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codeName="ThisWorkbook"/>
  <mc:AlternateContent xmlns:mc="http://schemas.openxmlformats.org/markup-compatibility/2006">
    <mc:Choice Requires="x15">
      <x15ac:absPath xmlns:x15ac="http://schemas.microsoft.com/office/spreadsheetml/2010/11/ac" url="C:\Users\pined\Documents\DOCUMENTOS 2021\ACUÑA HECTOR PPTO 2022\Presentación de Formatos y Directivas\Sectores\PCM\"/>
    </mc:Choice>
  </mc:AlternateContent>
  <xr:revisionPtr revIDLastSave="0" documentId="8_{47D043CC-02B6-4D7F-9B3D-B65620232C7F}" xr6:coauthVersionLast="47" xr6:coauthVersionMax="47" xr10:uidLastSave="{00000000-0000-0000-0000-000000000000}"/>
  <bookViews>
    <workbookView xWindow="-120" yWindow="-120" windowWidth="20730" windowHeight="11160" tabRatio="883" xr2:uid="{00000000-000D-0000-FFFF-FFFF00000000}"/>
  </bookViews>
  <sheets>
    <sheet name="Índice" sheetId="55" r:id="rId1"/>
    <sheet name="F-01" sheetId="62" r:id="rId2"/>
    <sheet name="F-02" sheetId="73" r:id="rId3"/>
    <sheet name="F-03" sheetId="70" r:id="rId4"/>
    <sheet name="F03_RO" sheetId="81" r:id="rId5"/>
    <sheet name="F03_RDR" sheetId="82" r:id="rId6"/>
    <sheet name="F03_ROOC" sheetId="83" r:id="rId7"/>
    <sheet name="F03_DyT" sheetId="84" r:id="rId8"/>
    <sheet name="F03_RD" sheetId="85" r:id="rId9"/>
    <sheet name="F-04" sheetId="30" r:id="rId10"/>
    <sheet name="F-05" sheetId="76" r:id="rId11"/>
    <sheet name="F-06" sheetId="57" r:id="rId12"/>
    <sheet name="F-07" sheetId="9" r:id="rId13"/>
    <sheet name="F-08" sheetId="21" r:id="rId14"/>
    <sheet name="F-09" sheetId="60" r:id="rId15"/>
    <sheet name="F-10" sheetId="32" r:id="rId16"/>
    <sheet name="F-11" sheetId="45" r:id="rId17"/>
    <sheet name="F-12" sheetId="33" r:id="rId18"/>
    <sheet name="F-13" sheetId="50" r:id="rId19"/>
    <sheet name="F-14" sheetId="51" r:id="rId20"/>
    <sheet name="F-15" sheetId="39" r:id="rId21"/>
    <sheet name="F-16" sheetId="79" r:id="rId22"/>
    <sheet name="F-17" sheetId="53" r:id="rId23"/>
    <sheet name="F-18" sheetId="64" r:id="rId24"/>
    <sheet name="Hoja2" sheetId="80" r:id="rId25"/>
    <sheet name="Hoja1" sheetId="78" state="hidden" r:id="rId26"/>
  </sheets>
  <definedNames>
    <definedName name="_xlnm.Print_Area" localSheetId="1">'F-01'!$A$5:$N$120</definedName>
    <definedName name="_xlnm.Print_Area" localSheetId="2">'F-02'!$A$1:$D$22</definedName>
    <definedName name="_xlnm.Print_Area" localSheetId="7">F03_DyT!$A$1:$D$55</definedName>
    <definedName name="_xlnm.Print_Area" localSheetId="8">F03_RD!$A$1:$D$55</definedName>
    <definedName name="_xlnm.Print_Area" localSheetId="5">F03_RDR!$A$1:$D$55</definedName>
    <definedName name="_xlnm.Print_Area" localSheetId="4">F03_RO!$A$1:$D$55</definedName>
    <definedName name="_xlnm.Print_Area" localSheetId="6">F03_ROOC!$A$1:$D$55</definedName>
    <definedName name="_xlnm.Print_Area" localSheetId="9">'F-04'!$A$5:$R$24</definedName>
    <definedName name="_xlnm.Print_Area" localSheetId="10">'F-05'!$A$1:$D$46</definedName>
    <definedName name="_xlnm.Print_Area" localSheetId="11">'F-06'!$A$1:$N$17</definedName>
    <definedName name="_xlnm.Print_Area" localSheetId="12">'F-07'!$A$1:$Q$16</definedName>
    <definedName name="_xlnm.Print_Area" localSheetId="13">'F-08'!$A$6:$R$65</definedName>
    <definedName name="_xlnm.Print_Area" localSheetId="14">'F-09'!$A$6:$W$430</definedName>
    <definedName name="_xlnm.Print_Area" localSheetId="15">'F-10'!$A$1:$I$29</definedName>
    <definedName name="_xlnm.Print_Area" localSheetId="16">'F-11'!$A$7:$AI$383</definedName>
    <definedName name="_xlnm.Print_Area" localSheetId="17">'F-12'!$A$6:$J$205</definedName>
    <definedName name="_xlnm.Print_Area" localSheetId="18">'F-13'!$A$6:$N$96</definedName>
    <definedName name="_xlnm.Print_Area" localSheetId="19">'F-14'!$A$6:$J$1371</definedName>
    <definedName name="_xlnm.Print_Area" localSheetId="20">'F-15'!$A$6:$I$465</definedName>
    <definedName name="_xlnm.Print_Area" localSheetId="21">'F-16'!$A$6:$H$286</definedName>
    <definedName name="_xlnm.Print_Area" localSheetId="22">'F-17'!$A$6:$P$7629</definedName>
    <definedName name="_xlnm.Print_Area" localSheetId="23">'F-18'!$A$6:$N$254</definedName>
    <definedName name="_xlnm.Print_Area" localSheetId="0">Índice!$A$1:$C$31</definedName>
    <definedName name="dd" localSheetId="2">#REF!</definedName>
    <definedName name="dd" localSheetId="3">#REF!</definedName>
    <definedName name="dd" localSheetId="10">#REF!</definedName>
    <definedName name="dd">#REF!</definedName>
    <definedName name="DIRECREC" localSheetId="1">#REF!</definedName>
    <definedName name="DIRECREC" localSheetId="2">#REF!</definedName>
    <definedName name="DIRECREC" localSheetId="3">#REF!</definedName>
    <definedName name="DIRECREC" localSheetId="10">#REF!</definedName>
    <definedName name="DIRECREC" localSheetId="11">#REF!</definedName>
    <definedName name="DIRECREC" localSheetId="14">#REF!</definedName>
    <definedName name="DIRECREC" localSheetId="23">#REF!</definedName>
    <definedName name="DIRECREC">#REF!</definedName>
    <definedName name="DONAC" localSheetId="1">#REF!</definedName>
    <definedName name="DONAC" localSheetId="2">#REF!</definedName>
    <definedName name="DONAC" localSheetId="3">#REF!</definedName>
    <definedName name="DONAC" localSheetId="10">#REF!</definedName>
    <definedName name="DONAC" localSheetId="11">#REF!</definedName>
    <definedName name="DONAC" localSheetId="14">#REF!</definedName>
    <definedName name="DONAC" localSheetId="23">#REF!</definedName>
    <definedName name="DONAC">#REF!</definedName>
    <definedName name="EE" localSheetId="2">#REF!</definedName>
    <definedName name="EE" localSheetId="3">#REF!</definedName>
    <definedName name="EE" localSheetId="10">#REF!</definedName>
    <definedName name="EE">#REF!</definedName>
    <definedName name="RECORD" localSheetId="1">#REF!</definedName>
    <definedName name="RECORD" localSheetId="2">#REF!</definedName>
    <definedName name="RECORD" localSheetId="3">#REF!</definedName>
    <definedName name="RECORD" localSheetId="10">#REF!</definedName>
    <definedName name="RECORD" localSheetId="11">#REF!</definedName>
    <definedName name="RECORD" localSheetId="14">#REF!</definedName>
    <definedName name="RECORD" localSheetId="23">#REF!</definedName>
    <definedName name="RECORD">#REF!</definedName>
    <definedName name="RECPUB" localSheetId="1">#REF!</definedName>
    <definedName name="RECPUB" localSheetId="2">#REF!</definedName>
    <definedName name="RECPUB" localSheetId="3">#REF!</definedName>
    <definedName name="RECPUB" localSheetId="10">#REF!</definedName>
    <definedName name="RECPUB" localSheetId="11">#REF!</definedName>
    <definedName name="RECPUB" localSheetId="14">#REF!</definedName>
    <definedName name="RECPUB" localSheetId="23">#REF!</definedName>
    <definedName name="RECPUB">#REF!</definedName>
    <definedName name="_xlnm.Print_Titles" localSheetId="1">'F-01'!$1:$4</definedName>
    <definedName name="_xlnm.Print_Titles" localSheetId="9">'F-04'!$1:$4</definedName>
    <definedName name="_xlnm.Print_Titles" localSheetId="13">'F-08'!$1:$5</definedName>
    <definedName name="_xlnm.Print_Titles" localSheetId="14">'F-09'!$1:$5</definedName>
    <definedName name="_xlnm.Print_Titles" localSheetId="16">'F-11'!$1:$6</definedName>
    <definedName name="_xlnm.Print_Titles" localSheetId="17">'F-12'!$1:$5</definedName>
    <definedName name="_xlnm.Print_Titles" localSheetId="18">'F-13'!$1:$5</definedName>
    <definedName name="_xlnm.Print_Titles" localSheetId="19">'F-14'!$1:$5</definedName>
    <definedName name="_xlnm.Print_Titles" localSheetId="20">'F-15'!$1:$5</definedName>
    <definedName name="_xlnm.Print_Titles" localSheetId="21">'F-16'!$1:$5</definedName>
    <definedName name="_xlnm.Print_Titles" localSheetId="22">'F-17'!$1:$5</definedName>
    <definedName name="_xlnm.Print_Titles" localSheetId="23">'F-18'!$1:$5</definedName>
    <definedName name="_xlnm.Print_Titles" localSheetId="0">Índice!$3:$3</definedName>
    <definedName name="XPRINT" localSheetId="1">#REF!</definedName>
    <definedName name="XPRINT" localSheetId="2">#REF!</definedName>
    <definedName name="XPRINT" localSheetId="3">#REF!</definedName>
    <definedName name="XPRINT" localSheetId="10">#REF!</definedName>
    <definedName name="XPRINT" localSheetId="11">#REF!</definedName>
    <definedName name="XPRINT" localSheetId="14">#REF!</definedName>
    <definedName name="XPRINT" localSheetId="23">#REF!</definedName>
    <definedName name="XPRINT">#REF!</definedName>
    <definedName name="XPRINT2" localSheetId="1">#REF!</definedName>
    <definedName name="XPRINT2" localSheetId="2">#REF!</definedName>
    <definedName name="XPRINT2" localSheetId="3">#REF!</definedName>
    <definedName name="XPRINT2" localSheetId="10">#REF!</definedName>
    <definedName name="XPRINT2" localSheetId="11">#REF!</definedName>
    <definedName name="XPRINT2" localSheetId="14">#REF!</definedName>
    <definedName name="XPRINT2" localSheetId="23">#REF!</definedName>
    <definedName name="XPRINT2">#REF!</definedName>
    <definedName name="XPRINT3" localSheetId="1">#REF!</definedName>
    <definedName name="XPRINT3" localSheetId="2">#REF!</definedName>
    <definedName name="XPRINT3" localSheetId="3">#REF!</definedName>
    <definedName name="XPRINT3" localSheetId="10">#REF!</definedName>
    <definedName name="XPRINT3" localSheetId="11">#REF!</definedName>
    <definedName name="XPRINT3" localSheetId="14">#REF!</definedName>
    <definedName name="XPRINT3" localSheetId="23">#REF!</definedName>
    <definedName name="XPRINT3">#REF!</definedName>
    <definedName name="XPRINT4" localSheetId="1">#REF!</definedName>
    <definedName name="XPRINT4" localSheetId="2">#REF!</definedName>
    <definedName name="XPRINT4" localSheetId="3">#REF!</definedName>
    <definedName name="XPRINT4" localSheetId="10">#REF!</definedName>
    <definedName name="XPRINT4" localSheetId="11">#REF!</definedName>
    <definedName name="XPRINT4" localSheetId="14">#REF!</definedName>
    <definedName name="XPRINT4" localSheetId="23">#REF!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39" l="1"/>
  <c r="Q153" i="45" l="1"/>
  <c r="B153" i="45"/>
  <c r="AG61" i="45"/>
  <c r="AF61" i="45"/>
  <c r="AH41" i="45"/>
  <c r="AG41" i="45"/>
  <c r="AG46" i="45"/>
  <c r="AF46" i="45"/>
  <c r="Q41" i="45"/>
  <c r="B41" i="45"/>
  <c r="AF41" i="45" l="1"/>
  <c r="W379" i="60"/>
  <c r="M379" i="60"/>
  <c r="L379" i="60"/>
  <c r="B379" i="60"/>
  <c r="B380" i="60" s="1"/>
  <c r="F202" i="33" l="1"/>
  <c r="E202" i="33"/>
  <c r="D202" i="33"/>
  <c r="C202" i="33"/>
  <c r="B202" i="33"/>
  <c r="J201" i="33"/>
  <c r="I201" i="33"/>
  <c r="H201" i="33"/>
  <c r="G201" i="33"/>
  <c r="I200" i="33"/>
  <c r="J200" i="33" s="1"/>
  <c r="G200" i="33"/>
  <c r="H200" i="33" s="1"/>
  <c r="J199" i="33"/>
  <c r="I199" i="33"/>
  <c r="H199" i="33"/>
  <c r="G199" i="33"/>
  <c r="F197" i="33"/>
  <c r="E197" i="33"/>
  <c r="D197" i="33"/>
  <c r="C197" i="33"/>
  <c r="B197" i="33"/>
  <c r="J196" i="33"/>
  <c r="I196" i="33"/>
  <c r="H196" i="33"/>
  <c r="G196" i="33"/>
  <c r="I195" i="33"/>
  <c r="J195" i="33" s="1"/>
  <c r="H195" i="33"/>
  <c r="G195" i="33"/>
  <c r="J194" i="33"/>
  <c r="I194" i="33"/>
  <c r="H194" i="33"/>
  <c r="G194" i="33"/>
  <c r="J193" i="33"/>
  <c r="I193" i="33"/>
  <c r="H193" i="33"/>
  <c r="G193" i="33"/>
  <c r="I192" i="33"/>
  <c r="J192" i="33" s="1"/>
  <c r="G192" i="33"/>
  <c r="H192" i="33" s="1"/>
  <c r="J191" i="33"/>
  <c r="I191" i="33"/>
  <c r="H191" i="33"/>
  <c r="G191" i="33"/>
  <c r="J190" i="33"/>
  <c r="I190" i="33"/>
  <c r="H190" i="33"/>
  <c r="G190" i="33"/>
  <c r="J189" i="33"/>
  <c r="I189" i="33"/>
  <c r="G189" i="33"/>
  <c r="H189" i="33" s="1"/>
  <c r="J188" i="33"/>
  <c r="I188" i="33"/>
  <c r="H188" i="33"/>
  <c r="G188" i="33"/>
  <c r="J187" i="33"/>
  <c r="I187" i="33"/>
  <c r="H187" i="33"/>
  <c r="G187" i="33"/>
  <c r="I186" i="33"/>
  <c r="J186" i="33" s="1"/>
  <c r="G186" i="33"/>
  <c r="H186" i="33" s="1"/>
  <c r="J185" i="33"/>
  <c r="I185" i="33"/>
  <c r="H185" i="33"/>
  <c r="G185" i="33"/>
  <c r="J184" i="33"/>
  <c r="I184" i="33"/>
  <c r="H184" i="33"/>
  <c r="G184" i="33"/>
  <c r="J183" i="33"/>
  <c r="I183" i="33"/>
  <c r="H183" i="33"/>
  <c r="G183" i="33"/>
  <c r="I182" i="33"/>
  <c r="J182" i="33" s="1"/>
  <c r="G182" i="33"/>
  <c r="H182" i="33" s="1"/>
  <c r="J181" i="33"/>
  <c r="I181" i="33"/>
  <c r="H181" i="33"/>
  <c r="G181" i="33"/>
  <c r="J180" i="33"/>
  <c r="I180" i="33"/>
  <c r="H180" i="33"/>
  <c r="G180" i="33"/>
  <c r="J179" i="33"/>
  <c r="I179" i="33"/>
  <c r="H179" i="33"/>
  <c r="G179" i="33"/>
  <c r="J178" i="33"/>
  <c r="I178" i="33"/>
  <c r="H178" i="33"/>
  <c r="G178" i="33"/>
  <c r="I177" i="33"/>
  <c r="J177" i="33" s="1"/>
  <c r="H177" i="33"/>
  <c r="G177" i="33"/>
  <c r="J176" i="33"/>
  <c r="I176" i="33"/>
  <c r="H176" i="33"/>
  <c r="G176" i="33"/>
  <c r="J175" i="33"/>
  <c r="I175" i="33"/>
  <c r="H175" i="33"/>
  <c r="G175" i="33"/>
  <c r="I174" i="33"/>
  <c r="J174" i="33" s="1"/>
  <c r="G174" i="33"/>
  <c r="H174" i="33" s="1"/>
  <c r="J173" i="33"/>
  <c r="I173" i="33"/>
  <c r="H173" i="33"/>
  <c r="G173" i="33"/>
  <c r="J172" i="33"/>
  <c r="I172" i="33"/>
  <c r="H172" i="33"/>
  <c r="G172" i="33"/>
  <c r="J171" i="33"/>
  <c r="I171" i="33"/>
  <c r="H171" i="33"/>
  <c r="G171" i="33"/>
  <c r="J170" i="33"/>
  <c r="I170" i="33"/>
  <c r="G170" i="33"/>
  <c r="H170" i="33" s="1"/>
  <c r="J169" i="33"/>
  <c r="I169" i="33"/>
  <c r="G169" i="33"/>
  <c r="H169" i="33" s="1"/>
  <c r="J168" i="33"/>
  <c r="I168" i="33"/>
  <c r="H168" i="33"/>
  <c r="G168" i="33"/>
  <c r="J167" i="33"/>
  <c r="I167" i="33"/>
  <c r="H167" i="33"/>
  <c r="G167" i="33"/>
  <c r="J166" i="33"/>
  <c r="I166" i="33"/>
  <c r="H166" i="33"/>
  <c r="G166" i="33"/>
  <c r="J165" i="33"/>
  <c r="I165" i="33"/>
  <c r="H165" i="33"/>
  <c r="G165" i="33"/>
  <c r="J164" i="33"/>
  <c r="I164" i="33"/>
  <c r="H164" i="33"/>
  <c r="G164" i="33"/>
  <c r="J163" i="33"/>
  <c r="I163" i="33"/>
  <c r="H163" i="33"/>
  <c r="G163" i="33"/>
  <c r="J162" i="33"/>
  <c r="I162" i="33"/>
  <c r="H162" i="33"/>
  <c r="G162" i="33"/>
  <c r="J161" i="33"/>
  <c r="I161" i="33"/>
  <c r="H161" i="33"/>
  <c r="G161" i="33"/>
  <c r="J160" i="33"/>
  <c r="I160" i="33"/>
  <c r="H160" i="33"/>
  <c r="G160" i="33"/>
  <c r="J159" i="33"/>
  <c r="I159" i="33"/>
  <c r="H159" i="33"/>
  <c r="G159" i="33"/>
  <c r="H157" i="33"/>
  <c r="F157" i="33"/>
  <c r="E157" i="33"/>
  <c r="D157" i="33"/>
  <c r="J157" i="33" s="1"/>
  <c r="C157" i="33"/>
  <c r="B157" i="33"/>
  <c r="J156" i="33"/>
  <c r="I156" i="33"/>
  <c r="I157" i="33" s="1"/>
  <c r="H156" i="33"/>
  <c r="G156" i="33"/>
  <c r="G157" i="33" s="1"/>
  <c r="F154" i="33"/>
  <c r="E154" i="33"/>
  <c r="D154" i="33"/>
  <c r="C154" i="33"/>
  <c r="B154" i="33"/>
  <c r="I153" i="33"/>
  <c r="J153" i="33" s="1"/>
  <c r="H153" i="33"/>
  <c r="G153" i="33"/>
  <c r="I152" i="33"/>
  <c r="J152" i="33" s="1"/>
  <c r="G152" i="33"/>
  <c r="H152" i="33" s="1"/>
  <c r="I151" i="33"/>
  <c r="J151" i="33" s="1"/>
  <c r="G151" i="33"/>
  <c r="H151" i="33" s="1"/>
  <c r="I150" i="33"/>
  <c r="J150" i="33" s="1"/>
  <c r="G150" i="33"/>
  <c r="H150" i="33" s="1"/>
  <c r="I149" i="33"/>
  <c r="J149" i="33" s="1"/>
  <c r="G149" i="33"/>
  <c r="H149" i="33" s="1"/>
  <c r="I148" i="33"/>
  <c r="J148" i="33" s="1"/>
  <c r="H148" i="33"/>
  <c r="G148" i="33"/>
  <c r="I147" i="33"/>
  <c r="J147" i="33" s="1"/>
  <c r="G147" i="33"/>
  <c r="H147" i="33" s="1"/>
  <c r="I146" i="33"/>
  <c r="J146" i="33" s="1"/>
  <c r="G146" i="33"/>
  <c r="H146" i="33" s="1"/>
  <c r="I145" i="33"/>
  <c r="J145" i="33" s="1"/>
  <c r="G145" i="33"/>
  <c r="H145" i="33" s="1"/>
  <c r="I144" i="33"/>
  <c r="J144" i="33" s="1"/>
  <c r="G144" i="33"/>
  <c r="H144" i="33" s="1"/>
  <c r="I143" i="33"/>
  <c r="J143" i="33" s="1"/>
  <c r="H143" i="33"/>
  <c r="G143" i="33"/>
  <c r="I142" i="33"/>
  <c r="J142" i="33" s="1"/>
  <c r="G142" i="33"/>
  <c r="H142" i="33" s="1"/>
  <c r="I141" i="33"/>
  <c r="J141" i="33" s="1"/>
  <c r="G141" i="33"/>
  <c r="H141" i="33" s="1"/>
  <c r="I140" i="33"/>
  <c r="J140" i="33" s="1"/>
  <c r="G140" i="33"/>
  <c r="H140" i="33" s="1"/>
  <c r="I139" i="33"/>
  <c r="J139" i="33" s="1"/>
  <c r="G139" i="33"/>
  <c r="H139" i="33" s="1"/>
  <c r="I138" i="33"/>
  <c r="J138" i="33" s="1"/>
  <c r="G138" i="33"/>
  <c r="H138" i="33" s="1"/>
  <c r="I137" i="33"/>
  <c r="J137" i="33" s="1"/>
  <c r="G137" i="33"/>
  <c r="H137" i="33" s="1"/>
  <c r="I136" i="33"/>
  <c r="J136" i="33" s="1"/>
  <c r="H136" i="33"/>
  <c r="G136" i="33"/>
  <c r="I135" i="33"/>
  <c r="J135" i="33" s="1"/>
  <c r="G135" i="33"/>
  <c r="H135" i="33" s="1"/>
  <c r="I134" i="33"/>
  <c r="J134" i="33" s="1"/>
  <c r="G134" i="33"/>
  <c r="H134" i="33" s="1"/>
  <c r="I133" i="33"/>
  <c r="J133" i="33" s="1"/>
  <c r="G133" i="33"/>
  <c r="H133" i="33" s="1"/>
  <c r="I132" i="33"/>
  <c r="J132" i="33" s="1"/>
  <c r="G132" i="33"/>
  <c r="H132" i="33" s="1"/>
  <c r="I131" i="33"/>
  <c r="J131" i="33" s="1"/>
  <c r="G131" i="33"/>
  <c r="H131" i="33" s="1"/>
  <c r="I130" i="33"/>
  <c r="J130" i="33" s="1"/>
  <c r="G130" i="33"/>
  <c r="H130" i="33" s="1"/>
  <c r="J129" i="33"/>
  <c r="I129" i="33"/>
  <c r="G129" i="33"/>
  <c r="H129" i="33" s="1"/>
  <c r="I128" i="33"/>
  <c r="J128" i="33" s="1"/>
  <c r="G128" i="33"/>
  <c r="H128" i="33" s="1"/>
  <c r="I127" i="33"/>
  <c r="J127" i="33" s="1"/>
  <c r="H127" i="33"/>
  <c r="G127" i="33"/>
  <c r="I126" i="33"/>
  <c r="J126" i="33" s="1"/>
  <c r="G126" i="33"/>
  <c r="H126" i="33" s="1"/>
  <c r="I125" i="33"/>
  <c r="J125" i="33" s="1"/>
  <c r="G125" i="33"/>
  <c r="H125" i="33" s="1"/>
  <c r="J124" i="33"/>
  <c r="I124" i="33"/>
  <c r="G124" i="33"/>
  <c r="H124" i="33" s="1"/>
  <c r="I123" i="33"/>
  <c r="J123" i="33" s="1"/>
  <c r="G123" i="33"/>
  <c r="H123" i="33" s="1"/>
  <c r="I122" i="33"/>
  <c r="J122" i="33" s="1"/>
  <c r="G122" i="33"/>
  <c r="H122" i="33" s="1"/>
  <c r="I121" i="33"/>
  <c r="J121" i="33" s="1"/>
  <c r="H121" i="33"/>
  <c r="G121" i="33"/>
  <c r="J120" i="33"/>
  <c r="I120" i="33"/>
  <c r="H120" i="33"/>
  <c r="G120" i="33"/>
  <c r="I119" i="33"/>
  <c r="J119" i="33" s="1"/>
  <c r="G119" i="33"/>
  <c r="H119" i="33" s="1"/>
  <c r="I118" i="33"/>
  <c r="J118" i="33" s="1"/>
  <c r="G118" i="33"/>
  <c r="H118" i="33" s="1"/>
  <c r="I117" i="33"/>
  <c r="J117" i="33" s="1"/>
  <c r="G117" i="33"/>
  <c r="H117" i="33" s="1"/>
  <c r="I116" i="33"/>
  <c r="J116" i="33" s="1"/>
  <c r="G116" i="33"/>
  <c r="H116" i="33" s="1"/>
  <c r="I115" i="33"/>
  <c r="J115" i="33" s="1"/>
  <c r="G115" i="33"/>
  <c r="H115" i="33" s="1"/>
  <c r="I114" i="33"/>
  <c r="J114" i="33" s="1"/>
  <c r="H114" i="33"/>
  <c r="G114" i="33"/>
  <c r="I113" i="33"/>
  <c r="J113" i="33" s="1"/>
  <c r="G113" i="33"/>
  <c r="H113" i="33" s="1"/>
  <c r="J112" i="33"/>
  <c r="I112" i="33"/>
  <c r="G112" i="33"/>
  <c r="H112" i="33" s="1"/>
  <c r="I111" i="33"/>
  <c r="J111" i="33" s="1"/>
  <c r="G111" i="33"/>
  <c r="H111" i="33" s="1"/>
  <c r="I110" i="33"/>
  <c r="J110" i="33" s="1"/>
  <c r="G110" i="33"/>
  <c r="H110" i="33" s="1"/>
  <c r="I109" i="33"/>
  <c r="J109" i="33" s="1"/>
  <c r="G109" i="33"/>
  <c r="H109" i="33" s="1"/>
  <c r="F107" i="33"/>
  <c r="E107" i="33"/>
  <c r="D107" i="33"/>
  <c r="C107" i="33"/>
  <c r="B107" i="33"/>
  <c r="I106" i="33"/>
  <c r="J106" i="33" s="1"/>
  <c r="H106" i="33"/>
  <c r="G106" i="33"/>
  <c r="I105" i="33"/>
  <c r="J105" i="33" s="1"/>
  <c r="G105" i="33"/>
  <c r="H105" i="33" s="1"/>
  <c r="J104" i="33"/>
  <c r="I104" i="33"/>
  <c r="G104" i="33"/>
  <c r="H104" i="33" s="1"/>
  <c r="I103" i="33"/>
  <c r="J103" i="33" s="1"/>
  <c r="G103" i="33"/>
  <c r="H103" i="33" s="1"/>
  <c r="I102" i="33"/>
  <c r="J102" i="33" s="1"/>
  <c r="G102" i="33"/>
  <c r="H102" i="33" s="1"/>
  <c r="I101" i="33"/>
  <c r="J101" i="33" s="1"/>
  <c r="G101" i="33"/>
  <c r="H101" i="33" s="1"/>
  <c r="I100" i="33"/>
  <c r="J100" i="33" s="1"/>
  <c r="G100" i="33"/>
  <c r="H100" i="33" s="1"/>
  <c r="J99" i="33"/>
  <c r="I99" i="33"/>
  <c r="H99" i="33"/>
  <c r="G99" i="33"/>
  <c r="I98" i="33"/>
  <c r="J98" i="33" s="1"/>
  <c r="G98" i="33"/>
  <c r="H98" i="33" s="1"/>
  <c r="I97" i="33"/>
  <c r="J97" i="33" s="1"/>
  <c r="G97" i="33"/>
  <c r="H97" i="33" s="1"/>
  <c r="I96" i="33"/>
  <c r="J96" i="33" s="1"/>
  <c r="G96" i="33"/>
  <c r="H96" i="33" s="1"/>
  <c r="I95" i="33"/>
  <c r="J95" i="33" s="1"/>
  <c r="G95" i="33"/>
  <c r="H95" i="33" s="1"/>
  <c r="I94" i="33"/>
  <c r="J94" i="33" s="1"/>
  <c r="G94" i="33"/>
  <c r="H94" i="33" s="1"/>
  <c r="I93" i="33"/>
  <c r="J93" i="33" s="1"/>
  <c r="H93" i="33"/>
  <c r="G93" i="33"/>
  <c r="I92" i="33"/>
  <c r="J92" i="33" s="1"/>
  <c r="G92" i="33"/>
  <c r="H92" i="33" s="1"/>
  <c r="I91" i="33"/>
  <c r="J91" i="33" s="1"/>
  <c r="G91" i="33"/>
  <c r="H91" i="33" s="1"/>
  <c r="I90" i="33"/>
  <c r="J90" i="33" s="1"/>
  <c r="G90" i="33"/>
  <c r="H90" i="33" s="1"/>
  <c r="I89" i="33"/>
  <c r="J89" i="33" s="1"/>
  <c r="G89" i="33"/>
  <c r="H89" i="33" s="1"/>
  <c r="I88" i="33"/>
  <c r="J88" i="33" s="1"/>
  <c r="G88" i="33"/>
  <c r="H88" i="33" s="1"/>
  <c r="I87" i="33"/>
  <c r="J87" i="33" s="1"/>
  <c r="H87" i="33"/>
  <c r="G87" i="33"/>
  <c r="I86" i="33"/>
  <c r="J86" i="33" s="1"/>
  <c r="G86" i="33"/>
  <c r="H86" i="33" s="1"/>
  <c r="I85" i="33"/>
  <c r="J85" i="33" s="1"/>
  <c r="G85" i="33"/>
  <c r="H85" i="33" s="1"/>
  <c r="J84" i="33"/>
  <c r="I84" i="33"/>
  <c r="G84" i="33"/>
  <c r="H84" i="33" s="1"/>
  <c r="I83" i="33"/>
  <c r="J83" i="33" s="1"/>
  <c r="G83" i="33"/>
  <c r="H83" i="33" s="1"/>
  <c r="I82" i="33"/>
  <c r="J82" i="33" s="1"/>
  <c r="G82" i="33"/>
  <c r="H82" i="33" s="1"/>
  <c r="I81" i="33"/>
  <c r="J81" i="33" s="1"/>
  <c r="G81" i="33"/>
  <c r="H81" i="33" s="1"/>
  <c r="I80" i="33"/>
  <c r="J80" i="33" s="1"/>
  <c r="G80" i="33"/>
  <c r="H80" i="33" s="1"/>
  <c r="I79" i="33"/>
  <c r="J79" i="33" s="1"/>
  <c r="G79" i="33"/>
  <c r="H79" i="33" s="1"/>
  <c r="I78" i="33"/>
  <c r="J78" i="33" s="1"/>
  <c r="G78" i="33"/>
  <c r="H78" i="33" s="1"/>
  <c r="I77" i="33"/>
  <c r="J77" i="33" s="1"/>
  <c r="G77" i="33"/>
  <c r="H77" i="33" s="1"/>
  <c r="I76" i="33"/>
  <c r="J76" i="33" s="1"/>
  <c r="G76" i="33"/>
  <c r="H76" i="33" s="1"/>
  <c r="J75" i="33"/>
  <c r="I75" i="33"/>
  <c r="G75" i="33"/>
  <c r="H75" i="33" s="1"/>
  <c r="I74" i="33"/>
  <c r="J74" i="33" s="1"/>
  <c r="G74" i="33"/>
  <c r="H74" i="33" s="1"/>
  <c r="I73" i="33"/>
  <c r="J73" i="33" s="1"/>
  <c r="G73" i="33"/>
  <c r="H73" i="33" s="1"/>
  <c r="I72" i="33"/>
  <c r="J72" i="33" s="1"/>
  <c r="G72" i="33"/>
  <c r="H72" i="33" s="1"/>
  <c r="I71" i="33"/>
  <c r="J71" i="33" s="1"/>
  <c r="G71" i="33"/>
  <c r="H71" i="33" s="1"/>
  <c r="I70" i="33"/>
  <c r="J70" i="33" s="1"/>
  <c r="G70" i="33"/>
  <c r="H70" i="33" s="1"/>
  <c r="I69" i="33"/>
  <c r="J69" i="33" s="1"/>
  <c r="G69" i="33"/>
  <c r="H69" i="33" s="1"/>
  <c r="I68" i="33"/>
  <c r="J68" i="33" s="1"/>
  <c r="G68" i="33"/>
  <c r="H68" i="33" s="1"/>
  <c r="I67" i="33"/>
  <c r="J67" i="33" s="1"/>
  <c r="G67" i="33"/>
  <c r="H67" i="33" s="1"/>
  <c r="I66" i="33"/>
  <c r="J66" i="33" s="1"/>
  <c r="G66" i="33"/>
  <c r="H66" i="33" s="1"/>
  <c r="I65" i="33"/>
  <c r="J65" i="33" s="1"/>
  <c r="G65" i="33"/>
  <c r="H65" i="33" s="1"/>
  <c r="J64" i="33"/>
  <c r="I64" i="33"/>
  <c r="G64" i="33"/>
  <c r="H64" i="33" s="1"/>
  <c r="J63" i="33"/>
  <c r="I63" i="33"/>
  <c r="G63" i="33"/>
  <c r="H63" i="33" s="1"/>
  <c r="I62" i="33"/>
  <c r="J62" i="33" s="1"/>
  <c r="G62" i="33"/>
  <c r="H62" i="33" s="1"/>
  <c r="I61" i="33"/>
  <c r="J61" i="33" s="1"/>
  <c r="H61" i="33"/>
  <c r="G61" i="33"/>
  <c r="J60" i="33"/>
  <c r="I60" i="33"/>
  <c r="G60" i="33"/>
  <c r="H60" i="33" s="1"/>
  <c r="J59" i="33"/>
  <c r="I59" i="33"/>
  <c r="G59" i="33"/>
  <c r="H59" i="33" s="1"/>
  <c r="I58" i="33"/>
  <c r="J58" i="33" s="1"/>
  <c r="G58" i="33"/>
  <c r="H58" i="33" s="1"/>
  <c r="F56" i="33"/>
  <c r="E56" i="33"/>
  <c r="D56" i="33"/>
  <c r="C56" i="33"/>
  <c r="B56" i="33"/>
  <c r="I55" i="33"/>
  <c r="J55" i="33" s="1"/>
  <c r="H55" i="33"/>
  <c r="G55" i="33"/>
  <c r="J54" i="33"/>
  <c r="I54" i="33"/>
  <c r="G54" i="33"/>
  <c r="H54" i="33" s="1"/>
  <c r="I53" i="33"/>
  <c r="J53" i="33" s="1"/>
  <c r="G53" i="33"/>
  <c r="H53" i="33" s="1"/>
  <c r="I52" i="33"/>
  <c r="J52" i="33" s="1"/>
  <c r="G52" i="33"/>
  <c r="H52" i="33" s="1"/>
  <c r="I51" i="33"/>
  <c r="J51" i="33" s="1"/>
  <c r="G51" i="33"/>
  <c r="H51" i="33" s="1"/>
  <c r="I50" i="33"/>
  <c r="J50" i="33" s="1"/>
  <c r="G50" i="33"/>
  <c r="H50" i="33" s="1"/>
  <c r="I49" i="33"/>
  <c r="J49" i="33" s="1"/>
  <c r="G49" i="33"/>
  <c r="H49" i="33" s="1"/>
  <c r="I48" i="33"/>
  <c r="J48" i="33" s="1"/>
  <c r="G48" i="33"/>
  <c r="H48" i="33" s="1"/>
  <c r="I47" i="33"/>
  <c r="J47" i="33" s="1"/>
  <c r="G47" i="33"/>
  <c r="H47" i="33" s="1"/>
  <c r="I46" i="33"/>
  <c r="J46" i="33" s="1"/>
  <c r="H46" i="33"/>
  <c r="G46" i="33"/>
  <c r="I45" i="33"/>
  <c r="J45" i="33" s="1"/>
  <c r="G45" i="33"/>
  <c r="H45" i="33" s="1"/>
  <c r="I44" i="33"/>
  <c r="J44" i="33" s="1"/>
  <c r="G44" i="33"/>
  <c r="H44" i="33" s="1"/>
  <c r="I43" i="33"/>
  <c r="J43" i="33" s="1"/>
  <c r="G43" i="33"/>
  <c r="H43" i="33" s="1"/>
  <c r="I42" i="33"/>
  <c r="J42" i="33" s="1"/>
  <c r="G42" i="33"/>
  <c r="H42" i="33" s="1"/>
  <c r="I41" i="33"/>
  <c r="J41" i="33" s="1"/>
  <c r="G41" i="33"/>
  <c r="H41" i="33" s="1"/>
  <c r="I40" i="33"/>
  <c r="J40" i="33" s="1"/>
  <c r="G40" i="33"/>
  <c r="H40" i="33" s="1"/>
  <c r="I39" i="33"/>
  <c r="J39" i="33" s="1"/>
  <c r="G39" i="33"/>
  <c r="H39" i="33" s="1"/>
  <c r="J38" i="33"/>
  <c r="I38" i="33"/>
  <c r="G38" i="33"/>
  <c r="H38" i="33" s="1"/>
  <c r="I37" i="33"/>
  <c r="J37" i="33" s="1"/>
  <c r="G37" i="33"/>
  <c r="H37" i="33" s="1"/>
  <c r="I36" i="33"/>
  <c r="J36" i="33" s="1"/>
  <c r="G36" i="33"/>
  <c r="H36" i="33" s="1"/>
  <c r="I35" i="33"/>
  <c r="J35" i="33" s="1"/>
  <c r="G35" i="33"/>
  <c r="H35" i="33" s="1"/>
  <c r="I34" i="33"/>
  <c r="J34" i="33" s="1"/>
  <c r="G34" i="33"/>
  <c r="H34" i="33" s="1"/>
  <c r="J33" i="33"/>
  <c r="I33" i="33"/>
  <c r="G33" i="33"/>
  <c r="H33" i="33" s="1"/>
  <c r="I32" i="33"/>
  <c r="J32" i="33" s="1"/>
  <c r="H32" i="33"/>
  <c r="G32" i="33"/>
  <c r="I31" i="33"/>
  <c r="J31" i="33" s="1"/>
  <c r="G31" i="33"/>
  <c r="H31" i="33" s="1"/>
  <c r="I30" i="33"/>
  <c r="J30" i="33" s="1"/>
  <c r="G30" i="33"/>
  <c r="H30" i="33" s="1"/>
  <c r="I29" i="33"/>
  <c r="J29" i="33" s="1"/>
  <c r="G29" i="33"/>
  <c r="H29" i="33" s="1"/>
  <c r="I28" i="33"/>
  <c r="J28" i="33" s="1"/>
  <c r="G28" i="33"/>
  <c r="H28" i="33" s="1"/>
  <c r="I27" i="33"/>
  <c r="J27" i="33" s="1"/>
  <c r="G27" i="33"/>
  <c r="H27" i="33" s="1"/>
  <c r="I26" i="33"/>
  <c r="J26" i="33" s="1"/>
  <c r="G26" i="33"/>
  <c r="H26" i="33" s="1"/>
  <c r="I25" i="33"/>
  <c r="J25" i="33" s="1"/>
  <c r="G25" i="33"/>
  <c r="H25" i="33" s="1"/>
  <c r="I24" i="33"/>
  <c r="J24" i="33" s="1"/>
  <c r="H24" i="33"/>
  <c r="G24" i="33"/>
  <c r="I23" i="33"/>
  <c r="J23" i="33" s="1"/>
  <c r="G23" i="33"/>
  <c r="H23" i="33" s="1"/>
  <c r="I22" i="33"/>
  <c r="J22" i="33" s="1"/>
  <c r="G22" i="33"/>
  <c r="H22" i="33" s="1"/>
  <c r="I21" i="33"/>
  <c r="J21" i="33" s="1"/>
  <c r="G21" i="33"/>
  <c r="H21" i="33" s="1"/>
  <c r="I20" i="33"/>
  <c r="J20" i="33" s="1"/>
  <c r="G20" i="33"/>
  <c r="H20" i="33" s="1"/>
  <c r="I19" i="33"/>
  <c r="J19" i="33" s="1"/>
  <c r="G19" i="33"/>
  <c r="H19" i="33" s="1"/>
  <c r="I18" i="33"/>
  <c r="J18" i="33" s="1"/>
  <c r="G18" i="33"/>
  <c r="H18" i="33" s="1"/>
  <c r="I17" i="33"/>
  <c r="J17" i="33" s="1"/>
  <c r="H17" i="33"/>
  <c r="G17" i="33"/>
  <c r="I16" i="33"/>
  <c r="J16" i="33" s="1"/>
  <c r="H16" i="33"/>
  <c r="G16" i="33"/>
  <c r="I15" i="33"/>
  <c r="J15" i="33" s="1"/>
  <c r="G15" i="33"/>
  <c r="H15" i="33" s="1"/>
  <c r="I14" i="33"/>
  <c r="J14" i="33" s="1"/>
  <c r="G14" i="33"/>
  <c r="H14" i="33" s="1"/>
  <c r="I13" i="33"/>
  <c r="J13" i="33" s="1"/>
  <c r="G13" i="33"/>
  <c r="H13" i="33" s="1"/>
  <c r="I12" i="33"/>
  <c r="J12" i="33" s="1"/>
  <c r="G12" i="33"/>
  <c r="H12" i="33" s="1"/>
  <c r="I11" i="33"/>
  <c r="J11" i="33" s="1"/>
  <c r="G11" i="33"/>
  <c r="H11" i="33" s="1"/>
  <c r="I10" i="33"/>
  <c r="J10" i="33" s="1"/>
  <c r="H10" i="33"/>
  <c r="G10" i="33"/>
  <c r="I9" i="33"/>
  <c r="J9" i="33" s="1"/>
  <c r="H9" i="33"/>
  <c r="G9" i="33"/>
  <c r="I8" i="33"/>
  <c r="J8" i="33" s="1"/>
  <c r="H8" i="33"/>
  <c r="G8" i="33"/>
  <c r="I7" i="33"/>
  <c r="J7" i="33" s="1"/>
  <c r="G7" i="33"/>
  <c r="H7" i="33" s="1"/>
  <c r="O65" i="21"/>
  <c r="P64" i="21"/>
  <c r="M64" i="21"/>
  <c r="L64" i="21"/>
  <c r="K64" i="21"/>
  <c r="J64" i="21"/>
  <c r="H64" i="21"/>
  <c r="G64" i="21"/>
  <c r="F64" i="21"/>
  <c r="E64" i="21"/>
  <c r="D64" i="21"/>
  <c r="C64" i="21"/>
  <c r="P63" i="21"/>
  <c r="P65" i="21" s="1"/>
  <c r="M63" i="21"/>
  <c r="L63" i="21"/>
  <c r="L65" i="21" s="1"/>
  <c r="K63" i="21"/>
  <c r="K65" i="21" s="1"/>
  <c r="J63" i="21"/>
  <c r="H63" i="21"/>
  <c r="G63" i="21"/>
  <c r="F63" i="21"/>
  <c r="E63" i="21"/>
  <c r="D63" i="21"/>
  <c r="C63" i="21"/>
  <c r="P62" i="21"/>
  <c r="M62" i="21"/>
  <c r="L62" i="21"/>
  <c r="K62" i="21"/>
  <c r="J62" i="21"/>
  <c r="H62" i="21"/>
  <c r="G62" i="21"/>
  <c r="F62" i="21"/>
  <c r="E62" i="21"/>
  <c r="D62" i="21"/>
  <c r="C62" i="21"/>
  <c r="O61" i="21"/>
  <c r="M61" i="21"/>
  <c r="L61" i="21"/>
  <c r="K61" i="21"/>
  <c r="J61" i="21"/>
  <c r="H61" i="21"/>
  <c r="G61" i="21"/>
  <c r="F61" i="21"/>
  <c r="E61" i="21"/>
  <c r="D61" i="21"/>
  <c r="C61" i="21"/>
  <c r="P60" i="21"/>
  <c r="N60" i="21"/>
  <c r="I60" i="21"/>
  <c r="P59" i="21"/>
  <c r="P61" i="21" s="1"/>
  <c r="N59" i="21"/>
  <c r="I59" i="21"/>
  <c r="P58" i="21"/>
  <c r="N58" i="21"/>
  <c r="I58" i="21"/>
  <c r="O57" i="21"/>
  <c r="M57" i="21"/>
  <c r="L57" i="21"/>
  <c r="K57" i="21"/>
  <c r="J57" i="21"/>
  <c r="H57" i="21"/>
  <c r="G57" i="21"/>
  <c r="F57" i="21"/>
  <c r="E57" i="21"/>
  <c r="D57" i="21"/>
  <c r="C57" i="21"/>
  <c r="P56" i="21"/>
  <c r="N56" i="21"/>
  <c r="I56" i="21"/>
  <c r="P55" i="21"/>
  <c r="P57" i="21" s="1"/>
  <c r="N55" i="21"/>
  <c r="I55" i="21"/>
  <c r="I57" i="21" s="1"/>
  <c r="P54" i="21"/>
  <c r="N54" i="21"/>
  <c r="I54" i="21"/>
  <c r="P53" i="21"/>
  <c r="O53" i="21"/>
  <c r="M53" i="21"/>
  <c r="L53" i="21"/>
  <c r="K53" i="21"/>
  <c r="J53" i="21"/>
  <c r="H53" i="21"/>
  <c r="G53" i="21"/>
  <c r="F53" i="21"/>
  <c r="E53" i="21"/>
  <c r="D53" i="21"/>
  <c r="C53" i="21"/>
  <c r="P52" i="21"/>
  <c r="Q52" i="21" s="1"/>
  <c r="N52" i="21"/>
  <c r="I52" i="21"/>
  <c r="P51" i="21"/>
  <c r="N51" i="21"/>
  <c r="N53" i="21" s="1"/>
  <c r="I51" i="21"/>
  <c r="I53" i="21" s="1"/>
  <c r="P50" i="21"/>
  <c r="N50" i="21"/>
  <c r="I50" i="21"/>
  <c r="O49" i="21"/>
  <c r="N49" i="21"/>
  <c r="M49" i="21"/>
  <c r="L49" i="21"/>
  <c r="K49" i="21"/>
  <c r="J49" i="21"/>
  <c r="H49" i="21"/>
  <c r="G49" i="21"/>
  <c r="F49" i="21"/>
  <c r="E49" i="21"/>
  <c r="D49" i="21"/>
  <c r="C49" i="21"/>
  <c r="P48" i="21"/>
  <c r="N48" i="21"/>
  <c r="I48" i="21"/>
  <c r="P47" i="21"/>
  <c r="P49" i="21" s="1"/>
  <c r="N47" i="21"/>
  <c r="I47" i="21"/>
  <c r="I49" i="21" s="1"/>
  <c r="P46" i="21"/>
  <c r="N46" i="21"/>
  <c r="I46" i="21"/>
  <c r="O45" i="21"/>
  <c r="M45" i="21"/>
  <c r="L45" i="21"/>
  <c r="K45" i="21"/>
  <c r="J45" i="21"/>
  <c r="H45" i="21"/>
  <c r="G45" i="21"/>
  <c r="F45" i="21"/>
  <c r="E45" i="21"/>
  <c r="D45" i="21"/>
  <c r="C45" i="21"/>
  <c r="P44" i="21"/>
  <c r="N44" i="21"/>
  <c r="I44" i="21"/>
  <c r="P43" i="21"/>
  <c r="P45" i="21" s="1"/>
  <c r="N43" i="21"/>
  <c r="N45" i="21" s="1"/>
  <c r="I43" i="21"/>
  <c r="P42" i="21"/>
  <c r="N42" i="21"/>
  <c r="I42" i="21"/>
  <c r="O41" i="21"/>
  <c r="M41" i="21"/>
  <c r="L41" i="21"/>
  <c r="K41" i="21"/>
  <c r="J41" i="21"/>
  <c r="H41" i="21"/>
  <c r="G41" i="21"/>
  <c r="F41" i="21"/>
  <c r="E41" i="21"/>
  <c r="D41" i="21"/>
  <c r="C41" i="21"/>
  <c r="P40" i="21"/>
  <c r="N40" i="21"/>
  <c r="I40" i="21"/>
  <c r="P39" i="21"/>
  <c r="P41" i="21" s="1"/>
  <c r="N39" i="21"/>
  <c r="N41" i="21" s="1"/>
  <c r="I39" i="21"/>
  <c r="I41" i="21" s="1"/>
  <c r="P38" i="21"/>
  <c r="N38" i="21"/>
  <c r="I38" i="21"/>
  <c r="Q38" i="21" s="1"/>
  <c r="O37" i="21"/>
  <c r="M37" i="21"/>
  <c r="L37" i="21"/>
  <c r="K37" i="21"/>
  <c r="J37" i="21"/>
  <c r="H37" i="21"/>
  <c r="G37" i="21"/>
  <c r="F37" i="21"/>
  <c r="E37" i="21"/>
  <c r="D37" i="21"/>
  <c r="C37" i="21"/>
  <c r="P36" i="21"/>
  <c r="N36" i="21"/>
  <c r="I36" i="21"/>
  <c r="P35" i="21"/>
  <c r="P37" i="21" s="1"/>
  <c r="N35" i="21"/>
  <c r="I35" i="21"/>
  <c r="P34" i="21"/>
  <c r="N34" i="21"/>
  <c r="I34" i="21"/>
  <c r="O33" i="21"/>
  <c r="M33" i="21"/>
  <c r="L33" i="21"/>
  <c r="K33" i="21"/>
  <c r="J33" i="21"/>
  <c r="H33" i="21"/>
  <c r="G33" i="21"/>
  <c r="F33" i="21"/>
  <c r="E33" i="21"/>
  <c r="D33" i="21"/>
  <c r="C33" i="21"/>
  <c r="P32" i="21"/>
  <c r="N32" i="21"/>
  <c r="I32" i="21"/>
  <c r="P31" i="21"/>
  <c r="P33" i="21" s="1"/>
  <c r="N31" i="21"/>
  <c r="I31" i="21"/>
  <c r="P30" i="21"/>
  <c r="N30" i="21"/>
  <c r="I30" i="21"/>
  <c r="O29" i="21"/>
  <c r="M29" i="21"/>
  <c r="L29" i="21"/>
  <c r="K29" i="21"/>
  <c r="J29" i="21"/>
  <c r="H29" i="21"/>
  <c r="G29" i="21"/>
  <c r="F29" i="21"/>
  <c r="E29" i="21"/>
  <c r="D29" i="21"/>
  <c r="C29" i="21"/>
  <c r="P28" i="21"/>
  <c r="N28" i="21"/>
  <c r="I28" i="21"/>
  <c r="P27" i="21"/>
  <c r="P29" i="21" s="1"/>
  <c r="N27" i="21"/>
  <c r="I27" i="21"/>
  <c r="P26" i="21"/>
  <c r="N26" i="21"/>
  <c r="I26" i="21"/>
  <c r="O25" i="21"/>
  <c r="M25" i="21"/>
  <c r="L25" i="21"/>
  <c r="K25" i="21"/>
  <c r="J25" i="21"/>
  <c r="H25" i="21"/>
  <c r="G25" i="21"/>
  <c r="F25" i="21"/>
  <c r="E25" i="21"/>
  <c r="D25" i="21"/>
  <c r="C25" i="21"/>
  <c r="P24" i="21"/>
  <c r="N24" i="21"/>
  <c r="I24" i="21"/>
  <c r="P23" i="21"/>
  <c r="P25" i="21" s="1"/>
  <c r="N23" i="21"/>
  <c r="I23" i="21"/>
  <c r="I25" i="21" s="1"/>
  <c r="P22" i="21"/>
  <c r="N22" i="21"/>
  <c r="I22" i="21"/>
  <c r="O21" i="21"/>
  <c r="M21" i="21"/>
  <c r="L21" i="21"/>
  <c r="K21" i="21"/>
  <c r="J21" i="21"/>
  <c r="H21" i="21"/>
  <c r="G21" i="21"/>
  <c r="F21" i="21"/>
  <c r="E21" i="21"/>
  <c r="D21" i="21"/>
  <c r="C21" i="21"/>
  <c r="P20" i="21"/>
  <c r="N20" i="21"/>
  <c r="I20" i="21"/>
  <c r="P19" i="21"/>
  <c r="P21" i="21" s="1"/>
  <c r="N19" i="21"/>
  <c r="I19" i="21"/>
  <c r="P18" i="21"/>
  <c r="N18" i="21"/>
  <c r="I18" i="21"/>
  <c r="O17" i="21"/>
  <c r="M17" i="21"/>
  <c r="L17" i="21"/>
  <c r="K17" i="21"/>
  <c r="J17" i="21"/>
  <c r="H17" i="21"/>
  <c r="G17" i="21"/>
  <c r="F17" i="21"/>
  <c r="E17" i="21"/>
  <c r="D17" i="21"/>
  <c r="C17" i="21"/>
  <c r="P16" i="21"/>
  <c r="N16" i="21"/>
  <c r="I16" i="21"/>
  <c r="P15" i="21"/>
  <c r="P17" i="21" s="1"/>
  <c r="N15" i="21"/>
  <c r="I15" i="21"/>
  <c r="P14" i="21"/>
  <c r="N14" i="21"/>
  <c r="I14" i="21"/>
  <c r="O13" i="21"/>
  <c r="M13" i="21"/>
  <c r="L13" i="21"/>
  <c r="K13" i="21"/>
  <c r="J13" i="21"/>
  <c r="H13" i="21"/>
  <c r="G13" i="21"/>
  <c r="F13" i="21"/>
  <c r="E13" i="21"/>
  <c r="D13" i="21"/>
  <c r="C13" i="21"/>
  <c r="P12" i="21"/>
  <c r="N12" i="21"/>
  <c r="I12" i="21"/>
  <c r="P11" i="21"/>
  <c r="P13" i="21" s="1"/>
  <c r="N11" i="21"/>
  <c r="I11" i="21"/>
  <c r="P10" i="21"/>
  <c r="N10" i="21"/>
  <c r="I10" i="21"/>
  <c r="O9" i="21"/>
  <c r="M9" i="21"/>
  <c r="L9" i="21"/>
  <c r="K9" i="21"/>
  <c r="J9" i="21"/>
  <c r="H9" i="21"/>
  <c r="G9" i="21"/>
  <c r="F9" i="21"/>
  <c r="E9" i="21"/>
  <c r="D9" i="21"/>
  <c r="C9" i="21"/>
  <c r="P8" i="21"/>
  <c r="N8" i="21"/>
  <c r="I8" i="21"/>
  <c r="P7" i="21"/>
  <c r="P9" i="21" s="1"/>
  <c r="N7" i="21"/>
  <c r="I7" i="21"/>
  <c r="P6" i="21"/>
  <c r="N6" i="21"/>
  <c r="I6" i="21"/>
  <c r="N16" i="9"/>
  <c r="L16" i="9"/>
  <c r="K16" i="9"/>
  <c r="J16" i="9"/>
  <c r="I16" i="9"/>
  <c r="G16" i="9"/>
  <c r="F16" i="9"/>
  <c r="E16" i="9"/>
  <c r="D16" i="9"/>
  <c r="C16" i="9"/>
  <c r="B16" i="9"/>
  <c r="O11" i="9"/>
  <c r="M11" i="9"/>
  <c r="H11" i="9"/>
  <c r="O10" i="9"/>
  <c r="M10" i="9"/>
  <c r="H10" i="9"/>
  <c r="O9" i="9"/>
  <c r="M9" i="9"/>
  <c r="H9" i="9"/>
  <c r="O8" i="9"/>
  <c r="M8" i="9"/>
  <c r="O7" i="9"/>
  <c r="M7" i="9"/>
  <c r="H7" i="9"/>
  <c r="O6" i="9"/>
  <c r="M6" i="9"/>
  <c r="H6" i="9"/>
  <c r="D44" i="76"/>
  <c r="C44" i="76"/>
  <c r="B44" i="76"/>
  <c r="D30" i="76"/>
  <c r="C30" i="76"/>
  <c r="B30" i="76"/>
  <c r="D16" i="76"/>
  <c r="C16" i="76"/>
  <c r="B16" i="76"/>
  <c r="O24" i="30"/>
  <c r="M24" i="30"/>
  <c r="L24" i="30"/>
  <c r="K24" i="30"/>
  <c r="J24" i="30"/>
  <c r="H24" i="30"/>
  <c r="G24" i="30"/>
  <c r="F24" i="30"/>
  <c r="E24" i="30"/>
  <c r="D24" i="30"/>
  <c r="P23" i="30"/>
  <c r="N23" i="30"/>
  <c r="I23" i="30"/>
  <c r="P22" i="30"/>
  <c r="N22" i="30"/>
  <c r="I22" i="30"/>
  <c r="Q22" i="30" s="1"/>
  <c r="P21" i="30"/>
  <c r="N21" i="30"/>
  <c r="I21" i="30"/>
  <c r="P20" i="30"/>
  <c r="N20" i="30"/>
  <c r="I20" i="30"/>
  <c r="P19" i="30"/>
  <c r="N19" i="30"/>
  <c r="I19" i="30"/>
  <c r="P18" i="30"/>
  <c r="N18" i="30"/>
  <c r="I18" i="30"/>
  <c r="P17" i="30"/>
  <c r="N17" i="30"/>
  <c r="I17" i="30"/>
  <c r="P16" i="30"/>
  <c r="N16" i="30"/>
  <c r="I16" i="30"/>
  <c r="P15" i="30"/>
  <c r="N15" i="30"/>
  <c r="I15" i="30"/>
  <c r="Q15" i="30" s="1"/>
  <c r="P14" i="30"/>
  <c r="N14" i="30"/>
  <c r="I14" i="30"/>
  <c r="Q14" i="30" s="1"/>
  <c r="P13" i="30"/>
  <c r="N13" i="30"/>
  <c r="I13" i="30"/>
  <c r="P12" i="30"/>
  <c r="N12" i="30"/>
  <c r="I12" i="30"/>
  <c r="P11" i="30"/>
  <c r="N11" i="30"/>
  <c r="I11" i="30"/>
  <c r="Q11" i="30" s="1"/>
  <c r="P10" i="30"/>
  <c r="N10" i="30"/>
  <c r="I10" i="30"/>
  <c r="P9" i="30"/>
  <c r="N9" i="30"/>
  <c r="I9" i="30"/>
  <c r="P8" i="30"/>
  <c r="N8" i="30"/>
  <c r="I8" i="30"/>
  <c r="P7" i="30"/>
  <c r="N7" i="30"/>
  <c r="I7" i="30"/>
  <c r="P6" i="30"/>
  <c r="N6" i="30"/>
  <c r="I6" i="30"/>
  <c r="P5" i="30"/>
  <c r="N5" i="30"/>
  <c r="I5" i="30"/>
  <c r="D51" i="85"/>
  <c r="C51" i="85"/>
  <c r="B51" i="85"/>
  <c r="D46" i="85"/>
  <c r="C46" i="85"/>
  <c r="B46" i="85"/>
  <c r="D39" i="85"/>
  <c r="C39" i="85"/>
  <c r="B39" i="85"/>
  <c r="D34" i="85"/>
  <c r="C34" i="85"/>
  <c r="B34" i="85"/>
  <c r="D29" i="85"/>
  <c r="C29" i="85"/>
  <c r="B29" i="85"/>
  <c r="D22" i="85"/>
  <c r="C22" i="85"/>
  <c r="B22" i="85"/>
  <c r="D17" i="85"/>
  <c r="C17" i="85"/>
  <c r="B17" i="85"/>
  <c r="D12" i="85"/>
  <c r="C12" i="85"/>
  <c r="B12" i="85"/>
  <c r="D5" i="85"/>
  <c r="C5" i="85"/>
  <c r="B5" i="85"/>
  <c r="D51" i="84"/>
  <c r="C51" i="84"/>
  <c r="B51" i="84"/>
  <c r="D46" i="84"/>
  <c r="C46" i="84"/>
  <c r="B46" i="84"/>
  <c r="D39" i="84"/>
  <c r="C39" i="84"/>
  <c r="B39" i="84"/>
  <c r="D34" i="84"/>
  <c r="C34" i="84"/>
  <c r="B34" i="84"/>
  <c r="D29" i="84"/>
  <c r="C29" i="84"/>
  <c r="B29" i="84"/>
  <c r="D22" i="84"/>
  <c r="C22" i="84"/>
  <c r="B22" i="84"/>
  <c r="D17" i="84"/>
  <c r="C17" i="84"/>
  <c r="B17" i="84"/>
  <c r="D12" i="84"/>
  <c r="C12" i="84"/>
  <c r="B12" i="84"/>
  <c r="D5" i="84"/>
  <c r="C5" i="84"/>
  <c r="B5" i="84"/>
  <c r="D51" i="83"/>
  <c r="C51" i="83"/>
  <c r="B51" i="83"/>
  <c r="D46" i="83"/>
  <c r="C46" i="83"/>
  <c r="B46" i="83"/>
  <c r="D39" i="83"/>
  <c r="C39" i="83"/>
  <c r="B39" i="83"/>
  <c r="B53" i="83" s="1"/>
  <c r="D34" i="83"/>
  <c r="C34" i="83"/>
  <c r="B34" i="83"/>
  <c r="D29" i="83"/>
  <c r="C29" i="83"/>
  <c r="B29" i="83"/>
  <c r="D22" i="83"/>
  <c r="C22" i="83"/>
  <c r="B22" i="83"/>
  <c r="D17" i="83"/>
  <c r="C17" i="83"/>
  <c r="B17" i="83"/>
  <c r="D12" i="83"/>
  <c r="C12" i="83"/>
  <c r="B12" i="83"/>
  <c r="D5" i="83"/>
  <c r="C5" i="83"/>
  <c r="B5" i="83"/>
  <c r="D51" i="82"/>
  <c r="C51" i="82"/>
  <c r="B51" i="82"/>
  <c r="D46" i="82"/>
  <c r="C46" i="82"/>
  <c r="B46" i="82"/>
  <c r="D39" i="82"/>
  <c r="C39" i="82"/>
  <c r="B39" i="82"/>
  <c r="D34" i="82"/>
  <c r="C34" i="82"/>
  <c r="B34" i="82"/>
  <c r="D29" i="82"/>
  <c r="C29" i="82"/>
  <c r="B29" i="82"/>
  <c r="D22" i="82"/>
  <c r="C22" i="82"/>
  <c r="B22" i="82"/>
  <c r="D17" i="82"/>
  <c r="C17" i="82"/>
  <c r="B17" i="82"/>
  <c r="D12" i="82"/>
  <c r="C12" i="82"/>
  <c r="B12" i="82"/>
  <c r="D5" i="82"/>
  <c r="C5" i="82"/>
  <c r="B5" i="82"/>
  <c r="D51" i="81"/>
  <c r="C51" i="81"/>
  <c r="B51" i="81"/>
  <c r="D46" i="81"/>
  <c r="C46" i="81"/>
  <c r="B46" i="81"/>
  <c r="D39" i="81"/>
  <c r="C39" i="81"/>
  <c r="B39" i="81"/>
  <c r="D34" i="81"/>
  <c r="C34" i="81"/>
  <c r="B34" i="81"/>
  <c r="D29" i="81"/>
  <c r="C29" i="81"/>
  <c r="B29" i="81"/>
  <c r="D22" i="81"/>
  <c r="C22" i="81"/>
  <c r="B22" i="81"/>
  <c r="D17" i="81"/>
  <c r="C17" i="81"/>
  <c r="B17" i="81"/>
  <c r="D12" i="81"/>
  <c r="C12" i="81"/>
  <c r="B12" i="81"/>
  <c r="D5" i="81"/>
  <c r="C5" i="81"/>
  <c r="B5" i="81"/>
  <c r="D51" i="70"/>
  <c r="C51" i="70"/>
  <c r="B51" i="70"/>
  <c r="D46" i="70"/>
  <c r="C46" i="70"/>
  <c r="B46" i="70"/>
  <c r="D39" i="70"/>
  <c r="C39" i="70"/>
  <c r="C53" i="70" s="1"/>
  <c r="B39" i="70"/>
  <c r="D34" i="70"/>
  <c r="C34" i="70"/>
  <c r="B34" i="70"/>
  <c r="D29" i="70"/>
  <c r="C29" i="70"/>
  <c r="B29" i="70"/>
  <c r="D22" i="70"/>
  <c r="C22" i="70"/>
  <c r="B22" i="70"/>
  <c r="D17" i="70"/>
  <c r="C17" i="70"/>
  <c r="B17" i="70"/>
  <c r="D12" i="70"/>
  <c r="C12" i="70"/>
  <c r="B12" i="70"/>
  <c r="B19" i="70" s="1"/>
  <c r="D5" i="70"/>
  <c r="C5" i="70"/>
  <c r="B5" i="70"/>
  <c r="D20" i="73"/>
  <c r="C20" i="73"/>
  <c r="B20" i="73"/>
  <c r="D14" i="73"/>
  <c r="C14" i="73"/>
  <c r="B14" i="73"/>
  <c r="D8" i="73"/>
  <c r="C8" i="73"/>
  <c r="B8" i="73"/>
  <c r="D36" i="70" l="1"/>
  <c r="D36" i="81"/>
  <c r="D19" i="85"/>
  <c r="C36" i="85"/>
  <c r="Q18" i="30"/>
  <c r="Q26" i="21"/>
  <c r="Q32" i="21"/>
  <c r="Q43" i="21"/>
  <c r="E65" i="21"/>
  <c r="F65" i="21"/>
  <c r="D53" i="70"/>
  <c r="D19" i="81"/>
  <c r="C53" i="85"/>
  <c r="Q59" i="21"/>
  <c r="Q10" i="21"/>
  <c r="N37" i="21"/>
  <c r="Q54" i="21"/>
  <c r="C19" i="82"/>
  <c r="C53" i="84"/>
  <c r="B19" i="85"/>
  <c r="Q20" i="30"/>
  <c r="N25" i="21"/>
  <c r="I202" i="33"/>
  <c r="Q50" i="21"/>
  <c r="Q60" i="21"/>
  <c r="Q61" i="21" s="1"/>
  <c r="Q16" i="21"/>
  <c r="Q27" i="21"/>
  <c r="Q34" i="21"/>
  <c r="N57" i="21"/>
  <c r="N61" i="21"/>
  <c r="Q55" i="21"/>
  <c r="Q56" i="21"/>
  <c r="I9" i="21"/>
  <c r="I62" i="21"/>
  <c r="Q62" i="21" s="1"/>
  <c r="G65" i="21"/>
  <c r="H65" i="21"/>
  <c r="Q14" i="21"/>
  <c r="Q30" i="21"/>
  <c r="Q42" i="21"/>
  <c r="Q47" i="21"/>
  <c r="Q58" i="21"/>
  <c r="N63" i="21"/>
  <c r="N65" i="21" s="1"/>
  <c r="Q8" i="21"/>
  <c r="Q48" i="21"/>
  <c r="P8" i="9"/>
  <c r="P10" i="9"/>
  <c r="P6" i="9"/>
  <c r="P11" i="9"/>
  <c r="N24" i="30"/>
  <c r="Q7" i="30"/>
  <c r="Q8" i="30"/>
  <c r="B36" i="84"/>
  <c r="B53" i="84"/>
  <c r="D19" i="70"/>
  <c r="B36" i="81"/>
  <c r="B53" i="82"/>
  <c r="B36" i="70"/>
  <c r="C19" i="84"/>
  <c r="D53" i="85"/>
  <c r="Q6" i="30"/>
  <c r="Q9" i="30"/>
  <c r="Q12" i="30"/>
  <c r="Q16" i="30"/>
  <c r="M16" i="9"/>
  <c r="Q15" i="21"/>
  <c r="I33" i="21"/>
  <c r="I63" i="21"/>
  <c r="I65" i="21" s="1"/>
  <c r="G197" i="33"/>
  <c r="H197" i="33" s="1"/>
  <c r="C19" i="70"/>
  <c r="C36" i="70"/>
  <c r="D53" i="82"/>
  <c r="D19" i="84"/>
  <c r="D36" i="84"/>
  <c r="D53" i="84"/>
  <c r="Q13" i="30"/>
  <c r="O16" i="9"/>
  <c r="Q6" i="21"/>
  <c r="Q20" i="21"/>
  <c r="N33" i="21"/>
  <c r="Q36" i="21"/>
  <c r="D65" i="21"/>
  <c r="I154" i="33"/>
  <c r="J154" i="33" s="1"/>
  <c r="I197" i="33"/>
  <c r="J197" i="33" s="1"/>
  <c r="Q17" i="30"/>
  <c r="Q11" i="21"/>
  <c r="B53" i="70"/>
  <c r="C36" i="81"/>
  <c r="C53" i="83"/>
  <c r="Q10" i="30"/>
  <c r="Q21" i="30"/>
  <c r="N13" i="21"/>
  <c r="N17" i="21"/>
  <c r="Q22" i="21"/>
  <c r="I29" i="21"/>
  <c r="Q31" i="21"/>
  <c r="Q7" i="21"/>
  <c r="Q18" i="21"/>
  <c r="N64" i="21"/>
  <c r="Q12" i="21"/>
  <c r="Q28" i="21"/>
  <c r="I61" i="21"/>
  <c r="G202" i="33"/>
  <c r="H202" i="33"/>
  <c r="I24" i="30"/>
  <c r="P24" i="30"/>
  <c r="N9" i="21"/>
  <c r="I21" i="21"/>
  <c r="Q23" i="21"/>
  <c r="Q44" i="21"/>
  <c r="Q45" i="21" s="1"/>
  <c r="N62" i="21"/>
  <c r="N29" i="21"/>
  <c r="B53" i="81"/>
  <c r="B36" i="83"/>
  <c r="C19" i="85"/>
  <c r="C19" i="83"/>
  <c r="C36" i="84"/>
  <c r="D36" i="85"/>
  <c r="Q23" i="30"/>
  <c r="N21" i="21"/>
  <c r="Q24" i="21"/>
  <c r="M65" i="21"/>
  <c r="J202" i="33"/>
  <c r="D19" i="83"/>
  <c r="B53" i="85"/>
  <c r="Q19" i="30"/>
  <c r="Q35" i="21"/>
  <c r="Q40" i="21"/>
  <c r="Q46" i="21"/>
  <c r="B36" i="85"/>
  <c r="B19" i="84"/>
  <c r="I17" i="21"/>
  <c r="I64" i="21"/>
  <c r="Q64" i="21" s="1"/>
  <c r="G154" i="33"/>
  <c r="H154" i="33" s="1"/>
  <c r="G107" i="33"/>
  <c r="H107" i="33" s="1"/>
  <c r="G56" i="33"/>
  <c r="H56" i="33" s="1"/>
  <c r="I107" i="33"/>
  <c r="J107" i="33" s="1"/>
  <c r="I56" i="33"/>
  <c r="J56" i="33" s="1"/>
  <c r="Q57" i="21"/>
  <c r="Q13" i="21"/>
  <c r="Q49" i="21"/>
  <c r="C65" i="21"/>
  <c r="Q19" i="21"/>
  <c r="Q51" i="21"/>
  <c r="I13" i="21"/>
  <c r="I45" i="21"/>
  <c r="I37" i="21"/>
  <c r="Q39" i="21"/>
  <c r="J65" i="21"/>
  <c r="P9" i="9"/>
  <c r="H16" i="9"/>
  <c r="P7" i="9"/>
  <c r="Q5" i="30"/>
  <c r="C36" i="83"/>
  <c r="D36" i="83"/>
  <c r="D53" i="83"/>
  <c r="B19" i="83"/>
  <c r="C53" i="82"/>
  <c r="B36" i="82"/>
  <c r="C36" i="82"/>
  <c r="D36" i="82"/>
  <c r="D19" i="82"/>
  <c r="B19" i="82"/>
  <c r="C53" i="81"/>
  <c r="D53" i="81"/>
  <c r="B19" i="81"/>
  <c r="C19" i="81"/>
  <c r="R64" i="21" l="1"/>
  <c r="R52" i="21"/>
  <c r="Q9" i="21"/>
  <c r="R56" i="21"/>
  <c r="Q63" i="21"/>
  <c r="R35" i="21" s="1"/>
  <c r="Q17" i="21"/>
  <c r="R31" i="21"/>
  <c r="Q29" i="21"/>
  <c r="R62" i="21"/>
  <c r="R38" i="21"/>
  <c r="R14" i="21"/>
  <c r="R6" i="21"/>
  <c r="R42" i="21"/>
  <c r="R34" i="21"/>
  <c r="R58" i="21"/>
  <c r="R55" i="21"/>
  <c r="Q37" i="21"/>
  <c r="R43" i="21"/>
  <c r="R24" i="21"/>
  <c r="R18" i="21"/>
  <c r="R46" i="21"/>
  <c r="R26" i="21"/>
  <c r="R22" i="21"/>
  <c r="R54" i="21"/>
  <c r="P16" i="9"/>
  <c r="Q6" i="9" s="1"/>
  <c r="Q33" i="21"/>
  <c r="R30" i="21"/>
  <c r="R50" i="21"/>
  <c r="R10" i="21"/>
  <c r="R60" i="21"/>
  <c r="Q25" i="21"/>
  <c r="Q41" i="21"/>
  <c r="R39" i="21"/>
  <c r="R20" i="21"/>
  <c r="R16" i="21"/>
  <c r="R48" i="21"/>
  <c r="R12" i="21"/>
  <c r="Q21" i="21"/>
  <c r="R19" i="21"/>
  <c r="R36" i="21"/>
  <c r="R40" i="21"/>
  <c r="Q53" i="21"/>
  <c r="R51" i="21"/>
  <c r="R28" i="21"/>
  <c r="Q65" i="21"/>
  <c r="R63" i="21"/>
  <c r="R15" i="21"/>
  <c r="R23" i="21"/>
  <c r="R47" i="21"/>
  <c r="R44" i="21"/>
  <c r="R32" i="21"/>
  <c r="R8" i="21"/>
  <c r="R27" i="21"/>
  <c r="Q24" i="30"/>
  <c r="R5" i="30" s="1"/>
  <c r="R7" i="21" l="1"/>
  <c r="R59" i="21"/>
  <c r="R11" i="21"/>
  <c r="Q10" i="9"/>
  <c r="Q7" i="9"/>
  <c r="Q9" i="9"/>
  <c r="Q8" i="9"/>
  <c r="Q16" i="9"/>
  <c r="Q11" i="9"/>
  <c r="R24" i="30"/>
  <c r="R12" i="30"/>
  <c r="R22" i="30"/>
  <c r="R13" i="30"/>
  <c r="R9" i="30"/>
  <c r="R15" i="30"/>
  <c r="R20" i="30"/>
  <c r="R11" i="30"/>
  <c r="R17" i="30"/>
  <c r="R23" i="30"/>
  <c r="R8" i="30"/>
  <c r="R14" i="30"/>
  <c r="R6" i="30"/>
  <c r="R21" i="30"/>
  <c r="R16" i="30"/>
  <c r="R18" i="30"/>
  <c r="R19" i="30"/>
  <c r="R10" i="30"/>
  <c r="R7" i="30"/>
  <c r="K6" i="64" l="1"/>
  <c r="H284" i="79" l="1"/>
  <c r="G284" i="79"/>
  <c r="H283" i="79"/>
  <c r="G283" i="79"/>
  <c r="H265" i="79"/>
  <c r="G265" i="79"/>
  <c r="H264" i="79"/>
  <c r="G264" i="79"/>
  <c r="H236" i="79"/>
  <c r="G236" i="79"/>
  <c r="H227" i="79"/>
  <c r="G227" i="79"/>
  <c r="H216" i="79"/>
  <c r="G216" i="79"/>
  <c r="H215" i="79"/>
  <c r="G215" i="79"/>
  <c r="H205" i="79"/>
  <c r="G205" i="79"/>
  <c r="H187" i="79"/>
  <c r="G187" i="79"/>
  <c r="H186" i="79"/>
  <c r="G186" i="79"/>
  <c r="H125" i="79"/>
  <c r="G125" i="79"/>
  <c r="H124" i="79"/>
  <c r="G124" i="79"/>
  <c r="H98" i="79"/>
  <c r="G98" i="79"/>
  <c r="H90" i="79"/>
  <c r="G90" i="79"/>
  <c r="H65" i="79"/>
  <c r="G65" i="79"/>
  <c r="H59" i="79"/>
  <c r="G59" i="79"/>
  <c r="H53" i="79"/>
  <c r="G53" i="79"/>
  <c r="H52" i="79"/>
  <c r="G52" i="79"/>
  <c r="H35" i="79"/>
  <c r="G35" i="79"/>
  <c r="H34" i="79"/>
  <c r="G34" i="79"/>
  <c r="F36" i="39" l="1"/>
  <c r="F463" i="39"/>
  <c r="E463" i="39"/>
  <c r="D463" i="39"/>
  <c r="F440" i="39"/>
  <c r="E440" i="39"/>
  <c r="D440" i="39"/>
  <c r="F436" i="39"/>
  <c r="E436" i="39"/>
  <c r="D436" i="39"/>
  <c r="F429" i="39"/>
  <c r="E429" i="39"/>
  <c r="D429" i="39"/>
  <c r="F424" i="39"/>
  <c r="E424" i="39"/>
  <c r="D424" i="39"/>
  <c r="F368" i="39"/>
  <c r="E368" i="39"/>
  <c r="D368" i="39"/>
  <c r="F236" i="39"/>
  <c r="E236" i="39"/>
  <c r="D236" i="39"/>
  <c r="F77" i="39"/>
  <c r="E77" i="39"/>
  <c r="D77" i="39"/>
  <c r="F53" i="39"/>
  <c r="E53" i="39"/>
  <c r="D53" i="39"/>
  <c r="F42" i="39"/>
  <c r="E42" i="39"/>
  <c r="D42" i="39"/>
  <c r="E36" i="39"/>
  <c r="D36" i="39"/>
  <c r="E1227" i="51" l="1"/>
  <c r="I1215" i="51"/>
  <c r="I1212" i="51"/>
  <c r="E1211" i="51"/>
  <c r="I1156" i="51" l="1"/>
  <c r="E1092" i="51" l="1"/>
  <c r="E1091" i="51"/>
  <c r="E1090" i="51"/>
  <c r="E737" i="51" l="1"/>
  <c r="I570" i="51"/>
  <c r="E568" i="51"/>
  <c r="E507" i="51" l="1"/>
  <c r="E489" i="51"/>
  <c r="E480" i="51"/>
  <c r="E451" i="51" l="1"/>
  <c r="E412" i="51"/>
  <c r="E388" i="51"/>
  <c r="F30" i="50" l="1"/>
  <c r="F25" i="50" l="1"/>
  <c r="AG362" i="45" l="1"/>
  <c r="AG363" i="45"/>
  <c r="AG360" i="45"/>
  <c r="AF360" i="45"/>
  <c r="AF359" i="45"/>
  <c r="AF358" i="45"/>
  <c r="AG357" i="45"/>
  <c r="AF357" i="45"/>
  <c r="AF356" i="45"/>
  <c r="AF354" i="45"/>
  <c r="AF353" i="45"/>
  <c r="AF352" i="45"/>
  <c r="AF351" i="45"/>
  <c r="AF350" i="45"/>
  <c r="AF348" i="45"/>
  <c r="AF347" i="45"/>
  <c r="AF346" i="45"/>
  <c r="AH361" i="45"/>
  <c r="AH364" i="45" s="1"/>
  <c r="AB361" i="45"/>
  <c r="AA361" i="45"/>
  <c r="Y361" i="45"/>
  <c r="R361" i="45"/>
  <c r="Q361" i="45"/>
  <c r="Q364" i="45" s="1"/>
  <c r="M361" i="45"/>
  <c r="L361" i="45"/>
  <c r="J361" i="45"/>
  <c r="I361" i="45"/>
  <c r="C361" i="45"/>
  <c r="B361" i="45"/>
  <c r="B364" i="45" s="1"/>
  <c r="AC359" i="45"/>
  <c r="Z359" i="45"/>
  <c r="N359" i="45"/>
  <c r="K359" i="45"/>
  <c r="AC358" i="45"/>
  <c r="Z358" i="45"/>
  <c r="N358" i="45"/>
  <c r="K358" i="45"/>
  <c r="AC356" i="45"/>
  <c r="Z356" i="45"/>
  <c r="N356" i="45"/>
  <c r="K356" i="45"/>
  <c r="AI354" i="45"/>
  <c r="AI361" i="45" s="1"/>
  <c r="AC354" i="45"/>
  <c r="Z354" i="45"/>
  <c r="N354" i="45"/>
  <c r="O354" i="45" s="1"/>
  <c r="P354" i="45" s="1"/>
  <c r="K354" i="45"/>
  <c r="AC353" i="45"/>
  <c r="Z353" i="45"/>
  <c r="N353" i="45"/>
  <c r="K353" i="45"/>
  <c r="O353" i="45" s="1"/>
  <c r="AC352" i="45"/>
  <c r="Z352" i="45"/>
  <c r="N352" i="45"/>
  <c r="K352" i="45"/>
  <c r="AC351" i="45"/>
  <c r="Z351" i="45"/>
  <c r="N351" i="45"/>
  <c r="K351" i="45"/>
  <c r="AC350" i="45"/>
  <c r="Z350" i="45"/>
  <c r="N350" i="45"/>
  <c r="K350" i="45"/>
  <c r="AC348" i="45"/>
  <c r="Z348" i="45"/>
  <c r="AD348" i="45" s="1"/>
  <c r="N348" i="45"/>
  <c r="K348" i="45"/>
  <c r="AC347" i="45"/>
  <c r="Z347" i="45"/>
  <c r="N347" i="45"/>
  <c r="K347" i="45"/>
  <c r="AC346" i="45"/>
  <c r="Z346" i="45"/>
  <c r="AD346" i="45" s="1"/>
  <c r="AE346" i="45" s="1"/>
  <c r="N346" i="45"/>
  <c r="K346" i="45"/>
  <c r="AD356" i="45" l="1"/>
  <c r="AE356" i="45" s="1"/>
  <c r="O347" i="45"/>
  <c r="O350" i="45"/>
  <c r="O352" i="45"/>
  <c r="AD350" i="45"/>
  <c r="AE350" i="45" s="1"/>
  <c r="AD352" i="45"/>
  <c r="AE352" i="45" s="1"/>
  <c r="AD354" i="45"/>
  <c r="AE354" i="45" s="1"/>
  <c r="AG354" i="45" s="1"/>
  <c r="O356" i="45"/>
  <c r="O359" i="45"/>
  <c r="P359" i="45" s="1"/>
  <c r="AD347" i="45"/>
  <c r="K361" i="45"/>
  <c r="O348" i="45"/>
  <c r="P348" i="45" s="1"/>
  <c r="O358" i="45"/>
  <c r="O351" i="45"/>
  <c r="P351" i="45" s="1"/>
  <c r="AG351" i="45" s="1"/>
  <c r="AD358" i="45"/>
  <c r="AE358" i="45" s="1"/>
  <c r="AG348" i="45"/>
  <c r="AC361" i="45"/>
  <c r="AD359" i="45"/>
  <c r="AE359" i="45" s="1"/>
  <c r="AG359" i="45" s="1"/>
  <c r="N361" i="45"/>
  <c r="AD353" i="45"/>
  <c r="AE353" i="45" s="1"/>
  <c r="AD351" i="45"/>
  <c r="AE351" i="45" s="1"/>
  <c r="P352" i="45"/>
  <c r="AG352" i="45" s="1"/>
  <c r="P347" i="45"/>
  <c r="P356" i="45"/>
  <c r="AG356" i="45" s="1"/>
  <c r="AE348" i="45"/>
  <c r="P358" i="45"/>
  <c r="AG358" i="45" s="1"/>
  <c r="P353" i="45"/>
  <c r="Z361" i="45"/>
  <c r="P350" i="45"/>
  <c r="AG350" i="45" s="1"/>
  <c r="AE347" i="45"/>
  <c r="O346" i="45"/>
  <c r="AD361" i="45" l="1"/>
  <c r="AE361" i="45"/>
  <c r="AG347" i="45"/>
  <c r="AG353" i="45"/>
  <c r="O361" i="45"/>
  <c r="AF361" i="45"/>
  <c r="AF364" i="45" s="1"/>
  <c r="P346" i="45"/>
  <c r="AG346" i="45" s="1"/>
  <c r="P361" i="45" l="1"/>
  <c r="P364" i="45" s="1"/>
  <c r="AG364" i="45" s="1"/>
  <c r="AG361" i="45"/>
  <c r="AG343" i="45" l="1"/>
  <c r="AF343" i="45"/>
  <c r="AF342" i="45"/>
  <c r="AI342" i="45"/>
  <c r="AG341" i="45"/>
  <c r="AF341" i="45"/>
  <c r="AG340" i="45"/>
  <c r="AF340" i="45"/>
  <c r="AG324" i="45"/>
  <c r="AG323" i="45"/>
  <c r="AF328" i="45"/>
  <c r="AF327" i="45"/>
  <c r="AF326" i="45"/>
  <c r="AF325" i="45"/>
  <c r="AF324" i="45"/>
  <c r="AF323" i="45"/>
  <c r="AG339" i="45"/>
  <c r="AF339" i="45"/>
  <c r="AG338" i="45"/>
  <c r="AF338" i="45"/>
  <c r="AG337" i="45"/>
  <c r="AF337" i="45"/>
  <c r="AG336" i="45"/>
  <c r="AF336" i="45"/>
  <c r="AG335" i="45"/>
  <c r="AF335" i="45"/>
  <c r="AG334" i="45"/>
  <c r="AF334" i="45"/>
  <c r="AG333" i="45"/>
  <c r="AF333" i="45"/>
  <c r="AG332" i="45"/>
  <c r="AF332" i="45"/>
  <c r="AG331" i="45"/>
  <c r="AF331" i="45"/>
  <c r="AG330" i="45"/>
  <c r="AF330" i="45"/>
  <c r="AG329" i="45"/>
  <c r="AF329" i="45"/>
  <c r="AG328" i="45"/>
  <c r="AG327" i="45"/>
  <c r="AG326" i="45"/>
  <c r="AG325" i="45"/>
  <c r="AG342" i="45" l="1"/>
  <c r="AG316" i="45"/>
  <c r="AF316" i="45"/>
  <c r="AG315" i="45"/>
  <c r="AF315" i="45"/>
  <c r="AG314" i="45"/>
  <c r="AG313" i="45"/>
  <c r="AG312" i="45"/>
  <c r="AF312" i="45"/>
  <c r="AG311" i="45"/>
  <c r="AF311" i="45"/>
  <c r="AG310" i="45"/>
  <c r="AF310" i="45"/>
  <c r="AG309" i="45"/>
  <c r="AF309" i="45"/>
  <c r="AG308" i="45"/>
  <c r="AF308" i="45"/>
  <c r="AG307" i="45"/>
  <c r="AF307" i="45"/>
  <c r="AG306" i="45"/>
  <c r="AF306" i="45"/>
  <c r="AG305" i="45"/>
  <c r="AF305" i="45"/>
  <c r="AG304" i="45"/>
  <c r="AF304" i="45"/>
  <c r="AG303" i="45"/>
  <c r="AF303" i="45"/>
  <c r="AG302" i="45"/>
  <c r="AF302" i="45"/>
  <c r="AG301" i="45"/>
  <c r="AF301" i="45"/>
  <c r="AG300" i="45"/>
  <c r="AF300" i="45"/>
  <c r="AG299" i="45"/>
  <c r="AF299" i="45"/>
  <c r="AG298" i="45"/>
  <c r="AF298" i="45"/>
  <c r="AG297" i="45"/>
  <c r="AF297" i="45"/>
  <c r="AG296" i="45"/>
  <c r="AF296" i="45"/>
  <c r="AG295" i="45"/>
  <c r="AF295" i="45"/>
  <c r="AG294" i="45"/>
  <c r="AF294" i="45"/>
  <c r="AG293" i="45"/>
  <c r="AF293" i="45"/>
  <c r="AG292" i="45"/>
  <c r="AF292" i="45"/>
  <c r="AG291" i="45"/>
  <c r="AF291" i="45"/>
  <c r="AG287" i="45" l="1"/>
  <c r="AF287" i="45"/>
  <c r="AF286" i="45"/>
  <c r="AG285" i="45"/>
  <c r="AF285" i="45"/>
  <c r="AG284" i="45"/>
  <c r="AF284" i="45"/>
  <c r="AG283" i="45"/>
  <c r="AF283" i="45"/>
  <c r="AG282" i="45"/>
  <c r="AF282" i="45"/>
  <c r="AF281" i="45"/>
  <c r="AG280" i="45"/>
  <c r="AF280" i="45"/>
  <c r="AG279" i="45"/>
  <c r="AF279" i="45"/>
  <c r="AG278" i="45"/>
  <c r="AF278" i="45"/>
  <c r="AG277" i="45"/>
  <c r="AF277" i="45"/>
  <c r="AG276" i="45"/>
  <c r="AF276" i="45"/>
  <c r="AG275" i="45"/>
  <c r="AF275" i="45"/>
  <c r="AG274" i="45"/>
  <c r="AF274" i="45"/>
  <c r="AG273" i="45"/>
  <c r="AF273" i="45"/>
  <c r="AG272" i="45"/>
  <c r="AF272" i="45"/>
  <c r="AG271" i="45"/>
  <c r="AF271" i="45"/>
  <c r="AG270" i="45"/>
  <c r="AF270" i="45"/>
  <c r="AG269" i="45"/>
  <c r="AF269" i="45"/>
  <c r="AG268" i="45"/>
  <c r="AF268" i="45"/>
  <c r="AG267" i="45"/>
  <c r="AF267" i="45"/>
  <c r="AG266" i="45"/>
  <c r="AF266" i="45"/>
  <c r="AG263" i="45"/>
  <c r="AF263" i="45"/>
  <c r="AG262" i="45"/>
  <c r="AF262" i="45"/>
  <c r="AI286" i="45"/>
  <c r="AH286" i="45"/>
  <c r="AE286" i="45"/>
  <c r="AD286" i="45"/>
  <c r="P286" i="45"/>
  <c r="O286" i="45"/>
  <c r="AI281" i="45"/>
  <c r="AH281" i="45"/>
  <c r="AE281" i="45"/>
  <c r="AD281" i="45"/>
  <c r="AC281" i="45"/>
  <c r="AB281" i="45"/>
  <c r="AA281" i="45"/>
  <c r="Z281" i="45"/>
  <c r="R281" i="45"/>
  <c r="P281" i="45"/>
  <c r="O281" i="45"/>
  <c r="N281" i="45"/>
  <c r="M281" i="45"/>
  <c r="L281" i="45"/>
  <c r="K281" i="45"/>
  <c r="AG286" i="45" l="1"/>
  <c r="AG281" i="45"/>
  <c r="AG259" i="45"/>
  <c r="AF259" i="45"/>
  <c r="AG258" i="45"/>
  <c r="AF258" i="45"/>
  <c r="AG257" i="45"/>
  <c r="AF257" i="45"/>
  <c r="AG256" i="45"/>
  <c r="AF256" i="45"/>
  <c r="AG255" i="45"/>
  <c r="AF255" i="45"/>
  <c r="AG254" i="45"/>
  <c r="AF254" i="45"/>
  <c r="AG253" i="45"/>
  <c r="AF253" i="45"/>
  <c r="AG252" i="45"/>
  <c r="AF252" i="45"/>
  <c r="AG251" i="45"/>
  <c r="AF251" i="45"/>
  <c r="AG250" i="45"/>
  <c r="AF250" i="45"/>
  <c r="AG249" i="45"/>
  <c r="AF249" i="45"/>
  <c r="AG248" i="45"/>
  <c r="AF248" i="45"/>
  <c r="AG247" i="45"/>
  <c r="AF247" i="45"/>
  <c r="AG246" i="45"/>
  <c r="AF246" i="45"/>
  <c r="AG245" i="45"/>
  <c r="AF245" i="45"/>
  <c r="AG244" i="45"/>
  <c r="AF244" i="45"/>
  <c r="AG243" i="45"/>
  <c r="AF243" i="45"/>
  <c r="AG219" i="45" l="1"/>
  <c r="AG241" i="45"/>
  <c r="Q241" i="45"/>
  <c r="B241" i="45"/>
  <c r="AH236" i="45"/>
  <c r="AH241" i="45" s="1"/>
  <c r="AG236" i="45"/>
  <c r="AF236" i="45"/>
  <c r="AG235" i="45"/>
  <c r="AF235" i="45"/>
  <c r="AG234" i="45"/>
  <c r="AF234" i="45"/>
  <c r="AG233" i="45"/>
  <c r="AF233" i="45"/>
  <c r="AG232" i="45"/>
  <c r="AF232" i="45"/>
  <c r="AG231" i="45"/>
  <c r="AF231" i="45"/>
  <c r="AG230" i="45"/>
  <c r="AF230" i="45"/>
  <c r="AG229" i="45"/>
  <c r="AF229" i="45"/>
  <c r="AG228" i="45"/>
  <c r="AF228" i="45"/>
  <c r="AG227" i="45"/>
  <c r="AF227" i="45"/>
  <c r="AG226" i="45"/>
  <c r="AF226" i="45"/>
  <c r="AG225" i="45"/>
  <c r="AF225" i="45"/>
  <c r="AG224" i="45"/>
  <c r="AF224" i="45"/>
  <c r="AG223" i="45"/>
  <c r="AF223" i="45"/>
  <c r="AG222" i="45"/>
  <c r="AF222" i="45"/>
  <c r="AG221" i="45"/>
  <c r="AF221" i="45"/>
  <c r="AG218" i="45"/>
  <c r="AF218" i="45"/>
  <c r="AG216" i="45"/>
  <c r="AF216" i="45"/>
  <c r="AF241" i="45" l="1"/>
  <c r="AF219" i="45"/>
  <c r="Q214" i="45"/>
  <c r="B214" i="45"/>
  <c r="AH214" i="45"/>
  <c r="AG214" i="45"/>
  <c r="AG213" i="45"/>
  <c r="AF213" i="45"/>
  <c r="AG212" i="45"/>
  <c r="AG211" i="45"/>
  <c r="AF211" i="45"/>
  <c r="AG210" i="45"/>
  <c r="AF210" i="45"/>
  <c r="AG209" i="45"/>
  <c r="AF209" i="45"/>
  <c r="AG208" i="45"/>
  <c r="AF208" i="45"/>
  <c r="AG207" i="45"/>
  <c r="AF207" i="45"/>
  <c r="AG206" i="45"/>
  <c r="AF206" i="45"/>
  <c r="AG205" i="45"/>
  <c r="AF205" i="45"/>
  <c r="AG204" i="45"/>
  <c r="AF204" i="45"/>
  <c r="AG203" i="45"/>
  <c r="AF203" i="45"/>
  <c r="AF214" i="45" l="1"/>
  <c r="B200" i="45" l="1"/>
  <c r="B201" i="45" s="1"/>
  <c r="Q200" i="45"/>
  <c r="AH200" i="45"/>
  <c r="AH201" i="45" s="1"/>
  <c r="AG201" i="45"/>
  <c r="AG200" i="45"/>
  <c r="AG199" i="45"/>
  <c r="AG198" i="45"/>
  <c r="AG197" i="45"/>
  <c r="AF197" i="45"/>
  <c r="AG196" i="45"/>
  <c r="AF196" i="45"/>
  <c r="AG195" i="45"/>
  <c r="AF195" i="45"/>
  <c r="AG194" i="45"/>
  <c r="AF194" i="45"/>
  <c r="AG193" i="45"/>
  <c r="AF193" i="45"/>
  <c r="AG192" i="45"/>
  <c r="AF192" i="45"/>
  <c r="AG191" i="45"/>
  <c r="AF191" i="45"/>
  <c r="AG190" i="45"/>
  <c r="AF190" i="45"/>
  <c r="AG189" i="45"/>
  <c r="AF189" i="45"/>
  <c r="AG188" i="45"/>
  <c r="AF188" i="45"/>
  <c r="AG187" i="45"/>
  <c r="AF187" i="45"/>
  <c r="AG186" i="45"/>
  <c r="AF186" i="45"/>
  <c r="AG185" i="45"/>
  <c r="AF185" i="45"/>
  <c r="AG184" i="45"/>
  <c r="AF184" i="45"/>
  <c r="AF200" i="45" l="1"/>
  <c r="Q201" i="45"/>
  <c r="AF201" i="45" s="1"/>
  <c r="Q181" i="45" l="1"/>
  <c r="AF181" i="45" s="1"/>
  <c r="AG175" i="45"/>
  <c r="AF175" i="45"/>
  <c r="AG174" i="45"/>
  <c r="AF174" i="45"/>
  <c r="AG181" i="45"/>
  <c r="AG177" i="45"/>
  <c r="AG176" i="45"/>
  <c r="AF176" i="45"/>
  <c r="AG173" i="45"/>
  <c r="AF173" i="45"/>
  <c r="AG172" i="45"/>
  <c r="AF172" i="45"/>
  <c r="AG171" i="45"/>
  <c r="AF171" i="45"/>
  <c r="AG170" i="45"/>
  <c r="AF170" i="45"/>
  <c r="AG169" i="45"/>
  <c r="AF169" i="45"/>
  <c r="AG168" i="45"/>
  <c r="AF168" i="45"/>
  <c r="AG167" i="45"/>
  <c r="AF167" i="45"/>
  <c r="AG166" i="45"/>
  <c r="AF166" i="45"/>
  <c r="AG165" i="45"/>
  <c r="AF165" i="45"/>
  <c r="AG164" i="45"/>
  <c r="AF164" i="45"/>
  <c r="AG163" i="45"/>
  <c r="AF163" i="45"/>
  <c r="AG162" i="45"/>
  <c r="AF162" i="45"/>
  <c r="AG161" i="45"/>
  <c r="AF161" i="45"/>
  <c r="AG160" i="45"/>
  <c r="AF160" i="45"/>
  <c r="AG159" i="45"/>
  <c r="AF159" i="45"/>
  <c r="AG158" i="45"/>
  <c r="AF158" i="45"/>
  <c r="AG157" i="45"/>
  <c r="AF157" i="45"/>
  <c r="AG156" i="45"/>
  <c r="AF156" i="45"/>
  <c r="AG155" i="45"/>
  <c r="AF155" i="45"/>
  <c r="AG85" i="45"/>
  <c r="AF85" i="45"/>
  <c r="AH86" i="45" l="1"/>
  <c r="AH84" i="45"/>
  <c r="AH82" i="45"/>
  <c r="AH75" i="45"/>
  <c r="AH63" i="45"/>
  <c r="AG87" i="45"/>
  <c r="AF87" i="45"/>
  <c r="AF86" i="45" s="1"/>
  <c r="AF84" i="45"/>
  <c r="AG83" i="45"/>
  <c r="AF83" i="45"/>
  <c r="AF82" i="45" s="1"/>
  <c r="AG81" i="45"/>
  <c r="AF81" i="45"/>
  <c r="AG80" i="45"/>
  <c r="AF80" i="45"/>
  <c r="AG79" i="45"/>
  <c r="AF79" i="45"/>
  <c r="AG78" i="45"/>
  <c r="AF78" i="45"/>
  <c r="AG77" i="45"/>
  <c r="AF77" i="45"/>
  <c r="AG76" i="45"/>
  <c r="AF76" i="45"/>
  <c r="AG67" i="45"/>
  <c r="AF67" i="45"/>
  <c r="AG68" i="45"/>
  <c r="AF68" i="45"/>
  <c r="AG69" i="45"/>
  <c r="AF69" i="45"/>
  <c r="AG70" i="45"/>
  <c r="AF70" i="45"/>
  <c r="AG71" i="45"/>
  <c r="AF71" i="45"/>
  <c r="AG72" i="45"/>
  <c r="AF72" i="45"/>
  <c r="AG73" i="45"/>
  <c r="AF73" i="45"/>
  <c r="AG74" i="45"/>
  <c r="AF74" i="45"/>
  <c r="AG66" i="45"/>
  <c r="AF66" i="45"/>
  <c r="AG65" i="45"/>
  <c r="AF65" i="45"/>
  <c r="AG64" i="45"/>
  <c r="AF64" i="45"/>
  <c r="Q97" i="45"/>
  <c r="B97" i="45"/>
  <c r="AF63" i="45" l="1"/>
  <c r="AF75" i="45"/>
  <c r="AH88" i="45"/>
  <c r="AH97" i="45" s="1"/>
  <c r="AG57" i="45"/>
  <c r="AF57" i="45"/>
  <c r="AG56" i="45"/>
  <c r="AF56" i="45"/>
  <c r="AG55" i="45"/>
  <c r="AF55" i="45"/>
  <c r="AG54" i="45"/>
  <c r="AF54" i="45"/>
  <c r="AG53" i="45"/>
  <c r="AF53" i="45"/>
  <c r="AG52" i="45"/>
  <c r="AF52" i="45"/>
  <c r="AG51" i="45"/>
  <c r="AF51" i="45"/>
  <c r="AG50" i="45"/>
  <c r="AF50" i="45"/>
  <c r="AG49" i="45"/>
  <c r="AF49" i="45"/>
  <c r="AG48" i="45"/>
  <c r="AF48" i="45"/>
  <c r="AG47" i="45"/>
  <c r="AF47" i="45"/>
  <c r="AG45" i="45"/>
  <c r="AF45" i="45"/>
  <c r="AG43" i="45"/>
  <c r="AF43" i="45"/>
  <c r="AF88" i="45" l="1"/>
  <c r="AF97" i="45" s="1"/>
  <c r="U404" i="60"/>
  <c r="T404" i="60"/>
  <c r="O404" i="60"/>
  <c r="J404" i="60"/>
  <c r="I404" i="60"/>
  <c r="D404" i="60"/>
  <c r="W400" i="60"/>
  <c r="L400" i="60"/>
  <c r="W395" i="60"/>
  <c r="L395" i="60"/>
  <c r="N395" i="60"/>
  <c r="C395" i="60"/>
  <c r="C391" i="60"/>
  <c r="K391" i="60" s="1"/>
  <c r="C385" i="60"/>
  <c r="C382" i="60"/>
  <c r="K382" i="60" s="1"/>
  <c r="V403" i="60"/>
  <c r="K403" i="60"/>
  <c r="V402" i="60"/>
  <c r="K402" i="60"/>
  <c r="V401" i="60"/>
  <c r="K401" i="60"/>
  <c r="W391" i="60"/>
  <c r="N391" i="60"/>
  <c r="L391" i="60"/>
  <c r="W385" i="60"/>
  <c r="N385" i="60"/>
  <c r="V385" i="60" s="1"/>
  <c r="L385" i="60"/>
  <c r="W382" i="60"/>
  <c r="N382" i="60"/>
  <c r="V382" i="60" s="1"/>
  <c r="L382" i="60"/>
  <c r="L397" i="60" l="1"/>
  <c r="L404" i="60" s="1"/>
  <c r="W397" i="60"/>
  <c r="W404" i="60" s="1"/>
  <c r="N397" i="60"/>
  <c r="N404" i="60" s="1"/>
  <c r="K385" i="60"/>
  <c r="V391" i="60"/>
  <c r="V397" i="60" s="1"/>
  <c r="V404" i="60" s="1"/>
  <c r="I26" i="32"/>
  <c r="I25" i="32"/>
  <c r="I24" i="32"/>
  <c r="I22" i="32"/>
  <c r="I18" i="32"/>
  <c r="I14" i="32"/>
  <c r="I10" i="32"/>
  <c r="G20" i="32"/>
  <c r="G15" i="32"/>
  <c r="G13" i="32"/>
  <c r="G11" i="32"/>
  <c r="G8" i="32"/>
  <c r="G6" i="32"/>
  <c r="E8" i="32"/>
  <c r="E6" i="32"/>
  <c r="E20" i="32"/>
  <c r="E15" i="32"/>
  <c r="E13" i="32"/>
  <c r="E11" i="32"/>
  <c r="C20" i="32"/>
  <c r="C15" i="32"/>
  <c r="C13" i="32"/>
  <c r="C11" i="32"/>
  <c r="C8" i="32"/>
  <c r="C6" i="32"/>
  <c r="F6" i="32"/>
  <c r="D6" i="32"/>
  <c r="B6" i="32"/>
  <c r="I6" i="32" l="1"/>
  <c r="K397" i="60"/>
  <c r="K404" i="60" s="1"/>
  <c r="I8" i="32"/>
  <c r="I11" i="32"/>
  <c r="I13" i="32"/>
  <c r="I15" i="32"/>
  <c r="I20" i="32"/>
  <c r="H6" i="32"/>
  <c r="G17" i="32" l="1"/>
  <c r="G7" i="32"/>
  <c r="E21" i="32"/>
  <c r="I21" i="32" s="1"/>
  <c r="E17" i="32"/>
  <c r="E12" i="32"/>
  <c r="E7" i="32"/>
  <c r="C17" i="32"/>
  <c r="C12" i="32"/>
  <c r="C7" i="32"/>
  <c r="I7" i="32" l="1"/>
  <c r="I17" i="32"/>
  <c r="G9" i="32"/>
  <c r="E9" i="32"/>
  <c r="C9" i="32"/>
  <c r="I9" i="32" l="1"/>
  <c r="E23" i="32"/>
  <c r="I23" i="32" s="1"/>
  <c r="C23" i="32"/>
  <c r="G12" i="32" l="1"/>
  <c r="I12" i="32" s="1"/>
  <c r="G16" i="32" l="1"/>
  <c r="E16" i="32"/>
  <c r="I16" i="32" s="1"/>
  <c r="C16" i="32"/>
  <c r="G19" i="32" l="1"/>
  <c r="E19" i="32"/>
  <c r="I19" i="32" s="1"/>
  <c r="I27" i="32" s="1"/>
  <c r="C27" i="32" l="1"/>
  <c r="B27" i="32"/>
  <c r="G27" i="32"/>
  <c r="F27" i="32"/>
  <c r="E27" i="32"/>
  <c r="D27" i="32"/>
  <c r="H27" i="32" l="1"/>
  <c r="U243" i="60" l="1"/>
  <c r="W17" i="60" l="1"/>
  <c r="W7" i="60"/>
  <c r="W40" i="60"/>
  <c r="W30" i="60" l="1"/>
  <c r="V30" i="60"/>
  <c r="O30" i="60"/>
  <c r="M30" i="60"/>
  <c r="W24" i="60"/>
  <c r="V24" i="60"/>
  <c r="O24" i="60"/>
  <c r="M24" i="60"/>
  <c r="V17" i="60"/>
  <c r="R17" i="60"/>
  <c r="R35" i="60" s="1"/>
  <c r="R41" i="60" s="1"/>
  <c r="R92" i="60" s="1"/>
  <c r="O17" i="60"/>
  <c r="M17" i="60"/>
  <c r="V7" i="60"/>
  <c r="Q7" i="60"/>
  <c r="Q35" i="60" s="1"/>
  <c r="Q41" i="60" s="1"/>
  <c r="Q92" i="60" s="1"/>
  <c r="P7" i="60"/>
  <c r="P35" i="60" s="1"/>
  <c r="P41" i="60" s="1"/>
  <c r="O7" i="60"/>
  <c r="M7" i="60"/>
  <c r="L40" i="60"/>
  <c r="L30" i="60"/>
  <c r="K30" i="60"/>
  <c r="D30" i="60"/>
  <c r="B30" i="60"/>
  <c r="L24" i="60"/>
  <c r="K24" i="60"/>
  <c r="D24" i="60"/>
  <c r="B24" i="60"/>
  <c r="L17" i="60"/>
  <c r="K17" i="60"/>
  <c r="G17" i="60"/>
  <c r="G35" i="60" s="1"/>
  <c r="G41" i="60" s="1"/>
  <c r="G92" i="60" s="1"/>
  <c r="D17" i="60"/>
  <c r="B17" i="60"/>
  <c r="L7" i="60"/>
  <c r="K7" i="60"/>
  <c r="H7" i="60"/>
  <c r="H35" i="60" s="1"/>
  <c r="H41" i="60" s="1"/>
  <c r="E7" i="60"/>
  <c r="E35" i="60" s="1"/>
  <c r="E41" i="60" s="1"/>
  <c r="D7" i="60"/>
  <c r="B7" i="60"/>
  <c r="W35" i="60" l="1"/>
  <c r="W41" i="60" s="1"/>
  <c r="V35" i="60"/>
  <c r="V41" i="60" s="1"/>
  <c r="D35" i="60"/>
  <c r="D41" i="60" s="1"/>
  <c r="K35" i="60"/>
  <c r="K41" i="60" s="1"/>
  <c r="B35" i="60"/>
  <c r="B41" i="60" s="1"/>
  <c r="B92" i="60" s="1"/>
  <c r="M35" i="60"/>
  <c r="M41" i="60" s="1"/>
  <c r="M92" i="60" s="1"/>
  <c r="O35" i="60"/>
  <c r="O41" i="60" s="1"/>
  <c r="L35" i="60"/>
  <c r="L41" i="60" s="1"/>
  <c r="V84" i="60" l="1"/>
  <c r="V92" i="60" s="1"/>
  <c r="S84" i="60"/>
  <c r="S92" i="60" s="1"/>
  <c r="P84" i="60"/>
  <c r="P92" i="60" s="1"/>
  <c r="O84" i="60"/>
  <c r="O92" i="60" s="1"/>
  <c r="N84" i="60"/>
  <c r="N92" i="60" s="1"/>
  <c r="W84" i="60"/>
  <c r="W92" i="60" s="1"/>
  <c r="L84" i="60"/>
  <c r="L92" i="60" s="1"/>
  <c r="K84" i="60"/>
  <c r="K92" i="60" s="1"/>
  <c r="H84" i="60"/>
  <c r="H92" i="60" s="1"/>
  <c r="E84" i="60"/>
  <c r="E92" i="60" s="1"/>
  <c r="D84" i="60"/>
  <c r="D92" i="60" s="1"/>
  <c r="C84" i="60"/>
  <c r="C92" i="60" s="1"/>
  <c r="U425" i="60" l="1"/>
  <c r="T425" i="60"/>
  <c r="O425" i="60"/>
  <c r="L425" i="60"/>
  <c r="J425" i="60"/>
  <c r="I425" i="60"/>
  <c r="D425" i="60"/>
  <c r="W424" i="60"/>
  <c r="W425" i="60" s="1"/>
  <c r="K423" i="60"/>
  <c r="V422" i="60"/>
  <c r="K422" i="60"/>
  <c r="V421" i="60"/>
  <c r="K421" i="60"/>
  <c r="N419" i="60"/>
  <c r="C419" i="60"/>
  <c r="N418" i="60"/>
  <c r="C418" i="60"/>
  <c r="N417" i="60"/>
  <c r="C417" i="60"/>
  <c r="N415" i="60"/>
  <c r="C415" i="60"/>
  <c r="N414" i="60"/>
  <c r="C414" i="60"/>
  <c r="N413" i="60"/>
  <c r="C413" i="60"/>
  <c r="N412" i="60"/>
  <c r="C412" i="60"/>
  <c r="N411" i="60"/>
  <c r="C411" i="60"/>
  <c r="N409" i="60"/>
  <c r="C409" i="60"/>
  <c r="N408" i="60"/>
  <c r="C408" i="60"/>
  <c r="N407" i="60"/>
  <c r="C407" i="60"/>
  <c r="K425" i="60" l="1"/>
  <c r="V425" i="60"/>
  <c r="N425" i="60"/>
  <c r="C425" i="60"/>
  <c r="M380" i="60" l="1"/>
  <c r="W372" i="60"/>
  <c r="W377" i="60" s="1"/>
  <c r="O372" i="60"/>
  <c r="V372" i="60" s="1"/>
  <c r="L372" i="60"/>
  <c r="L377" i="60" s="1"/>
  <c r="D372" i="60"/>
  <c r="K372" i="60" s="1"/>
  <c r="V378" i="60"/>
  <c r="V379" i="60" s="1"/>
  <c r="K378" i="60"/>
  <c r="K379" i="60" s="1"/>
  <c r="T377" i="60"/>
  <c r="T380" i="60" s="1"/>
  <c r="P377" i="60"/>
  <c r="P380" i="60" s="1"/>
  <c r="E377" i="60"/>
  <c r="E380" i="60" s="1"/>
  <c r="V376" i="60"/>
  <c r="K376" i="60"/>
  <c r="V374" i="60"/>
  <c r="K374" i="60"/>
  <c r="V370" i="60"/>
  <c r="K370" i="60"/>
  <c r="W380" i="60" l="1"/>
  <c r="D377" i="60"/>
  <c r="D380" i="60" s="1"/>
  <c r="L380" i="60"/>
  <c r="O377" i="60"/>
  <c r="O380" i="60" s="1"/>
  <c r="V377" i="60"/>
  <c r="V380" i="60" s="1"/>
  <c r="K377" i="60"/>
  <c r="K380" i="60" s="1"/>
  <c r="V365" i="60" l="1"/>
  <c r="K365" i="60"/>
  <c r="V364" i="60"/>
  <c r="K364" i="60"/>
  <c r="V363" i="60"/>
  <c r="K363" i="60"/>
  <c r="W362" i="60"/>
  <c r="U362" i="60"/>
  <c r="U367" i="60" s="1"/>
  <c r="T362" i="60"/>
  <c r="T367" i="60" s="1"/>
  <c r="O362" i="60"/>
  <c r="O367" i="60" s="1"/>
  <c r="L362" i="60"/>
  <c r="J362" i="60"/>
  <c r="J367" i="60" s="1"/>
  <c r="I362" i="60"/>
  <c r="I367" i="60" s="1"/>
  <c r="D362" i="60"/>
  <c r="D367" i="60" s="1"/>
  <c r="V361" i="60"/>
  <c r="V360" i="60" s="1"/>
  <c r="K361" i="60"/>
  <c r="K360" i="60" s="1"/>
  <c r="W360" i="60"/>
  <c r="N360" i="60"/>
  <c r="L360" i="60"/>
  <c r="C360" i="60"/>
  <c r="V359" i="60"/>
  <c r="K359" i="60"/>
  <c r="V358" i="60"/>
  <c r="L358" i="60"/>
  <c r="K358" i="60"/>
  <c r="V357" i="60"/>
  <c r="L357" i="60"/>
  <c r="K357" i="60"/>
  <c r="W356" i="60"/>
  <c r="N356" i="60"/>
  <c r="C356" i="60"/>
  <c r="V355" i="60"/>
  <c r="K355" i="60"/>
  <c r="V354" i="60"/>
  <c r="K354" i="60"/>
  <c r="V353" i="60"/>
  <c r="K353" i="60"/>
  <c r="V352" i="60"/>
  <c r="K352" i="60"/>
  <c r="V351" i="60"/>
  <c r="K351" i="60"/>
  <c r="V350" i="60"/>
  <c r="K350" i="60"/>
  <c r="W349" i="60"/>
  <c r="P349" i="60"/>
  <c r="P367" i="60" s="1"/>
  <c r="L349" i="60"/>
  <c r="E349" i="60"/>
  <c r="E367" i="60" s="1"/>
  <c r="V348" i="60"/>
  <c r="K348" i="60"/>
  <c r="V347" i="60"/>
  <c r="L347" i="60"/>
  <c r="L341" i="60" s="1"/>
  <c r="K347" i="60"/>
  <c r="V346" i="60"/>
  <c r="K346" i="60"/>
  <c r="V345" i="60"/>
  <c r="K345" i="60"/>
  <c r="V344" i="60"/>
  <c r="K344" i="60"/>
  <c r="W341" i="60"/>
  <c r="Q341" i="60"/>
  <c r="Q367" i="60" s="1"/>
  <c r="N341" i="60"/>
  <c r="F341" i="60"/>
  <c r="F367" i="60" s="1"/>
  <c r="C341" i="60"/>
  <c r="N367" i="60" l="1"/>
  <c r="W367" i="60"/>
  <c r="C367" i="60"/>
  <c r="K356" i="60"/>
  <c r="L356" i="60"/>
  <c r="L367" i="60" s="1"/>
  <c r="K362" i="60"/>
  <c r="K341" i="60"/>
  <c r="V362" i="60"/>
  <c r="V341" i="60"/>
  <c r="K349" i="60"/>
  <c r="V349" i="60"/>
  <c r="V356" i="60"/>
  <c r="V367" i="60" l="1"/>
  <c r="K367" i="60"/>
  <c r="V337" i="60" l="1"/>
  <c r="K337" i="60"/>
  <c r="W336" i="60"/>
  <c r="T336" i="60"/>
  <c r="T338" i="60" s="1"/>
  <c r="L336" i="60"/>
  <c r="I336" i="60"/>
  <c r="I338" i="60" s="1"/>
  <c r="V332" i="60"/>
  <c r="K332" i="60"/>
  <c r="W331" i="60"/>
  <c r="M331" i="60"/>
  <c r="L331" i="60"/>
  <c r="W330" i="60"/>
  <c r="U330" i="60"/>
  <c r="L330" i="60"/>
  <c r="J330" i="60"/>
  <c r="V329" i="60"/>
  <c r="V330" i="60" s="1"/>
  <c r="K329" i="60"/>
  <c r="K330" i="60" s="1"/>
  <c r="P328" i="60"/>
  <c r="N328" i="60"/>
  <c r="E328" i="60"/>
  <c r="C328" i="60"/>
  <c r="W326" i="60"/>
  <c r="L326" i="60"/>
  <c r="V325" i="60"/>
  <c r="K325" i="60"/>
  <c r="V323" i="60"/>
  <c r="K323" i="60"/>
  <c r="V321" i="60"/>
  <c r="K321" i="60"/>
  <c r="V320" i="60"/>
  <c r="K320" i="60"/>
  <c r="V319" i="60"/>
  <c r="K319" i="60"/>
  <c r="V317" i="60"/>
  <c r="K317" i="60"/>
  <c r="V316" i="60"/>
  <c r="K316" i="60"/>
  <c r="V315" i="60"/>
  <c r="K315" i="60"/>
  <c r="V314" i="60"/>
  <c r="K314" i="60"/>
  <c r="V313" i="60"/>
  <c r="K313" i="60"/>
  <c r="V312" i="60"/>
  <c r="K312" i="60"/>
  <c r="V311" i="60"/>
  <c r="K311" i="60"/>
  <c r="V310" i="60"/>
  <c r="K310" i="60"/>
  <c r="V309" i="60"/>
  <c r="K309" i="60"/>
  <c r="V308" i="60"/>
  <c r="K308" i="60"/>
  <c r="V304" i="60"/>
  <c r="K304" i="60"/>
  <c r="W328" i="60" l="1"/>
  <c r="K336" i="60"/>
  <c r="V336" i="60"/>
  <c r="K328" i="60"/>
  <c r="L338" i="60"/>
  <c r="W338" i="60"/>
  <c r="P339" i="60"/>
  <c r="I339" i="60"/>
  <c r="L328" i="60"/>
  <c r="C339" i="60"/>
  <c r="V331" i="60"/>
  <c r="J339" i="60"/>
  <c r="N339" i="60"/>
  <c r="V328" i="60"/>
  <c r="U339" i="60"/>
  <c r="E339" i="60"/>
  <c r="T339" i="60"/>
  <c r="K331" i="60"/>
  <c r="W339" i="60" l="1"/>
  <c r="K338" i="60"/>
  <c r="K339" i="60" s="1"/>
  <c r="V338" i="60"/>
  <c r="V339" i="60" s="1"/>
  <c r="L339" i="60"/>
  <c r="W299" i="60" l="1"/>
  <c r="L299" i="60"/>
  <c r="U295" i="60"/>
  <c r="U300" i="60" s="1"/>
  <c r="T295" i="60"/>
  <c r="T300" i="60" s="1"/>
  <c r="O295" i="60"/>
  <c r="O300" i="60" s="1"/>
  <c r="I295" i="60"/>
  <c r="I300" i="60" s="1"/>
  <c r="D295" i="60"/>
  <c r="D300" i="60" s="1"/>
  <c r="K294" i="60"/>
  <c r="K293" i="60"/>
  <c r="K292" i="60"/>
  <c r="K290" i="60"/>
  <c r="K289" i="60" s="1"/>
  <c r="K288" i="60"/>
  <c r="K287" i="60" s="1"/>
  <c r="K286" i="60"/>
  <c r="K285" i="60"/>
  <c r="K284" i="60"/>
  <c r="K282" i="60"/>
  <c r="K281" i="60"/>
  <c r="K280" i="60"/>
  <c r="K279" i="60"/>
  <c r="K278" i="60"/>
  <c r="V294" i="60"/>
  <c r="V293" i="60"/>
  <c r="V292" i="60"/>
  <c r="V290" i="60"/>
  <c r="V289" i="60" s="1"/>
  <c r="W289" i="60"/>
  <c r="N289" i="60"/>
  <c r="L289" i="60"/>
  <c r="J295" i="60"/>
  <c r="J300" i="60" s="1"/>
  <c r="C289" i="60"/>
  <c r="V288" i="60"/>
  <c r="W287" i="60"/>
  <c r="N287" i="60"/>
  <c r="L287" i="60"/>
  <c r="C287" i="60"/>
  <c r="V286" i="60"/>
  <c r="W285" i="60"/>
  <c r="V285" i="60"/>
  <c r="V284" i="60"/>
  <c r="N283" i="60"/>
  <c r="L283" i="60"/>
  <c r="C283" i="60"/>
  <c r="V282" i="60"/>
  <c r="V281" i="60"/>
  <c r="V280" i="60"/>
  <c r="V279" i="60"/>
  <c r="V278" i="60"/>
  <c r="W277" i="60"/>
  <c r="P277" i="60"/>
  <c r="N277" i="60"/>
  <c r="L277" i="60"/>
  <c r="E277" i="60"/>
  <c r="E295" i="60" s="1"/>
  <c r="E300" i="60" s="1"/>
  <c r="C277" i="60"/>
  <c r="L295" i="60" l="1"/>
  <c r="L300" i="60" s="1"/>
  <c r="C295" i="60"/>
  <c r="C300" i="60" s="1"/>
  <c r="N295" i="60"/>
  <c r="N300" i="60" s="1"/>
  <c r="P295" i="60"/>
  <c r="P300" i="60" s="1"/>
  <c r="K283" i="60"/>
  <c r="K277" i="60"/>
  <c r="V287" i="60"/>
  <c r="W283" i="60"/>
  <c r="W295" i="60" s="1"/>
  <c r="W300" i="60" s="1"/>
  <c r="V277" i="60"/>
  <c r="V283" i="60"/>
  <c r="K295" i="60" l="1"/>
  <c r="K300" i="60" s="1"/>
  <c r="V295" i="60"/>
  <c r="V300" i="60" s="1"/>
  <c r="V274" i="60" l="1"/>
  <c r="U274" i="60"/>
  <c r="U275" i="60" s="1"/>
  <c r="W274" i="60"/>
  <c r="L274" i="60"/>
  <c r="K274" i="60"/>
  <c r="J274" i="60"/>
  <c r="J275" i="60" s="1"/>
  <c r="T270" i="60"/>
  <c r="T275" i="60" s="1"/>
  <c r="I270" i="60"/>
  <c r="I275" i="60" s="1"/>
  <c r="V268" i="60" l="1"/>
  <c r="V267" i="60" s="1"/>
  <c r="K268" i="60"/>
  <c r="K267" i="60" s="1"/>
  <c r="W267" i="60"/>
  <c r="O267" i="60"/>
  <c r="L267" i="60"/>
  <c r="D267" i="60"/>
  <c r="V266" i="60"/>
  <c r="K266" i="60"/>
  <c r="V265" i="60"/>
  <c r="K265" i="60"/>
  <c r="V264" i="60"/>
  <c r="K264" i="60"/>
  <c r="V263" i="60"/>
  <c r="K263" i="60"/>
  <c r="W262" i="60"/>
  <c r="N262" i="60"/>
  <c r="L262" i="60"/>
  <c r="D262" i="60"/>
  <c r="C262" i="60"/>
  <c r="V261" i="60"/>
  <c r="K261" i="60"/>
  <c r="V260" i="60"/>
  <c r="K260" i="60"/>
  <c r="V259" i="60"/>
  <c r="K259" i="60"/>
  <c r="V258" i="60"/>
  <c r="K258" i="60"/>
  <c r="V257" i="60"/>
  <c r="K257" i="60"/>
  <c r="V256" i="60"/>
  <c r="K256" i="60"/>
  <c r="V255" i="60"/>
  <c r="K255" i="60"/>
  <c r="V254" i="60"/>
  <c r="K254" i="60"/>
  <c r="W253" i="60"/>
  <c r="O253" i="60"/>
  <c r="N253" i="60"/>
  <c r="L253" i="60"/>
  <c r="D253" i="60"/>
  <c r="C253" i="60"/>
  <c r="V252" i="60"/>
  <c r="K252" i="60"/>
  <c r="V251" i="60"/>
  <c r="K251" i="60"/>
  <c r="V250" i="60"/>
  <c r="K250" i="60"/>
  <c r="V249" i="60"/>
  <c r="K249" i="60"/>
  <c r="V248" i="60"/>
  <c r="K248" i="60"/>
  <c r="V247" i="60"/>
  <c r="K247" i="60"/>
  <c r="W246" i="60"/>
  <c r="P246" i="60"/>
  <c r="N246" i="60"/>
  <c r="L246" i="60"/>
  <c r="E246" i="60"/>
  <c r="C246" i="60"/>
  <c r="L270" i="60" l="1"/>
  <c r="L275" i="60" s="1"/>
  <c r="C270" i="60"/>
  <c r="C275" i="60" s="1"/>
  <c r="E270" i="60"/>
  <c r="E275" i="60" s="1"/>
  <c r="O270" i="60"/>
  <c r="O275" i="60" s="1"/>
  <c r="P270" i="60"/>
  <c r="P275" i="60" s="1"/>
  <c r="W270" i="60"/>
  <c r="W275" i="60" s="1"/>
  <c r="N270" i="60"/>
  <c r="N275" i="60" s="1"/>
  <c r="D270" i="60"/>
  <c r="D275" i="60" s="1"/>
  <c r="K253" i="60"/>
  <c r="V262" i="60"/>
  <c r="V246" i="60"/>
  <c r="V253" i="60"/>
  <c r="K262" i="60"/>
  <c r="K246" i="60"/>
  <c r="V270" i="60" l="1"/>
  <c r="V275" i="60" s="1"/>
  <c r="K270" i="60"/>
  <c r="K275" i="60" s="1"/>
  <c r="D239" i="60"/>
  <c r="N243" i="60"/>
  <c r="N244" i="60" s="1"/>
  <c r="N231" i="60"/>
  <c r="K242" i="60"/>
  <c r="K241" i="60"/>
  <c r="K238" i="60"/>
  <c r="K237" i="60"/>
  <c r="K236" i="60"/>
  <c r="K235" i="60" s="1"/>
  <c r="K234" i="60"/>
  <c r="K233" i="60"/>
  <c r="K232" i="60"/>
  <c r="K230" i="60"/>
  <c r="K229" i="60"/>
  <c r="K228" i="60"/>
  <c r="L243" i="60"/>
  <c r="J243" i="60"/>
  <c r="J244" i="60" s="1"/>
  <c r="C243" i="60"/>
  <c r="C244" i="60" s="1"/>
  <c r="T239" i="60"/>
  <c r="V238" i="60"/>
  <c r="V237" i="60"/>
  <c r="W242" i="60"/>
  <c r="W243" i="60" s="1"/>
  <c r="V242" i="60"/>
  <c r="V241" i="60"/>
  <c r="V236" i="60"/>
  <c r="V235" i="60" s="1"/>
  <c r="W235" i="60"/>
  <c r="N235" i="60"/>
  <c r="L235" i="60"/>
  <c r="C235" i="60"/>
  <c r="V234" i="60"/>
  <c r="V233" i="60"/>
  <c r="V232" i="60"/>
  <c r="W231" i="60"/>
  <c r="L231" i="60"/>
  <c r="H239" i="60"/>
  <c r="H244" i="60" s="1"/>
  <c r="C231" i="60"/>
  <c r="V230" i="60"/>
  <c r="V229" i="60"/>
  <c r="V228" i="60"/>
  <c r="W227" i="60"/>
  <c r="P227" i="60"/>
  <c r="P239" i="60" s="1"/>
  <c r="P244" i="60" s="1"/>
  <c r="O239" i="60"/>
  <c r="N227" i="60"/>
  <c r="L227" i="60"/>
  <c r="E227" i="60"/>
  <c r="E239" i="60" s="1"/>
  <c r="C227" i="60"/>
  <c r="K243" i="60" l="1"/>
  <c r="N239" i="60"/>
  <c r="L239" i="60"/>
  <c r="L244" i="60" s="1"/>
  <c r="V243" i="60"/>
  <c r="W239" i="60"/>
  <c r="W244" i="60" s="1"/>
  <c r="C239" i="60"/>
  <c r="K231" i="60"/>
  <c r="E244" i="60"/>
  <c r="K227" i="60"/>
  <c r="V227" i="60"/>
  <c r="V231" i="60"/>
  <c r="O244" i="60"/>
  <c r="T244" i="60"/>
  <c r="U244" i="60"/>
  <c r="K239" i="60" l="1"/>
  <c r="K244" i="60" s="1"/>
  <c r="V239" i="60"/>
  <c r="V244" i="60" s="1"/>
  <c r="U212" i="60"/>
  <c r="B212" i="60"/>
  <c r="T209" i="60"/>
  <c r="T212" i="60" s="1"/>
  <c r="S212" i="60"/>
  <c r="R212" i="60"/>
  <c r="Q212" i="60"/>
  <c r="P209" i="60"/>
  <c r="P212" i="60" s="1"/>
  <c r="M212" i="60"/>
  <c r="J212" i="60"/>
  <c r="I209" i="60"/>
  <c r="I212" i="60" s="1"/>
  <c r="H212" i="60"/>
  <c r="G212" i="60"/>
  <c r="F209" i="60"/>
  <c r="F212" i="60" s="1"/>
  <c r="E209" i="60"/>
  <c r="E212" i="60" s="1"/>
  <c r="W211" i="60"/>
  <c r="L211" i="60"/>
  <c r="W224" i="60" l="1"/>
  <c r="U224" i="60" l="1"/>
  <c r="U225" i="60" s="1"/>
  <c r="N224" i="60"/>
  <c r="J224" i="60"/>
  <c r="J225" i="60" s="1"/>
  <c r="T221" i="60"/>
  <c r="O221" i="60"/>
  <c r="I221" i="60"/>
  <c r="I225" i="60" s="1"/>
  <c r="D221" i="60"/>
  <c r="D225" i="60" s="1"/>
  <c r="L224" i="60"/>
  <c r="C224" i="60"/>
  <c r="V220" i="60"/>
  <c r="K220" i="60"/>
  <c r="V219" i="60"/>
  <c r="K219" i="60"/>
  <c r="V223" i="60"/>
  <c r="V224" i="60" s="1"/>
  <c r="K223" i="60"/>
  <c r="K224" i="60" s="1"/>
  <c r="V222" i="60"/>
  <c r="K222" i="60"/>
  <c r="K218" i="60"/>
  <c r="K217" i="60"/>
  <c r="K216" i="60"/>
  <c r="K215" i="60"/>
  <c r="W214" i="60"/>
  <c r="W221" i="60" s="1"/>
  <c r="W225" i="60" s="1"/>
  <c r="V214" i="60"/>
  <c r="N214" i="60"/>
  <c r="N221" i="60" s="1"/>
  <c r="N225" i="60" s="1"/>
  <c r="L214" i="60"/>
  <c r="L221" i="60" s="1"/>
  <c r="C214" i="60"/>
  <c r="K214" i="60" s="1"/>
  <c r="L225" i="60" l="1"/>
  <c r="C221" i="60"/>
  <c r="C225" i="60" s="1"/>
  <c r="V221" i="60"/>
  <c r="V225" i="60" s="1"/>
  <c r="K221" i="60"/>
  <c r="K225" i="60" s="1"/>
  <c r="T225" i="60"/>
  <c r="O225" i="60"/>
  <c r="W207" i="60" l="1"/>
  <c r="O207" i="60"/>
  <c r="L207" i="60"/>
  <c r="V208" i="60"/>
  <c r="K208" i="60"/>
  <c r="D207" i="60"/>
  <c r="D209" i="60" s="1"/>
  <c r="D212" i="60" s="1"/>
  <c r="W206" i="60"/>
  <c r="V206" i="60"/>
  <c r="K206" i="60"/>
  <c r="V205" i="60"/>
  <c r="L205" i="60"/>
  <c r="K205" i="60"/>
  <c r="L204" i="60"/>
  <c r="W204" i="60" s="1"/>
  <c r="W203" i="60" s="1"/>
  <c r="K204" i="60"/>
  <c r="N204" i="60" s="1"/>
  <c r="C203" i="60"/>
  <c r="K203" i="60" s="1"/>
  <c r="L202" i="60"/>
  <c r="W202" i="60" s="1"/>
  <c r="K202" i="60"/>
  <c r="N202" i="60" s="1"/>
  <c r="V202" i="60" s="1"/>
  <c r="L201" i="60"/>
  <c r="W201" i="60" s="1"/>
  <c r="K201" i="60"/>
  <c r="N201" i="60" s="1"/>
  <c r="V201" i="60" s="1"/>
  <c r="L200" i="60"/>
  <c r="W200" i="60" s="1"/>
  <c r="K200" i="60"/>
  <c r="N200" i="60" s="1"/>
  <c r="V200" i="60" s="1"/>
  <c r="C199" i="60"/>
  <c r="L198" i="60"/>
  <c r="W198" i="60" s="1"/>
  <c r="K198" i="60"/>
  <c r="N198" i="60" s="1"/>
  <c r="V198" i="60" s="1"/>
  <c r="L197" i="60"/>
  <c r="W197" i="60" s="1"/>
  <c r="K197" i="60"/>
  <c r="N197" i="60" s="1"/>
  <c r="V197" i="60" s="1"/>
  <c r="L196" i="60"/>
  <c r="W196" i="60" s="1"/>
  <c r="K196" i="60"/>
  <c r="N196" i="60" s="1"/>
  <c r="V196" i="60" s="1"/>
  <c r="L195" i="60"/>
  <c r="K195" i="60"/>
  <c r="N195" i="60" s="1"/>
  <c r="C194" i="60"/>
  <c r="K194" i="60" s="1"/>
  <c r="W193" i="60"/>
  <c r="L193" i="60"/>
  <c r="K193" i="60"/>
  <c r="L192" i="60"/>
  <c r="W192" i="60" s="1"/>
  <c r="K192" i="60"/>
  <c r="N192" i="60" s="1"/>
  <c r="V192" i="60" s="1"/>
  <c r="W191" i="60"/>
  <c r="L191" i="60"/>
  <c r="K191" i="60"/>
  <c r="L190" i="60"/>
  <c r="K190" i="60"/>
  <c r="N190" i="60" s="1"/>
  <c r="L189" i="60"/>
  <c r="W189" i="60" s="1"/>
  <c r="K189" i="60"/>
  <c r="N189" i="60" s="1"/>
  <c r="L188" i="60"/>
  <c r="W188" i="60" s="1"/>
  <c r="K188" i="60"/>
  <c r="N188" i="60" s="1"/>
  <c r="V188" i="60" s="1"/>
  <c r="C187" i="60"/>
  <c r="C209" i="60" l="1"/>
  <c r="C212" i="60" s="1"/>
  <c r="V207" i="60"/>
  <c r="O209" i="60"/>
  <c r="O212" i="60" s="1"/>
  <c r="V190" i="60"/>
  <c r="W190" i="60"/>
  <c r="W187" i="60" s="1"/>
  <c r="K207" i="60"/>
  <c r="L203" i="60"/>
  <c r="L194" i="60"/>
  <c r="W199" i="60"/>
  <c r="K187" i="60"/>
  <c r="K199" i="60"/>
  <c r="N194" i="60"/>
  <c r="V194" i="60" s="1"/>
  <c r="V195" i="60"/>
  <c r="V204" i="60"/>
  <c r="N203" i="60"/>
  <c r="N187" i="60"/>
  <c r="V189" i="60"/>
  <c r="L199" i="60"/>
  <c r="N199" i="60"/>
  <c r="V199" i="60" s="1"/>
  <c r="W195" i="60"/>
  <c r="W194" i="60" s="1"/>
  <c r="L187" i="60"/>
  <c r="L209" i="60" l="1"/>
  <c r="L212" i="60" s="1"/>
  <c r="W209" i="60"/>
  <c r="W212" i="60" s="1"/>
  <c r="K209" i="60"/>
  <c r="K212" i="60" s="1"/>
  <c r="V187" i="60"/>
  <c r="N209" i="60"/>
  <c r="N212" i="60" s="1"/>
  <c r="V203" i="60"/>
  <c r="V209" i="60" l="1"/>
  <c r="V212" i="60" s="1"/>
  <c r="W184" i="60"/>
  <c r="L184" i="60" l="1"/>
  <c r="V172" i="60" l="1"/>
  <c r="K172" i="60"/>
  <c r="W171" i="60"/>
  <c r="T171" i="60"/>
  <c r="L171" i="60"/>
  <c r="I171" i="60"/>
  <c r="K171" i="60" s="1"/>
  <c r="V170" i="60"/>
  <c r="W169" i="60"/>
  <c r="O169" i="60"/>
  <c r="V169" i="60" s="1"/>
  <c r="L169" i="60"/>
  <c r="D169" i="60"/>
  <c r="W167" i="60"/>
  <c r="V167" i="60"/>
  <c r="R167" i="60"/>
  <c r="L167" i="60"/>
  <c r="G167" i="60"/>
  <c r="K167" i="60" s="1"/>
  <c r="V166" i="60"/>
  <c r="V165" i="60"/>
  <c r="V164" i="60"/>
  <c r="V163" i="60"/>
  <c r="V162" i="60"/>
  <c r="W161" i="60"/>
  <c r="N161" i="60"/>
  <c r="M161" i="60"/>
  <c r="L161" i="60"/>
  <c r="K161" i="60"/>
  <c r="C161" i="60"/>
  <c r="B161" i="60"/>
  <c r="V160" i="60"/>
  <c r="V159" i="60"/>
  <c r="V158" i="60"/>
  <c r="V157" i="60"/>
  <c r="V156" i="60"/>
  <c r="V155" i="60"/>
  <c r="W154" i="60"/>
  <c r="W152" i="60" s="1"/>
  <c r="V154" i="60"/>
  <c r="V153" i="60"/>
  <c r="N152" i="60"/>
  <c r="M152" i="60"/>
  <c r="L152" i="60"/>
  <c r="K152" i="60"/>
  <c r="C152" i="60"/>
  <c r="B152" i="60"/>
  <c r="V151" i="60"/>
  <c r="V150" i="60"/>
  <c r="V149" i="60"/>
  <c r="V148" i="60"/>
  <c r="V147" i="60"/>
  <c r="V146" i="60"/>
  <c r="V145" i="60"/>
  <c r="V144" i="60"/>
  <c r="V143" i="60"/>
  <c r="W142" i="60"/>
  <c r="N142" i="60"/>
  <c r="M142" i="60"/>
  <c r="L142" i="60"/>
  <c r="K142" i="60"/>
  <c r="C142" i="60"/>
  <c r="B142" i="60"/>
  <c r="V141" i="60"/>
  <c r="V140" i="60"/>
  <c r="V139" i="60"/>
  <c r="V138" i="60"/>
  <c r="W137" i="60"/>
  <c r="V137" i="60"/>
  <c r="W136" i="60"/>
  <c r="V136" i="60"/>
  <c r="P135" i="60"/>
  <c r="N135" i="60"/>
  <c r="M135" i="60"/>
  <c r="L135" i="60"/>
  <c r="K135" i="60"/>
  <c r="E135" i="60"/>
  <c r="C135" i="60"/>
  <c r="B135" i="60"/>
  <c r="B173" i="60" l="1"/>
  <c r="B185" i="60" s="1"/>
  <c r="H173" i="60"/>
  <c r="H185" i="60" s="1"/>
  <c r="T173" i="60"/>
  <c r="T185" i="60" s="1"/>
  <c r="J173" i="60"/>
  <c r="J185" i="60" s="1"/>
  <c r="O173" i="60"/>
  <c r="O185" i="60" s="1"/>
  <c r="L173" i="60"/>
  <c r="L185" i="60" s="1"/>
  <c r="C173" i="60"/>
  <c r="C185" i="60" s="1"/>
  <c r="M173" i="60"/>
  <c r="M185" i="60" s="1"/>
  <c r="N173" i="60"/>
  <c r="N185" i="60" s="1"/>
  <c r="D173" i="60"/>
  <c r="D185" i="60" s="1"/>
  <c r="P173" i="60"/>
  <c r="P185" i="60" s="1"/>
  <c r="E173" i="60"/>
  <c r="E185" i="60" s="1"/>
  <c r="Q173" i="60"/>
  <c r="Q185" i="60" s="1"/>
  <c r="F173" i="60"/>
  <c r="F185" i="60" s="1"/>
  <c r="R173" i="60"/>
  <c r="R185" i="60" s="1"/>
  <c r="G173" i="60"/>
  <c r="G185" i="60" s="1"/>
  <c r="S173" i="60"/>
  <c r="S185" i="60" s="1"/>
  <c r="I173" i="60"/>
  <c r="I185" i="60" s="1"/>
  <c r="U173" i="60"/>
  <c r="U185" i="60" s="1"/>
  <c r="W135" i="60"/>
  <c r="W173" i="60" s="1"/>
  <c r="W185" i="60" s="1"/>
  <c r="V161" i="60"/>
  <c r="V171" i="60"/>
  <c r="V142" i="60"/>
  <c r="V152" i="60"/>
  <c r="V135" i="60"/>
  <c r="K169" i="60"/>
  <c r="V173" i="60" l="1"/>
  <c r="V185" i="60" s="1"/>
  <c r="K173" i="60"/>
  <c r="K185" i="60" s="1"/>
  <c r="K131" i="60" l="1"/>
  <c r="W130" i="60"/>
  <c r="V130" i="60"/>
  <c r="N130" i="60"/>
  <c r="L130" i="60"/>
  <c r="C130" i="60"/>
  <c r="K130" i="60" s="1"/>
  <c r="K129" i="60"/>
  <c r="K128" i="60"/>
  <c r="W127" i="60"/>
  <c r="V127" i="60"/>
  <c r="N127" i="60"/>
  <c r="L127" i="60"/>
  <c r="C127" i="60"/>
  <c r="K127" i="60" s="1"/>
  <c r="K126" i="60"/>
  <c r="K125" i="60"/>
  <c r="K124" i="60"/>
  <c r="W123" i="60"/>
  <c r="V123" i="60"/>
  <c r="N123" i="60"/>
  <c r="L123" i="60"/>
  <c r="C123" i="60"/>
  <c r="K123" i="60" s="1"/>
  <c r="K122" i="60"/>
  <c r="K121" i="60"/>
  <c r="K120" i="60"/>
  <c r="K119" i="60"/>
  <c r="K118" i="60"/>
  <c r="W117" i="60"/>
  <c r="V117" i="60"/>
  <c r="N117" i="60"/>
  <c r="L117" i="60"/>
  <c r="C117" i="60"/>
  <c r="L132" i="60" l="1"/>
  <c r="L133" i="60" s="1"/>
  <c r="N132" i="60"/>
  <c r="N133" i="60" s="1"/>
  <c r="V132" i="60"/>
  <c r="V133" i="60" s="1"/>
  <c r="W132" i="60"/>
  <c r="K117" i="60"/>
  <c r="K132" i="60" s="1"/>
  <c r="K133" i="60" s="1"/>
  <c r="C132" i="60"/>
  <c r="C133" i="60" s="1"/>
  <c r="W133" i="60"/>
  <c r="L110" i="60" l="1"/>
  <c r="W113" i="60"/>
  <c r="V111" i="60"/>
  <c r="K114" i="60"/>
  <c r="K113" i="60" s="1"/>
  <c r="K112" i="60"/>
  <c r="K111" i="60"/>
  <c r="D110" i="60"/>
  <c r="B110" i="60"/>
  <c r="K109" i="60"/>
  <c r="K108" i="60"/>
  <c r="K106" i="60"/>
  <c r="V114" i="60"/>
  <c r="V113" i="60" s="1"/>
  <c r="V112" i="60"/>
  <c r="V109" i="60"/>
  <c r="V108" i="60"/>
  <c r="V95" i="60"/>
  <c r="K105" i="60"/>
  <c r="K104" i="60"/>
  <c r="K103" i="60"/>
  <c r="K100" i="60"/>
  <c r="W102" i="60"/>
  <c r="V106" i="60"/>
  <c r="V105" i="60"/>
  <c r="V104" i="60"/>
  <c r="V103" i="60"/>
  <c r="V101" i="60"/>
  <c r="K101" i="60"/>
  <c r="W94" i="60"/>
  <c r="V100" i="60"/>
  <c r="V99" i="60"/>
  <c r="V98" i="60"/>
  <c r="V97" i="60"/>
  <c r="V96" i="60"/>
  <c r="M94" i="60"/>
  <c r="L94" i="60"/>
  <c r="K99" i="60"/>
  <c r="K98" i="60"/>
  <c r="K97" i="60"/>
  <c r="K96" i="60"/>
  <c r="K95" i="60"/>
  <c r="B94" i="60"/>
  <c r="M113" i="60"/>
  <c r="L113" i="60"/>
  <c r="B113" i="60"/>
  <c r="O110" i="60"/>
  <c r="M110" i="60"/>
  <c r="O107" i="60"/>
  <c r="D107" i="60"/>
  <c r="M107" i="60"/>
  <c r="B107" i="60"/>
  <c r="D102" i="60"/>
  <c r="O102" i="60"/>
  <c r="M102" i="60"/>
  <c r="B102" i="60"/>
  <c r="Q94" i="60"/>
  <c r="D94" i="60"/>
  <c r="H94" i="60"/>
  <c r="S94" i="60"/>
  <c r="O94" i="60"/>
  <c r="F94" i="60"/>
  <c r="M115" i="60" l="1"/>
  <c r="W110" i="60"/>
  <c r="V94" i="60"/>
  <c r="K110" i="60"/>
  <c r="V102" i="60"/>
  <c r="K94" i="60"/>
  <c r="V110" i="60"/>
  <c r="K102" i="60"/>
  <c r="O115" i="60"/>
  <c r="F115" i="60"/>
  <c r="B115" i="60"/>
  <c r="H115" i="60"/>
  <c r="D115" i="60"/>
  <c r="S115" i="60"/>
  <c r="Q115" i="60"/>
  <c r="K107" i="60"/>
  <c r="L102" i="60"/>
  <c r="V107" i="60"/>
  <c r="W107" i="60"/>
  <c r="L107" i="60"/>
  <c r="V115" i="60" l="1"/>
  <c r="W115" i="60"/>
  <c r="L115" i="60"/>
  <c r="K115" i="60"/>
  <c r="C397" i="60" l="1"/>
  <c r="C404"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9EA97B26-D972-41C2-867E-93CE368F3374}">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movil Usuario Movil</author>
  </authors>
  <commentList>
    <comment ref="C1275" authorId="0" shapeId="0" xr:uid="{00000000-0006-0000-1300-000001000000}">
      <text>
        <r>
          <rPr>
            <b/>
            <sz val="9"/>
            <color indexed="81"/>
            <rFont val="Tahoma"/>
            <family val="2"/>
          </rPr>
          <t>movil Usuario Movil:</t>
        </r>
        <r>
          <rPr>
            <sz val="9"/>
            <color indexed="81"/>
            <rFont val="Tahoma"/>
            <family val="2"/>
          </rPr>
          <t xml:space="preserve">
Señalar si se refiere a menores 8 UIT; si fuese asi porque no se han considerado todas las adquisiones menores a 8 UIT; 
Es necesaio considerarlo??</t>
        </r>
      </text>
    </comment>
  </commentList>
</comments>
</file>

<file path=xl/sharedStrings.xml><?xml version="1.0" encoding="utf-8"?>
<sst xmlns="http://schemas.openxmlformats.org/spreadsheetml/2006/main" count="83829" uniqueCount="21899">
  <si>
    <t>TOTAL</t>
  </si>
  <si>
    <t>RECURSOS PUBLICOS</t>
  </si>
  <si>
    <t>MONTO</t>
  </si>
  <si>
    <t>F-8</t>
  </si>
  <si>
    <t>PROFESIONALES</t>
  </si>
  <si>
    <t>TECNICOS</t>
  </si>
  <si>
    <t>AUXILIARES</t>
  </si>
  <si>
    <t>DIRECTIVOS/FUNCIONARIOS</t>
  </si>
  <si>
    <t>FUENTE DE FINANCIAMIENTO</t>
  </si>
  <si>
    <t xml:space="preserve"> REMUNERATIVA</t>
  </si>
  <si>
    <t>CATEGORIA</t>
  </si>
  <si>
    <t>PEA</t>
  </si>
  <si>
    <t>F-1</t>
  </si>
  <si>
    <t>SPA</t>
  </si>
  <si>
    <t>SPE</t>
  </si>
  <si>
    <t>STA</t>
  </si>
  <si>
    <t>STE</t>
  </si>
  <si>
    <t>SAA</t>
  </si>
  <si>
    <t>S/.</t>
  </si>
  <si>
    <t>Est. %</t>
  </si>
  <si>
    <t>EST. %</t>
  </si>
  <si>
    <t>GASTOS CORRIENTES */</t>
  </si>
  <si>
    <t>OTROS</t>
  </si>
  <si>
    <t>OBLIGACIONES DEL EMPLEADOR (CARGAS SOCIALES)</t>
  </si>
  <si>
    <t>GASTOS VARIABLES Y OCASIONALES</t>
  </si>
  <si>
    <t>TRANSFERENCIAS CAFAE</t>
  </si>
  <si>
    <t>RUBROS</t>
  </si>
  <si>
    <t>SEGUROS</t>
  </si>
  <si>
    <t>NUEVOS SOLES</t>
  </si>
  <si>
    <t>CONSULTORIAS</t>
  </si>
  <si>
    <t xml:space="preserve">TOTAL </t>
  </si>
  <si>
    <t>1. RECURSOS ORDINARIOS</t>
  </si>
  <si>
    <t>2. RECURSOS DIRECTAM. RECAUD.</t>
  </si>
  <si>
    <t>4. DONACIONES Y TRANSFERENCIAS</t>
  </si>
  <si>
    <t>5. RECURSOS DETERMINADOS</t>
  </si>
  <si>
    <t xml:space="preserve">    - CONTRIBUCIONES A FONDOS</t>
  </si>
  <si>
    <t xml:space="preserve">    - FONDO DE COMPENCIÓN MUNICIPAL</t>
  </si>
  <si>
    <t xml:space="preserve">    - IMPUESTOS MUNICIPALES</t>
  </si>
  <si>
    <t>TOTAL    (*)</t>
  </si>
  <si>
    <t>OTROS (ESPECIFICAR) (**)</t>
  </si>
  <si>
    <t>(PIA) = Presupuesto Institucional de Apertura</t>
  </si>
  <si>
    <t>TIPO DE ESTUDIO Y/O INFORME (*)</t>
  </si>
  <si>
    <t>(*) EL PRODUCTO QUE SE ADQUIERE</t>
  </si>
  <si>
    <t>NIVELES REMUNERATIVOS</t>
  </si>
  <si>
    <t>(1)</t>
  </si>
  <si>
    <t>(2)</t>
  </si>
  <si>
    <t>(3)</t>
  </si>
  <si>
    <t>(4)</t>
  </si>
  <si>
    <t>(5)</t>
  </si>
  <si>
    <t>(6)</t>
  </si>
  <si>
    <t>CARRERA ADMINISTRATIVA</t>
  </si>
  <si>
    <t>ASISTENCIALES NO PROFESIONALES DE LA SALUD</t>
  </si>
  <si>
    <t>(7)</t>
  </si>
  <si>
    <t>ADQUISICIONES/CONTRATACIONES/OBRAS</t>
  </si>
  <si>
    <t>FECHA PROG. CONV.</t>
  </si>
  <si>
    <t>TOTAL SECTOR</t>
  </si>
  <si>
    <t>PROYECTO</t>
  </si>
  <si>
    <t>TIPO DE PROCESO DE SELECCIÓN</t>
  </si>
  <si>
    <t>ADQUISICIÓN</t>
  </si>
  <si>
    <t>OBSERVACIONES</t>
  </si>
  <si>
    <t>ESTADO DEL PROCESO</t>
  </si>
  <si>
    <t>PART. %</t>
  </si>
  <si>
    <t>SERVICIO DE DEUDA</t>
  </si>
  <si>
    <t xml:space="preserve"> </t>
  </si>
  <si>
    <t>FAG</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</si>
  <si>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</si>
  <si>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</si>
  <si>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</si>
  <si>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</si>
  <si>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</si>
  <si>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</si>
  <si>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</si>
  <si>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</si>
  <si>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</si>
  <si>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</si>
  <si>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</si>
  <si>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</si>
  <si>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</si>
  <si>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</si>
  <si>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</si>
  <si>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</si>
  <si>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</si>
  <si>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</si>
  <si>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</si>
  <si>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</si>
  <si>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</si>
  <si>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(8)</t>
  </si>
  <si>
    <t>SUB TOTAL OTROS BENEFICIOS ... (no, mensuales, monto anual)</t>
  </si>
  <si>
    <t>ESPECIALIDAD (**)</t>
  </si>
  <si>
    <t>FUNCIONES</t>
  </si>
  <si>
    <t>3 Planeam. Gestión y Reserva</t>
  </si>
  <si>
    <t>Decreto Legislativo 728 (Regimen Privado)</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</si>
  <si>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</si>
  <si>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</si>
  <si>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</si>
  <si>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</si>
  <si>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</si>
  <si>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</si>
  <si>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</si>
  <si>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</si>
  <si>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</si>
  <si>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</si>
  <si>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</si>
  <si>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</si>
  <si>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</si>
  <si>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</si>
  <si>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</si>
  <si>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</si>
  <si>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</si>
  <si>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</si>
  <si>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</si>
  <si>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</si>
  <si>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</si>
  <si>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</si>
  <si>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</si>
  <si>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t>(9)</t>
  </si>
  <si>
    <t>TOTAL INGRESO ANUAL PEA</t>
  </si>
  <si>
    <t>TOTAL INGRESOS ANUAL POR PERSONA</t>
  </si>
  <si>
    <t>(10)</t>
  </si>
  <si>
    <t>DIFERENCIA INGRESO ANUAL PEA</t>
  </si>
  <si>
    <t xml:space="preserve">DIFERENCIA INGRESO ANUAL POR PERSONAL </t>
  </si>
  <si>
    <t>(**) Recursos Públicos / Recursos Ordinarios / Recursos Directamente Recaudados / Donaciones  y  Transferencias / Operaciones Oficiales de Crédito/ Recursos Determinados</t>
  </si>
  <si>
    <t>FECHA DE SUSCRIPCION DEL CONTRATO</t>
  </si>
  <si>
    <t>FECHA DE ENTREGA</t>
  </si>
  <si>
    <t>VESTUARIO</t>
  </si>
  <si>
    <t>ESCOLARIDAD, AGUINALDO Y GRATIFICACIONES</t>
  </si>
  <si>
    <t>DIETAS</t>
  </si>
  <si>
    <t>RETRIBUCIONES EN BIENES</t>
  </si>
  <si>
    <t>DIETA DE DIRECTORIO</t>
  </si>
  <si>
    <t>OTROS INGRESOS NO MENSUALES 
(anual cada personal)</t>
  </si>
  <si>
    <t>INCENTIVOS O PRODUCTIVIDAD (cada persona)</t>
  </si>
  <si>
    <t>MOVILIDAD</t>
  </si>
  <si>
    <t>RACIONAMIENTO</t>
  </si>
  <si>
    <t>BONOS</t>
  </si>
  <si>
    <t>(11)</t>
  </si>
  <si>
    <t>(12)</t>
  </si>
  <si>
    <t>(13)</t>
  </si>
  <si>
    <t>(14)</t>
  </si>
  <si>
    <t>(15)</t>
  </si>
  <si>
    <t>CONTRATISTA (RUC y Denominacion)</t>
  </si>
  <si>
    <t>MODALIDAD</t>
  </si>
  <si>
    <t>NUMERO DEL PROCESO</t>
  </si>
  <si>
    <t>PROGRAMAS SOCIALES</t>
  </si>
  <si>
    <t>II.  GESTACIÓN</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</si>
  <si>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</si>
  <si>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</si>
  <si>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</si>
  <si>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</si>
  <si>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</si>
  <si>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</si>
  <si>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</si>
  <si>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</si>
  <si>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</si>
  <si>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</si>
  <si>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</si>
  <si>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</si>
  <si>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</si>
  <si>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</si>
  <si>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</si>
  <si>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</si>
  <si>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</si>
  <si>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</si>
  <si>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</si>
  <si>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</si>
  <si>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</si>
  <si>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10 Agropecuaria</t>
  </si>
  <si>
    <t>12 Energía</t>
  </si>
  <si>
    <t>13 Mineria</t>
  </si>
  <si>
    <t>15 Transporte</t>
  </si>
  <si>
    <t>16 Comunicaciones</t>
  </si>
  <si>
    <t>17 Ambiente</t>
  </si>
  <si>
    <t>19 Vivienda y Des. Urbano</t>
  </si>
  <si>
    <t>20 Salud</t>
  </si>
  <si>
    <t>22 Educación</t>
  </si>
  <si>
    <t>24 Previsión Social</t>
  </si>
  <si>
    <t>SUMINISTROS PARA MANTENIMIENTO Y REPARACION</t>
  </si>
  <si>
    <t>SERVICIOS DE LIMPIEZA, SEGURIDAD Y VIGILANCIA</t>
  </si>
  <si>
    <t>ALQUILERES DE MUEBLES E INMUEBLES</t>
  </si>
  <si>
    <t>REPUESTOS Y ACCESORIOS</t>
  </si>
  <si>
    <t>ENSERES</t>
  </si>
  <si>
    <t>CONTRATO ADMINISTRATIVO DE SERVICIOS</t>
  </si>
  <si>
    <t>MATERIALES Y UTILES DE ENSEÑANZA</t>
  </si>
  <si>
    <t>COMPRA DE OTROS BIENES</t>
  </si>
  <si>
    <t>CAFAE MENSUAL (cada persona)</t>
  </si>
  <si>
    <t>Linea Base</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</si>
  <si>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</si>
  <si>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</si>
  <si>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</si>
  <si>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</si>
  <si>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</si>
  <si>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</si>
  <si>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</si>
  <si>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</si>
  <si>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</si>
  <si>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</si>
  <si>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</si>
  <si>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</si>
  <si>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</si>
  <si>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</si>
  <si>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</si>
  <si>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</si>
  <si>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</si>
  <si>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</si>
  <si>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</si>
  <si>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</si>
  <si>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</si>
  <si>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</si>
  <si>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OES.01</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</si>
  <si>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</si>
  <si>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</si>
  <si>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</si>
  <si>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</si>
  <si>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</si>
  <si>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</si>
  <si>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</si>
  <si>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</si>
  <si>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</si>
  <si>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</si>
  <si>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S/ Anual (****)</t>
  </si>
  <si>
    <t>Practicantes (***)</t>
  </si>
  <si>
    <t>ARRENDATARIO</t>
  </si>
  <si>
    <t>ARRENDADOR</t>
  </si>
  <si>
    <t>Apellidos y Nombres o Denominación</t>
  </si>
  <si>
    <t>INMUEBLE</t>
  </si>
  <si>
    <t>CONTRATO</t>
  </si>
  <si>
    <t>BIEN PROPIO DE TERCEROS O AJENO</t>
  </si>
  <si>
    <t>PARTIDA REGISTRAL DE INCRIPCION DE PROPIEDAD</t>
  </si>
  <si>
    <t>METROS CUADRADOS</t>
  </si>
  <si>
    <t>COCHERAS</t>
  </si>
  <si>
    <t>PIA TOTAL S/</t>
  </si>
  <si>
    <t>PIM TOTAL S/</t>
  </si>
  <si>
    <t>EJECUCIÓN TOTAL S/</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</si>
  <si>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</si>
  <si>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</si>
  <si>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</si>
  <si>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</si>
  <si>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</si>
  <si>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</si>
  <si>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</si>
  <si>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</si>
  <si>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</si>
  <si>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Decreto Legislativo 276 (Regimen Público)</t>
  </si>
  <si>
    <t>(*) DEBE COINCIDIR CON LOS MONTOS ASIGNADOS EN LA GENERICA 1. PERSONAL Y OBLIGACIONES SOCIALES CONSIDERADAS EN EL PRESUPUESTO</t>
  </si>
  <si>
    <t>EJECUCIÓN S/</t>
  </si>
  <si>
    <t>PERSONA JURIDICA (RUC)</t>
  </si>
  <si>
    <t>PERSONA NATURAL (DNI)</t>
  </si>
  <si>
    <t xml:space="preserve">    - OTROS (ESPECIFIQUE)</t>
  </si>
  <si>
    <t>MONEDA</t>
  </si>
  <si>
    <t>FECHA DE APERTURA</t>
  </si>
  <si>
    <t>CUENTA</t>
  </si>
  <si>
    <t>CUENTAS BANCARIAS</t>
  </si>
  <si>
    <t>ESPECIFICACIONES RECURSOS PUBLICOS</t>
  </si>
  <si>
    <t>ÍNDICE DE FORMATOS</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</si>
  <si>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</si>
  <si>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</si>
  <si>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</si>
  <si>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</si>
  <si>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</si>
  <si>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</si>
  <si>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</si>
  <si>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</si>
  <si>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</si>
  <si>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</si>
  <si>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</si>
  <si>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</si>
  <si>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</si>
  <si>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</si>
  <si>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</si>
  <si>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</si>
  <si>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</si>
  <si>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</si>
  <si>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</si>
  <si>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</si>
  <si>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</si>
  <si>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</si>
  <si>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DIferencia 
(2020-2021)</t>
  </si>
  <si>
    <t>2020 (PIA)</t>
  </si>
  <si>
    <t>Diferencia PIA (2020-2021)</t>
  </si>
  <si>
    <t>INGRESOS PERSONAL PRESUPUESTO 2020</t>
  </si>
  <si>
    <t>FORMATO 02: DISTRIBUCIÓN DEL PRESUPUESTO POR CATEGORÍA PRESUPUESTAL 2020, 2021 Y PROYECTO 2022</t>
  </si>
  <si>
    <t>2021 (*)</t>
  </si>
  <si>
    <t>2022 (**)</t>
  </si>
  <si>
    <t>(*) Proyección al 31/12/2021</t>
  </si>
  <si>
    <t>(**) Proyecto 2022</t>
  </si>
  <si>
    <t>FORMATO 03: DISTRIBUCIÓN DEL PRESUPUESTO POR FUENTE DE FINANCIAMIENTO 2020, 2021 Y PROYECTO 2022</t>
  </si>
  <si>
    <t>FORMATO 04: DISTRIBUCIÓN DEL GASTO POR UNIDADES EJECUTORAS / ENTIDAD PÚBLICA Y FUENTES DE FINANCIAMIENTO - PROYECTO 2022</t>
  </si>
  <si>
    <t>FORMATO 05: DISTRIBUCIÓN DEL PRESUPUESTO POR PROGRAMA PRESUPUESTAL 2020, 2021 Y 2022</t>
  </si>
  <si>
    <t>FORMATO 06: PROGRAMAS SOCIALES PRIORIZADOS SEGÚN EL CICLO DE VIDA POR FUENTE DE FINANCIAMIENTO 2020, 2021 Y PROYECTO 2022</t>
  </si>
  <si>
    <t>Proyecto 2022</t>
  </si>
  <si>
    <t>Estimado 2021 (**)</t>
  </si>
  <si>
    <t>DIferencia 
(2021-2022)</t>
  </si>
  <si>
    <t>FORMATO 07: RESUMEN POR GRUPO GENÉRICO Y FUENTES DE FINANCIAMIENTO PROYECTO 2022</t>
  </si>
  <si>
    <t>FORMATO 08: RESUMEN DE PRESUPUESTO POR FUNCIONES PIA 2020, 2021 Y PROYECTO 2022</t>
  </si>
  <si>
    <t>FORMATO 09: COMPARATIVO DEL NÚMERO DE PLAZAS EN EL PRESUPUESTO  2021 Y PROYECTO 2022</t>
  </si>
  <si>
    <t>2021 (PIA)</t>
  </si>
  <si>
    <t>2022  (PROYECTO)</t>
  </si>
  <si>
    <t>FORMATO 11: INGRESOS MENSUALES POR PERIODO DEL PERSONAL ACTIVO -  COMPARATIVO PRESUPUESTO 2020, 2021 Y PROYECTO 2022</t>
  </si>
  <si>
    <t>INGRESOS PERSONAL PRESUPUESTO 2021</t>
  </si>
  <si>
    <t>DIFERENCIA 
(2020 -2021)</t>
  </si>
  <si>
    <t>PROYECTO 2022</t>
  </si>
  <si>
    <t>PPTO 2020
(PIA)</t>
  </si>
  <si>
    <t>PPTO 2021 
(PIA)</t>
  </si>
  <si>
    <t>PPTO 2021
(PIM 30 JUNIO)</t>
  </si>
  <si>
    <t>PPTO 2022 (PROYECTO)</t>
  </si>
  <si>
    <t>Diferencia PIA (2021-2022)</t>
  </si>
  <si>
    <t>FORMATO 13: CONTRATOS DE OBRAS SUSCRITOS EN LOS AÑOS 2020 Y 2021</t>
  </si>
  <si>
    <t>FORMATO 14: PRINCIPALES ADQUISICIONES DE BIENES Y SERVICIOS - PRESUPUESTO 2020, 2021 Y PROYECTO 2022</t>
  </si>
  <si>
    <t>FORMATO 15: DETALLE DE CONSULTORIAS PERSONAS JURÍDICAS Y NATURALES - PRESUPUESTO 2020 Y 2021</t>
  </si>
  <si>
    <t>FORMATO 16: TESORERIA - RESUMEN POR GRUPO GENERICO Y FUENTES DE FINANCIAMIENTO 2020 Y 2021</t>
  </si>
  <si>
    <t>FORMATO 17: NOMBRES E INGRESOS MENSUALES DEL PERSONAL CONTRATADO FUERA DEL PAP EN LOS AÑOS FISCALES 2020 Y 2021</t>
  </si>
  <si>
    <t>(*) Al 30 de junio de 2021</t>
  </si>
  <si>
    <t>FORMATO 18: ALQUILER DE INMUEBLES EN LOS AÑOS FISCALES 2020 Y 2021</t>
  </si>
  <si>
    <t>(*) = Al 30 de junio de 2021</t>
  </si>
  <si>
    <t>(**) Saldo al 30 de Junio de 2021</t>
  </si>
  <si>
    <t>INDICADORES DE GESTIÓN SEGÚN OBJETIVOS ESTRATÉGICOS INSTITUCIONALES AL 2022</t>
  </si>
  <si>
    <t>DISTRIBUCIÓN DEL PRESUPUESTO POR CATEGORÍA PRESUPUESTAL 2020, 2021 Y PROYECTO 2022</t>
  </si>
  <si>
    <t>DISTRIBUCIÓN DEL PRESUPUESTO POR FUENTE DE FINANCIAMIENTO 2020, 2021 Y PROYECTO 2022</t>
  </si>
  <si>
    <t>DISTRIBUCIÓN DEL GASTO POR UNIDADES EJECUTORAS / ENTIDAD PÚBLICA Y FUENTES DE FINANCIAMIENTO - PROYECTO 2022</t>
  </si>
  <si>
    <t>DISTRIBUCIÓN DEL PRESUPUESTO POR PROGRAMA PRESUPUESTAL 2020, 2021 Y 2022</t>
  </si>
  <si>
    <t>PROGRAMAS SOCIALES PRIORIZADOS SEGÚN EL CICLO DE VIDA POR FUENTE DE FINANCIAMIENTO 2020, 2021 Y PROYECTO 2022</t>
  </si>
  <si>
    <t>RESUMEN POR GRUPO GENÉRICO Y FUENTES DE FINANCIAMIENTO PROYECTO 2022</t>
  </si>
  <si>
    <t>RESUMEN DE PRESUPUESTO POR FUNCIONES PIA 2020, 2021 Y PROYECTO 2022</t>
  </si>
  <si>
    <t>COMPARATIVO DEL NÚMERO DE PLAZAS EN EL PRESUPUESTO 2020, 2021 Y PROYECTO 2022</t>
  </si>
  <si>
    <t>INFORMACIÓN DE REMUNERACIONES Y NÚMERO DE PLAZAS - PRESUPUESTO 2020, 2021 Y PROYECTO 2022</t>
  </si>
  <si>
    <t>INGRESOS MENSUALES POR PERIODO DEL PERSONAL ACTIVO -  COMPARATIVO PRESUPUESTO 2020, 2021 Y PROYECTO 2022</t>
  </si>
  <si>
    <t>ASIGNACIÓN DE BIENES Y SERVICIOS - COMPARATIVO PRESUPUESTO 2020, 2021 Y PROYECTO 2022</t>
  </si>
  <si>
    <t>CONTRATOS DE OBRAS SUSCRITOS EN LOS AÑOS 2020 Y 2021</t>
  </si>
  <si>
    <t>PRINCIPALES ADQUISICIONES DE BIENES Y SERVICIOS - PRESUPUESTO 2020, 2021 Y PROYECTO 2022</t>
  </si>
  <si>
    <t>DETALLE DE CONSULTORIAS PERSONAS JURÍDICAS Y NATURALES - PRESUPUESTO 2020, 2021 Y PROYECTO 2022</t>
  </si>
  <si>
    <t>TESORERIA - RESUMEN POR GRUPO GENERICO Y FUENTES DE FINANCIAMIENTO 2020 Y 2021</t>
  </si>
  <si>
    <t>NOMBRES E INGRESOS MENSUALES DEL PERSONAL CONTRATADO FUERA DEL PAP EN LOS AÑOS FISCALES 2020 Y 2021</t>
  </si>
  <si>
    <t>ALQUILER DE INMUEBLES EN LOS AÑOS FISCALES 2020 Y 2021</t>
  </si>
  <si>
    <t>2021 (JUNIO)</t>
  </si>
  <si>
    <t>PROYECCIÓN 2022 (JUNIO)</t>
  </si>
  <si>
    <t>SALDO 2021 (**)</t>
  </si>
  <si>
    <t>(**) Estimado al 31 de diciembre de 2021</t>
  </si>
  <si>
    <t>FORMATO Nº 10: INFORMACIÓN DE REMUNERACIONES Y NÚMERO DE PLAZAS - PRESUPUESTO 2020, 2021 Y PROYECTO 2022</t>
  </si>
  <si>
    <t>TOTAL INGRESO ANUAL PEA (Proyección al 31 de diciembre de  2021)</t>
  </si>
  <si>
    <t>TOTAL INGRESO ANUAL PEA (Proyección al 31 de diciembre de 2022)</t>
  </si>
  <si>
    <t>AÑO FISCAL 2020</t>
  </si>
  <si>
    <t>AÑO FISCAL 2021 (*)</t>
  </si>
  <si>
    <t>VARIACION 2021-2022</t>
  </si>
  <si>
    <t>(*) DEBE COINCIDIR CON LOS MONTOS ASIGNADOS EN LA GENERICA 3. BIENES Y SERVICIOS CONSIDERADAS EN EL PRESUPUESTO 2020- 2021 - 2022</t>
  </si>
  <si>
    <t>Uniforme</t>
  </si>
  <si>
    <t>(B) OTROS</t>
  </si>
  <si>
    <t>Dietas</t>
  </si>
  <si>
    <t>TOTAL PEA</t>
  </si>
  <si>
    <t>Total  PEA</t>
  </si>
  <si>
    <t>Total PEA</t>
  </si>
  <si>
    <t>(**) BONOS, etc.</t>
  </si>
  <si>
    <t>SUB TOTAL (A)</t>
  </si>
  <si>
    <t>Uniformes</t>
  </si>
  <si>
    <t>SUB TOTAL (B)</t>
  </si>
  <si>
    <t>AÑO 2020</t>
  </si>
  <si>
    <t>AÑO 2021</t>
  </si>
  <si>
    <t>AÑO 2022</t>
  </si>
  <si>
    <t>(**) LA ESPECIALIDAD TOMANDO ENCUENTA HACIENDO REFERENCIA UNA O MAS DE LAS 25 FUNCIONES DEL CLASIFICADOR FUNCIONAL PROGRAMATICO. VER DECRETO SUPREMO 068-2008-EF Y MODIFICATORIAS</t>
  </si>
  <si>
    <t>CLASIFICADOR DE GASTO</t>
  </si>
  <si>
    <t>SALDO 2020 (*)</t>
  </si>
  <si>
    <t>(*) Saldo al 31 de Diciembre de 2020</t>
  </si>
  <si>
    <t>Var. %
(2021-2022)</t>
  </si>
  <si>
    <t>Var. % 
(2021-2022)</t>
  </si>
  <si>
    <t>D-5</t>
  </si>
  <si>
    <t>D-4</t>
  </si>
  <si>
    <t>D-3</t>
  </si>
  <si>
    <t>D-2</t>
  </si>
  <si>
    <t>D-1</t>
  </si>
  <si>
    <t>P-3</t>
  </si>
  <si>
    <t>P-2</t>
  </si>
  <si>
    <t>P-1</t>
  </si>
  <si>
    <t>T-2</t>
  </si>
  <si>
    <t>T-1</t>
  </si>
  <si>
    <t>A-1</t>
  </si>
  <si>
    <t>F-7</t>
  </si>
  <si>
    <t>F-6</t>
  </si>
  <si>
    <t>F-5</t>
  </si>
  <si>
    <t>F-4</t>
  </si>
  <si>
    <t>F-3</t>
  </si>
  <si>
    <t>F-2</t>
  </si>
  <si>
    <t>SPB</t>
  </si>
  <si>
    <t>SPC</t>
  </si>
  <si>
    <t>SPD</t>
  </si>
  <si>
    <t>STB</t>
  </si>
  <si>
    <t>STC</t>
  </si>
  <si>
    <t>SAB</t>
  </si>
  <si>
    <t>SAC</t>
  </si>
  <si>
    <t>ASISTENCIALES NO PROFESIONALES SALUD</t>
  </si>
  <si>
    <t>SPS</t>
  </si>
  <si>
    <t>TOTAL (A)</t>
  </si>
  <si>
    <t>F-10-Elección Popular</t>
  </si>
  <si>
    <t>D4 - SERVIR</t>
  </si>
  <si>
    <t>D4</t>
  </si>
  <si>
    <t>D3</t>
  </si>
  <si>
    <t>D2</t>
  </si>
  <si>
    <t>D1</t>
  </si>
  <si>
    <t>P7</t>
  </si>
  <si>
    <t>P6</t>
  </si>
  <si>
    <t>P5</t>
  </si>
  <si>
    <t>P4</t>
  </si>
  <si>
    <t>P3</t>
  </si>
  <si>
    <t>P2</t>
  </si>
  <si>
    <t>P1</t>
  </si>
  <si>
    <t>T6</t>
  </si>
  <si>
    <t>T5</t>
  </si>
  <si>
    <t>T4</t>
  </si>
  <si>
    <t>T3</t>
  </si>
  <si>
    <t>T2</t>
  </si>
  <si>
    <t>T1</t>
  </si>
  <si>
    <t>A3</t>
  </si>
  <si>
    <t>A2</t>
  </si>
  <si>
    <t>A1</t>
  </si>
  <si>
    <t>PRACTICANTES</t>
  </si>
  <si>
    <t>Practicantes</t>
  </si>
  <si>
    <t>TOTAL (B)</t>
  </si>
  <si>
    <t>TOTAL (A) + (B)</t>
  </si>
  <si>
    <t>211911 Gratificaciones 728 + Bonif. Extra</t>
  </si>
  <si>
    <t>211912 Aguinaldo 276</t>
  </si>
  <si>
    <t>211913 Bonificación por Escolaridad</t>
  </si>
  <si>
    <t>211921 Compensac. tiempo de servicio - CTS</t>
  </si>
  <si>
    <t>211933 Vacaciones truncas</t>
  </si>
  <si>
    <t>2119399 Bono extraordinario</t>
  </si>
  <si>
    <t>212111 Uniforme personal administrativo</t>
  </si>
  <si>
    <t>213111 Aportes a Fondo Salud -EPS</t>
  </si>
  <si>
    <t>213115 Contribuciones a EsSalud</t>
  </si>
  <si>
    <t>213116 Otras Contribuc.Empleador (SCTR)</t>
  </si>
  <si>
    <t>Secretario General</t>
  </si>
  <si>
    <t>Secretario Tecnico</t>
  </si>
  <si>
    <t>Asesor II / Asesor II - OPD / Asesor III  / Asesor III Gabinete</t>
  </si>
  <si>
    <t>Coordinador de Seguridad / Coordinador I / Coordinador II / Coordinador Territorial de Oficina Zonal</t>
  </si>
  <si>
    <t>Director / Director Adjunto</t>
  </si>
  <si>
    <t>Jefe de Oficina / Jefe de Oficina Zonal / Jefe de Unidad / Sub Director</t>
  </si>
  <si>
    <t>Especialista II</t>
  </si>
  <si>
    <t>Especialista III</t>
  </si>
  <si>
    <t>Especialista IV</t>
  </si>
  <si>
    <t>Especialista V</t>
  </si>
  <si>
    <t>Tecnico II</t>
  </si>
  <si>
    <t>Tecnico III</t>
  </si>
  <si>
    <t>Tecnico IV</t>
  </si>
  <si>
    <t>Auxiliar II</t>
  </si>
  <si>
    <t>DL 1024 - GERENTES PUBLICOS</t>
  </si>
  <si>
    <t>PERSONAL LEY SERVICIO CIVIL*</t>
  </si>
  <si>
    <t>CTS</t>
  </si>
  <si>
    <t>PERSONAL CAS</t>
  </si>
  <si>
    <t>D-7</t>
  </si>
  <si>
    <t>D-6</t>
  </si>
  <si>
    <t>TOTAL PEA (A+B)</t>
  </si>
  <si>
    <t>Presidente</t>
  </si>
  <si>
    <t>Gerente General</t>
  </si>
  <si>
    <t>Gerentes/Asesores</t>
  </si>
  <si>
    <t>Profesional I</t>
  </si>
  <si>
    <t>Profesional II</t>
  </si>
  <si>
    <t>Profesional III</t>
  </si>
  <si>
    <t>Asistentes</t>
  </si>
  <si>
    <t>Compensación por tiempo de Servicios</t>
  </si>
  <si>
    <t>Dietas del Directorio</t>
  </si>
  <si>
    <t xml:space="preserve">CAS </t>
  </si>
  <si>
    <t>Practicas</t>
  </si>
  <si>
    <t>(****) Proyectado.</t>
  </si>
  <si>
    <t>FI-1</t>
  </si>
  <si>
    <t>DI-1</t>
  </si>
  <si>
    <t>DI-2</t>
  </si>
  <si>
    <t>DII-1</t>
  </si>
  <si>
    <t>DII-2</t>
  </si>
  <si>
    <t>DII-3</t>
  </si>
  <si>
    <t>EI-1</t>
  </si>
  <si>
    <t>EI-2</t>
  </si>
  <si>
    <t>EI-3</t>
  </si>
  <si>
    <t>EII-1</t>
  </si>
  <si>
    <t>EII-2</t>
  </si>
  <si>
    <t>EIII-1</t>
  </si>
  <si>
    <t>EIII-2</t>
  </si>
  <si>
    <t>TI-1</t>
  </si>
  <si>
    <t>TI-2</t>
  </si>
  <si>
    <t>TI-3</t>
  </si>
  <si>
    <t>PRACTICANTES (DL. 1401)</t>
  </si>
  <si>
    <t>OTROS CAP</t>
  </si>
  <si>
    <t>OTROS CAS</t>
  </si>
  <si>
    <t>ASESOR</t>
  </si>
  <si>
    <t>GERENTE GENERAL</t>
  </si>
  <si>
    <t>PROFESIONAL III</t>
  </si>
  <si>
    <t>ASISTENTE</t>
  </si>
  <si>
    <t>AUXILIAR</t>
  </si>
  <si>
    <t>Seguro de Vida Ley</t>
  </si>
  <si>
    <t>EsSalud</t>
  </si>
  <si>
    <t>Miembros del Consejo Directivo</t>
  </si>
  <si>
    <t>LEY N° 30057</t>
  </si>
  <si>
    <t>Presidente del Consejo Directivo</t>
  </si>
  <si>
    <t>Obligaciones del Empleador (Cargas Sociales)</t>
  </si>
  <si>
    <t>DL N° 728</t>
  </si>
  <si>
    <t>Gerente</t>
  </si>
  <si>
    <t>Gerente Adjunto de la Gerencia General</t>
  </si>
  <si>
    <t>Gerente Adjunto</t>
  </si>
  <si>
    <t xml:space="preserve">Procurador Público </t>
  </si>
  <si>
    <t>Procurador Público Adjunto</t>
  </si>
  <si>
    <t>Secretario Técnico</t>
  </si>
  <si>
    <t>Asesor</t>
  </si>
  <si>
    <t>Jefe</t>
  </si>
  <si>
    <t>Coordinador</t>
  </si>
  <si>
    <t>Asistente</t>
  </si>
  <si>
    <t>Auxiliar</t>
  </si>
  <si>
    <t>Gastos ocasionales (Vacaciones truncas)</t>
  </si>
  <si>
    <t>DL N° 1057</t>
  </si>
  <si>
    <t>Obligaciones del Empleador CAS (Cargas Sociales)</t>
  </si>
  <si>
    <t>Aguinaldo CAS</t>
  </si>
  <si>
    <t>Vacaciones truncas CAS</t>
  </si>
  <si>
    <t>DL N° 1401 - PRACTICANTES</t>
  </si>
  <si>
    <t>TOTAL (C)</t>
  </si>
  <si>
    <t>Directorio / Tribunal y Cuerpo Colegiado</t>
  </si>
  <si>
    <t>LEY DEL SERVICIO CIVIL</t>
  </si>
  <si>
    <t>PLIEGO: 024 ORGANISMO DE SUPERVISIÓN DE LOS RECURSOS FORESTALES Y DE FAUNA SILVESTRE</t>
  </si>
  <si>
    <t>Directivos</t>
  </si>
  <si>
    <t>Profesionales</t>
  </si>
  <si>
    <t>Técnicos</t>
  </si>
  <si>
    <t>Auxiliares</t>
  </si>
  <si>
    <t>ES3</t>
  </si>
  <si>
    <t>ES2</t>
  </si>
  <si>
    <t>ES1</t>
  </si>
  <si>
    <t>E2</t>
  </si>
  <si>
    <t>E1</t>
  </si>
  <si>
    <t>AA4</t>
  </si>
  <si>
    <t>AA3</t>
  </si>
  <si>
    <t>AA2</t>
  </si>
  <si>
    <t>AA1</t>
  </si>
  <si>
    <t>CAS¨*****</t>
  </si>
  <si>
    <t>(*****)Por su régimen laboral no presenta nivel/categoría remunerativo que se pueda desagregar</t>
  </si>
  <si>
    <t>SPF</t>
  </si>
  <si>
    <t>ENTREGA DE CUPÓN O VALE POR CONCEPTO DE ALIMENTACIÓN</t>
  </si>
  <si>
    <t>SUB TOTAL PEA UE003 SG PCM</t>
  </si>
  <si>
    <t>LEY SERVICIO CIVIL / DECRETO LEGISLATIVO N° 728</t>
  </si>
  <si>
    <t>Directivos/Funcionarios</t>
  </si>
  <si>
    <t>Director Ejecutivo</t>
  </si>
  <si>
    <t>Director Ejecutivo Adjunto</t>
  </si>
  <si>
    <t>Directores</t>
  </si>
  <si>
    <t>Jefe de Gabinete de Asesores</t>
  </si>
  <si>
    <t>Jefes de Oficina</t>
  </si>
  <si>
    <t>Gerentes de Proyecto</t>
  </si>
  <si>
    <t>Jefes de Unidad</t>
  </si>
  <si>
    <t>Expertos</t>
  </si>
  <si>
    <t>Asesores</t>
  </si>
  <si>
    <t>DECRETO LEGISLATIVO N° 1057 - CAS</t>
  </si>
  <si>
    <t>Subdirectores</t>
  </si>
  <si>
    <t>Coordinadores</t>
  </si>
  <si>
    <t>Especialistas</t>
  </si>
  <si>
    <t>Analistas</t>
  </si>
  <si>
    <t>Operarios</t>
  </si>
  <si>
    <t>Compensanción por tiempo de servicios - D.Leg. 728 y Ley Servicio Civil</t>
  </si>
  <si>
    <t>Gratificaciones - D. Leg. 728</t>
  </si>
  <si>
    <t>Aguinaldo - Ley Servicio Civil</t>
  </si>
  <si>
    <t>Bonificación por escolaridad - D.Leg. 728</t>
  </si>
  <si>
    <t>Compensación vacacional - D.Leg. 728 y Ley Servicio Civil</t>
  </si>
  <si>
    <t>Otras ocasionales - D.Leg 728</t>
  </si>
  <si>
    <t>Contribuciones a Essalud - D.Leg. 728 y Ley Servicio Civil</t>
  </si>
  <si>
    <t>Aguinaldo - CAS</t>
  </si>
  <si>
    <t>Vacaciones truncas - CAS</t>
  </si>
  <si>
    <t>Contribuciones a Essalud - CAS</t>
  </si>
  <si>
    <t>SUB TOTAL PEA UE017 RCC</t>
  </si>
  <si>
    <t>SUB TOTAL PEA UE020 ST FONAVI</t>
  </si>
  <si>
    <t>PLIEGO 001 PRESIDENCIA DEL CONSEJO DE MINISTROS</t>
  </si>
  <si>
    <t>Funcionarios CAS</t>
  </si>
  <si>
    <t>Funcionarios PAC</t>
  </si>
  <si>
    <t>Profesionales CAS</t>
  </si>
  <si>
    <t>Profesionales FAG</t>
  </si>
  <si>
    <t>Técnicos CAS</t>
  </si>
  <si>
    <t>Auxiliares CAS</t>
  </si>
  <si>
    <t xml:space="preserve">Obligaciones del Empleador </t>
  </si>
  <si>
    <t>EsSalud CAS</t>
  </si>
  <si>
    <t>PLIEGO 002  INSTITUTO NACIONAL DE ESTADISTICA</t>
  </si>
  <si>
    <t>PLIEGO  010 DIRECCION NACIONAL DE INTELIGENCIA</t>
  </si>
  <si>
    <t xml:space="preserve">PLIEGO 011 DESPACHO PRESIDENCIAL </t>
  </si>
  <si>
    <t>PLIEGO 012 COMISIÓN NACIONAL PARA EL DESARROLLO Y VIDA SIN DROGAS - DEVIDA</t>
  </si>
  <si>
    <t>PLIEGO 016 CENTRO NACIONAL DE PLANEAMIENTO ESTRATEGICO - CEPLAN</t>
  </si>
  <si>
    <t>PLIEGO 019 ORGANISMO SUPERVISOR DE LA INVERSION PRIVADA EN TELECOMUNICACIONES</t>
  </si>
  <si>
    <t>PLIEGO 020 ORGANISMO SUPERVISOR DE LA INVERSIÓN EN ENERGÍA Y MINERIA - OSINERGMIN</t>
  </si>
  <si>
    <t>PLIEGO 021 SUPERINTENDENCIA NACIONAL DE SERVICIOS DE SANEAMIENTO</t>
  </si>
  <si>
    <t>PLIEGO 022 ORGANISMO SUPERVISOR DE LA INVERSION EN INFRAESTRUCTURA DE TRANSPORTE DE USO PUBLICO</t>
  </si>
  <si>
    <t>PLIEGO 023 AUTORIDAD NACIONAL DEL SERVICIO CIVIL</t>
  </si>
  <si>
    <t>PLIEGO 183 INSTITUTO NACIONAL DE DEFENSA DE LA COMPETENCIA Y DE LA PROTECCION DE LA PROPIEDAD INTELECTUAL</t>
  </si>
  <si>
    <t>CATEGORIA REMUNERATIVA</t>
  </si>
  <si>
    <t>COMPENSACION POR TIEMPO DE SERVICIOS</t>
  </si>
  <si>
    <t>ASIGNACION POR CUMPLIR 25 O 30 AÑOS</t>
  </si>
  <si>
    <t>OTROS GASTOS DE PERSONAL</t>
  </si>
  <si>
    <t>COMPENSACION VACACIONAL (VACACIONES TRUNCAS)</t>
  </si>
  <si>
    <t>SEGUROS (Vida Ley, Vida en grupo)</t>
  </si>
  <si>
    <t>BENEFICIO EXTRAORDINARIO TRANSITORIO - 21.11.2.99</t>
  </si>
  <si>
    <t>DIETAS (VOCALES TSC)</t>
  </si>
  <si>
    <t>COMPLEMENTO REMUNERATIVO GGPP</t>
  </si>
  <si>
    <t>BONIFICACIÓN POR CAMBIO DE RESIDENCIA</t>
  </si>
  <si>
    <t>COSTO
ANUAL</t>
  </si>
  <si>
    <t>D-8</t>
  </si>
  <si>
    <t>P-5</t>
  </si>
  <si>
    <t>P-4</t>
  </si>
  <si>
    <t>T-3</t>
  </si>
  <si>
    <t>A-2</t>
  </si>
  <si>
    <t>PLIEGO 114 CONSEJO NACIONAL DE CIENCIA, TECNOLOGIA E INNOVACION TECNOLOGICA</t>
  </si>
  <si>
    <t>DIRECTIVOS</t>
  </si>
  <si>
    <t>SP-A</t>
  </si>
  <si>
    <t>SP-B</t>
  </si>
  <si>
    <t>SP-C</t>
  </si>
  <si>
    <t>SP-F</t>
  </si>
  <si>
    <t>ST-A</t>
  </si>
  <si>
    <t>ST-B</t>
  </si>
  <si>
    <t>ST-C</t>
  </si>
  <si>
    <t>ST-E</t>
  </si>
  <si>
    <t>SA-A</t>
  </si>
  <si>
    <t>SA-B</t>
  </si>
  <si>
    <t>SA-C</t>
  </si>
  <si>
    <t>(*)</t>
  </si>
  <si>
    <t>TOTAL (A) + (B) UE003 SG PCM</t>
  </si>
  <si>
    <t>LEY N° 30057 - LEY DEL SERVICIO CIVIL</t>
  </si>
  <si>
    <t>DECRETO LEGISLATIVO N° 728</t>
  </si>
  <si>
    <t>Director</t>
  </si>
  <si>
    <t>Jefe de Oficina</t>
  </si>
  <si>
    <t>Gerente de Proyecto</t>
  </si>
  <si>
    <t>Jefe de Unidad</t>
  </si>
  <si>
    <t>Experto</t>
  </si>
  <si>
    <t>Asesor III</t>
  </si>
  <si>
    <t>Asesor II</t>
  </si>
  <si>
    <t>Asesor I</t>
  </si>
  <si>
    <t>TOTAL (A) + (B) UE017 RCC</t>
  </si>
  <si>
    <t>PLIEGO 002 INSTITUTO NACIONAL DE ESTADISTICA</t>
  </si>
  <si>
    <t>F-6 (Sub Jefe - Sec. Gen)</t>
  </si>
  <si>
    <t>F-5 (Departamental)</t>
  </si>
  <si>
    <t>F-4 (Departamental)</t>
  </si>
  <si>
    <t>F-3 (Dir.Departamental)</t>
  </si>
  <si>
    <t>F-3 (Dir.Departamental de Línea)</t>
  </si>
  <si>
    <t>SPA (Departamental)</t>
  </si>
  <si>
    <t>SPC (Departamental)</t>
  </si>
  <si>
    <t>SPE (Departamental)</t>
  </si>
  <si>
    <t>Escolaridad, Aguinaldo y Gratificaciones</t>
  </si>
  <si>
    <t>Gastos Variables</t>
  </si>
  <si>
    <t>Bonificación extraordinaria por reactivación económica</t>
  </si>
  <si>
    <t>Cuna</t>
  </si>
  <si>
    <t xml:space="preserve">SUB - TOTAL </t>
  </si>
  <si>
    <t>SUB TOTAL</t>
  </si>
  <si>
    <t>PLIEGO 010 DIRECCIÓN NACIONAL DE INTELIGENCIA</t>
  </si>
  <si>
    <t xml:space="preserve">PLIEGO 011:DESPACHO PRESIDENCIAL </t>
  </si>
  <si>
    <t>Presidente Ejecutivo</t>
  </si>
  <si>
    <t>Secretaria General</t>
  </si>
  <si>
    <t>PLIEGO 020 ORGANISMO SUPERVISOR DE LA INVERSIÓN EN ENERGÍA Y MINERIA-OSINERGMIN</t>
  </si>
  <si>
    <t>CONTRATADOS A PLAZO FIJO</t>
  </si>
  <si>
    <t>(REGIMEN SERVIR)</t>
  </si>
  <si>
    <t xml:space="preserve">CONTRATADOS A PLAZO INDETERMINADO </t>
  </si>
  <si>
    <t>(REGIMEN LABORAL PRIVADO)</t>
  </si>
  <si>
    <t>PRESIDENTE DE DIRECTORIO</t>
  </si>
  <si>
    <t>Procurador Público adjunto</t>
  </si>
  <si>
    <t>Dieta de Directorio y de Organismo Colegiado</t>
  </si>
  <si>
    <t>PLIEGO 023 AUTORIDAD NACIONAL DE SERVICIO CIVIL</t>
  </si>
  <si>
    <t>Seguro vida ley</t>
  </si>
  <si>
    <t>NOTAS</t>
  </si>
  <si>
    <t xml:space="preserve">(1) PEA: </t>
  </si>
  <si>
    <t>SE CONSIGNARA EL NUMERO TOTAL DE PERSONAL ACTIVO ( NOMBRADO Y CONTRATADO) SEGÚN EL PRESUPUESTO ANILITOCO DE PERSONAL (PAP) APROBADO</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</si>
  <si>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</si>
  <si>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</si>
  <si>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</si>
  <si>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</si>
  <si>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</si>
  <si>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</si>
  <si>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</si>
  <si>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</si>
  <si>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</si>
  <si>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</si>
  <si>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</si>
  <si>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(10) SUB TOTAL</t>
  </si>
  <si>
    <t>SUMATORIA DE LAS COLUMNAS (2), (3), (4), (5), (6), (7), (8), (9)</t>
  </si>
  <si>
    <t>(11) AGUINALDOS, GRAFICACIONES Y ESCOLARIDAD</t>
  </si>
  <si>
    <t>MONTO ANUAL</t>
  </si>
  <si>
    <t>(12) OTROS BENEFICIOS - ASIGNACION ANUAL</t>
  </si>
  <si>
    <t>TRIMESTRAL , CUATRIMENSUAL  O SIN PERIODICIDAD)</t>
  </si>
  <si>
    <t>(13) SUB TOTAL OTROS BENEFICIOS</t>
  </si>
  <si>
    <t>SUMATORIA DE LAS COLUMNAS (11) Y (12)</t>
  </si>
  <si>
    <t>(14) TOTAL INGRESOS ANUAL POR PERSONA</t>
  </si>
  <si>
    <t xml:space="preserve">MULTIMPLACIÓN DE LA COLUMNA (10) POR 12 (MESES) Y AL RESULTADO SE SUMA LA COLUMNA (13) </t>
  </si>
  <si>
    <t>(15) TOTAL ANUAL PEA</t>
  </si>
  <si>
    <t>MULTIPLICACIÓN DEL A COMUNTA (1) POR LA COLUMNA (14)</t>
  </si>
  <si>
    <r>
      <rPr>
        <b/>
        <sz val="7"/>
        <color theme="1"/>
        <rFont val="Arial"/>
        <family val="2"/>
      </rPr>
      <t xml:space="preserve">LAS COLUMNAS COMO SEAN NECESARIAS, </t>
    </r>
    <r>
      <rPr>
        <sz val="7"/>
        <color theme="1"/>
        <rFont val="Arial"/>
        <family val="2"/>
      </rPr>
      <t xml:space="preserve">SE CONSIGNARA LOS OTROS BENEFICIOS - ASIGNACIONES MENSUALES PERIODICOS  DE UN SERVIDOR EN CADA NIVEL SEGÚN CORRESPONDA NO CONSIGNADO EN LOS </t>
    </r>
  </si>
  <si>
    <r>
      <rPr>
        <b/>
        <sz val="7"/>
        <color theme="1"/>
        <rFont val="Arial"/>
        <family val="2"/>
      </rPr>
      <t xml:space="preserve">LAS COLUMNAS COMO SEAN NECESARIAS, </t>
    </r>
    <r>
      <rPr>
        <sz val="7"/>
        <color theme="1"/>
        <rFont val="Arial"/>
        <family val="2"/>
      </rPr>
      <t xml:space="preserve">SE CONSIGNARA LOS OTROS BENEFICIOS - ASIGNACIONES PERIODICOS O NO PERIODICAS DE UN SERVIDOR EN CADA NIVEL SEGÚN CORRESPONDA NO CONSIGNADO EN LOS </t>
    </r>
  </si>
  <si>
    <t>PLIEGO: PRESIDENCIA DE CONSEJO DE MINISTROS - AUTORIDAD PARA LA RECONSTRUCCIÓN CON CAMBIOS - ARCC</t>
  </si>
  <si>
    <t>CONTRATACIÓN DE LA EJECUCIÓN DE OBRA: RECUPERACIÓN DE LOS SERVICIOS DE SALUD DEL HOSPITAL DE APOYO II - SULLANA, DSTRITO DE SULLANA, PROVINCIA DE SULLANA - REGIÓN DE PIURA (CONTINGENCIA)</t>
  </si>
  <si>
    <t>01-2020-ARCC</t>
  </si>
  <si>
    <t>CONSORCIO HOSPITAL SULLANA</t>
  </si>
  <si>
    <t>300 DÍAS CALENDARIO</t>
  </si>
  <si>
    <t>CONTRATACIÓN DEL SERVICIO DE CONSULTORÍA DE OBRA: SUPERVISIÓN DE OBRA "RECUPERACIÓN DE LOS SERVICIOS DE SALUD DEL HOSPITAL DE APOYO II - SULLANA, DSTRITO DE SULLANA, PROVINCIA DE SULLANA - REGIÓN DE PIURA (CONTINGENCIA)"</t>
  </si>
  <si>
    <t>02-2020-ARCC</t>
  </si>
  <si>
    <t>ACRUTA &amp; TAPIA INGENIEROS S.A.C.</t>
  </si>
  <si>
    <t>330 DIAS CALENDARIO</t>
  </si>
  <si>
    <t>CONTRATACIÓN DEL SERVICIO DE CONSULTORÍA PARA REALIZAR LA SUPERVISIÓN DE LOS PROCESOS DE CALIDAD Y DE SEGURIDAD, SALUD OCUPACIONAL Y MEDIO AMBIENTE (SSOMA) DURANTE LA FASE DE EJECUCIÓN DE LAS OBRAS DENOMINADAS "PAQUETE 1, REGIÓN PIURA", "PAQUETE 2, REGIÓN LA LIBERTAD", "PAQUETE 3, REGIÓN ANCASH", "PAQUETE 4, REGIÓN LAMBAYEQUE" Y "PAQUETE 5, REGIÓN TUMBES"
PAQUETE 1 - REGIÓN PIURA</t>
  </si>
  <si>
    <t>N° 001-2021-ARCC</t>
  </si>
  <si>
    <t>SEGÚN NUMERAL 10.2 DEL LITERAL IX DE LOS TDR.
I FASE: SUPERVISIÓN Y ACOMPAÑAMIENTO.
II FASE: DETECCIÓN Y SUBSANACIÓN DE DEFECTOS</t>
  </si>
  <si>
    <t>CONTRATACIÓN DEL SERVICIO DE CONSULTORÍA PARA REALIZAR LA SUPERVISIÓN DE LOS PROCESOS DE CALIDAD Y DE SEGURIDAD, SALUD OCUPACIONAL Y MEDIO AMBIENTE (SSOMA) DURANTE LA FASE DE EJECUCIÓN DE LAS OBRAS DENOMINADAS “PAQUETE 1, REGIÓN PIURA”, “PAQUETE 2, REGIÓN LA LIBERTAD”, “PAQUETE 3, REGIÓN ANCASH”, “PAQUETE 4, REGIÓN LAMBAYEQUE” y “PAQUETE 5, REGIÓN TUMBES” - 
PAQUETE 3 REGIÓN ANCASH</t>
  </si>
  <si>
    <t>CONTRATACIÓN DEL SERVICIO DE CONSULTORIA PARA REALIZAR LA SUPERVISIÓN DE LA CALIDAD Y DE LA SEGURIDAD, SALUD OCUPACIONAL Y MEDIO AMBIENTE (SSOMA) EN LA EJECUCIÓN DE LA OBRA PROYECTO: PAQUETE 1 REGIÓN PIURA, PAQUETE 2 REGIÓN LA LIBERTAD, PAQUETE 3 REGION ANCASH, PAQUETE 4 REGION LAMBAYEQUE Y PAQUETE 5 REGION TUMBES
PAQUETE 2-REGIÓN LA LIBERTAD</t>
  </si>
  <si>
    <t>CONSORCIO LOS ANDES OP</t>
  </si>
  <si>
    <t>SEGÚN NUMERAL 10.2 DEL LITERAL X DE LOS TDR.
I FASE: SUPERVISIÓN Y ACOMPAÑAMIENTO.
II FASE: DETECCIÓN Y SUBSANACIÓN DE DEFECTOS</t>
  </si>
  <si>
    <t>CONTRATACIÓN DEL SERVICIO DE CONSULTORIA PARA REALIZAR LA SUPERVISIÓN DE LA CALIDAD Y DE LA SEGURIDAD, SALUD OCUPACIONAL Y MEDIO AMBIENTE (SSOMA) EN LA EJECUCIÓN DE LA OBRA PROYECTO: PAQUETE 1 REGIÓN PIURA, PAQUETE 2 REGIÓN LA LIBERTAD, PAQUETE 3 REGION ANCASH, PAQUETE 4 REGION LAMBAYEQUE Y PAQUETE 5 REGION TUMBES
PAQUETE 4 REGION LAMBAYEQUE</t>
  </si>
  <si>
    <t>CONTRATACIÓN DEL SERVICIO DE CONSULTORIA PARA REALIZAR LA SUPERVISIÓN DE LA CALIDAD Y DE LA SEGURIDAD, SALUD OCUPACIONAL Y MEDIO AMBIENTE (SSOMA) EN LA EJECUCIÓN DE LA OBRA PROYECTO: PAQUETE 1 REGIÓN PIURA, PAQUETE 2 REGIÓN LA LIBERTAD, PAQUETE 3 REGION ANCASH, PAQUETE 4 REGION LAMBAYEQUE Y PAQUETE 5 REGION TUMBES
PAQUETE 5 REGION TUMBES</t>
  </si>
  <si>
    <t>CONTRATACIÓN DEL SERVICIO DE CONSULTORÍA DE SUPERVISION DE LOS PROCESOS DE CALIDAD (QS) Y DE LA SEGURIDAD, SALUD OCUPACIONAL Y MEDIO AMBIENTE (SSOMA)- MEJORAMIENTO Y AMPLIACION DE LOS SERVICIOS DE SALUD HOSPITALES DE APOYO CHULUCANAS, YUNGAY Y POMABAMBA
PAQUETE N° 2: YUNGAY - POMABAMBA</t>
  </si>
  <si>
    <t>002-2021-ARCC</t>
  </si>
  <si>
    <t>CONSORCIO SUPERVISOR ANCASH</t>
  </si>
  <si>
    <t>SEGÚN NUMERAL 9.2 DEL LITERAL X DE LOS TDR.
I FASE: DE ACOMPAÑAMIENTO (17.4 MESES)
II FASE: DETECCIÓN Y SUBSANACIÓN DE DEFECTOS (12 MESES)</t>
  </si>
  <si>
    <t>CONTRATACIÓN DEL SERVICIO DE CONSULTORÍA DE SUPERVISION DE LOS PROCESOS DE CALIDAD (QS) Y DE LA SEGURIDAD, SALUD OCUPACIONAL Y MEDIO AMBIENTE (SSOMA)- MEJORAMIENTO Y AMPLIACION DE LOS SERVICIOS DE SALUD HOSPITALES DE APOYO CHULUCANAS, YUNGAY Y POMABAMBA
PAQUETE N° 1: CHULUCANAS</t>
  </si>
  <si>
    <t>CONSORCIO CALIDAD PIURA</t>
  </si>
  <si>
    <t xml:space="preserve">CONTRATACIÓN DEL SERVICIO DE CONSULTORÍA EN GENERAL: 
CONTRATACIÓN BAJO EL SISTEMA DE TARIFAS DEL SERVICIO DE CONSULTORIA DE SUPERVISIÓN DE LOS PROCESOS DE CALIDAD (QS) Y DE LA SEGURIDAD, SALUD OCUPACIONAL Y MEDIO AMBIENTE (SSOMA) PARA EL CENTRO DE SALUD DEL DISTRITO DE CASTILLA, LIMÓN DE PORCUYA Y EL FAIQUE - REGIÓN DE PIURA </t>
  </si>
  <si>
    <t>003-2021-ARCC</t>
  </si>
  <si>
    <t>SONDEOS, ESTRUCTURAS Y GEOTECNIA, S.L. SUCURSAL EN PERU</t>
  </si>
  <si>
    <t>SEGÚN NUMERAL 9.2 DEL LITERAL X DE LOS TDR.
I FASE: DE ACOMPAÑAMIENTO (15 MESES)
II FASE: DETECCIÓN Y SUBSANACIÓN DE DEFECTOS (12 MESES)</t>
  </si>
  <si>
    <t>CONTRATACIÓN DEL SERVICIO DE CONSULTORÍA EN GENERAL: CONTRATACIÓN BAJO EL SISTEMA DE TARIFAS, DEL SERVICIO DE CONSULTORÍA DE SUPERVISION DE LOS PROCESOS DE CALIDAD (QS) Y DE LA SEGURIDAD, SALUD OCUPACIONAL Y MEDIO AMBIENTE (SSOMA) DE LOS PROYECTOS: “RECUPERACIÓN DE LOS SERVICIOS DE SALUD DEL HOSPITAL DE APOYO II-2 SULLANA, DISTRITO DE SULLANA, PROVINCIA DE SULLANA, REGIÓN PIURA; “RECONSTRUCCION DEL CENTRO DE SALUD DE POSOPE ALTO I-3, DISTRITO DE PATAPO PROVINCIA DE CHICLAYO, REGION LAMBAYEQUE” y “RECUPERACIÓN DE LOS SERVICIOS DE SALUD DEL HOSPITAL DE SAN JUAN DE MATUCANA II-1, DISTRITO MATUCANA, PROVINCIA HUAROCHIRÍ, REGIÓN LIMA”
PAQUETE N° 01: HOSPITAL DE SAN JUAN DE MATUCANA II-1 – PAQUETE 09</t>
  </si>
  <si>
    <t>004-2021-ARCC</t>
  </si>
  <si>
    <t>INSTITUTO DE CONSULTORIA S.A.</t>
  </si>
  <si>
    <t>SEGÚN NUMERAL 9.2 DEL LITERAL X DE LOS TDR.
I FASE: DE ACOMPAÑAMIENTO.
II FASE: DETECCIÓN Y SUBSANACIÓN DE DEFECTOS.</t>
  </si>
  <si>
    <t>CONTRATACIÓN DEL SERVICIO DE CONSULTORÍA EN GENERAL: CONTRATACIÓN BAJO EL SISTEMA DE TARIFAS, DEL SERVICIO DE CONSULTORÍA DE SUPERVISION DE LOS PROCESOS DE CALIDAD (QS) Y DE LA SEGURIDAD, SALUD OCUPACIONAL Y MEDIO AMBIENTE (SSOMA) DE LOS PROYECTOS: “RECUPERACIÓN DE LOS SERVICIOS DE SALUD DEL HOSPITAL DE APOYO II-2 SULLANA, DISTRITO DE SULLANA, PROVINCIA DE SULLANA, REGIÓN PIURA; “RECONSTRUCCION DEL CENTRO DE SALUD DE POSOPE ALTO I-3, DISTRITO DE PATAPO PROVINCIA DE CHICLAYO, REGION LAMBAYEQUE” y “RECUPERACIÓN DE LOS SERVICIOS DE SALUD DEL HOSPITAL DE SAN JUAN DE MATUCANA II-1, DISTRITO MATUCANA, PROVINCIA HUAROCHIRÍ, REGIÓN LIMA”
PAQUETE: HOSPITAL DE APOYO II-2 SULLANA; Y CENTRO DE SALUD DE POSOPE ALTO I-3 – PAQUETE 06</t>
  </si>
  <si>
    <t>CONSORCIO SUPERVISOR HOSPITALARIO SULLANA</t>
  </si>
  <si>
    <t>CONTRATACION DEL SERVICIO DE CONSULTORIA PARA LA ELABORACION DEL PLAN MAESTRO Y ESTUDIOS DE PREINVERSION A NIVEL PERFIL DEL PROYECTO:"DRENAJE PLUVIAL URBANO DE LA CIUDAD DE TUMBES - TUMBES</t>
  </si>
  <si>
    <t>CONTRATO N° 050-2019/VIVIENDA/VMCS/PNSU</t>
  </si>
  <si>
    <t>CHANGJIANG INSTITUTE OF SURVEY, PLANNING, DESIGN AND RESEARCH SUCURSAL DEL PERU</t>
  </si>
  <si>
    <t>CONTRATACION DEL SERVICIO DE CONSULTORIA PARA LA ELABORACION DEL PLAN MAESTRO Y ESTUDIOS DE PREINVERSION A NIVEL PERFIL DEL PROYECTO:"DRENAJE PLUVIAL URBANO DE LA CIUDAD DE TRUJILLO LA LIBERTAD</t>
  </si>
  <si>
    <t>CONTRATO N° 054-2019/VIVIENDA/VMCS/PNSU</t>
  </si>
  <si>
    <t>CONTRATACION DEL SERVICIO DE CONSULTORIA PARA LA ELABORACION DEL PLAN MAESTRO Y ESTUDIOS DE PREINVERSION A NIVEL PERFIL DEL PROYECTO:"DRENAJE PLUVIAL URBANO DE LA CIUDAD DE PAITA- PIURA</t>
  </si>
  <si>
    <t>CONTRATO N° 066-2019/VIVIENDA/VMCS/PNSU</t>
  </si>
  <si>
    <t>CONTRATACION DEL SERVICIO DE CONSULTORIA PARA LA ELABORACION DEL PLAN MAESTRO Y ESTUDIOS DE PREINVERSION A NIVEL PERFIL DEL PROYECTO:"DRENAJE PLUVIAL URBANO DE LA CIUDAD DE CHICLAYO - LAMBAYEQUE</t>
  </si>
  <si>
    <t>CONTRATO N° 057-2019/VIVIENDA/VMCS/PNSU</t>
  </si>
  <si>
    <t>PLIEGO: PRESIDENCIA DE CONSEJO DE MINISTROS - MEJORAMIENTO DE SERVICIOS A CIUDADANOS Y EMPRESAS</t>
  </si>
  <si>
    <t>Año 2021</t>
  </si>
  <si>
    <t>Comparación de Precios</t>
  </si>
  <si>
    <t>OM</t>
  </si>
  <si>
    <t>CP N° 001-2021-PCM-PROMSACE</t>
  </si>
  <si>
    <t>ACES S.R.L. - RUC N° 20528255982</t>
  </si>
  <si>
    <t>135 d.c.</t>
  </si>
  <si>
    <t>42 d.c.</t>
  </si>
  <si>
    <t>CP N° 008-2021-PCM-PROMSACE</t>
  </si>
  <si>
    <t>Creaciones Hadasa S.A.C.- RUC N° 205108662440</t>
  </si>
  <si>
    <t>90 d.c.</t>
  </si>
  <si>
    <t>23 d.c.</t>
  </si>
  <si>
    <r>
      <rPr>
        <b/>
        <sz val="8"/>
        <rFont val="Arial"/>
        <family val="2"/>
      </rPr>
      <t>1</t>
    </r>
    <r>
      <rPr>
        <sz val="8"/>
        <rFont val="Arial"/>
        <family val="2"/>
      </rPr>
      <t xml:space="preserve"> HABILITACIÓN FÍSICA DEL CENTRO DE MEJOR ATENCIÓN AL CIUDADANO - MAC LORETO</t>
    </r>
  </si>
  <si>
    <r>
      <rPr>
        <b/>
        <sz val="8"/>
        <rFont val="Arial"/>
        <family val="2"/>
      </rPr>
      <t>2</t>
    </r>
    <r>
      <rPr>
        <sz val="8"/>
        <rFont val="Arial"/>
        <family val="2"/>
      </rPr>
      <t xml:space="preserve"> HABILITACIÓN FÍSICA DEL CENTRO DE MEJOR ATENCIÓN AL CIUDADANO - MAC MOQUEGUA</t>
    </r>
  </si>
  <si>
    <t>Nota: Las obras corresponden al Componente 3 Mejora de la Gestión de Servicios a Ciudadanos y Empresas del Proyecto 2357130 "Mejoramiento y Ampliacion de los Servicios de Soporte para la Provision de los Servicios a los Ciudadanos y las Empresas a Nivel Nacional"</t>
  </si>
  <si>
    <t>PLIEGO 002 INSTITUTO NACIONAL DE ESTADISTICA E INFORMATICA</t>
  </si>
  <si>
    <t>MONTO
PRESU-
PUESTADO (*)</t>
  </si>
  <si>
    <t>PLIEGO 02 COMISIÓN NACIONAL PARA EL DESARROLLO Y VIDA SIN DROGAS - DEVIDA</t>
  </si>
  <si>
    <t>PLIEGO ORGANISMO SUPERVISOR DE LA INVERSIÓN EN ENERGÍA Y MINERIA-OSINERGMIN</t>
  </si>
  <si>
    <t>PLIEGO 024 ORGANISMO DE SUPERVISIÓN DE LOS RECURSOS FORESTALES Y DE FAUNA SILVESTRE</t>
  </si>
  <si>
    <t>PLIEGO  114 CONSEJO NACIONAL DE CIENCIA, TECNOLOGIA E INNOVACION TECNOLOGICA</t>
  </si>
  <si>
    <t>1 Adquisición de telefonos IP para las sedes de la PCM</t>
  </si>
  <si>
    <t>Adjudicación Simplificada</t>
  </si>
  <si>
    <t>AS-30-2019</t>
  </si>
  <si>
    <t>20538158713 - ENTERPRISE MARKETING SOLUTION S.A.C.</t>
  </si>
  <si>
    <t xml:space="preserve">Adjudicado </t>
  </si>
  <si>
    <t xml:space="preserve">vigente prestación accesoria </t>
  </si>
  <si>
    <t xml:space="preserve">2 Servicio de acceso dedicado a internet e interconexión de datos para el Centro MAC LIMA SUR de la PCM </t>
  </si>
  <si>
    <t>AS-32-2019</t>
  </si>
  <si>
    <t>20100017491 - TELEFONICA DEL PERU SAA</t>
  </si>
  <si>
    <t>3 Servicio de telefonía fija con líneas primarias para la Presidencia del Consejo de Ministros</t>
  </si>
  <si>
    <t>AS-01-2020</t>
  </si>
  <si>
    <t>4 Servicio de Soporte Técnico para la Infraestructura de Almacenamiento Tipo SAN/NAS</t>
  </si>
  <si>
    <t>AS-27-2019</t>
  </si>
  <si>
    <t>20555077913 - EMTEC PERU S.A</t>
  </si>
  <si>
    <t>5 Servicio de Recarga Electrónica en el Marco del DS N° 005-90-PCM Reglamento de la Ley de la Carrera Administrativa</t>
  </si>
  <si>
    <t>Concurso Público</t>
  </si>
  <si>
    <t>CP-01-2020</t>
  </si>
  <si>
    <t>20507634479 - EDENRED PERU SA</t>
  </si>
  <si>
    <t>6 Adquisición de Equipos Switch Cisco de Red Informática para la Sede del Centro MAC Lima Sur de la PCM</t>
  </si>
  <si>
    <t>AS-04-2020</t>
  </si>
  <si>
    <t>20602691617- CLOUD INFRAESTRUCTURE AND TELECOM PERU SA</t>
  </si>
  <si>
    <t>7 Suministro de combustible Gasohol 97 plus para los vehiculos del parque automotor del la PCM</t>
  </si>
  <si>
    <t xml:space="preserve">Subaste Inversa Electrónica </t>
  </si>
  <si>
    <t>SIE-01-2020</t>
  </si>
  <si>
    <t>205119950128 - TERPEL PERU SAC</t>
  </si>
  <si>
    <t>8 Adquisición de gabinetes core, aire acondicionado de precisión y seguridad para la sede MAC Lima Sur de la PCM</t>
  </si>
  <si>
    <t>AS-07-2020</t>
  </si>
  <si>
    <t>20492993973 - INTEGRITY PERU SAC</t>
  </si>
  <si>
    <t xml:space="preserve">9 Servicio de pólizas de seguro para la cobertura de bienes patrimoniales e intereses de la PCM </t>
  </si>
  <si>
    <t>CP-02-2020</t>
  </si>
  <si>
    <t>20202380621 - MAPFRE PERU COMPAÑÍA DE SEGUROS Y REASEGUROS SA</t>
  </si>
  <si>
    <t xml:space="preserve">10 Servicio de arrendamiento de un inmueble y acondicionamiento del centro de atención integral de Mejor Atención al Ciudadano Lima Sur </t>
  </si>
  <si>
    <t xml:space="preserve">Contratación Directa </t>
  </si>
  <si>
    <t>CD-02-2019</t>
  </si>
  <si>
    <t>20266409461 - OPEN PLAZA S.A.</t>
  </si>
  <si>
    <t xml:space="preserve">11 Adquisición de servidores para la sede MAC Lima Sur </t>
  </si>
  <si>
    <t>Licitación Pública</t>
  </si>
  <si>
    <t>LP-02-2020</t>
  </si>
  <si>
    <t>1 Servicio de arrendamiento de inmueble para el Centro de Atención Integrla de Mejor Atención al Ciudadano Moquegua</t>
  </si>
  <si>
    <t>CD-01-2020</t>
  </si>
  <si>
    <t>20100070970 - SUPERMERCADOS PERUANOS SA</t>
  </si>
  <si>
    <t>Adjudicado</t>
  </si>
  <si>
    <t>En implementación</t>
  </si>
  <si>
    <t>2 Adquisiicón de suministro de diarios y revistas para la Presidencia del Consejo de Ministros</t>
  </si>
  <si>
    <t>AS-09-2020</t>
  </si>
  <si>
    <t>10067358177 - RIVERA REGALADO DANIEL ARMANDO</t>
  </si>
  <si>
    <t xml:space="preserve">3 Servicio de seguridad y vigilancia integral para los diferentes locales en Lima de la Presidencia del Consejo de Ministros </t>
  </si>
  <si>
    <t xml:space="preserve">Concurso Público </t>
  </si>
  <si>
    <t>CP-03-2020</t>
  </si>
  <si>
    <t>20547563485 - CORPORACION VARUM S.A.C.</t>
  </si>
  <si>
    <t>4 Suministro de agua mineral para las dependencias de la PCM</t>
  </si>
  <si>
    <t>AS-03-2021</t>
  </si>
  <si>
    <t xml:space="preserve">10448650044 - SANTIAGO ESPINOZA ELIZABETH CAROLINA </t>
  </si>
  <si>
    <t xml:space="preserve">entregas parciales </t>
  </si>
  <si>
    <t>5 Adquisición de equipos de seguridad para la sede MAC Lima Sur de la PCM</t>
  </si>
  <si>
    <t>AS-08-2021</t>
  </si>
  <si>
    <t>20452847788 - ELECTRONICA GONZALES E.I.R.L</t>
  </si>
  <si>
    <t>6 Servicio de acceso dedicado a internet e interconexión de datos de la PCM</t>
  </si>
  <si>
    <t>AS-04-2021</t>
  </si>
  <si>
    <t xml:space="preserve">7 Servicio de arrendamiento de inmueble y acondicionamiento del centro de atención integral de Mejor Atención al Ciudadano Lima Norte </t>
  </si>
  <si>
    <t>CD-01-2021</t>
  </si>
  <si>
    <t>20601279640 - MALL PLAZA INMOBILIARIA S.A.</t>
  </si>
  <si>
    <t xml:space="preserve">En implementación </t>
  </si>
  <si>
    <t xml:space="preserve">8 Servicio de mensajeria local y nacional para la Presidencia del Consejo de Ministros </t>
  </si>
  <si>
    <t>AS-07-2021</t>
  </si>
  <si>
    <t>20552588569 - MACROPOST LOGISTICS S.A.C.</t>
  </si>
  <si>
    <t xml:space="preserve">9 Servicio de monitoreo de noticias e medios de comunicación </t>
  </si>
  <si>
    <t>AS-03-2020</t>
  </si>
  <si>
    <t>20510709099 - DP COMUNICACIONES S.A.C.</t>
  </si>
  <si>
    <t>Concluido</t>
  </si>
  <si>
    <t>En proceso de adjudicación (se cubre el servicio con OS)</t>
  </si>
  <si>
    <t xml:space="preserve">1 Servicio de arrendamiento de centro de mejor antención al ciudadano MAC Lima Este </t>
  </si>
  <si>
    <t xml:space="preserve">Constratación Directa </t>
  </si>
  <si>
    <t xml:space="preserve">2 Servicio de limpieza integral para el centro MAC Arequipa </t>
  </si>
  <si>
    <t xml:space="preserve">Adjudicación Simplificada </t>
  </si>
  <si>
    <t xml:space="preserve">3 Servicio dedicado a internet e interconexión de datos para el centro Mac Lima Sur </t>
  </si>
  <si>
    <t>4 Servicio de arrendamiento de inmueble para las oficinas de la Sede Central de la PCM</t>
  </si>
  <si>
    <t>5 Contratación del servicio de telefonía móvil y plan de datos corporativo para la PCM</t>
  </si>
  <si>
    <t>6 Servicio de alquiler de maquinas fotocopiadoras para la PCM</t>
  </si>
  <si>
    <t>7 Servicio de limpieza integral para las oficinas de la PCM</t>
  </si>
  <si>
    <t>PLIEGO 001 PRESIDENCIA DEL CONSEJO DE MINISTROS - SECRETARIA GENERAL PCM</t>
  </si>
  <si>
    <t>20600603401</t>
  </si>
  <si>
    <t>20294066421</t>
  </si>
  <si>
    <t>20555113499</t>
  </si>
  <si>
    <t>20518095057</t>
  </si>
  <si>
    <t>20101056091</t>
  </si>
  <si>
    <t>20522997642</t>
  </si>
  <si>
    <t>20536382365</t>
  </si>
  <si>
    <t>SERVICIO DE PROVISIÓN, INSTALACION Y PUESTA EN OPERATIVIDAD DE ESTRUCTURAS HOSPITALARIAS TEMPORALES PARA ATENDER EL AISLAMIENTO Y LA RECUPERACION DE PACIENTES AFECTADOS CON EL COVID -19. (REGION CAJAMARCA: CAJAMARCA Y JAEN)</t>
  </si>
  <si>
    <t>DIRECTA-PROC-25-2020-ARCC-1</t>
  </si>
  <si>
    <t>SIN MODALIDAD</t>
  </si>
  <si>
    <t>1</t>
  </si>
  <si>
    <t>FUSION COMUNICACIONES SAC</t>
  </si>
  <si>
    <t>ADQUISICIÒN DE CONTENEDORES REFRIGERADOS DE 40 PIES</t>
  </si>
  <si>
    <t>DIRECTA-PROC-23-2020-ARCC-1</t>
  </si>
  <si>
    <t>2</t>
  </si>
  <si>
    <t>Z GROUP SAC</t>
  </si>
  <si>
    <t>EJECUCIÓN DE LA OBRA: RECUPERACIÓN DE LOS SERVICIOS DE SALUD DEL HOSPITAL DE APOYO II-2 SULLANA, DISTRITO DE SULLANA, PROVINCIA DE SULLANA, REGIÓN PIURA (CONTINGENCIA)¿ C.U.I: 2483109</t>
  </si>
  <si>
    <t>PEC-PROC-1-2020-ARCC-1</t>
  </si>
  <si>
    <t>3</t>
  </si>
  <si>
    <t>EN PROCEDDIMIENTO DE SELECCIÓN</t>
  </si>
  <si>
    <t>CONTRATACION DE SERVICIO DE LAVANDERIA DE ROPA HOSPITALARIA DE LOS HOSPITALES TEMPORALES ENCARGADOS POR  LA AUTORIDAD PARA LA RECONSTRUCCION CON CAMBIOS ARCC</t>
  </si>
  <si>
    <t>DIRECTA-PROC-14-2020-ARCC-1</t>
  </si>
  <si>
    <t>4</t>
  </si>
  <si>
    <t>CADARU EIRL</t>
  </si>
  <si>
    <t>CONSULTORÍA PARA LA SUPERVISIÓN DE EJECUCIÓN DE LA OBRA ¿RECUPERACIÓN DE LOS SERVICIOS DE SALUD DEL HOSPITAL DE APOYO II-2 SULLANA, DISTRITO DE SULLANA, PROVINCIA DE SULLANA, REGIÓN PIURA (CONTINGENCIA)¿</t>
  </si>
  <si>
    <t>PEC-PROC-2-2020-ARCC-1</t>
  </si>
  <si>
    <t>5</t>
  </si>
  <si>
    <t>SERVICIO DE ALMACENAMIENTO, RECOLECCIÓN, TRANSPORTE, Y DISPOSICIÓN FINAL DE RESIDUOS SÓLIDOS BIOCONTAMINADOS PARA LOS HOSPITALES TEMPORALES DE PACIENTES CON COVID 19</t>
  </si>
  <si>
    <t>DIRECTA-PROC-16-2020-ARCC-1</t>
  </si>
  <si>
    <t>6</t>
  </si>
  <si>
    <t>ASESORES ECOLOGICOS SAN LORENZO SRL</t>
  </si>
  <si>
    <t>ADQUISICIÓN DE PULSIOXIMETROS PARA LA IMPLEMENTACIÓN DE HOSPITALES TEMPORALES PARA ATENDER EL AISLAMIENTO Y LA RECUPERACIÓN DE PACIENTES AFECTADOS CON EL COVID -19, EN EL MARCO DEL DECRETO DE URGENCIA N° 031-2020 Y DECRETO DE URGENCIA N° 055-2020</t>
  </si>
  <si>
    <t>DIRECTA-PROC-22-2020-ARCC-1</t>
  </si>
  <si>
    <t>7</t>
  </si>
  <si>
    <t>ADQUISICIÓN DE EQUIPOS MEDICOS PARA EL MINISTERIO DE SALUD (MINSA) PARA REFORZAR LOS SISTEMAS DE PREVENCIÓN, CONTROL, VIGILANCIA Y RESPUESTA SANITARIA PARA LA ATENCIÓN DE LA EMERGENCIA PRODUCIDA POR EL COVID-19 DECRETO DE URGENCIA N°031-2020, PARA LA ADQUISICION DE MONITORES DE FUNCIONES VITALES 08</t>
  </si>
  <si>
    <t>DIRECTA-PROC-3-2020-ARCC-1</t>
  </si>
  <si>
    <t>8</t>
  </si>
  <si>
    <t>DRAGAER PERU SAC</t>
  </si>
  <si>
    <t>SERVICIO DE ALIMENTACION Y NUTRICION PARA LOS HOSPITALES TEMPORALES A CARGO DE LA ARCC</t>
  </si>
  <si>
    <t>DIRECTA-PROC-13-2020-ARCC-1</t>
  </si>
  <si>
    <t>9</t>
  </si>
  <si>
    <t>SERVICIOS GENERALES LIMSA PERU SRL</t>
  </si>
  <si>
    <t>ADQUISICIÓN DE TENSIOMETRO ANEROIDE ADULTO PARA EL EQUIPAMIENTO DE HOSPITALES TEMPORALES EN EL MARCO DE LOS DECRETOS DE URGENCIA N° 031 Y 055-2020</t>
  </si>
  <si>
    <t>DIRECTA-PROC-18-2020-ARCC-1</t>
  </si>
  <si>
    <t>10</t>
  </si>
  <si>
    <t>INTECWELD IMPORT SAC</t>
  </si>
  <si>
    <t>SERVICIO DE SUMINISTRO Y OPERACIÓN DE GRUPO ELECTRÓGENO PARA AMBIENTES DE HOSPITALIZACIÓN TEMPORAL (AHT) Y SUMINISTROS Y OPERACIÓN DE GRUPO ELECTRÓGENO PARA AMBIENTES DE CUIDADO CRÍTICO TEMPORAL (ACCT) - UCI</t>
  </si>
  <si>
    <t>DIRECTA-PROC-19-2020-ARCC-1</t>
  </si>
  <si>
    <t>11</t>
  </si>
  <si>
    <t>DE GRUPOS ELECTROGENOS SAC</t>
  </si>
  <si>
    <t>ADQUISICIÓN DE ROPA HOSPITALARIA (JUEGOS DE SABANAS ) PARA LA AUTORIDAD PARA LA RECONSTRUCCIÓN CON CAMBIOS, EN ADELANTE LA AUTORIDAD</t>
  </si>
  <si>
    <t>DIRECTA-PROC-21-2020-ARCC-1</t>
  </si>
  <si>
    <t>12</t>
  </si>
  <si>
    <t>RIO TRADER SAC</t>
  </si>
  <si>
    <t>ADQUISICIÓN DE ROPA HOSPITALARIA (SABANAS DESCARTABLES) PARA LA AUTORIDAD PARA LA RECONSTRUCCIÓN CON CAMBIOS, EN ADELANTE LA AUTORIDAD</t>
  </si>
  <si>
    <t>DIRECTA-PROC-20-2020-ARCC-1</t>
  </si>
  <si>
    <t>13</t>
  </si>
  <si>
    <t>DISTRIBUIDORA DE PRODUCTOS DESCARTABLES SAC</t>
  </si>
  <si>
    <t>SERVICIO DE TRANSPORTE DE CARGA PARA LOS MOBILIARIOS Y EQUIPOS MÉDICOS ADQUIRIDOS PARA LA AUTORIDAD PARA LA RECONSTRUCCIÓN CON CAMBIOS-ARCC</t>
  </si>
  <si>
    <t>DIRECTA-PROC-15-2020-ARCC-1</t>
  </si>
  <si>
    <t>14</t>
  </si>
  <si>
    <t>TRANSPORTE Y SOLUCIONES INTEGRALES SAC</t>
  </si>
  <si>
    <t>SERVICIO DE ALQUILER DE DOS CAMIONETAS CON CHOFER</t>
  </si>
  <si>
    <t>DIRECTA-PROC-12-2020-ARCC-1</t>
  </si>
  <si>
    <t>15</t>
  </si>
  <si>
    <t>TRINY RENTAL SAC</t>
  </si>
  <si>
    <t>ADQUISICIÓN DE ROPA HOSPITALARIA PARA LOS HOSPITALES TEMPORALES PARA ATENCIÓN COVID 19 A CARGO DE LA AUTORIDAD PARA LA RECONSTRUCCIÓN CON CAMBIOS EN EL MARCO DEL DECRETO DE URGENCIA N° 031-2020 Y DECRETO DE URGENCIA N° 055-2020</t>
  </si>
  <si>
    <t>DIRECTA-PROC-11-2020-ARCC-1</t>
  </si>
  <si>
    <t>16</t>
  </si>
  <si>
    <t>FAITH EIRL</t>
  </si>
  <si>
    <t>SERVICIO DE LIMPIEZA Y DESINFECCIÓN PARA LOS HOSPITALES TEMPORALES DE PACIENTES DIAGNOSTICADOS CON COVID  19</t>
  </si>
  <si>
    <t>DIRECTA-PROC-10-2020-ARCC-1</t>
  </si>
  <si>
    <t>17</t>
  </si>
  <si>
    <t>CLEARNER &amp; GARDEN SAC</t>
  </si>
  <si>
    <t>SERVICIO DE SEGURIDAD Y VIGILANCIA A LOS HOSPITALES TEMPORALES PARA LOS PACIENTES DIAGNOSTICADOS CON COVID  19</t>
  </si>
  <si>
    <t>DIRECTA-PROC-9-2020-ARCC-1</t>
  </si>
  <si>
    <t>18</t>
  </si>
  <si>
    <t>SERVICIOS ESPECIALES DE VIGILANCIA CUMBRE DE ACERO SAC - SEREVICDA</t>
  </si>
  <si>
    <t>ADQUISICIÓN DE BIENES Y/O EQUIPAMIENTO MÉDICO PARA IMPLEMENTAR HOSPITALES TEMPORALES EN EL PROCESO DE AISLAMIENTO Y RECUPERACIÓN DE PACIENTES CON COVID-19 EN EL MARCO DEL DECRETO DE URGENCIA N° 031-2020 Y  DECRETO DE URGENCIA N° 055-2020 (TERCER TRAMO)</t>
  </si>
  <si>
    <t>DIRECTA-PROC-7-2020-ARCC-1</t>
  </si>
  <si>
    <t>ADQUISICIÓN DE BIENES Y/O EQUIPAMIENTO MÉDICO PARA IMPLEMENTAR HOSPITALES TEMPORALES EN EL PROCESO DE AISLAMIENTO Y RECUPERACIÓN DE PACIENTES CON COVID-19 EN EL MARCO DEL DECRETO DE URGENCIA N° 031-2020 Y  DECRETO DE URGENCIA N° 055-2020 (PRIMER TRAMO)</t>
  </si>
  <si>
    <t>DIRECTA-PROC-4-2020-ARCC-1</t>
  </si>
  <si>
    <t>VERAMED EIRL</t>
  </si>
  <si>
    <t>GRUPO IBERO PERU SAC</t>
  </si>
  <si>
    <t>INDUSTRIA DE MUEBLES FLORES SAC</t>
  </si>
  <si>
    <t>MEDELCO SRL</t>
  </si>
  <si>
    <t>INTERNATIONAL DIAGNOSTIC IMAGING SAC</t>
  </si>
  <si>
    <t>ROLY ARMANDO DAVILA RENGIFO</t>
  </si>
  <si>
    <t>S&amp;L CONSORCIO METALICO SA</t>
  </si>
  <si>
    <t>ADQUISICIÓN DE BIENES Y/O EQUIPAMIENTO MÉDICO PARA IMPLEMENTAR HOSPITALES TEMPORALES EN EL PROCESO DE AISLAMIENTO Y RECUPERACIÓN DE PACIENTES CON COVID-19 EN EL MARCO DEL DECRETO DE URGENCIA N° 031-2020 Y  DECRETO DE URGENCIA N° 055-2020 (SEGUNDO TRAMO)</t>
  </si>
  <si>
    <t>DIRECTA-PROC-6-2020-ARCC-1</t>
  </si>
  <si>
    <t>HOLIDAY SRL, INDUCOMER SAC, K&amp;M INDUSTRIAL SAC, GRUPO IBERO PERU SAC, MOBILIARIOS HOSPITALIRIOS IN FIN SAC</t>
  </si>
  <si>
    <t>SERVICIO DE PROVISIÓN, INSTALACIÓN Y PUESTA EN OPERATIVIDAD DE ESTRUCTURAS HOSPITALARIAS TEMPORALES PARA ATENDER EL AISLAMIENTO Y LA RECUPERACIÓN DE PACIENTES AFECTADOS CON EL COVID -19. (PIURA VIDENITA, SULLANA, LORETO, LIMA - SJL- H.MINSA) EN EL MARCO DEL DECRETO DE URGENCIA N° 031 Y EL DECRETO DE</t>
  </si>
  <si>
    <t>DIRECTA-PROC-8-2020-ARCC-1</t>
  </si>
  <si>
    <t>DHMONT SAC CONTRATISTAS GENERALES</t>
  </si>
  <si>
    <t>IMABRI FILMS AND SERVICE SAC</t>
  </si>
  <si>
    <t>SERVICIO DE PROVISIÓN, INSTALACIÓN Y PUESTA EN OPERATIVIDAD DE ESTRUCTURAS HOSPITALARIAS TEMPORALES PARA ATENDER EL AISLAMIENTO Y LA RECUPERACIÓN DE PACIENTES AFECTADOS CON EL COV1D -19 EN EL MARCO DEL DECRETO DE URGENCIA N° 031-2020 Y DECRETO DE URGENCIA N° 055-2020.</t>
  </si>
  <si>
    <t>DIRECTA-PROC-5-2020-ARCC-1</t>
  </si>
  <si>
    <t>ADQUISICIÓN DE BIENES Y/O EQUIPAMIENTO MÉDICO PARA IMPLEMENTAR HOSPITALES TEMPORALES EN EL PROCESO DE AISLAMIENTO Y RECUPERACIÓN DE PACIENTES CON COVID-19, CARRO PARA TRANSPORTE DE DOSIS UNITARIA (PASTILLEROS MULTIPLES) EN EL MARCO DEL DECRETO DE URGENCIA N° 031-2020 Y DECRETO DE URGENCIA N° 055-2020.</t>
  </si>
  <si>
    <t>INTER-PROC-7-2020-ARCC-1</t>
  </si>
  <si>
    <t>WV INDUSTRIES UK LIMITED</t>
  </si>
  <si>
    <t>ADQUISICIÓN DE 200 UNIDADES DE MONITORES DE FUNCIONES VITALES DE 5 PARÁMETROS PARA LOS AMBIENTES DE HOSPITALIZACIÓN TEMPORAL DE LAS 6 SEDES DE HOSPITALES TEMPORALES DONDE SE BRINDARÁ ¿SERVICIO DE PROVISIÓN, INSTALACIÓN Y PUESTA EN OPERATIVIDAD DE ESTRUCTURAS HOSPITALARIAS TEMPORALES ATENDER EL AISLAMIENTO Y LA RECUPERACIÓN DE PACIENTES AFECTADOS CON EL COVID - 19¿ EN EL MARCO DEL DECRETO DE URGENCIA N° 031-2020 Y DECRETO DE URGENCIA N° 055-2020.</t>
  </si>
  <si>
    <t>INTER-PROC-6-2020-ARCC-1</t>
  </si>
  <si>
    <t>ADQUISICIÓN DE CONCENTRADORES DE OXÍGENO PARA LOS AMBIENTES DE HOSPITALIZACIÓN TEMPORAL DE LAS 9 SEDES DE HOSPITALES TEMPORALES DONDE SE BRINDARÁ ¿SERVICIO DE PROVISIÓN, INSTALACIÓN Y PUESTA EN OPERATIVIDAD DE ESTRUCTURAS HOSPITALARIAS TEMPORALES ATENDER EL AISLAMIENTO Y LA RECUPERACIÓN DE PACIENTES AFECTADOS CON EL COVID - 19¿ EN EL MARCO DEL DECRETO DE URGENCIA N° 031-2020 Y DECRETO DE URGENCIA N° 055-2020</t>
  </si>
  <si>
    <t>INTER-PROC-5-2020-ARCC-1</t>
  </si>
  <si>
    <t>ADQUISICIÓN DE EQUIPOS MEDICOS PARA EL MINISTERIO DE SALUD (MINSA) PARA REFORZAR LOS SISTEMAS DE PREVENCIÓN, CONTROL, VIGILANCIA Y RESPUESTA SANITARIA PARA LA ATENCIÓN DE LA EMERGENCIA PRODUCIDA POR EL COVID-19¿-DECRETO DE URGENCIA N°031-2020, PARA LA ADQUISICION DE CAMA CAMILLA PARA RECUPERACIÓN EMERGENCIA¿</t>
  </si>
  <si>
    <t>DIRECTA-PROC-2-2020-ARCC-1</t>
  </si>
  <si>
    <t>GRUPO JHS SA</t>
  </si>
  <si>
    <t>DIRECTA-PROC-2-2020-ARCC-2</t>
  </si>
  <si>
    <t>METAX INDUSTRIA Y COMERCIO SAC</t>
  </si>
  <si>
    <t>DIRECTA-PROC-2-2020-ARCC-3</t>
  </si>
  <si>
    <t>CONSORCIO SIBLING-FORLI</t>
  </si>
  <si>
    <t>ADQUISICIÓN DE EQUIPOS MEDICOS PARA EL MINISTERIO DE SALUD (MINSA) PARA REFORZAR LOS SISTEMAS DE PREVENCIÓN, CONTROL, VIGILANCIA Y RESPUESTA SANITARIA PARA LA ATENCIÓN DE LA EMERGENCIA PRODUCIDA POR EL COVID-19¿-DECRETO DE URGENCIA N°031-2020, PARA LA ADQUISICIÓN DE MONITOR DE FUNCIONES VITALES DE 05 PARÁMETROS</t>
  </si>
  <si>
    <t>INTER-PROC-4-2020-ARCC-1</t>
  </si>
  <si>
    <t>IQ MEDICAL SERVICES, LLC</t>
  </si>
  <si>
    <t>ADQUISICIÓN DE EQUIPOS MEDICOS PARA EL MINISTERIO DE SALUD (MINSA) PARA REFORZAR LOS SISTEMAS DE PREVENCIÓN, CONTROL, VIGILANCIA Y RESPUESTA SANITARIA PARA LA ATENCIÓN DE LA EMERGENCIA PRODUCIDA POR EL COVID-19¿, TENIENDO BASE LEGAL DECRETO SUPREMO N°072-2020- PARA EL SALDO POR ADQUIRIR DE VENTILADOR VOLUMETRICO + PVC AVANZADOS (51 UNIDADES)</t>
  </si>
  <si>
    <t>INTER-PROC-3-2020-ARCC-1</t>
  </si>
  <si>
    <t>ADQUISICIÓN DE EQUIPOS MEDICOS PARA EL MINISTERIO DE SALUD (MINSA) PARA REFORZAR LOS SISTEMAS DE PREVENCIÓN, CONTROL, VIGILANCIA Y RESPUESTA SANITARIA PARA LA ATENCIÓN DE LA EMERGENCIA PRODUCIDA POR EL COVID-19 (DECRETO SUPREMO N° 072-2020-EF)</t>
  </si>
  <si>
    <t>INTER-PROC-2-2020-ARCC-1</t>
  </si>
  <si>
    <t>ADQUISICIÓN DE EQUIPOS MEDICOS PARA EL MINISTERIO DE SALUD (MINSA) PARA REFORZAR LOS SISTEMAS DE PREVENCIÓN, CONTROL, VIGILANCIA Y RESPUESTA SANITARIA PARA LA ATENCIÓN DE LA EMERGENCIA PRODUCIDA POR EL COVID-19</t>
  </si>
  <si>
    <t>INTER-PROC-1-2020-ARCC-1</t>
  </si>
  <si>
    <t>SERVICIO DE ARRENDAMIENTO DE UN INMUEBLE PARA LA SEDE DE LA AUTORIDAD DE RECONSTRUCCIÓN CON CAMBIOS (ARCC)</t>
  </si>
  <si>
    <t>DIRECTA-PROC-1-2020-RCC-1</t>
  </si>
  <si>
    <t>ARTE EXPRESS Y COMPAÑIA S.A.C.</t>
  </si>
  <si>
    <t>ADQUISICIÓN DE UN SISTEMA DE ALMACENAMIENTO CENTRAL PARA LA AUTORIDAD PARA LA RECONSTRUCCIÓN CON CAMBIOS</t>
  </si>
  <si>
    <t>AS-SM-10-2020-ARCC-1</t>
  </si>
  <si>
    <t>20602861130-ZENWARE E.I.R.L.</t>
  </si>
  <si>
    <t>03/02/2021</t>
  </si>
  <si>
    <t xml:space="preserve"> SERVICIO DE SEGURIDAD Y VIGILANCIA EN LAS OFICINAS DE LA SUBDIRECCION REGIONAL DE LAMBAYEQUE DE LA AUTORIDAD PARA LA RECONSTRUCCION CON CAMBIOS</t>
  </si>
  <si>
    <t>AS-SM-11-2020-ARCC-1</t>
  </si>
  <si>
    <t>20602343350-PROTECCION RESGUARDO CONTROL S.A.C.</t>
  </si>
  <si>
    <t>24/02/2021</t>
  </si>
  <si>
    <t xml:space="preserve"> SERVICIO DE LIMPIEZA Y DESINFECCIÓN PARA LAS OFICINAS DE LA SEDE DESCONCENTRADA DE LAMBAYEQUE DE LA AUTORIDAD PARA LA RECONSTRUCCIÓN CON CAMBIOS</t>
  </si>
  <si>
    <t>AS-SM-11-2021-ARCC-1</t>
  </si>
  <si>
    <t>20601597315-GRUPO GENERAL SERVICE DEL ORIENTE S.A.C</t>
  </si>
  <si>
    <t>14/09/2021</t>
  </si>
  <si>
    <t>SERVICIO DE LIMPIEZA PARA LAS OFICINAS DE LA SUBDIRECCIÓN REGIONAL DE PIURA DE LA AUTORIDAD PARA LA RECONSTRUCCIÓN CON CAMBIOS</t>
  </si>
  <si>
    <t>AS-SM-1-2021-ARCC-1</t>
  </si>
  <si>
    <t>20604137188-MULTISERVICE &amp; REPRESENTACIONES MAPACO S.A.C.</t>
  </si>
  <si>
    <t>26/04/2021</t>
  </si>
  <si>
    <t xml:space="preserve"> SERVICIO DE SEGURIDAD Y VIGILANCIA PARA LA SEDE SUB REGIONAL DE LA LIBERTAD</t>
  </si>
  <si>
    <t>AS-SM-2-2021-ARCC-1</t>
  </si>
  <si>
    <t>20482274499-GRUPO SD3 S.A.C.</t>
  </si>
  <si>
    <t>16/04/2021</t>
  </si>
  <si>
    <t>Servicio de Almacenamiento y Custodia de la Documentación de la Autoridad para la Reconstrucción con Cambios</t>
  </si>
  <si>
    <t>AS-SM-3-2020-ARCC-1</t>
  </si>
  <si>
    <t>20390724919-IRON MOUNTAIN PERU S.A.</t>
  </si>
  <si>
    <t>13/01/2021</t>
  </si>
  <si>
    <t xml:space="preserve"> SERVICIO DE ALQUILER DE ESTACIONAMIENTO PARA LOS VEHICULOS DE LA AUTORIDAD PARA LA RECONSTRUCCIÓN CON CAMBIOS</t>
  </si>
  <si>
    <t>AS-SM-3-2021-ARCC-1</t>
  </si>
  <si>
    <t>20603381697-LOS PORTALES ESTACIONAMIENTOS OPERADORA S.A.</t>
  </si>
  <si>
    <t>26/03/2021</t>
  </si>
  <si>
    <t>SERVICIO DE INVENTARIO FISICO VALORIZADO DE BIENES MUEBLES PARA LA AUTORIDAD PARA LA RECONSTRUCCIÓN CON CAMBIOS PARA EL EJERCICIO FISCAL 2020</t>
  </si>
  <si>
    <t>AS-SM-4-2020-ARCC-1</t>
  </si>
  <si>
    <t>20544419839-CONSORCIO INCAR</t>
  </si>
  <si>
    <t>26/01/2021</t>
  </si>
  <si>
    <t>CONTRATACIÓN DEL SERVICIO DE LIMPIEZA Y DESINFECCIÓN PARA LAS OFICINAS DE LA SEDE DESCONCENTRADA DE LA LIBERTAD (TRUJILLO) DE LA AUTORIDAD PARA LA RECONSTRUCCIÓN CON CAMBIOS</t>
  </si>
  <si>
    <t>AS-SM-4-2021-ARCC-1</t>
  </si>
  <si>
    <t>20601590906-GRUPO SANFER CLEAN S.A.C. - SANFER CLEAN S.A.C.</t>
  </si>
  <si>
    <t>ADQUISICION DE UN SERVIDOR PARA LA INFRAESTRUCTURA TECNOLOGICA DE LA OFICINA DE TECNOLOGIAS DE LA INFORMACIÓN DE LA AUTORIDAD PARA LA RECONSTRUCCION CON CAMBIOS - ARCC</t>
  </si>
  <si>
    <t>AS-SM-5-2020-ARCC-1</t>
  </si>
  <si>
    <t>20602861130-CONSORCIO EMTEC PERU SA - ZENWARE EIRL</t>
  </si>
  <si>
    <t>12/01/2021</t>
  </si>
  <si>
    <t>CONTRATACIÓN DE SERVICIO DE SEGURIDAD Y VIGILANCIA PARA LA SEDE SUB REGIONAL DE PIURA DE LA AUTORIDAD PARA LA RECONSTRUCCIÓN CON CAMBIOS</t>
  </si>
  <si>
    <t>AS-SM-5-2021-ARCC-1</t>
  </si>
  <si>
    <t>20526643144-RESGUARDO Y SEGURIDAD DEL NORTE S.R.L.</t>
  </si>
  <si>
    <t>29/03/2021</t>
  </si>
  <si>
    <t xml:space="preserve"> SERVICIO DE SEGURIDAD Y VIGILANCIA PARA LA SEDE DE LA SUBDIRECCIÓN REGIONAL DE AREQUIPA DE LA AUTORIDAD PARA LA RECONSTRUCCIÓN CON CAMBIOS - ARCC</t>
  </si>
  <si>
    <t>AS-SM-6-2021-ARCC-1</t>
  </si>
  <si>
    <t>20560001861-CORPORACION WATCHMAN S.R.L.</t>
  </si>
  <si>
    <t>11/05/2021</t>
  </si>
  <si>
    <t xml:space="preserve"> ADQUISICIÓN DE UN SISTEMA CONTRA INCENDIO PARA EL DATACENTER DE LA OFICINA DE TECNOLOGÍA DE LA INFORMACIÓN DE LA AUTORIDAD PARA LA RECONSTRUCCIÓN CON CAMBIOS (ARCC)</t>
  </si>
  <si>
    <t>AS-SM-7-2020-ARCC-2</t>
  </si>
  <si>
    <t>20111116025-ELECTRONIC INTERNATIONAL SECURITY S A</t>
  </si>
  <si>
    <t>23/08/2021</t>
  </si>
  <si>
    <t>SERVICIO DE MONITOREO CONSTANTE DE LA SÍNTESIS Y ALERTA INFORMATIVA DE MEDIOS DE COMUNICACIÓN: TV, RADIO, PRENSA Y PÁGINAS WEB DE REGIONES, PARA LA AUTORIDAD PARA LA RECONSTRUCCIÓN CON CAMBIOS</t>
  </si>
  <si>
    <t>AS-SM-7-2021-ARCC-1</t>
  </si>
  <si>
    <t>20510709099-DP COMUNICACIONES S.A.C.</t>
  </si>
  <si>
    <t>30/07/2021</t>
  </si>
  <si>
    <t xml:space="preserve"> SERVICIO DE TRANSPORTE DE VALIJA A NIVEL NACIONAL ENTRE LAS SUBDIRECCIONES REGIONALES DE LA AUTORIDAD PARA LA RECONSTRUCCIÓN CON CAMBIOS</t>
  </si>
  <si>
    <t>AS-SM-8-2020-ARCC-1</t>
  </si>
  <si>
    <t>20602885543-APOYO POSTAL S.A.C.</t>
  </si>
  <si>
    <t>15/02/2021</t>
  </si>
  <si>
    <t xml:space="preserve"> SERVICIO DE ALQUILER PROVISIONAL DE CIENTO SESENTA Y OCHO (168) COMPUTADORAS PORTÁTILES PARA SER DISTRIBUIDAS EN LIMA Y PROVINCIA A TODAS LAS OFICINAS DE LA AUTORIDAD PARA LA RECONSTRUCCIÓN CON CAMBIOS</t>
  </si>
  <si>
    <t>AS-SM-8-2021-ARCC-1</t>
  </si>
  <si>
    <t>20514469335-CORPORACION WINWARE SOCIEDAD ANONIMA CERRADA  - CORPORACION WINWARE S.A.C.</t>
  </si>
  <si>
    <t>21/07/2021</t>
  </si>
  <si>
    <t>SERVICIO DE SUSCRIPCIÓN ANUAL DE UNA SOLUCIÓN PARA CORREO ELECTRÓNICO EN NUBE</t>
  </si>
  <si>
    <t>AS-SM-9-2020-ARCC-1</t>
  </si>
  <si>
    <t>20521435357-XENTIC S.A.C.</t>
  </si>
  <si>
    <t>02/02/2021</t>
  </si>
  <si>
    <t xml:space="preserve"> PROYECTOS DE INTERVENCIONES DE LAS QUEBRADAS DE SAN IDELFONSO Y SAN CARLOS EN EL MARCO DEL ACUERDO DE GOBIERNO A GOBIERNO</t>
  </si>
  <si>
    <t>CONV-PROC-10-2021-ARCC-1</t>
  </si>
  <si>
    <t>20607671061-CONSORCIO BESALCO STRACON</t>
  </si>
  <si>
    <t>08/04/2021</t>
  </si>
  <si>
    <t>PROYECTOS DE INTERVENCIONES DE EDIFICACIONES EDUCATIVAS DEL PAQUETE 7: PIURA EN EL MARCO DEL ACUERDO DE GOBIERNO A GOBIERNO</t>
  </si>
  <si>
    <t>CONV-PROC-11-2021-ARCC-1</t>
  </si>
  <si>
    <t>20607429791-CONSORCIO S&amp;P</t>
  </si>
  <si>
    <t>04/05/2021</t>
  </si>
  <si>
    <t>PROYECTOS DE INVERSIÓN DE LAS INTERVENCIONES A INSTITUCIONES EDUCATIVAS DE LAS REGIONES DE PIURA EN EL MARCO DE GOBIERNO A GOBIERNO</t>
  </si>
  <si>
    <t>CONV-PROC-1-2021-ARCC-1</t>
  </si>
  <si>
    <t>20101508928-J E CONSTRUCCIONES GENERALES S A</t>
  </si>
  <si>
    <t>05/01/2021</t>
  </si>
  <si>
    <t>PROYECTO DE INTERVENCIONES DE EDIFICACIONES EDUCATIVAS DEL PAQUETE 6: ANCASH, CAJAMARCA Y LA LIBERTAD EN EL MARCO DEL ACUERDO DE GOBIERNO A GOBIERNO</t>
  </si>
  <si>
    <t>CONV-PROC-12-2021-ARCC-1</t>
  </si>
  <si>
    <t>20607908754-CONSORCIO GCZ-ORION II</t>
  </si>
  <si>
    <t>14/05/2021</t>
  </si>
  <si>
    <t>INTERVENCIONES DE EDIFICACIONES EDUCATIVAS DEL PAQUETE 8 ANCASH, HUANCAVELICA Y LIMA EN EL MARCO DEL ACUERDO DE GOBIERNO A GOBIERNO</t>
  </si>
  <si>
    <t>CONV-PROC-13-2021-ARCC-1</t>
  </si>
  <si>
    <t>25/05/2021</t>
  </si>
  <si>
    <t xml:space="preserve"> INTERVENCIONES DE EDIFICACIONES EDUCATIVAS DEL PAQUETE 9: LA LIBERTAD, PIURA Y TUMBES EN EL MARCO DEL ACUERDO DE GOBIERNO A GOBIERNO</t>
  </si>
  <si>
    <t>CONV-PROC-14-2021-ARCC-1</t>
  </si>
  <si>
    <t>20548187266-DE VICENTE CONSTRUCTORA S.A.C.</t>
  </si>
  <si>
    <t xml:space="preserve"> INTERVENCIONES DE ESTRUCTURAS HOSPITALARIAS DEL PAQUETE 7 YUNGAR, RECUAY Y CASMA EN EL MARCO DEL ACUERDO DE GOBIERNO A GOBIERNO</t>
  </si>
  <si>
    <t>CONV-PROC-15-2021-ARCC-1</t>
  </si>
  <si>
    <t>20607966991-CONSORCIO SUYAY II</t>
  </si>
  <si>
    <t>INTERVENCIONES DE ESTRUCTURAS HOSPITALARIAS DEL PAQUETE 8 CARAZ, CASCAS Y SAN NICOLAS EN EL MARCO DEL ACUERDO DE GOBIERNO A GOBIERNO</t>
  </si>
  <si>
    <t>CONV-PROC-16-2021-ARCC-1</t>
  </si>
  <si>
    <t>INTERVENCIONES DE SERVICIOS DE PROTECCION FRENTE A INUNDACIONES EN EL MARCO DEL ACUERDO DE GOBIERNO A GOBIERNO - PAQUETE 4: HUARMEY Y CASMA</t>
  </si>
  <si>
    <t>CONV-PROC-17-2021-ARCC-1</t>
  </si>
  <si>
    <t>20425123115-OBRASCON HUARTE LAIN S.A.SUC.DEL PERU</t>
  </si>
  <si>
    <t>26/05/2021</t>
  </si>
  <si>
    <t xml:space="preserve"> INTERVENCIONES DE ESTRUCTURAS HOSPITALARIAS DEL PAQUETE 9: MATUCANA EN EL MARCO DEL ACUERDO DE GOBIERNO A GOBIERNO</t>
  </si>
  <si>
    <t>CONV-PROC-18-2021-ARCC-1</t>
  </si>
  <si>
    <t>20607976512-CONSORCIO RIPCONCIV - STILER</t>
  </si>
  <si>
    <t>20/06/2021</t>
  </si>
  <si>
    <t xml:space="preserve"> INTERVENCIONES DE SERVICIOS DE PROTECCION FRENTE A INUNDACIONES EN EL MARCO DEL ACUERDO DE GOBIERNO A GOBIERNO - PAQUETE Q-02: QUEBRADA EL LEÓN</t>
  </si>
  <si>
    <t>CONV-PROC-19-2021-ARCC-1</t>
  </si>
  <si>
    <t>04/06/2021</t>
  </si>
  <si>
    <t>NTERVENCIONES DE SERVICIOS DE PROTECCION FRENTE A INUNDACIONES EN EL MARCO DEL ACUERDO DE GOBIERNO A GOBIERNO - PAQUETE R-06: RIO CHICAMA Y VIRÚ</t>
  </si>
  <si>
    <t>CONV-PROC-20-2021-ARCC-1</t>
  </si>
  <si>
    <t>11/06/2021</t>
  </si>
  <si>
    <t>INTERVENCIONES DE SERVICIOS DE PROTECCION FRENTE A INUNDACIONES EN EL MARCO DEL ACUERDO DE GOBIERNO A GOBIERNO - PAQUETE R-07: RIO LACRAMARCA</t>
  </si>
  <si>
    <t>CONV-PROC-21-2021-ARCC-1</t>
  </si>
  <si>
    <t>PROYECTOS DE INVERSIÓN DE LAS INTERVENCIONES A INSTITUCIONES EDUCATIVAS DE LA REGIÓN ANCASH</t>
  </si>
  <si>
    <t>CONV-PROC-2-2021-ARCC-1</t>
  </si>
  <si>
    <t>20602444342-CONSORCIO BESCO - BESALCO</t>
  </si>
  <si>
    <t>14/01/2021</t>
  </si>
  <si>
    <t xml:space="preserve"> SERVICIOS DE LA JUNTA DE RESOLUCIÓN DE DISPUTAS (DAB) - CONTRATO NEC3-F PAQUETE 3: ANCASH - EDUCACIÓN</t>
  </si>
  <si>
    <t>CONV-PROC-22-2021-ARCC-1</t>
  </si>
  <si>
    <t>10082321956-LOPEZ AVILES CARLOS ANTONIO</t>
  </si>
  <si>
    <t>L0603769174-JAMES T. GUYER</t>
  </si>
  <si>
    <t>SERVICIOS DE LA JUNTA DE RESOLUCIÓN DE DISPUTAS (DAB) - CONTRATO NEC3-F PAQUETE 3: ANCASH - EDUCACIÓN</t>
  </si>
  <si>
    <t>L0603769175-ROBERTO HERNÁNDEZ-GARCÍA</t>
  </si>
  <si>
    <t>SERVICIOS DE LA JUNTA DE RESOLUCIÓN DE DISPUTAS (DAB) - CONTRATO NEC3-F PAQUETE 2: RIO TUMBES - SOLUCIONES INTEGRALES</t>
  </si>
  <si>
    <t>CONV-PROC-23-2021-ARCC-1</t>
  </si>
  <si>
    <t>L0603769181-JAMES T. GUYER</t>
  </si>
  <si>
    <t>28/05/2021</t>
  </si>
  <si>
    <t>10071904437-RODRIGUEZ ARDILES RICARDO JOSE FERNANDO</t>
  </si>
  <si>
    <t xml:space="preserve"> SERVICIOS DE LA JUNTA DE RESOLUCIÓN DE DISPUTAS (DAB) - CONTRATO NEC3-F PAQUETE 3: RÍO LA LECHE Y MOTUPE - SOLUCIONES INTEGRALES</t>
  </si>
  <si>
    <t>CONV-PROC-24-2021-ARCC-1</t>
  </si>
  <si>
    <t>10093004456-VEGA GONZALEZ GUILLERMO MARTIN</t>
  </si>
  <si>
    <t>23/06/2021</t>
  </si>
  <si>
    <t>10407470741-BECERRA NACCHA IVES DANIEL</t>
  </si>
  <si>
    <t>SERVICIOS DE LA JUNTA DE RESOLUCIÓN DE DISPUTAS (DAB) - CONTRATO NEC3-F PAQUETE 3: RÍO LA LECHE Y MOTUPE - SOLUCIONES INTEGRALES</t>
  </si>
  <si>
    <t>L0603769180-JAMES T. GUYER</t>
  </si>
  <si>
    <t xml:space="preserve"> SERVICIO DE PÓLIZAS CAR DE LAS TREINTA INTERVENCIONES A CARGO DE LA DIRECCIÓN DE INTERVENCIONES DEL SECTOR EDUCACIÓN EN EL MARCO DE ACUERDO DE GOBIERNO A GOBIERNO (PAQUETE N°1, 3 Y 4)</t>
  </si>
  <si>
    <t>CONV-PROC-25-2021-ARCC-1</t>
  </si>
  <si>
    <t>20600825187-AVLA PERU COMPAÑIA DE SEGUROS S.A.</t>
  </si>
  <si>
    <t>17/02/2021</t>
  </si>
  <si>
    <t>SEVICIO DE PÓLIZAS CAR DE LAS OCHO (08) INTERVENCIONES A CARGO DE LA DIRECCIÓN DE INTERVENCIONES DEL SECTOR SALUD EN EL MARCO DE ACUERDO DE GOBIERNO A GOBIERNO</t>
  </si>
  <si>
    <t>CONV-PROC-26-2021-ARCC-1</t>
  </si>
  <si>
    <t>20100041953-RIMAC SEGUROS Y REASEGUROS</t>
  </si>
  <si>
    <t>04/03/2021</t>
  </si>
  <si>
    <t>SERVICIOS DE LA JUNTA DE RESOLUCIÓN DE DISPUTAS (DAB) - CONTRATO NEC3-F PAQUETE 1: QUEBRADAS SAN IDELFONSO Y SAN CARLOS - SOLUCIONES INTEGRALES</t>
  </si>
  <si>
    <t>CONV-PROC-27-2021-ARCC-1</t>
  </si>
  <si>
    <t>15/06/2021</t>
  </si>
  <si>
    <t xml:space="preserve"> SERVICIOS DE LA JUNTA DE RESOLUCIÓN DE DISPUTAS (DAB) - CONTRATO NEC3-F PAQUETE 1: QUEBRADAS SAN IDELFONSO Y SAN CARLOS - SOLUCIONES INTEGRALES</t>
  </si>
  <si>
    <t>L0603769259-JAMES T. GUYER</t>
  </si>
  <si>
    <t xml:space="preserve"> POLIZA CAR DE 05 INTERVENCIONES DEL SECTOR SALUD PARA EL HOSPITAL DE APOYO RECUAY, HOSPITAL DE APOYO DE CARAZ, HOSPITAL SAN JUAN DE MATUCANA, CENTRO DE SALUD SAN NICOLAS Y CENTRO DE SALUD YUNGAR</t>
  </si>
  <si>
    <t>CONV-PROC-28-2021-ARCC-1</t>
  </si>
  <si>
    <t>27/08/2021</t>
  </si>
  <si>
    <t>JUNTA DE RESOLUCIÓN DE DISPUTAS (DAB) PAQUETE 3: CASTILLA, FAIQUE &amp; PORCUYA</t>
  </si>
  <si>
    <t>CONV-PROC-29-2021-ARCC-1</t>
  </si>
  <si>
    <t>10100396764-SOLIS VILLANUEVA REINER ABSALON</t>
  </si>
  <si>
    <t>25/08/2021</t>
  </si>
  <si>
    <t>10093965090-RUIZ GONZALES LUIS ALBERTO</t>
  </si>
  <si>
    <t xml:space="preserve"> JUNTA DE RESOLUCIÓN DE DISPUTAS (DAB) PAQUETE 3: CASTILLA, FAIQUE &amp; PORCUYA</t>
  </si>
  <si>
    <t>EJECUCIÓN DE PROYECTOS DE LOS HOSPITALES DE APOYO DE CHULUCANAS, HOSPITAL DE APOYO DE YUNGAY Y HOSPITAL DE APOYO DE POMABAMBA, A TRAVES DEL CONVENIO DE GOBIERNO A GOBIERNO ENTRE LA ARCC Y EL REINO UNIDO.</t>
  </si>
  <si>
    <t>CONV-PROC-3-2020-ARCC-1</t>
  </si>
  <si>
    <t>20607121878-CONSORCIO PERÚ HEALTH</t>
  </si>
  <si>
    <t xml:space="preserve"> PROYECTOS DE INVERSIÓN DE LAS INTERVENCIONES A INSTITUCIONES EDUCATIVAS DE LAS REGIONES DE LA LIBERTAD EN EL MARCO DE GOBIERNO A GOBIERNO</t>
  </si>
  <si>
    <t>CONV-PROC-3-2021-ARCC-1</t>
  </si>
  <si>
    <t>10/02/2021</t>
  </si>
  <si>
    <t xml:space="preserve"> INTERVENCIÓN EN DRENAJE PLUVIAL CIUDAD DE SULLANA Y TALARA E INTERVENCIÓN EN PLAN INTEGRAL Y DRENAJE PLUVIAL CUENCA DEL RIO PIURA</t>
  </si>
  <si>
    <t>CONV-PROC-4-2020-ARCC-1</t>
  </si>
  <si>
    <t>20547527250-LOMBARDI S.A. INGENIEROS CONSULTORES - SUCURSAL PERU</t>
  </si>
  <si>
    <t>08/01/2021</t>
  </si>
  <si>
    <t xml:space="preserve"> PROYECTOS DE INVERSIÓN DE LAS INTERVENCIONES A INSTITUCIONES EDUCATIVAS DE LA REGIÓN LAMBAYEQUE</t>
  </si>
  <si>
    <t>CONV-PROC-4-2021-ARCC-1</t>
  </si>
  <si>
    <t>05/02/2021</t>
  </si>
  <si>
    <t xml:space="preserve"> PROYECTOS DE INVERSIÓN DE LAS INTERVENCIONES A INSTITUCIONES EDUCATIVAS DE LA REGIÓN TUMBES</t>
  </si>
  <si>
    <t>CONV-PROC-5-2021-ARCC-1</t>
  </si>
  <si>
    <t>20607441350-CONSORCIO GCZ-ORION</t>
  </si>
  <si>
    <t>16/02/2021</t>
  </si>
  <si>
    <t xml:space="preserve"> PROYECTOS DE INTERVENCIONES DE CENTROS DE SALUD CASTILLA I 4 DEL DISTRITO DE CASTILLA, PROVINCIA DE PIURA, REGIÓN DE PIURA, LIMÓN DE PORCUYA I 3, DISTRITO DE HUARMACA PROVINCIA DE HUANCABAMBA, REGIÓN DE PIURA Y EL FAIQUE I 4, DISTRITO DE SAN MIGUEL DE EL FAIQUE PROVINCIA DE HUANCABAMBA, REGIÓN DE PIURA</t>
  </si>
  <si>
    <t>CONV-PROC-6-2021-ARCC-1</t>
  </si>
  <si>
    <t>20100318696-HV CONTRATISTAS S.A.</t>
  </si>
  <si>
    <t>26/02/2021</t>
  </si>
  <si>
    <t xml:space="preserve"> PROYECTOS DE INTERVENCIONES DEL PAQUETE 6: HOSPITAL DE APOYO DE SULLANA Y EL C.S. POSOPE ALTO EN EL MARCO DEL CONVENIO DE GOBIERNO A GOBIERNO</t>
  </si>
  <si>
    <t>CONV-PROC-7-2021-ARCC-1</t>
  </si>
  <si>
    <t>20607658618-CONSORCIO HOSPITALARIO OHL-HV</t>
  </si>
  <si>
    <t>16/03/2021</t>
  </si>
  <si>
    <t xml:space="preserve"> PROYECTOS DE INTERVENCIONES DEL PAQUETE 2: RÍO TUMBES</t>
  </si>
  <si>
    <t>CONV-PROC-8-2021-ARCC-1</t>
  </si>
  <si>
    <t>19/03/2021</t>
  </si>
  <si>
    <t xml:space="preserve"> PROYECTOS DE INTERVENCIONES DEL PAQUETE 5: RIO HUAURA Y CAÑETE</t>
  </si>
  <si>
    <t>CONV-PROC-9-2021-ARCC-1</t>
  </si>
  <si>
    <t>15/03/2021</t>
  </si>
  <si>
    <t>SERVICIO DE INTERNET DEDICADO CON SEGURIDAD GESTIONADA E INTERCONEXIÓN DE DATOS CON LAS SUBDIRECCIONES REGIONALES DE LA AUTORIDAD PARA LA RECONSTRUCCIÓN CON CAMBIOS - ARCC</t>
  </si>
  <si>
    <t>CP-SM-2-2020-ARCC-1</t>
  </si>
  <si>
    <t>20546904106-NEXTNET S.A.C.</t>
  </si>
  <si>
    <t>01/03/2021</t>
  </si>
  <si>
    <t>CONTRATACIÓN DE SEGURO COMPLEMENTARIO DE TRABAJO DE RIESGO (SCTR) SALUD Y PENSIÓN PARA LA AUTORIDAD PARA LA RECONSTRUCCIÓN CON CAMBIOS</t>
  </si>
  <si>
    <t>CP-SM-4-2020-ARCC-1</t>
  </si>
  <si>
    <t>20523470761-SANITAS PERU S.A. - EPS</t>
  </si>
  <si>
    <t>20254165035-OFICINA DE NORMALIZACION PREVISIONAL ONP</t>
  </si>
  <si>
    <t>17/03/2021</t>
  </si>
  <si>
    <t xml:space="preserve"> SERVICIO DE SUMINISTRO Y OPERACIÓN DE GRUPO ELECTRÓGENO PARA AMBIENTES DE CUIDADO CRÍTICO TEMPORAL (ACCT) UCI, EN EL MARCO DEL DECRETO DE URGENCIA Nro 008-2021</t>
  </si>
  <si>
    <t>DIRECTA-PROC-10-2021-ARCC-1</t>
  </si>
  <si>
    <t>20458280348-CONTROL DE GRUPOS ELECTROGENOS S.A.C.</t>
  </si>
  <si>
    <t>27/04/2021</t>
  </si>
  <si>
    <t>SERVICIO DE ALIMENTACIÓN Y NUTRICIÓN PARA LA IMPLEMENTACIÓN DE LOS PACIENTES INTERNADOS EN LOS HOSPITALES TEMPORALES A CARGO DE LA AUTORIDAD PARA LA RECONSTRUCCIÓN CON CAMBIOS SEDES LIMA</t>
  </si>
  <si>
    <t>DIRECTA-PROC-11-2021-ARCC-1</t>
  </si>
  <si>
    <t>20601961955-SERVICIOS GENERALES LIMSA PERU S.R.L.</t>
  </si>
  <si>
    <t>28/04/2021</t>
  </si>
  <si>
    <t xml:space="preserve"> ADQUISICIÓN E INSTALACIÓN DE LA SUB ESTACIÓN DE MEDIA TENSIÓN DE ENERGIA ELÉCTRICA COMPLEMENTARIA, PARA EL HOSPITAL TEMPORAL PARA ATENDER EL AISLAMIENTO Y LA RECUPERACION DE PACIENTES AFECTADOS CON EL COVID 19 SEDE HOSPITAL REGIONAL LORETO</t>
  </si>
  <si>
    <t>DIRECTA-PROC-1-2021-ARCC-1</t>
  </si>
  <si>
    <t>20601636779-SERVICIOS Y SUMINISTROS AMAZONICOS S.A.C.</t>
  </si>
  <si>
    <t>11/03/2021</t>
  </si>
  <si>
    <t>SERVICIO DE ALIMENTACIÓN Y NUTRICIÓN PARA LA IMPLEMENTACIÓN DE LOS PACIENTES INTERNADOS EN LOS HOSPITALES TEMPORALES A CARGO DE LA AUTORIDAD PARA LA RECONSTRUCCIÓN CON CAMBIOS SEDE VIDENITA PIURA</t>
  </si>
  <si>
    <t>DIRECTA-PROC-12-2021-ARCC-1</t>
  </si>
  <si>
    <t>20484115177-&amp;#39;ARTEX-PERU&amp;#39; EMPRESA INDIVIDUAL DE RESPONSABILIDAD LIMITADA</t>
  </si>
  <si>
    <t>30/04/2021</t>
  </si>
  <si>
    <t>SISTEMA DE AIRE ACONDICIONADO PARA LOS AMBIENTES DE HOSPITALIZACIÓN TEMPORAL SEDE PIURA CAMPO FERIAL SULLANA y SISTEMA DE AIRE ACONDICIONADO PARA LOS AMBIENTES DE HOSPITALIZACIÓN TEMPORAL SEDE TRUJILLO COLEGIO MILITAR RAMÓN CASTILLA</t>
  </si>
  <si>
    <t>DIRECTA-PROC-13-2021-ARCC-1</t>
  </si>
  <si>
    <t>20546840531-FUSION COMUNICACIONES S.A.C.</t>
  </si>
  <si>
    <t xml:space="preserve"> SISTEMA DE AIRE ACONDICIONADO PARA LOS AMBIENTES DE HOSPITALIZACIÓN TEMPORAL SEDE PIURA CAMPO FERIAL SULLANA y SISTEMA DE AIRE ACONDICIONADO PARA LOS AMBIENTES DE HOSPITALIZACIÓN TEMPORAL SEDE TRUJILLO COLEGIO MILITAR RAMÓN CASTILLA</t>
  </si>
  <si>
    <t>20521684497-AIR CONDITIONING TECHNOLOGY SISTEM SAC</t>
  </si>
  <si>
    <t>SERVICIO DE SEGURIDAD Y VIGILANCIA A LOS HOSPITALES TEMPORALES PARA LOS PACIENTES DIAGNOSTICADOS CON COVID - 19" ITEM 9: SEDE HOSPITAL MINSA SJL</t>
  </si>
  <si>
    <t>DIRECTA-PROC-14-2021-ARCC-1</t>
  </si>
  <si>
    <t>20603361831-SEGURIDAD ESTELAR SOCIEDAD ANONIMA CERRADA</t>
  </si>
  <si>
    <t>12/05/2021</t>
  </si>
  <si>
    <t>SERVICIO DE SEGURIDAD Y VIGILANCIA A LOS HOSPITALES TEMPORALES PARA LOS PACIENTES DIAGNOSTICADOS CON COVID - 19 - ÍTEM 5: SEDE HOSPITAL REGIONAL LORETO</t>
  </si>
  <si>
    <t>20493433025-A &amp; T SECURITY NATIONAL S.A.C.</t>
  </si>
  <si>
    <t>SERVICIO DE SEGURIDAD Y VIGILANCIA A LOS HOSPITALES TEMPORALES PARA LOS PACIENTES DIAGNOSTICADOS CON COVID - 19 - ÍTEM 6: SEDE ANCASH ¿ ROSAS PAMPAS</t>
  </si>
  <si>
    <t>20565410718-GLOBAL SECURE S.A.C.</t>
  </si>
  <si>
    <t>SERVICIO DE SEGURIDAD Y VIGILANCIA A LOS HOSPITALES TEMPORALES PARA LOS PACIENTES DIAGNOSTICADOS CON COVID - 19¿ ÍTEM 1: SEDE VIDENITA ¿ PIURA, ÍTEM 2: SEDE CAMPO FERIAL SULLANA ¿ PIURA, ÍTEM 8: SEDE PARQUE HUIRACOCHA SJL ¿ LIMA, ÍTEM 10: SEDE HOSPITAL CAJAMARCA E ÍTEM 11: SEDE HOSPITAL JAEN</t>
  </si>
  <si>
    <t>20539721870-PROTEKTOR SEGURIDAD INTEGRAL S.A.C.</t>
  </si>
  <si>
    <t>SERVICIO DE SEGURIDAD Y VIGILANCIA A LOS HOSPITALES TEMPORALES PARA LOS PACIENTES DIAGNOSTICADOS CON COVID - 19 - ÍTEM 3: SEDE COLEGIO AUGUSTO SALAVERRY - LAMBAYEQUE</t>
  </si>
  <si>
    <t>20600073851-PERU ELITE SEGURIDAD INTEGRAL Y SERVICIOS GENERALES S.R.L</t>
  </si>
  <si>
    <t>SERVICIO DE SEGURIDAD Y VIGILANCIA A LOS HOSPITALES TEMPORALES PARA LOS PACIENTES DIAGNOSTICADOS CON COVID - 19 - ÍTEM 4: SEDE COLEGIO MILITAR RAMON CASTILLA - TRUJILLO</t>
  </si>
  <si>
    <t>20603632681-PROTEKTOR CORPORACION S.A.C.</t>
  </si>
  <si>
    <t>SERVICIO DE SEGURIDAD Y VIGILANCIA A LOS HOSPITALES TEMPORALES PARA LOS PACIENTES DIAGNOSTICADOS CON COVID - 19¿ ÍTEM 7: SEDE AREQUIPA ¿ CERRO JULI</t>
  </si>
  <si>
    <t>20601258812-ROMA &amp; SGH SOCIEDAD ANONIMA CERRADA - ROMA &amp; SGH S.A.C.</t>
  </si>
  <si>
    <t>SERVICIO DE ALMACENAMIENTO, RECOLECCIÓN, TRANSPORTE Y DISPOSICIÓN FINAL DE RESIDUOS SÓLIDOS BIOCONTAMINADOS PARA LOS HOSPITALES TEMPORALES DE PACIENTES CON COVID-19¿ ÍTEM 2: SEDE PIURA - SULLANA, ITEM 4: SEDE LA LIBERTAD E ITEM 10: SEDE CAJAMARCA</t>
  </si>
  <si>
    <t>DIRECTA-PROC-15-2021-ARCC-1</t>
  </si>
  <si>
    <t>20518003896-ASESORES ECOLOGICOS SAN LORENZO SOCIEDAD COMERCIAL DE RESPONSABILIDAD LIMITADA</t>
  </si>
  <si>
    <t>SERVICIO DE ALMACENAMIENTO, RECOLECCIÓN, TRANSPORTE Y DISPOSICIÓN FINAL DE RESIDUOS SÓLIDOS BIOCONTAMINADOS PARA LOS HOSPITALES TEMPORALES DE PACIENTES CON COVID-19¿ ÍTEM 6: SEDE AREQUIPA</t>
  </si>
  <si>
    <t>20454587171-INGENIERIA AMBIENTAL S.A.C.</t>
  </si>
  <si>
    <t>¿SERVICIO DE ALMACENAMIENTO, RECOLECCIÓN, TRANSPORTE Y DISPOSICIÓN FINAL DE RESIDUOS SÓLIDOS BIOCONTAMINADOS PARA LOS HOSPITALES TEMPORALES DE PACIENTES CON COVID-19¿ ÍTEM 1: SEDE PIURA VIDENITA, ITEM 3: SEDE LAMBAYEQUE E ÍTEM 9: SEDE JAEN</t>
  </si>
  <si>
    <t>20601459630-TUNKY SOLUCIONES AMBIENTALES S.A.C.</t>
  </si>
  <si>
    <t>SERVICIO DE ALMACENAMIENTO, RECOLECCIÓN, TRANSPORTE Y DISPOSICIÓN FINAL DE RESIDUOS SÓLIDOS BIOCONTAMINADOS PARA LOS HOSPITALES TEMPORALES DE PACIENTES CON COVID-19 ITEM 7: SEDE LIMA - PARQUE HUIRACOCHA E ÍTEM 8: SEDE LIMA - MINSA SJL</t>
  </si>
  <si>
    <t>20543328406-ASISTENCIA AMBIENTAL SOCIEDAD ANONIMA CERRADA</t>
  </si>
  <si>
    <t>SERVICIO DE ALMACENAMIENTO, RECOLECCIÓN, TRANSPORTE Y DISPOSICIÓN FINAL DE RESIDUOS SÓLIDOS BIOCONTAMINADOS PARA LOS HOSPITALES TEMPORALES DE PACIENTES CON COVID-19¿ ÍTEM 5: SEDE ANCASH</t>
  </si>
  <si>
    <t>20601225442-IGMA ECOLOGY S.A.C.</t>
  </si>
  <si>
    <t>SERVICIO DE ALIMENTACIÓN Y NUTRICIÓN PARA LOS PACIENTES INTERNADOS Y PERSONAL ASISTENCIAL DE LOS HOSPITALES TEMPORALES A CARGO DE LA AUTORIDAD PARA LA RECONSTRUCCIÓN CON CAMBIOS - AREQUIPA</t>
  </si>
  <si>
    <t>DIRECTA-PROC-16-2021-ARCC-1</t>
  </si>
  <si>
    <t>20558346362-VEPROSER SAC</t>
  </si>
  <si>
    <t>SERVICIO DE ALIMENTACIÓN Y NUTRICIÓN PARA LOS PACIENTES INTERNADOS Y PERSONAL ASISTENCIAL DE LOS HOSPITALES TEMPORALES A CARGO DE LA AUTORIDAD PARA LA RECONSTRUCCIÓN CON CAMBIOS - SEDE LORETO</t>
  </si>
  <si>
    <t>10400109627-GONZALES GARCIA MIRKA JANINA</t>
  </si>
  <si>
    <t>SERVICIO DE ALIMENTACIÓN Y NUTRICIÓN PARA LOS PACIENTES INTERNADOS Y PERSONAL ASISTENCIAL DE LOS HOSPITALES TEMPORALES A CARGO DE LA AUTORIDAD PARA LA RECONSTRUCCIÓN CON CAMBIOS, SEDE LAMBAYEQUE, LA LIBERTAD Y JAEN</t>
  </si>
  <si>
    <t>20561108014-KAYA DISTRIBUIDORES S.A.C.</t>
  </si>
  <si>
    <t>SERVICIO DE ALIMENTACIÓN Y NUTRICIÓN PARA LOS PACIENTES INTERNADOS Y PERSONAL ASISTENCIAL DE LOS HOSPITALES TEMPORALES A CARGO DE LA AUTORIDAD PARA LA RECONSTRUCCIÓN CON CAMBIOS - SEDE CAJAMARCA Y ANCASH</t>
  </si>
  <si>
    <t>20511067414-DOÑA ESTELA S.A.C.</t>
  </si>
  <si>
    <t>SERVICIO DE ALIMENTACIÓN Y NUTRICIÓN PARA LOS PACIENTES INTERNADOS Y PERSONAL ASISTENCIAL DE LOS HOSPITALES TEMPORALES A CARGO DE LA AUTORIDAD PARA LA RECONSTRUCCIÓN CON CAMBIOS - SEDE PARQUE ZONAL HUIRACOCHA Y MINSA SJL</t>
  </si>
  <si>
    <t>20341848955-GATE GOURMET PERU S.R.L.</t>
  </si>
  <si>
    <t>SERVICIO DE ALIMENTACIÓN Y NUTRICIÓN PARA LOS PACIENTES INTERNADOS Y PERSONAL ASISTENCIAL DE LOS HOSPITALES TEMPORALES A CARGO DE LA AUTORIDAD PARA LA RECONSTRUCCIÓN CON CAMBIOS - PIURA VIDENITA</t>
  </si>
  <si>
    <t>SERVICIO DE LAVANDERÍA DE ROPA HOSPITALARIA DE LOS HOSPITALES TEMPORALES ENCARGADOS A LA ARCC A NIVEL NACIONAL, EN EL MARCO DEL DECRETO DE URGENCIA N° 008-2021 ÍTEM 5: SEDE LORETO</t>
  </si>
  <si>
    <t>DIRECTA-PROC-17-2021-ARCC-1</t>
  </si>
  <si>
    <t>20600121660-INVERSIONES GENERALES LONDON EMPRESA INDIVIDUAL DE RESPONSABILIDAD LIMITADA</t>
  </si>
  <si>
    <t>SERVICIO DE LAVANDERÍA DE ROPA HOSPITALARIA DE LOS HOSPITALES TEMPORALES ENCARGADOS A LA ARCC A NIVEL NACIONAL, EN EL MARCO DEL DECRETO DE URGENCIA N° 008-2021 - ÍTEM 1: SEDE PIURA - VIDENITA</t>
  </si>
  <si>
    <t>20506615128-MONCAL S.A.C.</t>
  </si>
  <si>
    <t>SERVICIO DE LAVANDERÍA DE ROPA HOSPITALARIA DE LOS HOSPITALES TEMPORALES ENCARGADOS A LA ARCC A NIVEL NACIONAL, EN EL MARCO DEL DECRETO DE URGENCIA N° 008-2021 ÍTEM 9: SEDE LIMA - MINSA SJL</t>
  </si>
  <si>
    <t>20512747176-CORPORACION NET COM SOCIEDAD ANONIMA CERRADA</t>
  </si>
  <si>
    <t>SERVICIO DE LAVANDERÍA DE ROPA HOSPITALARIA DE LOS HOSPITALES TEMPORALES ENCARGADOS A LA ARCC A NIVEL NACIONAL, EN EL MARCO DEL DECRETO DE URGENCIA N° 008-2021 - ÍTEM 6: SEDE ANCASH</t>
  </si>
  <si>
    <t>20534123605-JJ SERVICIOS LIZ E.I.R.L.</t>
  </si>
  <si>
    <t>SERVICIO DE LAVANDERÍA DE ROPA HOSPITALARIA DE LOS HOSPITALES TEMPORALES ENCARGADOS A LA ARCC A NIVEL NACIONAL, EN EL MARCO DEL DECRETO DE URGENCIA N° 008-2021¿ ÍTEM 8: SEDE LIMA - PARQUE ZONAL HUIRACOCHA</t>
  </si>
  <si>
    <t>20489438705-LEDCAL EMPRESA INDIVIDUAL DE RESPONSABILIDAD LIMITADA</t>
  </si>
  <si>
    <t>SERVICIO DE LAVANDERÍA DE ROPA HOSPITALARIA DE LOS HOSPITALES TEMPORALES ENCARGADOS A LA ARCC A NIVEL NACIONAL, EN EL MARCO DEL DECRETO DE URGENCIA N° 008-2021 - ÍTEM 4: SEDE TRUJILLO</t>
  </si>
  <si>
    <t>20546548393-YURAX MASTER SERVICE S.A.C.</t>
  </si>
  <si>
    <t>SERVICIO DE LAVANDERÍA DE ROPA HOSPITALARIA DE LOS HOSPITALES TEMPORALES A CARGO DE LA AUTORIDAD PARA LA RECONSTRUCCIÓN CON CAMBIOS ¿ ARCC¿ ÍTEM 3: SEDE HOSPITAL LAMBAYEQUE  E ITEM 11: SEDE HOSPITAL JAEN</t>
  </si>
  <si>
    <t>20602199089-SERVIMAMPER S.A.C.</t>
  </si>
  <si>
    <t>SERVICIO DE LAVANDERÍA DE ROPA HOSPITALARIA DE LOS HOSPITALES TEMPORALES ENCARGADOS A LA ARCC A NIVEL NACIONAL, EN EL MARCO DEL DECRETO DE URGENCIA N° 008-2021 - ÍTEM 7: SEDE  AREQUIPA</t>
  </si>
  <si>
    <t>20552085737-LAVANDERIA YURAX S.A.C.</t>
  </si>
  <si>
    <t>SERVICIO DE LAVANDERÍA DE ROPA HOSPITALARIA DE LOS HOSPITALES TEMPORALES ENCARGADOS A LA ARCC A NIVEL NACIONAL, EN EL MARCO DEL DECRETO DE URGENCIA N° 008-2021¿ ÍTEM 10: SEDE CAJAMARCA</t>
  </si>
  <si>
    <t>20602964222-SERVICIOS MULTIPLES DANDY E.I.R.L.</t>
  </si>
  <si>
    <t>SERVICIO DE MONITOREO Y CONTROL DE PLANTAS GENERADORAS DE OXIGENO MEDICINAL EN LOS AMBIENTES DE CUIDADO CRITICO TEMPORAL (ACCT) Y SERVICIO DE MONITOREO, CONTROL Y MANTENIMIENTO PREVENTIVO DE PLANTAS GENERADORAS DE OXÍGENO MEDICINAL EN LOS AMBIENTES DE HOSPITALIZACIÓN TEMPORAL (AHT)</t>
  </si>
  <si>
    <t>DIRECTA-PROC-18-2021-ARCC-1</t>
  </si>
  <si>
    <t>20606090251-PSA OXIGENOS S.A.C.</t>
  </si>
  <si>
    <t>20606201975-SERVICIOS Y ALTERNATIVAS TECNICAS SOCIEDAD ANONIMA CERRADA - SERALT S.A.C.</t>
  </si>
  <si>
    <t xml:space="preserve"> SERVICIO DE LIMPIEZA Y DESINFECCIÓN PARA LOS HOSPITAL TEMPORALES DE PACIENTES DIAGNOSTICADOS CON COVID 19 A CARGO DE LA AUTORIDAD PARA LA RECONSTRUCCIÓN CON CAMBIOS</t>
  </si>
  <si>
    <t>DIRECTA-PROC-19-2021-ARCC-1</t>
  </si>
  <si>
    <t>20603332751-MULTISERVICIOS DE LIMPIEZA V &amp; C S.A.C.</t>
  </si>
  <si>
    <t>SERVICIO DE LIMPIEZA Y DESINFECCIÓN PARA LOS HOSPITAL TEMPORALES DE PACIENTES DIAGNOSTICADOS CON COVID 19 A CARGO DE LA AUTORIDAD PARA LA RECONSTRUCCIÓN CON CAMBIOS</t>
  </si>
  <si>
    <t>20566032717-T-LIMPIO S.A.C.</t>
  </si>
  <si>
    <t>20606351322-CONSORCIO: SERVICIOS COMPLEMENTARIOS DE LIMPIEZA Y SANEAMIENTO M&amp;C S.A.C &amp; ASEPCIA PERÚ S.A.C.</t>
  </si>
  <si>
    <t>20600481020-SANEAMIENTO Y LIMPIEZA TARAZONA S.A.C. - SALITA S.A.C.</t>
  </si>
  <si>
    <t>20601369169-CLEANER &amp; GARDEN S.A.C.</t>
  </si>
  <si>
    <t>ADQUISICIÓN DE GENERADOR DE OXÍGENO MEDICINAL PARA ABASTECIMIENTO DE REDES EN AMBIENTES DE HOSPITALIZACIÓN TEMPORAL (AHT), SEGÚN RELACIÓN DE ITEMS: LA LIBERTAD, LIMA Y AREQUIPA, EN EL MARCO DEL DECRETO DE URGENCIA Nro 008-2021</t>
  </si>
  <si>
    <t>DIRECTA-PROC-20-2021-ARCC-1</t>
  </si>
  <si>
    <t>19/07/2021</t>
  </si>
  <si>
    <t>CONTRATACION DEL SERVICIO DE INSTALACIÓN ELÉCTRICA, AMBIENTE Y BASE DE APOYO PARA PLANTA GENERADORA DE OXIGENO PARA LOS AMBIENTES DE HOSPITALIZACIÓN TEMPORAL (AHT) SEGÚN RELACION DE ITEMS, EN EL MARCO DEL DECRETO DE URGENCIA 008-2021¿ ÍTEM 1: SEDE HOSPITAL ANCASH ¿ ESTADIO ROSAS PAMPA E ITEM 2: SEDE HOSPITAL SULLANA</t>
  </si>
  <si>
    <t>DIRECTA-PROC-21-2021-ARCC-1</t>
  </si>
  <si>
    <t>20/05/2021</t>
  </si>
  <si>
    <t>SERVICIOS DE LIMPIEZA Y DESINFECCIÓN PARA HOSPITALES TEMPORALES, EN EL MARCO DEL DECRETO DE URGENCIA Nro 008-2021</t>
  </si>
  <si>
    <t>DIRECTA-PROC-2-2021-ARCC-1</t>
  </si>
  <si>
    <t>06/04/2021</t>
  </si>
  <si>
    <t xml:space="preserve"> SERVICIOS DE LIMPIEZA Y DESINFECCIÓN PARA HOSPITALES TEMPORALES, EN EL MARCO DEL DECRETO DE URGENCIA Nro 008-2021</t>
  </si>
  <si>
    <t>20604922624-VICCRIS CLEAN SERVICE S.A.C.</t>
  </si>
  <si>
    <t>SUMINISTRO Y OPERACIÓN DE GRUPO ELECTROGENO PARA AMBIENTES DE HOSPITALIZACION TEMPORAL (AHT) Y AMBIENTES DE CUIDADO CRITICO TEMPORAL (ACCT) ¿ UCI¿ - ÍTEM 5: SEDE ESTADIO ROSAS PAMPA HUARAZ</t>
  </si>
  <si>
    <t>DIRECTA-PROC-22-2021-ARCC-1</t>
  </si>
  <si>
    <t>20554840079-FASETRES DEL PERU S.A.C.</t>
  </si>
  <si>
    <t>24/05/2021</t>
  </si>
  <si>
    <t>SUMINISTRO Y OPERACIÓN DE GRUPO ELECTROGENO PARA AMBIENTES DE HOSPITALIZACION TEMPORAL (AHT) Y AMBIENTES DE CUIDADO CRITICO TEMPORAL (ACCT) ¿ UCI - ÍTEM 4: HOSPITAL TEMPORAL - SEDE HOSPITAL CAMPO FERIAL SULLANA</t>
  </si>
  <si>
    <t>20601700931-ROCHA ELECTRIC E.I.R.L.</t>
  </si>
  <si>
    <t>SUMINISTRO Y OPERACIÓN DE GRUPO ELECTROGENO PARA AMBIENTES DE HOSPITALIZACION TEMPORAL (AHT) Y AMBIENTES DE CUIDADO CRITICO TEMPORAL (ACCT) ¿ UCI - ÍTEM 1: HOSPITAL TEMPORAL - SEDE MINSA SJL, ÍTEM 2: HOSPITAL TEMPORAL - SEDE LA VIDENITA  e ÍTEM 3: HOSPITAL TEMPORAL - SEDE LORETO</t>
  </si>
  <si>
    <t>ADQUISICIÓN DE GRUPO ELECTRÓGENO PARA AMBIENTES DE CUIDADO CRITICO TEMPORAL (ACCT) ¿ UCI, EN EL MARCO DEL DECRETO DE URGENCIA N° 008-2021- ÍTEM 4: ESTADIO ROSAS PAMPA (ANCASH)</t>
  </si>
  <si>
    <t>DIRECTA-PROC-23-2021-ARCC-1</t>
  </si>
  <si>
    <t>20600041330-CT POWER S.A.C.</t>
  </si>
  <si>
    <t>18/08/2021</t>
  </si>
  <si>
    <t>ADQUISICIÓN DE GRUPO ELECTRÓGENO PARA  AMBIENTES DE CUIDADO CRITICO TEMPORAL (ACCT) ¿ UCI, EN EL MARCO DEL  DECRETO DE URGENCIA N° 008-2021- ÍTEM 5: HOSPITAL SEDE PARQUE HUIRACOCHA  SJL (LIMA) e ÍTEM 6: HOSPITAL TEMPORAL - SEDE MINSA SJL (LIMA)</t>
  </si>
  <si>
    <t>20603320931-VIELCO PERU S.A.C.</t>
  </si>
  <si>
    <t>09/08/2021</t>
  </si>
  <si>
    <t xml:space="preserve"> ADQUISICION DE GRUPOS ELECTROGENO PARA AMBIENTES DE CUIDADO CRITICO TEMPORAL (ACCT) ¿ UCI- SEDE ESTADIO ROSAS PAMPA-HUARAZ; PARQUE HUIRACOCHA -SJL; LA VIDENITA-PIURA; HOSPITAL REGIONAL LORETO; HOSPITAL MINSA-SJL; CAMPO FERIAL SULLANA, EN EL MARCO DEL DECRETO DE URGENCIA N°008-2021</t>
  </si>
  <si>
    <t>20118201401-RIVERA DIESEL S.A.</t>
  </si>
  <si>
    <t xml:space="preserve"> SERVICIO DE ARRENDAMIENTO DEL SISTEMA CENTRALIZADO DE OXÍGENO LÍQUIDO Y ABASTECIMIENTO DE OXÍGENO MEDICINAL EN AMBIENTES DE HOSPITALIZACIÓN TEMPORAL (AHT)</t>
  </si>
  <si>
    <t>DIRECTA-PROC-24-2021-ARCC-1</t>
  </si>
  <si>
    <t>20338570041-LINDE PERU S.R.L.</t>
  </si>
  <si>
    <t>SERVICIO DE MANTENIMIENTO PREVENTIVO Y/O CORRECTIVO DE EQUIPOS BIOMÉDICOS DENOMINADOS CONCENTRADORES DE OXÍGENO PARA LOS AMBIENTES HOSPITALARIOS TEMPORALES A NIVEL NACIONAL IMPLEMENTADOS POR LA ARCC, EN EL MARCO DEL DECRETO DE URGENCIA N° 008-2021</t>
  </si>
  <si>
    <t>DIRECTA-PROC-25-2021-ARCC-1</t>
  </si>
  <si>
    <t>20601241871-STORMEDIC S.R.L.</t>
  </si>
  <si>
    <t>10/06/2021</t>
  </si>
  <si>
    <t>ADQUISICIÓN DE BALONES DE OXIGENO MEDICINAL DE 10 M3 PARA EL SISTEMA DE RESPALDO DE LA PLANTA GENERADORA DE OXIGENO MEDICINAL Y RECIPIENTE CRIOGÉNICO PORTÁTIL DE HOSPITALIZACION TEMPORAL (AHT), SEDE CAJAMARCA-CAJAMARCA, EN EL MARCO DEL DECRETO DE URGENCIA N° 008-2021</t>
  </si>
  <si>
    <t>DIRECTA-PROC-26-2021-ARCC-1</t>
  </si>
  <si>
    <t>20495713564-OPERADOR LOGISTICO GASES INDUSTRIALES S.A.C.</t>
  </si>
  <si>
    <t>22/07/2021</t>
  </si>
  <si>
    <t>CONTRATACION DEL SUMINISTRO DE COMBUSTIBLE A LOS GRUPOS ELECTROGENOS EN LOS AMBIENTES DE HOSPITALIZACION TEMPORAL (AHT) Y AMBIENTES DE CUIDADO CRITICO TEMPORAL (ACCT) ¿ UCI, SEGÚN RELACION DE ITEMS, EN EL MARCO DEL DECRETO DE URGENCIA 008-2021¿ ÍTEM 1: SEDE HOSPITAL MINSA SJL (LIMA) E ITEM 2: PARQUE HUIRACOCHA SJL (LIMA)</t>
  </si>
  <si>
    <t>DIRECTA-PROC-27-2021-ARCC-1</t>
  </si>
  <si>
    <t>20522173933-GLG INVERSIONES S.A.C.</t>
  </si>
  <si>
    <t>20/07/2021</t>
  </si>
  <si>
    <t>SERVICIO DE MONITOREO CONTROL Y MANTENIMIENTO PREVENTIVO DE GRUPOS ELECTROGENOS EN LOS AMBIENTES DE HOSPITALIZACION TEMPORAL (AHT) Y AMBIENTES DE CUIDADO CRITICO TEMPORAL (ACCT) - UCI, EN EL MARCO DEL DECRETO DE URGENCIA N° 008-2021 - ÍTEM 1: SEDE HOSPITAL MINSA SJL</t>
  </si>
  <si>
    <t>DIRECTA-PROC-28-2021-ARCC-1</t>
  </si>
  <si>
    <t xml:space="preserve"> SERVICIO ESPECIALIZADO DE DEFENSA LEGAL EN MATERIA PENAL PARA LA DEFENSA DE FUNCIONARIA DE LA AUTORIDAD PARA LA RECONSTRUCCIÓN CON CAMBIOS EN LA AMPLIACIÓN DE DILIGENCIAS PRELIMINARES RECAÍDA EN LA CARPETA FISCAL N° 506015505-020-150-0 PROMOVIDA POR LA PRIMERA FISCALÍA PROVINCIAL CORPORATIVA ESPECIALIZADA EN DELITOS DE CORRUPCIÓN DE FUNCIONARIOS ¿ SEGUNDO DESPACHO DEL MINISTERIO PÚBLICO</t>
  </si>
  <si>
    <t>DIRECTA-PROC-29-2021-ARCC-1</t>
  </si>
  <si>
    <t>20124163693-BENITES, VARGAS &amp; UGAZ ABOGADOS S. CIVIL DE R. L.</t>
  </si>
  <si>
    <t>SERVICIO ESPECIALIZADO DE DEFENSA LEGAL EN MATERIA PENAL PARA LA DEFENSA DE FUNCIONARIA (2) DE LA AUTORIDAD PARA LA RECONSTRUCCIÓN CON CAMBIOS EN LA AMPLIACIÓN DE DILIGENCIAS PRELIMINARES RECAÍDA EN LA CARPETA FISCAL N506015505-020-150-0 PROMOVIDA POR LA PRIMERA FISCALÍA PROVINCIAL CORPORATIVA ESPECIALIZADA EN DELITOS DE CORRUPCIÓN DE FUNCIONARIOS ¿ SEGUNDO DESPACHO DEL MINISTERIO PÚBLICO</t>
  </si>
  <si>
    <t>DIRECTA-PROC-30-2021-ARCC-1</t>
  </si>
  <si>
    <t>07/05/2021</t>
  </si>
  <si>
    <t>SERVICIO DE ALMACENAMIENTO, RECOLECCIÓN, TRANSPORTE Y DISPOSICION FINAL DE RESIDUOS SOLIDOS BIOCONTAMINADOS PARA LOS HOSPITALES TEMPORALES DE PACIENTES CON COVID-19 PARA EL HOSPITAL TEMPORAL DE LORETO, EN EL MARCO DEL DECRETO DE URGENCIA N° 008-2021</t>
  </si>
  <si>
    <t>DIRECTA-PROC-31-2021-ARCC-1</t>
  </si>
  <si>
    <t>20528443045-BRUNNER CONSULTORES &amp; SERVICIOS S.A.C</t>
  </si>
  <si>
    <t>08/07/2021</t>
  </si>
  <si>
    <t>SERVICIO DE SEGURIDAD Y VIGILANCIA A LOS HOSPITALES TEMPORALES PARA LOS PACIENTES DIAGNOSTICADOS CON COVID 19</t>
  </si>
  <si>
    <t>DIRECTA-PROC-3-2021-ARCC-1</t>
  </si>
  <si>
    <t>20601221331-BOXER SECURITY CORPORATIVA S.R.L.</t>
  </si>
  <si>
    <t xml:space="preserve"> SERVICIO DE SEGURIDAD Y VIGILANCIA A LOS HOSPITALES TEMPORALES PARA LOS PACIENTES DIAGNOSTICADOS CON COVID 19</t>
  </si>
  <si>
    <t>20525314627-SECURITY FORCE UR SOCIEDAD COMERCIAL DE RESPONSABILIDAD LIMITADA</t>
  </si>
  <si>
    <t>20601393159-VICKY MEJORANDO SU SEGURIDAD S.A.C.</t>
  </si>
  <si>
    <t>SERVICIO DE UNA COMPAÑÍA DE SEGURO QUE EMITA LAS PÓLIZAS DE SEGURO PATRIMONIALES PARA LOS CENTROS DE ATENCIÓN Y AISLAMIENTO TEMPORAL A CARGO DE LA AUTORIDAD PARA LA RECONSTRUCCIÓN CON CAMBIOS EN EL MARCO DEL DECRETO DE URGENCIA N° 055-2020 Y AMPLIADO CON DECRETO DE URGENCIA N° 008-2021.</t>
  </si>
  <si>
    <t>DIRECTA-PROC-32-2021-ARCC-1</t>
  </si>
  <si>
    <t>20100210909-LA POSITIVA SEGUROS Y REASEGUROS</t>
  </si>
  <si>
    <t>07/07/2021</t>
  </si>
  <si>
    <t xml:space="preserve"> SERVICIO DE MONITOREO Y CONTROL DE LAS PLANTAS GENERADORAS DE OXÍGENO MEDICINAL EN LOS AMBIENTES DE HOSPITALIZACIÓN TEMPORAL (AHT) Y AMBIENTES DE CUIDADO CRÍTICO TEMPORAL (ACCT), SEGÚN RELACIÓN DE ITEMS, EN EL MARCO DEL DECRETO DE URGENCIA N° 008-2021</t>
  </si>
  <si>
    <t>DIRECTA-PROC-33-2021-ARCC-1</t>
  </si>
  <si>
    <t>09/07/2021</t>
  </si>
  <si>
    <t>SERVICIO DE INSTALACIÓN ELÉCTRICA, AMBIENTE Y BASE DE APOYO PARA PLANTA GENERADORA DE OXÍGENO PARA LOS AMBIENTES DE HOSPITALIZACIÓN TEMPORAL AHT SEDE CERRO JULI AREQUIPA Y PARQUE HUIRACOCHA SJL LIMA</t>
  </si>
  <si>
    <t>DIRECTA-PROC-34-2021-ARCC-1</t>
  </si>
  <si>
    <t>20600881737-AMVARD SOLUCIONES INTEGRALES S.A.C.</t>
  </si>
  <si>
    <t>21/06/2021</t>
  </si>
  <si>
    <t xml:space="preserve"> SERVICIO DE ARRENDAMIENTO DE UN INMUEBLE PARA LA SUB DIRECCIÓN REGIONAL DE ANCASH DE LA AUTORIDAD PARA LA RECONSTRUCCIÓN CON CAMBIOS (ARCC)</t>
  </si>
  <si>
    <t>DIRECTA-PROC-35-2021-ARCC-1</t>
  </si>
  <si>
    <t>10316083108-MENA MAGUIÑA EMILIANO ANTONIO</t>
  </si>
  <si>
    <t>18/06/2021</t>
  </si>
  <si>
    <t>SERVICIO DE ALMACENAMIENTO, RECOLECCIÓN, TRANSPORTE Y DISPOSICIÓN FINAL DE RESIDUOS SÓLIDOS BIOCONTAMINADOS PARA LOS HOSPITALES TEMPORALES DE PACIENTES CON COVID-19, PARA EL HOSPITAL TEMPORAL DE LORETO</t>
  </si>
  <si>
    <t>DIRECTA-PROC-37-2021-ARCC-1</t>
  </si>
  <si>
    <t>12/08/2021</t>
  </si>
  <si>
    <t>SERVICIO DE ARRENDAMIENTO DE UN INMUEBLE PARA LA SUB REGIÓN DE LAMBAYEQUE DE LA AUTORIDAD PARA LA RECONSTRUCCIÓN CON CAMBIOS (ARCC)</t>
  </si>
  <si>
    <t>DIRECTA-PROC-38-2021-ARCC-1</t>
  </si>
  <si>
    <t>10165450308-FERNANDEZ VASQUEZ ANA MARIA</t>
  </si>
  <si>
    <t>SERVICIO DE LIMPIEZA Y DESINFECCIÓN PARA LOS HOSPITALES TEMPORALES DE PACIENTES DIAGNOSTICADOS CON COVID-19, A CARGO DE LA ARCC, EN EL MARCO DEL DECRETO DE URGENCIA N° 008-2021 - ÍTEM 1: VIDENITA (PIURA), ITEM 2: CAMPO FERIAL SULLANA (PIURA) E ITEM 6: ESTADIO ROSAS PAMPA (ANCASH)</t>
  </si>
  <si>
    <t>DIRECTA-PROC-39-2021-ARCC-1</t>
  </si>
  <si>
    <t>07/09/2021</t>
  </si>
  <si>
    <t xml:space="preserve"> SERVICIOS DE LIMPIEZA Y DESINFECCIÓN PARA HOSPITALES TEMPORALES DE PACIENTES DIAGNOSTICADOS CON COVID 19, EN EL MARCO DEL DECRETO DE URGENCIA Nro 008 2021</t>
  </si>
  <si>
    <t>20606351322-SERVICIOS COMPLEMENTARIOS DE LIMPIEZA Y SANEAMIENTO M &amp; C S.A.C.</t>
  </si>
  <si>
    <t>SERVICIO DE LIMPIEZA Y DESINFECCIÓN PARA LOS HOSPITALES TEMPORALES DE PACIENTES DIAGNOSTICADOS CON COVID-19, A CARGO DE LA ARCC, EN EL MARCO DEL DECRETO DE URGENCIA N° 008-2021 - ÍTEM 5: LORETO</t>
  </si>
  <si>
    <t>20603332751-CONSORCIO  MULTISERVICIOS DE LIMPIEZA V &amp; C S.A.C JEGLIMP S.A.C</t>
  </si>
  <si>
    <t>SERVICIO DE ALIMENTACIÓN Y NUTRICIÓN PARA LOS HOSPITALES TEMPORALES A CARGO DE LA AUTORIDAD PARA LA RECONSTRUCCIÓN CON CAMBIOS ITEM 7 PARQUE HUIRACOCHA E ITEM 8: MINSA SJL</t>
  </si>
  <si>
    <t>DIRECTA-PROC-40-2021-ARCC-1</t>
  </si>
  <si>
    <t>10453892412-CRUZ SALAZAR WENDY PATRICIA</t>
  </si>
  <si>
    <t xml:space="preserve"> SERVICIO DE ALIMENTACIÓN Y NUTRICIÓN PARA LOS HOSPITALES TEMPORALES A CARGO DE LA AUTORIDAD PARA LA RECONSTRUCCIÓN CON CAMBIOS</t>
  </si>
  <si>
    <t>SERVICIO DE ALIMENTACIÓN Y NUTRICIÓN PARA LOS HOSPITALES TEMPORALES A CARGO DE LA AUTORIDAD PARA LA RECONSTRUCCIÓN CON CAMBIOS</t>
  </si>
  <si>
    <t>¿CONTRATACIÓN DEL SERVICIO DE ALIMENTACIÓN Y NUTRICIÓN PARA LOS HOSPITALES TEMPORALES A CARGO DE LA AUTORIDAD PARA LA RECONSTRUCCIÓN CON CAMBIOS¿  ÍTEM 5:  ANCASH e ITEM 10: CAJAMARCA</t>
  </si>
  <si>
    <t>CONTRATACIÓN DEL SERVICIO DE ALIMENTACIÓN Y NUTRICIÓN PARA LOS HOSPITALES TEMPORALES A CARGO DE LA AUTORIDAD PARA LA RECONSTRUCCIÓN CON CAMBIOS¿  ÍTEM 6: AREQUIPA</t>
  </si>
  <si>
    <t>SERVICIO DE ALMACENAMIENTO, RECOLECCIÓN, TRANSPORTE Y DISPOSICIÓN FINAL DE RESIDUOS SÓLIDOS BIOCONTAMINADOS PARA LOS HOSPITALES TEMPORALES DE PACIENTES CON COVID-19¿ ÍTEM 1: VIDENITA (PIURA), ITEM 2: CAMPO FERIAL SULLANA (PIURA), ITEM 3: COLEGIO AUGUSTO SALAVERRY (LAMBAYEQUE) E ITEM 8: HOSPITAL CAJAMARCA</t>
  </si>
  <si>
    <t>DIRECTA-PROC-41-2021-ARCC-1</t>
  </si>
  <si>
    <t>08/09/2021</t>
  </si>
  <si>
    <t>SERVICIO DE ALMACENAMIENTO, RECOLECCIÓN, TRANSPORTE Y DISPOSICIÓN FINAL DE RESIDUOS SÓLIDOS BIOCONTAMINADOS PARA LOS HOSPITALES TEMPORALES DE PACIENTES CON COVID-19</t>
  </si>
  <si>
    <t>20559625966-QUMIR S.A.C.</t>
  </si>
  <si>
    <t>SERVICIO DE ALMACENAMIENTO, RECOLECCIÓN, TRANSPORTE Y DISPOSICIÓN FINAL DE RESIDUOS SÓLIDOS BIOCONTAMINADOS PARA LOS HOSPITALES TEMPORALES DE PACIENTES CON COVID-19 ÍTEM 6: CERRO JULI (AREQUIPA)</t>
  </si>
  <si>
    <t>SERVICIO DE ALMACENAMIENTO, RECOLECCIÓN, TRANSPORTE Y DISPOSICIÓN FINAL DE RESIDUOS SÓLIDOS BIOCONTAMINADOS PARA LOS HOSPITALES TEMPORALES DE PACIENTES CON COVID-19 - ÍTEM 5: ESTADIO ROSAS PAMPA (ANCASH) E ITEM 7: HOSPITAL REGIONAL LORETO</t>
  </si>
  <si>
    <t xml:space="preserve"> SERVICIO DE ARRENDAMIENTO Y OPERATIVIDAD DE ESTRUCTURAS HOSPITALARIAS TEMPORALES PARA ATENDER EL AISLAMIENTO Y LA RECUPERACION DE PACIENTES AFECTADOS CON EL COV1D 19. (REGION PIURA: SEDE LA VIDENITA Y SEDE CAMPO FERIAL SULLANA, SEDE HOSPITAL MINSA SJL), EN EL MARCO DEL DECRETO DE URGENCIA 008-2021</t>
  </si>
  <si>
    <t>DIRECTA-PROC-4-2021-ARCC-1</t>
  </si>
  <si>
    <t>SERVICIO DE ARRENDAMIENTO Y OPERATIVIDAD DE ESTRUCTURAS HOSPITALARIAS TEMPORALES PARA ATENDER EL AISLAMIENTO Y LA RECUPERACION DE PACIENTES AFECTADOS CON EL COV1D 19. (REGION PIURA: SEDE LA VIDENITA Y SEDE CAMPO FERIAL SULLANA, SEDE HOSPITAL MINSA SJL), EN EL MARCO DEL DECRETO DE URGENCIA 008-2021</t>
  </si>
  <si>
    <t>20536905309-I MABRI FILMS AND SERVICE SOCIEDAD ANONIMA CERRADA - I MABRI FILMS S.A.C.</t>
  </si>
  <si>
    <t xml:space="preserve">SERVICIO DE LAVANDERÍA DE ROPA HOSPITALARIA DE LOS HOSPITALES TEMPORALES A CARGO DE LA AUTORIDAD PARA LA RECONSTRUCCION CON CAMBIOS - ARCC, EN EL MARCO DEL DECRETO DE URGENCIA N° 008-2021 - ÍTEM 7: HOSPITAL CERRO JULI (AREQUIPA) </t>
  </si>
  <si>
    <t>DIRECTA-PROC-42-2021-ARCC-1</t>
  </si>
  <si>
    <t>SERVICIO DE LAVANDERÍA DE ROPA HOSPITALARIA DE LOS HOSPITALES TEMPORALES A CARGO DE LA AUTORIDAD PARA LA RECONSTRUCCION CON CAMBIOS - ARCC, EN EL MARCO DEL DECRETO DE URGENCIA N° 008-2021 - ÍTEM 8: HOSPITAL PARQUE HUIRACOCHA (LIMA)</t>
  </si>
  <si>
    <t xml:space="preserve">SERVICIO DE LAVANDERÍA DE ROPA HOSPITALARIA DE LOS HOSPITALES TEMPORALES A CARGO DE LA AUTORIDAD PARA LA RECONSTRUCCION CON CAMBIOS - ARCC, EN EL MARCO DEL DECRETO DE URGENCIA N° 008-2021 - ÍTEM 4: HOSPITAL LA LIBERTAD (TRUJILLO) </t>
  </si>
  <si>
    <t>SERVICIO DE LAVANDERÍA DE ROPA HOSPITALARIA DE LOS HOSPITALES TEMPORALES A CARGO DE LA AUTORIDAD PARA LA RECONSTRUCCION CON CAMBIOS - ARCC, EN EL MARCO DEL DECRETO DE URGENCIA N° 008-2021¿ ÍTEM 5: HOSPITAL REGIONAL LORETO</t>
  </si>
  <si>
    <t>SERVICIO DE LAVANDERÍA DE ROPA HOSPITALARIA DE LOS HOSPITALES TEMPORALES A CARGO DE LA AUTORIDAD PARA LA RECONSTRUCCION CON CAMBIOS - ARCC, EN EL MARCO DEL DECRETO DE URGENCIA N° 008-2021 - ÍTEM 1: HOSPITAL VIDENITA (PIURA)</t>
  </si>
  <si>
    <t>SERVICIO DE LAVANDERÍA DE ROPA HOSPITALARIA DE LOS HOSPITALES TEMPORALES A CARGO DE LA AUTORIDAD PARA LA RECONSTRUCCION CON CAMBIOS - ARCC, EN EL MARCO DEL DECRETO DE URGENCIA N° 008-2021 - ÍTEM 3: HOSPITAL LAMBAYEQUE E ITEM 11: HOSPITAL JAEN</t>
  </si>
  <si>
    <t>SERVICIO DE LAVANDERÍA DE ROPA HOSPITALARIA DE LOS HOSPITALES TEMPORALES A CARGO DE LA AUTORIDAD PARA LA RECONSTRUCCION CON CAMBIOS - ARCC, EN EL MARCO DEL DECRETO DE URGENCIA N° 008-2021 - ÍTEM 6: ESTADIO ROSAS PAMPA (ANCASH)</t>
  </si>
  <si>
    <t>SERVICIO DE ALQUILER DE UN INMUEBLE PARA LA NUEVA SEDE DE LA SUBDIRECCIÓN REGIONAL DE TUMBES DE LA AUTORIDAD PARA LA RECONSTRUCCIÓN CON CAMBIOS</t>
  </si>
  <si>
    <t>DIRECTA-PROC-43-2021-ARCC-1</t>
  </si>
  <si>
    <t>10432102853-CANEPA RUJEL CARLOS ALBERTO</t>
  </si>
  <si>
    <t>SERVICIO DE SUMINISTRO Y OPERACIÓN DE GRUPO ELECTROGENO PARA AMBIENTES DE HOSPITALIZACION TEMPORAL (AHT) Y PARA AMBIENTES DE CUIDADO CRITICO TEMPORAL (ACCT) - UCI - SEDE ESTADIO ROSAS PAMPA HUARAZ</t>
  </si>
  <si>
    <t>DIRECTA-PROC-46-2021-ARCC-1</t>
  </si>
  <si>
    <t>10/09/2021</t>
  </si>
  <si>
    <t>SERVICIO DE ASESORÍA ECONÓMICA PARA LA DEFENSA EN MATERIA PENAL DE FUNCIONARIO PÚBLICO Y SERVIDOR CIVIL DE LA AUTORIDAD PARA LA RECONSTRUCCIÓN CON CAMBIOS EN LA FASE DE DILIGENCIAS PRELIMINARES RECAÍDA EN LA CARPETA FISCAL N° 506015505-020-150-0 PROMOVIDA POR LA PRIMERA FISCALÍA PROVINCIAL CORPORATIVA ESPECIALIZADA EN DELITOS DE CORRUPCIÓN DE FUNCIONARIOS ¿ SEGUNDO DESPACHO DEL MINISTERIO PÚBLICO.</t>
  </si>
  <si>
    <t>DIRECTA-PROC-50-2021-ARCC-1</t>
  </si>
  <si>
    <t>10099331661-GUILLEN UYEN JORGE BRAULIO</t>
  </si>
  <si>
    <t>SERVICIO DE ASESORÍA EN INGENIERÍA ELECTRÓNICA ESPECIALIZADA EN EQUIPOS MÉDICOS PARA LA DEFENSA EN MATERIA PENAL DE FUNCIONARIO PÚBLICO Y SERVIDORA CIVIL DE LA AUTORIDAD PARA LA RECONSTRUCCIÓN CON CAMBIOS EN LA FASE DE DILIGENCIAS PRELIMINARES</t>
  </si>
  <si>
    <t>DIRECTA-PROC-51-2021-ARCC-1</t>
  </si>
  <si>
    <t>10095824825-PALMA RAMIREZ JUAN CARLOS</t>
  </si>
  <si>
    <t>27/07/2021</t>
  </si>
  <si>
    <t xml:space="preserve"> SERVICIO DE LAVANDERÍA DE ROPA HOSPITALARIA DE LOS HOSPITALES TEMPORALES</t>
  </si>
  <si>
    <t>DIRECTA-PROC-5-2021-ARCC-1</t>
  </si>
  <si>
    <t>07/04/2021</t>
  </si>
  <si>
    <t>SERVICIO DE LAVANDERÍA DE ROPA HOSPITALARIA DE LOS HOSPITALES TEMPORALES</t>
  </si>
  <si>
    <t>20369897421-REACTIVOS JEANS S.R.L.</t>
  </si>
  <si>
    <t>20231627171-M.L. INGENIERIA PROVEEDORES Y SERVICIOS S.C.R.L.</t>
  </si>
  <si>
    <t>04/02/2021</t>
  </si>
  <si>
    <t>20601163293-CADARU E.I.R.L.</t>
  </si>
  <si>
    <t xml:space="preserve"> ADQUSICIÓN DEL SISTEMA DEL AIRE ACONDICIONADO PARA LOS AMBIENTES DE HOSPITALIZACION TEMPORAL SEDE SJL PARQUE HUIRACOHA.</t>
  </si>
  <si>
    <t>DIRECTA-PROC-6-2021-ARCC-1</t>
  </si>
  <si>
    <t>20549524223-MR. COOL WATER &amp; REFRIGERATION S.A.C.</t>
  </si>
  <si>
    <t xml:space="preserve"> SERVICIO DE ALMACENAMIENTO, RECOLECCIÓN, TRANSPORTE Y DISPOSICIÓN FINAL DE RESIDUOS SÓLIDOS BIOCONTAMINADOS PARA LOS HOSPITALES TEMPORALES PARA PACIENTES CON COVID19, EN EL MARCO DEL DECRETO DE URGENCIA 008-2021</t>
  </si>
  <si>
    <t>DIRECTA-PROC-7-2021-ARCC-1</t>
  </si>
  <si>
    <t>SERVICIO DE ARRENDAMIENTO DE UN LOCAL PARA EL FUNCIONAMIENTO DE LAS OFICINAS DE LA SUBDIRECCIÓN REGIONAL DE LAMBAYEQUE DE LA AUTORIDAD PARA LA RECONSTRUCCIÓN CON CAMBIOS (ARCC)</t>
  </si>
  <si>
    <t>DIRECTA-PROC-78-2020-ARCC-1</t>
  </si>
  <si>
    <t>10166884069-ORTEGA CORTEZ MARIA DEL CARMEN</t>
  </si>
  <si>
    <t>SERVICIO DE ALIMENTACIÓN Y NUTRICION PARA LA IMPLEMENTACIÓN DE LOS PACIENTES INTERNADOS EN LOS HOSPITALES TEMPORALES A CARGO DE LA AUTORIDAD PARA LA RECONSTRUCCIÓN CON CAMBIOS</t>
  </si>
  <si>
    <t>DIRECTA-PROC-8-2021-ARCC-1</t>
  </si>
  <si>
    <t>13/04/2021</t>
  </si>
  <si>
    <t xml:space="preserve"> SERVICIO DE ALIMENTACIÓN Y NUTRICION PARA LA IMPLEMENTACIÓN DE LOS PACIENTES INTERNADOS EN LOS HOSPITALES TEMPORALES A CARGO DE LA AUTORIDAD PARA LA RECONSTRUCCIÓN CON CAMBIOS</t>
  </si>
  <si>
    <t>20604651701-GRUPO EXPRESS CAJAMARCA S.R.L.</t>
  </si>
  <si>
    <t>ADQUISICIÓN DE GENERADOR DE OXÍGENO MEDICINAL PARA ABASTECIMIENTO DE REDES EN AMBIENTES DE HOSPITALIZACIÓN TEMPORAL (AHT) Y AMBIENTES DE CUIDADO CRÍTICO TEMPORAL (ACCT), SEGÚN RELACIÓN DE ITEMS, EN EL MARCO DEL DECRETO DE URGENCIA N° 008-2021 - ITEM SULLANA, ANCASH Y SJL</t>
  </si>
  <si>
    <t>DIRECTA-PROC-9-2021-ARCC-1</t>
  </si>
  <si>
    <t>19/05/2021</t>
  </si>
  <si>
    <t>CONTRATACIÓN DEL SERVICIO DE CONSULTORIA PARA REALIZAR LA SUPERVISIÓN DE LA CALIDAD Y DE LA SEGURIDAD, SALUD OCUPACIONAL Y MEDIO AMBIENTE (SSOMA) EN LA EJECUCIÓN DE LA OBRA PROYECTO: PAQUETE 1 REGIÓN PIURA, PAQUETE 2 REGIÓN LA LIBERTAD, PAQUETE 3 REGION ANCASH, PAQUETE 4 REGION LAMBAYEQUE Y PAQUETE</t>
  </si>
  <si>
    <t>PEC-NCPD-PROC-1-2021-ARCC-2</t>
  </si>
  <si>
    <t>10181885934-CONSORCIO LOS ANDES OP</t>
  </si>
  <si>
    <t>05/04/2021</t>
  </si>
  <si>
    <t xml:space="preserve"> CONTRATACIÓN DEL SERVICIO DE CONSULTORIA PARA REALIZAR LA SUPERVISIÓN DE LA CALIDAD Y DE LA SEGURIDAD, SALUD OCUPACIONAL Y MEDIO AMBIENTE (SSOMA) EN LA EJECUCIÓN DE LA OBRA PROYECTO: PAQUETE 1 REGIÓN PIURA, PAQUETE 2 REGIÓN LA LIBERTAD, PAQUETE 3 REGION ANCASH, PAQUETE 4 REGION LAMBAYEQUE Y PAQUETE</t>
  </si>
  <si>
    <t xml:space="preserve"> SERVICIO DE CONSULTORÍA DE OBRA PARA REALIZAR LA SUPERVISIÓN DE LA CALIDAD Y DE LA SEGURIDAD, SALUD OCUPACIONAL Y MEDIO AMBIENTE (SSOMA) - MEJORAMIENTO Y AMPLIACIÓN DE LOS SERVICIOS DE SALUD HOSPITALES DE APOYO CHULUCANAS, YUNGAY Y POMABAMBA</t>
  </si>
  <si>
    <t>PEC-NCPD-PROC-2-2021-ARCC-1</t>
  </si>
  <si>
    <t>20600601467-CONSORCIO CALIDAD PIURA</t>
  </si>
  <si>
    <t>18/03/2021</t>
  </si>
  <si>
    <t>SERVICIO DE CONSULTORÍA DE OBRA PARA REALIZAR LA SUPERVISIÓN DE LA CALIDAD Y DE LA SEGURIDAD, SALUD OCUPACIONAL Y MEDIO AMBIENTE (SSOMA) - MEJORAMIENTO Y AMPLIACIÓN DE LOS SERVICIOS DE SALUD HOSPITALES DE APOYO CHULUCANAS, YUNGAY Y POMABAMBA</t>
  </si>
  <si>
    <t>20510849770-CONSORCIO SUPERVISOR HANCASH</t>
  </si>
  <si>
    <t xml:space="preserve"> SERVICIO DE CONSULTORIA PARA REALIZAR LA SUPERVISIÓN DE LA CALIDAD Y DE LA SEGURIDAD, SALUD OCUPACIONAL Y MEDIO AMBIENTE (SSOMA) EN LA EJECUCIÓN DE LAS OBRAS DE: PAQUETE 8 - ÁNCASH, HUANCAVELICA Y LIMA Y PAQUETE 9 - LA LIBERTAD, PIURA Y TUMBES</t>
  </si>
  <si>
    <t>PEC-NCPD-PROC-6-2021-ARCC-1</t>
  </si>
  <si>
    <t>20571178428-CONSORCIO SUPERVISOR VEA</t>
  </si>
  <si>
    <t xml:space="preserve"> SERVICIO DE CONSULTORÍA SUPERVISIÓN PARA EL ASEGURAMIENTO DE LA CALIDAD Y DE LA SEGURIDAD, SALUD OCUPACIONAL Y MEDIO AMBIENTE ¿ DEFENSAS RIBEREÑAS DEL RÍO MATAGENTE (PAQUETE 6)</t>
  </si>
  <si>
    <t>PEC-PROC-10-2021-ARCC-1</t>
  </si>
  <si>
    <t>20603718951-CONSORCIO SUPERVISOR MATAGENTE</t>
  </si>
  <si>
    <t>02/09/2021</t>
  </si>
  <si>
    <t>PEC-PROC-1-2021-ARCC-1</t>
  </si>
  <si>
    <t>20262241441-ACRUTA &amp; TAPIA INGENIEROS S.A.C.</t>
  </si>
  <si>
    <t>08/02/2021</t>
  </si>
  <si>
    <t>SERVICIO DE CONSULTORÍA DE SUPERVISIÓN DE LOS PROCESOS DE CALIDAD QS Y DE LA SEGURIDAD, SALUD OCUPACIONAL Y MEDIO AMBIENTE SSOMA PARA LA RECONSTRUCCIÓN DE LOS CENTROS DE SALUD CASTILLA I 4 DEL DISTRITO DE CASTILLA, PROVINCIA DE PIURA, REGIÓN DE PIURA, LIMÓN DE PORCUYA I 3, DISTRITO DE HUARMACA PROVINCIA DE HUANCABAMBA, REGIÓN DE PIURA Y EL FAIQUE I 4, DISTRITO DE SAN MIGUEL DE EL FAIQUE PROVINCIA DE HUANCABAMBA, REGIÓN DE PIURA</t>
  </si>
  <si>
    <t>PEC-PROC-3-2021-ARCC-1</t>
  </si>
  <si>
    <t>20601219566-SONDEOS , ESTRUCTURAS Y GEOTECNIA, S.L. SUCURSAL EN PERU</t>
  </si>
  <si>
    <t>19/04/2021</t>
  </si>
  <si>
    <t>SERVICIO DE CONSULTORÍA DE SUPERVISION DE LOS PROCESOS DE CALIDAD (QS) Y DE LA SEGURIDAD, SALUD OCUPACIONAL Y MEDIO AMBIENTE (SSOMA) DE LOS PROYECTOS: HOSPITAL DE APOYO II-2 SULLANA; CENTRO DE SALUD DE POSOPE ALTO I-3; y HOSPITAL DE SAN JUAN DE MATUCANA II-1</t>
  </si>
  <si>
    <t>PEC-PROC-4-2021-ARCC-1</t>
  </si>
  <si>
    <t>20605872698-CONSORCIO SUPERVISOR HOSPITALARIO SULLANA</t>
  </si>
  <si>
    <t>20263373058-INSTITUTO DE CONSULTORIA S.A.</t>
  </si>
  <si>
    <t xml:space="preserve"> SERVICIO DE CONSULTORIA SUPERVISIÓN DE LA CALIDAD Y DE LA SEGURIDAD, SALUD OCUPACIONAL Y MEDIO AMBIENTE (SSOMA) EN LA EJECUCIÓN OBRAS DE: PAQUETE 6 ANCASH, CAJAMARCA Y LA LIBERTAD Y PAQUETE 7 PIURA</t>
  </si>
  <si>
    <t>PEC-PROC-5-2021-ARCC-1</t>
  </si>
  <si>
    <t>20531018525-CONSORCIO GONZALES</t>
  </si>
  <si>
    <t>SERVICIO DE CONSULTORIA SUPERVISIÓN DE LA CALIDAD Y DE LA SEGURIDAD, SALUD OCUPACIONAL Y MEDIO AMBIENTE (SSOMA) EN LA EJECUCIÓN OBRAS DE: PAQUETE 6 ANCASH, CAJAMARCA Y LA LIBERTAD Y PAQUETE 7 PIURA</t>
  </si>
  <si>
    <t>20531018525-CONSORCIO QUIÑONES</t>
  </si>
  <si>
    <t xml:space="preserve"> SUPERVISIÓN DE LOS PROCESOS DE CALIDAD (QS) Y DE LA SEGURIDAD, SALUD OCUPACIONAL Y MEDIO AMBIENTE (SSOMA) EN LAS OBRAS: RECONSTRUCCION DEL CENTRO DE SALUD DE YUNGAR I-3, RECUPERACIÓN DE LOS SERVICIOS DE SALUD EN EL HOSPITAL DE APOYO RECUAY II 1 Y RECUPERACIÓN DE LOS SERVICIOS DE SALUD DEL HOSPITAL DE APOYO CASMA II-1, DE LA ARCC.</t>
  </si>
  <si>
    <t>PEC-PROC-7-2021-ARCC-1</t>
  </si>
  <si>
    <t>20510849770-CONSORCIO SUPERVISOR HUAYLAS</t>
  </si>
  <si>
    <t>15/07/2021</t>
  </si>
  <si>
    <t>PEC-PROC-8-2021-ARCC-1</t>
  </si>
  <si>
    <t>15552917992-CONSORCIO SUPERVISOR VEA</t>
  </si>
  <si>
    <t>SERVICIOS DE LIMPIEZA E HIGIENE</t>
  </si>
  <si>
    <t xml:space="preserve">CONCURSO PUBLICO </t>
  </si>
  <si>
    <t>SERVICIO DE TELEFONIA MOVIL</t>
  </si>
  <si>
    <t>ADJUDICACION SIMPLIFICADA</t>
  </si>
  <si>
    <t>PAPELERIA EN GENERAL, UTILES Y MATERIALES DE OFICINA</t>
  </si>
  <si>
    <t>CONVENIO MARCO</t>
  </si>
  <si>
    <t>SERVICIOS DE SEGURIDAD Y VIGILANCIA</t>
  </si>
  <si>
    <t>SERVICIO DE INTERNET</t>
  </si>
  <si>
    <t>OTROS SEGUROS DE  BIENES MUEBLES E INMUEBLES</t>
  </si>
  <si>
    <t>CORREOS Y SERVICIOS DE MENSAJERIA</t>
  </si>
  <si>
    <t xml:space="preserve">PASAJES </t>
  </si>
  <si>
    <t>ALQUILER DE EQUIPOS MULTIFUNCIONALES PARA LA AUTORIDAD PARA LA RECONSTRUCCIÓN CON CAMBIOS</t>
  </si>
  <si>
    <t>ALQUILER DE EQUIPOS DE COMPUTO</t>
  </si>
  <si>
    <t>CD 01-2020</t>
  </si>
  <si>
    <t>AMERICATEL PERU S.A.</t>
  </si>
  <si>
    <t>Terminado</t>
  </si>
  <si>
    <t>Contrato finalizado</t>
  </si>
  <si>
    <t>CP-15-2019</t>
  </si>
  <si>
    <t>RAM &amp; MAR INGENIEROS S.A.C.</t>
  </si>
  <si>
    <t>Selección Basada en las Calificaciones de los Consultores</t>
  </si>
  <si>
    <t>SCC-001-2020</t>
  </si>
  <si>
    <t>PONTIFICIA UNIVERSIDAD CATÓLICA DEL PERÚ -PUCP</t>
  </si>
  <si>
    <t>SCC-02-2020</t>
  </si>
  <si>
    <t>GRUPO DE ANALISIS PARA EL DESARROLLO- GRADE</t>
  </si>
  <si>
    <t>-</t>
  </si>
  <si>
    <t>Cancelado</t>
  </si>
  <si>
    <t>Licitación Pública Internacional</t>
  </si>
  <si>
    <t>LPI-001-2020</t>
  </si>
  <si>
    <t>JYM ARCHIVÍSTICA INTEGRAD E.I.R.L.</t>
  </si>
  <si>
    <t>Contrato</t>
  </si>
  <si>
    <t>Contrato en ejecución</t>
  </si>
  <si>
    <t>LPI-02-2020-PCM-PROMSACE</t>
  </si>
  <si>
    <t>$8,745,690.19</t>
  </si>
  <si>
    <t>Consorcio Italtel – Krugercorporation, integrado por: Italtel Perú S.A.C. – Krugercorporation S.A.</t>
  </si>
  <si>
    <t>SCC N° 002-2021-PROMSACE</t>
  </si>
  <si>
    <t>Gestiona &amp; TNN</t>
  </si>
  <si>
    <t>Proceso del selección del año 2020, actualizado en el 2021, con un nuevo código de proceso.
Contrato en ejecución</t>
  </si>
  <si>
    <t>SCC N° 006-2020-PROMSACE</t>
  </si>
  <si>
    <t>Datum Internacional S.A.</t>
  </si>
  <si>
    <t>Selección Directa de Firma Consultora</t>
  </si>
  <si>
    <t>En Proceso</t>
  </si>
  <si>
    <t>SCC N° 008-2020-PCM-PROMSACE</t>
  </si>
  <si>
    <t>BDO CONSULTING S.A.C.</t>
  </si>
  <si>
    <t>Programado</t>
  </si>
  <si>
    <t>Licitación Pública Nacional</t>
  </si>
  <si>
    <t>CP Nº 002-2020-CM/PROMSACE (Segunda Convocatoria).</t>
  </si>
  <si>
    <t>INTEGRIT S.A.C.</t>
  </si>
  <si>
    <t>SCC N° 009-2020-PCM-PROMSACE</t>
  </si>
  <si>
    <t>Consorcio: Weis &amp; Asociados S.A.C. - Audiramosconsult S.R.L.</t>
  </si>
  <si>
    <t>Selección Basada en la Calidad y Costo</t>
  </si>
  <si>
    <t>SBCC 001-2020.PCM-PROMSACE-1</t>
  </si>
  <si>
    <t>US $ 163,541.09</t>
  </si>
  <si>
    <t>Pierrend, Gomez &amp; Asociados S.C.R.L.</t>
  </si>
  <si>
    <t>SCC N° 012-2021-PCM-PROMSACE</t>
  </si>
  <si>
    <t>Consorcio Proyecta Corporation S.A.C. - Fueradelacaja Soluciones E.I.R.L.</t>
  </si>
  <si>
    <t>CP-003-2020-PCM-PROMSACE</t>
  </si>
  <si>
    <t>Hsues Chyr Liao Liao</t>
  </si>
  <si>
    <t>MASIVIAN PERU S.A.C.</t>
  </si>
  <si>
    <t>Sin requerimiento</t>
  </si>
  <si>
    <t>Sin requerimiento del área usuaria para el proceso de selección</t>
  </si>
  <si>
    <t>Selección Basada en las Calificaciones de
los Consultores</t>
  </si>
  <si>
    <t>SCC N° 013-2020-PROMSACE</t>
  </si>
  <si>
    <t>Videnza Consultores S.A.C.</t>
  </si>
  <si>
    <t>SD N° 01-2021-PCM-PROMSACE</t>
  </si>
  <si>
    <t>CP N° 01-2021-PCM-PROMSACE</t>
  </si>
  <si>
    <t>Aces S.R.L</t>
  </si>
  <si>
    <t>SCC N° 012-2020-PCM-PROMSACE</t>
  </si>
  <si>
    <t>SCC N° 07-2021-PCM-PROMSACE</t>
  </si>
  <si>
    <t>Walter Gabino Nestares Polanco S.R.L.</t>
  </si>
  <si>
    <t>CP N° 08-2021-PCM-PROMSACE</t>
  </si>
  <si>
    <t>Creaciones Hadasa S.A.C.</t>
  </si>
  <si>
    <t>SCC N° 05-2021-PROMSACE</t>
  </si>
  <si>
    <t>Pontificia Universidad Católica del Perú</t>
  </si>
  <si>
    <t>SCC N° 003-2021-PROMSACE</t>
  </si>
  <si>
    <t>Universidad del Pacífico</t>
  </si>
  <si>
    <t>SBCC</t>
  </si>
  <si>
    <t>LPI</t>
  </si>
  <si>
    <t xml:space="preserve">SERVIICO DE LIMPIEZA PARA LA SECRETARIA TECNICA </t>
  </si>
  <si>
    <t>ADJUDICACIÓN SIMPLIFICADA</t>
  </si>
  <si>
    <t>PROCESO ELECTRÓNICO</t>
  </si>
  <si>
    <t>141.391.00</t>
  </si>
  <si>
    <t>PROGRAMADO</t>
  </si>
  <si>
    <t>SERVICIO DE WEB HOSTING</t>
  </si>
  <si>
    <t>SERVICIO DE CALL CENTER</t>
  </si>
  <si>
    <t xml:space="preserve">LINEA PRIMARIA Y BOLSA DE MINUTOS </t>
  </si>
  <si>
    <t>ADJUDICACIÓN SIN PROCESO</t>
  </si>
  <si>
    <t>LINEA DEDICADA DE TRANSMISON DE DATOS PARA ENLAZAR LA SEDE DE BANCO DE MATERIALES  JR. CUSCO N° 177  Y LA SEDE PLATAFORMA CARABAYA : JR. CARABAYA  N°721 LIMA</t>
  </si>
  <si>
    <t>LINEA DEDICADA DE TRANSMISON DE DATOS PARA ENLAZAR LA SEDE DE BANCO DE MATERIALES  JR. CUSCO N° 177  Y SEDE CENTRO CÍVICO AV. BOLIVIA N° 109, PLANTA BAJA, OFICINA 42 LIMA</t>
  </si>
  <si>
    <t>TELEFONÍA MÓVIL</t>
  </si>
  <si>
    <t>SERVICIOS DE SEGURIDAD Y VIGILANCIA PARA LOS LOCALES DE LA SECRETARIA TECNICA DE APOYO A LA COMISION AD HOC CREADA POR LA LEY 29625 - ITEM 1</t>
  </si>
  <si>
    <t>SERVICIOS DE SEGURIDAD Y VIGILANCIA PARA LOS LOCALES DE LA SECRETARIA TECNICA DE APOYO A LA COMISION AD HOC CREADA POR LA LEY 29625 - ITEM 2</t>
  </si>
  <si>
    <t>ALOJAMIENTO WEB PARA APLICACIONES DE SISTEMAS INFORMATICOS</t>
  </si>
  <si>
    <t>SERVICIO DE EMISION DE BOLETOS ELECTRONICOS DE TRANSPORTE AEREO NACIONAL DE PASAJEROS POR CONVENIO MARCO</t>
  </si>
  <si>
    <t xml:space="preserve">PROGRAMADO </t>
  </si>
  <si>
    <t>ADQUISICION DE PAPELERIA Y ÚTILES DE ESCRITORIO Y CONSUMIBLES PARA IMPRESORAS POR CONVENIO MARCO</t>
  </si>
  <si>
    <t xml:space="preserve">SERVICIO DDE IMPRESIÓN Y ENSOBRADO DE DOCUMENTOS PARA EL PROCESO DE DEVOLUION </t>
  </si>
  <si>
    <t>SERVICIO DE CALL CENTER HOSTEADO</t>
  </si>
  <si>
    <t xml:space="preserve">INTERNET DEDICADO </t>
  </si>
  <si>
    <t>SERVICIO ALQUILER DE EQUIPOS MULTIFUNCIONALES</t>
  </si>
  <si>
    <t>SERVICIO DE ALOJAMIENTO WEB E IMPLEMENTACION PARA APLICACIONES DE SISTEMAS INFORMATICOS</t>
  </si>
  <si>
    <t>1. ADQUISICIÓN DE INDUMENTARIA PARA EL CENSO NACIONAL ECONÓMICO</t>
  </si>
  <si>
    <t>AS Nº 001-2021-INEI-1</t>
  </si>
  <si>
    <t>NO SUSCRIPCION DEL CONTRATO</t>
  </si>
  <si>
    <t>2. ADQUISICIÓN DE LANCETA DESCARTABLE RETRACTIL PARA LA ENCUESTA DEMOGRÁFICA Y DE SALUD FAMILIAR 2020</t>
  </si>
  <si>
    <t>AS N° 002-2020-INEI-1</t>
  </si>
  <si>
    <t>20545792177 - CHAPOLAB SAC</t>
  </si>
  <si>
    <t>FINALIZÓ</t>
  </si>
  <si>
    <t>3. CONTRATACION DEL SERVICIO DE ALQUILER DE LOCAL PARA CURSO DE CAPACITACIÓN DEL PERSONAL DE LA ENCUESTA NACIONAL DE PROGRAMAS PRESUPUESTALES - ENAPRES</t>
  </si>
  <si>
    <t>AS N° 003-2020-INEI-1</t>
  </si>
  <si>
    <t>20426345146-ALOJAMIENTOS Y RECREO ROMERO E.I.R.L.</t>
  </si>
  <si>
    <t>4. ADQUISICIÓN DEL UNIFORME INSTITUCIONAL DE VERANO PARA EL PERSONAL DE LA SEDE CENTRAL Y ODEIS ICA, PUNO Y AYACUCHO DEL INSTITUTO NACIONAL DE ESTADÍSTICA E INFORMÁTICA
ITEM N° 01 UNIFORME DE VERANO DAMA
ITEM N° 02 UNIFORME DE VERANO CABALLERO</t>
  </si>
  <si>
    <t>AS N° 007-2020-INEI-1</t>
  </si>
  <si>
    <t>ITEM N° 01 : 20341191476 - CONSORCIO CAROLINA S.A.C.</t>
  </si>
  <si>
    <t>AS N° 007-2020-INEI-2</t>
  </si>
  <si>
    <t>ITEM N° 02 : 20100306337 - INDUSTRIAL GORAK S A</t>
  </si>
  <si>
    <t>5. ADQUISICIÓN DE COMBUSTIBLE DIÉSEL B5-S50 PARA LOS VEHÍCULOS DE LA SEDE CENTRAL DEL INEI</t>
  </si>
  <si>
    <t>AS N° 008-2020-INEI-1 DERIVADO DEL SIE N° 001-2020-INEI-3</t>
  </si>
  <si>
    <t>20127765279 - COESTI S.A.</t>
  </si>
  <si>
    <t>EN EJECUCIÓN</t>
  </si>
  <si>
    <t>6. ADQUISICIÓN DE KIT CON DISCO DE COLOR PARA DETERMINAR LA PRESENCIA DE CLORO LIBRE PARA LA ENCUESTA NACIONAL DE HOGARES - ENAHO, ENCUESTA DEMOGRAFICA Y DE SALUD FAMILIAR - ENDES Y ENCUESTA NACIONAL DE PROGRAMAS PRESUPUESTALES - ENAPRES</t>
  </si>
  <si>
    <t>AS N° 010-2020-INEI-1</t>
  </si>
  <si>
    <t>20145038384 - AQA QUIMICA SOCIEDAD ANONIMA</t>
  </si>
  <si>
    <t>7. CONTRATACIÓN DEL SERVICIO DE SUSCRIPCIÓN Y SOPORTE DE LINUX EMPRESARIAL PARA LOS SERVIDORES DEL INSTITUTO NACIONAL DE ESTADÍSTICA E INFORMÁTICA</t>
  </si>
  <si>
    <t>AS N° 012-2020-INEI-1</t>
  </si>
  <si>
    <t>20522859410 - SOAINT PERU S.A.C.</t>
  </si>
  <si>
    <t>8. CONTRATACIÓN DEL SERVICIO DE SEGURO MÉDICO FAMILIAR PARA LOS TRABAJADORES DEL DECRETO LEGISLATIVO 276 DEL INSTITUTO NACIONAL DE ESTADÍSTICA E INFORMÁTICA INEI</t>
  </si>
  <si>
    <t>CONCURSO PÚBLICO</t>
  </si>
  <si>
    <t>CP N° 001-2020-INEI-1</t>
  </si>
  <si>
    <t>20100041953 - RIMAC SEGUROS Y REASEGUROS</t>
  </si>
  <si>
    <t>9. CONTRATACIÓN DE SERVICIO DE SEGURO DE DESHONESTIDAD 3D, MULTIRIESGO, VEHÍCULOS Y ACCIDENTES PERSONALES DEL INEI</t>
  </si>
  <si>
    <t>CP N° 002-2020-INEI-1</t>
  </si>
  <si>
    <t>20202380621 - MAPFRE PERU COMPAÑIA DE SEGUROS Y REASEGUROS S.A.</t>
  </si>
  <si>
    <t>10. ADQUISICION DE PAPELERIA EN GENERAL</t>
  </si>
  <si>
    <t>ACUERDO MARCO</t>
  </si>
  <si>
    <t>FEBRERO</t>
  </si>
  <si>
    <t>DICIEMBRE</t>
  </si>
  <si>
    <t>11. ADQUISICION DE TONER PARA LAS OFICINAS ADMINISTRATIVAS</t>
  </si>
  <si>
    <t>ENERO</t>
  </si>
  <si>
    <t>12. ADQUISICION DE MATERIALES DE LIMPIEZA</t>
  </si>
  <si>
    <t>MAYO</t>
  </si>
  <si>
    <t>13. CONTRATACION DEL SERVICIO DE EMISION DE PASAJES AÉREOS NACIONALES E INTERNACIONALES</t>
  </si>
  <si>
    <t>14. ADQUISICIÓN DE EQUIPOS TABLET EMPRESARIAL PARA LA ENCUESTA DEMOGRÁFICA Y DE SALUD FAMILIAR (ENDES), ENCUESTA NACIONAL DE HOGARES (ENAHO) Y ENCUESTA NACIONAL DE PROGRAMAS PRESUPUESTALES (ENAPRES)</t>
  </si>
  <si>
    <t>15. ADQUISICION DE MASCARILLAS DESCARTABLES TRES PLIEGUES PARA EL PERSONAL DEL INSTITUTO NACIONAL DE ESTADÍSTICA E INFORMÁTICA</t>
  </si>
  <si>
    <t>16. ADQUISICION DE ALCOHOL EN GEL 350 A 500 ML PARA PERSONAL -INEI</t>
  </si>
  <si>
    <t>20501543277 - ALKOFARMA E.I.R.L.</t>
  </si>
  <si>
    <t>17. ADQUISCION DE GUANTES DE LATEX PARA LA ENCUESTA DEMOGRÁFICA Y DE SALUD FAMILIAR</t>
  </si>
  <si>
    <t>18. ADQUISCION DE CIENTO DOS (102) COMPUTADORAS DE ESCRITORIO Y CIENTO DOS (102) MONITORES PARA EL INSTITUTO NACIONAL DE ESTADISTICA E INFORMATIC</t>
  </si>
  <si>
    <t>20556335096 - INVERSIONES ALHEFXNER VIV. S.A.C.</t>
  </si>
  <si>
    <t>19. ADQUISCION DE VEINTICUATRO (24) NOTEBOOKS EMPRESARIALES PARA EL INSTITUTO NACIONAL DE ESTADISTICA E INFORMATICA</t>
  </si>
  <si>
    <t>20438509039 - COMPURED S.A.C.</t>
  </si>
  <si>
    <t>20. ADQUISICIÓN DE PAÑOS ABSORVENTES REUTILIZABLES PARA LA ENCUESTA DEMOGRAFICA Y DE SALUD FAMILIAR 2020</t>
  </si>
  <si>
    <t>20301955406 - HIGIENE Y LIMPIEZA S.R.LTDA</t>
  </si>
  <si>
    <t>21. ADQUISICION DE CUATRO (04) IMPRESORAS MULTIFUNCIONALES BLANCO Y NEGRO PARA EL INSTITUTO NACIONAL DE ESTADISTICA E INFORMATICA</t>
  </si>
  <si>
    <t>20100340438 - REPRODATA S.A.C.</t>
  </si>
  <si>
    <t>22.  ADQUISICION DE UNA (01) IMPRESORA MULTIFUNCIONAL A COLOR PARA EL INSTITUTO NACIONAL DE ESTADISTICA E INFORMATICA</t>
  </si>
  <si>
    <t>1. ADQUISICIÓN DE SUMINISTROS MEDICOS PARA LA ENCUESTA DEMOGRAFICA Y DE SALUD FAMILIAR ITEM 1 MICROCUBETA</t>
  </si>
  <si>
    <t>20509532622 - MONT GROUP SAC</t>
  </si>
  <si>
    <t>2. ADQUISICIÓN DE SUMINISTROS MEDICOS PARA LA ENCUESTA DEMOGRAFICA Y DE SALUD FAMILIAR ITEM 2 GASAS ESTERIL</t>
  </si>
  <si>
    <t>20555143487 - CORPORACION ABANTO´S S.A.C. DIVISION LABORATORIO</t>
  </si>
  <si>
    <t>CONSENTIDO</t>
  </si>
  <si>
    <t>3. ADQUISICIÓN DE SUMINISTROS MEDICOS PARA LA ENCUESTA DEMOGRAFICA Y DE SALUD FAMILIAR - (ÍTEM 3: GUANTES DE LÁTEX DECARTABLE TALLA XS E ÍTEM 4: REACTIVO O KIT DE CONTROL DE CALIDAD)</t>
  </si>
  <si>
    <t>AS Nº 001-2021-INEI-3</t>
  </si>
  <si>
    <t>CONVOCADO</t>
  </si>
  <si>
    <t>4. CONTRATACIÓN DEL SERVICIO DE INTERNET FIBRA ÓPTICA PARA LA SEDE CENTRAL DEL INEI</t>
  </si>
  <si>
    <t>AS Nº 002-2021-INEI-2</t>
  </si>
  <si>
    <t>20421780472 - GTD PERÚ S.A</t>
  </si>
  <si>
    <t>EN EJECUCION</t>
  </si>
  <si>
    <t>5. ADQUISICIÓN DE MASCARILLA DESCARTABLE TRES PLIEGUES PARA LOS TRABAJADORES DEL NIVEL DE RIESGO MEDIO DEL INSTITUTO NACIONAL DE ESTADÍSTICA E INFORMÁTICA</t>
  </si>
  <si>
    <t>AS Nº 003-2021-INEI-1</t>
  </si>
  <si>
    <t>20606062860 - GEOMEDIC PERU E.I.R.L.</t>
  </si>
  <si>
    <t>6. CONTRATACION DE SEGURO CONTRA ACCIDENTES PARA LAS OPERACIONES DE CAMPO DE LAS ENCUESTAS</t>
  </si>
  <si>
    <t>AS Nº 004-2021-INEI-1</t>
  </si>
  <si>
    <t>7. CONTRATACIÓN DEL SERVICIO DE REALIZACIÓN DE PRUEBAS MOLECULARES PARA LOS COLABORADORES DEL INSTITUTO NACIONAL DE ESTADISTICA E INFORMATICA</t>
  </si>
  <si>
    <t>AS Nº 005-2021-INEI-1</t>
  </si>
  <si>
    <t>20537489295 - CLINICA LA LUZ S.A.C.</t>
  </si>
  <si>
    <t>8. ADQUISICIÓN DE REPELENTES CONTRA INSECTOS PARA LAS ENCUESTAS A CARGO DE LA DIRECCIÓN NACIONAL DE CENSOS Y ENCUESTAS (ENA, ENARES, EPE, ENDES Y ENAHO) Y DIRECCIÓN TÉCNICA DE DEMOGRAFÍA E INDICADORES SOCIALES (ENAPRES)</t>
  </si>
  <si>
    <t>AS Nº 006-2021-INEI-1</t>
  </si>
  <si>
    <t>20521606003 - NEGOCIOS ADVANCE S.R.L.</t>
  </si>
  <si>
    <t>9. ADQUISICIÓN DE PROTECTOR SOLAR PARA LA DIRECCIÓN TÉCNICA DE INDICADORES ECONÓMICOS Y LAS ENCUESTAS A CARGO DE LA DIRECCIÓN NACIONAL DE CENSOS Y ENCUESTAS (ENA, ENARES, ENAHO, EPE Y ENDES) Y LA DIRECCIÓN TÉCNICA DE DEMOGRAFÍA E INDICADORES SOCIALES (ENAPRES)</t>
  </si>
  <si>
    <t>AS Nº 007-2021-INEI-1</t>
  </si>
  <si>
    <t>10. SERVICIO DE MENSAJERÍA EN EL ÁMBITO LOCAL Y NACIONAL DEL INSTITUTO NACIONAL DE ESTADÍSTICA E INFORMÁTICA</t>
  </si>
  <si>
    <t>AS Nº 008-2021-INEI-1</t>
  </si>
  <si>
    <t>DESIERTO</t>
  </si>
  <si>
    <t>11. ADQUISICIÓN DE TERMÓMETROS DIGITALES INFRARROJOS PARA LA MEDICIÓN DE LA TEMPERATURA A DISTANCIA DEL PERSONAL DEL PROYECTO: APLICACIÓN Y CAPTURA DE DATOS DE LOS INSTRUMENTOS DE EVALUACIÓN PARA LOS CONCURSOS PÚBLICOS DE INGRESO A LA CARRERA PÚBLICA MAGISTERIAL 2021 Y PARA EL ACCESO AL CARGO DE DIRECTOR DE LAS UNIDADES DE GESTIÓN EDUCATIVA LOCAL - 2020</t>
  </si>
  <si>
    <t>AS Nº 009-2021-INEI-1</t>
  </si>
  <si>
    <t>20516920123 - SURGICORP SOCIEDAD COMERCIAL DE RESPONSABILIDAD LIMITADA - SURGICORP S.R.L.</t>
  </si>
  <si>
    <t>12. CONTRATACIÓN DEL SERVICIO DE SEGURO CONTRA ACCIDENTES PARA LA APLICACIÓN Y CAPTURA DE DATOS DE LOS INSTRUMENTOS DE EVALUACIÓN PARA LOS CONCURSOS PÚBLICOS DE INGRESO A LA CARRERA PÚBLICA MAGISTERIAL 2021 Y PARA EL ACCESO AL CARGO DE DIRECTOR DE LAS UNIDADES DE GESTIÓN EDUCATIVA LOCAL - 2020</t>
  </si>
  <si>
    <t>AS Nº 010-2021-INEI-1</t>
  </si>
  <si>
    <t>13. SERVICIO DE IMPRESIÓN DE MANUALES PARA LA CAPACITACIÓN Y ANEXOS PARA LA OPERACIÓN DE CAMPO DEL PROYECTO: APLICACIÓN Y CAPTURA DE DATOS DE LOS INSTRUMENTOS DE EVALUACIÓN PARA LOS CONCURSOS PÚBLICOS DE INGRESO A LA CARRERA PÚBLICA MAGISTERIAL 2021 Y PARA EL ACCESO AL CARGO DE DIRECTOR DE LAS UNIDADES DE GESTIÓN EDUCATIVA LOCAL - 2020</t>
  </si>
  <si>
    <t>AS Nº 011-2021-INEI-1</t>
  </si>
  <si>
    <t>20504593224 - PRESS OFF GRAPHICS E.I.R.L.</t>
  </si>
  <si>
    <t>14. ADQUISICIÓN DE COMBUSTIBLE DIESEL B5 S50 PARA VEHÍCULOS DE LA SEDE CENTRAL DEL INEI</t>
  </si>
  <si>
    <t>AS Nº 013-2021-INEI-1 DERIVADO DE SIE 002-2021-INEI-1</t>
  </si>
  <si>
    <t>15. ADQUISICIÓN DE CHALECOS PARA EL PROYECTO: APLICACIÓN Y CAPTURA DE DATOS DE LOS INSTRUMENTOS DE EVALUACIÓN PARA LOS CONCURSOS PÚBLICOS DE INGRESO A LA CARRERA PÚBLICA MAGISTERIAL 2021 Y PARA EL ACCESO AL CARGO DE DIRECTOR DE LAS UNIDADES DE GESTIÓN EDUCATIVA LOCAL - 2020</t>
  </si>
  <si>
    <t>AS Nº 014-2021-INEI-1</t>
  </si>
  <si>
    <t>16. SERVICIO DE TRASLADO DE MANUALES DE CAPACITACIÓN, ÚTILES Y MATERIALES DE APLICACIÓN DEL PROYECTO: APLICACIÓN Y CAPTURA DE DATOS DE LOS INSTRUMENTOS DE EVALUACIÓN PARA LOS CONCURSOS PÚBLICOS DE INGRESO A LA CARRERA PÚBLICA MAGISTERIAL 2021 Y PARA EL ACCESO AL CARGO DE DIRECTOR DE LAS UNIDADES DE GESTIÓN EDUCATIVA LOCAL - 2020</t>
  </si>
  <si>
    <t>AS Nº 015-2021-INEI-1</t>
  </si>
  <si>
    <t xml:space="preserve">17. SERVICIO DE SUSCRIPCION ANUAL EN LINEA A PLATAFORMA VIRTUAL VIDEOCONFERENCIA PARA LA DIRECCIÓN NACIONAL DE CENSOS Y ENCUESTAS, DIRECCIÓN TÉCNICA DE DEMOGRAFÍA E INDICADORES SOCIALES Y OFICINA TÉCNICA DE INFORMÁTICA </t>
  </si>
  <si>
    <t>AS Nº 016-2021-INEI-1</t>
  </si>
  <si>
    <t>18. SERVICIO DE IMPRESIÓN DE DATA VARIABLE Y FIJA, MODULADO Y EMBALAJE DE INSTRUMENTOS DE EVALUACIÓN DEL PROYECTO: APLICACIÓN Y CAPTURA DE DATOS DE LOS INSTRUMENTOS DE EVALUACIÓN PARA LOS CONCURSOS PÚBLICOS DE INGRESO A LA CARRERA PÚBLICA MAGISTERIAL 2021 Y PARA EL ACCESO AL CARGO DE DIRECTOR DE LAS UNIDADES DE GESTIÓN EDUCATIVA LOCAL - 2020</t>
  </si>
  <si>
    <t xml:space="preserve">CONCURSO PÚBLICO </t>
  </si>
  <si>
    <t>20371828851 - QUAD/GRAPHICS PERU S.R.L.</t>
  </si>
  <si>
    <t>19. SERVICIO DE DISEÑO, IMPRESIÓN CON DATA VARIABLE, MODULADO, CAPTURA DE DATOS Y DEPURACIÓN DE LA DATA DE FICHAS ÓPTICAS OMR DEL PROYECTO: APLICACIÓN Y CAPTURA DE DATOS DE LOS INSTRUMENTOS DE EVALUACIÓN PARA LOS CONCURSOS PÚBLICOS DE INGRESO A LA CARRERA PÚBLICA MAGISTERIAL 2021 Y PARA EL ACCESO AL CARGO DE DIRECTOR DE LAS UNIDADES DE GESTIÓN EDUCATIVA LOCAL - 2020 (Anexo 09)</t>
  </si>
  <si>
    <t>20431995281 - POLYSISTEMAS CORP SOCIEDAD ANONIMA CERRADA</t>
  </si>
  <si>
    <t>20. CONTRATACION DE SERVICIO DE SEGURO MEDICO FAMILIAR</t>
  </si>
  <si>
    <t>CP N° 003-2020-INEI-1</t>
  </si>
  <si>
    <t>21. SERVICIO DE DISEÑO, IMPRESIÓN CON DATA VARIABLE, MODULADO, CAPTURA DE DATOS, CONSISTENCIA, CALIFICACION Y ENTREGA DE BASE DE DATOS E IMÁGENES DE FICHAS OPTICAS DEL PROYECTO: APLICACIÓN Y CAPTURA DE DATOS DE LOS INSTRUMENTOS DE EVALUACIÓN PARA EL CONCURSO PÚBLICO PARA EL ASCENSO DE ESCALA DE LOS PROFESORES DE EDUCACION BASICA EN LA CARRERA PUBLICA MAGISTERIAL DE LA LEY DE REFORMA MAGISTERIAL - 2021 (Anexo 09)</t>
  </si>
  <si>
    <t>CP N° 004-2020-INEI-1</t>
  </si>
  <si>
    <t>22. SERVICIO DE IMPRESIÓN DE DATA VARIABLE Y FIJA, MODULADO Y EMBALAJE DE INSTRUMENTOS DE EVALUACIÓN (ANEXO 6) DEL PROYECTO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 - 2021</t>
  </si>
  <si>
    <t>CP N° 005-2020-INEI-1</t>
  </si>
  <si>
    <t>23. CONTRATACIÓN DEL SERVICIO DE SOPORTE Y MANTENIMIENTO DE LAS LICENCIAS DE OFTWARE DE IBM SPSS STATISTICS PARA LA ESCUELA NACIONAL DE ESTADÍSICA E INFORMÁTICA</t>
  </si>
  <si>
    <t>CONTRATACION DIRECTA</t>
  </si>
  <si>
    <t>DIRECTA</t>
  </si>
  <si>
    <t>CD N° 001-2020-INEI-1</t>
  </si>
  <si>
    <t>20508626402 - INFORMESE S.A.C.</t>
  </si>
  <si>
    <t>24. CONTRATACIÓN DEL SERVICIO ESPECIALIZADO DE DEFENSA LEGAL PARA 04 SERVIDORES PÚBLICOS DEL INEI SRA. NANCY AURELIA HIDALGO CALLE DE MARTELL, VÍCTOR ANÍBAL SÁNCHEZ AGUILAR, ÁNGEL FABIÁN CUBAS BERNABEL, JUAN ALBERTO ECHEVARRÍA GIRALDO Y EL EX SERVIDOR PÚBLICO DEL INEI: LUIS ALBERTO MANUEL GARRIDO SCHAEFFER, ANTE EL PROCESO JUDICIAL SEGUIDO EN SU CONTRA POR LA PROCURADURÍA PUBLICA DE LA CONTRALORÍA GENERAL DE LA REPUBLICA ANTE EL 25° JUZGADO CIVIL DE LIMA.</t>
  </si>
  <si>
    <t>CD N° 003-2020-INEI-1</t>
  </si>
  <si>
    <t>10028877582 - TAFUR SALDARRIAGA ROBERTO ALDO</t>
  </si>
  <si>
    <t>AÑO 2023</t>
  </si>
  <si>
    <t>25. SERVICIO ESPECIALIZADO DE DEFENSA LEGAL PARA 01 SERVIDORA SRA. DIGNA ANTONIA MATEO IGREDA Y 02 EX SERVIDORES PÚBLICOS DEL INEI SR. FRANCISCO MANUEL COSTA APONTE Y SR. HECTOR ESTANISLAO BENAVIDES RULLER, ANTE EL PROCESO JUDICIAL SEGUIDO EN SU CONTRA POR LA PROCURADURÍA PUBLICA DE LA CONTRALORÍA GENERAL DE LA REPUBLICA ANTE EL 25° JUZGADO CIVIL DE LIMA</t>
  </si>
  <si>
    <t>CD N° 004-2020-INEI-1</t>
  </si>
  <si>
    <t>10704425665 - CHACON SONE EMY GABRIELA</t>
  </si>
  <si>
    <t>26. SERVICIO ESPECIALIZADO DE DEFENSA LEGAL PARA 03 SERVIDORES SRA. EVA HUAVIL VENTOCILLA, SRA. ELENA CONSUELO CANGAHUALA CASTRO Y SR. PETER JOSE ABAD ALTAMIRANO Y 01 EX SERVIDOR PÚBLICO DEL INEI SR. NORBIL ANTONIO VALDERRAMA DIAZ, ANTE EL PROCESO JUDICIAL SEGUIDO EN SU CONTRA POR LA PROCURADURÍA PUBLICA DE LA CONTRALORÍA GENERAL DE LA REPUBLICA ANTE EL 25° JUZGADO CIVIL DE LIMA</t>
  </si>
  <si>
    <t>CD N° 005-2020-INEI-1</t>
  </si>
  <si>
    <t>27. ADQUISICION DE ALCOHOL DE 70° SOL DE 1000 ML PARA LOS TRABAJADORES DEL INSTITUTO NACIONAL DE ESTADISTICA E INFORMATICA</t>
  </si>
  <si>
    <t>SUBASTA INVERSA ELECTRONICA</t>
  </si>
  <si>
    <t>SIE N° 001-2020-INEI-1</t>
  </si>
  <si>
    <t>10075140245 - NEYRA AZAÑERO MARIA MARGARITA</t>
  </si>
  <si>
    <t>28. ADQUISICIÓN DE ALCOHOL EN GEL 70° DE 250 ML PARA EL PROYECTO APLICACIÓN Y CAPTURA DE DATOS DE LOS INSTRUMENTOS DE EVALUACIÓN PARA LOS CONCURSOS PÚBLICOS DE INGRESO A LA CARRERA PÚBLICA MAGISTERIAL 2021 Y PARA EL ACCESO AL CARGO DE DIRECTOR DE LAS UNIDADES DE GESTIÓN EDUCATIVA LOCAL - 2020</t>
  </si>
  <si>
    <t>SIE N° 003-2020-INEI-1</t>
  </si>
  <si>
    <t>20544150104 - MEDICAL ISVIL S.A.C.</t>
  </si>
  <si>
    <t>29. ADQUISICIÓN DE UN (01) SERVIDOR DELL POWER EDGE R940 O SUPERIOR PARA LA DIRECCIÓN NACIONAL DE CENSOS Y ENCUESTAS, PARA EL PROCESAMIENTO Y ALMACENAMIENTO DE DATOS, PARA LOS PROYECTOS PERMANENTES ENDES, ENAHO Y ENAMEL</t>
  </si>
  <si>
    <t>LICITACION PUBLICA</t>
  </si>
  <si>
    <t>LP N° 001-2021-INEI-1</t>
  </si>
  <si>
    <t>30. MASCARILLAS DESCARTABLES DE TRES PLIEGUES PARA LA ENCUESTA NACIONAL DE MERCADO LABORAL</t>
  </si>
  <si>
    <t>COMPARACION DE PRECIOS</t>
  </si>
  <si>
    <t>COMPRE N° 001-2021-INEI</t>
  </si>
  <si>
    <t>20602766579 - LOGISTHEN CORP S.A.C.</t>
  </si>
  <si>
    <t>31. ADQUISICION DE ALCOHOL EN GEL DE 500 ML APROX PARA EL INSTITUTO NACIONAL DE ESTADISTICA E INFORMATICA</t>
  </si>
  <si>
    <t>32. ADQUISICION DE PILA AAA NO RECARGABLE</t>
  </si>
  <si>
    <t>33. ADQUISICION DE GUANTE DESCARTABLE TALLA S</t>
  </si>
  <si>
    <t>MEDICAL FULL IMPORT SA</t>
  </si>
  <si>
    <t>34. ADQUISICION DE PAÑOS ABSORBENTES REUTILIZABLES PARA LA ENCUESTA DEMOGRAFICA Y SALUD FAMILIAR</t>
  </si>
  <si>
    <t>QUIROZ CASTILLO SAUL LUIS</t>
  </si>
  <si>
    <t>35. ADQUISICIÓN DE ALCOHOL EN GEL PARA LA ENCUESTA PERMANENTE DE EMPLEO NACIONAL-ENAMEL</t>
  </si>
  <si>
    <t>36. ADQUISICION DE EQUIPOS TABLETS EMPRESARIAL PARA LAS ENCUESTAS: ENDES Y ENAHO DE LA DIRECCION NACIONAL DE CENSOS Y ENCUESTAS Y ENAPRES DE LA DIRECCION TECNICA DE DEMOGRAFIA E INDICADORES SOCIALES</t>
  </si>
  <si>
    <t>GRUPO LOGISTICO ECONOMICO Y FINANCIERO</t>
  </si>
  <si>
    <t>37. Adquisición de 500 Equipos Tablet para las Encuesta ENAMEL</t>
  </si>
  <si>
    <t>38. ADQUISICIÓN DE UNA IMPRESORA MULTINFUNCIONAL PARA LA ENCUESTA NACIONAL DE PROGRAMAS PRESUPUESTALES</t>
  </si>
  <si>
    <t>REPRODATA SAC</t>
  </si>
  <si>
    <t>1. ADQUISICIÓN DE SUMINISTROS MEDICOS PARA LA ENCUESTA DEMOGRAFICA Y DE SALUD FAMILIAR ITEM 1 (LANCETA DESCARTABLE X 200)</t>
  </si>
  <si>
    <t>4. CONTRATACIÓN DEL SERVICIO DE INTERNET FIBRA ÓPTICA PARA LOS LOCALES DE LIMA</t>
  </si>
  <si>
    <t>12 MESES</t>
  </si>
  <si>
    <t>11. ADQUISICIÓN DE COMBUSTIBLE DIESEL B5 S50 PARA VEHÍCULOS DE LA SEDE CENTRAL DEL INEI</t>
  </si>
  <si>
    <t>12. CONTRATACION DE SERVICIO DE SEGURO MEDICO FAMILIAR</t>
  </si>
  <si>
    <t xml:space="preserve">12 MESES
</t>
  </si>
  <si>
    <t>13. ADQUISICION DE ALCOHOL DE 70° SOL DE 1000 ML PARA LOS TRABAJADORES DEL INSTITUTO NACIONAL DE ESTADISTICA E INFORMATICA</t>
  </si>
  <si>
    <t>14. ADQUISICION DE ALCOHOL EN GEL DE 500 ML APROX PARA EL INSTITUTO NACIONAL DE ESTADISTICA E INFORMATICA</t>
  </si>
  <si>
    <t>15. SERVICIO DE ALQUILER DE CAMIONETA - ENDES</t>
  </si>
  <si>
    <t>16. SERVICIO DE ALOJAMIENTO Y ALIMENTACION - ENDES</t>
  </si>
  <si>
    <t>17. CONTRATACION DE SERVICIO DE VIDEOCONFERENCIA ENEI, DNCE, DTDIS Y OTIN</t>
  </si>
  <si>
    <t>18. TELEFONIA MOVIL</t>
  </si>
  <si>
    <t>CONCURSO PUBLICO</t>
  </si>
  <si>
    <t>19. TELEFONIA FIJA</t>
  </si>
  <si>
    <t>24 MESES</t>
  </si>
  <si>
    <t>20. INDUMENTARIA PARA LAS ENCUESTAS DEL INEI</t>
  </si>
  <si>
    <t>21. CONTRATACION DE SEGURO MULTIRIESGO 3 D</t>
  </si>
  <si>
    <t>22. MANTENIMIENTO PREVENTIVO Y CORRECTIVO DE LAS UNIDADES VEHICULARES</t>
  </si>
  <si>
    <t>23. ACONDICIONAMIENTO Y MANTENIMIENTO CORRECTIVO DE LOS TABLEROS ELECTRICOS</t>
  </si>
  <si>
    <t>24. INVENTARIO DE BIENES PATRIMONIALES</t>
  </si>
  <si>
    <t xml:space="preserve">25. SEGURO OBLIGATORIO DE UNIDADES VEHICULARES </t>
  </si>
  <si>
    <t>26. LICENCIA DE SPSS</t>
  </si>
  <si>
    <t xml:space="preserve">27. UNIFORMES INSTITUCIONALES </t>
  </si>
  <si>
    <t>Contratación de los seguros patrimoniales</t>
  </si>
  <si>
    <t>AS</t>
  </si>
  <si>
    <t>Sin modalidad</t>
  </si>
  <si>
    <t>005-2019</t>
  </si>
  <si>
    <t>En ejecución</t>
  </si>
  <si>
    <t>Adquisición de equipos de aire acondicionado</t>
  </si>
  <si>
    <t>AM</t>
  </si>
  <si>
    <t>Acuerdo Marco</t>
  </si>
  <si>
    <t>S/N</t>
  </si>
  <si>
    <t>20510913371
20505178611</t>
  </si>
  <si>
    <t>Ejecutado</t>
  </si>
  <si>
    <t>Reposición silla giratoria de metal brazos</t>
  </si>
  <si>
    <t>Contratación del seguro de asistencia médica</t>
  </si>
  <si>
    <t>CP</t>
  </si>
  <si>
    <t>Procedimiento clásico</t>
  </si>
  <si>
    <t>001-2020</t>
  </si>
  <si>
    <t>S/ 656,255.61 corresponde al año 2020 y el año 2021 corresponde S/ 796,348.91 (contrato por 1 año)</t>
  </si>
  <si>
    <t>Renovación licencias de software, soporte y mantenimiento de virtualización de aplicaciones</t>
  </si>
  <si>
    <t>002-2020</t>
  </si>
  <si>
    <t>S/ 84,809.76 corresponde al año 2020 y el año 2021 corresponde S/ 15,083.95 (contrato por 1 año)</t>
  </si>
  <si>
    <t>Suministro de combustible 90 octanos</t>
  </si>
  <si>
    <t>SIE</t>
  </si>
  <si>
    <t>S/ 10,243 corresponde al año 2020  (contrato por 1 año) proceso a precios unitarios.</t>
  </si>
  <si>
    <t>Renovación del servicio de soporte y mantenimiento del software de respaldo de información</t>
  </si>
  <si>
    <t>003-2020</t>
  </si>
  <si>
    <t>S/ 74,902.71 corresponde al año 2020 y el año 2021 corresponde S/ 24,477.29 (contrato por 1 año)</t>
  </si>
  <si>
    <t>Reposición de unidades centrales de proceso</t>
  </si>
  <si>
    <t>005-2020</t>
  </si>
  <si>
    <t>Servicio de telefonía móvil</t>
  </si>
  <si>
    <t>001-2021</t>
  </si>
  <si>
    <t>S/ 143,502.60 corresponde al año 2021 (contrato por 1 año)</t>
  </si>
  <si>
    <t>Servicio de telefonía fija a fija y fija a móvil</t>
  </si>
  <si>
    <t>002-2021</t>
  </si>
  <si>
    <t>S/. 30,000.00 corresponde al año 2021 (contrato por 2 años)</t>
  </si>
  <si>
    <t>Extensión de garantía, servicio de soporte y mantenimiento del sistema de procesamiento CISCO</t>
  </si>
  <si>
    <t>003-2021</t>
  </si>
  <si>
    <t>S/ 34,945.50 corresponde al año 2021  (contrato por 3 años)</t>
  </si>
  <si>
    <t>Adquisición de toner para impresoras</t>
  </si>
  <si>
    <t>20524368421
20603020775
20605861114
20605240802
20604278628</t>
  </si>
  <si>
    <t>S/ 580,690.50 corresponde al año 2021  (el contrato es por 1 año)</t>
  </si>
  <si>
    <t>Extensión de garantía, soporte y mantenimiento de los equipos de comunicación de datos</t>
  </si>
  <si>
    <t>006-2021</t>
  </si>
  <si>
    <t>S/ 118,007.51 corresponde al año 2021  (el contrato es por 1 año)</t>
  </si>
  <si>
    <t>Renovación del soporte de licencias VMWARE</t>
  </si>
  <si>
    <t>007-2021</t>
  </si>
  <si>
    <t>S/ 45,394.42 corresponde al año 2021  (el contrato es por 1 año)</t>
  </si>
  <si>
    <t>Adquisición de servidores (Network Time Protocol)</t>
  </si>
  <si>
    <t>011-2021</t>
  </si>
  <si>
    <t>S/ 70,054.44 corresponde al año 2021  (el contrato es por 2 años)</t>
  </si>
  <si>
    <t>Adquisición Acumulador de energía ups</t>
  </si>
  <si>
    <t>S/ 15,381.12 corresponde al año 2021  (el contrato es por 1 año)</t>
  </si>
  <si>
    <t>Adquisición sistema bloqueador de malware</t>
  </si>
  <si>
    <t>010-2021</t>
  </si>
  <si>
    <t>En proceso</t>
  </si>
  <si>
    <t>Servicio de prueba para detección del SARS-Cov-2 (COVID-19)</t>
  </si>
  <si>
    <t>004-2021</t>
  </si>
  <si>
    <t>Renovación de garantía del equipamiento, licenciamiento y soporte técnico sistema Firewall</t>
  </si>
  <si>
    <t>005-2021</t>
  </si>
  <si>
    <t>S/ 235,478.51 corresponde al año 2021  (el contrato es por 1 año)</t>
  </si>
  <si>
    <t>Renovación de licencias de software y garantía de equipamiento del sistema de virtualización de aplicaciones.</t>
  </si>
  <si>
    <t>009-2021</t>
  </si>
  <si>
    <t>S/ 90,313.14 corresponde al año 2021 (el contrato es por 1 año)</t>
  </si>
  <si>
    <t>Servicio de mantenimiento preventivo, correctivo y soporte del sistema de aire acondicionado industrial del centro de computo</t>
  </si>
  <si>
    <t>Por convocar</t>
  </si>
  <si>
    <t>Contratacion de seguros patrimoniales</t>
  </si>
  <si>
    <t>Adquisición e instalación de Transformador trifásico de 1250 kva</t>
  </si>
  <si>
    <t>Adquisición de activos no fiancieros</t>
  </si>
  <si>
    <t>Adquisición del sistema de protección y seguridad para red – firewall Interno</t>
  </si>
  <si>
    <t>LP</t>
  </si>
  <si>
    <t xml:space="preserve">Adquisición del Sistema de Respaldo de Información Institucional </t>
  </si>
  <si>
    <t>Adquisición de balanceadores de carga de internet</t>
  </si>
  <si>
    <t>Adquisición de licencias de software de soporte remoto</t>
  </si>
  <si>
    <t>Adquisición de 82 computadoras</t>
  </si>
  <si>
    <t>Optimización del sistema de climatización del centro de cómputo</t>
  </si>
  <si>
    <t>Adquisición de switches de red para sistema CCTV</t>
  </si>
  <si>
    <t>Adquisición de la solución de Almacenamiento de Alta Disponibilidad</t>
  </si>
  <si>
    <t>Adquisición de servidor entorno de desarrollo</t>
  </si>
  <si>
    <t>Switch para red core (principal) de 20 puertos GIGABIT Base TX</t>
  </si>
  <si>
    <t xml:space="preserve">Equipo certificador de cableado estructurado </t>
  </si>
  <si>
    <t>Gasohol 90 plus</t>
  </si>
  <si>
    <t>Adquisición de Toner</t>
  </si>
  <si>
    <t>Adquisición materiales de limpieza</t>
  </si>
  <si>
    <t>Servicio de telefonía fija</t>
  </si>
  <si>
    <t>Servicio de internet</t>
  </si>
  <si>
    <t>Servicio de extensión de garantía sistema de procesamiento hiperconvergente</t>
  </si>
  <si>
    <t>Renovación de licencia del sistema de seguridad filtro de contenido web</t>
  </si>
  <si>
    <t>Renovación de licencia sistema de procesamiento hiperconvergente</t>
  </si>
  <si>
    <t>Renovación de licencia sistema virtualización de aplicaciones</t>
  </si>
  <si>
    <t>Servicio de soporte para la solución de virtualización de servidores</t>
  </si>
  <si>
    <t>Curso superior de inteligencia estratégica</t>
  </si>
  <si>
    <t>1 - SUMINISTRO DE FRUTAS Y VERDURAS SIN FICHA TÉCNICA OSCE PARA EL ÁREA DE ALIMENTACIÓN DEL DESPACHO PRESIDENCIAL</t>
  </si>
  <si>
    <t>Adjudicacion Simplificada</t>
  </si>
  <si>
    <t>ELECTRÓNICA</t>
  </si>
  <si>
    <t>AS Nº 01-2020-DP-1</t>
  </si>
  <si>
    <t>20478217626 - INVERSIONES JEANBE EMPRESA INDIVIDUAL DE RESPONSABILIDAD LIMITADA - INVERSIONES JEANBE E.I.R.L.</t>
  </si>
  <si>
    <t>VIGENTE</t>
  </si>
  <si>
    <t>2 -SUMINISTRO DE PESCADOS Y MARISCOS SIN FICHA TECNICA DEL OSCE PARA EL AREA DE ALIMENTACION DEL DESPACHO PRESIDENCIAL</t>
  </si>
  <si>
    <t>AS Nº 02-2020-DP-2</t>
  </si>
  <si>
    <t>3 - SUMINISTRO DE VÍVERES ENVASADOS Y A GRANEL PARA EL ÁREA DE ALIMENTACIÓN DEL DESPACHO PRESIDENCIAL</t>
  </si>
  <si>
    <t>AS Nº 03-2020-DP-1</t>
  </si>
  <si>
    <t>CULMINADO</t>
  </si>
  <si>
    <t>4 - CONTRATACIÓN DE SUMINISTRO DE DIARIOS Y REVISTAS</t>
  </si>
  <si>
    <t>AS Nº 04-2020-DP-1</t>
  </si>
  <si>
    <t>CONSORCIO AMSOSAC - ANA HUAMANTUMA CANDIOTTI</t>
  </si>
  <si>
    <t>5 - CONTRATACIÓN DEL SUMINISTRO DE ENVASES, CUBIERTOS Y BOLSAS BIODEGRADABLES PARA EL ÁREA DE ALIMENTACIÓN DEL DESPACHO PRESIDENCIAL</t>
  </si>
  <si>
    <t>AS Nº 05-2020-DP-1</t>
  </si>
  <si>
    <t>20510675411  - NASAO CORPORATION SOCIEDAD ANONIMA CERRADA - NASAO CORPORATION S.A.C.</t>
  </si>
  <si>
    <t>6 - CONTRATACION DEL SERVICIO DE ALQUILER DE FOTOCOPIADORA PARA EL DESPACHO PRESIDENCIAL</t>
  </si>
  <si>
    <t>AS Nº 06-2020-DP-1</t>
  </si>
  <si>
    <t>CONSORCIO SERVICENTRO S.R.L. – REPRESENTACIONES GUTIÉRREZ &amp; FIGUEROA S.R.L.</t>
  </si>
  <si>
    <t>7 - CONTRATACIÓN DE PÓLIZA DE SEGURO VIDA LEY Y VIDA EN GRUPO PARA EL PERSONAL D.L. 728 QUE LABORA EN EL DESPACHO PRESIDENCIAL</t>
  </si>
  <si>
    <t>AS Nº 07-2020-DP-1</t>
  </si>
  <si>
    <t>20454073143 - LA POSITIVA VIDA SEGUROS Y REASEGUROS</t>
  </si>
  <si>
    <t>8 - CONTRATACION DEL SERVICIO DE TELEFONIA FIJA PARA EL DESPACHO PRESIDENCIAL</t>
  </si>
  <si>
    <t>AS Nº 08-2020-DP-2</t>
  </si>
  <si>
    <t>20467534026 - AMERICA MOVIL PERU S.A.C.</t>
  </si>
  <si>
    <t>9 - CONTRATACIÓN DE SERVICIO DE MANTENIMIENTO PREVENTIVO PARA EQUIPOS DE AIRE ACONDICIONADO, CORTINAS DE AIRE Y CAMARAS FRIGORIFICAS DE LAS DIFERENTES AREAS DEL DESPACHO PRESIDENCIAL</t>
  </si>
  <si>
    <t>AS Nº 09-2020-DP-1</t>
  </si>
  <si>
    <t>20600979915 - VGOP TECHNICAL SOLUTIONS S.A.C</t>
  </si>
  <si>
    <t>10 - CONTRATACIÓN DE PROVISIÓN DE BIENES DE CONSUMO PARA LAS SESIONES DEL CONSEJO DE MINISTROS</t>
  </si>
  <si>
    <t>AS Nº 010-2020-DP-1</t>
  </si>
  <si>
    <t>20507634479 - EDENRED PERU S.A.</t>
  </si>
  <si>
    <t>11 - ADQUISICION DE VALES DE CONSUMO DE ALIMENTOS A TRAVES DE TARJETA ELECTRONICA</t>
  </si>
  <si>
    <t>AS Nº 011-2020-DP-2</t>
  </si>
  <si>
    <t>12 - CONTRATACIÓN DEL SERVICIO DE TELEVISIÓN POR CABLE CATV O SATÉLITE (DTH) O PAGA PARA EL DESPACHO PRESIDENCIAL</t>
  </si>
  <si>
    <t>AS Nº 012-2019-DP-3</t>
  </si>
  <si>
    <t>13 - SERVICIO DE MANTENIMIENTO PREVENTIVO DE EQUIPOS DE COCINA Y COMEDOR PARA EL AREA DE ALIMENTACION</t>
  </si>
  <si>
    <t>AS Nº 013-2020-DP-1</t>
  </si>
  <si>
    <t>20504761381 - SERMAQ INGENIERIA CONTRATISTA S.R.L.</t>
  </si>
  <si>
    <t>14 - CONTRATACIÓN DEL SERVICIO DE MANTENIMIENTO PREVENTIVO DEL CABLEADO ESTRUCTURADO DE LA RED DE DATOS Y SISTEMA DE CORRIENTE ESTABILIZADA</t>
  </si>
  <si>
    <t>AS Nº 014-2020-DP-1</t>
  </si>
  <si>
    <t>20538501469 - IDELCOM S.A.C</t>
  </si>
  <si>
    <t>15 - ADQUISICIÓN DE SOFTWARE ADMINISTRADOR UNIFICADO DE TERMINALES Y SOFTWARE PARA SISTEMAS DE LLAMADAS SEGURAS</t>
  </si>
  <si>
    <t>AS Nº 015-2020-DP-1</t>
  </si>
  <si>
    <t>20602114342 - FAONET SYSTEM S.A.C.</t>
  </si>
  <si>
    <t>16 - SERVICIO DE MENSAJERÍA NIVEL LOCAL Y NACIONAL E INTERNACIONAL</t>
  </si>
  <si>
    <t>AS Nº 016-2020-DP-1</t>
  </si>
  <si>
    <t>20601701503 - P &amp; M COURIER EXPRESS S.A.C.</t>
  </si>
  <si>
    <t>17 - ADQUISICIÓN DE ACCESO A CLIENTES PARA WINDOWS SERVER Y EXCHANGE SERVER</t>
  </si>
  <si>
    <t>ASa Nº 017-2020-DP-1</t>
  </si>
  <si>
    <t>20550126959 - REDES Y SERVICIOS S.A.C.</t>
  </si>
  <si>
    <t>18 - CONTRATACION DEL SERVICIO DE LIMPIEZA PARA LAS SEDES INSTITUCIONALES DEL DESPACHO PRESIDENCIAL.</t>
  </si>
  <si>
    <t>AS Nº 018-2020-DP-1</t>
  </si>
  <si>
    <t>20601590906 - GRUPO SANFER CLEAN S.A.C. - SANFER CLEAN S.A.C.</t>
  </si>
  <si>
    <t>19 - CONTRATACIÓN DEL SERVICIO DE LAVADO - PLANCHADO DE MANTELES Y PRENDAS PARA EL ÁREA DE ALIMENTACIÓN DEL DESPACHO PRESIDENCIAL</t>
  </si>
  <si>
    <t>AS Nº 019-2020-DP-1</t>
  </si>
  <si>
    <t>10215582316 - WESTPHALEN VALDEZ GABRIELA MARGARITA</t>
  </si>
  <si>
    <t>20 - CONTRATACIÓN DEL SERVICIO DE SEGUROS PATRIMONIALES PARA EL DESPACHO PRESIDENCIAL</t>
  </si>
  <si>
    <t>Concurso Publico</t>
  </si>
  <si>
    <t>CP Nº 01-2020-DP-1</t>
  </si>
  <si>
    <t>20332970411 - PACIFICO COMPAÑIA DE SEGUROS Y REASEGUROS</t>
  </si>
  <si>
    <t>21 - CONTRATACION DEL SERVICIO DE ACCESO DEDICADO A INTERNET</t>
  </si>
  <si>
    <t>CP Nº 03-2020-DP-1</t>
  </si>
  <si>
    <t>20552504641 - OPTICAL TECHNOLOGIES SAC</t>
  </si>
  <si>
    <t>22 - CONTRATACIÓN DEL SERVICIO DE AGENCIAMIENTO DE PASAJES AÉREOS NACIONALES E INTERNACIONALES PARA EL DESPACHO PRESIDENCIAL</t>
  </si>
  <si>
    <t>CP Nº 02-2020-DP-1</t>
  </si>
  <si>
    <t>20100999430 - DOMIRUTH TRAVEL SERVICE S.A.C</t>
  </si>
  <si>
    <t>23 - CONTRATACIÓN DEL SERVICIO DE TELEFONÍA MÓVIL PARA EL DESPACHO PRESIDENCIAL</t>
  </si>
  <si>
    <t>CP Nº 04-2020-DP-1</t>
  </si>
  <si>
    <t>20100017491 -TELEFONICA DEL PERU SAA</t>
  </si>
  <si>
    <t>24 - CONTRATACIÓN DEL SERVICIO DE MANTENIMIENTO CORRECTIVO PARA UNIDADES VEHICULARES DEL PATIO QUE FORMAN PARTE DE LA FLOTA VEHICULAR DEL DESPACHO PRESIDENCIAL</t>
  </si>
  <si>
    <t>CP Nº 05-2020-DP-1</t>
  </si>
  <si>
    <t>20502616201 - AUTOSERVICIOS UNTIVEROS S.A.C.</t>
  </si>
  <si>
    <t>25 - CONTRATACIÓN DE DEFENSA LEGAL OTORGADO POR RESOLUCIÓN DE SUBSECRETARIA GENERAL N° 20-2020-DP/SSG</t>
  </si>
  <si>
    <t>Contratacion Directa</t>
  </si>
  <si>
    <t>CD Nº 01-2020-DP-1</t>
  </si>
  <si>
    <t>10415730760 - RODAS VERA CARLOS ERNESTO</t>
  </si>
  <si>
    <t>RESUELTO</t>
  </si>
  <si>
    <t>SE RESOLVIO PARCIALMENTE</t>
  </si>
  <si>
    <t>26 - CONTRATACIÓN DEL SUMINISTRO DE PRODUCTOS CÁRNICOS (RES, CERDO, CUY Y CARNERO), VÍSCERAS Y CARNE DE AVES (POLLO, GALLINA Y PAVO) PARA EL ÁREA DE ALIMENTACIÓN DEL DESPACHO PRESIDENCIAL</t>
  </si>
  <si>
    <t>Licitacion Publica</t>
  </si>
  <si>
    <t>LP Nº 01-2020-DP-1</t>
  </si>
  <si>
    <t xml:space="preserve">20478217626 - INVERSIONES JEANBE EMPRESA INDIVIDUAL DE RESPONSABILIDAD LIMITADA - INVERSIONES JEANBE E.I.R.L. / CONSORCIO R. ROMERO E.I.R.L. </t>
  </si>
  <si>
    <t>27 - SUMINISTRO DE FRUTAS Y VERDURAS CON FICHA TECNICA DEL OSCE PARA EL AREA DE ALIMENTACION DEL DESPACHO PRESIDENCIAL</t>
  </si>
  <si>
    <t>Subasta Inversa Electronica</t>
  </si>
  <si>
    <t>SIE Nº 01-2020-DP-1</t>
  </si>
  <si>
    <t>10095818914 - YANQUI LAIME DANIEL DAVID</t>
  </si>
  <si>
    <t>28 - SUMINISTRO DE PESCADO CON FICHA TECNICA DEL OSCE PARA EL AREA DE ALIMENTACION DEL DESPACHO PRESIDENCIAL</t>
  </si>
  <si>
    <t>SIE Nº 02-2020-DP-2</t>
  </si>
  <si>
    <t>20601075971 - COMERCIAL GOMEZ Y COSIO S.A.C. - COMESIO S.A.C.</t>
  </si>
  <si>
    <t>29 - SUMINISTRO DE ABARROTES CON FICHA TECNICA DEL OSCE PARA EL ÁREA DE ALIMENTACIÓN DEL DESPACHO PRESIDENCIAL</t>
  </si>
  <si>
    <t>SIE Nº 03-2020-DP-1</t>
  </si>
  <si>
    <t>30 - SUMINISTRO DE COMBUSTIBLE DIESEL B5 S-50 PARA ABASTECER LAS UNIDADES VEHICULARES QUE FORMAN PARTE DEL DESPACHO PRESIDENCIAL</t>
  </si>
  <si>
    <t>SIE Nº 04-2020-DP-1</t>
  </si>
  <si>
    <t>20565643496 - GLOBAL FUEL SOCIEDAD ANONIMA</t>
  </si>
  <si>
    <t>31 - CONTRATACIÓN DEL SUMINISTRO DE GAS LICUADO DE PETRÓLEO (GLP) A GRANEL PARA EL ÁREA DE ALIMENTACIÓN DEL DESPACHO PRESIDENCIAL</t>
  </si>
  <si>
    <t>SIE Nº 05-2020-DP-1</t>
  </si>
  <si>
    <t>10200550043 - GARCIA PALOMINO JORGE LUIS</t>
  </si>
  <si>
    <t>32 - SUMINISTRO DE ABARROTES CON FICHA TECNICA DEL OSCE PARA EL AREA DE ALIMENTACION DEL DESPACHO PRESIDENCIAL</t>
  </si>
  <si>
    <t>SIE Nº 06-2020-DP-1</t>
  </si>
  <si>
    <t>33 - CONTRATACION DE SUMINISTRO DE VERDURAS Y FRUTAS CON FICHA TECNICA DEL OSCE PARA EL AREA DE ALIMENTACION DEL DESPACHO PRESIDENCIAL</t>
  </si>
  <si>
    <t>SIE Nº 07-2020-DP-1</t>
  </si>
  <si>
    <t>34-ADQUISICION DE LLANTAS PARA LOS VEHICULOS DEL DESPACHO PRESIDENCIAL</t>
  </si>
  <si>
    <t>Compras por catálogo (Convenio Marco)</t>
  </si>
  <si>
    <t>35 - CONTRATACIÓN DEL SUMINISTRO DE EMBUTIDOS PARA EL ÁREA DE ALIMENTACIÓN DEL DESPACHO PRESIDENCIAL</t>
  </si>
  <si>
    <t>ATENCIÓN MENORA O IGUAL A 8 UIT</t>
  </si>
  <si>
    <t>36 - SERVICIO BÁSICO DE ENERGÍA ELÉCTRICA .ENERO - DICIEMBRE 2020</t>
  </si>
  <si>
    <t>37 - SERVICIO DE CONSUMO DE AGUA POTABLE.ENERO - DICIEMBRE 2020</t>
  </si>
  <si>
    <t>38 - CONTRATO DE ADHESIÓN A PEX  SERVICIO DE PEAJE PARA EL PERIODO 2020</t>
  </si>
  <si>
    <t>39 - SERVICIO DE PUBLICACIONES EN EL DIARIO OFICIAL EL PERUANO</t>
  </si>
  <si>
    <t>40 - SEGUNDAD ADENDA AL CONTRATO COMODATO CON EL BANCO DE LA NACIÓN</t>
  </si>
  <si>
    <t>41 - SERVICIO DE INVENTARIO FÌSCIO VALORIZADO DE BIENES E  INMUEBLES</t>
  </si>
  <si>
    <t xml:space="preserve">42 - ADQUISICIÓN DE BEBIDAS GASEOSAS Y REHIDRATANTES </t>
  </si>
  <si>
    <t>43 - MANTENIMIENTO PREVENTIVO A COLECTOR DE AGUAS RESIDUALES DE PALACIO DE GOBIERNO</t>
  </si>
  <si>
    <t>44 - ADQUISICIÓN  DE VIVERES PERECIBLES (VERDURAS) COMO CONTINGENCIA DEL ESTADO DE EMERGENCIA (DS 0</t>
  </si>
  <si>
    <t>45 - SERVICIO DE EXÁMENES MÉDICOS OCUPACIONALES</t>
  </si>
  <si>
    <t>46 - SUMINISTRO DE BIENES NO PERECIBLES PARA EL PERSONAL ADMINISTRATIVO DEL DESPACHO PRESIDENCIAL</t>
  </si>
  <si>
    <t>47 - MANTENIMIENTO CORRECTIVO DE LOS EQUIPOS DE AIRE ACONDICIONADO DE LOS SALONES DE PALACIO DE GOBIERNO</t>
  </si>
  <si>
    <t>48 - SERVICIO DE MANTENIMIENTO PREVENTIVO DEL SISTEMA DE CIRCUITO CERRADO DE VIDEO VIGILANCIA DEL DE</t>
  </si>
  <si>
    <t>49 - SERVICIO DE MANTENIMIENTO PREVENTIVO DE LA CENTRAL TELEFONICA Y  UNIDAD REMOTA DEL DESPACHO PRESIDEN</t>
  </si>
  <si>
    <t xml:space="preserve">50 - ADQUISICIÓN DE PAPEL HIGIÉNICO, PAPEL TOALLA Y JABÓN LÍQUIDO </t>
  </si>
  <si>
    <t>51 - SUMINISTRO DE PANES Y SIMILARES PARA EL AREA DE ALIMENTACION DEL DESPACHO PRESIDENCIAL.</t>
  </si>
  <si>
    <t>52 - SERVICIO DE LAVADO ECOLÓGICO INTEGRAL DE VEHÍCULOS DE LA FLOTA DEL DESPACHO PRESIDENCIAL</t>
  </si>
  <si>
    <t>53 - MANTENIMIENTO CORRECTIVO DEL SISTEMA DE BOMBEO PRINCIPAL DE AGUA POTABLE DE PALACIO DE GOBIERNO</t>
  </si>
  <si>
    <t>54 - ADQUISICIÓN DE LUBRICANTES Y LÍQUIDO REFRIGERANTE PARA LA FLOTA VEHICULAR DEL DESPACHO PRESIDEN</t>
  </si>
  <si>
    <t>55 - SERVICIO DE MONITOREO SATELITAL GPS PARA 40 VEHÍCULOS DE LA FLOTA VEHICULAR DEL DESPACHO PRESIDENCIA</t>
  </si>
  <si>
    <t>56 - SERVICIO DE FUMIGACIÓN DE LOS AMBIENTES DEL DESPACHO P.(DESINSECTACIÓN , DESINFECCIÓN, DESRATIZACIÓN</t>
  </si>
  <si>
    <t>57 - SUMINISTRO DE LECHE ENTERA EVAPORADA X 400 GRAMOS</t>
  </si>
  <si>
    <t>58 - MASCARILLA DESCARTABLE USO QUIRURGICO 3 PLIEGUES USUARIO SS.GG.</t>
  </si>
  <si>
    <t>59 - ADQUISICIÓN DE BATERÍAS PARA VEHÍCULOS DE PATIO DE LA FLOTA VEHICULAR DEL DESPACHO PRESIDENCIAL</t>
  </si>
  <si>
    <t>60 - MEDICAMENTOS PARA LOS SERVICIOS MEDICOS DEL DESPACHO PRESIDENCIAL, ESTE PEDIDO</t>
  </si>
  <si>
    <t>61 - ADQUISICION DE BIENES PARA EL PROGRAMA DE VIDA SALUDABLE A FAVOR DE LOS TRABAJADORES DEL DP</t>
  </si>
  <si>
    <t>62 - SEGUROS ACCIDENTES PERSONALES Y SEGURO PROGRAMA FORMACION LABORAL PARA PERSONAL DP</t>
  </si>
  <si>
    <t>63 - PRESTACION ACCESORIA"  LICITACIÓN PÚBLICA N° 01-2017-DP</t>
  </si>
  <si>
    <t>64 - MANTENIMIENTO CORRECTVIO DE UV TOYOTA EGU 897</t>
  </si>
  <si>
    <t>65 - SERVICIO DE MANTENIMIENTO CORRECTIVO DE VEHÍCULO MARCA TOYOTA PLACA DE RODAJE EGU-849 (SIST HIBRIDO)</t>
  </si>
  <si>
    <t>66 - SERVICIO DE MANTENIMIENTO PREVENTIVO DE ASCENSORES Y MONTAPLATOS</t>
  </si>
  <si>
    <t>67 - SERVICIO DE LAVADO Y PLANCHADO DE PRENDAS.</t>
  </si>
  <si>
    <t>68 - RECARGA Y MANTENIMIENTOL DE EXTINTORES DEL PALACIO DE GOBIERNO.</t>
  </si>
  <si>
    <t>69 - SERVICIO DE MANTENIMIENTO PREVENTIVO ANUAL DEL GRUPO ELECTRÓGENO DE 625 KVA.</t>
  </si>
  <si>
    <t>70 - SERVICIO DE MANTENIMIENTO CORRECTIVO DEL EQUIPO DE RAYOS X DE DETECCIÓN DE EXPLOSIVOS Y ARMAS</t>
  </si>
  <si>
    <t>71 - SERVICIO DE MANTENIMIENTO CORRECTIVO PARA UNIDAD VEHICULAR MARCA LEXUS PLACA DE RODAJE EGR-850,</t>
  </si>
  <si>
    <t>72 - CONTRATACION DEL SEGURO OBLIGATORIO CONTRA ACCIDENTES DE TRANSITO (SOAT) PERIODO 2020 PARA LOS VEHÍC</t>
  </si>
  <si>
    <t>73 - MANTENIMIENTO PREVENTIVO DE LOS EQUIPOS DE MEDIA TENSIÓN DE LA SUB ESTACION ELECTRICA</t>
  </si>
  <si>
    <t>74 - MANTENIMIENTO PREVENTIVO DE UNIDADES VEHICULARES MARCA MITSUBISHI.</t>
  </si>
  <si>
    <t>75 - MANTENIMIENTO PREVENTIVO DE UNIDADES VEHICULARES MARCA TOYOTA</t>
  </si>
  <si>
    <t xml:space="preserve">76 - ADQUISICIÓN DE AGUA DE MESA DE 20 LITROS </t>
  </si>
  <si>
    <t xml:space="preserve">77 - SERVICIO DE TELEFONIA DE CONTINGENCIA </t>
  </si>
  <si>
    <t>78 - SERVICIO DE MANTENIMIENTO PREVENTIVO DE SISTEMA DE EXTINCION DE GRASA DE COCINA (CONTRA INCENDIO)</t>
  </si>
  <si>
    <t>79 - ADQUISICIÓN DE EMBLEMA E INSIGNA CASA MILITAR</t>
  </si>
  <si>
    <t>80 - SEGURO COMPLEMENTARIO DE TRABAJO DE RIESGO - SALUD PARA LOS SERVIDORES DEL DESPACHO PRESIDENCIAL.</t>
  </si>
  <si>
    <t>81 - RENOVACION LICENCIA AUTODESK: POR UN AÑO DISEÑO DE ARQ. ING Y CONSTRUCCION</t>
  </si>
  <si>
    <t>82 - ADQUISICIÓN DE CARTUCHOS CALIBRE 9 X19MM</t>
  </si>
  <si>
    <t>83 - ADQUISICIÓN DE EQUIPOS DE PROTECCIÓN - SERV. GENERALES</t>
  </si>
  <si>
    <t>84 - SUMINISTRO DE VISCERAS DE RES PARA EL AREA DE ALIMENTACION DEL DP</t>
  </si>
  <si>
    <t>85 - MANTENIMIENTO PREVENTIVO DE TABLEROS DE DISTRIBUCIÓN ELÉCTRICA DE PALACIO DE GOBIERNO</t>
  </si>
  <si>
    <t>1 - CONTRATACIÓN DEL SERVICIO DE SEGUROS PATRIMONIALES PARA EL DESPACHO PRESIDENCIAL</t>
  </si>
  <si>
    <t>CP-SM-1-2021-DP-1</t>
  </si>
  <si>
    <t>Consorcio Pacífico-Liberty: Conformado por las Empresas: Pacífico Compañía de Seguros y Reaseguros S.A. y Liberty Seguros S.A.</t>
  </si>
  <si>
    <t>2 - ADQUISICION DE COMBUSTIBLE (GASOHOL 97 PLUS)</t>
  </si>
  <si>
    <t>Subasta Inversa Electrónica</t>
  </si>
  <si>
    <t>SIE-SIE-2-2021-DP-1</t>
  </si>
  <si>
    <t>3 - SUMINISTRO DE VÍVERES ENVASADOS Y A GRANEL SIN FICHA TÉCNICA OSCE PARA EL ÁREA DE ALIMENTACIÓN DEL DESPACHO PRESIDENCIAL</t>
  </si>
  <si>
    <t>AS-SM-1-2021-DP-1</t>
  </si>
  <si>
    <t>4 - SUMINISTRO DE COMBUSTIBLE DIESEL B5 S-50 PARA ABASTECER LAS UNIDADES VEHICULARES QUE FORMAN PARTE DEL DESPACHO PRESIDENCIAL</t>
  </si>
  <si>
    <t>SIE-SIE-1-2021-DP-1</t>
  </si>
  <si>
    <t>20511995028 - TERPEL PERU S.A.C.</t>
  </si>
  <si>
    <t>5 - CONTRATACIÓN DE SUMINISTRO DE ENVASES, CUBIERTOS Y BOLSAS BIODEGRADABLES PARA EL ÁREA DE ALIMENTACIÓN DEL DESPACHO PRESIDENCIAL</t>
  </si>
  <si>
    <t>AS-SM-2-2021-DP-3</t>
  </si>
  <si>
    <t>20302975559 - CODIREGE S.A.</t>
  </si>
  <si>
    <t>6 - SUMINISTRO DE FRUTAS Y VERDURAS SIN FICHA TÉCNICA OSCE PARA EL ÁREA DE ALIMENTACIÓN DEL DESPACHO PRESIDENCIAL</t>
  </si>
  <si>
    <t>POR CONVOCAR</t>
  </si>
  <si>
    <t xml:space="preserve">7 - CONTRATACION DEL SERVICIO DE TELEVISION POR CABLE (CATV) O SATELITE (DTH) O PAGA PARA EL DESPACHO PRESIDENCIAL </t>
  </si>
  <si>
    <t>AS-SM-3-2021-DP-1</t>
  </si>
  <si>
    <t>8 - CONTRATACION DEL SERVICIO DE ALQUILER DE FOTOCOPIADORA PARA EL DESPACHO PRESIDENCIAL</t>
  </si>
  <si>
    <t>9 - ADQUISICIÓN DE UNIFORME INSTITUCIONAL A FAVOR DE LOS TRABAJADORES DE LOS REGÍMENES LABORALES D.Leg. N° 276, N° 728 Y LEY N° 30057 DEL DESPACHO PRESIDENCIAL</t>
  </si>
  <si>
    <t>11 - CONTRATACION DE LOS SEGUROS VIDA LEY Y VIDA EN GRUPO A FAVOR DE LOS TRABAJADORES DEL DESPAHO PRESIDENCIAL</t>
  </si>
  <si>
    <t>AS-SM-8-2021-DP-1</t>
  </si>
  <si>
    <t>12 - SUMINISTRO DE PESCADOS Y MARISCOS SIN FICHA TECNICA DEL OSCE  PARA EL AREA DE ALIMENTACION DEL DESPACHO PRESIDENCIAL</t>
  </si>
  <si>
    <t>13 - SERVICIO DE MANTENIMIENTO CORRECTIVO PARA UNIDADES VEHICULARES DE PATIO QUE FORMAN PARTE DE LA FLOTA VEHICULAR DEL DESPACHO PRESIDENCIAL</t>
  </si>
  <si>
    <t>CP-SM-2-2021-DP-1</t>
  </si>
  <si>
    <t>ADJUDICADO</t>
  </si>
  <si>
    <t>A LA ESPERA DE DOCUMENTOS PARA SUSCRIBIR CONTRATO</t>
  </si>
  <si>
    <t>14 - SUMINISTRO DE PESCADO CON FICHA TECNICA DEL OSCE  PARA EL AREA DE ALIMENTACION DEL DESPACHO PRESIDENCIAL</t>
  </si>
  <si>
    <t>15 - ADQUISICION DE VALES DE CONSUMO ELECTRONICO A TRAVES DE TARJETAS ELECTRONICAS</t>
  </si>
  <si>
    <t>16 - CONTRATACIÓN DEL SUMINISTRO DE PRODUCTOS CÁRNICOS (RES, CERDO, CUY Y CARNERO), VÍSCERAS Y CARNE DE AVES (POLLO, GALLINA Y PAVO) PARA EL ÁREA DE ALIMENTACIÓN DEL DESPACHO PRESIDENCIAL</t>
  </si>
  <si>
    <t>17 - SERVICIO DE LIMPIEZA DE SEDES INTITUCIONALES DEL DESPACHO PRESIDENCIAL</t>
  </si>
  <si>
    <t xml:space="preserve">18 - SERVICIO DE LAVADO DE MANTELES Y PRENDAS EN GENERAL </t>
  </si>
  <si>
    <t>19 - SERVICIO DE MENSAJERÍA NIVEL LOCAL Y NACIONAL E INTERNACIONAL</t>
  </si>
  <si>
    <t>20 - SUMINISTRO DE ABARROTES CON FICHA TECNICA DEL OSCE PARA EL ÁREA DE ALIMENTACIÓN DEL DESPACHO PRESIDENCIAL</t>
  </si>
  <si>
    <t>21 - SUMINISTRO DE FRUTAS Y VERDURAS CON FICHA TECNICA DEL OSCE PARA EL AREA DE ALIMENTACION DEL DESPACHO PRESIDENCIAL</t>
  </si>
  <si>
    <t>22 - CONTRATACIÓN DE DEFENSA LEGAL OTORGADA POR RESOLUCIÓN DE SUBSECRETARIA GENERAL N° 020-2020-DP/SSG</t>
  </si>
  <si>
    <t>CD-SM-1-2021-DP-1</t>
  </si>
  <si>
    <t>HUGO FELIX MENDOZA MALPARTIDA</t>
  </si>
  <si>
    <t>23 - CONTRATACIÓN DEL SERVICIO DE INSTALACIÓN DE FIBRA ÓPTICA PARA CONTINGENCIA ENTRE GABINETES DE COMUNICACIONES DEL DESPACHO PRESIDENCIAL</t>
  </si>
  <si>
    <t>AS-SM-4-2021-DP-1</t>
  </si>
  <si>
    <t>24 - CONTRATACIÓN DEL SERVICIO DE MANTENIMIENTO DEL AMBIENTE 1NAN002 DE PALACIO DE GOBIERNO</t>
  </si>
  <si>
    <t>AS-SM-5-2021-DP-1</t>
  </si>
  <si>
    <t>20600346581 - GRUPO INVERCON S.A.C.</t>
  </si>
  <si>
    <t>25 - CONTRATACIÓN DEL SERVICIO DE MANTENIMIENTO PREVENTIVO DE EQUIPOS, COMPONENTES E INFRAESTRUCTURA DEL CENTRO DE DATOS DEL DESPACHO PRESIDENCIAL</t>
  </si>
  <si>
    <t>AS-SM-6-2021-DP-1</t>
  </si>
  <si>
    <t>20601515106 - TOVAL SYSTEMS S.A.C.</t>
  </si>
  <si>
    <t>26 - ADQUISICION DE EQUIPOS DE PROTECCION PERSONAL CON EL FIN DE CONTRARRESTAR EL CONTAGIO POR CORONAVIRUS PARA LOS COLABORADORES DEL DESPACHO PRESIDENCIAL</t>
  </si>
  <si>
    <t>AS-SM-7-2021-DP-1</t>
  </si>
  <si>
    <t>27 - ADQUISICIÓN DE SUMINISTROS PARA EQUIPOS DE IMPRESIÓN</t>
  </si>
  <si>
    <t xml:space="preserve">Compras por catálogo (Convenio Marco) </t>
  </si>
  <si>
    <t>28 - SUMINISTRO DE GAS LICUADO DE PETRÓLEO (GLP) A GRANEL PARA EL ÁREA DE ALIMENTACIÓN DEL DESPACHO PRESIDENCIAL</t>
  </si>
  <si>
    <t>SIE-3-2021-DP-1</t>
  </si>
  <si>
    <t>20486255171 - CORPORACION RIO BRANCO S A</t>
  </si>
  <si>
    <t>29 - SUMINISTRO DE EMBUTIDOS PARA EL ÁREA DE ALIMENTACIÓN DEL DESPACHO PRESIDENCIAL</t>
  </si>
  <si>
    <t>AS-SM-9-2021-DP-1</t>
  </si>
  <si>
    <t>30 - SERVICIO DE ENERGÌA ELÈCTRICA</t>
  </si>
  <si>
    <t>31 - SERVICIO DE AGUA POTABLE</t>
  </si>
  <si>
    <t>32 - CONTRATO DE ADHESIÓN A PEX  SERVICIO DE PEAJE PARA EL PERIODO 2021</t>
  </si>
  <si>
    <t>SIN PROCESO</t>
  </si>
  <si>
    <t>33 - ADQUISICION DE SUMINISTROS PARA EQUIPOS DE IMPRESION POR CATÁLOGO ELECTRÓNICO POR ACUEROD MARCO</t>
  </si>
  <si>
    <t>34 - SUMINISTROS DE ÚTILES DE ESCRITORIO A TRAVÉS DEL CATÁLOGO ELECTRÓNICO POR ACUERDO MARCO</t>
  </si>
  <si>
    <t>35 - PUBLICACIONES EN EL DIARIO OFICIAL EL PERUANO</t>
  </si>
  <si>
    <t>36 - CONTRATO DE COMODATO -- BANCO DE LA NACIÓN  REEMBOLSO DE  GASTOS COMUNES DEL EDIFICIO PALACIO</t>
  </si>
  <si>
    <t>37 - SOPORTE TÈCNICO PARA  IOARR HARDWARE</t>
  </si>
  <si>
    <t>38 - SERVICIO DE EVALUACIONES MEDICAS OCUPACIONALES 2019</t>
  </si>
  <si>
    <t>39 - SERVICIO DE FUMIGACIÓN DE AMBIENTES DEL DP</t>
  </si>
  <si>
    <t>40 - MANTENIMIENTO CORRECTIVO DE LOS EQUIPOS DE COCINA Y COMEDOR</t>
  </si>
  <si>
    <t>41 - MANTENIMIENTO PREVENTIVO A LOS DISPENSADORES ELECTRICOS DE AGUA DEL DESPACHO PRESIDENCIA</t>
  </si>
  <si>
    <t>42 - SERVICIO DE MANTENIMIENTO PREVENTIVO DE LA CENTRAL TELEFONICA Y  UNIDAD REMOTA DEL DESPACHO PRESIDEN</t>
  </si>
  <si>
    <t>43 - SERVICIO DE WEB HOSTING</t>
  </si>
  <si>
    <t>44 - ADQUISICIÓN DE PINTURA  PARA EL PINTADO DE LOS ALOJAMIENTOS</t>
  </si>
  <si>
    <t>45 - RENOVACION LICENCIAS</t>
  </si>
  <si>
    <t>46 - ARREGLOS FLORALES</t>
  </si>
  <si>
    <t>47 - SERVICIO DE LAVADO Y PLANCHADO DE PRENDAS.</t>
  </si>
  <si>
    <t>48 - SERVICIO DE MANTENIMIENTO PREVENTIVO PARA EQUIPOS DE AIRE ACONDICIONADO EN DIFERENTES OFICINAS</t>
  </si>
  <si>
    <t>49 - SERVICIO DE MANTENIMIENTO PREVENTIVO DE VEHÍCULOS MARCA MITSUBISHI DEL DESPACHO PRESIDENCIAL</t>
  </si>
  <si>
    <t>50 - MANTENIMIENTO DE BOMBAS DE AGUA</t>
  </si>
  <si>
    <t>51 - MEDICAMENTOS PARA LOS SERVICIOS MEDICOS DEL DESPACHO PRESIDENCIAL</t>
  </si>
  <si>
    <t>52 - ADQUISICIÓN DE LUMINARIAS PARA EL DP</t>
  </si>
  <si>
    <t xml:space="preserve">53 - SERVICIO DE LAVADO DE MANTELES Y SIMILARES PARA LAS ATENCIONES INTERNAS Y/O PROTOCOLARES </t>
  </si>
  <si>
    <t>54 -  SERVICIO DE TELEFONÍA MÓVIL SATELITAL</t>
  </si>
  <si>
    <t>55 - LAVADO ECOLOGICO INTEGRAL PARA VEHICULOS DE LA FLOTA DEL DESPACHO PRESIDENCIAL</t>
  </si>
  <si>
    <t>56 - SUMINISTRO DE VISCERAS DE RES PARA EL AREA DE ALIMENTACION DEL DP</t>
  </si>
  <si>
    <t>57 -  SUMINISTRO DE PRODUCTOS NO PERECIBLES A GRANEL SIN FICHA TECNICA</t>
  </si>
  <si>
    <t>58 - ADQUISICIÓN DE BATERÍAS PARA VEHÍCULOS DE PATIO DE LA FLOTA VEHICULAR DEL DESPACHO PRESIDENCIAL</t>
  </si>
  <si>
    <t xml:space="preserve">59 - SERVICIO DE ACONDICIONAMIENTO DE CASETAS DE SEGURIDAD INSTALADOS EN LOS ACCESOS </t>
  </si>
  <si>
    <t xml:space="preserve">60 - ADQUISICIÓN DE BEBIDAS GASEOSAS Y REHIDRATANTES </t>
  </si>
  <si>
    <t>61 -  MANTENIMIENTO PREVENTIVO DE EQUIPOS DE IMPRESION DEL DESPACHO PRESIDENCIAL..</t>
  </si>
  <si>
    <t>62 - SERVICIO DE CUSTODIA DE MEDIOS MAGNETICOS</t>
  </si>
  <si>
    <t>63 - SERVICIO DE TELEFONÍA FIJA  PARA EL DESPACHO PRESIDENCIAL</t>
  </si>
  <si>
    <t>64 - MANTENIMIENTO DE INSTALACIONES ELECTRICAS</t>
  </si>
  <si>
    <t>65 - SERVICIO DE MANTENIMIENTO PREVENTIVO DE EQUIPOS DE SISTEMA DE SEGURIDAD DEL DESPACHO PRESIDENCIAL.</t>
  </si>
  <si>
    <t>66 - PASAJES NACIONALES</t>
  </si>
  <si>
    <t>67 - CONTRATACIÓN DE SEGUROS ACCIDENTES PERSONALES Y SEGURO PROGRAMA FORMACION LABORAL PARA PERSONAL DP</t>
  </si>
  <si>
    <t>68 - SERVICIO DE MANTENIMIENTO PREVENTIVO DE VEHÍCULOS MARCA LEXUS DEL DESPACHO PRESIDENCIAL</t>
  </si>
  <si>
    <t>69 - MANTENIMIENTO DE POZO SÉPTICO</t>
  </si>
  <si>
    <t>70 - RECARGA Y MANTENIMIENTOL DE EXTINTORES DEL PALACIO DE GOBIERNO.</t>
  </si>
  <si>
    <t>71 - SUMINISTRO DE AGUA DE MESA, BIDON DE 20 LITROS.</t>
  </si>
  <si>
    <t>72 - SERVICIO DE MANTENIMIENTO PREVENTIVO DE EQUIPOS DE COMUNICACIÓN SWITCH DE LA RED DE DATOS</t>
  </si>
  <si>
    <t>73 - MANTENIMIENTO CORRECTIVO PARA EL EQUIPO DE ALMACENAMIENTO</t>
  </si>
  <si>
    <t>74 - MANTENIMIENTO PREVENTIVO DE ASCENSORES Y MONTAPLATOS</t>
  </si>
  <si>
    <t xml:space="preserve">75 - SERVICIO DE TELEFONIA DE CONTINGENCIA </t>
  </si>
  <si>
    <t>76 - ADQUISICION DE SUMINISTROS PARA EL PROGRAMA VIDA SALUDABLE 2019 PARA LOS TRABAJADORES DP</t>
  </si>
  <si>
    <t>77 - MANTENIMIENTO DE COLECTOR PRINCIPAL</t>
  </si>
  <si>
    <t>78 -  MANTENIMIENTO  DE ALFOMBRAS Y TAPIZONES</t>
  </si>
  <si>
    <t>79 -  MANTENIMIENTO PREVENTIVO ANUAL DE GRUPO ELECTRÓGENO DE 625 KVA.</t>
  </si>
  <si>
    <t>80 - MANTENIMIENTO CORRECTIVO DE CERCO ELECTRICO</t>
  </si>
  <si>
    <t xml:space="preserve">81 - SEGURO OBLIGATORIO CONTRA ACCIDENTES DE TRANSITO PARA OMNIBUS </t>
  </si>
  <si>
    <t>83 -  SERVICIO DE MANTENIMIENTO PREVENTIVO DE VEHÍCULOS MARCA FAW DEL DESPACHO PRESIDENCIAL</t>
  </si>
  <si>
    <t>84 - MANTENIMIENTO DE LA  PISCINA.DE LA RESIDENCIA</t>
  </si>
  <si>
    <t>85 - MANTENIMIENTO PREVENTIVO DE VEHÍCULOS MARCA TOYOTA DEL DESPACHO PRESIDENCIAL</t>
  </si>
  <si>
    <t>86 - SERVICIO DE DEFENSA LEGAL</t>
  </si>
  <si>
    <t>86 - SUMINISTRO DE PANES Y SIMILARES PARA EL AREA DE ALIMENTACION DEL DESPACHO PRESIDENCIAL.</t>
  </si>
  <si>
    <t>87 - SUMINISTRO DE DIARIOS Y REVISTAS</t>
  </si>
  <si>
    <t>88 - SUMINISTRO DE LECHE ENTERA EVAPORADA X 400 GRAMOS</t>
  </si>
  <si>
    <t>89 - MANTENIMIENTO PREVENTIVO DE LAS TRAMPAS ATRAPA GRASA DE LA COCINA Y COMEDOR DEL DP</t>
  </si>
  <si>
    <t>90 - SERVICIO DE SOPORTE Y MANTENIMIENTO DEL SISTEMA CONTROLADOR DEL LLAMADAS</t>
  </si>
  <si>
    <t>1 - SERVICIO DE SEGUROS PATRIMONIALES PARA EL DP</t>
  </si>
  <si>
    <t>Procedimeinto Clásico</t>
  </si>
  <si>
    <t>2 - SERVICIO DE ENERGÌA ELÈCTRICA</t>
  </si>
  <si>
    <t>3 - SERVICIO DE MANTENIMIENTO CORRECTIVO PARA UNIDADES VEHICULARES DE PATIO QUE FORMAN PARTE DE LA FLOTA DEL DP.</t>
  </si>
  <si>
    <t>4 - SERVICIO DE ACCESO DEDICADO A INTERNET -</t>
  </si>
  <si>
    <t>5 - SERVICIO DE AGENCIAMIENTO DE PASAJES AÉREOS NACIONALES E INTERNACIONALES</t>
  </si>
  <si>
    <t>6 - SUMINISTRO DE COMBUSTIBLE GASOHOL 97 PLUS</t>
  </si>
  <si>
    <t>SUBASTA INVERSA</t>
  </si>
  <si>
    <t>ELECTRÓNICO</t>
  </si>
  <si>
    <t>7 - SERVICIO DE LIMPIEZA PARA LAS SEDES DEL DESPACHO PRESIDENCIAL</t>
  </si>
  <si>
    <t>8 - SUMINISTRO DE PRODUCTOS NO PERECIBLES A GRANEL SIN FICHA TECNICA  ABARROTES A GRANEL, FRUTAS Y VERDURAS</t>
  </si>
  <si>
    <t>9 - SUMINISTRO DE PRODUCTOS CÁRNICOS (RES Y CERDO) PARA EL ÁREA DE ALIMENTACIÓN  DEL DP</t>
  </si>
  <si>
    <t>10 - SERVICIO DE TELEFONIA MOVIL .</t>
  </si>
  <si>
    <t>11 - SUMINISTRO DE COMBUSTIBLE DIESEL B5-S-50</t>
  </si>
  <si>
    <t>12 - SUMINISTRO DE FRUTAS Y VERDURAS CON FICHA TÉCNICA DEL OSCE PARA EL DP</t>
  </si>
  <si>
    <t>13 - SUMINISTRO DE VIVERES ENVASADOS Y A GRANEL</t>
  </si>
  <si>
    <t>14 - SERVICIO DE AGUA POTABLE</t>
  </si>
  <si>
    <t>15 - SUMINISTRO DE ABARROTES CON FICHA TÉCNICA DEL OSCE PARA EL ÁREA DE ALIMENTACIÓN DEL DESPACHO PRESIDENCIAL</t>
  </si>
  <si>
    <t>16 - SERVICIO DE ALQUILER DE FOTOCOPIADORA</t>
  </si>
  <si>
    <t>17 - SUMINISTRO DE ENVASES CUBIERTOS Y BOLSAS</t>
  </si>
  <si>
    <t>18 - MANTENIMIENTO CORRECTIVO DE VEHÍCULOS</t>
  </si>
  <si>
    <t>19 - SUMINISTRO DE CARNE DE AVE (POLLO)</t>
  </si>
  <si>
    <t>20 - SUMINISTRO DE PESCADO CON FICHA TÉCNICA DEL OSCE PARA EL ÁREA DEALIMENTACIÓN DEL DP</t>
  </si>
  <si>
    <t>21 - SUMINISTRO ALIMENTOS A TRAVES DE TARJETA ELECTRONICA PARA  LA  SEC. CONSEJO DE MINISTROS</t>
  </si>
  <si>
    <t>22 -  SUMINISTRO DE PESCADO Y MARISCOS SIN FICHA TÉCNICA DEL OSCE PARA EL ÁREA DE ALIMENTACIÓN DEL DESPACHO PRESIDENCIAL".</t>
  </si>
  <si>
    <t>23 - SUMINISTRO ALIMENTOS A TRAVES DE TARJETA ELECTRONICA PARA LA RESIDENCIA</t>
  </si>
  <si>
    <t>24 - SERVICIO DE MENSAJERIA LOCAL, NACIONAL E INTERNACIONAL</t>
  </si>
  <si>
    <t>25 - MATERIAL MÈDICO</t>
  </si>
  <si>
    <t>26 - CONTRATACIÓN DEL SERVICIO DE TELEVISIÓN POR CABLE (CATV) O SATÉLITE (DTH) O PAGA</t>
  </si>
  <si>
    <t>27 - SUSCRIPCIÓN A SOLUCIÓN DE SEGURIDAD PARA EQUIPOS INFORMÁTICOS Y ESTACIONES DE TRABAJO DEL DESPACHO P</t>
  </si>
  <si>
    <t>28 - SERVICIO DE INVENTARIO FÍSICO VALORIZADO DE BIENES MUEBLES E INMUEBLES DEL DP AL 31.12.2019</t>
  </si>
  <si>
    <t>29 - CONTRATO DE ADHESIÓN A PEX  SERVICIO DE PEAJE PARA EL PERIODO 2021</t>
  </si>
  <si>
    <t>30 - SUMINISTRO DE MATERIALES DE LIMPIEZA PARA EL D.P.</t>
  </si>
  <si>
    <t>31 - SUMINISTRO DE GAS LICUADO DE PETRÓLEO A GRANEL PARA EL ÁREA DE ALIMENTACION</t>
  </si>
  <si>
    <t>32 - ADQUISICION DE SUMINISTROS PARA EQUIPOS DE IMPRESION POR CATÁLOGO ELECTRÓNICO POR ACUEROD MARCO</t>
  </si>
  <si>
    <t>33 - SUMINISTROS DE ÚTILES DE ESCRITORIO A TRAVÉS DEL CATÁLOGO ELECTRÓNICO POR ACUERDO MARCO</t>
  </si>
  <si>
    <t>35 - SUMINISTRO DE EMBUTIDOS</t>
  </si>
  <si>
    <t>36 - SERVICIO DE MONITOREO SATELITAL GPS PARA 40 VEHÍCULOS DE LA FLOTA VEHICULAR DEL DESPACHO PRESIDENCIA</t>
  </si>
  <si>
    <t>37 - PUBLICACIONES EN EL DIARIO OFICIAL EL PERUANO</t>
  </si>
  <si>
    <t>38 - CONTRATO DE COMODATO -- BANCO DE LA NACIÓN  REEMBOLSO DE  GASTOS COMUNES DEL EDIFICIO PALACIO</t>
  </si>
  <si>
    <t>39 - SUMINISTRO DE DIARIOS Y REVISTAS</t>
  </si>
  <si>
    <t>40 - SOPORTE TÈCNICO PARA  IOARR HARDWARE</t>
  </si>
  <si>
    <t>Dertvado del IOARR "Adquisición de Hardware"</t>
  </si>
  <si>
    <t>41 - SUMINISTRO DE PANES Y SIMILARES</t>
  </si>
  <si>
    <t>42 - SUMINISTRO DE LECHE ENTERA EVAPORADA X 400 GRAMOS</t>
  </si>
  <si>
    <t>43 - SERVICIO DE EVALUACIONES MEDICAS OCUPACIONALES 2019</t>
  </si>
  <si>
    <t>44 - SERVICIO DE FUMIGACIÓN DE AMBIENTES DEL DP</t>
  </si>
  <si>
    <t>45 - MANTENIMIENTO CORRECTIVO DE LOS EQUIPOS DE COCINA Y COMEDOR</t>
  </si>
  <si>
    <t>46 - MANTENIMIENTO PREVENTIVO A LOS DISPENSADORES ELECTRICOS DE AGUA DEL DESPACHO PRESIDENCIA</t>
  </si>
  <si>
    <t>47 - SERVICIO DE MANTENIMIENTO PREVENTIVO DE LA CENTRAL TELEFONICA Y  UNIDAD REMOTA DEL DESPACHO PRESIDEN</t>
  </si>
  <si>
    <t>48 - SERVICIO DE WEB HOSTING</t>
  </si>
  <si>
    <t>49 - ADQUISICIÓN DE PINTURA  PARA EL PINTADO DE LOS ALOJAMIENTOS</t>
  </si>
  <si>
    <t>50 - RENOVACION LICENCIAS</t>
  </si>
  <si>
    <t>51 - ARREGLOS FLORALES</t>
  </si>
  <si>
    <t>52 - SERVICIO DE LAVADO Y PLANCHADO DE PRENDAS.</t>
  </si>
  <si>
    <t>53 - SERVICIO DE MANTENIMIENTO PREVENTIVO PARA EQUIPOS DE AIRE ACONDICIONADO EN DIFERENTES OFICINAS</t>
  </si>
  <si>
    <t>54 - SERVICIO DE MANTENIMIENTO PREVENTIVO DE VEHÍCULOS MARCA MITSUBISHI DEL DESPACHO PRESIDENCIAL</t>
  </si>
  <si>
    <t>55 - MANTENIMIENTO DE BOMBAS DE AGUA</t>
  </si>
  <si>
    <t>56 - MEDICAMENTOS PARA LOS SERVICIOS MEDICOS DEL DESPACHO PRESIDENCIAL</t>
  </si>
  <si>
    <t>57 - ADQUISICIÓN DE LUMINARIAS PARA EL DP</t>
  </si>
  <si>
    <t xml:space="preserve">58 - SERVICIO DE LAVADO DE MANTELES Y SIMILARES PARA LAS ATENCIONES INTERNAS Y/O PROTOCOLARES </t>
  </si>
  <si>
    <t>59 - SERVICIO DE TELEFONÍA MÓVIL SATELITAL</t>
  </si>
  <si>
    <t>60 - LAVADO ECOLOGICO INTEGRAL PARA VEHICULOS DE LA FLOTA DEL DESPACHO PRESIDENCIAL</t>
  </si>
  <si>
    <t>61 - SUMINISTRO DE VISCERAS DE RES PARA EL AREA DE ALIMENTACION DEL DP</t>
  </si>
  <si>
    <t>62 - SUMINISTRO DE PRODUCTOS NO PERECIBLES A GRANEL SIN FICHA TECNICA</t>
  </si>
  <si>
    <t>63 - ADQUISICIÓN DE BATERÍAS PARA VEHÍCULOS DE PATIO DE LA FLOTA VEHICULAR DEL DESPACHO PRESIDENCIAL</t>
  </si>
  <si>
    <t xml:space="preserve">64 - SERVICIO DE ACONDICIONAMIENTO DE CASETAS DE SEGURIDAD INSTALADOS EN LOS ACCESOS </t>
  </si>
  <si>
    <t xml:space="preserve">65 - ADQUISICIÓN DE BEBIDAS GASEOSAS Y REHIDRATANTES </t>
  </si>
  <si>
    <t>66 - MANTENIMIENTO PREVENTIVO DE EQUIPOS DE IMPRESION DEL DESPACHO PRESIDENCIAL..</t>
  </si>
  <si>
    <t>67 - SERVICIO DE CUSTODIA DE MEDIOS MAGNETICOS</t>
  </si>
  <si>
    <t>68 - SERVICIO DE TELEFONÍA FIJA  PARA EL DESPACHO PRESIDENCIAL</t>
  </si>
  <si>
    <t>69 - MANTENIMIENTO DE INSTALACIONES ELECTRICAS</t>
  </si>
  <si>
    <t>70 - SERVICIO DE MANTENIMIENTO PREVENTIVO DE EQUIPOS DE SISTEMA DE SEGURIDAD DEL DESPACHO PRESIDENCIAL.</t>
  </si>
  <si>
    <t>71 - PASAJES NACIONALES</t>
  </si>
  <si>
    <t>72 - CONTRATACIÓN DE SEGUROS ACCIDENTES PERSONALES Y SEGURO PROGRAMA FORMACION LABORAL PARA PERSONAL DP</t>
  </si>
  <si>
    <t>73 - SERVICIO DE MANTENIMIENTO PREVENTIVO DE VEHÍCULOS MARCA LEXUS DEL DESPACHO PRESIDENCIAL</t>
  </si>
  <si>
    <t>74 - MANTENIMIENTO DE POZO SÉPTICO</t>
  </si>
  <si>
    <t>75 - RECARGA Y MANTENIMIENTOL DE EXTINTORES DEL PALACIO DE GOBIERNO.</t>
  </si>
  <si>
    <t>76 - SUMINISTRO DE AGUA DE MESA, BIDON DE 20 LITROS.</t>
  </si>
  <si>
    <t>77 - SERVICIO DE MANTENIMIENTO PREVENTIVO DE EQUIPOS DE COMUNICACIÓN SWITCH DE LA RED DE DATOS</t>
  </si>
  <si>
    <t>78 - MANTENIMIENTO CORRECTIVO PARA EL EQUIPO DE ALMACENAMIENTO</t>
  </si>
  <si>
    <t>79 - MANTENIMIENTO PREVENTIVO DE ASCENSORES Y MONTAPLATOS</t>
  </si>
  <si>
    <t xml:space="preserve">80 - SERVICIO DE TELEFONIA DE CONTINGENCIA </t>
  </si>
  <si>
    <t>81 - ADQUISICION DE SUMINISTROS PARA EL PROGRAMA VIDA SALUDABLE 2019 PARA LOS TRABAJADORES DP</t>
  </si>
  <si>
    <t>82 - MANTENIMIENTO DE COLECTOR PRINCIPAL</t>
  </si>
  <si>
    <t>83 -  MANTENIMIENTO  DE ALFOMBRAS Y TAPIZONES</t>
  </si>
  <si>
    <t>84 -  MANTENIMIENTO PREVENTIVO ANUAL DE GRUPO ELECTRÓGENO DE 625 KVA.</t>
  </si>
  <si>
    <t>85 - MANTENIMIENTO CORRECTIVO DE CERCO ELECTRICO</t>
  </si>
  <si>
    <t xml:space="preserve">86 - SEGURO OBLIGATORIO CONTRA ACCIDENTES DE TRANSITO PARA OMNIBUS </t>
  </si>
  <si>
    <t>87 - ADQUISICIÓN DE CARTUCHOS CALIBRE 9 X19MM</t>
  </si>
  <si>
    <t>88 -  SERVICIO DE MANTENIMIENTO PREVENTIVO DE VEHÍCULOS MARCA FAW DEL DESPACHO PRESIDENCIAL</t>
  </si>
  <si>
    <t>89 - MANTENIMIENTO DE LA  PISCINA.DE LA RESIDENCIA</t>
  </si>
  <si>
    <t>90 - MANTENIMIENTO PREVENTIVO DE VEHÍCULOS MARCA TOYOTA DEL DESPACHO PRESIDENCIAL</t>
  </si>
  <si>
    <t>SERVICIO DE LIMPIEZA PARA LAS INSTALACIONES DE LAS OFICINAS ZONALES Y OFICINAS DE COORDINACIÓN DE DEVIDA" -  ITEM 2 - OFICINA DE COORDINACIÓN CODO DE POZUZO</t>
  </si>
  <si>
    <t xml:space="preserve"> 030-2019-DEVIDA</t>
  </si>
  <si>
    <t xml:space="preserve">EMPRESA DE SERVICIOS MULTIPLES SRL - LEOMIL
RUC 20529007869 </t>
  </si>
  <si>
    <t>EN EJECUCIÓN CONTRACTUAL</t>
  </si>
  <si>
    <t>SERVICIO DE LIMPIEZA INTEGRAL DE LA SEDE CENTRAL DE DEVIDA</t>
  </si>
  <si>
    <t>01-2020-DEVIDA</t>
  </si>
  <si>
    <t>CONSORCIO OVYSEL S.A.C.-MEGA INTEGRAL S.A.C.
(OVYSEL S.A.C. RUC 20554470557 
SERVICIO DE REPRESENTACIONES CONSIGNACIONES Y LIMPIEZA MEGA INTEGRAL S.A.C. RUC 20307218888)</t>
  </si>
  <si>
    <t>SERVICIO DE LIMPIEZA INTEGRAL PARA LA OFICINA ZONAL PUCALLPA CON SEDE EN AGUAYTIA-DEVIDA</t>
  </si>
  <si>
    <t xml:space="preserve">ADJUDICACIÓN SIMPLIFICADA </t>
  </si>
  <si>
    <t>013-2020-DEVIDA</t>
  </si>
  <si>
    <t>GRUPO GENERAL SERVICE DEL ORIENTE S.A.C
RUC 20601597315</t>
  </si>
  <si>
    <t>SERVICIO DE TRANSPORTE TERRESTRE Y FLUVIAL DE BIENES PARA EL RECOJO, TRASLADO Y DISTRIBUCIÓN EN LOS CASERÍOS  DE LOS ÁMBITOS DE LAS OFICINAS ZONALES DE LA MERCED, TARAPOTO DE LA MERCED, TARAPOTO, PUCALLPA, IQUITOS, SAN JUAN DEL ORO Y TINGO MARIA</t>
  </si>
  <si>
    <t>002-2020-DEVIDA</t>
  </si>
  <si>
    <t xml:space="preserve">EMPRESA DE TRANSPORTES DE CARGA Y SERVICIOS MÚLTIPLES CONTINENTAL EIRL
RUC 20469028314 </t>
  </si>
  <si>
    <t>ADQUISICIÓN DE EQUIPOS MENORES PARA MÓDULOS DE TRANSFORMACIÓN DE CACAO Y CAFÉ PARA LAS ORGANIZACIONES DEL AMBITO DE LAS OFICINAS ZONALES TARAPOTO, LA MERCED, SAN JUAN DEL ORO, PUCALLPA Y TINGO MARIA
ITEM PAQUETE Nº 02: ADQUISICIÓN DE EQUIPOS MENORES PARA MÓDULOS DE TRANSFORMACIÓN DE CACAO DE ORGANIZACIÓN DE PRODUCTORES DEL AMBITO DE INTERVENCION DE LA OFICINA ZONAL LA MERCED</t>
  </si>
  <si>
    <t>LLAVE EN MANO</t>
  </si>
  <si>
    <t xml:space="preserve">023-2020-DEVIDA </t>
  </si>
  <si>
    <t>INDUSTRIAS FRACLEN SRL
RUC 20487198561</t>
  </si>
  <si>
    <t>ADQUISICIÓN DE EQUIPOS MENORES PARA MÓDULOS DE TRANSFORMACIÓN DE CACAO Y CAFÉ PARA LAS ORGANIZACIONES DEL AMBITO DE LAS OFICINAS ZONALES TARAPOTO, LA MERCED, SAN JUAN DEL ORO, PUCALLPA Y TINGO MARIA -ITEM PAQUETE Nº 04: ADQUISICIÓN DE EQUIPOS MENORES PARA MÓDULOS DE TRANSFORMACIÓN DE CACAO DE ORGANIZACIÓN DE PRODUCTORES DEL AMBITO DE INTERVENCION DE LA OFICINA ZONAL LA MERCED</t>
  </si>
  <si>
    <t>ADQUISICIÓN DE EQUIPOS MENORES PARA LA LÍNEA DE GRANOS Y PROCESAMIENTO DE CACAO PARA ORGANIZACIONES DE PRODUCTORES DE LOS ÁMBITOS DE INTERVENCIÓN DE LAS OFICINAS ZONALES TINGO MARÍA, PUCALLPA, LA MERCED, TARAPOTO Y QUILLABAMBA ITEM N° 6 (QUILLABAMBA Y EL ITEM 8 TARAPOTO</t>
  </si>
  <si>
    <t xml:space="preserve">LICITACION PUBLICA  </t>
  </si>
  <si>
    <t>011-2020-DEVIDA</t>
  </si>
  <si>
    <t xml:space="preserve">CONSORCIO SINERGIA - FJPC
(PALOMINO CASSANA FABRICIO JOSE       
RUC 10433562602
SINERGIA DEL SUR S.R.L.
RUC 20603288727) </t>
  </si>
  <si>
    <t xml:space="preserve"> 18/06/2021</t>
  </si>
  <si>
    <t>ADQUISICIÓN DE EQUIPOS MENORES PARA LA LÍNEA DE GRANOS Y PROCESAMIENTO DE CACAO PARA ORGANIZACIONES DE PRODUCTORES DE LOS ÁMBITOS DE INTERVENCIÓN DE LAS OFICINAS ZONALES TINGO MARÍA, PUCALLPA, LA MERCED, TARAPOTO Y QUILLABAMBA ITEM N° 2 y 3</t>
  </si>
  <si>
    <t xml:space="preserve">LICITACION PUBLICA </t>
  </si>
  <si>
    <t>AGROVISION GROUP SAC
RUC 20603643829</t>
  </si>
  <si>
    <t xml:space="preserve"> 23/06/2021</t>
  </si>
  <si>
    <t>ADQUISICIÓN DE EQUIPOS MENORES PARA LA LÍNEA DE GRANOS Y PROCESAMIENTO DE CACAO PARA ORGANIZACIONES DE PRODUCTORES DE LOS ÁMBITOS DE INTERVENCIÓN DE LAS OFICINAS ZONALES TINGO MARÍA, PUCALLPA, LA MERCED, TARAPOTO Y QUILLABAMBA ITEM N° 7</t>
  </si>
  <si>
    <t>CONSORCIO CHOCOCAFE MAQ
(*RAMOS FIGUEREDO LIZETH SUSAN
RUC 10444070701
*AGROVISION GROUP SOCIEDAD ANONIMA CERRADA RUC 20603643829
*GRUPO VADYS EMPRESA INDIVIDUAL DE RESPONSABILIDAD LIMITADA
RUC 20605237798)</t>
  </si>
  <si>
    <t>SUMINISTRO E INSTALACIÓN DE GRUPOS ELECTRÓGENOS, DE DIVERSAS
CAPACIDADES PARA CINCO OFICINAS ZONALES DE DEVIDA”
ITEMS N° 01, 02, 03, 04 y 05</t>
  </si>
  <si>
    <t>015-2020-DEVIDA</t>
  </si>
  <si>
    <t>KEYPOWER PERU SA
RUC 20553231273</t>
  </si>
  <si>
    <t xml:space="preserve">LICITACIÓN PÚBLICA </t>
  </si>
  <si>
    <t>016-2020-DEVIDA</t>
  </si>
  <si>
    <t>INDUSTRIAS METALICA SARA S.R.L.
RUC 20485927914</t>
  </si>
  <si>
    <t xml:space="preserve"> 14/07/2021</t>
  </si>
  <si>
    <t>LICITACIÓN PÚBLICA</t>
  </si>
  <si>
    <t xml:space="preserve"> 016-2020-DEVIDA</t>
  </si>
  <si>
    <t>CONSORCIO SINERGIA-FJPC
(  PALOMINO CASSANA FABRICIO JOSE
RUC 10433562602
SINERGIA DEL SUR S.R.L.
RUC 20603288727)</t>
  </si>
  <si>
    <t xml:space="preserve"> 15/07/2021</t>
  </si>
  <si>
    <t>SERVICIO DE SEGURIDAD Y VIGILANCIA PARA LAS INSTALACIONES DE LA SEDE CENTRAL DE LA COMISION NACIONAL PARA EL DESARROLLO Y VIDA SIN DROGAS - DEVIDA</t>
  </si>
  <si>
    <t xml:space="preserve"> 001-2018-DEVIDA</t>
  </si>
  <si>
    <t>BEREAN SERVICE S.A.C.-RUC N° 20499001984</t>
  </si>
  <si>
    <t>SERVICIO DE SEGURIDAD Y VIGILANCIA PARA LAS INSTALACIONES DE LA OFICINA DE COORDINACIÓN DE CODO DE POZUZO, ÁMBITO DE LA OFICINA ZONAL PUCALLPA - DEVIDA</t>
  </si>
  <si>
    <t xml:space="preserve"> 003-2019-DEVIDA</t>
  </si>
  <si>
    <t>HALCONES SECURITY COMPANY SAC-RUC N° 20601692806</t>
  </si>
  <si>
    <t>SERVICIO DE SEGURIDAD Y VIGILANCIA PARA LAS INSTALACIONES DE LA OFICINA DE COORDINACIÓN PUERTO BERMUDEZ-DEVIDA</t>
  </si>
  <si>
    <t xml:space="preserve">ADJUDICACIÓN SIMPLIFICADA                                  </t>
  </si>
  <si>
    <t>03-2020-DEVIDA</t>
  </si>
  <si>
    <t>GRUPO FAP Y JC SAC-RUC N° 20602721249</t>
  </si>
  <si>
    <t>CONCLUIDO</t>
  </si>
  <si>
    <t>SERVICIO DE SEGURIDAD Y VIGILANCIA PARA LAS INSTALACIONES DEL ALMACÉN DE LA OFICINA DE COORDINACIÓN DE CABALLOCOCHA-DEVIDA</t>
  </si>
  <si>
    <t>004-2020-DEVIDA</t>
  </si>
  <si>
    <t>GEPSI SELVA SAC-RUC N° 20602648151</t>
  </si>
  <si>
    <t>SERVICIO DE SEGURIDAD Y VIGILANCIA PARA LAS INSTALACIONES DE LA OFICINA DE COORDINACIÓN CHANCHAMAYO-DEVIDA</t>
  </si>
  <si>
    <t>005-2020-DEVIDA</t>
  </si>
  <si>
    <t>GRUPO FAP Y JC S.A.C-RUC N° 20602721249</t>
  </si>
  <si>
    <t>SERVICIO DE SEGURIDAD Y VIGILANCIA DE LAS INSTALACIONES DE LA OZ TINGO MARIA</t>
  </si>
  <si>
    <t>012-2020-DEVIDA</t>
  </si>
  <si>
    <t>HNOS ROCA SEGURIDAD SOCIEDAD COMERCIAL DE RESPONSABILIDAD LIMITADA- RUC N° 20601197848</t>
  </si>
  <si>
    <t>SERVICIO DE SEGURIDAD Y VIGILANCIA PARA LAS INSTALACIONES DEL ALMACEN DE LA OFICINA DE COORDINACION DE MONZON DE LA OFICINA ZONAL DE TINGO MARIA</t>
  </si>
  <si>
    <t>014-2020-DEVIDA</t>
  </si>
  <si>
    <t xml:space="preserve">ALVI SECURITY SCRL-RUC N° 20542570581 </t>
  </si>
  <si>
    <t>SERVICIO DE SEGURIDAD Y VIGILANCIA PARA LAS INSTALACIONES DE LA OFICINA ZONAL QUILLABAMBA-CUSCO-DEVIDA</t>
  </si>
  <si>
    <t>018-2020-DEVIDA</t>
  </si>
  <si>
    <t>CENTRAL DE INTELIGENCIA PRIVADA DEL PERÚ S.A.-RUC N° 205586611881</t>
  </si>
  <si>
    <t>SERVICIO DE SEGURIDAD Y VIGILANCIA PARA LAS INSTALACIONES DE LA OFICINA ZONAL SAN JUAN DEL ORO</t>
  </si>
  <si>
    <t>019-2020-DEVIDA</t>
  </si>
  <si>
    <t>CENTRAL DE INTELIGENCIA PRIVADA DEL PERÚ S.A.-RUC N°205586611881</t>
  </si>
  <si>
    <t>SERVICIO DE SEGURIDAD Y VIGILANCIA PARA LAS INSTALACIONES DE LA OFICINA DE COORDINACION DE MONZON DE LA OFICINA ZONAL DE TINGO MARIA</t>
  </si>
  <si>
    <t>037-2020-DEVIDA</t>
  </si>
  <si>
    <t>SERVICIO DE SEGURIDAD Y VIGILANCIA PARA LAS INSTALACIONES DE LA OFICINA ZONAL LA MERCED-SEDE CONSTITUCIÓN-DEVIDA</t>
  </si>
  <si>
    <t>041-2020-DEVIDA</t>
  </si>
  <si>
    <t>EMPRESA DE SEGRIDAD Y SERVICIOS MULTIPLES ASAEL SCRL-RUC N° 20602241581</t>
  </si>
  <si>
    <t>SERVICIO DE SEGURIDAD Y VIGILANCIA PARA LAS INSTALACIONES DEL ALMACÉN DE LA OFICINA ZONAL TINGO MARÍA-DEVIDA</t>
  </si>
  <si>
    <t>045-2020-DEVIDA</t>
  </si>
  <si>
    <t>EMPRESA SERCOSEG SOCIEDAD ANONIMA CERRADA – EMPRESA SERCOSEG S.A.C. -RUC N° 20604138362</t>
  </si>
  <si>
    <t>ADQUISICIÓN DE CINCO (5) UNIDADES VEHICULARES PARA LA SEDE CENTRAL Y OFICINAS ZONALES DE DEVIDA POR REPOSICIÓN</t>
  </si>
  <si>
    <t>032-2019-DEVIDA</t>
  </si>
  <si>
    <t>GRUPO PANA S.A.-R.U.C 20100144922</t>
  </si>
  <si>
    <t>ADQUISICIÓN DE VEHÍCULOS PARA LA SEDE CENTRAL Y OFICINAS ZONALES-ITEM 1: ADQUISICIÓN DE 5 CAMIONETAS</t>
  </si>
  <si>
    <t xml:space="preserve">LICITACION PÚBLICA </t>
  </si>
  <si>
    <t>MAQUINARIAS S.A.-R.U.C: 20160286068</t>
  </si>
  <si>
    <t>ADQUISICIÓN DE EQUIPOS MENORES PARA MÓDULO DE PANIFICACIÓN DE ORGANIZACIONES DE PRODUCTORES DEL ÁMBITO DE INTERVENCIÓN DE LAS OFICINAS ZONALES LA MERCED, PUCALL, SJO, TM, TARAPOTO, ITEMS 1,3,5,6 Y 8</t>
  </si>
  <si>
    <t>009-2020-DEVIDA</t>
  </si>
  <si>
    <t>NOVA INDUSTRIAL TOOLS S.A.C.-RUC N° 20502365879</t>
  </si>
  <si>
    <t>ADQUISICIÓN DE DIESEL B5-5-50-OZTM</t>
  </si>
  <si>
    <t xml:space="preserve">SUBASTA INVERSA ELECTRONICA                        </t>
  </si>
  <si>
    <t>INVERSIONES ARIAS SAC RUC N° 20181197570</t>
  </si>
  <si>
    <t>ADQUISICIÓN DE DIESEL B5 5-50 PARA LAS CAMIONETAS ASIGNADASA LA OZ TARAPOTO</t>
  </si>
  <si>
    <t xml:space="preserve">SUBASTA INVERSA ELECTRONICA                      </t>
  </si>
  <si>
    <t>006-2020-DEVIDA</t>
  </si>
  <si>
    <t>ESTACIÓN DE SERVICIOS SARITA TOCACHE EIRL</t>
  </si>
  <si>
    <t>SERVICIO DE DEFENSA LEGAL A FAVOR DEL SEÑOR NOAM DANTE VALENTÍN LÓPEZ VILLANES</t>
  </si>
  <si>
    <t>ADJUDICACION SIN PROCESO</t>
  </si>
  <si>
    <t>ALDO LEÓN PATIÑO DNI N° 09678927</t>
  </si>
  <si>
    <t>INDEFINIDO</t>
  </si>
  <si>
    <t>SERVICIO DE DEFENSA LEGAL A FAVOR DE LA SERVIDORA VIOLETA LEYVA ESTELA</t>
  </si>
  <si>
    <t>ADQUISICIÓN DE COMBUSTIBLE DIESEL B5 S-50 PARA LA SEDE CENTRAL DE DEVIDA</t>
  </si>
  <si>
    <t>CORPORACION DE SERVICENTROS S.A.C.</t>
  </si>
  <si>
    <t>SERVICIO DE LIMPIEZA INTEGRAL DE LA OFICINA DE COORDINACIÓN PUERTO BERMUDEZ – OFICINA ZONAL LA MERCED - DEVIDA</t>
  </si>
  <si>
    <t xml:space="preserve"> 002-2021-DEVIDA </t>
  </si>
  <si>
    <t>SERVICIOS GENERALES ALL MASTER SRL
RUC 20601406358</t>
  </si>
  <si>
    <t>06/05/02023</t>
  </si>
  <si>
    <t>SERVICIO DE LIMPIEZA INTEGRAL DE LA OFICINA DE COORDINACION CHANCHAMAYO - OFICINA ZONAL LA MERCED – DEVIDA</t>
  </si>
  <si>
    <t xml:space="preserve">ADJUDICACION SIMPLIFICADA </t>
  </si>
  <si>
    <t xml:space="preserve">009-2021-DEVIDA </t>
  </si>
  <si>
    <t>EMPRESA DE SERVICIOS LAVAMAX SRL
RUC 20319262548.</t>
  </si>
  <si>
    <t xml:space="preserve"> 12/05/2021</t>
  </si>
  <si>
    <t>SERVICIO DE LIMPIEZA INTEGRAL DE LA OFICINA DE COORDINACION DE CABALLOCOCHA – DEVIDA</t>
  </si>
  <si>
    <t xml:space="preserve">010-2021-DEVIDA </t>
  </si>
  <si>
    <t>L &amp; F SERVICE S.R.LTDA
RUC 20318506575</t>
  </si>
  <si>
    <t xml:space="preserve"> 21/05/2021</t>
  </si>
  <si>
    <t>21/05/02023</t>
  </si>
  <si>
    <t>SERVICIOS DE UNA EMPRESA ESPECIALIZADA PARA LA PRODUCCIÓN, GRABACIÓN, POST PRODUCCIÓN, EDICIÓN Y MULTICOPIADO DE LOS VIDEOS DEL PROGRAMA FAMILIAS FUERTES: AMOR Y LIMITES, CONTENIENDO LAS ACTUALIZACIONES REALIZADAS POR LA ORGANIZACIÓN PANAMERICANA DE LA SALUD</t>
  </si>
  <si>
    <t xml:space="preserve"> 018-2021-DEVIDA </t>
  </si>
  <si>
    <t>PUNTO ROJO PUBLICIDAD E.I.R.L.
RUC 20602162975</t>
  </si>
  <si>
    <t xml:space="preserve"> 27/07/2021</t>
  </si>
  <si>
    <t xml:space="preserve">SUBASTA INVERSA ELECTRONICA </t>
  </si>
  <si>
    <t xml:space="preserve"> 006-2021-DEVIDA-ITEM 1</t>
  </si>
  <si>
    <t>MINERALES &amp; DERIVADOS SUDAMERICANA SAC
RUC 20508677571</t>
  </si>
  <si>
    <t xml:space="preserve"> 03/08/2021</t>
  </si>
  <si>
    <t xml:space="preserve"> 006-2021-DEVIDA-ITEM 2</t>
  </si>
  <si>
    <t xml:space="preserve">VILMA ELIAS VALDEZ
RUC 10225118006 </t>
  </si>
  <si>
    <t>LICITACION PUBLICA 002-2021</t>
  </si>
  <si>
    <t xml:space="preserve"> 002-2021-DEVIDA-ITEM 3</t>
  </si>
  <si>
    <t>MARIA FLORA CARRILLO DE QUISPE 
RUC 10198923872</t>
  </si>
  <si>
    <t xml:space="preserve"> 19/08/2021</t>
  </si>
  <si>
    <t>LICITACION PUBLICA 002-2021-</t>
  </si>
  <si>
    <t xml:space="preserve"> 002-2021-DEVIDA-ITEM 2</t>
  </si>
  <si>
    <t xml:space="preserve"> 24/08/2021</t>
  </si>
  <si>
    <t>LICITACION PUBLICA 003-2021-</t>
  </si>
  <si>
    <t xml:space="preserve"> 003-2021-DEVIDA-ITEM 1</t>
  </si>
  <si>
    <t>K &amp; J INVERSIONES SAC
RUC 20481454264</t>
  </si>
  <si>
    <t xml:space="preserve">  25/08/2021</t>
  </si>
  <si>
    <t xml:space="preserve"> 002-2021-DEVIDA-ITEM 1 y 4</t>
  </si>
  <si>
    <t>MINERALES &amp; DERIVADOS SUDAMERICANA S.A.C
RUC 20508677571</t>
  </si>
  <si>
    <t xml:space="preserve"> 26/08/2021</t>
  </si>
  <si>
    <t xml:space="preserve"> 020-2021-DEVIDA</t>
  </si>
  <si>
    <t xml:space="preserve">FLORO DUEÑAS HERRERA 
RUC  10425797510 </t>
  </si>
  <si>
    <t xml:space="preserve"> 02/09/2021</t>
  </si>
  <si>
    <t xml:space="preserve"> 020-2021-DEVIDA
ITEM 2</t>
  </si>
  <si>
    <t>O&amp;D INNOVATION SUSTAINABLE E.I.R.L
RUC 20602374603</t>
  </si>
  <si>
    <t xml:space="preserve"> 09/09/2021</t>
  </si>
  <si>
    <t>SERVICIO DE SEGURIDAD Y VIGILANCIA PARA LAS INSTALACIONES DE LA OFICINA ZONAL DE TARAPOTO - DEVIDA”, que celebra de una parte la COMISIÓN NACIONAL PARA EL DESARROLLO Y VIDA SIN DROGAS</t>
  </si>
  <si>
    <t xml:space="preserve">004-2021-DEVIDA
</t>
  </si>
  <si>
    <t>SPECIALSTS WEAPONS AND ADVISORS TACTICAL-RESGUARD SOCIEDAD ANONIMA CERRADA – SWAT-RESGUARD S.A.C</t>
  </si>
  <si>
    <t>26/042021</t>
  </si>
  <si>
    <t>SERVICIO DE SEGURIDAD Y VIGILANCIA PARA LAS INSTALACIONES DE LA OFICINA DE COORDINACION SAN MARTIN DE LA OFICINA ZONAL TARAPOTO - DEVIDA</t>
  </si>
  <si>
    <t xml:space="preserve">005-2021-DEVIDA
</t>
  </si>
  <si>
    <t>SERVICIO DE SEGURIDAD Y VIGILANCIA PARA LAS INSTALACIONES DE LA OFICINA DE COORDINACION DE CABALLOCOCHA - DEVIDA</t>
  </si>
  <si>
    <t xml:space="preserve">006-2021-DEVIDA
</t>
  </si>
  <si>
    <t>ORIENTE SECURITY CORPORATION SAC</t>
  </si>
  <si>
    <t>SERVICIO DE SEGURIDAD Y VIGILANCIA PARA LAS INSTALACIONES DEL ALMACÉN DE LA OFICINA ZONAL LA MERCED – SEDE CONSTITUCIÓN</t>
  </si>
  <si>
    <t xml:space="preserve">008-2021-DEVIDA
</t>
  </si>
  <si>
    <t>COMPAÑIA DE INVERSIONES Y SERVICIOS VIGILANCIA PROTECCIÓN SEGURIDAD &amp; RESGUARDO S.A.C. – C.I.S. – VIPROSER S.A</t>
  </si>
  <si>
    <t>15/072021</t>
  </si>
  <si>
    <t>SERVICIO DE SEGURIDAD Y VIGILANCIA PARA LAS INSTALACIONES DE LA OFICINA ZONAL DE IQUITOS - DEVIDA</t>
  </si>
  <si>
    <t xml:space="preserve">012-2021-DEVIDA
</t>
  </si>
  <si>
    <t>PREVENCIÓN VIGILANCIA Y SEGURIDAD DEL ORIENTE SOCIEDAD ANÓMIMA CERRADA -PREVISEG S.A.C-RUC N° 20601649579</t>
  </si>
  <si>
    <t>SERVICIO DE SEGURIDAD Y VIGILANCIA PARA LAS INSTALACIONES DEL ALMACÉN DE LA OFICINA ZONAL TARAPOTO SEDE TOCACHE DE LA COMISIÓN NACIONAL PARA EL DESARROLLO Y VIDA SIN DROGAS” – DEVIDA</t>
  </si>
  <si>
    <t xml:space="preserve">014-2021-DEVIDA
</t>
  </si>
  <si>
    <t>SHILCAYO SECURITY S.A.C.-RUC N° 20603851715</t>
  </si>
  <si>
    <t>SERVICIO DE SEGURIDAD Y VIGILANCIA PARA EL ALMACEN Y LAS INSTALACIONES DE LA OFICINA ZONAL PUCALLPA - SEDE AGUAYTIA</t>
  </si>
  <si>
    <t xml:space="preserve">001-2021-DEVIDA
</t>
  </si>
  <si>
    <t>PROTECCION MAXIMA SEGURIDAD SELVA SAC-RUC N° 20602391427</t>
  </si>
  <si>
    <t>SERVICIO DE SEGURIDAD Y VIGILANCIA PARA LA SEDE CENTRAL DE LA COMISIÓN NACIONAL PARA EL DESARROLLO Y VIDA SIN DROGAS - DEVIDA</t>
  </si>
  <si>
    <t xml:space="preserve">002-2021-DEVIDA
</t>
  </si>
  <si>
    <t>OPTIMA AGENCIA DE SEGURIDAD S.A.C.-RUC N° 20604500762</t>
  </si>
  <si>
    <t>ADQUISICIÓN DE CAJONES FERMENTADORES MELLIZOS PARA LA OFICINA ZONAL DE IQUITOS</t>
  </si>
  <si>
    <t>019-2021-DEVIDA</t>
  </si>
  <si>
    <t>MULTISERVICIOS EFRAMA E.I.R.L -20600171985</t>
  </si>
  <si>
    <t xml:space="preserve">ADQUISICIÓN DE FUNGICIDA FOSETIL ALUMINIO PARA LAS OFICINAS ZONALES SAN JUAN DEL ORO Y TINGO MARIA -ÍTEM 1 SAN JUAN DEL ORO </t>
  </si>
  <si>
    <t>023-2021-DEVIDA-ITEM 1 Y 2</t>
  </si>
  <si>
    <t>VILMA ELIAS VALDEZ RUC  N° 10225118006</t>
  </si>
  <si>
    <t xml:space="preserve">ADQUISICIÓN DE FUNGICIDA METALAXIL + MANCOZEB PARA LAS OFICINAS ZONALES DE TINGO MARÍA, TARAPOTO Y PUCALLPA” ÍTEMS 1, 2 Y 3 </t>
  </si>
  <si>
    <t>001-2021-DEVIDA-ITEM 1,2 Y 3</t>
  </si>
  <si>
    <t>FARMEX S.A.-RUC N° 20100141583</t>
  </si>
  <si>
    <t>SERVICIO DE TELEFONÍA DIGITAL SIP TRUNK 1815 CON COBERTURA NACIONAL PARA EL SERVICIO HABLA FRANCO</t>
  </si>
  <si>
    <t>GTD PERU S.A. RUC N° 20421780472</t>
  </si>
  <si>
    <t>SERVICIO DE ALQUILER DE EQUIPO TAPE BACKUP EXTERNA DE AUTO CARGA (AUTOLOADER)</t>
  </si>
  <si>
    <t>CENTRO NACIONAL DE SERVICIOS S.A.C. RUC N° 20498848428</t>
  </si>
  <si>
    <t>SERVICIO DE ALQUILER DE EQUIPO UPS PARA EL DATA CENTER"</t>
  </si>
  <si>
    <t>MAFORT SERVICE S.A.C.  RUC N° 20510307705</t>
  </si>
  <si>
    <t>"CONTRATACIÓN DEL SERVICIO DE ACTUALIZACIÓN DE LICENCIA DE SOFTWARE DE SISTEMA DE INFORMACIÓN GEOGRÁFICA TIPO SERVIDOR AarcFIS SERVER ENTERPRISE STANDARD O EQUIVALENTE"</t>
  </si>
  <si>
    <t xml:space="preserve">CONTRATACIÓN DIRECTA </t>
  </si>
  <si>
    <t>009-2021-DEVIDA</t>
  </si>
  <si>
    <t>TELEMÁTICA S.A. RUC N° 20101984291</t>
  </si>
  <si>
    <t>ADQUISICIÓN DE EQUIPOS MENORES PARA MÓDULOS DE TRANSFORMACIÓN DE CACAO Y CAFÉ PARA LAS ORGANIZACIONES DEL AMBITO DE LAS OFICINAS ZONALES TARAPOTO, LA MERCED, SAN JUAN DEL ORO, PUCALLPA Y TINGO MARIA
ITEM Nº 03: ADQUISICIÓN DE EQUIPOS MENORES PARA MÓDULOS DE TRANSFORMACIÓN DE CACAO Y CAFÉ DE ORGANIZACIÓN DE LA OFICINA ZONAL DE SAN JUAN DEL ORO</t>
  </si>
  <si>
    <t xml:space="preserve">ADJUDICACION SIMPLIFICADA                    </t>
  </si>
  <si>
    <t xml:space="preserve">023-2020-DEVIDA - item 3 </t>
  </si>
  <si>
    <t>MAQUINARIAS PARA CAFÉ &amp; CACAO J.R. SAC RUC N° 20573894511</t>
  </si>
  <si>
    <t xml:space="preserve">“ADQUISICION DE EQUIPOS MENORES PARA MODULO DE PANIFICACION DE ORGANIZACIONES DE PRODUCTORES DEL AMBITO DE INTERVENCION DE LAS OFICINAS ZONALES LA MERCED, PUCALLPA, SAN JUAN DEL ORO, TINGO MARIA Y TARAPOTO”  ITEMS N° 2, 4, 7 y 9 </t>
  </si>
  <si>
    <t xml:space="preserve">ADJUDICACION SIMPLIFICADA                        </t>
  </si>
  <si>
    <t xml:space="preserve">042-2020-DEVIDA </t>
  </si>
  <si>
    <t>COMERCIALIZADORA A Y V SOCIEDAD COMERCIAL DE RESPONSABILIDAD LIMITADA</t>
  </si>
  <si>
    <t>ADQUISICIÓN DE ALEVINOS DE PECES AMAZÓNICOS, ALIMENTOS BALANCEADOS PARA PECES Y CAJAS SANITARIAS PARA LA OFICINA ZONAL TINGO MARÍA</t>
  </si>
  <si>
    <t xml:space="preserve">ADJUDICACION SIMPLIFICADA            </t>
  </si>
  <si>
    <t xml:space="preserve">046-2020-DEVIDA </t>
  </si>
  <si>
    <t>AQUANOVA INGENIERIA Y PRODUCCION ACUICOLA S.A.C.</t>
  </si>
  <si>
    <t>ADQUISICIÓN DE GUANO DE LAS ISLAS PARA LAS OFICINAS ZONALES DE TINGO MARÍA, LA MERCED, PUCALLPA Y SAN JUAN DEL ORO</t>
  </si>
  <si>
    <t xml:space="preserve">CONTRATACION DIRECTA </t>
  </si>
  <si>
    <t>004-2021-DEVIDA</t>
  </si>
  <si>
    <t>PROGRAMA DE DESARROLLO PRODUCTIVO AGRARIO
RURAL – AGRO RURAL RUC N° 20477936882</t>
  </si>
  <si>
    <t>ADQUISICIÓN DE BIENES PARA MÓDULOS DE PRODUCCIÓN DE ALIMENTO BALANCEADO E IMPLEMENTACIÓN DE LABORATORIO DE REPRODUCCIÓN DE PECES AMAZÓNICOS PARA LAS ORGANIZACIONES DE PRODUCTORES DEL ÁMBITO DE INTERVENCIÓN DE LAS OFICINAS ZONALES LA MERCED, PUCALLPA, TINGO MARÍA Y TARAPOTO
ITEMS PAQUETES N° 1, N° 3, N° 5 y N° 7</t>
  </si>
  <si>
    <t xml:space="preserve">LICITACION PUBLICA       </t>
  </si>
  <si>
    <t xml:space="preserve"> 013-2020-DEVIDA</t>
  </si>
  <si>
    <t>LCD INGENIEROS E.I.R.L RUC N° 2060069344</t>
  </si>
  <si>
    <t>“ADQUISICIÓN DEL FERTILIZANTE COMPUESTO GRANULADO (NPK 20-20-20) PARA LAS OFICINAS ZONALES LA MERCED, PUCALLPA, TINGO MARÍA Y TARAPOTO”</t>
  </si>
  <si>
    <t xml:space="preserve">SUBASTA INVERSA ELECTRONICA                    </t>
  </si>
  <si>
    <t xml:space="preserve"> 004-2021-DEVIDA-ITEM 3</t>
  </si>
  <si>
    <t>PERU PRODUCTOS AGRICOLAS SAC RUC N° 20530897983</t>
  </si>
  <si>
    <t xml:space="preserve">“ADQUISICIÓN DE FERTILIZANTE SULFATO DE COBRE PENTAHIDRATADO PARA LAS OFICINAS ZONALES LA MERCED, PUCALLPA, TARAPOTO Y TINGO MARÍA”  ITEMS N° 01, 02 y 03 </t>
  </si>
  <si>
    <t xml:space="preserve">SUBASTA INVERSA ELECTRONICA                       </t>
  </si>
  <si>
    <t>007-2021-DEVIDA-ITEM 1</t>
  </si>
  <si>
    <t>CIVA INDUSTRIAL S.A.C. RUC N° 20601169518</t>
  </si>
  <si>
    <t>“ADQUISICIÓN DEL FERTILIZANTE COMPUESTO GRANULADO (NPK 20-20-20) PARA LAS OFICINAS ZONALES LA MERCED, PUCALLPA, TINGO MARÍA Y TARAPOTO”  ITEM N° 1 LA MERCED</t>
  </si>
  <si>
    <t xml:space="preserve">SUBASTA INVERSA ELECTRONICA           </t>
  </si>
  <si>
    <t xml:space="preserve">       004-2021-DEVIDA-ITEM 1</t>
  </si>
  <si>
    <t>AGRO IMPERIO PERU SAC RUC N° 20493903609</t>
  </si>
  <si>
    <t>PROYECCION</t>
  </si>
  <si>
    <t>SET.2022</t>
  </si>
  <si>
    <t>DIC.2022</t>
  </si>
  <si>
    <t>ENE.2022</t>
  </si>
  <si>
    <t>ADQUISICIÓN DE EQUIPOS MENORES PARA MÓDULOS DE TRANSFORMACIÓN DE CACAO Y CAFÉ PARA LAS ORGANIZACIONES DEL AMBITO DE LAS OFICINAS ZONALES TARAPOTO, LA MERCED, SAN JUAN DEL ORO, PUCALLPA Y TINGO MARIA</t>
  </si>
  <si>
    <t>ENTREGA UNICA</t>
  </si>
  <si>
    <t xml:space="preserve">ADQUISICIÓN DE EQUIPOS MENORES PARA LA LÍNEA DE GRANOS Y PROCESAMIENTO DE CACAO PARA ORGANIZACIONES DE PRODUCTORES DE LOS ÁMBITOS DE INTERVENCIÓN DE LAS OFICINAS ZONALES TINGO MARÍA, PUCALLPA, LA MERCED, TARAPOTO Y QUILLABAMBA </t>
  </si>
  <si>
    <t>ADQUISICIÓN DE EQUIPOS MENORES PARA MÓDULO DE PANIFICACIÓN DE ORGANIZACIONES DE PRODUCTORES DEL ÁMBITO DE INTERVENCIÓN DE LAS OFICINAS ZONALES LA MERCED, PUCALL, SJO, TM, TARAPOTO</t>
  </si>
  <si>
    <t>MAY.2022</t>
  </si>
  <si>
    <t>JUL.2022</t>
  </si>
  <si>
    <t>SETL.2022</t>
  </si>
  <si>
    <t>ENTREGA PARCIAL</t>
  </si>
  <si>
    <r>
      <t xml:space="preserve">ADQUISICIÓN DE EQUIPOS MENORES PARA MÓDULOS DE TRANSFORMACIÓN DE CAFÉ DE ORGANIZACIONES DE PRODUCTORES DE LOS ÁMBITOS DE INTERVENCIÓN DE LAS OFICINAS ZONALES LA MERCED, QUILLABAMBA, SAN JUAN DEL ORO Y TINGO MARÍA” </t>
    </r>
    <r>
      <rPr>
        <sz val="8"/>
        <color theme="1"/>
        <rFont val="Arial"/>
        <family val="2"/>
        <charset val="238"/>
      </rPr>
      <t>ITEM 1, 2 Y 4</t>
    </r>
  </si>
  <si>
    <r>
      <t xml:space="preserve">ADQUISICIÓN DE EQUIPOS MENORES PARA MÓDULOS DE TRANSFORMACIÓN DE CAFÉ DE ORGANIZACIONES DE PRODUCTORES DE LOS ÁMBITOS DE INTERVENCIÓN DE LAS OFICINAS ZONALES LA MERCED, QUILLABAMBA, SAN JUAN DEL ORO Y TINGO MARÍA” </t>
    </r>
    <r>
      <rPr>
        <sz val="8"/>
        <color theme="1"/>
        <rFont val="Arial"/>
        <family val="2"/>
        <charset val="238"/>
      </rPr>
      <t>ITEM N° 3: SAN JUAN DEL ORO</t>
    </r>
  </si>
  <si>
    <r>
      <t xml:space="preserve">ADQUISICIÓN DEL FERTILIZANTE SULFATO DOBLE DE POTASIO Y MAGNESIO PARA LAS OFICINAS ZONALES LA MERCED Y PUCALLPA -  </t>
    </r>
    <r>
      <rPr>
        <sz val="8"/>
        <color theme="1"/>
        <rFont val="Arial"/>
        <family val="2"/>
        <charset val="238"/>
      </rPr>
      <t>ITEM 1: ADQUISICIÓN DE FERTILIZANTE SULFATO DOBLE DE POTASIO Y MAGNESIO PARA LA OFICINA ZONAL LA MERCED</t>
    </r>
  </si>
  <si>
    <r>
      <t xml:space="preserve">ADQUISICIÓN DEL FERTILIZANTE SULFATO DOBLE DE POTASIO Y MAGNESIO PARA LAS OFICINAS ZONALES LA MERCED Y PUCALLPA - </t>
    </r>
    <r>
      <rPr>
        <sz val="8"/>
        <color theme="1"/>
        <rFont val="Arial"/>
        <family val="2"/>
        <charset val="238"/>
      </rPr>
      <t>ITEM 2: ADQUISICIÓN DE FERTILIZANTE SULFATO DOBLE DE POTASIO Y MAGNESIO PARA LA OFICINA ZONAL PUCALLPA</t>
    </r>
  </si>
  <si>
    <r>
      <t xml:space="preserve">ADQUISICIÓN DEL FERTILIZANTE DE HIDROXIDO DE CALCIO PARA LAS OFICINAS ZONALES LA MERCED, PUCALLPA, TINGO MARÍA Y TARAPOTO” - ITEM N° 03: ADQUISICIÓN DE FERTILIZANTE DE HIDROXIDO DE CALCIO PARA LA OFICINA </t>
    </r>
    <r>
      <rPr>
        <sz val="8"/>
        <color theme="1"/>
        <rFont val="Arial"/>
        <family val="2"/>
        <charset val="238"/>
      </rPr>
      <t>ZONAL DE TINGO MARIA</t>
    </r>
  </si>
  <si>
    <r>
      <t xml:space="preserve">ADQUISICIÓN DEL FERTILIZANTE DE HIDROXIDO DE CALCIO PARA LAS OFICINAS ZONALES LA MERCED, PUCALLPA, TINGO MARÍA Y TARAPOTO” - ITEM N° 03: ADQUISICIÓN DE FERTILIZANTE DE HIDROXIDO DE CALCIO PARA LA OFICINA </t>
    </r>
    <r>
      <rPr>
        <sz val="8"/>
        <color theme="1"/>
        <rFont val="Arial"/>
        <family val="2"/>
        <charset val="238"/>
      </rPr>
      <t>ZONAL DE PUCALLPA</t>
    </r>
  </si>
  <si>
    <r>
      <t xml:space="preserve">ADQUISICION DE FERTILIZANTES SULFATO DE POTASIO, PARA LAS OFICINAS ZONALES DE LA MERCED Y TINGO MARIA" - ITEM N° 01: ADQUISICIÓN DE FERTILIZANTE SULFATO DE POTASIO PARA LA OFICINA </t>
    </r>
    <r>
      <rPr>
        <sz val="8"/>
        <color theme="1"/>
        <rFont val="Arial"/>
        <family val="2"/>
        <charset val="238"/>
      </rPr>
      <t>ZONAL DE LA MERCED</t>
    </r>
  </si>
  <si>
    <r>
      <t>ADQUISICIÓN DEL FERTILIZANTE DE HIDROXIDO DE CALCIO PARA LAS OFICINAS ZONALES LA MERCED, PUCALLPA, TINGO MARÍA Y TARAPOTO” -</t>
    </r>
    <r>
      <rPr>
        <sz val="8"/>
        <color theme="1"/>
        <rFont val="Arial"/>
        <family val="2"/>
        <charset val="238"/>
      </rPr>
      <t xml:space="preserve"> ITEM N° 01:  OFICINA ZONAL DE LA MERCED E ITEM N° 04: OFICINA ZONAL DE TARAPOTO</t>
    </r>
  </si>
  <si>
    <r>
      <t xml:space="preserve">ADQUISICIÓN DE MICA SOLAR PARA CAFÉ Y CACAO PARA LAS OFICINAS ZONALES DE TINGO MARÍA E IQUITOS - </t>
    </r>
    <r>
      <rPr>
        <sz val="8"/>
        <color theme="1"/>
        <rFont val="Arial"/>
        <family val="2"/>
        <charset val="238"/>
      </rPr>
      <t>ITEM 1: ADQUISICION DE MICA SOLAR PARA CAFÉ PARA LA OFICINA ZONAL TINGO MARIA</t>
    </r>
  </si>
  <si>
    <r>
      <t xml:space="preserve">ADQUISICIÓN DE MICA SOLAR PARA CAFÉ Y CACAO PARA LAS OFICINAS ZONALES DE TINGO MARÍA E IQUITOS - </t>
    </r>
    <r>
      <rPr>
        <sz val="8"/>
        <color theme="1"/>
        <rFont val="Arial"/>
        <family val="2"/>
        <charset val="238"/>
      </rPr>
      <t>ITEM 2: ADQUISICION DE MICA SOLAR PARA CACAO PARA LA OFICINA ZONAL IQUITOS</t>
    </r>
  </si>
  <si>
    <r>
      <t xml:space="preserve">ADQUISICIÓN DE MICA SOLAR PARA CAFÉ Y CACAO PARA LAS OFICINAS ZONALES DE TINGO MARÍA E IQUITOS - </t>
    </r>
    <r>
      <rPr>
        <sz val="8"/>
        <color theme="1"/>
        <rFont val="Arial"/>
        <family val="2"/>
        <charset val="238"/>
      </rPr>
      <t xml:space="preserve">ITEM 1: ADQUISICION DE MICA SOLAR PARA CAFÉ PARA LAS OFICINAS ZONALES </t>
    </r>
  </si>
  <si>
    <t>SERVICIO DE LÍNEA DEDICADA A INTERNET DE 100 MBPS</t>
  </si>
  <si>
    <t>SERVICIO</t>
  </si>
  <si>
    <t>AS-1-2020-CEPLAN</t>
  </si>
  <si>
    <t>OPTICAL TECHNOLOGIES S.A.C (RUC N° 20552504641)</t>
  </si>
  <si>
    <t>EJECUCION CONTRACTUAL</t>
  </si>
  <si>
    <t>Plazo de Ejecución de 24 MESES</t>
  </si>
  <si>
    <t>SERVICIO DE ALQUILER DE EQUIPOS DE TELEFONÍA CELULAR</t>
  </si>
  <si>
    <t>AS-2-2020-CEPLAN</t>
  </si>
  <si>
    <t>TELEFONICA DEL PERU S.A.A ( RUC N° 20100017491)</t>
  </si>
  <si>
    <t>Plazo de Ejecución de 18 MESES</t>
  </si>
  <si>
    <t>AS-3-2020-CEPLAN</t>
  </si>
  <si>
    <t>SERVICIOS INFORMATICOS PUBLIPERU E.I.R.L. (RUC  N° 20602287280)</t>
  </si>
  <si>
    <t>Plazo de Ejecución de 12 MESES</t>
  </si>
  <si>
    <t>ALQUILER DE INMUEBLE PARA EL CENTRO NACIONAL DE PLANEAMIENTO ESTRATEGICO (CEPLAN</t>
  </si>
  <si>
    <t>DIRECTA-PROC-1-2021-CEPLAN</t>
  </si>
  <si>
    <t>US$ 205,288.32</t>
  </si>
  <si>
    <t>INVERDES S.A (RUC N° 20137986648)</t>
  </si>
  <si>
    <t>SERVICIO DE WEB HOSTING PARA EL CENTRO NACIONAL DE PLANEAMIENTO ESTRATEGICO (CEPLAN)</t>
  </si>
  <si>
    <t>FECHA PREVISTA DE LA CONVOCATORIA -OCTUBRE</t>
  </si>
  <si>
    <t>Para inclusión al PAC, el procesos debe convocarse en el mes de junio para que inicie en el mes de agosto del 2022</t>
  </si>
  <si>
    <t>Para inclusión al PAC, el procesos debe convocarse en el mes de enero para que inicie en el mes de febrero del 2022</t>
  </si>
  <si>
    <t>Para inclusión al PAC, el procesos debe convocarse en el mes de octubre para que inicie en el mes de diciembre del 2022</t>
  </si>
  <si>
    <t>PLIEGO: 019 ORGANISMO SUPERVISOR DE LA INVERSION PRIVADA EN TELECOMUNICACIONES</t>
  </si>
  <si>
    <t>Adquisicion de arquitectura de replicacion de informacion para el OSIPTEL</t>
  </si>
  <si>
    <t>Consorcio IT Business &amp; Support S.A.C. – Zenware EIRL
RUC: 20600689569
RUC: 20602861130</t>
  </si>
  <si>
    <t>Prestacion principal ejecutada
Prestacion accesoria en ejecucion</t>
  </si>
  <si>
    <t>Prestación Principal: 16.12.2020.
Prestación Accesoria: 17.12.2021</t>
  </si>
  <si>
    <t>Contrato principal y contrato de prestacion accesoria</t>
  </si>
  <si>
    <t>Servicio de outsourcing de impresión institucional</t>
  </si>
  <si>
    <t>Printer 911 S.A.
RUC: 20465278103</t>
  </si>
  <si>
    <t>En ejecucion</t>
  </si>
  <si>
    <t>Servicio continuo</t>
  </si>
  <si>
    <t>El contratista presenta informes mensuales con el consolidado de las impresiones para conformidad del área usuaria.</t>
  </si>
  <si>
    <t>Servicio de soporte, mantenimiento y garantia para la plataforma de comunicaciones de datos del OSIPTEL</t>
  </si>
  <si>
    <t>Telefonica del Peru S.A.A.
RUC: 20100017491</t>
  </si>
  <si>
    <t xml:space="preserve">El contratista presenta informes mensuales de servicio de soporte y mantenimiento ejecutado por mes </t>
  </si>
  <si>
    <t>Estudio sobre el nivel de satisfaccion del usuario de telecomunicaciones y sobre el nivel de conocimiento de los derechos y obligaciones de los usuarios de los servicios públicos de telecomunicaciones</t>
  </si>
  <si>
    <t>Arellano Investigacion de Marketing S.A.
RUC: 20306302621</t>
  </si>
  <si>
    <t>Informe N° 01: 16/11/2020                         Informe N° 02: 17(02/2021</t>
  </si>
  <si>
    <t>Contratacion del servicio de rediseño del proceso de solucion de reclamos de usuarios del OSIPTEL</t>
  </si>
  <si>
    <t>BDO Consulting S.A.C.
RUC: 20389359841</t>
  </si>
  <si>
    <t>Entregable 01: 30/11/2020 y 06/01/2021
Entregable 02: 22/04/2021
Entregable 03: 30/07/2021
Entregable 04: 30/07/2021</t>
  </si>
  <si>
    <t>Servicio de almacenaje de archivos y cintas back up</t>
  </si>
  <si>
    <t>Iron Mountain Perú S.A.
RUC: 20390724919</t>
  </si>
  <si>
    <t>El contratista presenta informes mensuales con el consolidado de los almacenamiento de archivo y cintas backup</t>
  </si>
  <si>
    <t>Servicio de soporte y actualizacion de licencias de software ORACLE</t>
  </si>
  <si>
    <t>CD</t>
  </si>
  <si>
    <t>Sistemas Oracle del Perú SRL
RUC: 20182246078</t>
  </si>
  <si>
    <t>Entregable N° 01: 25/05/2020                                    Entregable N° 02: 15/03/2021</t>
  </si>
  <si>
    <t>Desarrollo e implementacion del sistema de gestion de usuarios automatizado</t>
  </si>
  <si>
    <t>Avanza Soluciones S.A.C.
RUC: 20524719585</t>
  </si>
  <si>
    <t>Prestacion principal en ejecución
Prestacion accesoria iniciará al culminar la principal</t>
  </si>
  <si>
    <t>Entregable 01: 03/02/2021
Entregable 02: 09/04/2021
Entregable 03: 27/08/2021</t>
  </si>
  <si>
    <t>Derivado de CP 004-2020/OSIPTEL</t>
  </si>
  <si>
    <t>Contratacion del servicio de seguridad y vigilancia para las sedes del OSIPTEL en Lima y Callao</t>
  </si>
  <si>
    <t>MABE SERVICES S.R.L.
RUC: 20262727859</t>
  </si>
  <si>
    <t>Derivado de CP 002-2020/OSIPTEL</t>
  </si>
  <si>
    <t>Contratacion de empresa que provea servicios de informacion regulatoria, monitoreo del desarrollo de los mercados internacionales de telecomunicaciones y benchmarking</t>
  </si>
  <si>
    <t>Internacional</t>
  </si>
  <si>
    <t>CULLEN INTERNATIONAL</t>
  </si>
  <si>
    <t xml:space="preserve">Primer entregable
</t>
  </si>
  <si>
    <t>Moneda: Euros</t>
  </si>
  <si>
    <t>Adquisicion de sistema para la medicion de la calidad de los servicios moviles.</t>
  </si>
  <si>
    <t>ROHDE &amp;SCHWRZ COLOMBIA SAS SUCURSAL PERU.</t>
  </si>
  <si>
    <t>Entregable: 14/01/2020 y 19/01/2020</t>
  </si>
  <si>
    <t>Adquisicion de 20 computadora personal portatil.</t>
  </si>
  <si>
    <t>Convenio Marco</t>
  </si>
  <si>
    <t>No Aplica</t>
  </si>
  <si>
    <t>INGRAM MICRO SAC</t>
  </si>
  <si>
    <t>Adquisicion de 100 computadora de escritorio todo en uno.</t>
  </si>
  <si>
    <t>Adquisición de 64 tablets a ser utilizadas en las diferentes 64 actividades de orientación a nivel nacional.</t>
  </si>
  <si>
    <t>MG INDUSTRIAL SOLUTIONS S.A.C.-MG INDUSOL S.A.C.</t>
  </si>
  <si>
    <t>Adquisicion de sistema para monitoreo y medicion de la calidad de los servicios moviles outdoor e indoor, centros poblados de dificil acceso y/o casos especiales</t>
  </si>
  <si>
    <t>MEASURING ENGINEER GROUP PERU S.A.C.
RUC: 20505920067</t>
  </si>
  <si>
    <t>Entrega de equipos: 30/08/2021                 revisión, instalación y  prueba: 11/09/2021</t>
  </si>
  <si>
    <t>Los plazos indicados corresponde a la prestación principal, el inicio de ejecucion de la prestación accesoria es a partir del día siguiente de suscrito el acta de inicio.</t>
  </si>
  <si>
    <t>Contratacion del servicio de informacion sobre las mediciones de calidad de internet movil desde aplicativos colaborativos</t>
  </si>
  <si>
    <t>Cumberland Solutions SL</t>
  </si>
  <si>
    <t xml:space="preserve">Primer entregable:
11/07/2021
Segundo entregable
29/10/2021
Tercer entregable:
20/01/2022
Cuarto entegable:
29(04/2022
Quinto entregable:
30/07/2022
</t>
  </si>
  <si>
    <t>Moneda: Dolares Americanos</t>
  </si>
  <si>
    <t>Contratacion de seguros patrimoniales para el OSIPTEL</t>
  </si>
  <si>
    <t>RIMAC SEGUROS Y REASEGUROS
RUC: 20100041953</t>
  </si>
  <si>
    <t>Item 1: Seguro Patrimonial.
Moneda: Dolares Americanos</t>
  </si>
  <si>
    <t>Encuesta residencial de servicios de telecomunicaciones (ERESTEL) 2021</t>
  </si>
  <si>
    <t>Consorcio ANALITIK INVESTIGACION Y CONSULTORIA S.A.C. - ASOCIACION BENEFICA PRISMA
RUC: 20605105115
RUC: 20156178889</t>
  </si>
  <si>
    <t>Entregable N° 01: 18/08/2021                             Entregable N° 02: 13/09/2021                            Entregable N° 03: 22/11/2021                                 Entregable N° 04: 31/12/2021</t>
  </si>
  <si>
    <t>Del 3er entregable en adelante, los plazos son referenciales, puesto que la entrega del 3er entregable depende de la aprobacion del 2do entregable.</t>
  </si>
  <si>
    <t>Servicio de fábrica de software para el OSIPTEL</t>
  </si>
  <si>
    <t>SOLMIT S.A.C.
RUC: 20600160100</t>
  </si>
  <si>
    <t>En consentimiento de buena pro</t>
  </si>
  <si>
    <t>Contratacion del servicio de intermediacion laboral</t>
  </si>
  <si>
    <t>En procedimiento de selección</t>
  </si>
  <si>
    <t>Servicio de licenciamiento Microsoft - Enterprise Agreement</t>
  </si>
  <si>
    <t>Migracion y Upgrade de la Base de Datos del SAI</t>
  </si>
  <si>
    <t>Derivado de LP 02-2021/OSIPTEL</t>
  </si>
  <si>
    <t>Servicio de desarrollo, implementacion y administracion del sistema en linea del Registro Nacional de Equipos Terminales Moviles para la Seguridad - RENTESEG</t>
  </si>
  <si>
    <t>A espera de disponibilidad presupuestal</t>
  </si>
  <si>
    <t>Derivado de CP 08-2020/OSIPTEL</t>
  </si>
  <si>
    <t>adquisición de componente del unity 3000 -controladora para el sistema de almacenamiento unity</t>
  </si>
  <si>
    <t>J. EVANS Y ASOCIADOS S.A.C.</t>
  </si>
  <si>
    <t>Adquisicion de 155 telefonos y 08 modem</t>
  </si>
  <si>
    <t>AMERICA MOVIL PERU SAC</t>
  </si>
  <si>
    <t>Adquisición del sistema para el monitoreo y medición de la calidad de los servicios móviles (2 equipos de medición outdoor y 1 equipo de medición indoor - prestación principal 2021).</t>
  </si>
  <si>
    <t xml:space="preserve"> Encuesta residencial de servicios de telecomunicaciones</t>
  </si>
  <si>
    <t>No aplica</t>
  </si>
  <si>
    <t xml:space="preserve"> Estudio sobre nivel de satisfacción del usuario de telecomunicaciones y sobre el nivel de conocimiento de los derechos y obligaciones de los usuarios de los servicios públicos de telecomunicaciones</t>
  </si>
  <si>
    <t xml:space="preserve"> Contratación de estudio de medición del Índice de Reputación del OSIPTEL</t>
  </si>
  <si>
    <t xml:space="preserve"> Contratar suscripción de monitoreo de Noticias Nacionales </t>
  </si>
  <si>
    <t xml:space="preserve"> Implementación del Proyecto de Seguridad de Infraestructura Tecnológica del OSIPTEL</t>
  </si>
  <si>
    <t>Implementación de herramienta para adquirir información de empresas operadoras en el marco de los procesos de supervisión, fiscalizaciòn y sanciòn</t>
  </si>
  <si>
    <t xml:space="preserve"> Rediseño del sistema de Gestión del Conocimiento (KM) del trámite de expedientes en los procesos de Supervisión y Fiscalización-Instrucción</t>
  </si>
  <si>
    <t xml:space="preserve"> Implementación de sistemas al servicio del ciudadano, en el marco del gobierno digital</t>
  </si>
  <si>
    <t xml:space="preserve"> Integración de Servicios digitales con las plataformas PIDE, ID GOB.PE y PSPP</t>
  </si>
  <si>
    <t xml:space="preserve"> Adquisición de equipos de medición de la calidad</t>
  </si>
  <si>
    <t>PLIEGO ORGANISMO SUPERVISOR DE LA INVERSIÓN EN ENERGÍA Y MINERIA - OSINERGMIN</t>
  </si>
  <si>
    <t>CONTRATACIÓN DEL SERVICIO DE ATENCIÓN AL CIUDADANO EN EL CANAL TELEFONICO Y VIRTUAL</t>
  </si>
  <si>
    <t>PROCEDIMIENTO CLASICO</t>
  </si>
  <si>
    <t>003-2020-OSINERGMIN</t>
  </si>
  <si>
    <t>TELEMARK SPAIN SL - SUCURSAL PERU  -   20515621190</t>
  </si>
  <si>
    <t>SERVICIOS</t>
  </si>
  <si>
    <t xml:space="preserve">CONTRATACIÓN DEL SERVICIO DE SOPORTE OPERATIVO DE ACTIVIDADES LOGISTICAS </t>
  </si>
  <si>
    <t>021-2020-OSINERGMIN</t>
  </si>
  <si>
    <t>CORPORACION OML SOCIEDAD ANONIMA CERRADA - 20516377551</t>
  </si>
  <si>
    <t>CONTRATACION DEL SERVICIO DE ADMINISTRACION DEL CENTRO DE CONTROL</t>
  </si>
  <si>
    <t>002-2020-OSINERGMIN</t>
  </si>
  <si>
    <t>CONSORCIO INFORMÁTICA - INVERSIONES - 20601365007</t>
  </si>
  <si>
    <t xml:space="preserve">CONTRATACIÓN DEL SERVICIO DE ADMINISTRACIÓN, MONITOREO Y SEGUIMIENTO DE LAS PLATAFORMAS DEL AREA DE GAS NATURAL-DSR Y DEL COMPORTAMIENTO DE LOS AGENTES DE GAS NATURAL  </t>
  </si>
  <si>
    <t>023-2020-OSINERGMIN</t>
  </si>
  <si>
    <t>CELER SOCIEDAD ANONIMA CERRADA S.A.C.- CELER S.A.C.. - 20451691628</t>
  </si>
  <si>
    <t>ITEM 01 : CONTRATACIÓN DE SERVICIO DE DE SEGURIDAD Y VIGILANCIA PARA LAS OFICINAS DE OSINERGMIN AREQUIPA, MOQUEGUA, TACNA, ICA</t>
  </si>
  <si>
    <t>016-2020-OSINERGMIN</t>
  </si>
  <si>
    <t>EMPRESA DE SEGURIDAD,VIGILANCIA Y CONTROL S.A.C - 20100162076</t>
  </si>
  <si>
    <t>15/02/202</t>
  </si>
  <si>
    <t>ITEM 02 : CONTRATACIÓN DE SERVICIO DE DE SEGURIDAD Y VIGILANCIA PARA LAS OFICINAS DE OSINERGMIN PUCALLPA</t>
  </si>
  <si>
    <t xml:space="preserve">AMAZON SECURITY PERU SOCIEDAD COMERCIAL DE RESPONSABILIDAD LIMITADA - 20600665953 </t>
  </si>
  <si>
    <t>SERVICIO DE SEGURIDAD Y VIGILANCIA PARA LOS LOCALES
DE APURÍMAC, AYACUCHO, CERRO DE PASCO, CUSCO,
HUANCAVELICA, HUÁNUCO, JUNÍN, PUNO</t>
  </si>
  <si>
    <t>008-2020-OSINERGMIN</t>
  </si>
  <si>
    <t xml:space="preserve">EMPRESA DE SEGURIDAD,VIGILANCIA Y CONTROL S.A.C - 20100162076 </t>
  </si>
  <si>
    <t>SERVICIO DE SEGURIDAD Y VIGILANCIA PARA LOS LOCALES
DE CAJAMARCA, LA LIBERTAD, LAMBAYEQUE, PIURA,
TUMBES</t>
  </si>
  <si>
    <t>CONTRATACION DEL SERVICIO DE MONITOREO DEL CENTRO DE CONTROL Y CCTV</t>
  </si>
  <si>
    <t>046-2019-OSINERGMIN - SEGUNDA CONVOCATORIA</t>
  </si>
  <si>
    <t>ELECTRONIC INTERNATIONAL SECURITY S A - 20111116025</t>
  </si>
  <si>
    <t>SERVICIO DE DIGITALIZACIÓN DE LOS DOCUMENTOS QUE SE REGISTREN EN EL SISTEMA DE GESTIÓN DE DOCUMENTOS DIGITALES</t>
  </si>
  <si>
    <t>052-2019-OSINERGMIN - SEGUNDA CONVOCATORIA</t>
  </si>
  <si>
    <t>CONSORCIO IECISA - CERTICOM - AYD - 20601365007</t>
  </si>
  <si>
    <t>CONSULTORÍA PARA DETERMINAR LOS PORCENTAJES DE COSTOS DE OPERACIÓN Y MANTENIMIENTO DE LOS SISTEMAS DE TRANSMISIÓN 2021-2027</t>
  </si>
  <si>
    <t xml:space="preserve">004-2020-OSINERGMIN </t>
  </si>
  <si>
    <t xml:space="preserve">CONSORCIO MERCADOS ENERGETICOS CONSULTORES S.A. SUCURSAL DEL PERU - CENTRO DE CONSERVACION DE ENERGIA Y DEL AMBIENTE - 20106636011 </t>
  </si>
  <si>
    <t>CONTRATACIÓN DE UN SERVICIO PARA IMPLEMENTAR EL SISTEMA DE INFORMACION GEOESPACIAL PARA LA SUPERVISION DE LA DSGN</t>
  </si>
  <si>
    <t>067-2018-OSINERGMIN - TERCERA CONVOCATORIA</t>
  </si>
  <si>
    <t xml:space="preserve"> SISTEMAS DE INFORMACION GEOGRAFICA Y TECNOLOGIAS DE LA INFORMACION S.A.C. - 20601820847</t>
  </si>
  <si>
    <t>CONTRATACION DEL SERVICIO DE ADMINISTRACION DEL CENTRO DE CONTROL Y MONITOREO DE UNIDADES DE TRANSPORTE</t>
  </si>
  <si>
    <t xml:space="preserve">016-2021-OSINERGMIN </t>
  </si>
  <si>
    <t>GRUPO REDSATEL S.A.C      GEOSATELITAL PERU
E.I.R.L. - GEOSATELITAL E.I.R.L. / 20602539904 -     20600137094</t>
  </si>
  <si>
    <t xml:space="preserve">CONTRATACION DEL SERVICIO DE MANTENIMIENTO DE INFRAESTRUCTURA EN LAS SEDES DE LIMA DE OSINERGMIN </t>
  </si>
  <si>
    <t>031-2020-OSINERGMIN - TERCERA CONVOCATORIA</t>
  </si>
  <si>
    <t xml:space="preserve">SIAMCO CONTRATISTAS GENERALES SRL  /  SORIANO ARIAS JUAN DANTE   -  20401292510 /  10154064899         </t>
  </si>
  <si>
    <t>CONTRATACIÓN DE UN NUEVO SERVICIO PARA EL LEVANTAMIENTO AEROFOTOGRAMETRICO, MODELADO Y VIDEOS AEREOS DEL DERECHO DE VIA CON FINES DE CONTROL DE LA SUPERVISION</t>
  </si>
  <si>
    <t xml:space="preserve">012-2021-OSINERGMIN </t>
  </si>
  <si>
    <t>ROBLES PEREZ ASOCIADOS E.I.R.L. - RPASOC - 20565379888</t>
  </si>
  <si>
    <t>CONTRATACION DEL SERVICIO DE INFRAESTRUCTURA EN NUBE PÚBLICA</t>
  </si>
  <si>
    <t xml:space="preserve">020-2021-OSINERGMIN </t>
  </si>
  <si>
    <t>ELEVACION DE LAS BASES EN EL OSCE</t>
  </si>
  <si>
    <t>CONTRATACIÓN DE SERVICIOS DE FORTALECIMIENTO DE LOS PROCESOS DE SUPERVISIÓN DE ENERGÍA</t>
  </si>
  <si>
    <t xml:space="preserve">024-2021-OSINERGMIN </t>
  </si>
  <si>
    <t>EVALUACION DE OFERTAS</t>
  </si>
  <si>
    <t>CONTRATACIÓN DEL SERVICIO DE ENSAYOS DE LABORATORIO PARA EL CONTROL DE CALIDAD DE HIDROCARBUROS, BIOCOMBUSTIBLES Y SUS MEZCLAS</t>
  </si>
  <si>
    <t xml:space="preserve">026-2021-OSINERGMIN </t>
  </si>
  <si>
    <t>ABSOLUCION DE CONSULTAS Y OBSERVACIONES / INTEGRACION DE BASES</t>
  </si>
  <si>
    <t>CONTRATACIÓN DEL SERVICIO DE INTERCONEXIÓN DE SEDES LIMA</t>
  </si>
  <si>
    <t xml:space="preserve">027-2021-OSINERGMIN </t>
  </si>
  <si>
    <t>ABSOLUCION DE CONSULTAS Y OBSERVACIONES</t>
  </si>
  <si>
    <t>CONTRATACIÓN DEL SERVICIO DE INTERCONEXIÓN DE SEDES REGIONALES</t>
  </si>
  <si>
    <t xml:space="preserve">030-2021-OSINERGMIN </t>
  </si>
  <si>
    <t>ADQUISICIÓN DE INFRAESTRUCTURA DE ALMACENAMIENTO</t>
  </si>
  <si>
    <t xml:space="preserve">003-2021-OSINERGMIN </t>
  </si>
  <si>
    <t>BIENES</t>
  </si>
  <si>
    <t>ADQUISICIÓN DE SERVIDORES CORPORATIVOS</t>
  </si>
  <si>
    <t xml:space="preserve">004-2021-OSINERGMIN </t>
  </si>
  <si>
    <t>PRESENTACION DE OFERTAS</t>
  </si>
  <si>
    <t>CONTRATACIÓN DE SERVICIO DE IMPRESIÓN DE MATERIAL PARA ATENCIÓN AL CIUDADANO.</t>
  </si>
  <si>
    <t>CONTRATACIÓN DEL SERVICIO DE ATENCIÓN AL CIUDADANO EN EL CANAL TELEFÓNICO Y VIRTUAL.</t>
  </si>
  <si>
    <t>CONTRATACIÓN DEL SERVICIO DE ADMINISTRACIÓN, MONITOREO Y SEGUIMIENTO DE LAS PLATAFORMAS DEL ÁREA DE GAS NATURAL - DSR</t>
  </si>
  <si>
    <t>SERVICIO DE DEFENSA LEGAL DE SERVIDORES DE OSINERGMIN</t>
  </si>
  <si>
    <t xml:space="preserve">SERVICIO DE PUBLICACIONES EN EL DIARIO OFICIAL EL PERUANO </t>
  </si>
  <si>
    <t>CONVENIO</t>
  </si>
  <si>
    <t>CONTRATACION DEL SERVICIO DE LIMPIEZA DE OFICINAS REGIONALES Y DESCONCENTRADAS</t>
  </si>
  <si>
    <t>CONTRATACION DEL SERVICIO DE MANTENIMIENTO DE EQUIPOS DE FUERZA A NIVEL NACIONAL CONT 2021</t>
  </si>
  <si>
    <t>ELABORAR LA ENCUESTA RESIDENCIAL DE CONSUMO Y USO DE ENERGÍA - ERCUE</t>
  </si>
  <si>
    <t>CONTRATACIÓN DEL SERVICIO DE REEMPLAZOS TEMPORALES</t>
  </si>
  <si>
    <t xml:space="preserve"> CONTRATACION SERVICIO DE SEGURIDAD Y VIGILANCIA - LIMA Y CALLAO </t>
  </si>
  <si>
    <t>CONTRATACION DEL SERVICIO DE LIMPIEZA PROVINCIAS</t>
  </si>
  <si>
    <t>CONTRATACION ARRENDAMIENTO LOCAL PARA OFICINAS DE OSINERGMIN</t>
  </si>
  <si>
    <t>CONTRATACION DEL SERVICIO PARA RENOVAR SUSCRIPCION ANUAL AL PLATTS GLOBAL ALERT-2022</t>
  </si>
  <si>
    <t>CONTRATACION DE SERVICIO PARA LA ELABORACION DE INFORMES TÉCNICOS DE MULTA</t>
  </si>
  <si>
    <t>SOPORTE Y MANTENIMIENTO DE LA PLATAFORMA DE INFORMACIÓN DE GESTIÓN MINERA</t>
  </si>
  <si>
    <t>CONTRATACION DEL SOPORTE Y MANTENIMIENTO DE LICENCIAS ANTIVIRUS</t>
  </si>
  <si>
    <t>CONTRATACION DEL SERVICIO DE RENOVACION DEL SOPORTE Y MANTENIMIENTO DE LICENCIAS MICROSOFT</t>
  </si>
  <si>
    <t>CONTRATACION DEL SERVICIO DE SOPORTE DE LA SOLUCION DE ALMACENAMIENTO INSTITUCIONAL</t>
  </si>
  <si>
    <t>CONTRATACION DEL SERVICIO DE SOPORTE Y MANTENIMIENTO DEL FILTRO WEB CORPORATIVO</t>
  </si>
  <si>
    <t>CONTRATACION DEL SERVICIO DE RENOVACIÓN DEL SOPORTE Y MANTENIMIENTO DE EQUIPO FIREWALL DE APLICACIONES</t>
  </si>
  <si>
    <t>ADQUISICIÓN DE EQUIPOS DE COMUNICACIONES</t>
  </si>
  <si>
    <t>ADQUISICION DE SOLUCION DE VIRTUALIZACION DE SERVIDORES</t>
  </si>
  <si>
    <t>ADQUISICION DE EQUIPOS WAN</t>
  </si>
  <si>
    <t>CONTRATACION DEL SERVICIO DE INTERCONEXIÓN DE SEDES REGIONALES</t>
  </si>
  <si>
    <t>CONTRATACION DEL SERVICIO PARA HOSTING ERP</t>
  </si>
  <si>
    <t>CONTRATACION DEL SERVICIO DE RENOVACIÓN DE LICENCIAS Y SUSCRIPCIONES DE LA PLATAFORMA ARCGIS</t>
  </si>
  <si>
    <t>CONTRATACION DEL SERVICIO DE OPERACION Y MONITOREO DE DATA CENTER</t>
  </si>
  <si>
    <t>CONTRATACION DEL SERVICIO DE REDISEÑO DE PROCESOS Y ACTUALIZACION TECNOLOGICA DEL PROCEDIMIENTO DE RECLAMOS DE LOS SERVICIOS PÚBLICOS DE ELECTRICIDAD Y GAS NATURAL</t>
  </si>
  <si>
    <t>CONTRATACION DEL SERVICIO DE MESA DE AYUDA</t>
  </si>
  <si>
    <t>CONTRATACIÓN DEL SERVICIO DE SOPORTE Y MANTENIMIENTO DE LICENCIAS DE SOFTWARE PARA EL ERP SAP</t>
  </si>
  <si>
    <t>CONTRATACIÓN DIRECTA DEL SOPORTE TÉCNICO DE LICENCIAS ORACLE</t>
  </si>
  <si>
    <t>1. ADQUISICIÓN DE 270 LICENCIAS DE SOFTWARE IP PARA LA CENTRAL ALCATEL</t>
  </si>
  <si>
    <t>Adjudicacion simplificada</t>
  </si>
  <si>
    <t>Procedimiento electrónico</t>
  </si>
  <si>
    <t>Adjudicacion Simplificada-2-2020-SUNASS-1</t>
  </si>
  <si>
    <t>20474529291 - E-BUSINESS DISTRIBUTION PERU S.A.- EBD PERU S.A.</t>
  </si>
  <si>
    <t>Contratado</t>
  </si>
  <si>
    <t>CANTIDAD: 270</t>
  </si>
  <si>
    <t>2  ADQUISICIÓN DE TELÉFONOS IP PARA LA SEDE CENTRAL</t>
  </si>
  <si>
    <t>Adjudicacion Simplificada-1-2020-SUNASS-1</t>
  </si>
  <si>
    <t>CANTIDAD: 170</t>
  </si>
  <si>
    <t>3. SERVICIO DE LIMPIEZA Y MANTENIMIENTO DE OFICINAS PARA LA SUNASS</t>
  </si>
  <si>
    <t>Concurso público</t>
  </si>
  <si>
    <t>Concurso Público-1-2020-SUNASS-1</t>
  </si>
  <si>
    <t>20534457724 - SERVICIOS GENERALES POLVISER S.A.C.</t>
  </si>
  <si>
    <t>FECHA DE INICIO EL 01.09.20</t>
  </si>
  <si>
    <t>4. ADQUISICIÓN DE GRUPO ELECTRÓGENO PARA DATA CENTER</t>
  </si>
  <si>
    <t>Adjudicacion Simplificada-4-2020-SUNASS-1</t>
  </si>
  <si>
    <t>20106696269 - CONSORCIO ELISE - COMPURED (ELECTRÓNICA INDUSTRIAL Y SERVICIOS SAC Y COMPURED SAC)</t>
  </si>
  <si>
    <t>CANTIDAD: 1</t>
  </si>
  <si>
    <t>5. SERVICIO DE ALQUILER DE LOCAL PARA LA OFICINA DESCONCENTRADA DE LA SUNASS AREQUIPA</t>
  </si>
  <si>
    <t>Contratación Directa</t>
  </si>
  <si>
    <t>DIRECTA-PROC-1-2020-SUNASS-1</t>
  </si>
  <si>
    <t>10401503710 - RODRIGUEZ ORTIZ SALOMON ROBERT</t>
  </si>
  <si>
    <t>FECHA DE INICIO EL 29.07.20</t>
  </si>
  <si>
    <t>6. ADQUISICIÓN DE EQUIPOS DE MEDICIÓN DATALOGGER DE TRANSMISIÓN REMOTA</t>
  </si>
  <si>
    <t>Adjudicacion Simplificada-26-2019-SUNASS-1</t>
  </si>
  <si>
    <t>20111864595 - JS INDUSTRIAL S.A.C.</t>
  </si>
  <si>
    <t> </t>
  </si>
  <si>
    <t>7. ADQUISICION DE SOFTWARE DE MESA DE AYUDA</t>
  </si>
  <si>
    <t>Adjudicacion Simplificada-3-2020-SUNASS-1</t>
  </si>
  <si>
    <t>20537328445 - INNOVA TECNOLOGIA Y CONCEPTO SAC</t>
  </si>
  <si>
    <t>8. ADQUISICIÓN DE 24 RELOJES BIOMÉTRICOS DE RECONOCIMIENTO FACIAL PARA EL CONTROL DE ASISTENCIA DEL PERSONAL DE LA SUNASS EN LAS ODS</t>
  </si>
  <si>
    <t>DIRECTA-PROC-3-2020-SUNASS-1</t>
  </si>
  <si>
    <t>20507891366 - TEMPUTRONIC S.A.C.</t>
  </si>
  <si>
    <t>9. ADQUISICIÓN DE UPS PARA PROVINCIAS</t>
  </si>
  <si>
    <t>Licitación pública</t>
  </si>
  <si>
    <t>Licitación Pública-1-2020-SUNASS-1</t>
  </si>
  <si>
    <t>10. ADQUISICIÓN DE BANDEJA DE DISCOS PARA EL SERVIDOR DE ALMACENAMIENTO DE SUNASS</t>
  </si>
  <si>
    <t>Adjudicacion Simplificada-6-2020-SUNASS-1</t>
  </si>
  <si>
    <t>20600800281 - D2D SOLUTIONS S.A.C.</t>
  </si>
  <si>
    <t>11. ADQUISICIÓN DE LICENCIAS CITRIX, MICROSOFT Y RENOVACIÓN DE LICENCIAS CITRIX</t>
  </si>
  <si>
    <t>Adjudicacion Simplificada-8-2020-SUNASS-1</t>
  </si>
  <si>
    <t>20516530686 - GRUPO ELECTRODATA S.A.C.</t>
  </si>
  <si>
    <t>12. ADQUISICION DE CUCHILLA SERVIDOR LENOVO</t>
  </si>
  <si>
    <t>Adjudicacion Simplificada-9-2020-SUNASS-1</t>
  </si>
  <si>
    <t>20551215327 - RAZUM TEK SAC</t>
  </si>
  <si>
    <t>13. ADQUISICION DE UPS PARA SEDE CENTRAL Y FELIX DIBOS</t>
  </si>
  <si>
    <t>Adjudicacion Simplificada-5-2020-SUNASS-1</t>
  </si>
  <si>
    <t>14. ADQUISICION DE SWITCH PARA LOS PISOS 2,5,8 Y 11</t>
  </si>
  <si>
    <t>Adjudicacion Simplificada-7-2020-SUNASS-1</t>
  </si>
  <si>
    <t>20514781851 - PMS PERU SAC</t>
  </si>
  <si>
    <t>15. ADQUISICION DE LICENCIAS CONTACTEK</t>
  </si>
  <si>
    <t>DIRECTA-PROC-5-2020-SUNASS-1</t>
  </si>
  <si>
    <t>20604838372 - CONTACTEK SAC</t>
  </si>
  <si>
    <t>16. ADQUISICION DE SOFTWARE DE OFIMATICA MICROSOFT OFFICE 365 E3</t>
  </si>
  <si>
    <t>Licitación Pública-2-2020-SUNASS-1</t>
  </si>
  <si>
    <t>20600007174 - CONTROLES EMPRESARIALES PERU SAC</t>
  </si>
  <si>
    <t>17. SISTEMA DE GABINETES AUTOCONTENIDOS PARA EL CENTRO DE DATOS DE LA SUNASS</t>
  </si>
  <si>
    <t>Licitación Pública-3-2020-SUNASS-1</t>
  </si>
  <si>
    <t>20600898222 - CLOUDTECH EIRL</t>
  </si>
  <si>
    <t>AMPLIACION DE PLAZO AL 31.01.2021</t>
  </si>
  <si>
    <t>18. ADQUISICION DE LICENCIAS DE SOFTWARE DIALAPPLET CALL CENTER</t>
  </si>
  <si>
    <t>DIRECTA-PROC-7-2020-SUNASS-1</t>
  </si>
  <si>
    <t>20600777638 - NEWORLD TRADE CENTER SAC</t>
  </si>
  <si>
    <t>19. RENOVACION Y SUSCRIPCION DE LICENCIAS DE SOFTWARE MATLAB</t>
  </si>
  <si>
    <t>Contratación internacional</t>
  </si>
  <si>
    <t>CONTRATACION INTERNACIONAL N°001-2020-SUNASS</t>
  </si>
  <si>
    <t>00556213293 - MATHWORKS LTD</t>
  </si>
  <si>
    <t>20. SUSCRIPCION ANUAL DEL SISTEMA DE INFORMACION GEOGRAFICA ARCGIS</t>
  </si>
  <si>
    <t>DIRECTA-PROC-2-2020-SUNASS-1</t>
  </si>
  <si>
    <t>20101984291- TELEMÁTICA S.A.</t>
  </si>
  <si>
    <t>21. SERVICIO DE SUSCRIPCION DE LICENCIAS ARCSERVE</t>
  </si>
  <si>
    <t>Adjudicacion Simplificada-11-2020-SUNASS-1</t>
  </si>
  <si>
    <t>22. SERVICIO DE SEGUROS PATRIMONIALES</t>
  </si>
  <si>
    <t>Concurso Público-2-2020-SUNASS-1</t>
  </si>
  <si>
    <t>20100210909 - LA POSITIVA SEGUROS Y REASEGUROS S.A.A.</t>
  </si>
  <si>
    <t>FECHA DE INICIO EL 30.10.20</t>
  </si>
  <si>
    <t>23- SERVICIO DE MEJORAMIENTO DE LA CAPACIDAD PRESTADORA DE SERVICIOS DE LA SUNASS</t>
  </si>
  <si>
    <t>Concurso Público-3-2020-SUNASS-1</t>
  </si>
  <si>
    <t>20512679073 - INSTITUTO PERUANO DE GOBIERNO SAC</t>
  </si>
  <si>
    <t>ULTIMO ENTREGABLE: 15.03.21</t>
  </si>
  <si>
    <t>24. SERVICIO DE TELEFONIA CELULAR</t>
  </si>
  <si>
    <t>Adjudicacion Simplificada-10-2020-SUNASS-1</t>
  </si>
  <si>
    <t>20467534026 - AMERICA MOVIL PERU SAC</t>
  </si>
  <si>
    <t>FECHA DE INICIO EL 30.12.20</t>
  </si>
  <si>
    <t>25. SERVICIO DE ALQUILER DE LOCAL PARA LA OFICINA DESCONCENTRADA DE LA SUNASS LA LIBERTAD</t>
  </si>
  <si>
    <t>DIRECTA-PROC-4-2020-SUNASS-1</t>
  </si>
  <si>
    <t>10182151292 - ALVARADO GUTIERREZ KATIA VANESSA</t>
  </si>
  <si>
    <t>FECHA DE INICIO EL 21.09.20</t>
  </si>
  <si>
    <t>26. SERVICIO DE ALQUILER DE LOCAL PARA LA OFICINA DESCONCENTRADA DE LA SUNASS AYACUCHO</t>
  </si>
  <si>
    <t>DIRECTA-PROC-6-2020-SUNASS-1</t>
  </si>
  <si>
    <t>10282273204 - DOMINGUEZ HERRERA MARGARITA ELIZABETH</t>
  </si>
  <si>
    <t>FECHA DE INICIO EL 28.10.20</t>
  </si>
  <si>
    <t>1. SERVICIO DE UNA POLIZA DE SEGURO VIDA LEY - DECRETO LEGISLATIVO N°688 Y MODIFICATORIAS</t>
  </si>
  <si>
    <t>Adjudicacion Simplificada-1-2021-SUNASS-1</t>
  </si>
  <si>
    <t>20390625507 - CHUBB PERU S.A. COMPAÑÍA DE SEGUROS Y REASEGUROS</t>
  </si>
  <si>
    <t>FECHA DE INICIO EL 01.04.21</t>
  </si>
  <si>
    <t>2. SERVICIO DE CONSULTORIA PARA EL ANALISIS DE CARGA DE TRABAJO Y DETERMINACION DE LA CAPACIDAD OPERATIVA OPTIMA DE PERSONAL</t>
  </si>
  <si>
    <t>Adjudicacion Simplificada-2-2021-SUNASS-1</t>
  </si>
  <si>
    <t>20501766881 - SOLUCIONES PRECISAS DE SISTEMAS S.A.C.</t>
  </si>
  <si>
    <t>3. SUSCRIPCIÓN, MANTENIMIENTO Y SOPORTE DE LICENCIAS VMWARE</t>
  </si>
  <si>
    <t>Adjudicacion Simplificada-3-2021-SUNASS-1</t>
  </si>
  <si>
    <t>20536504819 - OPEN NOVA IT CONSULTING S.A.C.</t>
  </si>
  <si>
    <t>4. SERVICIO DE MENSAJERIA INSTITUCIONAL A NIVEL LOCAL Y NACIONAL</t>
  </si>
  <si>
    <t>Concurso Público-1-2021-SUNASS-1</t>
  </si>
  <si>
    <t>20536504819 - MITO COURIER S.A.C.</t>
  </si>
  <si>
    <t>FECHA DE INICIO EL 03.05.21</t>
  </si>
  <si>
    <t>5. SERVICIO DE ALQUILER DE LOCAL PARA LA OFICINA DESCONCENTRADA DE SERVICIOS DE LAMBAYEQUE DE SUNASS</t>
  </si>
  <si>
    <t>DIRECTA-PROC-1-2021-SUNASS-1</t>
  </si>
  <si>
    <t>10465252761 - LUCIANA FABIOLA LOAYZA ESTRADA</t>
  </si>
  <si>
    <t>6. MANTENIMIENTO PREVENTIVO Y CORRECTIVO DE LOS VEHICULOS NISSAN ASIGNADOS A LAS OFICINAS DESCONCENTRADAS Y LIMA DE LA SUNASS</t>
  </si>
  <si>
    <t>DIRECTA-PROC-2-2021-SUNASS-1</t>
  </si>
  <si>
    <t>20160286068 - MAQUINARIAS S.A.</t>
  </si>
  <si>
    <t>FECHA DE INICIO EL 26.03.21</t>
  </si>
  <si>
    <t>7. SOPORTE Y ACTUALIZACION A VERSION VIGENTE DEL SISTEMA DE INFORMACION GEOGRÁFICA ARCGIS ENTERPRISE</t>
  </si>
  <si>
    <t>DIRECTA-PROC-3-2021-SUNASS-1</t>
  </si>
  <si>
    <t>20600777638 - TELEMATICA S.A.</t>
  </si>
  <si>
    <t>8. SERVICIO DE ALQUILER DE LOCAL PARA ODS PIURA</t>
  </si>
  <si>
    <t>DIRECTA-PROC-4-2021-SUNASS-1</t>
  </si>
  <si>
    <t>10026126415 - MARCELA RUIZ NEIRA</t>
  </si>
  <si>
    <t>FECHA DE INICIO EL 16.07.21</t>
  </si>
  <si>
    <t>9. SUSCRIPCION Y SOPORTE DE LICENCIAS ARCSERVE</t>
  </si>
  <si>
    <t>Adjudicacion Simplificada-5-2021-SUNASS-1</t>
  </si>
  <si>
    <t>20514781851 - PMS PERU</t>
  </si>
  <si>
    <t>10. ADQUISICION DE DIEZ ESTACIONES DE MEDICION DE CALIDAD DE AGUA COMO PARTE DE LA IOARR ADQUISICION DE EQUIPO DE CONTROL DE CALIDAD EN LA DAP DE LA SUNASS</t>
  </si>
  <si>
    <t>Adjudicacion Simplificada-4-2021-SUNASS-1</t>
  </si>
  <si>
    <t>20600235118 - WAPOSAT SAC</t>
  </si>
  <si>
    <t>11. SERVICIO DE RENOVACION DE SOPORTE DE SERVIDOR STORAGE NETAPP</t>
  </si>
  <si>
    <t>Adjudicacion Simplificada-6-2021-SUNASS-1</t>
  </si>
  <si>
    <t>20607753602 - CONSORCIO GRUPO D2D SOLUTIONS SAC &amp; SERVICES NETWORKING AND STORAGE SAC</t>
  </si>
  <si>
    <t xml:space="preserve">12. SERVICIO DE SEGURIDAD Y VIGILANCIA A NIVEL NACIONAL PARA LA SUNASS </t>
  </si>
  <si>
    <t>Concurso Público-2-2021-SUNASS-1</t>
  </si>
  <si>
    <t>20100162076 - EMPRESA DE SEGURIDAD, VIGILANCIA Y CONTROL SAC</t>
  </si>
  <si>
    <t>FECHA DE INICIO EL 16.09.21</t>
  </si>
  <si>
    <t>1. SERVICIO DE LIMPIEZA Y MANTENIMIENTO DE OFICINAS PARA LA SUNASS</t>
  </si>
  <si>
    <t>MONTOS REFERENCIALES</t>
  </si>
  <si>
    <t>2. SERVICIO DE VIGILANCIA A NIVEL NACIONAL</t>
  </si>
  <si>
    <t>3. SEGUROS PATRIMONIALES</t>
  </si>
  <si>
    <r>
      <t xml:space="preserve"> </t>
    </r>
    <r>
      <rPr>
        <sz val="8"/>
        <rFont val="Calibri"/>
        <family val="2"/>
      </rPr>
      <t>MEASURING ENGINEER GROUP PERU SOCIEDAD ANONIMA CERRADA - MEG PERU S.A.C.</t>
    </r>
  </si>
  <si>
    <t>PLIEGO: 022. ORGANISMO SUPERVISOR DE LA INVERSION EN INFRAESTRUCTURA DE TRANSPORTE DE USO PUBLICO</t>
  </si>
  <si>
    <t>1 SERVICIO DE ALOJAMIENTO PARA LOS ALUMNOS DE PROVINCIA DEL XVII CURSO DE EXTENSION UNIVERSITARIA EN REGULACION DE INFRAESTRUCTURA DE TRANSPORTE DE USO PUBLICO - 2020 INCLUYENDO ALIMENTACION Y SERVICIO DE LAVANDERIA</t>
  </si>
  <si>
    <t>Adjudiciación Simplificada</t>
  </si>
  <si>
    <t>Clásico</t>
  </si>
  <si>
    <t>026-2019</t>
  </si>
  <si>
    <t>20512450165 INVERSIONES ALDANA S.A.C.</t>
  </si>
  <si>
    <t>Contrato suscrito</t>
  </si>
  <si>
    <t>3.01.2020</t>
  </si>
  <si>
    <t>2 SERVICIO DE MANTENIMIENTO PREVENTIVO DE LOS EQUIPOS DE AIRE ACONDICIONADO DE TODAS LAS SEDES DEL OSITRAN A NIVEL NACIONAL</t>
  </si>
  <si>
    <t>023-2019</t>
  </si>
  <si>
    <t>10404420688 RICHARD URCIA DE LA CRUZ</t>
  </si>
  <si>
    <t>15.01.2020</t>
  </si>
  <si>
    <t>3 RENOVACION DEL SERVICIO DE SOPORTE TECNICO DE SOFTWARE ORACLE BASE DE DATOS Y WEBLOGIC</t>
  </si>
  <si>
    <t>010-2019</t>
  </si>
  <si>
    <t>20182246078 SISTEMAS ORACLE DEL PERU S.R.L.</t>
  </si>
  <si>
    <t>16.01.2020</t>
  </si>
  <si>
    <t>4 SERVICIO DE SOPORTE Y GARANTIA DE SOFTWARE Y SERVIDORES DEL OSITRAN - ITEM 01</t>
  </si>
  <si>
    <t>003-2019</t>
  </si>
  <si>
    <t>20550652685 IBTECH S.A.C.</t>
  </si>
  <si>
    <t>24.01.2020</t>
  </si>
  <si>
    <t>5 SERVICIO DE EVALUACION TECNICA DE REQUERIMIENTO DE OBRAS ACCESORIAS PRESENTADAS POR EL CONCESIONARIO EN LA INFRAESTRUCTURA VIAL CONCESIONADA EN LOS SECTORES 1,2,3,4 Y 5 DEL IIRSA NORTE</t>
  </si>
  <si>
    <t>Procedimiento de Selección Derivado del Procedimiento de Selección Abreviado</t>
  </si>
  <si>
    <t>007-2019</t>
  </si>
  <si>
    <t>CONSORCIO AMAZONAS</t>
  </si>
  <si>
    <t>5.02.2020</t>
  </si>
  <si>
    <t>6 SERVICIO DE TELEFONIA MOVIL Y PLAN DE DATOS PARA EL OSITRAN</t>
  </si>
  <si>
    <t>027-2019</t>
  </si>
  <si>
    <t>20467534026 AMERICA MOVIL S.A.C.</t>
  </si>
  <si>
    <t>7 SERVICIO DE EVALUACION MEDICA OCUPACIONAL PARA EL PERSONAL DE OSITRAN</t>
  </si>
  <si>
    <t>012-2019</t>
  </si>
  <si>
    <t>20127614572 VICTOR ARCE SOCIEDAD CIVIL</t>
  </si>
  <si>
    <t>6.02.2020</t>
  </si>
  <si>
    <t>8 SERVICIO DE SOPORTE Y GARANTIA DE SOFTWARE Y SERVIDORES DEL OSITRAN - ITEM 04</t>
  </si>
  <si>
    <t>20550126959 REDES Y SERVICIOS S.A.C.</t>
  </si>
  <si>
    <t>11.02.2020</t>
  </si>
  <si>
    <t>9 SERVICIO DE SOPORTE Y GARANTIA DE SOFTWARE Y SERVIDORES DEL OSITRAN - ITEM 03</t>
  </si>
  <si>
    <t>20516530686 GRUPO ELECTRODATA S.A.C.</t>
  </si>
  <si>
    <t>13.02.2020</t>
  </si>
  <si>
    <t>10 SERVICIO DE SUSCRIPCION DE PLATAFORMA DE COLABORACION MICROSOFT OFFICE 365 PARA EL OSITRAN</t>
  </si>
  <si>
    <t>20505160674 ITG SOLUTIONS S.A.C.</t>
  </si>
  <si>
    <t>24.04.2020</t>
  </si>
  <si>
    <t>11 SERVICIO DE DEFENSA LEGAL EN MATERIA PENAL PARA EL SR. JOSÉ LUIS CÓRTES FONTCUBERTA ABUCCI</t>
  </si>
  <si>
    <t>10072523593 SONIA SOFIA NIETO TAPIA</t>
  </si>
  <si>
    <t>1.06.2020</t>
  </si>
  <si>
    <t>12 SERVICIO DE DEFENSA LEGAL EN MATERIA PENAL PARA EL SR. FRANCISCO JARAMILLO TARAZONA</t>
  </si>
  <si>
    <t>10081521978 CÉSAR GREGORY PAREDES TRUJILLO</t>
  </si>
  <si>
    <t>2.06.2020</t>
  </si>
  <si>
    <t>13 SERVICIO DE DEFENSA LEGAL EN MATERIA PENAL PARA LA SRA. NADIA PAIHUA SÁNCHEZ</t>
  </si>
  <si>
    <t>10480601429 MICHAEL FERNANDO REMIGIO QUEZADA</t>
  </si>
  <si>
    <t>5.06.2020</t>
  </si>
  <si>
    <t>14 SEGUROS DE RIESGOS PATRIMONIALES PARA EL OSITRÁN</t>
  </si>
  <si>
    <t>004-2020</t>
  </si>
  <si>
    <t xml:space="preserve">20100210909 LA POSITIVA SEGUROS Y REASEGUROS S.A.A. </t>
  </si>
  <si>
    <t>10.06.2020</t>
  </si>
  <si>
    <t xml:space="preserve">15 SERVICIO DE SUPERVISIÓN DE LA EJECUCIÓN DE LA SOLUCIÓN DE SECTOR CRÍTICO COMPRENDIDO ENTRE EL KM 231+700 AL KM 232+800-TUNEL OLLACHEA (KM 231+660 AL KM 232+800) DEL TRAMO 4: AZÁNGARO- PUENTE INAMBARI DEL PROYECTO CORREDOR VIAL INTEROCEÁNICO SUR, PERÚ- BRASIL </t>
  </si>
  <si>
    <t>Procedimiento de Selección Ordinario</t>
  </si>
  <si>
    <t>004-2019</t>
  </si>
  <si>
    <t>CONSORCIO SUPERVISOR VIAL SUR</t>
  </si>
  <si>
    <t>17.06.2020</t>
  </si>
  <si>
    <t>16 CONTRATACIÓN DEL SERVICIO DE MOVILIDAD PARA LOS SUPERVISORES IN SITU DE LOS CONTRATOS DE CONCESIÓN-  ÍTEM 4, 12, 13 y 15</t>
  </si>
  <si>
    <t>002-2019</t>
  </si>
  <si>
    <t>10040137110 GLORIA OLGA ESPINZA ALVINO</t>
  </si>
  <si>
    <t>5.08.2020</t>
  </si>
  <si>
    <t>17 CONTRATACIÓN DEL SERVICIO DE MOVILIDAD PARA LOS SUPERVISORES IN SITU DE LOS CONTRATOS DE CONCESIÓN- ÍTEM 7 y 19</t>
  </si>
  <si>
    <t xml:space="preserve">20298258821 TRANSPORTE FELIPE J. HUANCA ALVITEZ </t>
  </si>
  <si>
    <t>9.07.2020</t>
  </si>
  <si>
    <t>18 CONTRATACIÓN DEL SERVICIO DE MOVILIDAD PARA LOS SUPERVISORES IN SITU DE LOS CONTRATOS DE CONCESIÓN- ÍTEM 1, 2, 3, 5, 6, 8, 9, 10, 11, 14, 17 y 20</t>
  </si>
  <si>
    <t>10336717111 EDUARDO TORRES VILLANUEVA</t>
  </si>
  <si>
    <t>8.07.2020</t>
  </si>
  <si>
    <t>19 CONTRATACIÓN DEL SERVICIO DE MOVILIDAD PARA LOS SUPERVISORES IN SITU DE LOS CONTRATOS DE CONCESIÓN- ÍTEM 18</t>
  </si>
  <si>
    <t>20601040744 M&amp;D PROYECTOS E INVERSIONES S.A.C.</t>
  </si>
  <si>
    <t>19.08.2020</t>
  </si>
  <si>
    <t>20 CONTRATACIÓN DEL SERVICIO DE ASESORÍA RESPECTO AL MARCO LEGAL APLICABLE AL CONTRATO DE SUPERVISIÓN N° 030-2015-OSITRAN</t>
  </si>
  <si>
    <t>CONSORCIO SOTHELO INNOVATIONS SAC - LUDOWIEG DEVÉSCOVI DELGADO ABOGADOS SCRL</t>
  </si>
  <si>
    <t>21.08.2020</t>
  </si>
  <si>
    <t>21 CONTRATACIÓN DEL SERVICIO DE SEGURIDAD Y VIGILANCIA PARA LA SEDE INSTITUCIONAL DEL OSITRÁN</t>
  </si>
  <si>
    <t xml:space="preserve">20511424896 GRUPO VICMER SECURITY S.A.C. </t>
  </si>
  <si>
    <t>1.09.2020</t>
  </si>
  <si>
    <t xml:space="preserve">22 CONTRATACIÓN DEL SERVICIO DE LIMPIEZA INTEGRAL PARA LAS INSTALACIONES A CARGO DE OSITRAN EN LAS PROVINCIAS DE LIMA Y CALLAO </t>
  </si>
  <si>
    <t>20605159398 NEGOCIOS DE LIMPIEZA Y AFINES SRL – NEGLIAF SRL</t>
  </si>
  <si>
    <t>9.10.2020</t>
  </si>
  <si>
    <t xml:space="preserve">23 CONTRATACIÓN DE SERVICIO DE SEGUROS DE RIESGOS HUMANOS PARA EL OSITRAN </t>
  </si>
  <si>
    <t>006-2020</t>
  </si>
  <si>
    <t xml:space="preserve">CONSORCIO LA POSITIVA </t>
  </si>
  <si>
    <t>29.10.2020</t>
  </si>
  <si>
    <t>24 SERVICIO DE DEFENSA LEGAL EN MATERIA PENAL PARA EL SEÑOR JOSÉ LUIS CORTÉS – FONTCUBERTA ABUCCI</t>
  </si>
  <si>
    <t>007-2020</t>
  </si>
  <si>
    <t>27.11.2020</t>
  </si>
  <si>
    <t>25 SERVICIO DE DEFENSA LEGAL EN MATERIA PENAL PARA EL SEÑOR GONZALO MARTÍN RUÍZ DÍAZ</t>
  </si>
  <si>
    <t>008-2020</t>
  </si>
  <si>
    <t>20512300198 A. GARCIA CALDERON &amp; ABOGADOS SOCIEDAD CIVIL DE RESPONSABILIDAD LIMITADA</t>
  </si>
  <si>
    <t>2.12.2020</t>
  </si>
  <si>
    <t>26 SERVICIO DE DEFENSA LEGAL EN MATERIA PENAL PARA EX SERVIDOR DE OSITRAN - ALEJANDRO CHANG CHIANG</t>
  </si>
  <si>
    <t>10421778791 ANDER YÓSIP GALVÁN RIVERA</t>
  </si>
  <si>
    <t>3.12.2020</t>
  </si>
  <si>
    <t>27 CONTRATACIÓN DEL SERVICIO DE REMISIÓN Y NOTIFICACIÓN DE DOCUMENTOS FÍSICOS GENERADOS POR EL OSITRAN PARA SU ENVÍO LOCAL Y NACIONAL</t>
  </si>
  <si>
    <t>20387377167 MACRO POST S.A.C.</t>
  </si>
  <si>
    <t>10.12.2020</t>
  </si>
  <si>
    <t>28 ADQUISICIÓN DE BIENES DE CONSUMO PARA EL PLAN ANUAL DE BIENESTAR Y MOTIVACIÓN DEL TALENTO HUMANO</t>
  </si>
  <si>
    <t>009-2020</t>
  </si>
  <si>
    <t>20100070970 SUPERMERCADOS PERUANOS S.A. – S.P.S.A</t>
  </si>
  <si>
    <t>15.12.2020</t>
  </si>
  <si>
    <t>29 SERVICIO DE DEFENSA LEGAL EN MATERIA PENAL PARA EX SERVIDOR DE OSITRAN - ROBERTO GERMÁN VÉLEZ SALINAS</t>
  </si>
  <si>
    <t>20432295754 HERNÁNDEZ &amp; CÍA ABOGADOS S.C.R.L.</t>
  </si>
  <si>
    <t>17.12.2020</t>
  </si>
  <si>
    <t>30 SERVICIO DE DEFENSA LEGAL EN MATERIA PENAL PARA EX SERVIDOR DE OSITRAN - FÉLIX AUGUSTO VASI ZEVALLOS</t>
  </si>
  <si>
    <t>20565220340 MACERA ABOGADOS E.I.R.L.</t>
  </si>
  <si>
    <t>21.12.2020</t>
  </si>
  <si>
    <t>31 SERVICIO DE SUPERVISIÓN DEL PROCEDIMIENTO DE DETERMINACIÓN DE LA RETRIBUCIÓN AL ESTADO DE LAS ENTIDADES PRESTADORAS A CARGO DE LA JEFATURA DE CONTRATOS PORTUARIOS DE LA GERENCIA DE SUPERVISIÓN Y FISCALIZACIÓN DEL OSITRAN</t>
  </si>
  <si>
    <t>Procedimiento de Selección Abreviado</t>
  </si>
  <si>
    <t>CONSORCIO SUPERVISOR PORTUARIO</t>
  </si>
  <si>
    <t>23.12.2020</t>
  </si>
  <si>
    <t>32 SERVICIO DE SUPERVISIÓN DEL PROCEDIMIENTO DE DETERMINACIÓN DE LA RETRIBUCIÓN AL ESTADO DE LAS ENTIDADES PRESTADORAS A CARGO DE LA JEFATURA DE CONTRATOS DE LA RED VIAL DE LA GERENCIA DE SUPERVISIÓN Y FISCALIZACIÓN DEL OSITRAN</t>
  </si>
  <si>
    <t>CONSORCIO SUPERVISOR VIAL</t>
  </si>
  <si>
    <t>33 SERVICIO DE SUPERVISIÓN DEL PROCEDIMIENTO DE DETERMINACIÓN DE LA RETRIBUCIÓN AL ESTADO PRINCIPAL Y RETRIBUCIÓN AL ESTADO ESPECIAL A CARGO DE LA JEFATURA DE CONTRATOS FERROVIARIOS Y DEL METRO DE LIMA Y CALLAO DE LA GERENCIA DE SUPERVISIÓN Y FISCALIZACIÓN DEL OSITRÁN</t>
  </si>
  <si>
    <t>CONSORCIO
SUPERVISOR FERROVIARIO</t>
  </si>
  <si>
    <t>34 SERVICIO DE SUPERVISIÓN DEL PROCEDIMIENTO DE DETERMINACIÓN DE LA RETRIBUCIÓN AL ESTADO DE LA ENTIDAD PRESTADORA A CARGO DE LA JEFATURA DE CONTRATOS AEROPORTUARIOS DE LA GERENCIA DE SUPERVISIÓN Y FISCALIZACIÓN DEL OSITRÁN</t>
  </si>
  <si>
    <t>CONSORCIO SUPERVISOR
AEROPORTUARIO</t>
  </si>
  <si>
    <t>35 SERVICIO DE SUSCRIPCIÓN BAJO LA MODALIDAD DE SOFTWARE COMO SERVICIO (SAAS) DE LA SUITE DE SOFTWARE ESIGNA PARA LA CONTINUIDAD DE LA SEDE DIGITAL DEL OSITRAN</t>
  </si>
  <si>
    <t>010-2020</t>
  </si>
  <si>
    <t>20549615709 INDENOVA SUCURSAL DEL PERÚ</t>
  </si>
  <si>
    <t>36 CONTRATACIÓN DE SERVICIO ESPECIALIZADO QUE SUSTENTE LA OPINIÓN DE OSITRAN RESPECTO A LAS SOLICITUDES DE OBRAS ACCESORIAS REQUERIDAS POR LA SOCIEDAD CONCESIONARIA IIRSA NORTE S.A. EN LA INFRAESTRUCTURA VIAL CONCESIONADA EN LOS SECTORES 1, 2, 3, 4 Y 6 DEL IIRSA NORTE</t>
  </si>
  <si>
    <t>20524383901 URCI CONSULTORES S.L. SUCURSAL DEL PERÚ</t>
  </si>
  <si>
    <t>28.12.2020</t>
  </si>
  <si>
    <t>1 SERVICIO DE SUPERVISIÓN DE OBRAS CORRESPONDIENTES A LOS EXPEDIENTES TÉCNICOS DE INVERSIONES OBLIGATORIAS ETAPAS 1 Y 2, Y DEL ADELANTO DE OBRAS EN FUNCIÓN A LA DEMANDA ETAPAS 3 Y 4, A SER EJECUTADAS EN EL TERMINAL PORTUARIO MULTIPROPÓSITO DE SALAVERRY</t>
  </si>
  <si>
    <t>20503028655 TÉCNICA Y PROYECTOS S.A. SUCURSAL DEL PERÚ</t>
  </si>
  <si>
    <t>11.01.2021</t>
  </si>
  <si>
    <t>2 SERVICIO DE SUPERVISIÓN DE LA EJECUCIÓN DE LAS OBRAS DE REHABILITACIÓN POR OCURRENCIA DEL FENÓMENO EL NIÑO EN LA AUTOPISTA DEL SOL, TRAMO TRUJILLO - SULLANA</t>
  </si>
  <si>
    <t>CONSORCIO SUPERVISOR
ACRUTA - EURO</t>
  </si>
  <si>
    <t>12.01.2021</t>
  </si>
  <si>
    <t>3 SERVICIO DE SUPERVISIÓN DE LA EJECUCIÓN DE LA VÍA DE EVITAMIENTO CHIMBOTE ENTRE EL KM. 00+000 AL KM. 39+688 DE LA RED VIAL N°4</t>
  </si>
  <si>
    <t>CONSORCIO SUPERVISOR VIAL CHIMBOTE</t>
  </si>
  <si>
    <t>13.01.2021</t>
  </si>
  <si>
    <t>4 SERVICIO DE SUPERVISIÓN PARA LA EJECUCIÓN DE LA VÍA DE EVITAMIENTO
OLLACHEA SECTOR KM. 232+700 AL KM. 233+820</t>
  </si>
  <si>
    <t>CONSORCIO SUPERVISOR OLLACHEA</t>
  </si>
  <si>
    <t>27.01.2021</t>
  </si>
  <si>
    <t>5 SERVICIO DE DEFENSA LEGAL EN MATERIA PENAL PARA EX SERVIDOR DE OSITRÁN -   Marco Antonio Castillo Torres</t>
  </si>
  <si>
    <t>20601543011 DULANTO ABOGADOS &amp; ASOCIADOS E.I.R.L</t>
  </si>
  <si>
    <t>17.01.2021</t>
  </si>
  <si>
    <t>6 ADQUISICIÓN DE UN (01) STORAGE, DOS (02) SWITCHES SAN Y UNA (01) LIBRERÍA BACKUP PARA EL CENTRO DE DATOS DEL OSITRÁN</t>
  </si>
  <si>
    <t xml:space="preserve"> CONSORCIO INGRAM MICRO S.A.C. – TEC &amp; INFO SOLUCIONES TECNOLÓGICAS S.A.C.,</t>
  </si>
  <si>
    <t>25.03.2021</t>
  </si>
  <si>
    <t>7 SERVICIO DE CONSULTORÍA PARA LA MEDICIÓN Y EVALUACIÓN DE NIVEL DE SERVICIO GLOBAL, RUGOSIDAD (IRI), DEFLECTOMETRÍA Y TIEMPO DE ESPERA EN COLA (TEC) EN LAS CONCESIONES DE CARRETERAS EN OPERACIÓN</t>
  </si>
  <si>
    <t>CONSORCIO CONCESIONES VIALES</t>
  </si>
  <si>
    <t>29.03.2021</t>
  </si>
  <si>
    <t>8 CONTRATACIÓN DEL SERVICIO DE TELEFONÍA MÓVIL PARA EL OSITRÁN</t>
  </si>
  <si>
    <t>7.04.2021</t>
  </si>
  <si>
    <t>9 CONTRATACIÓN DEL SERVICIO DE DEFENSA LEGAL EN MATERIA PENAL PARA EX SERVIDOR DEL OSITRÁN</t>
  </si>
  <si>
    <t>10091786881 LUIS FELIPE BRAMONT-ARIAS TORRES</t>
  </si>
  <si>
    <t>18.06.2021</t>
  </si>
  <si>
    <t>10 CONTRATACIÓN DEL SERVICIO DE CUSTODIA, TRASLADOS Y SERVICIOS
ARCHIVÍSTICOS DEL ACERVO DOCUMENTARIO DEL ARCHIVO CENTRAL DEL OSITRÁN</t>
  </si>
  <si>
    <t xml:space="preserve"> 20390724919 IRON MOUNTAIN PERÚ S.A</t>
  </si>
  <si>
    <t>11 CONTRATACIÓN DEL SERVICIO DE SUSCRIPCIÓN A LA PLATAFORMA DE COLABORACIÓN MICROSOFT OFFICE 365 PARA EL OSITRÁN</t>
  </si>
  <si>
    <t xml:space="preserve"> 20421780472 GTD PERÚ S.A.</t>
  </si>
  <si>
    <t>24.06.2021</t>
  </si>
  <si>
    <t>12 SERVICIO DE ASESORÍA PARA LA REVISIÓN DE LOS PROYECTOS Y LAS PÓLIZAS DE SEGUROS ESTABLECIDOS EN LOS CONTRATOS DE CONCESIÓN</t>
  </si>
  <si>
    <t xml:space="preserve"> 20101097448 LA PROTECTORA CORREDORES DE SEGUROS S.A</t>
  </si>
  <si>
    <t>30.06.2021</t>
  </si>
  <si>
    <t>13 SERVICIO DE MANTENIMIENTO PREVENTIVO Y CORRECTIVO DE LOS EQUIPOS INFORMÁTICOS DEL OSITRÁN</t>
  </si>
  <si>
    <t xml:space="preserve"> 20600735358 DELTA SYSTEM PLUS S.A.C</t>
  </si>
  <si>
    <t>17.08.2021</t>
  </si>
  <si>
    <t>14 SERVICIO DE SEGUROS DE RIESGOS PATRIMONIALES PARA EL OSITRÁN</t>
  </si>
  <si>
    <t>20202380621 MAPFRE PERÚ COMPAÑÍA DE SEGUROS Y REASEGUROS S.A.</t>
  </si>
  <si>
    <t>31.08.2021</t>
  </si>
  <si>
    <t>15 ADQUISICIÓN DE SERVIDORES PARA EL CENTRO DE DATOS DEL OSITRÁN</t>
  </si>
  <si>
    <t>20438509039 COMPURED S.A.C.</t>
  </si>
  <si>
    <t>3.09.2021</t>
  </si>
  <si>
    <t>1 Seguros de riesgos humanos (vida ley, SCTR, accidentes personales, accidentes de viaje, fola)</t>
  </si>
  <si>
    <t>Programado para incluirse en el PAC 2022, de acuerdo al presupuesto aprobado por el MEF</t>
  </si>
  <si>
    <t>2 Servicio de evaluación médica ocupacional</t>
  </si>
  <si>
    <t>3 Seguro de riesgos patrimoniales para el Ositrán</t>
  </si>
  <si>
    <t>4 Renovación del servicio de soporte técnico de software Oracle base de datos y weblogic</t>
  </si>
  <si>
    <t>5 Servicio de soporte y garantía de servidores</t>
  </si>
  <si>
    <t>6 Suscripción para plataforma de colaboración en la nube (office 365)</t>
  </si>
  <si>
    <t>7 Ejecución de labores de mantenimiento y funcionamiento de equipos informáticos</t>
  </si>
  <si>
    <t>8 Servicio de telefonía móvil</t>
  </si>
  <si>
    <t>1. ADQUISICION DE SOLUCION DE SEGURIDAD PERIMETRAL DE RED - FIREWALL</t>
  </si>
  <si>
    <t>SUMA ALZADA</t>
  </si>
  <si>
    <t>AS-SM-8-2020-SERVIR-1</t>
  </si>
  <si>
    <t>20552075341 - IMPERIA SOLUCIONES TECNOLOGICAS S.A.C.</t>
  </si>
  <si>
    <t>EJECUCION</t>
  </si>
  <si>
    <t>2.ADQUISICIÓN DE LICENCIAS DE SOFTWARE PARA LA GESTIÓN DE PISTAS DE AUDITORIA EN BASE DE DATOS</t>
  </si>
  <si>
    <t>AS-SM-8-2019-SERVIR-1</t>
  </si>
  <si>
    <t>20543342905 - EVOTECH SOLUTION S.A.C</t>
  </si>
  <si>
    <t>3. SERVICIO DE INTERNET E INTERCONEXION INSTITUCIONAL</t>
  </si>
  <si>
    <t>AS-SM-10-2020-SERVIR-1</t>
  </si>
  <si>
    <t>20467534026 - AMERICA MOVIL PERU S.A.C</t>
  </si>
  <si>
    <t>4.SERVICIO DE FABRICA DE SOFTWARE PARA LA AUTORIDAD NACIONAL DEL SERVICIO CIVIL - SERVIR</t>
  </si>
  <si>
    <t>CP-SM-1-2019-SERVIR-1</t>
  </si>
  <si>
    <t>20602131549 - AI INV. PALO ALTO II S.A.C.</t>
  </si>
  <si>
    <t>5.ADQUISICION DE EQUIPAMIENTO TECNOLOGICO MARCA DELL O EQUIVALENTE</t>
  </si>
  <si>
    <t>AS-SM-19-2019-SERVIR-1</t>
  </si>
  <si>
    <t>20101064515 - CONSORCIO J EVANS Y ASOCIADOS SAC - BINNA CORPORATION S.A.C.</t>
  </si>
  <si>
    <t>6.SERVICIO PARA LA VERIFICACIÓN DE DATOS (SCREENING) Y EVALUACION CREDITICIA A POSTULANTES Y AVALES DE LAS CONVOCATORIAS DEL PROGRAMA PILOTO DE CREDITO BECA RETO EXCELENCIA DURANTE LOS AÑOS 2019, 2020, 2021</t>
  </si>
  <si>
    <t>PRECIOS UNITARIOS</t>
  </si>
  <si>
    <t>AS-SM-4-2019-SERVIR-1</t>
  </si>
  <si>
    <t>20117597262 - INSTITUTO PERUANO DE FOMENTO EDUCATIVO</t>
  </si>
  <si>
    <t>7.SERVICIO DE VOZ A TRAVÉS DE ENLACE TRONCAL PARA SERVIR</t>
  </si>
  <si>
    <t>AS-SM-17-2019-SERVIR-1</t>
  </si>
  <si>
    <t>8.CONTRATACIÓN DEL SERVICIO DE CONTROL DE CALIDAD DE PROYECTOS DE RESOLUCIONES PARA EL TRIBUNAL DEL SERVICIO CIVIL - ÍTEM 1: SERVICIO DE CONTROL DE CALIDAD DE RESOLUCIONES DE LAS MATERIAS TERMINACIÓN DE LA RELACIÓN DE TRABAJO Y EVALUACIÓN Y PROGRESIÓN EN LA CARRERA</t>
  </si>
  <si>
    <t>AS-SM-12-2019-SERVIR-1</t>
  </si>
  <si>
    <t>10437425910 - SANDOVAL CASTILLO KATHRYN TATYANA
10434473131 - ROMERO PALACIOS LUIS MIGUEL</t>
  </si>
  <si>
    <t>9. SERVICIO DE ALQUILER DE INMUEBLE PARA EL FUNCIONAMIENTO DE LAS OFICINAS DE LA AUTORIDAD NACIONAL DEL SERVICIO CIVIL</t>
  </si>
  <si>
    <t>DIRECTA-PROC-1-2019-SERVIR-1</t>
  </si>
  <si>
    <t>100918000981 - WALTER URBANO BENITES FALCONI</t>
  </si>
  <si>
    <t>10. CONTRATACION DEL SERVICIO DE LOS SEGUROS MULTIRIESGO, COMPRENSIVA 3D, RESPONSABILIDAD CIVIL Y AUTOMOVILES DE LA AUTORIDAD NACIOANL DEL SERVICIO CIVIL</t>
  </si>
  <si>
    <t>AS-SM-22-2019-SERVIR-1</t>
  </si>
  <si>
    <t>20100210909 - LA POSITIVA SEGUROS Y REASEGUROS S.A.A</t>
  </si>
  <si>
    <t>11. SERVICIO DE INSTALACION, CONFIGURACION, ALOJAMIENTO, MANTENIMIENTO Y ASISTENCIA TECNICA PARA UNA PALTAFORMA -ELEARNING BAJO SAAS DE LA ENAP</t>
  </si>
  <si>
    <t>CP-SM-6-2019-SERVIR-1</t>
  </si>
  <si>
    <t>20566119324 - SEIDOR TECHNOLOGIES PERU S.A.C.</t>
  </si>
  <si>
    <t>12. SERVICIO DE ALQUILER DE INMUEBLE PARA EL FUNCIONAMIENTO DE LA ESCUELA NACIONAL DE ADMINISTRACIÓN PÚBLICA - ENAP</t>
  </si>
  <si>
    <t>DIRECTA-PROC-4-2019-SERVIR-1</t>
  </si>
  <si>
    <t>20333020531 - ESCUELA INTERNACIONAL DE GERENCIA INTERNATIONAL HIGH SCHOOL OF MANAGEMENT – EIGER</t>
  </si>
  <si>
    <t>13. SERVICIO DE CORREO ELECTRÓNICO EN LA NUBE PARA LA AUTORIDAD NACIONAL DEL SERVICIO CIVIL</t>
  </si>
  <si>
    <t>AS-SM-31-2019-SERVIR-1</t>
  </si>
  <si>
    <t>20601726174 - XERTICA LABS S.A.C.</t>
  </si>
  <si>
    <t>14. SERVICIO DE EVALUACION DE EXPEDIENTES Y PROYECCION DE RESOLUCIONES DEL TRIBUNAL DEL SERVICIO CIVIL - ITEM 2</t>
  </si>
  <si>
    <t>CP-SM-7-2020-SERVIR-1</t>
  </si>
  <si>
    <t>10427465557 - DANTE MARTIN PAIVA GOYBURU</t>
  </si>
  <si>
    <t>15. SERVICIO DE EVALUACION DE EXPEDIENTES Y PROYECCION DE RESOLUCIONES DEL TRIBUNAL DEL SERVICIO CIVIL - ITEM 12</t>
  </si>
  <si>
    <t>10463043952 - ALEJANDRO JOSE NAVARRETE MALDONADO</t>
  </si>
  <si>
    <t>16. SERVICIO DE EVALUACION DE EXPEDIENTES Y PROYECCION DE RESOLUCIONES DEL TRIBUNAL DEL SERVICIO CIVIL - ITEM 4</t>
  </si>
  <si>
    <t>10444533655 - GERTI GIANCARLO COLCHADO CRUZ</t>
  </si>
  <si>
    <t>17. SERVICIO DE EVALUACION DE EXPEDIENTES Y PROYECCION DE RESOLUCIONES DEL TRIBUNAL DEL SERVICIO CIVIL - ITEM 1</t>
  </si>
  <si>
    <t>10706129648 - RUDY RENZO AGUEDO DEL CASTILLO</t>
  </si>
  <si>
    <t>18. SERVICIO DE EVALUACION DE EXPEDIENTES Y PROYECCION DE RESOLUCIONES DEL TRIBUNAL DEL SERVICIO CIVIL</t>
  </si>
  <si>
    <t>AS-SM-2-2020-SERVIR-1</t>
  </si>
  <si>
    <t>10447792805 - JUNIOR PICHON DE LA CRUZ</t>
  </si>
  <si>
    <t>19. SERVICIO DE EVALUACION DE EXPEDIENTES Y PROYECCION DE RESOLUCIONES DEL TRIBUNAL DEL SERVICIO CIVIL - ITEM 11</t>
  </si>
  <si>
    <t xml:space="preserve">10433117846 - JAVIER EDUARDO ZEGARRA VALENCIA </t>
  </si>
  <si>
    <t>20. SERVICIO DE AMPLIACIÓN DE ALCANCE Y FORTALECIMIENTO DE LA LÍNEA DE PRODUCCIÓN DE MICROFORMAS DIGITALES DEL TRIBUNAL DEL SERVICIO CIVIL</t>
  </si>
  <si>
    <t>AS-SM-7-2020-SERVIR-1</t>
  </si>
  <si>
    <t>20505409010 - CYBERSEC CONSULT S.A.</t>
  </si>
  <si>
    <t>21. CONTRATACIÓN DEL SERVICIO DE CONTROL DE CALIDAD DE LOS PROYECTOS DE RECOMENDACIONES O PRONUNCIAMIENTOS COMO RESULTADO DE LAS ACCIONES DE SUPERVISIÓN EFECTUADAS POR PRESUNTOS INCUMPLIMIENTOS DE LAS POLÍTICAS Y NORMAS DEL SISTEMA ADMINISTRATIVO DE GESTIÓN DE RECURSOS HUMANOS. ITEM 2</t>
  </si>
  <si>
    <t>AS-SM-6-2020-SERVIR-1</t>
  </si>
  <si>
    <t>10434473131 - LUIS MIGUEL ROMERO PALACIOS</t>
  </si>
  <si>
    <t>22. CONTRATACIÓN DEL SERVICIO DE SERVICIO DE EVALUACIÓN DE EXPEDIENTES Y PROYECCIÓN DE RECOMENDACIONES O PRONUNCIAMIENTOS COMO RESULTADO DE LAS ACCIONES DE SUPERVISIÓN EFECTUADAS POR PRESUNTOS INCUMPLIMIENTOS DE LAS POLÍTICAS Y NORMAS DEL SISTEMA ADMINISTRATIVO DE GESTIÓN DE RECURSOS HUMANOS A CARGO DE LA GERENCIA DE DESARROLLO DE RECURSOS HUMANOS DE LA AUTORIDAD NACIONAL DEL SERVICIO CIVIL . ITEM 3</t>
  </si>
  <si>
    <t>CP-SM-1-2020-SERVIR-1</t>
  </si>
  <si>
    <t>10452658335 - LUCIANA DEL ROSARIO SU GRIMALDO</t>
  </si>
  <si>
    <t>23. SERVICIO DE ALQUILER DE INMUEBLE PARA EL FUNCIONAMIENTO DEL TRIBUNAL DEL SERVICIO CIVIL</t>
  </si>
  <si>
    <t>DIRECTA-PROC-3-2019-SERVIR</t>
  </si>
  <si>
    <t>20101790411 - VERVEL S.A.C.</t>
  </si>
  <si>
    <t>1. SERVICIO DE CONTROL DE CALIDAD DE RESOLUCIONES DE LAS MATERIAS DEL REGIMEN DISCIPLINARIO Y ACCESO AL SERVICIO CIVIL (ITEM 1)</t>
  </si>
  <si>
    <t>AS-SM-15-2020-SERVIR-1</t>
  </si>
  <si>
    <t>10467317500 - TITO ERICKSON RODRIGUEZ GUEVARA</t>
  </si>
  <si>
    <t>2. CONTRATACIÓN DEL SERVICIO DE SEGURIDAD Y VIGILANCIA PARA LAS SEDES DE LA AUTORIDAD NACIONAL DEL SERVICIO CIVIL – SERVIR</t>
  </si>
  <si>
    <t>CP-SM-4-2020-SERVIR-1</t>
  </si>
  <si>
    <t>20539721870 - PROTEKTOR SEGURIDAD INTEGRAL S.A.C</t>
  </si>
  <si>
    <t>3. CONTRATACION DEL SERVICIO DE VOZ  A TRAVES DE ENLACE TRONCAL</t>
  </si>
  <si>
    <t>AS-SM-19-2020-SERVIR-1</t>
  </si>
  <si>
    <t>4. SERVICIO DE RENOVACIÓN DE LA SUSCRIPCIÓN DEL SERVICIO DE SOPORTE TÉCNICO ESPECIALIZADO PARA EL USO DE LAS HERRAMIENTAS INFORMÁTICAS RED HAT ENTERPRISE PARA SERVIDORES Y SISTEMA DE VIRTUALIZACIÓN DE SERVIR O EQUIVALENTE</t>
  </si>
  <si>
    <t>AS-SM-22-2020-SERVIR-1</t>
  </si>
  <si>
    <t>203453677757 - STORAGEDATA S.A.C.</t>
  </si>
  <si>
    <t>5. PRESTACIONES PENDIENTES DE EJECUCIÓN                                                               "SERVICIO DE LIMPIEZA PARA LAS SEDES DE LA AUTORIDAD NACIONAL DEL SERVICIO CIVIL-SERVIR”  “CONTRATACIÓN DEL SERVICIO DE LIMPIEZA PARA LAS SEDES DE LA AUTORIDAD NACIONAL DEL SERVICIO CIVIL”</t>
  </si>
  <si>
    <t>CP-SM-2-2020-SERVIR-1</t>
  </si>
  <si>
    <t>20455067465 - SERMANSA S.A.</t>
  </si>
  <si>
    <t>6. SERVICIO DE CONTROL DE CALIDAD DE RESOLUCIONES DE LAS MATERIAS DEL REGIMEN DISCIPLINARIO Y ACCESO AL SERVICIO CIVIL (ITEM 2)</t>
  </si>
  <si>
    <t>7. PRESTACIONES PENDIENTES DE EJECUCIÓN                                                         SERVICIO DE MENSAJERÍA A NIVEL LOCAL Y NACIONAL"</t>
  </si>
  <si>
    <t>CP-SM-5-2019-SERVIR-1</t>
  </si>
  <si>
    <t>20602885543 - APOYO POSTAL S.A.C.</t>
  </si>
  <si>
    <t xml:space="preserve">8. SERVICIO DE CORREO ELECTRONICO EN LA NUBE PARA LA AUTORIDAD NACIONAL DEL SERVICIO CIVIL </t>
  </si>
  <si>
    <t>AS-SM-2-2021-SERVIR-1</t>
  </si>
  <si>
    <t>9. CONTRATACION DE SERVICIO DE SOPORTE TÉCNICO Y ACTUALIZACION DE LICENCIAS PARA PRODUCTOS ORACLE O EQUIVALENTE - ORACLE DATABASE</t>
  </si>
  <si>
    <t>DIRECTA-PROC-1-2021-SERVIR-1</t>
  </si>
  <si>
    <t>20182246078 - SISTEMAS ORACLE DEL PERU S.R.L.</t>
  </si>
  <si>
    <t>10. CONTRATACION DEL SERVICIO DE APOYO LEGAL EN LA RESOLUCION DE RECURSOS DE APELACION  - ITEM 11 - SERVICIO DE APOYO LEGAL EN LA RESOLUCION DE RECURSOS DE APELACION: SERVICIO DE EVALUACION DE EXPEDIENTES Y PROYECCION DE RESOLUCIONES REFERIDOS A LA MATERIA DE REGIMEN DISCIPLINARIO - DESTITUCIONES (DECRETO LEGISLATIVO N° 276)</t>
  </si>
  <si>
    <t>CP-SM-1-2021-SERVIR-1</t>
  </si>
  <si>
    <t>11. SERVICIO DE TELEFONÍA MÓVIL PARA LA AUTORIDAD NACIONAL DEL SERVICIO CIVIL – SERVIR</t>
  </si>
  <si>
    <t>AS-SM-1-2021-SERVIR-1</t>
  </si>
  <si>
    <t>12. CONTRATACION DEL SERVICIO DE APOYO LEGAL EN LA RESOLUCION DE RECURSOS DE APELACION  - ITEM 2 - SERVICIO DE APOYO LEGAL EN LA RESOLUCIÓN DE RECURSOS DE APELACIÓN: SERVICIO DE EVALUACIÓN DE EXPEDIENTES Y PROYECCIÓN DE RESOLUCIONES REFERIDOS A LA MATERIA DE ACCESO AL SERVICIO CIVIL, CONCURSO PUBLICO, INCORPORACION A LA CARRERA, NOMBRAMIENTO O ADJUDICACION DE PLAZAS</t>
  </si>
  <si>
    <t>13. CONTRATACION DEL SERVICIO DE APOYO LEGAL EN LA RESOLUCION DE RECURSOS DE APELACION  - ITEM 4 - SERVICIO DE APOYO LEGAL EN LA RESOLUCIÓN DE RECURSOS DE APELACIÓN: SERVICIO DE EVALUACIÓN DE EXPEDIENTES Y PROYECCIÓN DE RESOLUCIONES REFERIDOS A LA MATERIA DE EVALUACION Y PROGRESION EN LA CARRERA EVALUACION DE DESEMPEÑO Y PROMOCIONES</t>
  </si>
  <si>
    <t>14. CONTRATACION DEL SERVICIO DE APOYO LEGAL EN LA RESOLUCION DE RECURSOS DE APELACION  - ITEM 12 - SERVICIO DE EVALUACIÓN DE EXPEDIENTES Y PROYECCIÓN DE RESOLUCIONES REFERIDOS A LA MATERIA DE EVALUACIÓN Y PROGRESIÓN EN LA CARRERA – LICENCIAS Y PERMISOS</t>
  </si>
  <si>
    <t>15. CONTRATACION DEL SERVICIO DE APOYO LEGAL EN LA RESOLUCION DE RECURSOS DE APELACION  - ITEM 1 -  SERVICIO DE EVALUACIÓN DE EXPEDIENTES Y PROYECCIÓN DE RESOLUCIONES REFERIDOS A LA MATERIA DE ACCESO AL SERVICIO CIVIL – REINGRESO, REINCORPORACIÓN O REPOSICIÓN</t>
  </si>
  <si>
    <t>16. CONTRATACIÓN DE SERVICIO DE CUSTODIA, DIGITALIZACIÓN Y ALMACENAMIENTO DE LOS DOCUMENTOS DEL ARCHIVO CENTRAL DE LA AUTORIDAD NACIONAL DEL SERVICIO CIVIL – SERVIR</t>
  </si>
  <si>
    <t>AS-SM-21-2020-SERVIR-1</t>
  </si>
  <si>
    <t>20100100399 - POLYSISTEMAS CORP S.A.C.</t>
  </si>
  <si>
    <t>17. ACTUALIZACIÓN DE SUSCRIPCIÓN, ACTUALIZACIÓN DE LICENCIAS Y SOPORTE TÉCNICO ESPECIALIZADO PARA EL SISTEMA DE GESTIÓN DOCUMENTAL ALFRESCO.</t>
  </si>
  <si>
    <t>PAC REF N° 07</t>
  </si>
  <si>
    <t>18.FORTALECIMIENTO DE LA INFRAESTRUCTURA DE LA SOLUCIÓN DE COPIAS DE RESPALDO PARA LA AUTORIDAD NACIONAL DEL SERVICIO CIVIL</t>
  </si>
  <si>
    <t>PAC REF N° 11</t>
  </si>
  <si>
    <t>1.SERVICIO DE FABRICA DE SOFTWARE PARA LA AUTORIDAD NACIONAL DEL SERVICIO CIVIL - SERVIR</t>
  </si>
  <si>
    <t>PAC REF N° 30</t>
  </si>
  <si>
    <t>2.SERVICIO DE ALQUILER DE INMUEBLE PARA EL FUNCIONAMIENTO DE LAS OFICINAS DE LA AUTORIDAD NACIONAL DEL SERVICIO CIVIL</t>
  </si>
  <si>
    <t>3.SERVICIO DE ALQUILER DE INMUEBLE PARA EL FUNCIONAMIENTO DE LA ESCUELA NACIONAL DE ADMINISTRACIÓN PÚBLICA - ENAP</t>
  </si>
  <si>
    <t>4.SERVICIO DE MENSAJERÍA A NIVEL LOCAL Y NACIONAL"</t>
  </si>
  <si>
    <t xml:space="preserve">5. SERVICIO DE CORREO ELECTRONICO EN LA NUBE PARA LA AUTORIDAD NACIONAL DEL SERVICIO CIVIL </t>
  </si>
  <si>
    <t>6. CONTRATACION DE SERVICIO DE SOPORTE TÉCNICO Y ACTUALIZACION DE LICENCIAS PARA PRODUCTOS ORACLE O EQUIVALENTE - ORACLE DATABASE</t>
  </si>
  <si>
    <t>7. CONTRATACION DEL SERVICIO DE APOYO LEGAL EN LA RESOLUCION DE RECURSOS DE APELACION  - SERVICIO DE APOYO LEGAL EN LA RESOLUCION DE RECURSOS DE APELACION: SERVICIO DE EVALUACION DE EXPEDIENTES Y PROYECCION DE RESOLUCIONES REFERIDOS A LA MATERIA DE REGIMEN DISCIPLINARIO - DESTITUCIONES (DECRETO LEGISLATIVO N° 276)</t>
  </si>
  <si>
    <t>8. SERVICIO DE TELEFONÍA MÓVIL PARA LA AUTORIDAD NACIONAL DEL SERVICIO CIVIL – SERVIR</t>
  </si>
  <si>
    <t>9. CONTRATACION DEL SERVICIO DE APOYO LEGAL EN LA RESOLUCION DE RECURSOS DE APELACION   - SERVICIO DE APOYO LEGAL EN LA RESOLUCIÓN DE RECURSOS DE APELACIÓN: SERVICIO DE EVALUACIÓN DE EXPEDIENTES Y PROYECCIÓN DE RESOLUCIONES REFERIDOS A LA MATERIA DE ACCESO AL SERVICIO CIVIL, CONCURSO PUBLICO, INCORPORACION A LA CARRERA, NOMBRAMIENTO O ADJUDICACION DE PLAZAS</t>
  </si>
  <si>
    <t>10. CONTRATACION DEL SERVICIO DE APOYO LEGAL EN LA RESOLUCION DE RECURSOS DE APELACION  -  SERVICIO DE APOYO LEGAL EN LA RESOLUCIÓN DE RECURSOS DE APELACIÓN: SERVICIO DE EVALUACIÓN DE EXPEDIENTES Y PROYECCIÓN DE RESOLUCIONES REFERIDOS A LA MATERIA DE EVALUACION Y PROGRESION EN LA CARRERA EVALUACION DE DESEMPEÑO Y PROMOCIONES</t>
  </si>
  <si>
    <t>11. CONTRATACION DEL SERVICIO DE APOYO LEGAL EN LA RESOLUCION DE RECURSOS DE APELACION  -  SERVICIO DE EVALUACIÓN DE EXPEDIENTES Y PROYECCIÓN DE RESOLUCIONES REFERIDOS A LA MATERIA DE EVALUACIÓN Y PROGRESIÓN EN LA CARRERA – LICENCIAS Y PERMISOS</t>
  </si>
  <si>
    <t>12. CONTRATACION DEL SERVICIO DE APOYO LEGAL EN LA RESOLUCION DE RECURSOS DE APELACION  -  SERVICIO DE EVALUACIÓN DE EXPEDIENTES Y PROYECCIÓN DE RESOLUCIONES REFERIDOS A LA MATERIA DE ACCESO AL SERVICIO CIVIL – REINGRESO, REINCORPORACIÓN O REPOSICIÓN</t>
  </si>
  <si>
    <t>13. CONTRATACION DEL SERVICIO DE LOS SEGUROS MULTIRIESGO, COMPRENSIVA 3D, RESPONSABILIDAD CIVIL Y AUTOMOVILES DE LA AUTORIDAD NACIOANL DEL SERVICIO CIVIL</t>
  </si>
  <si>
    <t>14. SERVICIO DE ALQUILER DE INMUEBLE PARA EL FUNCIONAMIENTO DEL TRIBUNAL DEL SERVICIO CIVIL</t>
  </si>
  <si>
    <t>1 CONTRATACIÓN DEL SERVICIO ESPECIALIZADO IMPLEMENTACIÓN DE FORTALECIMIENTO DE CAPACIDADES CON LA METODOLOGÍA DE LA MOCHILA FORESTAL DEL OSINFOR</t>
  </si>
  <si>
    <t>NO APLICA</t>
  </si>
  <si>
    <t>AS-SM-1-2020-OSINFOR-1</t>
  </si>
  <si>
    <t>10230169638 - PEREZ MELENDEZ ILIANA JANINE</t>
  </si>
  <si>
    <t>CONTRATO CULMINADO</t>
  </si>
  <si>
    <t>Monto contratado.</t>
  </si>
  <si>
    <t>2 CONTRATACIÓN DEL SERVICIO DE LÍNEA DEDICADA PARA CONEXIÓN A INTERNET EN LA SEDE CENTRAL DEL OSINFOR</t>
  </si>
  <si>
    <t>AS-SM-2-2020-OSINFOR-1</t>
  </si>
  <si>
    <t>20421780472 - GTD PERU SA</t>
  </si>
  <si>
    <t>CONTRATO EN EJECUCION</t>
  </si>
  <si>
    <t>Monto contratado. El período de ejecución del servicio es por 2 años a partir del 03.01.2021</t>
  </si>
  <si>
    <t>3 CONTRATACIÓN DEL SERVICIO DE TELEFONÍA
MÓVIL PARA EL PERSONAL DEL OSINFOR</t>
  </si>
  <si>
    <t>AS-SM-3-2020-OSINFOR-1</t>
  </si>
  <si>
    <t>NO ADJUDICADO</t>
  </si>
  <si>
    <t>N.D.</t>
  </si>
  <si>
    <t>Valor estimado en la convocatoria</t>
  </si>
  <si>
    <t>4 CONTRATACION DEL SERVICIO DE LIMPIEZA INTEGRAL</t>
  </si>
  <si>
    <t>AS-SM-4-2020-OSINFOR-1</t>
  </si>
  <si>
    <t>20602781659 - GRUPO DILCORPS SERVICIOS INTEGRALES DE LIMPIEZA SAC</t>
  </si>
  <si>
    <t>Monto contratado. El período de ejecución del servicio es por 2 años a partir del 29.12.2020</t>
  </si>
  <si>
    <t>5 SERVICIO DE PÓLIZAS DE SEGUROS PARA EL OSINFOR</t>
  </si>
  <si>
    <t>AS-SM-6-2020-OSINFOR-1</t>
  </si>
  <si>
    <t>Monto contratado en dolares americanos. El período de ejecución del servicio es por 1 año a partir del 01.02.2021</t>
  </si>
  <si>
    <t>6 ADQUISICIÓN DE COMPONENTES PARA AMPLIACIÓN DE LA CAPACIDAD DEL CENTRO DE DATOS DE LA SEDE CENTRAL DEL OSINFOR</t>
  </si>
  <si>
    <t>AS-SM-7-2020-OSINFOR-1</t>
  </si>
  <si>
    <t>7 CONTRATACIÓN DEL SERVICIO DE SEGURIDAD Y VIGILANCIA PARA LA SEDE CENTRAL Y OFICINAS DESCONCENTRADAS DEL OSINFOR/</t>
  </si>
  <si>
    <t>CP-SM-1-2020-OSINFOR-1</t>
  </si>
  <si>
    <t>20552917210 - TS DEL PERU SOCIEDAD ANONIMA CERRADA - TS PERU S.A.C.</t>
  </si>
  <si>
    <t>SEDE CENTRAL. Monto contratado. El período de ejecución del servicio es de 1 año a partir de la activación del servicio.</t>
  </si>
  <si>
    <t>20528357637 - TOTAL SERVICIOS GLOBAL S.R.L.</t>
  </si>
  <si>
    <t>OD IQUITOS. Monto contratado. El período de ejecución del servicio es de 1 año a partir de la activación del servicio.</t>
  </si>
  <si>
    <t>20601692806 - HALCONES SECURITY COMPANY S.A.C.</t>
  </si>
  <si>
    <t>OD PUCALLPA. Monto contratado. El período de ejecución del servicio es de 1 año a partir de la activación del servicio.</t>
  </si>
  <si>
    <t>20490222716 - 811 SERVICIOS DE CONTROL DE SEGURIDAD Y VIGILANCIA SOCIEDAD COMERCIAL DE RESPONSABILIDAD LIMITADA</t>
  </si>
  <si>
    <t>OD PUERTO MALDONADO. Monto contratado. El período de ejecución del servicio es de 1 año a partir de la activación del servicio.</t>
  </si>
  <si>
    <t>20600665953 - AMAZON SECURITY PERU SOCIEDAD COMERCIAL DE RESPONSABILIDAD LIMITADA</t>
  </si>
  <si>
    <t>OD TARAPOTO. Monto contratado. El período de ejecución del servicio es de 1 año a partir de la activación del servicio.</t>
  </si>
  <si>
    <t>20103358761 - MULTISERVICIOS INTEGRALES RESGUARDO Y ALARMAS S.A.</t>
  </si>
  <si>
    <t>OD CHICLAYO. Monto contratado. El período de ejecución del servicio es de 1 año a partir de la activación del servicio.</t>
  </si>
  <si>
    <t>20568286562 - C.I.S. VIPROSER S.A.C.</t>
  </si>
  <si>
    <t>OD LA MERCED. Monto contratado. El período de ejecución del servicio es de 1 año a partir de la activación del servicio.</t>
  </si>
  <si>
    <t>OD ATALAYA. Monto contratado. El período de ejecución del servicio es de 1 año a partir de la activación del servicio.</t>
  </si>
  <si>
    <t>1 ADQUISICIÓN DE COMPONENTES PARA AMPLIACIÓN DE LA CAPACIDAD DEL CENTRO DE DATOS DE LA SEDE CENTRAL DEL OSINFOR</t>
  </si>
  <si>
    <t>AS-SM-7-2020-OSINFOR-2</t>
  </si>
  <si>
    <t>20498848428 - CENTRO NACIONAL DE SERVICIOS S.A.C.</t>
  </si>
  <si>
    <t>2 CONTRATACIÓN DEL SERVICIO DE TELEFONÍA
MÓVIL PARA EL PERSONAL DEL OSINFOR</t>
  </si>
  <si>
    <t>AS-SM-1-2021-OSINFOR-1</t>
  </si>
  <si>
    <t>Monto contratado. El período de ejecución del servicio es de 1 año a partir de la activación del servicio.</t>
  </si>
  <si>
    <t>3 SERVICIO DE MANTENIMIENTO PREVENTIVO Y GARANTÍA EXTENDIDA DE LOS SISTEMAS DE PROTECCIÓN AMBIENTAL Y ELÉCTRICA DEL CENTRO DE DATOS DEL OSINFOR</t>
  </si>
  <si>
    <t>AS-SM-2-2021-OSINFOR-1</t>
  </si>
  <si>
    <t>10103726633 - HANOVER GAMARRA RUTH NILDA</t>
  </si>
  <si>
    <t>EN PROCESO DE CONSENTIMIENTO DE BUENA PRO</t>
  </si>
  <si>
    <t>Monto de Buena Pro otorgada.</t>
  </si>
  <si>
    <t xml:space="preserve">4 ADQUISICIÓN E IMPLEMENTACIÓN DE SERVIDOR DE CONTINGENCIA DE BASES DE DATOS PARA EL CENTRO DE DATOS DE LA SEDE CENTRAL DEL OSINFOR </t>
  </si>
  <si>
    <t>AS-SM-3-2021-OSINFOR-1</t>
  </si>
  <si>
    <t>20600530535 - OTECH CONSULTING S.A.C.</t>
  </si>
  <si>
    <t>5 ADQUISICIÓN DE MÓDULOS DE EXPANSIÓN PARA AMPLIACIÓN DE LA CAPACIDAD DE ALMACENAMIENTO PARA LA IMPLEMENTACIÓN DE UNA HERRAMIENTA PARA LA GESTIÓN DE EXPEDIENTES DIGITALES EN EL CENTRO DE DATOS DE LA SEDE CENTRAL DEL OSINFOR</t>
  </si>
  <si>
    <t>AS-SM-4-2021-OSINFOR-1</t>
  </si>
  <si>
    <t>6 ADQUISICIÓN DE MÓDULOS DE EXPANSIÓN PARA AMPLIACIÓN DE LA CAPACIDAD DE ALMACENAMIENTO PARA LA IMPLEMENTACIÓN DE UNA HERRAMIENTA PARA LA GESTIÓN DE EXPEDIENTES DIGITALES EN EL CENTRO DE DATOS DE LA SEDE CENTRAL DEL OSINFOR</t>
  </si>
  <si>
    <t>AS-SM-4-2021-OSINFOR-2</t>
  </si>
  <si>
    <t>EN PROCESO DE EFECTUAR 2DA CONVOCATORIA</t>
  </si>
  <si>
    <t>7 “ADQUISICIÓN DE LICENCIAS DE SOFTWARE DE GESTIÓN DE BASES DE DATOS PARA EL CENTRO DE DATOS DE LA SEDE CENTRAL DEL OSINFOR</t>
  </si>
  <si>
    <t>AS-SM-5-2021-OSINFOR-1</t>
  </si>
  <si>
    <t>EN PROCESO DE INCLUIR AL PAC</t>
  </si>
  <si>
    <t>Valor estimado para inclusión al PAC</t>
  </si>
  <si>
    <t xml:space="preserve">8 ADQUISICION DE LICENCIAS DE SOFTWARE ANTIVIRUS, ANTISPAM, Y FILTRO DE CONTENIDO WEB </t>
  </si>
  <si>
    <t>AS-SM-6-2021-OSINFOR-1</t>
  </si>
  <si>
    <t>EN ACTOS PREPARATORIOS</t>
  </si>
  <si>
    <t>Valor estimado del PAC</t>
  </si>
  <si>
    <t>9 CONTRATACIÓN DEL SERVICIO DE ARRRENDAMIENTO PARA INMUEBLE PARA LA OFICINA DESCONCENTRADA DE CHICLAYO</t>
  </si>
  <si>
    <t>CD 001-2021-OSINFOR</t>
  </si>
  <si>
    <t>10 CONTRATACIÓN DEL SERVICIO DE ARRRENDAMIENTO PARA INMUEBLE PARA LA OFICINA DESCONCENTRADA DE PUERTO MALDONADO</t>
  </si>
  <si>
    <t>CD 002-2021-OSINFOR</t>
  </si>
  <si>
    <t>11 SERVICIO DE CUSTODIA DE DOCUMENTOS POR 3 AÑOS</t>
  </si>
  <si>
    <t>EN PAC</t>
  </si>
  <si>
    <t>12 CONTRATACION DEL SERVICIO DE SEGURIDAD Y VIGILANCIA PARA LA SEDE CENTRAL Y LAS OFICINAS DESCONCENTRADAS DEL OSINFOR</t>
  </si>
  <si>
    <t>INCLUIDO EN PAC</t>
  </si>
  <si>
    <t>Procedimiento programado a convocarse en el mes de Diciembre</t>
  </si>
  <si>
    <t>13 CONTRATACION DE POLIZAS DE SEGURO PARA OSINFOR</t>
  </si>
  <si>
    <t>14 CONTRATACIÓN DEL SERVICIO DE LIMPIEZA INTEGRAL PARA LAS OFICINAS DESCONCENTRADAS DE OSINFOR</t>
  </si>
  <si>
    <t>En actualización de términos de referencia</t>
  </si>
  <si>
    <t>15 CONTRATACIÓN DEL SERVICIO DE ALOJAMIENTO PARA EL CENTRO DE DATOS DE CONTINGENCIA DE LA SEDE CENTRAL DEL OSINFOR</t>
  </si>
  <si>
    <t>En actualización de indagación de mercado</t>
  </si>
  <si>
    <t>1 CONTRATACIÓN DEL SERVICIO DE TELEFONÍA
MÓVIL PARA EL PERSONAL DEL OSINFOR</t>
  </si>
  <si>
    <t>PARA PROGRAMAR EN PAC</t>
  </si>
  <si>
    <t>--</t>
  </si>
  <si>
    <t>3 CONTRATACION DEL SERVICIO DE LIMPIEZA INTEGRAL DE LA SEDE CENTRAL POR 2 AÑOS</t>
  </si>
  <si>
    <t>4 CONTRATACION DEL SERVICIO DE LIMPIEZA INTEGRAL DE LAS OFICINAS DESCONCENTRADAS DEL OSINFOR</t>
  </si>
  <si>
    <t>5 CONTRATACION DEL SERVICIO DE SEGURIDAD Y VIGILANCIA PARA LA SEDE CENTRAL Y LAS OFICINAS DESCONCENTRADAS DEL OSINFOR</t>
  </si>
  <si>
    <t>1. SERVICIO DE CORREO ELECTRONICO Y HERRAMIENTAS DE COLABORACIÓN EN NUBE PARA EL PLIEGO CONCYTEC</t>
  </si>
  <si>
    <t>LEY DE CONTRATACIONES</t>
  </si>
  <si>
    <t>001-2020-CONCYTEC-OGA</t>
  </si>
  <si>
    <t>XERTICA LABS SOCIEDAD ANONIMA CERRADA - XERTICA LABS S.A.C (RUC 20601726174)</t>
  </si>
  <si>
    <t>2. SERVICIO DE ACCESO A INTERNET PARA LAS UNIDADES EJECUTORAS DEL PLIEGO CONCYTEC</t>
  </si>
  <si>
    <t>LEY CONTRATACIONES DEL ESTADO</t>
  </si>
  <si>
    <t>AS N° 002-2020-CONCYTEC-OGA</t>
  </si>
  <si>
    <t>OPTICAL TECHNOLOGIES SAC
RUC: 20552504641</t>
  </si>
  <si>
    <t>3. SERVICIO DE TELEFONIA MOVIL PARA LA UNIDAD EJECUTORA CONCYTEC</t>
  </si>
  <si>
    <t>AS N° 005-2020-CONCYTEC-OGA</t>
  </si>
  <si>
    <t>TELEFONICA DEL PERU S.A.A. 
RUC: 20100017491</t>
  </si>
  <si>
    <t>4. SERVICIO DE LIMPIEZA DE LOCALES PARA LA SEDE INSTITUCIONAL Y EL LOCAL DE SAN BORJA DEL PLIEGO CONCYTEC</t>
  </si>
  <si>
    <t>AS N° 003-2020-CONCYTEC-OGA-1</t>
  </si>
  <si>
    <t>GRUPO SANFER CLEAN S.A.C.
RUC: 20601590906</t>
  </si>
  <si>
    <t>RESOLUCION DE CONTRATO</t>
  </si>
  <si>
    <t>5. SERVICIO DE VIGILANCIA PRIVADA PARA LA SEDE INSTITUCIONAL – SAN ISIDRO Y EN EL LOCAL DE SAN BORJA PARA EL PLIEGO DEL CONCYTEC</t>
  </si>
  <si>
    <t>CP N° 01-2020-CONCYTEC-OGA</t>
  </si>
  <si>
    <t>PROVISEG PERU SRL
RUC: 20600913141</t>
  </si>
  <si>
    <t>6. CONTRATACIÓN DEL SERVICIO DE DISEÑO, DESARROLLO, OPERACIÓN Y SOPORTE DE LA PLATAFORMA VIRTUAL SEMANA NACIONAL DE LA CIENCIA (PERÚ CON CIENCIA, EUREKA 2020)</t>
  </si>
  <si>
    <t>AS N° 004-2020-CONCYTEC-OGA-2</t>
  </si>
  <si>
    <t>ALLIGATOR ENTERTAINMENT S.A.C.
RUC: 20601147018</t>
  </si>
  <si>
    <t>7.SERVICIO DE CONSULTORÍA PARA EL DISEÑO Y ELABORACIÓN DEL MAPA DE PROCESOS Y PROCEDIMIENTOS DE SOPORTE Y MISIONALES DEL CONCYTEC</t>
  </si>
  <si>
    <t xml:space="preserve"> AS-SM-6-2020-CONCYTEC-OGA-1</t>
  </si>
  <si>
    <t>SOLUCIONES PRECISAS DE SISTEMAS S.A.C. (RUC 20501766811)</t>
  </si>
  <si>
    <t>8.  SERVICIO DE SUSCRIPCIÓN DE ACCESO A LITERATURA CIENTÍFICA PARA USUARIOS CTI VITAE</t>
  </si>
  <si>
    <t>CONTRATACION INTERNACIONAL</t>
  </si>
  <si>
    <t>INTER-PROC-5-2020-CONCYTEC-OGA-1</t>
  </si>
  <si>
    <t>EBSCO MEXICO INC S.A. DE C.V. (EMI941031U22)</t>
  </si>
  <si>
    <t>9. SERVICIO DE ACCESO A BASES DE DATOS BIBLIOMÉTRICA WEB OF SCIENCE</t>
  </si>
  <si>
    <t>INTER-PROC-4-2020-CONCYTEC-OGA-1</t>
  </si>
  <si>
    <t>L0556213386 - CLARIVATE ANALYTICS (UK) LIMITED</t>
  </si>
  <si>
    <t>10. SERVICIO DE SUSCRIPCION DE ACCESO A LITERATURA CIENTIFICA PARA INVESTIGADORES CALIFICADOS EN EL REGISTRO NACIONAL DE CIENCIA, TECNOLOGÍA Y DE INNOVACION TECNOLOGICA - RENACYT</t>
  </si>
  <si>
    <t>006-2020-CONCYTEC-OGA-1</t>
  </si>
  <si>
    <t>EBSCO MEXICO INC SA DE CV (RUC 30556213403)</t>
  </si>
  <si>
    <t>11. SERVICIO DE INFRAESTRUCTURA EN NUBE PARA LAS PLATAFORMAS INFORMÁTICAS DEL PLIEGO CONCYTEC</t>
  </si>
  <si>
    <t>CP-SM-2-2020-CONCYTEC-OGA-1</t>
  </si>
  <si>
    <t>ITSTK PERÚ S.A.C 
RUC: 20554345493</t>
  </si>
  <si>
    <t>04/02/2023 
O HASTA AGOTAR MONTO CONTRACTUAL</t>
  </si>
  <si>
    <t>12. ADQUISICIÓN DE VALES O TARJETAS ELECTRONICAS DE CONSUMO PARA EL PERSONAL DL 728 DEL PLIEGO CONCYTEC</t>
  </si>
  <si>
    <t>007-2020-CONCYTEC-OGA</t>
  </si>
  <si>
    <t>SERVITEBCA PERU SERVICIO DE TRANSFERENCIA ELECTRONICA DE BENEFICIOS Y PAGOS SA (RUC 20517372294)</t>
  </si>
  <si>
    <t>13. SERVICIO DE TELEFONIA MOVIL</t>
  </si>
  <si>
    <t>005-2020-CONCYTEC-OGA-1</t>
  </si>
  <si>
    <t>TELEFONICA DEL PERU S.A.A. (RUC 20100017491)</t>
  </si>
  <si>
    <t>14. SERVICIO DE LIMPIEZA DE LOCALES PARA LA SEDE INSTITUCIONAL Y EL LOCAL DE SAN BORJA DEL PLIEGO CONCYTEC</t>
  </si>
  <si>
    <t>003-2020-CONCYTEC-OGA-1</t>
  </si>
  <si>
    <t>GRUPO SANFER CLEAN SAC (RUC 20601590906)</t>
  </si>
  <si>
    <t>15. SERVICIO DE CORREO ELECTRONICO Y HERRAMIENTAS DE COLABORACIÓN EN NUBE PARA EL FONDECYT</t>
  </si>
  <si>
    <t>001-2020-FONDECYT-OGA-2</t>
  </si>
  <si>
    <t>ENTEL PERU SA (RUC 20106897914)</t>
  </si>
  <si>
    <t>1. CONTRATACIÓN DEL SERVICIO DE CORREO ELECTRÓNICO Y HERRAMIENTAS DE COLABORACIÓN EN NUBE</t>
  </si>
  <si>
    <t>AS-SM-1-2020-FONDECYT-OGA-2</t>
  </si>
  <si>
    <t>20106897914-ENTEL PERU S.A.</t>
  </si>
  <si>
    <t xml:space="preserve"> 07/10/2020</t>
  </si>
  <si>
    <t>PAGO MENSUAL</t>
  </si>
  <si>
    <t>1. SERVICIO DE ATENCION DE MENUS  PERSONAL 728 -  CONCYTEC</t>
  </si>
  <si>
    <t>005-2018-CONCYTEC-OGA</t>
  </si>
  <si>
    <t>FIORELLA ESPERANZA SALIRROSAS MURILLO (RUC 10092228091)</t>
  </si>
  <si>
    <t>30/04/2020 O HASTA AGOTAR MONTO CONTRACTUAL</t>
  </si>
  <si>
    <t>2. SERVICIO DE ARRENDAMIENTO DE UN INMUEBLE PARA LAS OFICINAS DEL PLIEGO - CONCYTEC</t>
  </si>
  <si>
    <t>001-2019-CONCYTEC-OGA</t>
  </si>
  <si>
    <t>NARCISA SAGRARIO SOSA RIVERA DE GUTIÉRREZ (RUC 17149457411)</t>
  </si>
  <si>
    <t>3. SERVICIO DE ARRENDAMIENTO DE UN INMUEBLE PARA LAS OFICINAS DEL PLIEGO - CONCYTEC</t>
  </si>
  <si>
    <t>4. ADQUISICIÓN DE VALES O TARJETAS ELECTRONICAS DE CONSUMO PARA EL PERSONAL DL 728 DEL PLIEGO CONCYTEC</t>
  </si>
  <si>
    <t>AS-SM-7-2021-CONCYTEC-OGA-1</t>
  </si>
  <si>
    <t>FIRMA DE CONTRATO</t>
  </si>
  <si>
    <t>5. Servicio para Estudio de Medición de Retorno de la Inversión en I+D+I para el Perú</t>
  </si>
  <si>
    <t>AS-SM-5-2021-CONCYTEC-OGA-1</t>
  </si>
  <si>
    <t>GESTIONA Y APRENDE SOCIEDAD ANONIMA CERRADA (RUC 20477886761)</t>
  </si>
  <si>
    <t>6. SERVICIO DE MONITOREO EN VIVO, PERMANENTE Y ANALISIS DE NOTICIAS O INFORMACIONES PERIODISTICAS RELACIONADAS AL PLIEGO CONCYTEC , EN MEDIOS DE COMUNICACIÓN IMPRESO , RADIALES , TELEVISIVOS DE SEÑAL ABIERTA Y CABLE , ASI COMO MEDIOS DIGITALES</t>
  </si>
  <si>
    <t>001-2021-CONCYTEC-OGA</t>
  </si>
  <si>
    <t>DP COMUNICACIONES SAC (RUC 20510709099)</t>
  </si>
  <si>
    <t>7. Contratación del servicio de alquiler de plataforma, producción y operación de la feria virtual Perú con Ciencia, Eureka 2021</t>
  </si>
  <si>
    <t>AS-SM-3-2021-CONCYTEC-OGA-1</t>
  </si>
  <si>
    <t>STAFF DE NEGOCIOS S.A.C. (RUC 20506945934)</t>
  </si>
  <si>
    <t>8. ADQUISICION DE TARJETAS ELECTRONICAS DE CONSUMO DE ALIMENTOS</t>
  </si>
  <si>
    <t>002-2021-CONCYTEC-OGA</t>
  </si>
  <si>
    <t>9. SERVICIO DE PUBLICACIONES EN EL DIARIO EL PERUANO</t>
  </si>
  <si>
    <t>NO CORRESPONDE</t>
  </si>
  <si>
    <t>EMPRESA PERUANA DE SERVICIOS EDITORIALES S.A. (RUC 20100072751)</t>
  </si>
  <si>
    <t>10. SERVICIO DE FUMIGACION DE AMBIENTES Y OFICINAS (SEDE SAN BORJA Y SAN ISIDRO)</t>
  </si>
  <si>
    <t>004-2021-CONCYTEC-OGA</t>
  </si>
  <si>
    <t>CLAVE UNO</t>
  </si>
  <si>
    <t>11. SERVICIO DE POLIZA DE SEGURO MEDICO FAMILIAR Y FORMACION LABORAL PARA EL CONCYTEC Y FONDECYT</t>
  </si>
  <si>
    <t xml:space="preserve"> CP-SM-1-2021-CONCYTEC-OGA-1</t>
  </si>
  <si>
    <t>MAPFRE PERU COMPAÑIA DE SEGUROS Y REASEGUROS S.A. (RUC 20202380621)</t>
  </si>
  <si>
    <t>12. CONTRATACIÓN DE LA SUSCRIPCIÓN DE UNA PLATAFORMA PARA ENVÍO DE CORREOS ELECTRÓNICOS MASIVOS PARA EL PLIEGO CONCYTE</t>
  </si>
  <si>
    <t xml:space="preserve"> AS-SM-6-2021-CONCYTEC-OGA-1</t>
  </si>
  <si>
    <t>ARPYNET SAC (RUC 20600708067 - ARPYNET SAC)</t>
  </si>
  <si>
    <t>13. ADQUISICIÓN DE SUSCRIPCIÓN ANUAL PARA PLATAFORMA DE ENVÍO DE CORREO ELECTRÓNICO MASIVO.</t>
  </si>
  <si>
    <t>14. SERVICIO DE ACCESO A METABUSCADORES, AUTENTIFICADORES Y LITERATURA CIENTÍFICA PARA LOS USUARIOS DEL CTI VITAE</t>
  </si>
  <si>
    <t>15. SERVICIO DE ACCESO A PAQUETE DE EDITORIALES DE INFORMACIÓN CIENTÍFICA PARA LOS INVESTIGADORES REGISTRADOS EN EL RENACYT.</t>
  </si>
  <si>
    <t>16. SERVICIO DE MANTENIMIENTO DE SWITCHES Y PUNTOS DE ACCESO</t>
  </si>
  <si>
    <t>17. SUSCRIPCIÓN DE LICENCIAS DE OFFICE 365</t>
  </si>
  <si>
    <t>18. ADQUISICIÓN DE UNIFORMES</t>
  </si>
  <si>
    <t>1. SERVICIO DE SEGURO MÉDICO FAMILIAR PARA LOS TRABAJADORES SUJETOS AL RÉGIMEN LABORAL D. LEG. Nº 728 Y PENSIONISTAS (INCLUYENDO CÓNYUGE E HIJOS) DE LA EJECUTORA Nº 0086: CONSEJO NACIONAL DE CIENCIA TECNOLOGÍA E INNOVACIÓN TECNOLÓGICA – CONCYTEC; Y, EJECUTORA 1522: FONDO NACIONAL DE DESARROLLO CIENTÍFICO, TECNOLÓGICO Y DE INNOVACIÓN TECNOLÓGICA FONDECYT</t>
  </si>
  <si>
    <t>COMPRA CORPORATIVA</t>
  </si>
  <si>
    <t>CP-SM-1-2021-CONCYTEC-OGA-1</t>
  </si>
  <si>
    <t>20202380621-MAPFRE PERU COMPAÑIA DE SEGUROS Y REASEGUROS S.A.</t>
  </si>
  <si>
    <t>2. SERVICIO PARA EL
DESARROLLO DE UN CAMPAMENTO VIRTUAL EN CIENCIA E INNOVACION</t>
  </si>
  <si>
    <t>INTERNACIONAL</t>
  </si>
  <si>
    <t>1. SERVICIO DE SUMINISTRO DE ENERGIA ELECTRICA</t>
  </si>
  <si>
    <t>2. SERVICIOS DE LIMPIEZA E HIGIENE</t>
  </si>
  <si>
    <t>3. SERVICIOS DE SEGURIDAD Y VIGILANCIA</t>
  </si>
  <si>
    <t>4. ALQUILERES DE EDIFICIOS Y ESTRUCTURAS</t>
  </si>
  <si>
    <t>5. ADQUISICIÓN DE TONER PARA EQUIPOS DE IMPRESIÓN Y UTILES DE OFICINA</t>
  </si>
  <si>
    <t>6. SEGURO 3D</t>
  </si>
  <si>
    <t>7. SERVICIO DE PUBLICACIONES EN EL DIARIO EL PERUANO</t>
  </si>
  <si>
    <t>8. SERVICIO DE FUMIGACION DE AMBIENTES Y OFICINAS (SEDE SAN BORJA Y SAN ISIDRO)</t>
  </si>
  <si>
    <t>SERVICIO DE SEGURO MEDICO</t>
  </si>
  <si>
    <t>PRÓRROGA - CONTRATACIÓN DEL SERVICIO DE ALQUILER DE LOCAL PARA LA OFICINA REGIONAL DEL INDECOPI UCAYALI</t>
  </si>
  <si>
    <t>CONTRATACIÓN DIRECTA</t>
  </si>
  <si>
    <t>CLASICA</t>
  </si>
  <si>
    <t xml:space="preserve">CONTRATACIÓN DIRECTA N° 006-2017-INDECOPI </t>
  </si>
  <si>
    <t>MATG KAROL LÓPEZ QUEVEDO</t>
  </si>
  <si>
    <t>365 DIAS CALENDARIO</t>
  </si>
  <si>
    <t xml:space="preserve">CONTRATACIÓN DEL SERVICIO DE SEGURO DE RIESGOS HUMANOS DEL INDECOPI - ITEM 2 : SEGURO VIDA LEY </t>
  </si>
  <si>
    <t>CONCURSO PÚBLICO Nº 003-2019-INDECOPI</t>
  </si>
  <si>
    <t>MAPFRE PERU VIDA COMPAÑÍA DE SEGUROS Y REASEGUROS S.A.</t>
  </si>
  <si>
    <t>CULMINÓ</t>
  </si>
  <si>
    <t>60 DIAS CALENDARIO</t>
  </si>
  <si>
    <t xml:space="preserve">CONTRATACIÓN DE SERVICIO DE OUTSOURCING DE IMPRESIÓN Y FOTOCOPIADO PARA LA SEDE CENTRAL Y SEDE LIMA NORTE DEL INDECOPI </t>
  </si>
  <si>
    <t>CONCURSO PÚBLICO N° 005-2019-INDECOPI</t>
  </si>
  <si>
    <t>CONSORCIO SERVICENTRO SRL - REPRESENTACIONES GUTIERREZ Y FIGUEROA  SRL</t>
  </si>
  <si>
    <t>1095 DIAS CALENDARIO</t>
  </si>
  <si>
    <t>SERVICIO DE SEGURIDAD Y VIGILANCIA INTEGRAL A NIVEL NACIONAL DEL INDECOPI - PRUEBAS SEROLOGICAS</t>
  </si>
  <si>
    <t>CONCURSO PÚBLICO Nº 006-2019-INDECOPI</t>
  </si>
  <si>
    <t>SEGUROC S.A.</t>
  </si>
  <si>
    <t>31/12/2020, O DURANTE EL PERIODO DE EMERGENCIA</t>
  </si>
  <si>
    <t>CONTRATACIÓN DEL SERVICIO DE CONSULTORÍA
DE PATROCINIO Y ASESORÍA LEGAL EN MATERIA PENAL</t>
  </si>
  <si>
    <t xml:space="preserve">ADJUDICACIÓN SIMPLIFICADA Nº 018-2019-INDECOPI (SEGUNDA CONVOCATORIA) </t>
  </si>
  <si>
    <t xml:space="preserve">CONSORCIO MACERA ABOGADOS E.I.R.L.; VILLAVICENCIO MEZA RIVERA ABOGADOS S.C.R.L.; CAVERO-BLUMENFELD, LLOSA &amp; R. LA ROSA ABOGADOS S.C.R.L. </t>
  </si>
  <si>
    <t>470 DIAS CALENDARIO</t>
  </si>
  <si>
    <t xml:space="preserve">CONTRATACIÓN DEL SERVICIO DE MANTENIMIENTO CORRECTIVO Y PREVENTIVO DE LOS SISTEMAS DE AIRE ACONDICIONADO DE LA SEDE CENTRAL DEL INDECOPI - 
 SERVICIO DE MANTENIMIENTO CORRECTIVO Y PREVENTIVO DEL SISTEMA DE AIRE ACONDICIONADO DEL EDIFICIO “SAC” DE LA SEDE CENTRAL DEL INDECOPI - ÍTEM 1 </t>
  </si>
  <si>
    <t xml:space="preserve">ADJUDICACIÓN SIMPLIFICADA Nº 022-2019-INDECOPI </t>
  </si>
  <si>
    <t xml:space="preserve">SISTEMA DE CLIMATIZACIÓN Y REFRIGERACIÓN S.A.C. </t>
  </si>
  <si>
    <t>CONTRATACION DEL SERVICIO DE ALQUILER DE LOCAL PARA LA OFICINA REGIONAL DEL INDECOPI CHIMBOTE</t>
  </si>
  <si>
    <t>CONTRATACIÓN DIRECTA N° 001-2020-INDECOPI</t>
  </si>
  <si>
    <t>RUTH MAGALY LLANOS GONZALES</t>
  </si>
  <si>
    <t>CONTRATACIÓN DEL SERVICIO DE TELEFONIA FIJA PARA LA SEDE CENTRAL Y OFICINAS LOCALES DEL INDECOPI</t>
  </si>
  <si>
    <t>ADJUDICACIÓN SIMPLIFICADA N° 0021-2019-INDECOPI</t>
  </si>
  <si>
    <t>CONTRATACIÓN DEL SERVICIO DE TELEFONIA FIJA PARA LA SEDE CENTRAL Y OFICINAS LOCALES DEL INDECOPI - LINEA 0800 ANTICORRUPCIÓN</t>
  </si>
  <si>
    <t>860 DIAS CALENDARIO</t>
  </si>
  <si>
    <t xml:space="preserve">CONTRATACIÓN DEL SERVICIO DE MANTENIMIENTO CORRECTIVO Y PREVENTIVO DE LOS SISTEMAS DE AIRE ACONDICIONADO DE LA SEDE CENTRAL DEL INDECOPI - SERVICIO DE MANTENIMIENTO CORRECTIVO Y PREVENTIVO DEL SISTEMA DE AIRE ACONDICIONADO TIPO SPLIT DE LA SEDE CENTRAL DEL INDECOPI - ÍTEM 2 </t>
  </si>
  <si>
    <t>ADJUDICACIÓN SIMPLIFICADA Nº 022-2019-INDECOPI – ÍTEM N° 02</t>
  </si>
  <si>
    <t>GREEN HOUSE REFRIGERACION S.A.C.</t>
  </si>
  <si>
    <t>CONTRATACIÓN DE SERVICIO DE SUSCRIPCIÓN DE LICENCIA DE SOFTWARE ANTIVIRUS</t>
  </si>
  <si>
    <t xml:space="preserve">ADJUDICACIÓN SIMPLIFICADA Nº 004-2020-INDECOPI </t>
  </si>
  <si>
    <t xml:space="preserve">INNOVARE E-BUSINESS S.A.C. </t>
  </si>
  <si>
    <t>CONTRATACIÓN DEL SERVICIO DE SUSCRIPCIÓN A BASE DE DATOS DE INFORMACIÓN JURÍDICA DE DIFERENTES PAISES PARA EL INDECOPI</t>
  </si>
  <si>
    <t>CONTRATACIÓN DIRECTA N° 002-2020-INDECOPI</t>
  </si>
  <si>
    <t>PERU INFORMACIÓN LEGAL S.A.C.</t>
  </si>
  <si>
    <t>699 DIAS CALENDARIO</t>
  </si>
  <si>
    <t>CONTRATACIÓN DE SERVICIO DE SOPORTE Y ACTUALIZACIÓN DE SOFTWARE DE GESTOR DE CONTENIDOS LIFERAY</t>
  </si>
  <si>
    <t>ADJUDICACIÓN SIMPLIFICADA N° 006-2020-INDECOPI</t>
  </si>
  <si>
    <t>NET CONSULTORES S.A.C.</t>
  </si>
  <si>
    <t>CONTRATACION DEL SERVICIO DE ALQUILER DE LOCAL PARA LA OFICINA REGIONAL DEL INDECOPI SAN MARTIN</t>
  </si>
  <si>
    <t>CONTRATACIÓN DIRECTA N° 004-2020-INDECOPI</t>
  </si>
  <si>
    <t>LILY ACOSTA DE MENDOZA</t>
  </si>
  <si>
    <t>SERVICIO DE ALMACENAMIENTO EXTERNO DE CINTAS TIPO LTO</t>
  </si>
  <si>
    <t>ADJUDICACIÓN SIMPLIFICADA Nº 002-2020-INDECOPI</t>
  </si>
  <si>
    <t>IRON MOUNTAIN PERU SA</t>
  </si>
  <si>
    <t>729 DIAS CALENDARIO</t>
  </si>
  <si>
    <t>CONTRATACIÓN DE SERVIIOS NOTARIALES EN LIMA METROPOLITANA</t>
  </si>
  <si>
    <t>ADJUDICACIÓN SIMPLIFICADA Nº 005-2020-INDECOPI</t>
  </si>
  <si>
    <t>ACEVEDO MENDOZA MIRYAN ROSALVA</t>
  </si>
  <si>
    <t>HASTA AGOTAR MONTO</t>
  </si>
  <si>
    <t>CONTRATACIÓN DEL SERVICIO DE SOPORTE Y ACTUALIZACIÓN DE LICENCIA DE SOPORTE ORACLE</t>
  </si>
  <si>
    <t>CONTRATACIÓN DIRECTA Nº 005-2020-INDECOPI</t>
  </si>
  <si>
    <t>SISTEMAS ORACLE DEL PERU S.R.L.</t>
  </si>
  <si>
    <t>SERVICIO DE MANTENIMIENTO PREVENTIVO Y CORRECTIVO DE LOS COMPONENTES DE SOPORTE DEL DATA CENTER DE LA SEDE CENTRAL DEL INDECOPI</t>
  </si>
  <si>
    <t>ADJUDICACIÓN SIMPLIFICADA Nº 001-2020-INDECOPI</t>
  </si>
  <si>
    <t>INGENIERIA DE TELECOMUNICACIONES Y ELECTRICA S.A.C.</t>
  </si>
  <si>
    <t>730 DIAS CALENDARIO</t>
  </si>
  <si>
    <t>SERVICIO DE MANTENIMIENTO DE LOS POZOS A TIERRA DE LAS OFICINAS REGIONALES DEL INDECOPI</t>
  </si>
  <si>
    <t>ADJUDICACIÓN SIMPLIFICADA Nº 007-2020-INDECOPI</t>
  </si>
  <si>
    <t>SERVICIO DE TAMIZAJE PARA COVID-19 MEDIANTE PRUEBAS SEROLÓGICAS PARA EL PERSONAL Y PRACTICANTES DEL INDECOPI DE LAS SEDES DE LIMA Y OFICINAS REGIONALES</t>
  </si>
  <si>
    <t>CONTRATACIÓN DIRECTA Nº 006-2020-INDECOPI</t>
  </si>
  <si>
    <t>DIRECCIÓN Y GESTIÓN EN SALUD S.A.C.</t>
  </si>
  <si>
    <t>ADJUDICACIÓN SIMPLIFICADA Nº 008-2020-INDECOPI</t>
  </si>
  <si>
    <t>SERVICIO DE ACTUALIZACIÓN VIRTUALIZACIÓN Y MANTENIMIENTO PREVENTIVO Y CORRECTIVO DE LA CENTRAL TELEFONICA DE INDECOPI</t>
  </si>
  <si>
    <t>CONCURSO PÚBLICO Nº 001-2020-INDECOPI</t>
  </si>
  <si>
    <t xml:space="preserve">E-BUSINESS DISTRIBUTION PERU S.A. - EBD PERU S.A. </t>
  </si>
  <si>
    <t xml:space="preserve">SERVICIO DE MANTENIMIENTO PREVENTIVO Y CORRECTIVO DE LOS EQUIPOS DE AIRE ACONDICIONADO DE LA SEDE LIMA NORTE Y OFICINAS REGIONALES DEL INDECOPI </t>
  </si>
  <si>
    <t>ADJUDICACIÓN SIMPLIFICADA Nº 003-2020-INECOPI</t>
  </si>
  <si>
    <t>MORE  S.R.L. CONTRATISTAS GENERALES</t>
  </si>
  <si>
    <t>ADQUISICIÓN DE SISTEMA DE SEGURIDAD PERIMETRAL PARA EL INDECOPI</t>
  </si>
  <si>
    <t xml:space="preserve">LICITACIÓN PÚBLICO </t>
  </si>
  <si>
    <t>LICITACIÓN PÚBLICO Nº 001-2020-INDECOPI</t>
  </si>
  <si>
    <t>1224 DIAS CALENDARIO</t>
  </si>
  <si>
    <t>SERVICIO DE MANTENIMIENTON CORRECTIVO DE LA SOLUCIÓN DEL CENTRO DE CONTACTO GENESYS DEL INDECOPI</t>
  </si>
  <si>
    <t>CONCURSO PÚBLICO Nº 002-2020-INDECOPI</t>
  </si>
  <si>
    <t>SERVICIO DE ALQUILER DE LOCAL PARA LA OFICINA REGIONAL DEL INDECOPI CAJAMARCA</t>
  </si>
  <si>
    <t>CONTRATACIÓN DIRECTA Nº 003-2020-INDECOPI</t>
  </si>
  <si>
    <t>LOPEZ CASANA PAULA</t>
  </si>
  <si>
    <t>SUMINISTRO DE COMBUSTIBLE PARA LAS UNIDADES VEHICULARES DEL INDECOPI
ÍTEM N° 01: GASOHOL 97 PLUS</t>
  </si>
  <si>
    <t>ADJUDICACIÓN SIMPLIFICADA N° 010-2020-INDECOPI</t>
  </si>
  <si>
    <t>OPERADORES DE ESTACIONES S.A.C.</t>
  </si>
  <si>
    <t>SUMINISTRO DE COMBUSTIBLE PARA LAS UNIDADES VEHICULARES DEL INDECOPI
ÍTEM N° 02: GAS NATURAL VEHICULAR</t>
  </si>
  <si>
    <t>PRÓRROGA: CONTRATACION DEL SERVICIO DE ALQUILER DE LOCAL PARA LA OFICINA REGIONAL DEL INDECOPI LORETO</t>
  </si>
  <si>
    <t>CONTRATACIÓN DIRECTA Nº 010-2017-INDECOPI</t>
  </si>
  <si>
    <t>TERESA VARGAS VDA DE GARCIA</t>
  </si>
  <si>
    <t>SERVICIO DE SEGUROS DE BIENES PATRIMONIALES DEL INDECOPI</t>
  </si>
  <si>
    <t>AS 019-2019-INDECOPI</t>
  </si>
  <si>
    <t>MAPFRE PERU COMPAÑÍA DE SEGUROS Y REASEGUROS SA</t>
  </si>
  <si>
    <t xml:space="preserve">CONTRATACIÓN DE SERVICIO DE INSTALACIÓN DE CABLE DE FIBRA ÓPTICA DESDE EL DATACENTER HACIA LOS EDIFICIOS DEL INDECOPI </t>
  </si>
  <si>
    <t>ADJUDICACIÓN SIMPLIFICADA Nº010-2019-INDECOPI (SEGUNDA CONVOCATORIA)</t>
  </si>
  <si>
    <t xml:space="preserve">ELECTRICOM ELECTRICIDAD &amp; COMUNICACIONES S.A.C. </t>
  </si>
  <si>
    <t>CONTRATACIÓN DE SERVICIO DE ACONDICIONAMIENTO DE MODULOS DE TRABAJO PARA LAS OFICINAS ADMINISTRATIVAS DE LA SEDE CENTRAL DEL INDECOPI</t>
  </si>
  <si>
    <t>AS 0024-2019-INDECOPI</t>
  </si>
  <si>
    <t>INDUSTRIA DEL MUEBLE JUAN ANDRE SAC</t>
  </si>
  <si>
    <t>50 DIAS CALENDARIO</t>
  </si>
  <si>
    <t>ÍTEM 2: SEGURO VIDA LEY</t>
  </si>
  <si>
    <t>CP N° 004-2020-INDECOPI</t>
  </si>
  <si>
    <t>ÍTEM 1: SEGURO DE ASISTENCIA MÉDICA Y ACCIDENTES PERSONALES MODALIDAD FORMACIÓN LABORAL</t>
  </si>
  <si>
    <t>LA POSITIVA SEGUROS Y REASEGUROS S.A.A.</t>
  </si>
  <si>
    <t>ÍTEM 3: SEGURO COMPLEMENTARIO DE TRABAJO DE RIESGO -  SALUD</t>
  </si>
  <si>
    <t>CONSORCIO PROTECTA - SANITAS ( PROTECTA S.A Y SANITAS PERU S.A.)</t>
  </si>
  <si>
    <t>ÍTEM 4: SEGURO COMPLEMENTARIO DE TRABAJO DE RIESGO -  PENSIÓN</t>
  </si>
  <si>
    <t>SERVICIO DE MANTENIMIENTO CORRECTIVO DE LA INFRAESTRUCTURA DE SERVIDORES, PLATAFORMA DE VIRTUALIZACIÓN (VMWARE) SISTEMA DE ALMACENAMIENTO (STORAGE XIV)</t>
  </si>
  <si>
    <t>CD N° 007-2020-INDECOPI</t>
  </si>
  <si>
    <t>IT STORAGE E.I.R.L.</t>
  </si>
  <si>
    <t>90 DIAS CALENDARIO</t>
  </si>
  <si>
    <t>ADQUISICIÓN DE CÁMARAS FOTOGRÁFICAS Y ACCESORIOS</t>
  </si>
  <si>
    <t>AS N° 009-2020-INDECOPI</t>
  </si>
  <si>
    <t>WILHELMI MONGE S.R.L.</t>
  </si>
  <si>
    <t>34 DIAS CALENDARIO</t>
  </si>
  <si>
    <t>PRÓRROGA: CONTRATACION DEL SERVICIO DE ALQUILER DE LOCAL PARA LA OFICINA DEL INDECOPI AREQUIPA</t>
  </si>
  <si>
    <t>CD N° 009-2017-INDECOPI</t>
  </si>
  <si>
    <t>MARIA LUZ GUTIERREZ ARAPA</t>
  </si>
  <si>
    <t>AS N° 012-2020-INDECOPI</t>
  </si>
  <si>
    <t>PACIFICO COMPAÑÍA DE SEGUROS Y REASEGUROS S.A.</t>
  </si>
  <si>
    <t>SERVICIO DE MENSAJERÍA NACIONAL E INTERNACIONAL ENVIADA DESDE LA SEDE CENTRAL DEL INDECOPI</t>
  </si>
  <si>
    <t>CP N° 006-2020-INDECOPI</t>
  </si>
  <si>
    <t>MACRO POST S.A.C.</t>
  </si>
  <si>
    <t>SERVICIO DE MANTENIMIENTO PREVENTIVO Y CORRECTIVO DE LOS SISTEMAS DE DETECCIÓN Y EXTINCIÓN CONTRA INCENDIO DE LA SEDE CENTRAL DEL INDECOPI</t>
  </si>
  <si>
    <t>AS N° 013-2020-INDECOPI</t>
  </si>
  <si>
    <t>ERICKA SULMA ALBARRACÍN MEJÍA</t>
  </si>
  <si>
    <t>PRÓRROGA DE LA CONTRATACIÓN DEL SERVICIO DE ALQUILER DE LOCAL PARA LA OFICINA REGIONAL DEL INDECOPI ICA</t>
  </si>
  <si>
    <t>CD N° 007-2017-INDECOPI</t>
  </si>
  <si>
    <t>RAQUEL GUADALUPE ELIAS DE LA QUINTANA</t>
  </si>
  <si>
    <t>SERVICIO DE MANTENIMIENTO CORRECTIVO Y PREVENTIVO DEL SISTEMA DE CAMARAS DE VIDEO VIGILANCIA DE LA SEDE CENTRAL DEL INDECOPI</t>
  </si>
  <si>
    <t>AS N° 014-2020-INDECOPI</t>
  </si>
  <si>
    <t>EML INVERSIONES &amp; SOLUCIONES INALÁMBRICAS S.A.C.</t>
  </si>
  <si>
    <t>PRÓRROGA DE LA CONTRATACION DEL SERVICIO DE ALQUILER DE LOCAL PARA LA OFICINA REGIONAL DEL INDECOPI PUNO</t>
  </si>
  <si>
    <t>CD N° 011-2017-INDECOPI</t>
  </si>
  <si>
    <t>SAMMY WILFREDO CONTRERAS TAVERA</t>
  </si>
  <si>
    <t>CONTRATACIÓN DEL SERVICIO DE DIGITALIZACIÓN (NO MICROFORMAS) DE LOS DOUCMENTOS QUE INGRESAN POR LA MESA DE PARTES DEL SERVICIO ED ATENCION AL CIUDADANO </t>
  </si>
  <si>
    <t>CP Nº 005-2020-INDECOPI</t>
  </si>
  <si>
    <t>SEGURIDAD&amp;DIGITALIZACIÓN SAC</t>
  </si>
  <si>
    <t>PRÓRROGA: CONTRATACION DEL SERVICIO DE ALQUILER DE LOCAL PARA LA OFICINA DEL INDECOPI LIMA NORTE</t>
  </si>
  <si>
    <t>CD N° 008-2017-INDECOPI</t>
  </si>
  <si>
    <t>ALEJANDRO TORRES JESUS</t>
  </si>
  <si>
    <t>SERVICIO DE TAMIZAJE PARA COVID-19 MEDIANTE PRUEBAS SEROLOGICAS PARA EL PERSONAL Y PRACTICANTES DEL INDECOPI DE LAS SEDES DE LIMA Y OFICINAS REGIONALES</t>
  </si>
  <si>
    <t>CP Nº 009-2020-INDECOPI</t>
  </si>
  <si>
    <t>LABORATORIO CLINICO LIMALAB EIRL</t>
  </si>
  <si>
    <t>180 DIAS CALENDARIO</t>
  </si>
  <si>
    <t>PRÓRROGA DE LA CONTRATACION DEL SERVICIO DE ALQUILER DE LOCAL PARA LA OFICINA DEL INDECOPI JUNIN</t>
  </si>
  <si>
    <t>CD N° 012-2017-INDECOPI</t>
  </si>
  <si>
    <t>NERY DORIS PUCUHUANCA TITO</t>
  </si>
  <si>
    <t>CONTRATACIÓN DEL SERVICIO DE MANTENIMIENTO DE LA SUBESTACIÓN ELÉCTRICA, TABLEROS ELECTRICOS Y POZOS A TIERRA DEL INDECOPI.</t>
  </si>
  <si>
    <t>CP Nº 008-2020-INDECOPI</t>
  </si>
  <si>
    <t>CELEIN S.R.L.</t>
  </si>
  <si>
    <t>SERVICIO DE MANTENIMIENTO PREVENTIVO Y CORRECTIVO DE LA INFRAESTRUCTURA DE SERVIDORES, PLATAFORMA DE VIRTUALIZACIÓN (VMWARE), SISTEMA DE ALMACENAMIENTO (STORAGE XIV)</t>
  </si>
  <si>
    <t>AS N° 001-2021-INDECOPI derivado del CP N° 003-2020-INDECOPI</t>
  </si>
  <si>
    <t>PRÓRROGA DE LA CONTRATACIÓN DEL SERVICIO DE ALQUILER DE LOCAL PARA LA OFICINA REGIONAL DEL INDECOPI CUSCO</t>
  </si>
  <si>
    <t>CD N° 0001-2018-INDECOPI</t>
  </si>
  <si>
    <t>MENDOZA DE ITURRI ELIZABETH</t>
  </si>
  <si>
    <t>JABON GERMICIDA ESPUMA X 800ML</t>
  </si>
  <si>
    <t>AM OCAM-2021-163-1</t>
  </si>
  <si>
    <t>GARAY CORREA CLAUDIA ESTELA</t>
  </si>
  <si>
    <t>8 DIAS CALENDARIO</t>
  </si>
  <si>
    <t>PAPEL TOALLA SIMPLE NATURAL</t>
  </si>
  <si>
    <t>AM
OCAM-2021-163-3</t>
  </si>
  <si>
    <t>PRODUCTOS ECOLOGICOS DE CALIDAD E.I.R.L.</t>
  </si>
  <si>
    <t>11 DIAS CALENDARIO</t>
  </si>
  <si>
    <t>PAPEL HIGIENICO HOJA SIMPLE BLANCO X 550M</t>
  </si>
  <si>
    <t xml:space="preserve">AM OCAM-2021-163-2
</t>
  </si>
  <si>
    <t>GESTIÓN TRIBUTARIA S.A.C.</t>
  </si>
  <si>
    <t>PRÓRROGA DE LA CONTRATACION DEL SERVICIO DE ALQUILER DE LOCAL PARA LA OFICINA REGIONAL DEL INDECOPI PIURA</t>
  </si>
  <si>
    <t>CD  N° 002-2018-INDECOPI</t>
  </si>
  <si>
    <t>MARIA DELIA RODRIGUEZ DE CERVANTES</t>
  </si>
  <si>
    <t>SERVICIO DE TASACIÓN DE BIENES INMUEBLES Y VEHÍCULOS</t>
  </si>
  <si>
    <t>AS N° 002-2021-INDECOPI</t>
  </si>
  <si>
    <t>TAFISAC - TASACIONES FIESTAS SAC</t>
  </si>
  <si>
    <t>ADQUISICIÓN DE SOFTWARE DE INVENTARIO DE HARDWARE Y SOFTWARE LEVERIT</t>
  </si>
  <si>
    <t>AS N° 005-2021-INDECOPI</t>
  </si>
  <si>
    <t>INTEGRACIONES J &amp; I S.A.C.</t>
  </si>
  <si>
    <t>30 DIAS CALENDARIO</t>
  </si>
  <si>
    <t>ADQUISICIÓN DE CINTAS DE RESPALDO DE INFORMACIÓN Y CINTA DE LIMPIEZA DE CABEZALES</t>
  </si>
  <si>
    <t>AS N° 003-2021-INDECOPI</t>
  </si>
  <si>
    <t>PRÓRROGA DE LA CONTRATACIÓN DEL SERVICIO DE ALQUILER DE LOCAL PARA LA OFICINA REGIONAL DEL INDECOPI TACNA</t>
  </si>
  <si>
    <t>CD N° 003-2018-INDECOPI</t>
  </si>
  <si>
    <t>ANA BERTHA CHAPI CHOQUE</t>
  </si>
  <si>
    <t>PRÓRROGA DE LA CONTRATACION DEL SERVICIO DE ALQUILER DE LOCAL PARA LA OFICINA REGIONAL DEL INDECOPI HUANUCO</t>
  </si>
  <si>
    <t>CD N° 004-2018-INDECOPI</t>
  </si>
  <si>
    <t>ALDO SATURNINO GOMEZ MARCHISIO</t>
  </si>
  <si>
    <t>PRÓRROGA DE LA CONTRATACION DEL SERVICIO DE ALQUILER DE LOCAL PARA LA OFICINA REGIONAL DEL INDECOPI ANCASH SEDE HUARAZ</t>
  </si>
  <si>
    <t>CD N° 005-2018-INDECOPI</t>
  </si>
  <si>
    <t>MAGALI ERESVITA CHINCHAY OBREGON</t>
  </si>
  <si>
    <t>CONTRATACIÓN DEL SERVICIO DE TELEFONIA MOVIL</t>
  </si>
  <si>
    <t>AS Nº 007-2019-INDECOPI</t>
  </si>
  <si>
    <t>AMERICA MOVIL S.A.C.</t>
  </si>
  <si>
    <t>SERVICIO DE ALMACENAMIENTO EXTERNO Y CUSTODIA DE LOS DOCUMENTOS DEL ARCHIVO CENTRAL DEL INDECOPI</t>
  </si>
  <si>
    <t>CP N° 002-2018-INDECOPI</t>
  </si>
  <si>
    <t>POLYSISTEMAS CORP. S.A.C.</t>
  </si>
  <si>
    <t>270 DIAS CALENDARIO</t>
  </si>
  <si>
    <t>ADQUISICIÓN DE LICENCIAS DE AGENTES GENESYS PARA EL CENTRO DE CONTACTO GENESYS DEL INDECOPI</t>
  </si>
  <si>
    <t>CD N° 001-2021-INDECOPI</t>
  </si>
  <si>
    <t>E-BUSSINESS DISTRIBUTION PERU S.A. - EBD PERU S.A.</t>
  </si>
  <si>
    <t>ADQUISICIÓN DE SERVIDORES, PLATAFORMA DE VIRTUALIZACIÓN Y SISTEMA DE ALMACENAMIENTO PARA RENOVAR LA INFRAESTRUCTURA DEL DATACENTER DEL INDECOPI
PRESTACIÓN PRINCIPAL: 105 DÍAS DE EJECUCIÓN
PRESTACIÓN ACCESORIA: 1095 DÍAS DE EJECUCIÓN</t>
  </si>
  <si>
    <t>LP N° 001-2021-INDECOPI</t>
  </si>
  <si>
    <t>GRUPO SYPSA S.A.C.</t>
  </si>
  <si>
    <t>1200 DIAS CALENDARIO</t>
  </si>
  <si>
    <t>SERVICIO DE PUBLICACIÓN DE ANUNCIOS EN EL DIARIO OFICIAL EL PERUANO</t>
  </si>
  <si>
    <t>CP Nº 004-2019-INDECOPI</t>
  </si>
  <si>
    <t>PRODUCCIONES GENESIS S.A.C.</t>
  </si>
  <si>
    <t>COMPUTADOR PERSONAL PORTÁTIL</t>
  </si>
  <si>
    <t>AM OCAM-2021-163-19-0</t>
  </si>
  <si>
    <t>PROYECTEC E.I.R.L.</t>
  </si>
  <si>
    <t>SERVICIO DE MANTENIMIENTO PREVENTIVO Y CORRECTIVO A LOS EQUIPOS DE COMUNICACIONES DE LA RED LAN DE INDECOPI</t>
  </si>
  <si>
    <t>AS N° 010-2021-INDECOPI</t>
  </si>
  <si>
    <t>GRUPO INGECORP S.A.C.</t>
  </si>
  <si>
    <t>SERVICIO DE DESINFECCIÓN DE AMBIENTES, PARA LAS SEDES LIMA SUR, LIMA NORTE, LA OFICINA DE GAMARRA Y LAS 2 OFICINAS DEL AEROPUERTO JORGE CHAVEZ</t>
  </si>
  <si>
    <t>AS N° 012-2021-INDECOPI</t>
  </si>
  <si>
    <t>SALUBRIDAD SANEAMIENTO AMBIENTAL Y SERVICIOS S.A.C.</t>
  </si>
  <si>
    <t>SERVICIO DE TELEFONÍA MÓVIL</t>
  </si>
  <si>
    <t>AS N° 014-2021-INDECOPI</t>
  </si>
  <si>
    <t>SERVICIO DE INFRAESTRUCTURA OFICIAL DE LA FIRMA ELECTRÓNICA (IOFE) EN LA NUBE</t>
  </si>
  <si>
    <t>CD N° 002-2021-INDECOPI</t>
  </si>
  <si>
    <t>INDENOVA SUCURSAL DEL PERU</t>
  </si>
  <si>
    <t>SERVICIO DE MANTENIMIENTO PREVENTIVO DEL SISTEMA DE AIRE ACONDICIONADO DEL EDIFICIO SAC</t>
  </si>
  <si>
    <t>AS N° 009-2021-INDECOPI</t>
  </si>
  <si>
    <t>GENERA CLIMA S.A.C.</t>
  </si>
  <si>
    <t>ADQUISICIÓN E INSTALACIÓN DE TABLEROS Y ACOMETIDAS ELÉCTRICAS PARA EL MEJORAMIENTO DEL SISTEMA ELÉCTRICO DE LA SEDE CENTRAL DEL INDECOPÍ</t>
  </si>
  <si>
    <t>AS N° 013-2021-INDECOPI</t>
  </si>
  <si>
    <t>COMERCIO Y SERVICIOS EN ELECTRICIDAD S.A.</t>
  </si>
  <si>
    <t>40 DIAS CALENDARIO</t>
  </si>
  <si>
    <t xml:space="preserve">ADQUISICIÓN DE LICENCIA DEL SOFTWARE DE GESTIÓN DE CONTENIDOS LIFERAY O EQUIVALENTE </t>
  </si>
  <si>
    <t>AS N° 015-2021-INDECOPI</t>
  </si>
  <si>
    <t>ADQUISICIÓN DE SOFTWARE DE RESGISTRO Y SEGUIMIENTO DE EVENTOS PARA SERVIDORES</t>
  </si>
  <si>
    <t>AS N° 007-2021-INDECOPI</t>
  </si>
  <si>
    <t>DICOMTECH S.A.C.</t>
  </si>
  <si>
    <t>PRÓRROGA A LA CONTRATACION DEL SERVICIO DE ALQUILER DE LOCAL PARA LA OFICINA REGIONAL DE INDECOPI LA LIBERTAD</t>
  </si>
  <si>
    <t>CD N° 006-2018-INDECOPI</t>
  </si>
  <si>
    <t>GLADYS SUSANA LANZA VILLACORTA DE RODRIGUEZ</t>
  </si>
  <si>
    <t>SERVICIO DE MANTENIMIENTO DE LOS POZOS A TIERRA DE LAS OFICINAS REGIONALES Y LOCALES DEL INDECOPI</t>
  </si>
  <si>
    <t>Monto de la contratación estimado en base a la contratacion histórica.</t>
  </si>
  <si>
    <t>SERVICIO DE SEGUROS PARA LOS BIENES
PATRIMONIALES DEL INDECOPI</t>
  </si>
  <si>
    <t xml:space="preserve">CONTRATACION DEL SERVICIO DE TRANSPORTE DE CARGA A NIVEL NACIONAL </t>
  </si>
  <si>
    <t>CONCURSO
PUBLICO</t>
  </si>
  <si>
    <t>CONTRATACION DEL SERVICIO DE LIMPIEZA DEL INDECOPI</t>
  </si>
  <si>
    <t xml:space="preserve">SERVICIO DE SEGURIDAD Y VIGILANCIA INTEGRAL A NIVEL NACIONAL DEL INDECOPI </t>
  </si>
  <si>
    <t xml:space="preserve">CONTRATACION DEL SERVICIO DE AGENCIAMIENTO DE
PASAJES AEREOS INTERNACIONALES </t>
  </si>
  <si>
    <t>CONTRATACION DEL SERVICIO DE MENSAJERIA REGIONAL
PARA LA OFICINA REGIONAL DEL INDECOPI PIURA</t>
  </si>
  <si>
    <t xml:space="preserve">ADQUISICIÓN E INSTALACIÓN DE UN SISTEMA DE
VIDEOVIGILANCIA DE LA SEDE CENTRAL </t>
  </si>
  <si>
    <t>SERVICIO DE TRANSMISION DE DATOS A NIVEL NACIONAL E INTERNET, FILTRO DE CONTENIDOS WEB Y SISTEMA DE SEGURIDAD CONTRA ATAQUES DDOS</t>
  </si>
  <si>
    <t xml:space="preserve">24 MESES.
</t>
  </si>
  <si>
    <t>PLIEGO: 001 PRESIDENCIA DEL CONSEJO DE MINISTROS</t>
  </si>
  <si>
    <t>UNIDAD EJECUTORA: 003 SECRETARIA GENERAL - PCM</t>
  </si>
  <si>
    <t>10407129283</t>
  </si>
  <si>
    <t>2.3.2.7.2.1</t>
  </si>
  <si>
    <t>10078075606</t>
  </si>
  <si>
    <t>20136507720</t>
  </si>
  <si>
    <t>Informe</t>
  </si>
  <si>
    <t>2.3.2.7.1.1</t>
  </si>
  <si>
    <t>UNIDAD EJECUTORA: 017 AUTORIDAD PARA LA RECONSTRUCCION CON CAMBIOS - RCC</t>
  </si>
  <si>
    <t>PLIEGO: 002 INSTITUTO NACIONAL DE ESTADÍSTICA E INFORMÁTICA</t>
  </si>
  <si>
    <t>PLIEGO: 010 DIRECCION NACIONAL DE INTELIGENCIA</t>
  </si>
  <si>
    <t>Consultoría en sistema de gestión de seguridad de la información</t>
  </si>
  <si>
    <t>Informe de diagnóstico para el nivel de avance de la implementación del Sistema de gestión de seguridad de la información sobre los procesos institucionales, para identificar las brechas que deben se atendidas par el cumplimiento de la NTP ISO/IEC 27001:2014 en la DINI.</t>
  </si>
  <si>
    <t>04: Defensa y Seguridad Nacional</t>
  </si>
  <si>
    <t>2.3.27.11</t>
  </si>
  <si>
    <t>PLIEGO: 012. DESARROLLO Y VIDA SIN DROGAS - DEVIDA</t>
  </si>
  <si>
    <t>040167596</t>
  </si>
  <si>
    <t>Orden de Servicio 0200</t>
  </si>
  <si>
    <t>00954531</t>
  </si>
  <si>
    <t>Orden de Servicio 0464</t>
  </si>
  <si>
    <t>00496977</t>
  </si>
  <si>
    <t>Orden de Servicio 508</t>
  </si>
  <si>
    <t>20456851445</t>
  </si>
  <si>
    <t>CP 072-2020-DEVIDA
CONTRATO 072-2020-DEVIDA</t>
  </si>
  <si>
    <t>20110807156</t>
  </si>
  <si>
    <t>CP 005-2020-DEVIDA
CONTRATO 085-2020-DEVIDA</t>
  </si>
  <si>
    <t>20393296977</t>
  </si>
  <si>
    <t>Menores 8UIT</t>
  </si>
  <si>
    <t>09256968</t>
  </si>
  <si>
    <t>Gestión del Programa del PP PTCD</t>
  </si>
  <si>
    <t>Gestión del Programa del PP GIECOD</t>
  </si>
  <si>
    <t xml:space="preserve"> Servicio de Encuesta residencial de servicios telecomunicaciones (ERESTEL) 2019-tercer entregable</t>
  </si>
  <si>
    <t>16: COMUNICACIONES</t>
  </si>
  <si>
    <t xml:space="preserve"> Servicio de Encuesta residencial de servicios telecomunicaciones (ERESTEL) 2019- Cuarto Entregable</t>
  </si>
  <si>
    <t xml:space="preserve"> Servicio de Auditoria y Control de Calidad del Sistema Punku - 35% segundo entregable</t>
  </si>
  <si>
    <t>Servicio de formulacion de plan de gobierno digital del OSIPTEL (Tercer pago)</t>
  </si>
  <si>
    <t>Elaboración de cuadernillo de preguntas de Aptitud Académica (razonamiento verbal, crítico, matemático y lógico) para el Examen de Admisión del XXV Curso de Extensión Universitaria en Regulación con Especialización en Telecomunicaciones</t>
  </si>
  <si>
    <t>Cuadernillo de Preguntas</t>
  </si>
  <si>
    <t>Elaboración de cuadernillo de preguntas de la especialidad de Derecho para el Examen de Admisión del XXV Curso de Extensión Universitaria en Regulación con Especialización en Telecom- EFECTUAR UNA PRUEBA DE CONOCIMIENTO PARA SELECCIONAR</t>
  </si>
  <si>
    <t>Elaboración de cuadernillo de preguntas de la especialidad de Economía para el Examen de Admisión del XXV Curso de Extensión Universitaria en Regulación con Especialización en Telecom- EFECTUAR UNA PRUEBA DE CONOCIMIENTO</t>
  </si>
  <si>
    <t>Elaboración de cuadernillo de preguntas de la especialidad de Ingeniería para el Examen de Admisión del XXV Curso de Extensión Universitaria en Regulación con Especialización en Telecom</t>
  </si>
  <si>
    <t xml:space="preserve">Desarrollo y/o seguimiento de los mecanismos de simplificación administrativa que establezca la SGP. - Contratación de consultoría </t>
  </si>
  <si>
    <t xml:space="preserve"> -   </t>
  </si>
  <si>
    <t>Elaborar los productos VIC aprobados en el marco del sistema de vigilancia e inteligencia de mercado - Análisis y elaboración de documento</t>
  </si>
  <si>
    <t xml:space="preserve">Capacitación y Asesoría Seguridad y Salud en el Trabajo  </t>
  </si>
  <si>
    <t xml:space="preserve">Consultoría para la implementación del Plan de Transformación Cultural - </t>
  </si>
  <si>
    <t>Emitir opinión legal sobre temas requeridos por la Alta Dirección - Gestionar la contratación de servicio de consultoría para la investigación de temas regulatorios, tributarios, laborales, entre otros</t>
  </si>
  <si>
    <t>Elaborar informes sobre la renovación de concesiones, siguiendo la metodologia que para ello establezca el ente concedente - Analisis y elaboracion de informe</t>
  </si>
  <si>
    <t>Modificar el Reglamento de calidad - Revisión del actual reglamento, analisis comparativos, mejores practicas internacionales</t>
  </si>
  <si>
    <t xml:space="preserve">Realizar el calculo de las multas de los procedimientos sancionadores  - Realizar el calculo de las multas de los procedimientos sancionadores </t>
  </si>
  <si>
    <t>Elaboración del Manual de Perfiles de Puestos del OSIPTEL - Gestionar la contratación del servicio para la elaboración del Manual de Perfiles de Puesto - MPP OSIPTEL</t>
  </si>
  <si>
    <t>Elaboración del CPE del OSIPTEL - Gestionar la contratación del servicio para la elaboración del CPE del OSIPTEL</t>
  </si>
  <si>
    <t>Emitir Informe Instructivo - Realizar una investigación profunda.</t>
  </si>
  <si>
    <t xml:space="preserve">Emitir resolución sobre recursos de apelación. - Realizar actuaciones previas </t>
  </si>
  <si>
    <t>Establecer conectividad con las empresas operadoras para el envio/recepción de información - Conectividad con empresas para la remisión automática de información</t>
  </si>
  <si>
    <t>PLIEGO: 020 ORGANISMO SUPERVISOR DE LA INVERSIÓN EN ENERGÍA Y MINERIA - OSINERGMIN</t>
  </si>
  <si>
    <t>CONTRATACIÓN DE UN SERVICIO DE CONSULTORÍA PARA DESARROLLAR UN MODELO DE GESTIÓN DE SEGUIMIENTO Y TRAZABILIDAD EN LA CADENA DE COMERCIALIZACIÓN DE LOS HIDROCARBUROS LÍQUIDOS Y DEL GAS LICUADO DE PETRÓLEO (GLP) A GRANEL POR MEDIO DE TRANSPORTE TERRESTRE.</t>
  </si>
  <si>
    <t>12: ENERGIA</t>
  </si>
  <si>
    <t>SERVICIO DE CONSULTORIA PARA LA ELABORACIÓN DE UN BENCHMARKING DEL DESEMPEÑO DE LAS EMPRESAS QUE CONFORMAN EL SECTOR ENERGETICO DEL PERU</t>
  </si>
  <si>
    <t>SERVICIO DE CONSULTORIA DE ELABORACION DE LA ESTRUCTURA DEL ESTUDIO HIDROGEOLOGICO CON LOS REQUISITOS MINIMOS QUE DEBEN</t>
  </si>
  <si>
    <t>13: MINERIA</t>
  </si>
  <si>
    <t>SUSCRIPCION A SERVICIO INTEGRADO DE INFORMACIÓN ECONOMICA, FINANCIERA Y BURSATIL - GPAE</t>
  </si>
  <si>
    <t>SERVICIO DE CONSULTORIA PARA REVISION DE ESTUDIOS DE NATURALIZACION HIDROLOGICA 2018</t>
  </si>
  <si>
    <t>SERVICIO DE CONSULTORIA PARA DETERMINAR LOS PORCENTAJES DE COSTOS DE OPERACIÓN Y MANTENIMIENTO DE LOS SISTEMAS DE TRANSMISION 2021 - 2027</t>
  </si>
  <si>
    <t>SERVICIO DE CONSULTORIA EN TEMAS VINCULADOS A LOS PROCESOS DE INVERSIÓN PÚBLICA POR LAS EMPRESAS BAJO EL ÁMBITO DEL FONAFE ENCARGADAS DE LA EJECUCIÓN DEL PLAN DE INVERSIONES DE TRNASMISIÓN. - GRT. RESOLUCION 11-2020-OS/GAF</t>
  </si>
  <si>
    <t>SERVICIO ESPECIALIZADO PARA LA DETERMINACIÓN DEL PLAN DE INVERSIONES 2021-2025</t>
  </si>
  <si>
    <t>CONTRATACION DEL SERVICIO ESPECIALIZADO PARA LA DETERMINACIÓN DEL PLAN DE INVERSIONES 2021 - 2025</t>
  </si>
  <si>
    <t>CONTRATACION DEL SERVICIO DE CONSULTORIA PARA LA REALIZACION DE LA ENCUESTA RESIDENCIAL DE CONSUMO Y USO DE ENERGIA - GPAE -</t>
  </si>
  <si>
    <t>CONTRATACIÓN DEL SERVICIO DE PROCESAMIENTO Y ANÁLISIS DE LA INFORMACIÓN COMERCIAL 2018-2019</t>
  </si>
  <si>
    <t>CONTRATACION DE SERVICIO DE PROCESAMIENTO Y ANALISIS DE LA INFORMACIÓN ECONÓMICA FINANCIERA AÑOS 2018-2019</t>
  </si>
  <si>
    <t>CONTRATACIÓN DEL SERVICIO PARA REVISIÓN DE COSTOS OPERATIVOS DEL FISE DE LAS EEDD VINCULADOS CON EL DESCUENTO EN EL BALÓN DE GAS</t>
  </si>
  <si>
    <t>CONTRATACION DEL SERVICIO PARA DETERMINACION DEL FACTOR DE BALANCE DE POTENCIA (FBP) ANOS 2019-2020</t>
  </si>
  <si>
    <t>SERVICIO DE PROCESAMIENTO DE INFORMACIÓN COMERCIAL DE EMPRESAS CONCESIONARIAS DE GAS NATURAL AÑOS 2019-2020</t>
  </si>
  <si>
    <t>2020-CONTRATACION DEL SERVICIO DE CONSULTORIA PARA FIJAR EL FACTOR DE RECARGO Y PROGRAMA DE TRANSFERENCIA DEL FOSE AÑOS 2017 -2019</t>
  </si>
  <si>
    <t>CONSULTORÍA PARA REALIZAR EL DIAGNÓSTICO DE LA PROBLEMÁTICA DE LA GENERACIÓN ELÉCTRICA Y ELABORACIÓN DE PROPUESTA DE SOLUCIÓN EN SISTEMAS ELÉCTRICOS MENORES ADMINISTRADO POR ELECTRO ORIENTE S.A. - DSE</t>
  </si>
  <si>
    <t>CONTRATACIÓN DE CONSULTORIA PARA ANALISIS DE SUMINISTRO A IQUITOS CON ENERGIAS ALTERNATIVAS</t>
  </si>
  <si>
    <t>CONSULTORIA PARA LA ELABORACIÓN DE UN DIAGNÓSTICO DE AJUSTES NORMATIVOS EN EL SECTOR ELÉCTRICO PARA PROMOVER LA ELECTROMOVILIDAD EN PERÚ</t>
  </si>
  <si>
    <t>CONTRATACION DEL SERVICIO DE SEGUIMIENTO DE PRECIOS DE COMBUSTIBLES EN SUDAMÉRICA, NORTEAMÉRICA, EUROPA, ASIA Y OCEANÍA</t>
  </si>
  <si>
    <t>POR EL SERVICIO DE CONSULTORIA PARA EL CALCULO DE PRECIOS DE REFERENCIA DE ENERGETICOS 2018-2020</t>
  </si>
  <si>
    <t>SERVICIOS DE CONSULTORIA PARA LA DETERMINACION DE VALORES DE MERCADO INMOBILIARIO</t>
  </si>
  <si>
    <t>CONTRATACIÓN DEL SERVICIO DE SOPORTE EN EL PROCESO DE APROBACIÓN DE PROCEDIMIENTOS TÉCNICOS COES 2019</t>
  </si>
  <si>
    <t>CONSULTORIA DE MODELO DE REGISTRO DE INFORMACION DE CAMPO DE LV-GLP - DSE</t>
  </si>
  <si>
    <t>2020-CONSULTORIA PARA REVISIÓN DE CRITERIOS PARA EL ANALISIS DE TASA DE FALLA DE TRANSFORMADORES DE ALTA TENSION.</t>
  </si>
  <si>
    <t xml:space="preserve">CONSULTORIA PARA REVISION Y ANALISIS DEL CRITERIO DE CONFIABILIDAD PROPUESTO POR EL COES </t>
  </si>
  <si>
    <t>SERVICIO PARA LA DETERMINACION DE LA UBICACIÓN Y CAPACIDAD OPTIMA DEL TRANSFORMADOR DE RESERVA - GRT- PERIODO 2019</t>
  </si>
  <si>
    <t>SERVICIO PARA REVISIÓN DE LA NORMATIVIDAD ELÉCTRICA SOBRE LA IMPLEMENTACIÓN DE LOS SISTEMAS DE MEDICIÓN INTELIGENTE (SMI)</t>
  </si>
  <si>
    <t>CONSULTORIA PARA LA ELABORACIÓN DEL RELATORIO DE POSTULACIÓN AL PREMIO IBEROAMERICANO DE LA CALIDAD - PIC 2020</t>
  </si>
  <si>
    <t>ACTUALIZACIÓN DEL EXPEDIENTE TÉCNICO DE REFORZAMIENTO ESTRUCTURAL DE LA ESCALERA DE LA SEDE GRT Y ASESORÍA EN EL PLIEGO ABSOLUTORIO DE CONSULTAS Y OBSERVACIONES - GAF/ALOG</t>
  </si>
  <si>
    <t>SERVICIO DE REVISIÓN DE LA FIJACIÓN DEL VALOR AGREGADO DE DISTRIBUCIÓN (VAD) Y CARGOS FIJOS PERIODO 2019 - 2023. ITEM II. RESOLUCION 11-2020-OS/GAF</t>
  </si>
  <si>
    <t>ANÁLISIS DE LOS COMENTARIOS PRESENTADOS POR LA SOCIEDAD NACIONAL DE MINERÍA Y PETRÓLEO AL INFORME DE REVISIÓN DE LA TASA DE ACTUALIZACIÓN SEÑALADA EN EL ARTÍCULO 79 DE LA LEY DE CONCESIONES ELÉCTRICAS.</t>
  </si>
  <si>
    <t>CONSULTORIA FIJAR CARGO RER</t>
  </si>
  <si>
    <t xml:space="preserve">SERVICIO DE UBICACIÓN, ESQUEMATIZACIÓN Y MODELAMIENTO DE UNA INSTALACIÓN DE TRANSMISIÓN ELÉCTRICA BÁSICA </t>
  </si>
  <si>
    <t>SERVICIO DE PROCESAMIENTO Y SOPORTE OPERATIVO DEL SISTEMA DE REGISTROS DE MEDICIONES EN INSTALACIONES DE TRANSMISIÓN</t>
  </si>
  <si>
    <t>SERVICIO DE CONSULTORIA PARA EL ESTUDIO DEL ALMACENAMIENTO DE ENERGÍA EN EL SITEMA ELÉCTRIO PERUANO - RESOLUCIÓN N° 17-2020-OS/GAF</t>
  </si>
  <si>
    <t>CONSULTORÍA PARA FORMULACIÓN DE ALTERNATIVAS DE MONITOREO Y SUPERVISIÓN REMOTA DE LAS CENTRALES ELÉCTRICAS, ELABORACIÓN DE REPORTES CON INFORMACIÓN REMITIDA POR LOS AGENTES A LOS SISTEMAS EXTRANET Y OTROS MEDIOS ESTABLECIDOS QUE SIRVEN DE SOPORTE PARA LA SUPERVISIÓN DE LA GENERACIÓN ELÉCTRICA, PARA MANTENER LA CONTINUIDAD DEL SERVICIO ELÉCTRICO.</t>
  </si>
  <si>
    <t xml:space="preserve">MODIFICACIONES A LOS PROCEDIMIENTOS TÉCNICOS PARA LA OPERACIÓN DEL SEIN, Y ELABORACIÓN DE PROPUESTA DE MODIFICACIÓN DEL REGLAMENTO DE USUARIOS LIBRES </t>
  </si>
  <si>
    <t xml:space="preserve">SERVICIO DE CONSULTORIA PARA PROPONER MEJORAS PARA LA SELECCION, CONTRATACION Y EJECUCION DE SERVICIOS DE LAS EMPRESAS SUPERVISORAS </t>
  </si>
  <si>
    <t>CONSULTORÍA PARA LA EVALUACIÓN DE PLATAFORMAS DE GESTIÓN DE INFORMACIÓN</t>
  </si>
  <si>
    <t>CONTRATACION DEL SERVICIO DE CONSULTORIA EN LA SUPERVISION DE LA PLANIFICACION DE LA OPERACION DEL SEIN 2019</t>
  </si>
  <si>
    <t>Consultoría para el análisis de alternativas para el monitoreo y supervisión remota de la operación del SEIN para coadyuvar la continuidad del servicio eléctrico, y revisión de la información reportada por los Agentes en el Portal Extranet.</t>
  </si>
  <si>
    <t>CONSULTORÍA PARA ANALIZAR LA DETERMINACIÓN DE LOS COSTOS MARGINALES DE CORTO PLAZO Y ESTABLECER CRITERIOS PARA SUPERVISAR LA RESERVA ROTANTE PARA REGULACIÓN PRIMARIA Y SECUNDARIA DE FRECUENCIA EN EL SEIN - DSE</t>
  </si>
  <si>
    <t>CONTRATACION DEL SERVICIO DE CONSULTORIA EN LA SUPERVISION DE LA PLANIFICACION DE LA OPERACION DEL SEIN 2020</t>
  </si>
  <si>
    <t xml:space="preserve">SERVICIO PARA EL DESARROLLO DE PROPUESTAS DE MEJORAS PARA LOS PLANES DE INVERSIONES EN TRANSMISIÓN </t>
  </si>
  <si>
    <t>CONTRATACION DEL SERVICIO PARA LA DETERMINACIÓN DEL COSTO DE OPERACIÓN Y MANTENIMIENTO DE BIENES RETIRADOS POR LA IMPLEMENTACIÓN DE LAS OBRAS DE ADENDAS DE AMPLIACIÓN DEL CONTRATO DE CONCESIÓN DE RED DE ENERGÍA DEL PERÚ</t>
  </si>
  <si>
    <t>CONTRATACION DEL SERVICIO DE ACTUALIZACION DE COSTOS MEDIOS DE GENERACION DE SISTEMAS AISLADOS - AÑO 2020</t>
  </si>
  <si>
    <t>CONTRATACION DEL SERVICIO DE CONSULTORIA PARA FIJAR EL FACTOR DE RECARGO Y PROGRAMA DE TRANSFERENCIA DEL FOSE AÑOS 2020-2021</t>
  </si>
  <si>
    <t>CONSULTORÍA PARA LA EVALUACIÓN DEL MODELO Y METODOLOGÍA DE CONFIABILIDAD EN LA PLANIFICACIÓN DE LA TRANSMISIÓN DEL SEIN</t>
  </si>
  <si>
    <t xml:space="preserve">CONSULTORÍA PARA EVALUAR LA INFORMACIÓN DE LAS CENTRALES ELÉCTRICAS NO CONVENCIONALES (SOLARES Y EÓLICAS) DESPACHADAS POR EL COES, ASÍ COMO PARA ELABORAR EL COMPENDIO ACTUALIZADO DE LAS CENTRALES ELÉCTRICAS DESPACHADAS POR EL COES </t>
  </si>
  <si>
    <t xml:space="preserve">POR EL SERVICIO DE VALIDADCIÓN DEL ANALISIS ENERGETICO DEL MODELO DE LA PROPUESTA DEFINITIVA DEL PLAN DE TRANSMISIÓN </t>
  </si>
  <si>
    <t xml:space="preserve">SERVICIO DE CONSULTORIA PARA LA ELABORACION DE LA ESTRUCTURA DEL ESTUDIO DE SISMICIDAD INDUCIDA CON LOS REQUISITOS MINI MOS QUE DEBE TENER EL ESTUDIO </t>
  </si>
  <si>
    <t>SERVICIO INTEGRADO DE PROVISIÓN DE PERFILES DE PROYECTOS, REPORTES ENTRE OTROS</t>
  </si>
  <si>
    <t>CONTRATACIÓN DEL SERVICIO DE CONSULTORÍA PARA LA DETERMINACIÓN DEL MARGEN DE RESERVA FIRME OBJETIVO Y DE LA TASA DE INDISPONIBILIDAD FORTUITA PARA EL PERIODO 2021-2025</t>
  </si>
  <si>
    <t>CONSULTORIA PARA CALCULO DEL IMPACTO DE LA MODIFICACIÓN DE LA TASA DE ACTUALIZACIÓN SEÑALADA EN EL ARTÍCULO 79 DE LA LEY DE CONCESIONES ELÉCTRICAS</t>
  </si>
  <si>
    <t>SERVICIO DE CONSULTORÍA PARA DESARROLLAR UN MODELO DE GESTIÓN DE SEGUIMIENTO Y TRAZABILIDAD EN LA CADENA DE COMERCIALIZACIÓN DE LOS HIDROCARBUROS LÍQUIDOS Y DEL GAS LICUADO DE PETRÓLEO (GLP) A GRANEL POR MEDIO DE TRANSPORTE TERRES -</t>
  </si>
  <si>
    <t>SERVICIO DE CONSULTORIA PARA IDENTIFICAR UNA METODOLOGÍA DE CALCULO DE MULTAS SIMPLIFICADAS PARA LA GERENCIA DE SUPERVISIÓN DE ENERGÍA</t>
  </si>
  <si>
    <t>CONTRATACION DEL SERVICIO DE CONSULTORIA ANALISIS DE INGRESOS Y ASIGNACION DE RIESGOS DEL PROYECTO DE CONTRATO "MASIFICACION DEL USO DE GAS NATURAL , DFISTRIBUCION DE GAS NATURAL POR RED DE DUCTOS EN LAS REGIONES DE APURIMAC, AYACUCHO Y HUANCAVELICA</t>
  </si>
  <si>
    <t>SERVICIO INTEGRADO DE INFORMACIÓN ECONÓMICA, FINANCIERA Y BURSATIL</t>
  </si>
  <si>
    <t>SERVICIO DE CONSULTORÍA PARA LA EVALUACIÓN DE LOS DIFERENTES NIVELES DE LA EDIFICACIÓN DE SEDE CENTRAL A FIN DE DETERMINAR CUÁLES CUMPLEN LAS CONDICIONES DE SEGURIDAD EN EDIFICACIONES QUE PUEDAN PERMITIR EL TRABAJO PRESENCIAL</t>
  </si>
  <si>
    <t>SERVICIO DE CONSULTORIA PARA REVISION DE ESTUDIOS DE NATURALIZACION HIDROLOGICA</t>
  </si>
  <si>
    <t>DETERMINACIÓN DE LOS SECTORES DE DISTRIBUCIÓN TÍPICOS FIJACIONES DEL VAD 2022-2026 Y 2023-2027</t>
  </si>
  <si>
    <t xml:space="preserve">SERVICIO DE CONSULTORIA DEL ESTUDIO DE CARGA DE TRABAJO Y DETERMINACION DE LA DOTACIÓN DE PERSONAL </t>
  </si>
  <si>
    <t>SERVICIO PARA REVISIÓN DE COSTOS OPERATIVOS DEL FISE DE LAS EEDD VINCULADOS CON EL DESCUENTO EN EL BALÓN DE GAS</t>
  </si>
  <si>
    <t>REVISIÓN DE LOS ANTEPROYECTOS DE INGENIERÍA DEL PLAN DE EXPANSIÓN DE REP 2021-2030</t>
  </si>
  <si>
    <t>ESTUDIO PARA LA DETERMINACIÓN DE LOS COSTOS UNITARIOS DE LA LÍNEA MONTANTE PARA GAS NATURAL PARA CONCESIONES DE DISTRIBUCIÓN.</t>
  </si>
  <si>
    <t>CONTRATACIÓN DEL ESTUDIO DE TIEMPOS Y COSTOS PARA CARGOS COMPLEMENTARIOS EN LAS CONCESIONES DE DISTRIBUCIÓN DE GAS NATURAL</t>
  </si>
  <si>
    <t>MONITOREO Y SEGUIMIENTO DE LAS ACCIONES DE LA EMPRESA ELECTRO ORIENTE S.A. SOBRE LA INDISPONIBILIDAD D E LOS GRUPOS TÉRMICOS EN LOS SISTEMAS ELÉCTRICOS AISLADOS MENORES</t>
  </si>
  <si>
    <t>SERVICIO DE CÁLCULO DE PRECIOS DE REFERENCIA DE ENERGÉTICOS 2021-2022.</t>
  </si>
  <si>
    <t>ANÁLISIS Y PROPUESTA DE ACTUALIZACIÓN DE LA METODOLOGÍA DE CÁLCULO DE PRECIOS DE REFERENCIA DE COMBUSTIBLES POR LOS LINEAMIENTOS APROBADOS MEDIANTE LA RD N° 244-2020-MINEM/DGH</t>
  </si>
  <si>
    <t>SERVICIO PARA SOPORTE EN EL PROCESO DE APROBACIÓN DE PROCEDIMIENTOS TÉCNICOS COES 2020</t>
  </si>
  <si>
    <t>ERVICIO DE CONSULTORIA PARA LA VERIFICACIÓN DE HABITABILIDAD Y ESTADO ACTUAL DE LAS ESTRUCTURAS DE LAS OFICINAS DE LA GERENCIA DE REGULACIÓN DE TARIFAS DE OSINERGMIN</t>
  </si>
  <si>
    <t>DISEÑO DE PLATAFORMA DE GESTION DE INFORMACIÓN ENERGÉTICA</t>
  </si>
  <si>
    <t>SERVICIO PARA LA ELABORACIÓN DE UN PROCEMIENTO PARA EL CONTROL Y SUPERVISIÒN DE VANOS CON EDIFICACIONES EN SERVIDUMBRE DE LÍNEAS</t>
  </si>
  <si>
    <t>SERVICIO DE CONSULTORÍA PARA REVISIÓN DE MODELOS DE PROYECCIÓN DE DEMANDA EN GENERACIÓN Y TRANSMISIÓN ELÉCTRICO</t>
  </si>
  <si>
    <t>CONSULTORIA PARA FIJAR EL CARGO RER AUTONOMO APLICABLE EN AREAS NO CONECTADAS A RED - AÑO 2021</t>
  </si>
  <si>
    <t xml:space="preserve">CONSULTORÍA PARA DETERMINAR LA CAPACIDAD DE CONEXIÓN NODAL DISPONIBLE EN EL SISTEMA DE TRANSMISION DEL SEIN" PRIMERA ET </t>
  </si>
  <si>
    <t>ONSULTORÍA PARA REVISIÓN Y ELABORACIÓN DE PROPUESTAS DE MEJORAS EN LAS VERIFICACIONES DE CAMPO Y GABINETE DE LAS CENTRALES ELÉCTRICAS CONVENCIONALES Y ELABORACIÓN DE REPORTES DE MONITOREO DE GABINETE DE LAS PRINCIPALES CENTRALES ELÉCTRICAS DEL SEIN</t>
  </si>
  <si>
    <t>CONSULTORÍA PARA EVALUAR EL DESEMPEÑO DE LOS INDICADORES DEL MERCADO MAYORISTA DE ELECTRICIDAD Y ANALIZAR LAS MODIFICACIONES A LOS P ROCEDIMIENTOS TÉCNICOS PARA LA OPERACIÓN DEL SEIN</t>
  </si>
  <si>
    <t>CONTRATACIÓN DEL SERVICIO DE CONSULTORÍA PARA LA SUPERVISIÓN DE LA PLANIFICACIÓN DE LA OPERACIÓN DEL SEIN 2020</t>
  </si>
  <si>
    <t>CONSULTORÍA PARA ANALIZAR CONTRATOS DE SUMINISTRO BILATERAL ENTRE EL GENERADOR Y DISTRIBUIDOR, Y EVALUAR LA FUNCIONALIDAD DEL SISTEMA EXTRANET UTILIZADO PARA LA SUPERVISIÓN DEL DESEMPEÑO DE LAS UNIDADES DE GENERACIÓN</t>
  </si>
  <si>
    <t>SERVICIO PARA LA DETERMINACION DEL COSTO DE OPERACIÓN Y MANTENIMIENTO DE BIENES RETIRADOS POR LA IMPLEMENTACIÓN DE LAS OBRAS DE ADENDAS DE AMPLIACIÓN DEL DEL CONTRATO DE CONCESIÓN DE RED DE ENERGÍA DEL PERÚ</t>
  </si>
  <si>
    <t>SERVICIO DE CONSULTORIA PARA FIJAR EL FACTOR DE RECARGO Y PROGRAMA DE TRANSFERENCIA DEL FOSE AÑOS 2020-2021</t>
  </si>
  <si>
    <t>CONSULTORÍA PARA EL ANÁLISIS TÉCNICO DE ASPECTOS OPERATIVOS RELATIVOS A LOS PROCESOS DE COORDINACIÓN DE LA OPERACIÓN EN TIEMPO REAL DEL SEIN</t>
  </si>
  <si>
    <t>CONTRATACIÓN DEL SERVICIO DE CONSULTORÍA PARA LA DETERMINACIÓN DEL MARGEN DE RESERVA A FIRME OBJETIVO Y DE LA TASA DE INDISPONIBILIDAD FORTUITA PARA EL PERIODO 2021 - 2025</t>
  </si>
  <si>
    <t>ASESORÍA TÉCNICA EN EL ARBITRAJE INTERNACIONAL IC POWER LTD Y KENON HOLDING LTD CONTRA LA REPÚBLICA DEL PERÚ (</t>
  </si>
  <si>
    <t>CONSULTORÍA PARA LA REVISIÓN, EVALUACIÓN Y PROPUESTA RELACIONADA AL HORIZONTE ENERGÉTICO DEL PAÍS</t>
  </si>
  <si>
    <t>Desarrollar diagnosticos, estudios, modelos, pilotos u otros servicios que provean soporte técnico a las acciones destinadas a la supervision de la generación eléctrica en el SEIN, sistemas aislados y evaluar la regulación del mercado eléctrico</t>
  </si>
  <si>
    <t>Servicio para evaluación de normativa asociado al control de perturbaciones en centrales fotovoltaicas y solares.</t>
  </si>
  <si>
    <t>Servicio para evaluación de normativa asociado al control de la calidad del servicio en Usuarios Libres</t>
  </si>
  <si>
    <t>Servicio de consultoria para evaluar la regulación primaria y la regulación secundaria de frecuencia</t>
  </si>
  <si>
    <t>Contratación del servicio de soporte técnico, mantenimiento y mejoras al Sistema Scada</t>
  </si>
  <si>
    <t>Servicio de consultoría para el pronóstico de la demanda del SEIN considerando al menos tres áreas operativas (norte, centro, sur y discriminando por usuarios regulados y libres) a nivel diario y semanal, y su relación con variables ambientales (temperatura, brillo solar, humedad relativa y otros)</t>
  </si>
  <si>
    <t>Servicio de consultoría para evaluar el impacto del desarrollo de la generación eléctrica en la seguridad de las personas y zonas colindantes</t>
  </si>
  <si>
    <t>Contratación de servicio para la implementación de nuevo sistema extranet para automatizar la recepción de información de lo establecido en la Resolución 304-2009-OS/CD</t>
  </si>
  <si>
    <t>Contratación de servicio para la implementación de nuevo sistema extranet para automatizar la recepción de información de lo establecido en la Resolución 489-2008-OS/CD</t>
  </si>
  <si>
    <t>Contratación del servicio de consultoría para la supervisión de los estudios a cargo del COES establecidos en la norma técnica para la coordinación de la operación en tiempo real</t>
  </si>
  <si>
    <t>Consultoría para analizar el comportamiento de las cuencas donde se ubiquen las mayores centrales de generación hidroeléctricas del SEIN (Mantaro, Santa Eulalia - Rimac y Santa)</t>
  </si>
  <si>
    <t>Segunda etapa de desarrollo de nuevo sistema extranet para supervisión de performance de los sistemas de transmisión (12 meses).</t>
  </si>
  <si>
    <t>Revisión de escala de multas de transmisiónn</t>
  </si>
  <si>
    <t>CONTRATACIÓN DEL SERVICIO PARA “DETERMINAR LA CAPACIDAD DE CONEXIÓN NODAL DISPONIBLE EN EL SISTEMA DE TRANSMISION DEL SEIN” Tercera Etapa</t>
  </si>
  <si>
    <t>Segunda etapa del servicio de desarrollo de nuevo sistema extranet para servidumbres y seguridad en sistemas de transmisión ( 12 meses).</t>
  </si>
  <si>
    <t>Automatización del procedimiento de supervisión de los sistemas de protección.</t>
  </si>
  <si>
    <t>Actualizacion de Licencias y uograde de software para la gestión de la base de datos para ajustes de protecciones de subestaciones de potencia (StationWare)</t>
  </si>
  <si>
    <t xml:space="preserve">Consultoria supervision de subestaciones y lineas de transmision </t>
  </si>
  <si>
    <t>Servicio de comunicación de enlace de información via web de parámetros de calidad.</t>
  </si>
  <si>
    <t>Servicio de mantenimiento del portal de electricidad.</t>
  </si>
  <si>
    <t>Consultoria dispositivos de protección eléctrica (relé y PMUs).</t>
  </si>
  <si>
    <t xml:space="preserve">Consultoria de software para ingeniería eléctrica y para la gestión de la supervisión de la transmisión eléctrica </t>
  </si>
  <si>
    <t>Servicios Multiples para el soporte técnico en la elaboracion de Especificaciones Técnicas y Terminos de Referencias</t>
  </si>
  <si>
    <t>Servicios Multiples para el soporte técnico e informático de la supervisión de la Generación y Transmisión de Electricidad en el SEIN</t>
  </si>
  <si>
    <t>Contratación del servicio de consultoría para la supervisión del avance de obras de centrales de generación y sistemas de transmisión eléctrica en construcción, mediante transmisión de información  en tiempo real.</t>
  </si>
  <si>
    <t>Consultoria de aspectos contractuales y de asuntos regulatorios</t>
  </si>
  <si>
    <t>Servicio de consultoría  -STD (04)</t>
  </si>
  <si>
    <t>Consultoria de aspectos legales para la fiscalización y sanción de las actividades de la DSGN</t>
  </si>
  <si>
    <t>CONTRATACION DEL SERVICIO DE CONSULTORIA PARA LA ACTUALIZACION DE COSTOS MEDIOS DE GENERACION DE SISTEMAS AISLADOS - AÑO 2022</t>
  </si>
  <si>
    <t>CONTRATACION DEL SERVICIO DE CONSULTORIA PARA LA ACTUALIZACION DE COSTOS MEDIOS DE GENERACION DE SISTEMAS AISLADOS - AÑO 2023</t>
  </si>
  <si>
    <t>CONTRATACION DEL SERVICIO DE CONSULTORIA PARA REVISION DE ESTUDIOS DE NATURALIZACION HIDROLOGICA 2020</t>
  </si>
  <si>
    <t>CONTRATACIÓN DEL SERVICIO PARA LA REVISION DEL PLAN DE BIENAL DE REP 2023-2032</t>
  </si>
  <si>
    <t>CONTRATACION DEL SERVICIO PARA LA REVISION DEL PLAN DE TRANSMISIÓN DEL COES 2023-2032</t>
  </si>
  <si>
    <t>CONTRATACION DEL SERVICIO PARA LA REVISION DEL PLANEAMIENTO DE INSTALACIONES DE TRANSMISIÓN DE CONEXIÓN DE LAS 14 ÁREAS DE DEMANDA</t>
  </si>
  <si>
    <t>CONTRATACION DEL SERVICIO DE CONSULTORIA  EN LA SUPERVISION DE LA PLANIFICACION DE LA OPERACION DEL SEIN 2021</t>
  </si>
  <si>
    <t>CONTRATACION DEL SERVICIO DE CONSULTORIA  EN LA SUPERVISION DE LA PLANIFICACION DE LA OPERACION DEL SEIN 2022</t>
  </si>
  <si>
    <t>CONTRATACIÓN DEL SERVICIO DE SOPORTE EN EL PROCESO DE APROBACIÓN DE PROCEDIMIENTOS TÉCNICOS COES 2021</t>
  </si>
  <si>
    <t>CONTRATACIÓN DEL SERVICIO DE SOPORTE EN EL PROCESO DE APROBACIÓN DE PROCEDIMIENTOS TÉCNICOS COES 2022</t>
  </si>
  <si>
    <t>CONTRATACIÓN DEL SERVICIO DE CONSULTORÍA PARA FIJAR EL CARGO RER AUTÓNOMO APLICABLE EN ÁREAS NO CONECTADAS A RED– AÑOS 2022 Y 2023</t>
  </si>
  <si>
    <t>CONTRATACIÓN DEL SERVICIO DE CONSULTORÍA PARA DETERMINACIÓN DEL FACTOR DE BALANCE DE POTENCIA (FBP) AÑOS 2021-2022</t>
  </si>
  <si>
    <t>CONTRATACION DEL SERVICIO DE REVISIÓN DE LOS ESTUDIOS DE COSTOS DEL VALOR AGREGADO DE DISTRIBUCIÓN (VAD) FIJACIÓN DEL VAD 2022-2026  (EMPRESAS PRIVADAS)</t>
  </si>
  <si>
    <t>CONTRATACION DEL SERVICIO DE REVISIÓN DE LOS ESTUDIOS DE COSTOS DEL VALOR AGREGADO DE DISTRIBUCIÓN (VAD) FIJACIÓN DEL VAD 2023-2027  (EMPRESAS PUBLICAS)</t>
  </si>
  <si>
    <t>CONTRATACIÓN DEL SERVICIO PARA FIJAR EL VALOR NUEVO DE REEMPLAZO (VNR) DE LAS INSTALACIONES DE DISTRIBUCIÓN ELÉCTRICA AÑOS 2022 Y 2023</t>
  </si>
  <si>
    <t>CONTRATACION DEL SERVICIO DE ASESORÍA ESPECIALIZADA DEL VALOR AGREGADO DE DISTRIBUCIÓN (VAD) FIJACIONES VAD 2022 - 2026 Y 2023 - 2027</t>
  </si>
  <si>
    <t>CONTRATACIÓN DEL SERVICIO PARA DETERMINAR LA TARIFA ELÉCTRICA RURAL PARA SUMINISTROS NO CONVENCIONALES 2022 - 2026</t>
  </si>
  <si>
    <t>CONTRATACIÓN DEL SERVICIO PARA DETERMINAR LOS COSTOS ESTÁNDARES DE INVERSIÓN Y DE OPERACIÓN Y MANTENIMIENTO DE LAS INSTALACIONES DE DISTRIBUCIÓN ELÉCTRICA</t>
  </si>
  <si>
    <t>CONTRATACIÓN DEL SERVICIO PARA DETERMINAR LOS COSTOS ESTÁNDARES DE OPERACIÓN Y MANTENIMIENTO DE LAS INSTALACIONES DE DISTRIBUCIÓN ELÉCTRICA PARA LA VERIFICACIÓN DE LA RENTABILIDAD</t>
  </si>
  <si>
    <t>CONTRATACION DEL SERVICIO DE DETERMINACIÓN DE LOS SECTORES DE DISTRIBUCIÓN TÍPICOS FIJACIONES DEL VAD 2022-2026 Y 2023-2027</t>
  </si>
  <si>
    <t>CONTRATACIÓN DEL SERVICIO PARA ENCUESTAS DE REMUNERACIÓN DE PERSONAL DE SERVICIOS DE TERCEROS</t>
  </si>
  <si>
    <t>CONTRATACION DEL SERVICIO DE CONSULTORIA PARA DETERMINAR LOS COSTOS DE CONEXIÓN ELÉCTRICA 2023-2027</t>
  </si>
  <si>
    <t>CONTRATACION DEL SERVICIO DE CONSULTORIA PARA DETERMINAR LOS IMPORTES DE CORTE Y RECONEXION DE LA CONEXION ELECTRICA 2023-2027</t>
  </si>
  <si>
    <t>CONTRATACION DEL SERVICIO DE CONSULTORIA PARA LA DETERMINACIÓN DE LOS TIEMPOS Y MOVIMIENTOS DE CONEXIONES Y CORTE Y RECONEXION</t>
  </si>
  <si>
    <t>CONTRATACIÓN DEL SERVICIO DE CONSULTORÍA PARA FIJAR EL FACTOR DE RECARGO Y PROGRAMA DE TRANSFERENCIAS DEL FOSE AÑOS 2022-2023</t>
  </si>
  <si>
    <t>CONTRATACIÓN DEL SERVICIO DE CONSULTORÍA DE REVISIÓN DE COSTOS OPERATIVOS DEL FISE DE LAS EEDD VINCULADOS CON EL DESCUENTO EN LA COMPRA DEL BALÓN DE GAS 2022-2023</t>
  </si>
  <si>
    <t>CONTRATACION DEL SERVICIO PARA REGULACIÓN DE LA TUD DE LA CONCESIÓN DE DISTRIBUCION DE GAS NATURAL EN LIMA Y CALLAO - PERIODO 2022-2026</t>
  </si>
  <si>
    <t>CONTRATACION DEL SERVICIO PARA REGULACIÓN DE LA TARIFA DE DISTRIBUCIÓN DE LA CONCESIÓN DE DISTRIBUCIÓN DE GAS NATURAL EN ICA- PERIODO 2022-2026</t>
  </si>
  <si>
    <t>CONTRATACION DEL SERVICIO DE CÁLCULO DE PRECIOS DE REFERENCIA DE ENERGÉTICOS 2021-2022</t>
  </si>
  <si>
    <t>Contratación de la consultoría para la Encuesta Residencial de Consumo y Uso de Energía - ERCUE</t>
  </si>
  <si>
    <t>Contratación de la consultoría para la Encuesta de Percepción de Empresas Reguladas - EPERS</t>
  </si>
  <si>
    <t>Contratación de la consultoría para la Encuesta Industrial de Consumo y Uso de Energía - EICUE (diseño muestral)</t>
  </si>
  <si>
    <t>Suscripción a servicio integrado de provisión de perfiles de proyectos, reportes sectoriales, noticias y análisis de información estadística sobre las industrias energética, minera y de hidrocarburos</t>
  </si>
  <si>
    <t>Contratación de consultoría especializada</t>
  </si>
  <si>
    <t>Servicio de apoyo en temas tributarios.</t>
  </si>
  <si>
    <t>Consultorias Diseño P.E.I</t>
  </si>
  <si>
    <t>Servicio de apoyo para el diseño de un sistema de contabilidad de costos</t>
  </si>
  <si>
    <t>Servicio de diseño instruccional e implementación de cursos virtuales en la plataforma de la Universidad Corporativa</t>
  </si>
  <si>
    <t>PLIEGO: 021 SUPERINTENDENCIA NACIONAL DE SERVICIOS DE SANEAMIENTO</t>
  </si>
  <si>
    <t>SERVICIO DE CONSULTORIA PARA EL ANALISIS DE BRECHAS (GAP ANALISIS) Y AUDITORIA DE CERTIFICACION DEL SISTEMA DE GESTION DE LA CALIDAD INSTITUCIONAL DE LA SUNASS BAJO LA NORMA ISO 9001:2015. MONTO TOTAL: 19,517.20</t>
  </si>
  <si>
    <t xml:space="preserve">18: SANEAMIENTO </t>
  </si>
  <si>
    <t>CONTRATACION DEL SERVICIO DE CONSULTORIA PARA EL DISEÑO DE LA METODOLOGIA DEL PROCESO DE CONSULTA CIUDADANA SOBRE LOS SERVICIOS DE SANEAMIENTO. MONTO TOTAL S/ 30000</t>
  </si>
  <si>
    <t>CONSULTORIA EN PROTECCION DE DATOS PERSONALES (4TO.PAGO)</t>
  </si>
  <si>
    <t>CONTRATACION DEL SERVICIO DE CONSULTORIA PARA LA ELABORACION DE PROPUESTA PARA LA IDENTIFICACION DE PATRONES, TENDENCIAS Y/O REGLAS CON HERRAMIENTAS DE CIENCIA DE DATOS PARA LA DETERMINACION DEL AMBITO DE LA PRESTACION (ADP): s/ 30,000.00</t>
  </si>
  <si>
    <t>SERVICIO DE CONSULTORIA PARA REALIZAR EL DESARROLLO DE UN COMPONENTE EN ORACLE FORMS 12C, PARA LA CARGA Y VISUALIZACIONDE ARCHIVOS DIGITALES, CON EL SISTEMA DE CONTENIDOS ALFRESCO. MONTO TOTAL: 26,000.00</t>
  </si>
  <si>
    <t>SERVICIO DE LEVANTAMIENTO TOPOGRAFICO Y ARQUITECTONICO DE INMUEBLE DE LA SUPERINTENDENCIA NACIONAL DE SERVICIOS DE SANEAMIENTO. MONTO TOTAL: 9,823.15</t>
  </si>
  <si>
    <t>SERVICIO DE DISEÑO, DESARROLLO , SEGURIDAD, IMPLEMENTACION,DESPLIEGUE, PRUEBAS Y MANTENIMIENTO, INTEGRAL PARA EL FUNCIONAMIENTO DE LA INTRANET EN LA SUNASS PL 002-2020</t>
  </si>
  <si>
    <t>SERVICIO DE CONSULTORIA PARA EL ANALISIS, IDENTIFICACION Y DETERMINACION DEL ALCANCE DEL SISTEMA DE GESTION ANTISOBORNOEN TORNO A LA NECESIDAD DE IMPLEMENTAR LA NORMA ISO 37001:2016 EN LA SUNASS. MONTO TOTAL: 26,700.00</t>
  </si>
  <si>
    <t>SERVICIO DE INVENTARIO FISICO DE BIENES MUEBLES PATRIMONIALES Y CONCILIACION FISICO-CONTABLE EJERCIO 2019</t>
  </si>
  <si>
    <t>CONTRATACION DE UN SERVICIO PARA EL ANALISIS Y DESARROLLO DEUN COMPONENTE DE FIRMA DIGITAL QUE SE INTEGRE CON EL SISTEMA DE NOTIFICACIONES ELECTRONICAS DE LA SUNASS MONTO TOTAL S/. 8,000..00</t>
  </si>
  <si>
    <t>CONTRATACION DEL SERVICIO DE CONSULTORIA PARA ELABORAR MATERIALES DE COMUNICACION PARA LA DIFUSION DE ACTIVIDADES RELACIONADAS DE LA ODS SAN MARTIN EN EL AMBITO RURAL Y DE PEQUEÑASCIUDADES MONTO TOTAL S/ 18000</t>
  </si>
  <si>
    <t>SERVICIO DE CONSULTORIA PARA REALIZAR ANALISIS Y EVALUACIONDE CATASTRO TÉCNICO-COMERCIAL DE LOS PRESTADORES DE SERVICIOS DE SANEAMIENTO DE LAS OCHO PEQUEÑAS CIUDADES DEL DEPARTAMENTO DE APURIMAC, S/ 11,300.00</t>
  </si>
  <si>
    <t>CONTRATACION DEL SERVICIO DE UN CONSULTOR PARA LA EVALUACIONDEL ESTADO SITUACIONAL DE LA GESTION DE LA CONTINUIDAD OPERATIVA DE LA SUNASS MONTO TOTAL S/ 16000</t>
  </si>
  <si>
    <t>SERVICIO DE UN CONSULTOR PARA SISTEMATIZAR EL PROCESO DE REGULACION DE LA PRESTACION DEL SERVICIO DE SANEAMIENTO EN EL AMBITO RURAL.. MONTO TOTAL: 27,500.00</t>
  </si>
  <si>
    <t>SERVICIO DE CONSULTORIA PARA DETERMINAR LA METODOLOGIA DE CALCULO DEL VALOR MAXIMO UNITARIO DEL M3 DEL AGUA ABASTECIDA ALAS EPS POR UN PROVEEDOR PRIVADO. S/ 34400</t>
  </si>
  <si>
    <t>SERVICIO PARA LA ELABORACION DE UN INFORME LEGAL QUE ANALICELA PROCEDENCIA DE LA SOLICITUD DE RECTIFICACION Y COMPENSACION DE UNA EMPRESA PRESTADORA DEL APORTE POR REGULACION Y LAS ACCIONES QUE DEBE ADOPTAR SUNASS COMO ADMINISTRADOR TRIBUTARIO. S/ 5000</t>
  </si>
  <si>
    <t>SERVICIO DE CONSULTORIA PARA LA ELABORACION DE UN DOCUMENTODE METODOLOGIA PARA LA SISTEMATIZACION DEL CONOCIMIENTO SOBRE LOS MECANISMOS DE RETRIBUCION POR SERVICIOS ECOSISTEMICOS,CON UNA APLICACION PRACTICAS EN LAS EPS DE SELVA. MONTO TOTAL: 30000.00</t>
  </si>
  <si>
    <t>CONSULTORIA PARA EL SEGUIMIENTO A LAS AREAS TÉCNICAS MUNICIPALES (ATM) DE LA REGION LIMA, ELABORACION DE RANKING NACIONAL SEMESTRAL DE ATM Y ASISTENCIA TÉCNICA A LAS OFICINAS DESCONCENTRADAS DE SERVICIOS (ODS) EN LOS TALLERES CON ATM SOBRESISTEMA DE REGI</t>
  </si>
  <si>
    <t>SERV. DER CONSULTORIA PARA REALIZAR LA EVALUACION Y MONITOREO DE ASPECTOS OPERACIONALES DE PLANTAS DE TRATAMIENTO DE AGUAS RESIDUALES DE LOS PRESTADORES DE PEQUEÑAS LOCALIDADES..S/ 32657</t>
  </si>
  <si>
    <t>CONTRATACION DEL SERVICIO DE UN CONSULTOR PARA LA ELABORACION DE ESTRATEGIA PARA LA "GESTION DE LOS MECANISMOS DE RETRIBUCION POR SERVICIOS ECOSISTÉMICOS PROMOVIDOS POR LA SUNASS EN LAS EPS DE SELVA" MONTO TOTAL S/ 25000</t>
  </si>
  <si>
    <t>SERVICIO DE CONSULTORIA PARA SISTEMATIZAR INFORMACION Y ELABORAR UN DIAGNOSTICO SITUACIONAL DE LA PRESTACION DEL SERVICIO DE SANEAMIENTO EN PEQUEÑAS CIUDADES.. MONTO TOTAL: 20,000.00</t>
  </si>
  <si>
    <t>CONTRATACION DEL SERVICIO DE CONSULTORIA PARA ELABORAR MATERIALES DE COMUNICACION PARA LA DIFUSION DE ACTIVIDADES RELACIONADAS DE LA ODS PUNO EN EL AMBITO RURAL Y DE PEQUEÑAS CIUDADES MONTO TOTAL S/ 18000</t>
  </si>
  <si>
    <t>CONTRATAR EL SERVICIO DE CONSULTORIA PARA ELABORAR UNA PROPUESTA PARA EL MONITOREO ORIENTATIVO DE LOS PRESTADORES DE SERVICIOS DE SANEAMIENTO EN EL AMBITO RURAL DE LA REGION AYACUCHO EN EL MARCO DEL ESTADO DE EMERGENCIA SANITARIA POR ELCOVID-19: S/ 9,000</t>
  </si>
  <si>
    <t>SERVICIO DE CONSULTORIA PARA REALIZAR ANALISIS Y EVALUACIONDE CATASTRO TÉCNICO-COMERCIAL DE LOS PRESTADORES DE SERVICIOS DE SANEAMIENTO UBICADOS EN PEQUEÑAS CIUDADES DEL DEPARTAMENTO DE CAJAMARCA, S/ 13,500.00</t>
  </si>
  <si>
    <t>SERVICIO DE CONSULTORIA PARA LA SISTEMATIZACION Y EVALUACIONDE LA CALIDAD DE LOS INFORMES DE LAS ODS DE SUNASS EN EL MONITOREO REMOTO DEL CUMPLIMIENTO DEL PLAN DE VIGILANCIA, CONTROL Y PREVENCION DEL COVID 19 POR PARTE DE LAS EMPRESAS PRESTADORES EN EL P</t>
  </si>
  <si>
    <t>SERVICIO DE CONSULTORIA PARA ELABORAR UNA PROPUESTA PARA ELMONITOREO ORIENTATIVO DE LOS PRESTADORES DE SERVICIOS DE SANEAMIENTO DE LOS CCPP PACCHA, SOL SOL, LA MATANZA, LAYNES, BIGOTE, VICE, SINCHAO, NUEVO POZO DE LOS RAMOS, ALMIRANTE GRAU, NUEVO CHATO G</t>
  </si>
  <si>
    <t>SERVICIO DE CONSULTORIA PARA ELABORAR UNA PROPUESTA PARA LAVERIFICACION DE LA IMPLEMENTACION DE LAS RECOMENDACIONES FORMULADAS A PRESTADORES DE SERVICIOS DE SANEAMIENTO EN EL AMBITO DE PEQUEÑA CIUDAD EN LA REGION JUNIN EN EL MARCO DEL ESTADO DE EMERGENCI</t>
  </si>
  <si>
    <t>CONTRATAR EL SERVICIO DE CONSULTORIA PARA ELABORAR UNA PROPUESTA PARA EL MONITOREO ORIENTATIVO DE LOS PRESTADORES DE SERVICIOS DE SANEAMIENTO DE LOS CCPP PITUMARCA, POMACANCHI, OROPESA, VELILLE, QUEBRADA HONDA, MACHUPICCHU Y ACOMAYO EN EL AMBITO DE PEQUE</t>
  </si>
  <si>
    <t>SERVICIO DE UN CONSULTOR PARA DISEÑAR UNA METODOLOGIA DE LAEVALUACION DEL IMPACTO DE LOS PROYECTOS EN SERVICIOS ECOSISTÉMICOS DESARROLLADOS POR EMPRESAS DE SANEAMIENTO EN LAS COMUNIDADES. MONTO TOTAL S/ 10000</t>
  </si>
  <si>
    <t>CONTRATAR EL SERVICIO DE CONSULTORIA PARA ELABORAR UNA PROPUESTA PARA EL MONITOREO ORIENTATIVO DE LOS PRESTADORES DE SERVICIOS DE SANEAMIENTO DE LOS CCPP PICHARI BAJO, HUASAO, KIMBIRI, PICHARI, TINTA, MARANGANI, YANAOCA Y HECTOR TEJADA EN EL AMBITO DE PE</t>
  </si>
  <si>
    <t>SERVICIO DE CONSULTORÍA PARA IMPLEMENTAR EL SISTEMA DE GESTIÓN
ANTISOBORNO-SGAS, REALIZAR LA AUDITORIA INTERNA Y EL ACOMPAÑAMIENTO
EN LA CERTIFICACIÓN DEL SGAS BAJO LA NORMA ISO 37001:2016 EN LA SUNASS</t>
  </si>
  <si>
    <t>SERVICIO DE CONSULTORIA PARA EL ANALISIS DE CARGA DE TRABAJO Y DETERMINACION DE LA CAPACIDAD OPORTUNA OPTIMA DEL PERSONAL</t>
  </si>
  <si>
    <t>SERVICIO DE CONSULTORIA PARA EL ANALISIS DE BRECHAS (GAP ANALISIS) DE LA GESTIÓN DE SEGURIDAD DE LA INFORMACIÓN DE LA SUNASS EN TORNO A LA NECESIDAD DE IMPLEMENTAR EL SISTEMA DE GESTIÓN DE SEGURIDAD DE LA INFORMACIÓN BAJO LA NORMA ISO 27001:2014</t>
  </si>
  <si>
    <t>SERVICIO DE CONSULTORÍA PARA EL DESARROLLO DE UNA ESTRATEGIA DE SOCIALIZACIÓN E INCIDENCIA DE LA HERRAMIENTA DE ÁREA DE PRESTACIÓN DE SERVICIOS A NIVEL DE INSTRUMENTOS</t>
  </si>
  <si>
    <t>SERVICIO DE CONSULTORÍA PARA LA “ELABORACIÓN DE LA ESTRUCTURA Y DESARROLLO DE LA REDACCIÓN DE LA MEMORIA ANUAL 2020 CON INFORMACIÓN CONSOLIDADA DE LA REVISIÓN DE DOCUMENTOS DE LAS UNIDADES DE ORGANIZACIÓN”</t>
  </si>
  <si>
    <t>CONTRATACIÓN DEL SERVICIO DE CONSULTORÍA PARA LA IMPLEMENTACION DE UN MODELO DE GESTION PARA UN SISTEMA DE MONITOREO REMOTO DE CALIDAD DE AGUA PARA PEQUEÑAS CIUDADES</t>
  </si>
  <si>
    <t>CONTRATACION DEL SERVICIO  DE CONSULTORIA PARA REALIZAR TECNICO COMERCIAL DE  LOS PRESTADORES DE SERVICIOS DE CIUDADES DES DEPARTAMENTO DE LAMBAYEQUE</t>
  </si>
  <si>
    <t>SOLICITUD DE CONTRATACION DEL SERVICIO DE CONSULTORIA PARA ELABORAR UNA PROPUESTA PARA LA FISCALIZACION A LOS PRESTADORES DE SERVICIOS DE SANEAMIENTO EN PEQUE?AS CIUDADES DE LA REGION CUSCO EN EL MARCO DEL ESTADO DE EMERGENCIA SANITARIA POR EL COVID-19</t>
  </si>
  <si>
    <t>SERVICIO DE CONSULTORIA PARA LA RECOPILACIÓN Y VALIDACIÓN DE INFORMACIÓN PARA LA EVALUACIÓN DEL DESEMPEÑO REGULATORIO (PAFER) DE LA SUNASS”</t>
  </si>
  <si>
    <t>CONTRATACION DEL SERVICIO DE UN ESPECIALISTA PARA REALIZAR ACCIONES DE CONTRATACIÓN DE UN ESPECIALISTA PARA REALIZAR ACCIONES DE COOPERACION INTERNACIONAL</t>
  </si>
  <si>
    <t>CONTRATACIÓN DEL SERVICIO DE CONSULTORÍA PARA LA SISTEMATIZACIÓN Y EVALUACIÓN DE LA CALIDAD DE LOS INFORMES DE LAS ODS DE LA SUNASS EN EL MONITOREO REMOTO DEL USO DE FONDOS Y RESERVAS EN EL MARCO DEL DECRETO DE URGENCIA N° 036-2020 Y N° 111-2020 EN EL PERIODO DE ENERO A ABRIL 2021</t>
  </si>
  <si>
    <t>CONSULTORIA PARA SUPERVISION Y ASISTENCIA TECNICA</t>
  </si>
  <si>
    <t>ASESORIAS Y CONSULTORIAS EN OTRAS ESPECIALIDADES</t>
  </si>
  <si>
    <t>CONSULTORIA EN SISTEMATIZACION DE COMPETENCIAS VINCULADAS A LAS ACTIVIDADES ECONOMICAS</t>
  </si>
  <si>
    <t>SERVICIO DE ELABORACION Y SEGUIMIENTO DE PRODUCTOS NORMATIVOS PARA LA ADECUACION DE LAS REGULACIONES</t>
  </si>
  <si>
    <t>CONSULTORIA EN ESTRATEGIA DE COMUNICACIÓN Y SENSIBILIZACION</t>
  </si>
  <si>
    <t>CONSULTORIA DE COORDINACION GENERAL</t>
  </si>
  <si>
    <t>CONSULTORIA EN IMPLEMENTACION DE SISTEMA DE CALIDAD ISO 9001</t>
  </si>
  <si>
    <t>CONSULTORIA EN COHERENCIA REGULATORIA Y MEJORA DE LA CALIDAD DE LAS REGULACIONES</t>
  </si>
  <si>
    <t>PLIEGO: 022 ORGANISMO SUPERVISOR DE LA INVERSION EN INFRAESTRUCTURA DE TRANSPORTE DE USO PUBLICO</t>
  </si>
  <si>
    <t>1 SERVICIO DE ELABORACION DE LOS PROCESOS DE LA GESTION DEL CONOCIMIENTO DE OSITRAN, INCLUYENDO UNA ESTRATEGIA DE IMPLEMENTACION.</t>
  </si>
  <si>
    <t>ENTREGABLE: SERVICIO DE ELABORACION DE LOS PROCESOS DE LA GESTION DEL CONOCIMIENTO DE OSITRAN, INCLUYENDO UNA ESTRATEGIA DE IMPLEMENTACION.</t>
  </si>
  <si>
    <t>15: TRANSPORTE</t>
  </si>
  <si>
    <t>2 SERVICIO DE CONSULTORIA  DEL PLAN DE ACCION DEL FORTALECIMIENTO DE LA CULTURA ORGANIZACIONAL - OSITRAN</t>
  </si>
  <si>
    <t>ENTREGABLE: SERVICIO DE CONSULTORIA  DEL PLAN DE ACCION DEL FORTALECIMIENTO DE LA CULTURA ORGANIZACIONAL - OSITRAN</t>
  </si>
  <si>
    <t>3 ESTUDIO DE CLIMA ORGANIZACIONAL OSITRAN</t>
  </si>
  <si>
    <t>ENTREGABLE: STUDIO DE CLIMA ORGANIZACIONAL OSITRAN</t>
  </si>
  <si>
    <t>4 SERVICIO DE CONSULTORIA PARA ELABORAR UN ESTUDIO SOBRE LA MEDICION DEL GRADO DE COMPETENCIA INTER-TERMINAL DE LOS SERVICIOS ESTANDAR A LA NAVE Y A LA CARGA DE CONTENEDORES BRINDADOS EN EL TERMINAL PORTUARIO DEL CALLAO Y TERMINALES CERCANOS</t>
  </si>
  <si>
    <t>ENTREGABLE: SERVICIO DE CONSULTORIA PARA ELABORAR UN ESTUDIO SOBRE LA MEDICION DEL GRADO DE COMPETENCIA INTER-TERMINAL DE LOS SERVICIOS ESTANDAR A LA NAVE Y A LA CARGA DE CONTENEDORES BRINDADOS EN EL TERMINAL PORTUARIO DEL CALLAO Y TERMINALES CERCANOS</t>
  </si>
  <si>
    <t>5 CONTRATACION DEL SERVICIO DE CONSULTORIA PARA IMPLEMENTACION Y FACILITACION DE SECRETARIA TÉCNICA PARA EL PRIMER CONCURSO DE INCENTIVOS NO PUNITIVOS PARA FOMENTAR EL CUMPLIMIENTO DE LAS OBLIGACIONES CONTRACTUALES O NORMATIVAS</t>
  </si>
  <si>
    <t>ENTREGABLE: CONTRATACION DEL SERVICIO DE CONSULTORIA PARA IMPLEMENTACION Y FACILITACION DE SECRETARIA TÉCNICA PARA EL PRIMER CONCURSO DE INCENTIVOS NO PUNITIVOS PARA FOMENTAR EL CUMPLIMIENTO DE LAS OBLIGACIONES CONTRACTUALES O NORMATIVAS</t>
  </si>
  <si>
    <t>6 SERVICIO DE ASESORIA RESPECTO AL MARCO LEGAL APLICABLE AL CONTRATO DE SUPERVISION N° 030-2015-OSITRAN (Linea 2)</t>
  </si>
  <si>
    <t>ENTREGABLE: SERVICIO DE ASESORIA RESPECTO AL MARCO LEGAL APLICABLE AL CONTRATO DE SUPERVISION N° 030-2015-OSITRAN (Linea 2)</t>
  </si>
  <si>
    <t>7 Consultoría para la implementación y facilitación de Secretaría Técnica para el primer concurso de incentivos no punitivos para fomentar el cumplimiento de las obligaciones contractuales o normativas por parte de las Entidades Prestadoras bajo el ámbito de Ositran</t>
  </si>
  <si>
    <t>ENTREGABLE: Consultoría para la implementación y facilitación de Secretaría Técnica para el primer concurso de incentivos no punitivos para fomentar el cumplimiento de las obligaciones contractuales o normativas por parte de las Entidades Prestadoras bajo el ámbito de Ositran</t>
  </si>
  <si>
    <t>8 Contratación del servicio de consultoría legal para la Gerencia de Supervisión y Fiscalización</t>
  </si>
  <si>
    <t>ENTREGABLE: Contratación del servicio de consultoría legal para la Gerencia de Supervisión y Fiscalización</t>
  </si>
  <si>
    <t>9 CONSULTORIA PARA REALIZAR LA REVISION DOCUMENTARIA, AUDITORIA INTERNA, EL ACOMPAÑAMIENTO Y ASESORAMIENTO DE LA AUDITORIA EXTERNA, ASI COMO TODAS LAS REVISIONES POR LA DIRECCION QUE CORRESPONDAN A UN SISTEMA INTEGRADO DE GESTION</t>
  </si>
  <si>
    <t>ENTREGABLE: CONSULTORIA PARA REALIZAR LA REVISION DOCUMENTARIA, AUDITORIA INTERNA, EL ACOMPAÑAMIENTO Y ASESORAMIENTO DE LA AUDITORIA EXTERNA, ASI COMO TODAS LAS REVISIONES POR LA DIRECCION QUE CORRESPONDAN A UN SISTEMA INTEGRADO DE GESTION</t>
  </si>
  <si>
    <t>10 CONTRATACION DEL SERVICIO DE CONSULTORIA LEGAL PARA LA JCRV - GSF</t>
  </si>
  <si>
    <t>ENTREGABLE: CONTRATACION DEL SERVICIO DE CONSULTORIA LEGAL PARA LA JCRV - GSF</t>
  </si>
  <si>
    <t>11 Consultoria para la JCRV</t>
  </si>
  <si>
    <t>ENTREGABLE: Consultoria para la JCRV</t>
  </si>
  <si>
    <t>12 Consultoria para la JCRV</t>
  </si>
  <si>
    <t>13 Contratación del servicio de consultoría legal para la Jefatura de Contratos de la Red Vial</t>
  </si>
  <si>
    <t>ENTREGABLE: Contratación del servicio de consultoría legal para la Jefatura de Contratos de la Red Vial</t>
  </si>
  <si>
    <t>14 CONSULTOR PARA LA FORMULACION DEL PLAN DE PREPARACION ANTE EL RIESGO DE DESASTRES (PPRD)</t>
  </si>
  <si>
    <t>ENTREGABLE: CONSULTOR PARA LA FORMULACION DEL PLAN DE PREPARACION ANTE EL RIESGO DE DESASTRES (PPRD)</t>
  </si>
  <si>
    <t>2.3. 2 7. 2 1</t>
  </si>
  <si>
    <t xml:space="preserve">15 CONTRATACION DEL SERVICIO DE CONSULTORIA EN GESTION DEL RIESGO DE DESASTRES </t>
  </si>
  <si>
    <t>ENTREGABLE: CONTRATACION DEL SERVICIO DE CONSULTORIA EN GESTION DEL RIESGO DE DESASTRES</t>
  </si>
  <si>
    <t>16 CONSULTORIA PARA LA ELABORACION DE LA VERSION 4.0 DEL MANUAL DE CONTABILIDAD REGULATORIA TISUR</t>
  </si>
  <si>
    <t>ENTREGABLE: CONSULTORIA PARA LA ELABORACION DE LA VERSION 4.0 DEL MANUAL DE CONTABILIDAD REGULATORIA TISUR</t>
  </si>
  <si>
    <t>17 SERVICIO DE CONSULTORIA PARA LA ASISTENCIA TÉCNICA DESTINADA A LA ELABORACION DE UNA PROPUESTA DE UN NUEVO REGLAMENTO GENERAL DE SUPERVISION Y FISCALIZACION (RGSF) DEL OSITRAN</t>
  </si>
  <si>
    <t>ENTREGABLE: SERVICIO DE CONSULTORIA PARA LA ASISTENCIA TÉCNICA DESTINADA A LA ELABORACION DE UNA PROPUESTA DE UN NUEVO REGLAMENTO GENERAL DE SUPERVISION Y FISCALIZACION (RGSF) DEL OSITRAN</t>
  </si>
  <si>
    <t>18 SERVICIO DE CONSULTORIA EN GESTION DEL RIESGO DE DESASTRES, PARA LA ELABORACION DEL PLAN DE REHABILITACIÓN ANTE EL RIESGO DE DESASTRES</t>
  </si>
  <si>
    <t>ENTREGABLE: SERVICIO DE CONSULTORIA EN GESTION DEL RIESGO DE DESASTRES, PARA LA ELABORACION DEL PLAN DE REHABILITACIÓN ANTE EL RIESGO DE DESASTRES</t>
  </si>
  <si>
    <t>19 CONTRATACION DEL SERVICIO DE CONSULTORIA PARA LA ELABORACION DE UNA CONSULTORIA SOBRE LOS MECANISMOS REGULATORIOS APLICADOS A NIVEL INTERNACIONAL PARA LA DETERMINACIÓN DE TARIFAS EN EL SECTOR DE INFRAESTRUCTURA DE TRANSPORTE</t>
  </si>
  <si>
    <t>ENTREGABLE: CONTRATACION DEL SERVICIO DE CONSULTORIA PARA LA ELABORACION DE UNA CONSULTORIA SOBRE LOS MECANISMOS REGULATORIOS APLICADOS A NIVEL INTERNACIONAL PARA LA DETERMINACIÓN DE TARIFAS EN EL SECTOR DE INFRAESTRUCTURA DE TRANSPORTE</t>
  </si>
  <si>
    <t>20 CONTRATACION DE SERVICIO DE CONSULTORIA PARA EJECUCION DE ENTREVISTAS A PROFUNDIDAD SOBRE EL POSICIONAMIENTO DEL OSITRAN</t>
  </si>
  <si>
    <t>ENTREGABLE: CONTRATACION DE SERVICIO DE CONSULTORIA PARA EJECUCION DE ENTREVISTAS A PROFUNDIDAD SOBRE EL POSICIONAMIENTO DEL OSITRAN</t>
  </si>
  <si>
    <t>21 CONSULTORIA IDENTIFICACION DE LA PROBLEMATICA COMUN Y ESPECIFICA DE LOS CONTRATOS DE CONCESION DE LAS INFRAESTRUCTURAS DE TRANSPORTE DE USO PUBLICO</t>
  </si>
  <si>
    <t>ENTREGABLE: CONSULTORIA IDENTIFICACION DE LA PROBLEMATICA COMUN Y ESPECIFICA DE LOS CONTRATOS DE CONCESION DE LAS INFRAESTRUCTURAS DE TRANSPORTE DE USO PUBLICO</t>
  </si>
  <si>
    <t>22 CONTRATACION DEL SERVICIO ESPECIALIZADO PARA LA REVISION DE LOS INDICADORES DEL PLAN ESTRATÉGICO INSTITUCIONAL Y PLAN OPERATIVO INSTITUCIONAL ALINEADOS AL PLAN ESTRATÉGICO SECTORIAL MULTIANUAL DE LA PCM</t>
  </si>
  <si>
    <t>ENTREGABLE: CONTRATACION DEL SERVICIO ESPECIALIZADO PARA LA REVISION DE LOS INDICADORES DEL PLAN ESTRATÉGICO INSTITUCIONAL Y PLAN OPERATIVO INSTITUCIONAL ALINEADOS AL PLAN ESTRATÉGICO SECTORIAL MULTIANUAL DE LA PCM</t>
  </si>
  <si>
    <t>23 CONSULTORIA PARA LA ELABORACION DE UNA PROPUESTA CON METODOLOGIAS</t>
  </si>
  <si>
    <t>ENTREGABLE: CONSULTORIA PARA LA ELABORACION DE UNA PROPUESTA CON METODOLOGIAS</t>
  </si>
  <si>
    <t>24 ANALISIS LEGAL SOBRE: LINEAMIENTOS EN VIRTUD AL IMPACTO DE LA COVID 19 EN LAS APP'S</t>
  </si>
  <si>
    <t>ENTREGABLE: ANALISIS LEGAL SOBRE: LINEAMIENTOS EN VIRTUD AL IMPACTO DE LA COVID 19 EN LAS APP'S</t>
  </si>
  <si>
    <t>25 consultoría para ejecutar la encuesta sobre el nivel de satisfacción de los usuarios de la Línea 1 del Metro de Lima y Callao.</t>
  </si>
  <si>
    <t>ENTREGABLE: consultoría para ejecutar la encuesta sobre el nivel de satisfacción de los usuarios de la Línea 1 del Metro de Lima y Callao.</t>
  </si>
  <si>
    <t xml:space="preserve">26 CONSULTORIA DESTINADA A LA ELABORACION DE UNA PROPUESTA DE NUEVA DIRECTIVA PARA LA APLICACION, IMPUGNACION Y COBRO DE PENALIDADES EN LOS CONTRATOS DE CONCESION BAJO EL AMBITO DE OSITRAN Y DE UNA PROPUESTA DE NUEVA DIRECTIVA PARA LA FORMULACION, APLICACIÓN Y COBRO DE PENALIDADES A EMPPRESAS SUPERVISORAS. </t>
  </si>
  <si>
    <t>ENTREGABLE: CONSULTORIA DESTINADA A LA ELABORACION DE UNA PROPUESTA DE NUEVA DIRECTIVA PARA LA APLICACION, IMPUGNACION Y COBRO DE PENALIDADES EN LOS CONTRATOS DE CONCESION BAJO EL AMBITO DE OSITRAN Y DE UNA PROPUESTA DE NUEVA DIRECTIVA PARA LA FORMULACION,  APLICACIÓN Y COBRO DE PENALIDADES A EMPPRESAS SUPERVISORAS.</t>
  </si>
  <si>
    <t>27 Revision normativa del REMA</t>
  </si>
  <si>
    <t>ENTREGABLE: Revision normativa del REMA</t>
  </si>
  <si>
    <t>28 Servicio de consultoría para analizar, observar y pronunciarse sobre el peritaje de oficio que el tribunal arbitral ha ordenado elaborar en el proceso arbitral 332-11-13</t>
  </si>
  <si>
    <t>ENTREGABLE: Servicio de consultoría para analizar, observar y pronunciarse sobre el peritaje de oficio que el tribunal arbitral ha ordenado elaborar en el proceso arbitral 332-11-13</t>
  </si>
  <si>
    <t>29 Contratación del servicio de consultoría para el acompañamiento en la auditoría interna y externa del Sistema Integrado de Gestión</t>
  </si>
  <si>
    <t>ENTREGABLE: Contratación del servicio de consultoría para el acompañamiento en la auditoría interna y externa del Sistema Integrado de Gestión</t>
  </si>
  <si>
    <t>30 Contratación del servicio de consultoría sobre el tratamiento de los recursos destinados al pago de supervisión de obras derivados de Contratos de Concesión y el marco normativo aplicable a las solicitudes de mayores montos por variaciones</t>
  </si>
  <si>
    <t>ENMTREGABLE: Contratación del servicio de consultoría sobre el tratamiento de los recursos destinados al pago de supervisión de obras derivados de Contratos de Concesión y el marco normativo aplicable a las solicitudes de mayores montos por variaciones</t>
  </si>
  <si>
    <t>31 CONTRATACION DEL SERVICIO DE CONSULTORIA SOBRE EVOLUCION DE NORMATIVA TECNICA ADUANERA PARA LA GERENCIA DE ASESORIA JURIDICA DEL OSITRAN</t>
  </si>
  <si>
    <t>ENTREGABLE: CONTRATACION DEL SERVICIO DE CONSULTORIA SOBRE EVOLUCION DE NORMATIVA TECNICA ADUANERA PARA LA GERENCIA DE ASESORIA JURIDICA DEL OSITRAN</t>
  </si>
  <si>
    <t>32 Contratación de Servicio de Consultoría para el Análisis e Informe respecto de la Propuesta de Adenda al Contrato de Supervisión Integral de la concesión de la Línea 2 y Ramal Av. Faucett Av. Gambetta del Metro de Lima y Callao</t>
  </si>
  <si>
    <t>ENTREGABLE: Contratación de Servicio de Consultoría para el Análisis e Informe respecto de la Propuesta de Adenda al Contrato de Supervisión Integral de la concesión de la Línea 2 y Ramal Av. Faucett Av. Gambetta del Metro de Lima y Callao</t>
  </si>
  <si>
    <t>33 Contratación de Servicio para la elaboración el marco de trabajo de gestión integral de riesgos y asesoría para el desarrollo de las matrices integrales de riesgos, teniendo como alcance los Sistemas Integrados de Gestión certificados</t>
  </si>
  <si>
    <t>ENTREGABLE: Contratación de Servicio para la elaboración el marco de trabajo de gestión integral de riesgos y asesoría para el desarrollo de las matrices integrales de riesgos, teniendo como alcance los Sistemas Integrados de Gestión certificados</t>
  </si>
  <si>
    <t>34 SERVICIO DE CONSULTORIA PARA LA ELABORACION DEL PLAN DE ACCION ANUAL Y MEDIDAS DE CONTROL Y LA CONSOLIDACION DE LA IMPLEMENTACION DEL SISTEMA DE CONTROL INTERNO Y LA GESTION DE RIESGOS EN EL OSITRAN</t>
  </si>
  <si>
    <t>ENTREGABLE: ERVICIO DE CONSULTORIA PARA LA ELABORACION DEL PLAN DE ACCION ANUAL Y MEDIDAS DE CONTROL Y LA CONSOLIDACION DE LA IMPLEMENTACION DEL SISTEMA DE CONTROL INTERNO Y LA GESTION DE RIESGOS EN EL OSITRAN</t>
  </si>
  <si>
    <t>35 Contratación de servicios de consultoría legal para la Gerencia de Asesoría Jurídica</t>
  </si>
  <si>
    <t>ENGTREGABLE: Contratación de servicios de consultoría legal para la Gerencia de Asesoría Jurídica</t>
  </si>
  <si>
    <t>36 SERVICIO DE CONSULTORÍA LEGAL RELACIONADA A LA OPINIÓN DE PROYECTOS DE CONTRATOS DE CONCESIÓN U OTRAS MODALIDADES DE ASOCIACIÓN PÚBLICO PRIVADAS, ADENDAS E INTERPRETACIONES CONTRACTUALES, EN EL ÁMBITO DE COMPETENCIA INSTITUCIONAL</t>
  </si>
  <si>
    <t xml:space="preserve">INFORME DE ACTIVIDADES RELACIONADAS EN ASPECTOS LEGALES DE LOS CONTRATOS DE CONCECIÓN DE COMPENCIA DE OSITRAN </t>
  </si>
  <si>
    <t>37 SERVICIO DE CONSULTORÍA LEGAL RELACIONADA A LA OPINIÓN DE PROYECTOS DE CONTRATOS DE CONCESIÓN U OTRAS MODALIDADES DE ASOCIACIÓN PÚBLICO PRIVADAS, ADENDAS E INTERPRETACIONES CONTRACTUALES, EN EL ÁMBITO DE COMPETENCIA INSTITUCIONAL</t>
  </si>
  <si>
    <t>38 SERVICIO DE CONSULTORÍA LEGAL RELACIONADA A LA OPINIÓN SOBRE ASPECTOS REGULATORIOS COMO TARIFAS, ACCESO, CONTABILIDAD REGULATORIA, ENTRE OTROS</t>
  </si>
  <si>
    <t>ENTREGABLE DE INFORME DE ACTIVIDADES RELACIONADAS EN MATERIA DE REGULACIÓN Y ADMINITRATIVA</t>
  </si>
  <si>
    <t>39 SERVICIO DE CONSULTORÍA LEGAL RELACIONADA A LA OPINIÓN SOBRE ASPECTOS REGULATORIOS COMO TARIFAS, ACCESO, CONTABILIDAD REGULATORIA</t>
  </si>
  <si>
    <t>40 SERVICIO DE CONSULTORÍA LEGAL RELACIONADA A LOS REQUERIMIENTOS DE OPINIÓN LEGAL, FORMULADOS POR LA ALTA DIRECCIÓN Y ÓRGANOS DE OSITRAN</t>
  </si>
  <si>
    <t>41 SERVICIO DE CONSULTORÍA LEGAL RELACIONADA A LOS REQUERIMIENTOS DE OPINIÓN LEGAL, FORMULADOS POR LA ALTA DIRECCIÓN Y ÓRGANOS DE OSITRAN</t>
  </si>
  <si>
    <t>42 SERVICIO DE CONSULTORÍA LEGAL RELACIONADA A LA OPINIÓN SOBRE ASPECTOS ADMINISTRATIVOS, GESTIÓN PÚBLICA, ENTRE OTROS. (PERSONA JURÍDICA)</t>
  </si>
  <si>
    <t>43 SERVICIO DE CONSULTORÍA LEGAL RELACIONADA A LA OPINIÓN SOBRE ASPECTOS ADMINISTRATIVOS, GESTIÓN PÚBLICA, ENTRE OTROS</t>
  </si>
  <si>
    <t>44 EVALUACIÓN PARA DETERMINAR EL POSICIONAMIENTO DEL OSITRAN</t>
  </si>
  <si>
    <t xml:space="preserve">ESTUDIO DE EVALUACIÓN DE POSICIONAMIENTO (Encuesta) </t>
  </si>
  <si>
    <t>45 IMPLEMENTACIÓN DE ACTIVIDADES DEL COMITÉ PARA LA IGUALDAD DE GÉNERO DEL OSITRÁN</t>
  </si>
  <si>
    <t xml:space="preserve">INFORME DE LOS TALLERES Ó CHARLAS  REALIZADAS AL PERSONAL DE OSITRAN </t>
  </si>
  <si>
    <t>46 CONSULTORIA PARA EL FORTALECIMIENTO Y POSICIONAMIENTO DE OSTRÁN, EN CUANTO A LA EVALUCIÓN DE LOS CONTRATOS DE CONSECIÓN Y LOS SERVICIOS DE SUPERVISIÓN</t>
  </si>
  <si>
    <t>INFORME DE LOS CONTRATOS DE CONSECIÓN Y LOS SERVICIOS DE SUPERVISIÓ.</t>
  </si>
  <si>
    <t>47 CONSULTORIA PARA EL FORTALECIMIENTO Y POSICIONAMIENTO DE OSTRÁN, EN CUANTO A LA EVALUCIÓN DE LOS CONTRATOS DE CONSECIÓN Y LOS SERVICIOS DE SUPERVISIÓN</t>
  </si>
  <si>
    <t>48 CONSULTORÍAS DE APOYO AL SEGUIMIENTO Y SUPERVISIÓN DEL SISTEMA DE CONTROL INTERNO</t>
  </si>
  <si>
    <t>INFORME SOBRE EL AVANCE Y RESULTADOS DE LAS ACCIONES IMPLEMENTADAS EN EL MARCO DEL SISTEMA DE CONTROL INTERNO</t>
  </si>
  <si>
    <t>49 CONSULTORÍAS DE APOYO A LA IMPLEMENTACIÓN DE LOS PLANES EN EL MARCO DEL SISTEMA DE DEFENSA NACIONAL</t>
  </si>
  <si>
    <t>ESTUDIO DE EVALUACIÓN Y PROPUESTA DE LAS ACCIONES A LLEVARSE A CABO PARA IMPLEMENTAR LOS PLANES EN EL MARCO DEL SISTEMA DE DEFENSA NACIONAL</t>
  </si>
  <si>
    <t>50 SERVICIOS DE APOYO PARA LA GESTIÓN EL ACOMPAÑAMIENTO A LAS AUDITORÍAS DEL SISTEMA INTEGRADO DE GESTIÓN</t>
  </si>
  <si>
    <t>INFORME DE EVALUACIÓN SOBRE LA SITUACIÓN Y AVANCES DEL SISTEMA INTEGRADO DE GESTIÓN DE CARA A LAS AUDITORÍAS EXTERNAS EN EL MARCO DE LAS NORMAS ISO</t>
  </si>
  <si>
    <t>51 CONSULTORÍAS DE APOYO PARA LA IMPLEMENTACIÓN Y SUPERVISIÓN DE LA GESTIÓN DEL CONOCIMIENTO</t>
  </si>
  <si>
    <t>ASESORAMIENTO Y ACOMPAÑAMIENTO DURANTE LA IMPLEMENTACIÓN DEL SISTEMA DE GESTIÓN DEL CONOCIMIENTO</t>
  </si>
  <si>
    <t>52 ELABORAR DOCUMENTOS DE INVESTIGACIÓN SOBRE ASPECTOS REGULATORIOS</t>
  </si>
  <si>
    <t>INFORME ECONÓMICO SOBRE REGULACIÓN TARIFARIA</t>
  </si>
  <si>
    <t>53 ELABORAR DOCUMENTOS DE INVESTIGACIÓN SOBRE ASPECTOS REGULATORIOS</t>
  </si>
  <si>
    <t>INFORME ECONÓMICO SOBRE ANÁLISIS DE CONDICIONES DE COMPETENCIA</t>
  </si>
  <si>
    <t xml:space="preserve">54 SERVICIO DE CONSULTORIA RELACIONADAS A LAS ACCIONES DE CONTROL POSTERIOS </t>
  </si>
  <si>
    <t xml:space="preserve">INFORME DE PARTICIPACIÓN DE CONTROL PROGRAMADO EN EL PLAN ANUAL DE CONTROL </t>
  </si>
  <si>
    <t>PLIEGO: 023 AUTORIDAD NACIONAL DEL SERVICIO CIVIL</t>
  </si>
  <si>
    <t>23.27.21</t>
  </si>
  <si>
    <t>23.27.11</t>
  </si>
  <si>
    <t>18173476</t>
  </si>
  <si>
    <t xml:space="preserve">03: PLANEAMIENTO, GESTION Y RESERVA DE CONTINGENCIA </t>
  </si>
  <si>
    <t>2. 3. 2 7. 2 1</t>
  </si>
  <si>
    <t>18115986</t>
  </si>
  <si>
    <t>20554911863</t>
  </si>
  <si>
    <t>2. 3. 2 7. 1 1</t>
  </si>
  <si>
    <t>20477953116</t>
  </si>
  <si>
    <t>PLIEGO: 114 CONSEJO NACIONAL DE CIENCIA, TECNOLOGIA E INNOVACION TECNOLOGICA</t>
  </si>
  <si>
    <t>1. SERVICIO DE CONSULTARÍA PARA EL DISEÑO Y ELABORACIÓN DEL MAPA DE PROCESOS Y PROCEDIMIENTOS DE SOPORTE Y MISIONALES DEL CONCYTEC</t>
  </si>
  <si>
    <t>ELABORACIÓN DEL MAPA DE PROCESOS Y PROCEDIMIENTOS DE SOPORTE Y MISIONALES DEL CONCYTEC</t>
  </si>
  <si>
    <t>2.3. 2  7. 1  1</t>
  </si>
  <si>
    <t>SEGUIMIENTO Y MONITOREO TÉCNICO Y FINANCIERO DE CONTRATOS Y CONVENIOS MEDIANTE LOS INFORMES TÉCNICOS Y FINANCIEROS.</t>
  </si>
  <si>
    <t>2.3. 2  7. 2  1</t>
  </si>
  <si>
    <t>PLIEGO: 183  INSTITUTO NACIONAL DE DEFENSA DE LA COMPETENCIA Y DE LA PROTECCION DE LA PROPIEDAD INTELECTUAL</t>
  </si>
  <si>
    <t xml:space="preserve">1 SERVICIO DE CONSULTORÍA EN MATERIA LABORAL PARA LA GERENCIA GENERAL DEL INDECOPI                                                                                                                                                                          </t>
  </si>
  <si>
    <t xml:space="preserve">SERVICIO DE CONSULTORÍA EN MATERIA LABORAL PARA LA GERENCIA GENERAL DEL INDECOPI                                                                                                                                                                          </t>
  </si>
  <si>
    <t>2.3. 2 7. 1 1</t>
  </si>
  <si>
    <t xml:space="preserve">2 CONSULTORIA PARA ELABORACION DE PLAN DE IMPLEMENTACION DE TELETRABAJO                                                                                                                                                                                     </t>
  </si>
  <si>
    <t xml:space="preserve">CONSULTORIA PARA ELABORACION DE PLAN DE IMPLEMENTACION DE TELETRABAJO                                                                                                                                                                                     </t>
  </si>
  <si>
    <t xml:space="preserve">3 SERVICIO DE CONSULTORIA contable especializada para la revisión, evaluación y aplicación en la entidad de la Directiva N°004 – 2019/INDECOPI – Directiva para el registro contable, provisión de cobranza dudosa y castigo de las cuentas incobrables de las multas y liquidaciones de cobranza por derechos antidumping.                                                                                                                                                        </t>
  </si>
  <si>
    <t xml:space="preserve">SERVICIO DE CONSULTORIA contable especializada para la revisión, evaluación y aplicación en la entidad de la Directiva N°004 – 2019/INDECOPI – Directiva para el registro contable, provisión de cobranza dudosa y castigo de las cuentas incobrables de las multas y liquidaciones de cobranza por derechos antidumping.                                                                                                                                                        </t>
  </si>
  <si>
    <t xml:space="preserve">4 SERVICIO PARA EL ESTUDIO DE CLIMA LABORAL 2020                                                                                                                                                                                              </t>
  </si>
  <si>
    <t xml:space="preserve">SERVICIO PARA EL ESTUDIO DE CLIMA LABORAL 2020                                                                                                                                                                                              </t>
  </si>
  <si>
    <t>5 SERVICIO DE CONSULTORÍA DE PATROCINIO Y ASESORÍA LEGAL EN MATERIA PENAL</t>
  </si>
  <si>
    <t>SERVICIO DE CONSULTORÍA DE PATROCINIO Y ASESORÍA LEGAL EN MATERIA PENAL</t>
  </si>
  <si>
    <t xml:space="preserve">6 SERVICIO CONSULTORÍA DE ANÁLISIS Y COORDINACIÓN PARA LA ACTUALIZACIÓN DE LA POLÍTICA NACIONAL DE PROTECCIÓN AL CONSUMIDOR                                                                                                                                 </t>
  </si>
  <si>
    <t xml:space="preserve">SERVICIO CONSULTORÍA DE ANÁLISIS Y COORDINACIÓN PARA LA ACTUALIZACIÓN DE LA POLÍTICA NACIONAL DE PROTECCIÓN AL CONSUMIDOR                                                                                                                                 </t>
  </si>
  <si>
    <t xml:space="preserve">7 CONSULTORÍA ESPECIALIZADA PARA EL DESARROLLO DEL ANÁLISIS LEGAL,ADMINISTRATIVO Y/O PROCESAL ADMINISTRATIVO Y/O CIVIL Y/O PROCESAL CIVIL- CEB                                                                                                              </t>
  </si>
  <si>
    <t xml:space="preserve">CONSULTORÍA ESPECIALIZADA PARA EL DESARROLLO DEL ANÁLISIS LEGAL,ADMINISTRATIVO Y/O PROCESAL ADMINISTRATIVO Y/O CIVIL Y/O PROCESAL CIVIL- CEB                                                                                                              </t>
  </si>
  <si>
    <t>2.3. 2 7. 11</t>
  </si>
  <si>
    <t xml:space="preserve">8 SERVICIO DE CONSULTORÍA PARA LA PREPARACIÓN DE INSUMOS PARA LA FORMULACIÓN DEL PLAN ESTRÉGICO INSTITUCIONAL (PEI) DEL INDECOPI PARA EL PERIODO 2022-2024                                                                                                               </t>
  </si>
  <si>
    <t xml:space="preserve">SERVICIO DE CONSULTORÍA PARA LA PREPARACIÓN DE INSUMOS PARA LA FORMULACIÓN DEL PLAN ESTRÉGICO INSTITUCIONAL (PEI) DEL INDECOPI PARA EL PERIODO 2022-2024                                                                                                               </t>
  </si>
  <si>
    <t xml:space="preserve">9 SERVICIO DE CONSULTOÍA DE REVISIÓN DE LA PROPUESTA DE MODIFICACION DEL REGLAMENTO DE ORGANIZACIÓN Y FUNCIONES DEL INDECOPI                                                                                                                                                                                       </t>
  </si>
  <si>
    <t xml:space="preserve">SERVICIO DE CONSULTOÍA DE REVISIÓN DE LA PROPUESTA DE MODIFICACION DEL REGLAMENTO DE ORGANIZACIÓN Y FUNCIONES DEL INDECOPI                                                                                                                                                                                       </t>
  </si>
  <si>
    <t xml:space="preserve">10 Contratación del Servicio de Asesoría de la International Finance Corporation-IFC                                                                                                                                                                         </t>
  </si>
  <si>
    <t xml:space="preserve"> Contratación del Servicio de Asesoría de la International Finance Corporation-IFC                                                                                                                                                                         </t>
  </si>
  <si>
    <t>11 CONSULTORIA EN MATERIA LEGAL</t>
  </si>
  <si>
    <t xml:space="preserve"> CONSULTORIA EN MATERIA LEGAL</t>
  </si>
  <si>
    <t>12 CONSULTORIA EN MATERIA LEGAL</t>
  </si>
  <si>
    <t>13 CONSULTORIA PARA ELABORACION DE GUIA</t>
  </si>
  <si>
    <t xml:space="preserve"> CONSULTORIA PARA ELABORACION DE GUIA</t>
  </si>
  <si>
    <t>14 CONSULTORIA PARA ELABORACION DE GUIA</t>
  </si>
  <si>
    <t>15 CONSULTORIA PARA ELABORACION DE GUIA</t>
  </si>
  <si>
    <t>16 CONSULTORIA PARA ELABORACION DE GUIA</t>
  </si>
  <si>
    <t>17 CONSULTORIA PARA ELABORACION DE GUIA</t>
  </si>
  <si>
    <t>18 CONSULTORÍA EN TEMAS CONTABLES</t>
  </si>
  <si>
    <t xml:space="preserve"> CONSULTORÍA EN TEMAS CONTABLES</t>
  </si>
  <si>
    <t>19 CONSULTORÍA EN DERECHO ADMINISTRATIVO</t>
  </si>
  <si>
    <t xml:space="preserve"> CONSULTORÍA EN DERECHO ADMINISTRATIVO</t>
  </si>
  <si>
    <t>20 CONSULTORIA EN DERECHO CONSTITUCIONAL</t>
  </si>
  <si>
    <t xml:space="preserve"> CONSULTORIA EN DERECHO CONSTITUCIONAL</t>
  </si>
  <si>
    <t>21 CONSULTORÍA LEGAL</t>
  </si>
  <si>
    <t xml:space="preserve"> CONSULTORÍA LEGAL</t>
  </si>
  <si>
    <t>SECTOR 01 PRESIDENCIA DEL CONSEJO MINISTROS</t>
  </si>
  <si>
    <t>003 SG - PCM</t>
  </si>
  <si>
    <t>BANCO DE LA NACION</t>
  </si>
  <si>
    <t>00-000-299375</t>
  </si>
  <si>
    <t>DIC. 2002</t>
  </si>
  <si>
    <t>SOLES</t>
  </si>
  <si>
    <t>017 RCC</t>
  </si>
  <si>
    <t>00-068-371066</t>
  </si>
  <si>
    <t>05/2017</t>
  </si>
  <si>
    <t>00-068-377366</t>
  </si>
  <si>
    <t>02/2018</t>
  </si>
  <si>
    <t>018 PROMSACE</t>
  </si>
  <si>
    <t>00-068-381223</t>
  </si>
  <si>
    <t>00-000-283274</t>
  </si>
  <si>
    <t>SET. 2001</t>
  </si>
  <si>
    <t xml:space="preserve">    REC.DIRECT.RECAUD-CUT</t>
  </si>
  <si>
    <t>00-000-299735</t>
  </si>
  <si>
    <t>AGO. 2014</t>
  </si>
  <si>
    <t>00-068-386128</t>
  </si>
  <si>
    <t xml:space="preserve">     - CRED. EXTERNO</t>
  </si>
  <si>
    <t>00-068-381169</t>
  </si>
  <si>
    <t>06-068-002026</t>
  </si>
  <si>
    <t>DOLARES</t>
  </si>
  <si>
    <t xml:space="preserve">     - CRED. INTERNO</t>
  </si>
  <si>
    <t>00-000-863262</t>
  </si>
  <si>
    <t>MAR. 2007</t>
  </si>
  <si>
    <t>00-068-247799</t>
  </si>
  <si>
    <t>DIC. 2010</t>
  </si>
  <si>
    <t>00-068-313546</t>
  </si>
  <si>
    <t>MAR. 2012</t>
  </si>
  <si>
    <t>06-000-034965</t>
  </si>
  <si>
    <t>MAR. 2010</t>
  </si>
  <si>
    <t>06-068-001542</t>
  </si>
  <si>
    <t>00-068-371120</t>
  </si>
  <si>
    <t>06-000-031605</t>
  </si>
  <si>
    <t>JUL. 2005</t>
  </si>
  <si>
    <t xml:space="preserve">         - EJECUCION DE CARTAS FIANZAS POR GARANTIAS</t>
  </si>
  <si>
    <t>00-068-382254</t>
  </si>
  <si>
    <t xml:space="preserve">         - FONDO GARANTIAS VALORIZACIONES OBRAS</t>
  </si>
  <si>
    <t>00-068-386071</t>
  </si>
  <si>
    <t>001 INEI</t>
  </si>
  <si>
    <t>00-000-299391</t>
  </si>
  <si>
    <t>00-000-281700</t>
  </si>
  <si>
    <t>2.1 SALDO DISPONIBLE RDR CUT</t>
  </si>
  <si>
    <t>3.1 SALDO DISPONIBLE RDR CUT</t>
  </si>
  <si>
    <t>00-000-866970</t>
  </si>
  <si>
    <t>00-068-331862</t>
  </si>
  <si>
    <t>06-068-001879</t>
  </si>
  <si>
    <t>00-068-378311</t>
  </si>
  <si>
    <t>4.1 SALDOS DISPONIBLES CUT-DONACIONES_TR N</t>
  </si>
  <si>
    <t>4.2 SALDOS DISPONIBLES CUT-TRANSFERENCIAS_TR16</t>
  </si>
  <si>
    <t>4.3 SALDOS DISPONIBLES CUT-TRANSFERENCIAS_TR18</t>
  </si>
  <si>
    <t>5.1 SALDOS DISPONIBLE CUT</t>
  </si>
  <si>
    <t>001 DINI</t>
  </si>
  <si>
    <t>MEF - CUT</t>
  </si>
  <si>
    <t>00-000-299456</t>
  </si>
  <si>
    <t>BANCO DE LA NACIÓN</t>
  </si>
  <si>
    <t>00-000-298395</t>
  </si>
  <si>
    <t xml:space="preserve">PLIEGO: 011 DESPACHO PRESIDENCIAL </t>
  </si>
  <si>
    <t>001 D. PRESIDENCIAL</t>
  </si>
  <si>
    <t>00-000-299464</t>
  </si>
  <si>
    <t>00-000-309346</t>
  </si>
  <si>
    <t>PLIEGO: 012 COMISION NACIONAL PARA EL DESARROLLO Y VIDA SIN DROGAS - DEVIDA</t>
  </si>
  <si>
    <t>001 DEVIDA</t>
  </si>
  <si>
    <t>Convenio USAID N° 0527-0426</t>
  </si>
  <si>
    <t>Banco Continental</t>
  </si>
  <si>
    <t>0011-0661-0100072828</t>
  </si>
  <si>
    <t xml:space="preserve">DEVIDA - Apoyo Rural </t>
  </si>
  <si>
    <t>0011-0661-0100025293</t>
  </si>
  <si>
    <t>DEVIDA - Embajada Americana NAS</t>
  </si>
  <si>
    <t>0011-0661-0100028055</t>
  </si>
  <si>
    <t>Convenio T.R. MINAG</t>
  </si>
  <si>
    <t>Banco de la Nacion</t>
  </si>
  <si>
    <t>0000-284653</t>
  </si>
  <si>
    <t>DEVIDA Ley 28254 Art. 18</t>
  </si>
  <si>
    <t>0000-525782</t>
  </si>
  <si>
    <t>DEVIDA - Retenciones 10% Ley 28015 Art 21</t>
  </si>
  <si>
    <t>DEVIDA - Insumos Quimicos y Bienes Fiscalizados D. Leg. 1126</t>
  </si>
  <si>
    <t>DEVIDA - Ejecucion de Cartas Fianzas por Garantias</t>
  </si>
  <si>
    <t>PLIEGO: 016 CENTRO NACIONAL DE PLANEAMIENTO ESTRATEGICO - CEPLAN</t>
  </si>
  <si>
    <t>001 CEPLAN</t>
  </si>
  <si>
    <t>Soles</t>
  </si>
  <si>
    <t xml:space="preserve">    - OTROS (EJEC.CARTAS FIANZAS POR GARANTIAS) </t>
  </si>
  <si>
    <t>001 OSIPTEL</t>
  </si>
  <si>
    <t>0000-299294</t>
  </si>
  <si>
    <t>0000-291706</t>
  </si>
  <si>
    <t>0000-876321</t>
  </si>
  <si>
    <t>0068-166934</t>
  </si>
  <si>
    <t>0068-172519</t>
  </si>
  <si>
    <t>0068-375169</t>
  </si>
  <si>
    <t>BANCO DE CRÉDITO</t>
  </si>
  <si>
    <t>193-1405607-0-49</t>
  </si>
  <si>
    <t>193-1449991-0-72</t>
  </si>
  <si>
    <t>193-0172599-1-32</t>
  </si>
  <si>
    <t>SCOTIABANK</t>
  </si>
  <si>
    <t>000-0415987</t>
  </si>
  <si>
    <t>000-2224879</t>
  </si>
  <si>
    <t>000-6027423</t>
  </si>
  <si>
    <t>000-1985772</t>
  </si>
  <si>
    <t>INTERBANK</t>
  </si>
  <si>
    <t>200-3001245129</t>
  </si>
  <si>
    <t>CONTINENTAL</t>
  </si>
  <si>
    <t>0011-0661-0100059678-61</t>
  </si>
  <si>
    <t>BONO REACTIVA</t>
  </si>
  <si>
    <t>RENTESEG</t>
  </si>
  <si>
    <t>BANCO AZTECA</t>
  </si>
  <si>
    <t>0008263</t>
  </si>
  <si>
    <t>CAJA MUNICIPAL DE AHORRO Y CREDITO DE MAYNAS</t>
  </si>
  <si>
    <t>109012331000427250</t>
  </si>
  <si>
    <t>PLIEGO: 020 ORGANISMO SUPERVISOR DE LA INVERSIÓN EN ENERGÍA Y MINERIA-OSINERGMIN</t>
  </si>
  <si>
    <t>001 OSINERGMIN</t>
  </si>
  <si>
    <t>BANCO GNB PERU SA</t>
  </si>
  <si>
    <t>COMPARTAMOS FINANCIERA S.A.</t>
  </si>
  <si>
    <t>999411021242</t>
  </si>
  <si>
    <t>BANCO RIPLEY PERU S.A.</t>
  </si>
  <si>
    <t xml:space="preserve">CRAC CENCOSUD SCOTIA PERÚ S.A </t>
  </si>
  <si>
    <t>IB00014600</t>
  </si>
  <si>
    <t>BANBIF</t>
  </si>
  <si>
    <t>141101808392</t>
  </si>
  <si>
    <t>141101809141</t>
  </si>
  <si>
    <t>999411714150</t>
  </si>
  <si>
    <t>BANCO DE CREDITO DEL PERU</t>
  </si>
  <si>
    <t>193-82634792-0-3</t>
  </si>
  <si>
    <t>BANCO INTERBANK</t>
  </si>
  <si>
    <t>981DPCM210560008</t>
  </si>
  <si>
    <t>BANCO SANTANDER</t>
  </si>
  <si>
    <t>CREDISCOTIA FINANCIERA</t>
  </si>
  <si>
    <t>981DPCM210900041</t>
  </si>
  <si>
    <t>193-82652053-0-7</t>
  </si>
  <si>
    <t>999412017876</t>
  </si>
  <si>
    <t>193-82653124-0-5</t>
  </si>
  <si>
    <t xml:space="preserve">CRAC CENCOSUD SCOTIA PERÚ S.A   </t>
  </si>
  <si>
    <t>IB00014756</t>
  </si>
  <si>
    <t>SCOTIABANK PERU SAA</t>
  </si>
  <si>
    <t>IB00014777</t>
  </si>
  <si>
    <t>193-82663148-0-2</t>
  </si>
  <si>
    <t xml:space="preserve">Banco de la Nacion </t>
  </si>
  <si>
    <t>0000-876348</t>
  </si>
  <si>
    <t>0000-879029</t>
  </si>
  <si>
    <t xml:space="preserve">Banco Continental </t>
  </si>
  <si>
    <t xml:space="preserve">64-01000018648 </t>
  </si>
  <si>
    <t>Banco de Crédito del Perú</t>
  </si>
  <si>
    <t>193-1019901-0-29</t>
  </si>
  <si>
    <t>193-1405567-0-45</t>
  </si>
  <si>
    <t>193-1510302-0-75</t>
  </si>
  <si>
    <t>193-1989983-0-36</t>
  </si>
  <si>
    <t>193-1522184-1-05</t>
  </si>
  <si>
    <t>Dolares</t>
  </si>
  <si>
    <t xml:space="preserve">193-1536216-0-32 </t>
  </si>
  <si>
    <t>Scotiabank S.A.A.</t>
  </si>
  <si>
    <t>000-3967417</t>
  </si>
  <si>
    <t>000-2926180</t>
  </si>
  <si>
    <t>Banco Interbank</t>
  </si>
  <si>
    <t>001-200-3001324100</t>
  </si>
  <si>
    <t>0152-0200006434</t>
  </si>
  <si>
    <t>0068-324173</t>
  </si>
  <si>
    <t>06-068-001593</t>
  </si>
  <si>
    <t>068-372194</t>
  </si>
  <si>
    <t>068-375177</t>
  </si>
  <si>
    <t>Banco Interamericano de Finanzas</t>
  </si>
  <si>
    <t>007000148616</t>
  </si>
  <si>
    <t xml:space="preserve">Scotiabank S.A.A. </t>
  </si>
  <si>
    <t>000-3022146</t>
  </si>
  <si>
    <t>981DPCM210990001</t>
  </si>
  <si>
    <t>193-82652330-1-7</t>
  </si>
  <si>
    <t>04/01/2019</t>
  </si>
  <si>
    <t>001 SUNASS</t>
  </si>
  <si>
    <t>TESORO PUBLICO</t>
  </si>
  <si>
    <t>00-068-324181</t>
  </si>
  <si>
    <t>00-000-876356</t>
  </si>
  <si>
    <t>00-000-525537</t>
  </si>
  <si>
    <t>00-068-182964</t>
  </si>
  <si>
    <t>00-068-327202</t>
  </si>
  <si>
    <t>00-068-375185</t>
  </si>
  <si>
    <t>194-0007304-0-77</t>
  </si>
  <si>
    <t>193-1405575-0-26</t>
  </si>
  <si>
    <t xml:space="preserve">BANCO SCOTIABANK </t>
  </si>
  <si>
    <t>000-2740974</t>
  </si>
  <si>
    <t>000-4644026</t>
  </si>
  <si>
    <t>BANCO CONTINENTAL</t>
  </si>
  <si>
    <t>0011-0661-0100039758</t>
  </si>
  <si>
    <t>BANCO INTERNACIONAL DEL PERÚ</t>
  </si>
  <si>
    <t>981DPCM210900079</t>
  </si>
  <si>
    <t>31/03/2021</t>
  </si>
  <si>
    <t>981DPCM210900080</t>
  </si>
  <si>
    <t>00-068-371600</t>
  </si>
  <si>
    <t>001: OSITRAN</t>
  </si>
  <si>
    <t>Banco de la Nación ***</t>
  </si>
  <si>
    <t>00-068-324203</t>
  </si>
  <si>
    <t>Banco de la Nación</t>
  </si>
  <si>
    <t>0000 876364</t>
  </si>
  <si>
    <t>00-005-202612</t>
  </si>
  <si>
    <t>193-1138783-0-57</t>
  </si>
  <si>
    <t>Banco de Crédito del Perú ****</t>
  </si>
  <si>
    <t>193-1569860-1-80</t>
  </si>
  <si>
    <t>Scotiabank del Perú</t>
  </si>
  <si>
    <t>000 4174267</t>
  </si>
  <si>
    <t>0011 0661 0100036333</t>
  </si>
  <si>
    <t>(***) Cuenta Corriente utilizada para realizar giros con Recursos Ordinarios.</t>
  </si>
  <si>
    <t>(****) Importe en US$ 41.55 (*) y US$ 2'350,601.16 (**), Tipo de Cambio S/ 3.616 y S/ 3.925 respectivamente.</t>
  </si>
  <si>
    <t>001 SERVIR</t>
  </si>
  <si>
    <t>0000-875147</t>
  </si>
  <si>
    <t>Año 2008</t>
  </si>
  <si>
    <t xml:space="preserve">    RECURSOS DIRECTAM. RECAUD. CENTRAL</t>
  </si>
  <si>
    <t>0000-878464</t>
  </si>
  <si>
    <t>Año 2009</t>
  </si>
  <si>
    <t xml:space="preserve">    RECURSOS DIRECTAM. RECAUD. CUT</t>
  </si>
  <si>
    <t>Año 2013</t>
  </si>
  <si>
    <t xml:space="preserve">      DONACION - CONVENIO AECID</t>
  </si>
  <si>
    <t>0068-349346</t>
  </si>
  <si>
    <t>Año 2014</t>
  </si>
  <si>
    <t xml:space="preserve">    - OTROS (ESPECIFIQUE) - FONBECA - CREDITO BECA</t>
  </si>
  <si>
    <t>Año 2017</t>
  </si>
  <si>
    <t>001 OSINFOR</t>
  </si>
  <si>
    <t xml:space="preserve">RDR </t>
  </si>
  <si>
    <t>RDR-MULTAS</t>
  </si>
  <si>
    <t>00-068-314046</t>
  </si>
  <si>
    <t>RDR-CUT</t>
  </si>
  <si>
    <t>DIRECCION GENERAL DEL TESORO PUBLICO</t>
  </si>
  <si>
    <t>CUT</t>
  </si>
  <si>
    <t>001 CONCYTEC</t>
  </si>
  <si>
    <t>0000-300063</t>
  </si>
  <si>
    <t>002 FONDECYT</t>
  </si>
  <si>
    <t>00-068-334330</t>
  </si>
  <si>
    <t>0000-282057</t>
  </si>
  <si>
    <t xml:space="preserve">TESORO PÚBLICO (CUT)-BANCO DE LA NACIÓN </t>
  </si>
  <si>
    <t>00-068-339804</t>
  </si>
  <si>
    <t>TESORO PÚBLICO (CUT) - RDR TR 7</t>
  </si>
  <si>
    <t>3.- RECURSOS OPERACIONES OFICIALES DE CRED. EXTERNO</t>
  </si>
  <si>
    <t>00-068-371694</t>
  </si>
  <si>
    <t>06-068-001577</t>
  </si>
  <si>
    <t>TESORO PÚBLICO (CUT) - ENDEUD. E. TR 10</t>
  </si>
  <si>
    <t>TESORO PÚBLICO (CUT) - ENDEUD. I. TR F</t>
  </si>
  <si>
    <t>TESORO PÚBLICO (CUT) - DU. 051-2020 TR 18</t>
  </si>
  <si>
    <t xml:space="preserve">TESORO PÚBLICO (CUT TR 18) </t>
  </si>
  <si>
    <t>0000-284203</t>
  </si>
  <si>
    <t>0000-622710</t>
  </si>
  <si>
    <t xml:space="preserve">6-068-002603 </t>
  </si>
  <si>
    <t>00-068-363713</t>
  </si>
  <si>
    <t>06-068-001119</t>
  </si>
  <si>
    <t>06-068-001291</t>
  </si>
  <si>
    <t>00-068-384508</t>
  </si>
  <si>
    <t>00-068-386217</t>
  </si>
  <si>
    <t>TESORO PÚBLICO (CUT) - TRANSFER. TR 16</t>
  </si>
  <si>
    <t xml:space="preserve">00-068-334330 </t>
  </si>
  <si>
    <t>TESORO PÚBLICO (CUT) - TRANSFER. TR 18</t>
  </si>
  <si>
    <t>TESORO PÚBLICO (CUT) - DONACIÓN TR 10</t>
  </si>
  <si>
    <t>88. SIN FUENTE DE FINANCIAMIENTO</t>
  </si>
  <si>
    <t>00-068-346533 1</t>
  </si>
  <si>
    <t>00-068-3769712</t>
  </si>
  <si>
    <t>001 INDECOPI</t>
  </si>
  <si>
    <t>193-1161125-0-34</t>
  </si>
  <si>
    <t>16/10/2001</t>
  </si>
  <si>
    <t>193-2383280-0-34</t>
  </si>
  <si>
    <t>193-1201786-1-61</t>
  </si>
  <si>
    <t>07/01/2003</t>
  </si>
  <si>
    <t>193-1852417-0-81</t>
  </si>
  <si>
    <t>03/02/2010</t>
  </si>
  <si>
    <t>193-1852416-0-71</t>
  </si>
  <si>
    <t>0000-282545</t>
  </si>
  <si>
    <t>22/09/2001</t>
  </si>
  <si>
    <t>0000-252468</t>
  </si>
  <si>
    <t>20/08/1997</t>
  </si>
  <si>
    <t>06-000-034043</t>
  </si>
  <si>
    <t>15/02/2009</t>
  </si>
  <si>
    <t>046-024818</t>
  </si>
  <si>
    <t>02/04/2012</t>
  </si>
  <si>
    <t>00-068-375630</t>
  </si>
  <si>
    <t>00-068-378982</t>
  </si>
  <si>
    <t>00-068-382246</t>
  </si>
  <si>
    <t>000-4206380</t>
  </si>
  <si>
    <t>0661-01-00039529</t>
  </si>
  <si>
    <t>01/05/2009</t>
  </si>
  <si>
    <t>0661-01-00079784</t>
  </si>
  <si>
    <t>07/01/2021</t>
  </si>
  <si>
    <t>045-3000418247</t>
  </si>
  <si>
    <t>01/12/2008</t>
  </si>
  <si>
    <t>SECTOR 01 PRESIDENCIA DEL CONSEJO DE MINISTROS</t>
  </si>
  <si>
    <t>BANCO / 
INSTITUCIÓN FINANCIERA</t>
  </si>
  <si>
    <t>3.- RECURSOS OPERACIONES OFICIALES DE CRED.</t>
  </si>
  <si>
    <t xml:space="preserve">    - CANON  Y  SOBRECANON, REGALIAS Y PARTICIPACIONES</t>
  </si>
  <si>
    <t xml:space="preserve">       CANON Y SOBRECANON, REGALIAS Y  PARTICIPACIONES</t>
  </si>
  <si>
    <t>GESTORA DEL PROGRAMA ACADEMICO EDITORIAL</t>
  </si>
  <si>
    <t>000306897</t>
  </si>
  <si>
    <t>MATEOS FERNANDEZ MAQUIEIRA BEATRIZ SARA</t>
  </si>
  <si>
    <t>HISTORIA</t>
  </si>
  <si>
    <t>TITULO PROFESIONAL</t>
  </si>
  <si>
    <t>LICENCIADA EN HISTORIA</t>
  </si>
  <si>
    <t/>
  </si>
  <si>
    <t>ESPECIALISTA EN MATERIA DE PLANEAMIENTO</t>
  </si>
  <si>
    <t>000675876</t>
  </si>
  <si>
    <t>BAUTISTA LOPEZ MARIA FERNANDA</t>
  </si>
  <si>
    <t>ADMINISTRACION PUBLICA</t>
  </si>
  <si>
    <t>ADMINISTRADORA PUBLICA</t>
  </si>
  <si>
    <t>COORDINADORA</t>
  </si>
  <si>
    <t>001072750</t>
  </si>
  <si>
    <t>PIÑERO MORA MARIA GABRIELA</t>
  </si>
  <si>
    <t>DERECHO</t>
  </si>
  <si>
    <t>ABOGADA</t>
  </si>
  <si>
    <t>JEFE DE LA OFICINA DE ASUNTOS FINANCIEROS</t>
  </si>
  <si>
    <t>00799605</t>
  </si>
  <si>
    <t>GUZMAN PALACIOS GUIDO ENRIQUE</t>
  </si>
  <si>
    <t>CONTABILIDAD</t>
  </si>
  <si>
    <t>CONTADOR PUBLICO/ MAESTRO EN GESTION PUBLICA</t>
  </si>
  <si>
    <t>PROFESIONAL</t>
  </si>
  <si>
    <t>01124789</t>
  </si>
  <si>
    <t>DEL CASTILLO RUIZ JORGE</t>
  </si>
  <si>
    <t>CONTADOR PUBLICO</t>
  </si>
  <si>
    <t>ASESOR II DEL DESPACHO MINISTERIAL</t>
  </si>
  <si>
    <t>01323191</t>
  </si>
  <si>
    <t>VILCA ARPASI PAULO CESAR</t>
  </si>
  <si>
    <t>TITULO</t>
  </si>
  <si>
    <t>MAGISTER EN CIENCIA POLITICA Y GOBIERNO</t>
  </si>
  <si>
    <t>COORDINADOR EN DESARROLLO TERRITORIAL</t>
  </si>
  <si>
    <t>02838136</t>
  </si>
  <si>
    <t>LAZO GARCIA ZABALETA SERGIO DRAUCIN</t>
  </si>
  <si>
    <t>INGENIERIA ZOOTECNISTA</t>
  </si>
  <si>
    <t>INGENIERO ZOOTECNISTA</t>
  </si>
  <si>
    <t>SUBSECRETARIA DE SIMPLIFICACIÓN Y ANÁLISIS REGULATORIO</t>
  </si>
  <si>
    <t>02862903</t>
  </si>
  <si>
    <t>PEÑA NIÑO MIRIAM ISABEL</t>
  </si>
  <si>
    <t>SECRETARIO DE LA SECRETARÍA DE DESCENTRALIZACIÓN</t>
  </si>
  <si>
    <t>03333236</t>
  </si>
  <si>
    <t>RUIZ ROSALES MAXIMILIANO</t>
  </si>
  <si>
    <t xml:space="preserve">ECONOMIA </t>
  </si>
  <si>
    <t>LICENCIATURA</t>
  </si>
  <si>
    <t>ECONOMISTA</t>
  </si>
  <si>
    <t>EXPERTA EN PRESUPUESTO PUBLICO ORIENTADO A GESTION DE PROGRAMAS PRESUPUESTALES E INVERSION DESCENTRALIZADA</t>
  </si>
  <si>
    <t>04086193</t>
  </si>
  <si>
    <t>JACHA ESPINOZA WUILDA IRA</t>
  </si>
  <si>
    <t>ECONOMIA</t>
  </si>
  <si>
    <t>ANALISTA EN GESTION DE CONFLICTOS - ABANCAY (APURIMAC)</t>
  </si>
  <si>
    <t>04440140</t>
  </si>
  <si>
    <t>REYES GAMEZ ROBERTO ARTURO</t>
  </si>
  <si>
    <t>ABOGADO</t>
  </si>
  <si>
    <t>PROFESIONAL EN ACTIVIDADES DE TESORERIA</t>
  </si>
  <si>
    <t>06008671</t>
  </si>
  <si>
    <t>VALVERDE CANALES MANUEL</t>
  </si>
  <si>
    <t xml:space="preserve">ECONOMISTA </t>
  </si>
  <si>
    <t>ASISTENTE TECNICO</t>
  </si>
  <si>
    <t>06020151</t>
  </si>
  <si>
    <t>VARGAS SOTOMAYOR DE WALDE ZULEMA EMILIA</t>
  </si>
  <si>
    <t>SECRETARIADO</t>
  </si>
  <si>
    <t>TITULO TECNICO</t>
  </si>
  <si>
    <t>SECRETARIA EJECUTIVA</t>
  </si>
  <si>
    <t>ESPECIALISTA DE COMUNICACIONES EN DESCENTRALIZACION</t>
  </si>
  <si>
    <t>06036671</t>
  </si>
  <si>
    <t>PALACIOS DIAZ MARIA LOURDES</t>
  </si>
  <si>
    <t>CIENCIAS DE LA COMUNICACION</t>
  </si>
  <si>
    <t>LICENCIADA EN CIENCIAS DE LA COMUNICACION</t>
  </si>
  <si>
    <t>TECNICO</t>
  </si>
  <si>
    <t>06135046</t>
  </si>
  <si>
    <t>VERGARA HUAYANCA MANUEL SANTIAGO</t>
  </si>
  <si>
    <t>CARPINTERIA</t>
  </si>
  <si>
    <t>TECNICO PROFESIONAL DE CARPINTERIA</t>
  </si>
  <si>
    <t>ANALISTA DE INVESTIGACION EN MATERIA DE INNOVACION</t>
  </si>
  <si>
    <t>06221518</t>
  </si>
  <si>
    <t>BAZAN VARGAS DIANA</t>
  </si>
  <si>
    <t>SOCIOLOGIA</t>
  </si>
  <si>
    <t>SOCIOLOGA</t>
  </si>
  <si>
    <t>06269855</t>
  </si>
  <si>
    <t>CABELLO VARGAS GILBERTO EDUARDO</t>
  </si>
  <si>
    <t>SECRETARIA DE LA SECRETARÍA DE GESTIÓN SOCIAL Y DIÁLOGO</t>
  </si>
  <si>
    <t>06479238</t>
  </si>
  <si>
    <t>HUAMANI OLIVO CARMEN GISELLE</t>
  </si>
  <si>
    <t>BACHILLER</t>
  </si>
  <si>
    <t>BACHILLER EN CIENCIAS SOCIALES CON MENCIÓN EN SOCIOLOGÍA</t>
  </si>
  <si>
    <t>PROFESIONAL EN CONTROL PREVIO</t>
  </si>
  <si>
    <t>06618476</t>
  </si>
  <si>
    <t>CONDADO VEGA MARIO CESAR AUGUSTO</t>
  </si>
  <si>
    <t>ESPECIALISTA</t>
  </si>
  <si>
    <t>06639491</t>
  </si>
  <si>
    <t>CANCHO RIOS AMILCAR MARCELINO</t>
  </si>
  <si>
    <t>06698892</t>
  </si>
  <si>
    <t>SALAZAR VALVERDE DE VALENCIA GINA MARILYN</t>
  </si>
  <si>
    <t>SUBSECRETARIO DE DESARROLLO TERRITORIAL</t>
  </si>
  <si>
    <t>06793261</t>
  </si>
  <si>
    <t>PAULINI SANCHEZ JAVIER ALEXANDER</t>
  </si>
  <si>
    <t>TITULADO</t>
  </si>
  <si>
    <t>TÍTULO DE MÁSTER EN GESTIÓN DE POLÍTICAS PÚBLICAS</t>
  </si>
  <si>
    <t>ANALISTA EN GESTION</t>
  </si>
  <si>
    <t>06804290</t>
  </si>
  <si>
    <t>ASMAT FLORES ROSA KARINA</t>
  </si>
  <si>
    <t>MARKETING</t>
  </si>
  <si>
    <t>LICENCIADA EN MARKETING</t>
  </si>
  <si>
    <t>APOYO TECNICO PROFESIONAL</t>
  </si>
  <si>
    <t>07219901</t>
  </si>
  <si>
    <t>TAQUIRI YUPANQUI GILMER EDILBERTO</t>
  </si>
  <si>
    <t>ELECTRONICA</t>
  </si>
  <si>
    <t>TECNICO EN ELECTRONICA</t>
  </si>
  <si>
    <t>ESPECIALISTA EN MONITOREO Y EVALUACION</t>
  </si>
  <si>
    <t>07225175</t>
  </si>
  <si>
    <t>ZUMAETA ALMEZA MARIA JANNET</t>
  </si>
  <si>
    <t>ESPECIALISTA EN CONTROL PREVIO</t>
  </si>
  <si>
    <t>07244289</t>
  </si>
  <si>
    <t>CORNEJO RODRIGUEZ FERNANDO AUGUSTO</t>
  </si>
  <si>
    <t>CONTADOR PÚBLICO</t>
  </si>
  <si>
    <t>SUBSECRETARIA DE CALIDAD DE ATENCIÓN AL CIUDADANO</t>
  </si>
  <si>
    <t>07251175</t>
  </si>
  <si>
    <t>LLONA ROSA MARIANA</t>
  </si>
  <si>
    <t>MAGISTER</t>
  </si>
  <si>
    <t xml:space="preserve">MAGÍSTER EN CIENCIA POLÍTICA Y GOBIERNO </t>
  </si>
  <si>
    <t>ESPECIALISTA DE TECNOLOGIAS DE LA INFORMACION Y COMUNICACIÓN I DEL CENTRO DE MEJOR ATENCION AL CIUDADANO - MAC</t>
  </si>
  <si>
    <t>07256891</t>
  </si>
  <si>
    <t>PUERTAS FARFAN DAVE IRVING</t>
  </si>
  <si>
    <t>INGENIERIA DE SISTEMAS</t>
  </si>
  <si>
    <t>INGENIERO DE SISTEMAS</t>
  </si>
  <si>
    <t>SECRETARIA ADMINISTRATIVA</t>
  </si>
  <si>
    <t>07273210</t>
  </si>
  <si>
    <t>CALDERON VIGO VILMA JACQUELINE</t>
  </si>
  <si>
    <t>07332581</t>
  </si>
  <si>
    <t>NAVARRO BARRENO ELIZABETH CECILIA</t>
  </si>
  <si>
    <t>ESPECIALISTA EN GESTION PUBLICA</t>
  </si>
  <si>
    <t>07342497</t>
  </si>
  <si>
    <t>ALFARO DEL PIELAGO DAVID ENRIQUE</t>
  </si>
  <si>
    <t>07463525</t>
  </si>
  <si>
    <t>BERMUDEZ ALCOCER GUSTAVO ADOLFO</t>
  </si>
  <si>
    <t>COORDINADOR DE EJECUCION DE INVERSIONES</t>
  </si>
  <si>
    <t>07502209</t>
  </si>
  <si>
    <t>DIAZ ORTEGA IVO DIANDICH</t>
  </si>
  <si>
    <t>INGENIERIA CIVIL</t>
  </si>
  <si>
    <t>INGENIERIO CIVIL</t>
  </si>
  <si>
    <t>07505166</t>
  </si>
  <si>
    <t>BUZZIO CORDOBA RODRIGO HERNAN</t>
  </si>
  <si>
    <t xml:space="preserve">ABOGADO </t>
  </si>
  <si>
    <t>COORDINADORA DE DESARROLLO Y RELACIONES HUMANAS</t>
  </si>
  <si>
    <t>07506418</t>
  </si>
  <si>
    <t>ROMERO SANCHEZ GISELA IVONNE</t>
  </si>
  <si>
    <t>PSICOLOGIA</t>
  </si>
  <si>
    <t>PSICOLOGA</t>
  </si>
  <si>
    <t>ASESOR DE GESTION ADMINISTRATIVA</t>
  </si>
  <si>
    <t>07510424</t>
  </si>
  <si>
    <t>JUAPE CARBAJAL YASMIN ROCIO</t>
  </si>
  <si>
    <t>07510452</t>
  </si>
  <si>
    <t>YARINSUECA MUNCIBAY JORGE DAVID</t>
  </si>
  <si>
    <t>DISEÑO PUBLICITARIO</t>
  </si>
  <si>
    <t>TECNICO EN DISEÑO PUBLICITARIO</t>
  </si>
  <si>
    <t>ESPECIALISTA DE PROCESOS</t>
  </si>
  <si>
    <t>07536688</t>
  </si>
  <si>
    <t>ALIAGA VERA JAIME</t>
  </si>
  <si>
    <t>INGENIERIA INDUSTRIAL</t>
  </si>
  <si>
    <t>INGENIERO INDUSTRIAL</t>
  </si>
  <si>
    <t>SUB-SECRETARIA DE DESARROLLO TERRITORIAL</t>
  </si>
  <si>
    <t>07553049</t>
  </si>
  <si>
    <t>KURAMOTO HUAMAN JUANA ROSA</t>
  </si>
  <si>
    <t>CONDUCTOR DE VEHICULO</t>
  </si>
  <si>
    <t>07555430</t>
  </si>
  <si>
    <t>COTITO FRANCO JORGE LUIS</t>
  </si>
  <si>
    <t>SECUNDARIA</t>
  </si>
  <si>
    <t>SECUNDARIA COMPLETA</t>
  </si>
  <si>
    <t>07560886</t>
  </si>
  <si>
    <t>RAMOS MALASQUEZ ROSA VICTORIA</t>
  </si>
  <si>
    <t>LICENCIADA EN ADMINISTRACION PUBLICA</t>
  </si>
  <si>
    <t>SECRETARIA IV</t>
  </si>
  <si>
    <t>07598025</t>
  </si>
  <si>
    <t>HOYOS ALTAMIRANO REIDA AURORA</t>
  </si>
  <si>
    <t>SECRETARIA EJECUTIVA BILINGÜE</t>
  </si>
  <si>
    <t>AUXILIAR ADMINISTRATIVO</t>
  </si>
  <si>
    <t>ASESOR LEGAL I</t>
  </si>
  <si>
    <t>07618842</t>
  </si>
  <si>
    <t>MAGAN HIJAR JORGE LUIS</t>
  </si>
  <si>
    <t>07619534</t>
  </si>
  <si>
    <t>VASQUEZ MATIENZO JAIME MANUEL</t>
  </si>
  <si>
    <t>07634503</t>
  </si>
  <si>
    <t>VILCA LUCERO BLANCA KATTY</t>
  </si>
  <si>
    <t>ESPECIALISTA EN DESARROLLO WEB</t>
  </si>
  <si>
    <t>07644015</t>
  </si>
  <si>
    <t>COLOMA MILANTA CARLO ANTONIO</t>
  </si>
  <si>
    <t>INGENIERIA EMPRESARIAL Y DE SISTEMAS</t>
  </si>
  <si>
    <t>INGENIERO EMPRESARIAL Y DE SISTEMAS</t>
  </si>
  <si>
    <t>07757588</t>
  </si>
  <si>
    <t>CONTRERAS SOSA MARIA INES</t>
  </si>
  <si>
    <t>INGENIERA DE SISTEMAS</t>
  </si>
  <si>
    <t>JEFA DE GABINETE DE ASESORES</t>
  </si>
  <si>
    <t>07759317</t>
  </si>
  <si>
    <t>LOBATON FUCHS PAOLA LILIANA</t>
  </si>
  <si>
    <t>DERECHO Y CIENCIA POLITICA</t>
  </si>
  <si>
    <t>MAESTRIA</t>
  </si>
  <si>
    <t>DIRECTOR DE LA OFICINA DE PLANIFICACIÓN Y PRESUPUESTO</t>
  </si>
  <si>
    <t>07813266</t>
  </si>
  <si>
    <t>RUITON CABANILLAS JESUS</t>
  </si>
  <si>
    <t xml:space="preserve">SECRETARIO DE COMUNICACIÓN SOCIAL </t>
  </si>
  <si>
    <t>07823762</t>
  </si>
  <si>
    <t>VEGA MIRANDA JUAN JOSE</t>
  </si>
  <si>
    <t>COMUNICACIÓN SOCIAL</t>
  </si>
  <si>
    <t>LICENCIADO EN CIENCIAS DE LA COMUNICACIÓN</t>
  </si>
  <si>
    <t>ASESOR II</t>
  </si>
  <si>
    <t>07841745</t>
  </si>
  <si>
    <t>MEDINA RENGIFO JUVENAL</t>
  </si>
  <si>
    <t>INGENIERO GEOLOGO</t>
  </si>
  <si>
    <t>SUB SECRETARIO DE TECNOLOGIAS DIGITALES</t>
  </si>
  <si>
    <t>07843999</t>
  </si>
  <si>
    <t>RUIZ GUEVARA CARLOS GUSTAVO</t>
  </si>
  <si>
    <t>SECRETARIA DE GESTION PUBLICA</t>
  </si>
  <si>
    <t>07867641</t>
  </si>
  <si>
    <t>AROBES ESCOBAR SARA MARIA</t>
  </si>
  <si>
    <t>07876526</t>
  </si>
  <si>
    <t>DEL CAMPO GAYTAN TEOBALDO JULIO</t>
  </si>
  <si>
    <t>ANALISTA LEGAL</t>
  </si>
  <si>
    <t>07877579</t>
  </si>
  <si>
    <t>ARAUJO PORTOCARRERO MARCO ANTONIO</t>
  </si>
  <si>
    <t>EXPERTO EN SEGURIDAD DIGITAL</t>
  </si>
  <si>
    <t>07890595</t>
  </si>
  <si>
    <t>PAREDES CASTILLO INOCENCIO ARSENIO</t>
  </si>
  <si>
    <t>INGENIERIA DE SISTEMAS Y COMPUTO</t>
  </si>
  <si>
    <t>INGENIERO DE SISTEMAS Y COMPUTO</t>
  </si>
  <si>
    <t>EXPERTA EN MODERNIZACION DE LA GESTION PUBLICA</t>
  </si>
  <si>
    <t>07968729</t>
  </si>
  <si>
    <t>JAVE ARIAS PATRICIA MERCEDES</t>
  </si>
  <si>
    <t>INGENIERIA EN INDUSTRIAS ALIMENTARIAS</t>
  </si>
  <si>
    <t>INGENIERA EN INDUSTRIAS ALIMENTARIAS</t>
  </si>
  <si>
    <t>08071761</t>
  </si>
  <si>
    <t>MORALES NAVARRETE TEODORO MANUEL</t>
  </si>
  <si>
    <t>ADMINISTRACION</t>
  </si>
  <si>
    <t>LICENCIADO EN ADMINISTRACION</t>
  </si>
  <si>
    <t>08121078</t>
  </si>
  <si>
    <t>GUARDAMINO QUIROZ MARCOS PERCY</t>
  </si>
  <si>
    <t>08138701</t>
  </si>
  <si>
    <t>UGARTE AGUILAR GERMAN GIOVANNI</t>
  </si>
  <si>
    <t>COORDINADOR EN CONTROL PATRIMONIAL</t>
  </si>
  <si>
    <t>08159049</t>
  </si>
  <si>
    <t>GONZALES BURGA RAFAEL</t>
  </si>
  <si>
    <t>08195431</t>
  </si>
  <si>
    <t>MARTINEZ GARAY HUGO MARTIN</t>
  </si>
  <si>
    <t>LINGÚISTICA Y LITERATURA CON MENCION EN LITERATURA HISPANICA</t>
  </si>
  <si>
    <t>LICENCIADO EN LINGÚISTICA Y LITERATURA CON MENCION EN LITERATURA HISPANICA</t>
  </si>
  <si>
    <t>08238617</t>
  </si>
  <si>
    <t>AROSTEGUI SANCHEZ BLANCA LUZ</t>
  </si>
  <si>
    <t>SUB SECRETARIO DE INFORMACION TERRITORIAL</t>
  </si>
  <si>
    <t>08242786</t>
  </si>
  <si>
    <t>INJOQUE RONCEROS FREDDY MIGUEL</t>
  </si>
  <si>
    <t xml:space="preserve">GEOGRAFIA   </t>
  </si>
  <si>
    <t>LICENCIADO EN GEOGRAFIA/ MAGISTER EN GESTION PUBLICA</t>
  </si>
  <si>
    <t>APOYO SECRETARIAL</t>
  </si>
  <si>
    <t>08254346</t>
  </si>
  <si>
    <t>DE OLARTE TRUCIOS ALEJANDRINA JULIA MARIA</t>
  </si>
  <si>
    <t>SECRETARIADO BILINGÜE</t>
  </si>
  <si>
    <t>SECRETARIA BILINGÜE</t>
  </si>
  <si>
    <t>08272264</t>
  </si>
  <si>
    <t>FRANCISKOVIC YNGUNZA ZORKA ALICIA</t>
  </si>
  <si>
    <t>APOYO PROFESIONAL</t>
  </si>
  <si>
    <t>08347917</t>
  </si>
  <si>
    <t>DEL AGUILA TORRES MARLENE DEYANIRA</t>
  </si>
  <si>
    <t>EDUCACION</t>
  </si>
  <si>
    <t>LICENCIADA EN EDUCACION</t>
  </si>
  <si>
    <t>08395252</t>
  </si>
  <si>
    <t>ZELADA MALAQUIAS SARA NOEMI</t>
  </si>
  <si>
    <t>ESPECIALISTA EN GESTION DE CONFLICTOS - LIMA Y LIMA PROVINCIAS</t>
  </si>
  <si>
    <t>08406066</t>
  </si>
  <si>
    <t>GAGO JIMENEZ GLADYS</t>
  </si>
  <si>
    <t>LICENCIADA EN PSICOLOGIA</t>
  </si>
  <si>
    <t>08410094</t>
  </si>
  <si>
    <t>GRANADOS MOGROVEJO ARTURO JAVIER</t>
  </si>
  <si>
    <t>LICENCIADA EN COMUNICACION</t>
  </si>
  <si>
    <t>ESPECIALISTA EN DEMARCACION Y ORGANIZACION TERRITORIAL</t>
  </si>
  <si>
    <t>08414088</t>
  </si>
  <si>
    <t>SILVA ROJAS JUANA MARIA</t>
  </si>
  <si>
    <t>GEOGRAFIA</t>
  </si>
  <si>
    <t>LICENCIADA EN GEOGRAFIA</t>
  </si>
  <si>
    <t>08584942</t>
  </si>
  <si>
    <t>LIRA CASAS EDGAR ANDRES</t>
  </si>
  <si>
    <t>COMPUTACION E INFORMATICA</t>
  </si>
  <si>
    <t>TECNICO EN COMPUTACION E INFORMATICA</t>
  </si>
  <si>
    <t>08596479</t>
  </si>
  <si>
    <t>WETZELL CONDOR LUIS ALBERTO</t>
  </si>
  <si>
    <t>CHOFER</t>
  </si>
  <si>
    <t>08637766</t>
  </si>
  <si>
    <t>FARRO PAREDES EDUARDO</t>
  </si>
  <si>
    <t>08745260</t>
  </si>
  <si>
    <t>HUIÑOCANA CARBAJAL MERY MAXI</t>
  </si>
  <si>
    <t>08747323</t>
  </si>
  <si>
    <t>OLIVEROS QUIÑONES VICTOR JULIAN</t>
  </si>
  <si>
    <t>08758620</t>
  </si>
  <si>
    <t>LAGOS CAMACHO JAIME MARTIN</t>
  </si>
  <si>
    <t xml:space="preserve">ASISTENTE DE OFICINA </t>
  </si>
  <si>
    <t>08800605</t>
  </si>
  <si>
    <t>PASTRANA MEJIA MARIELLA YSABEL</t>
  </si>
  <si>
    <t>08842901</t>
  </si>
  <si>
    <t>CASTELLANOS CACERES LILIANA ELENA</t>
  </si>
  <si>
    <t>EXPERTO EN DESARROLLO Y ARTICULACIÓN TERRITORIAL</t>
  </si>
  <si>
    <t>08911444</t>
  </si>
  <si>
    <t>RIOS MORALES NESTOR ANDRES</t>
  </si>
  <si>
    <t>BACHILLER EN DERECHO Y CIENCIA POLÍTICA</t>
  </si>
  <si>
    <t xml:space="preserve">TECNICO ADMINISTRATIVO </t>
  </si>
  <si>
    <t>09023485</t>
  </si>
  <si>
    <t>PISCONTE PAREDES JESUS JANET</t>
  </si>
  <si>
    <t>TECNICO ADMINISTRATIVO</t>
  </si>
  <si>
    <t>09102726</t>
  </si>
  <si>
    <t>CONDEZO PARIONA NAPOLEON</t>
  </si>
  <si>
    <t>ANFITRION PARA EL CENTRO DE ATENCION  "MEJOR ATENCION AL CIUDADANO"</t>
  </si>
  <si>
    <t>09173539</t>
  </si>
  <si>
    <t>GONZALES FLORES RUTH MARIVEL</t>
  </si>
  <si>
    <t>OPERADOR DE PRESTACION DE SERVICIOS</t>
  </si>
  <si>
    <t>09185430</t>
  </si>
  <si>
    <t>BANCES OCHOA FERNANDO RAUL</t>
  </si>
  <si>
    <t>09191493</t>
  </si>
  <si>
    <t>ANTICONA ENRIQUEZ PEDRO JAVIER</t>
  </si>
  <si>
    <t>OFICIAL DE SEGURIDAD INFORMATICA</t>
  </si>
  <si>
    <t>09303357</t>
  </si>
  <si>
    <t>GARCIA TUESTA LUIS ALBERTO</t>
  </si>
  <si>
    <t>INGENIERIA ESTADISTICA E INFORMATICA</t>
  </si>
  <si>
    <t>INGENIERO ESTADISTICO E INFORMATICO</t>
  </si>
  <si>
    <t>ASESORA II DE LA SECRETARIA GENERAL</t>
  </si>
  <si>
    <t>09312352</t>
  </si>
  <si>
    <t>MORI CHAVEZ JACQUELINE GIULIANA</t>
  </si>
  <si>
    <t>DERECHO Y CIENCIAS POLITICAS</t>
  </si>
  <si>
    <t>SUBSECRETARIA DE LA SUBSECRETARÍA DE CALIDAD DE ATENCIÓN AL CIUDADANO DE LA SECRETARÍA DE GESTIÓN PÚBLICA</t>
  </si>
  <si>
    <t>09326687</t>
  </si>
  <si>
    <t>ASENJO TELLO GLORIA JULIA</t>
  </si>
  <si>
    <t>INGENIERA ADMINISTRATIVA</t>
  </si>
  <si>
    <t xml:space="preserve">ASESORA II </t>
  </si>
  <si>
    <t>09335886</t>
  </si>
  <si>
    <t>ROJAS MONTES VERÓNICA VIOLETA</t>
  </si>
  <si>
    <t>09337573</t>
  </si>
  <si>
    <t>CORASI LIMACHE ROLAND</t>
  </si>
  <si>
    <t>INGENIERIA ELECTRONICA</t>
  </si>
  <si>
    <t>INGENIERO ELECTRONICO</t>
  </si>
  <si>
    <t>ASESOR EN CONTRATACIONES PUBLICAS</t>
  </si>
  <si>
    <t>09344806</t>
  </si>
  <si>
    <t>APONTE LECTOR ALBERTO SANTIAGO</t>
  </si>
  <si>
    <t>09435295</t>
  </si>
  <si>
    <t>CORDOVA MORENO JESUS MARIA DEL CARMEN</t>
  </si>
  <si>
    <t>CONSULTORA</t>
  </si>
  <si>
    <t>09440062</t>
  </si>
  <si>
    <t>LEON NIETO PEDRO HUMBERTO</t>
  </si>
  <si>
    <t>ADMINISTRACION DE EMPRESAS</t>
  </si>
  <si>
    <t>ADMINISTRADOR DE EMPRESAS</t>
  </si>
  <si>
    <t>09447560</t>
  </si>
  <si>
    <t>ENCISO SORIA MARIA AMALIA</t>
  </si>
  <si>
    <t>SUBSECRETARIO DE ASUNTOS TÉCNICOS DE DEMARCACIÓN Y ORGANIZACIÓN TERRITORIAL DE LA SECRETARÍA DE DEMARCACIÓN Y ORGANIZACIÓN TERRITORIAL</t>
  </si>
  <si>
    <t>09448681</t>
  </si>
  <si>
    <t>MEZA DEXTRE CARLOS JESUS</t>
  </si>
  <si>
    <t>LICENCIADO EN ECONOMÍA</t>
  </si>
  <si>
    <t xml:space="preserve">PROFESIONAL </t>
  </si>
  <si>
    <t>09456028</t>
  </si>
  <si>
    <t>ZAPATA SAUCEDO JOSE GUILLERMO</t>
  </si>
  <si>
    <t>BACHILLER EN ADMINISTRACION</t>
  </si>
  <si>
    <t>MOTORIZADO</t>
  </si>
  <si>
    <t>09465981</t>
  </si>
  <si>
    <t>VELIZ SANTOYO LUCIO EMILIO</t>
  </si>
  <si>
    <t>ESPECIALISTA EN FORMULACION Y EVALUACION DE INVERSIONES</t>
  </si>
  <si>
    <t>09513989</t>
  </si>
  <si>
    <t>VASQUEZ CABANILLAS SARA YSABEL</t>
  </si>
  <si>
    <t>ARQUITECTURA</t>
  </si>
  <si>
    <t>ARQUITECTA</t>
  </si>
  <si>
    <t>APOYO ADMINISTRATIVO</t>
  </si>
  <si>
    <t>09560091</t>
  </si>
  <si>
    <t>PANTOJA MUÑOZ MARIZOL</t>
  </si>
  <si>
    <t xml:space="preserve">BACHILLER TECNICO EN CONTABILIDAD </t>
  </si>
  <si>
    <t>COORDINADORA DE ORGANIZACIÓN Y GESTION DEL EMPLEO</t>
  </si>
  <si>
    <t>09615754</t>
  </si>
  <si>
    <t>MORALES GONZALEZ BETTSY LUCIA</t>
  </si>
  <si>
    <t>09646461</t>
  </si>
  <si>
    <t>ABANTO HOPKINS GIOVANNI NICOLAS</t>
  </si>
  <si>
    <t>09648264</t>
  </si>
  <si>
    <t>LOLI RAMIREZ GUILLERMO ADOLFO</t>
  </si>
  <si>
    <t>INGENIERIA MECANICA</t>
  </si>
  <si>
    <t>INGENIERO MECANICO</t>
  </si>
  <si>
    <t>09658806</t>
  </si>
  <si>
    <t>TABOADA ALVA MIGUEL ANGEL</t>
  </si>
  <si>
    <t>09660494</t>
  </si>
  <si>
    <t>TASAYCO BORJAS MARCOS ANTONIO</t>
  </si>
  <si>
    <t xml:space="preserve">RESPONSABLE PARA LA SUPERVISION DEL CENTRO MAC LIMA ESTE  </t>
  </si>
  <si>
    <t>09671905</t>
  </si>
  <si>
    <t>QUISPE CORREA ANGULO JORGE ISAACS</t>
  </si>
  <si>
    <t>ESPECIALISTA EN SOLUCIONES TECNOLOGICAS</t>
  </si>
  <si>
    <t>09673202</t>
  </si>
  <si>
    <t>CASTILLO PLASENCIA CRISTIAM FERNANDO</t>
  </si>
  <si>
    <t>09677985</t>
  </si>
  <si>
    <t>CASTILLO MENDEZ MANUEL HUMBERTO</t>
  </si>
  <si>
    <t>09689571</t>
  </si>
  <si>
    <t>ROMERO ASENCIO PEDRO</t>
  </si>
  <si>
    <t xml:space="preserve">APOYO PROFESIONAL </t>
  </si>
  <si>
    <t>09701129</t>
  </si>
  <si>
    <t>SURCO SOTO LUIS</t>
  </si>
  <si>
    <t>BACHILLER EN INGENIERO ELECTRONICO</t>
  </si>
  <si>
    <t>09713030</t>
  </si>
  <si>
    <t>CHAUCA SALINAS MARCO ANTONIO</t>
  </si>
  <si>
    <t>PROFESIONAL ESPECIALIZADO EN AUDITORIA</t>
  </si>
  <si>
    <t>09829159</t>
  </si>
  <si>
    <t>VILLAVICENCIO YUPANQUI PAULINO</t>
  </si>
  <si>
    <t>09829545</t>
  </si>
  <si>
    <t>RENTEROS SALDARRIAGA ALICIA DEL PILAR</t>
  </si>
  <si>
    <t>LICENCIADA EN PRODUCCION DE CINE, RADIO Y TELEVISION</t>
  </si>
  <si>
    <t>SUB SECRETARIO DE PREVENCION Y SEGUIMIENTO</t>
  </si>
  <si>
    <t>09833853</t>
  </si>
  <si>
    <t>CASTILLA BARRAZA JAIME GABRIEL</t>
  </si>
  <si>
    <t>COMUNICACION</t>
  </si>
  <si>
    <t xml:space="preserve">LICENCIADO EN CIENCIAS DE LA COMUNICACION </t>
  </si>
  <si>
    <t>09854686</t>
  </si>
  <si>
    <t>ORE SARAVIA MILUSHKA PAOLA</t>
  </si>
  <si>
    <t>09862239</t>
  </si>
  <si>
    <t>MANDARE DURAN ERICA DEL CARMEN</t>
  </si>
  <si>
    <t>COORDINADOR</t>
  </si>
  <si>
    <t>09865178</t>
  </si>
  <si>
    <t>BARTRA IBAZETA BRATZO BENJAMIN</t>
  </si>
  <si>
    <t>SECRETARIO DE GESTION PUBLICA</t>
  </si>
  <si>
    <t>09874197</t>
  </si>
  <si>
    <t>TRELLES CASTILLO JUAN ANTONIO</t>
  </si>
  <si>
    <t>09876205</t>
  </si>
  <si>
    <t>MARIN GALVEZ JUAN JOSE</t>
  </si>
  <si>
    <t>ANALISTA DE DEFENSA JURIDICA</t>
  </si>
  <si>
    <t>09883444</t>
  </si>
  <si>
    <t>DIAZ PAZ JULIO CESAR</t>
  </si>
  <si>
    <t>ABOGADO/ MAESTRO EN DERECHO PENAL/ DOCTOR EN DERECHO</t>
  </si>
  <si>
    <t>ESPECIALISTA EN TECNOLOGIAS DE LA INFORMACION Y COMUNICACIONES</t>
  </si>
  <si>
    <t>09892950</t>
  </si>
  <si>
    <t>VALLADARES ABANTO CICEL FELIPE</t>
  </si>
  <si>
    <t>ANALISTA DE TESORERIA</t>
  </si>
  <si>
    <t>09913453</t>
  </si>
  <si>
    <t>SCATTOLON ORTEGA LINA FIORELLA</t>
  </si>
  <si>
    <t>DIRECTORA DEL SISTEMA ADMINISTRATIVO II DE LA OFICINA DE PRENSA E IMAGEN INSTITUCIONAL</t>
  </si>
  <si>
    <t>09926379</t>
  </si>
  <si>
    <t>FLORES ALBINO ETHEL MARGARITA</t>
  </si>
  <si>
    <t>CIENCIAS DE LA COMUNICACIÓN</t>
  </si>
  <si>
    <t>LICENCIADA EN CIENCIAS DE LA COMUNICACIÓN</t>
  </si>
  <si>
    <t>SUPERVISOR- CMAC LIMA ESTE</t>
  </si>
  <si>
    <t>09943796</t>
  </si>
  <si>
    <t>PIGHI VERA EDGARDO ANATHOLY</t>
  </si>
  <si>
    <t>BACHILLER EN ADMINISTRACION DE EMPRESAS</t>
  </si>
  <si>
    <t>09945368</t>
  </si>
  <si>
    <t>URBISAGASTEGUI VARGAS JUAN MANUEL</t>
  </si>
  <si>
    <t>JEFE DE LA OFICINA DE PRENSA E IMAGEN INSTITUCIONAL</t>
  </si>
  <si>
    <t>09953934</t>
  </si>
  <si>
    <t>PORTOCARRERO ALIAGA JUAN CARLOS</t>
  </si>
  <si>
    <t>PERIODISMO</t>
  </si>
  <si>
    <t>LICENCIADO EN PERIODISMO</t>
  </si>
  <si>
    <t>ESPECIALISTA DE TECNOLOGÍAS DE LA INFORMACIÓN Y COMUNICACIÓN</t>
  </si>
  <si>
    <t>09955498</t>
  </si>
  <si>
    <t>SAAVEDRA TARMEÑO DANY RAUL</t>
  </si>
  <si>
    <t>INGENIERO DE SISTEMAS E INFORMÁTICA</t>
  </si>
  <si>
    <t>SECRETARIA DE LA SECRETARÍA DE COORDINACIÓN</t>
  </si>
  <si>
    <t>09993606</t>
  </si>
  <si>
    <t>GARCIA DIAZ CECILIA DEL PILAR</t>
  </si>
  <si>
    <t>ESPECIALISTA DE PLANIFICACION Y PROGRAMACION DE CONTRATACIONES</t>
  </si>
  <si>
    <t>09993696</t>
  </si>
  <si>
    <t>MENDIOLA PUMA FERNANDO JAVIER</t>
  </si>
  <si>
    <t>SUB SECRETARIO DE GESTION DE CONFLICTOS</t>
  </si>
  <si>
    <t>10006459</t>
  </si>
  <si>
    <t>EYZAGUIRRE BELTROY CARLOS FRANCISCO</t>
  </si>
  <si>
    <t>ANTROPOLOGIA</t>
  </si>
  <si>
    <t>LICENCIADO EN ANTROPOLOGIA</t>
  </si>
  <si>
    <t>10024244</t>
  </si>
  <si>
    <t>TENAZOA HUITRON MARJORIE YESSENIA</t>
  </si>
  <si>
    <t>INVESTIGACION OPERATIVA</t>
  </si>
  <si>
    <t>LICENCIADA EN INVESTIGACION OPERATIVA</t>
  </si>
  <si>
    <t>ANALISTA DE SELECCION</t>
  </si>
  <si>
    <t>10029865</t>
  </si>
  <si>
    <t>COSSIO VEGA PEDRO CESAR</t>
  </si>
  <si>
    <t>10063007</t>
  </si>
  <si>
    <t>ESPINOZA GUTIERREZ SYLVIA</t>
  </si>
  <si>
    <t>10081498</t>
  </si>
  <si>
    <t>ORMEÑO CAYCHO EDDY ALEXIS</t>
  </si>
  <si>
    <t xml:space="preserve">EDUCACION </t>
  </si>
  <si>
    <t>BACHILLER EN EDUCACION</t>
  </si>
  <si>
    <t>10125156</t>
  </si>
  <si>
    <t>MOQUILLAZA COSME DAVID PERCCY</t>
  </si>
  <si>
    <t>10126575</t>
  </si>
  <si>
    <t>GUZMAN BARBARAN JORGE ISRAEL</t>
  </si>
  <si>
    <t>ESPECIALISTA EN COMUNICACIONES</t>
  </si>
  <si>
    <t>10151946</t>
  </si>
  <si>
    <t>SIERRA PERALTA YAZMYN ZARELA</t>
  </si>
  <si>
    <t>PRODURADOR PUBLICO ADJUNTO</t>
  </si>
  <si>
    <t>10158562</t>
  </si>
  <si>
    <t>PASTOR REYES WALTER ORLANDO</t>
  </si>
  <si>
    <t>10176650</t>
  </si>
  <si>
    <t>ESPINOZA ANDRADE ROSSANA LUZ</t>
  </si>
  <si>
    <t xml:space="preserve">ADMINISTRACION </t>
  </si>
  <si>
    <t xml:space="preserve">LICENCIADA EN ADMINISTRACION </t>
  </si>
  <si>
    <t>10177778</t>
  </si>
  <si>
    <t>VALDEZ ARROYO FLOR DE MARIA</t>
  </si>
  <si>
    <t>SUPERVISORA DEL CENTRO MAC LIMA</t>
  </si>
  <si>
    <t>10213420</t>
  </si>
  <si>
    <t>ANCHANTE GARAVITO PATRICIA DEL CARMEN</t>
  </si>
  <si>
    <t>LICENCIADA DE PSICOLOGIA</t>
  </si>
  <si>
    <t>COORDINADORA DE ARTICULACION Y COORDINACION CON ENTIDADES DEL PODER EJECUTIVO Y OTROS PODERES DEL ESTADO</t>
  </si>
  <si>
    <t>10225349</t>
  </si>
  <si>
    <t>VELARDE DEL CARPIO ALVA PAOLA CAROLINA</t>
  </si>
  <si>
    <t>ABOGADA/MASTER EN DERECHO DE LA CONTRATACION PUBLICA</t>
  </si>
  <si>
    <t>SUPERVISORA DEL CENTRO MAC</t>
  </si>
  <si>
    <t>10244560</t>
  </si>
  <si>
    <t>GOMEZ VELASQUEZ FABIOLA</t>
  </si>
  <si>
    <t>INGENIERIA ADMINISTRATIVA</t>
  </si>
  <si>
    <t xml:space="preserve">BACHILLER </t>
  </si>
  <si>
    <t>BACHILLER EN INGENIERIA ADMINISTRATIVA</t>
  </si>
  <si>
    <t>ANALISTA EN TECNOLOGIAS EMERGENTES</t>
  </si>
  <si>
    <t>10251583</t>
  </si>
  <si>
    <t>BARRIAL CASTILLO JAIME OSCAR</t>
  </si>
  <si>
    <t>ASESOR LEGAL II</t>
  </si>
  <si>
    <t>10284058</t>
  </si>
  <si>
    <t>BARREDO ZERGA REGINA PAOLA</t>
  </si>
  <si>
    <t>DIRECTOR DE LA OFICINA GENERAL DE ASESORIA JURIDICA</t>
  </si>
  <si>
    <t>10288099</t>
  </si>
  <si>
    <t>TORRICO HUERTA JOSE LUIS</t>
  </si>
  <si>
    <t>10299565</t>
  </si>
  <si>
    <t>AZAÑERO DEGOLLAR LILIAN FLORMIDA</t>
  </si>
  <si>
    <t>TRABAJO SOCIAL</t>
  </si>
  <si>
    <t>LICENCIADA EN TRABAJO SOCIAL</t>
  </si>
  <si>
    <t>ESPECIALISTA EN GESTION DE PROCESOS Y ADMINISTRACION DE BASE DE DATOS</t>
  </si>
  <si>
    <t>10300505</t>
  </si>
  <si>
    <t>MACAVILCA DE LA ROCA OMAR EYRE</t>
  </si>
  <si>
    <t>COORDINADORA DE LA UNIDAD DE COMUNICACION ESTRATEGICA</t>
  </si>
  <si>
    <t>10306626</t>
  </si>
  <si>
    <t>SALCEDO ARNAIZ SANDRA GABRIELA</t>
  </si>
  <si>
    <t>FILOSOFIA</t>
  </si>
  <si>
    <t>BACHILLER EN HUMANIDADES CON MENCION EN FILOSOFIA</t>
  </si>
  <si>
    <t>OPERADOR DE SERVICIOS GENERALES</t>
  </si>
  <si>
    <t>10326677</t>
  </si>
  <si>
    <t>MARCOS FERNANDEZ EUSEBIO</t>
  </si>
  <si>
    <t>10329173</t>
  </si>
  <si>
    <t>APAZA MESONES MARCO ANTONIO</t>
  </si>
  <si>
    <t>BACHILLER EN CONTABILIDAD</t>
  </si>
  <si>
    <t>10372994</t>
  </si>
  <si>
    <t>ARBE FALCON FERNANDO LUIS</t>
  </si>
  <si>
    <t>INGENIERIA AGRICOLA</t>
  </si>
  <si>
    <t>BACHILLER EN CIENCIAS - INGENIERIA AGRICOLA</t>
  </si>
  <si>
    <t>10376028</t>
  </si>
  <si>
    <t>GUERRERO COMISSI RAFAEL ROLANDO</t>
  </si>
  <si>
    <t xml:space="preserve">LICENCIADO EN ADMINISTRACION </t>
  </si>
  <si>
    <t>10383015</t>
  </si>
  <si>
    <t>SILVA MONTERO LUIS ALBERTO</t>
  </si>
  <si>
    <t>10387342</t>
  </si>
  <si>
    <t>HINOJOSA CHAVEZ GILDA LUZ</t>
  </si>
  <si>
    <t xml:space="preserve">JEFA DE LA OFICINA DE ASUNTOS FINANCIEROS </t>
  </si>
  <si>
    <t>10390526</t>
  </si>
  <si>
    <t>GUTIERREZ GUERRERO ROSA MARIA</t>
  </si>
  <si>
    <t>CIENCIAS CONTABLES</t>
  </si>
  <si>
    <t>COORDINADOR EN PROGRAMACION MULTIANUAL DE INVERSIONES</t>
  </si>
  <si>
    <t>10428020</t>
  </si>
  <si>
    <t>AREVALO NAVARRO GUIDO</t>
  </si>
  <si>
    <t>ESPECIALISTA EN GESTION Y ARTICULACION PARA EL CUMPLIMIENTO DE GOBIERNO EN MATERIA DE INFRAESTRUCTURA</t>
  </si>
  <si>
    <t>10455797</t>
  </si>
  <si>
    <t>QUIÑONES CONTRERAS YESSICA</t>
  </si>
  <si>
    <t>10472895</t>
  </si>
  <si>
    <t>ROMERO RUIZ CLAUDIA</t>
  </si>
  <si>
    <t>4° CICLO DEL PROGRAMA DE ADMINISTRACION DE EMPRESAS</t>
  </si>
  <si>
    <t>10475029</t>
  </si>
  <si>
    <t>VARGAS NEGRETE PATRICIA DESIREE</t>
  </si>
  <si>
    <t>ESPECIALISTA EN DESARROLLO PRODUCTIVO</t>
  </si>
  <si>
    <t>10539811</t>
  </si>
  <si>
    <t>ZAVALETA CUEVAS URSULA</t>
  </si>
  <si>
    <t>PROFESIONAL EN CONTROL PATRIMONIAL</t>
  </si>
  <si>
    <t>10541211</t>
  </si>
  <si>
    <t>CAJO SIGUAS PABLO MARCELO</t>
  </si>
  <si>
    <t>JEFA DEL GABINETE DE ASESORES</t>
  </si>
  <si>
    <t>10587916</t>
  </si>
  <si>
    <t>ALDAVE RUIZ CECILIA ESTHER</t>
  </si>
  <si>
    <t>PROFESIONAL TECNICO</t>
  </si>
  <si>
    <t>10593490</t>
  </si>
  <si>
    <t>WINCHEZ AYLAS TANIA BEATRIZ</t>
  </si>
  <si>
    <t>TECNICO EN ADMINISTRACION DE EMPRESAS</t>
  </si>
  <si>
    <t>SECRETARIO ADMINISTRATIVO</t>
  </si>
  <si>
    <t>10599632</t>
  </si>
  <si>
    <t>ZAVALA POLANCO CARLOS ALBERTO</t>
  </si>
  <si>
    <t>ANALISTA EN GESTION DE ASUNTOS TECNICOS</t>
  </si>
  <si>
    <t>10677609</t>
  </si>
  <si>
    <t>LEON PEREIRA CESAR ENRIQUE</t>
  </si>
  <si>
    <t>INGENIERO GEOGRAFO</t>
  </si>
  <si>
    <t>ESPECIALISTA EN LA MODERNIZACION DE LA GESTION PUBLICA</t>
  </si>
  <si>
    <t>10688344</t>
  </si>
  <si>
    <t>CUEVA GAMERO CESAR AUGUSTO</t>
  </si>
  <si>
    <t>PROFESIONAL EN DERECHO</t>
  </si>
  <si>
    <t>10712818</t>
  </si>
  <si>
    <t>PALACIOS VEGA LUCIA DEL PILAR</t>
  </si>
  <si>
    <t>10726465</t>
  </si>
  <si>
    <t>TEJADA FERNANDEZ AISSA VANESSA</t>
  </si>
  <si>
    <t>10734518</t>
  </si>
  <si>
    <t>HURTADO REGALADO FERNANDO GONZALO</t>
  </si>
  <si>
    <t>COMUNICACION AUDIOVISUAL</t>
  </si>
  <si>
    <t>LICENCIADO EN COMUNICACION AUDIOVISUAL</t>
  </si>
  <si>
    <t>10735294</t>
  </si>
  <si>
    <t>RUIZ NUÑEZ MELANIE DANIELLA MARIA</t>
  </si>
  <si>
    <t>10736198</t>
  </si>
  <si>
    <t>CANO MENDOZA RUBEN ALONSO</t>
  </si>
  <si>
    <t>PERIODISTA</t>
  </si>
  <si>
    <t>OPERADOR DE SERVICIOS PARA LA GESTION INSTITUCIONAL</t>
  </si>
  <si>
    <t>10762613</t>
  </si>
  <si>
    <t>JULCA DANCUART PETTER NAKIN</t>
  </si>
  <si>
    <t>ESPECIALISTA DE DIALOGO</t>
  </si>
  <si>
    <t>10788646</t>
  </si>
  <si>
    <t>MANTARI ROSAS YESICA VICTORIA</t>
  </si>
  <si>
    <t>BACHILLER EN SOCIOLOGIA</t>
  </si>
  <si>
    <t>10789231</t>
  </si>
  <si>
    <t>CHIRITO PAREDES MANUEL EMERICO</t>
  </si>
  <si>
    <t>10799285</t>
  </si>
  <si>
    <t>HUAYNATE MARTINEZ CECILIA</t>
  </si>
  <si>
    <t>GESTOR DE PROYECTOS CIUDADES CULTURALES</t>
  </si>
  <si>
    <t>10806054</t>
  </si>
  <si>
    <t>PEREZ BRAÑEZ JAIR</t>
  </si>
  <si>
    <t>LITERATURA</t>
  </si>
  <si>
    <t>LICENCIADO EN LITERATURA</t>
  </si>
  <si>
    <t>ANALISTA ADMINISTRATIVO</t>
  </si>
  <si>
    <t>10809046</t>
  </si>
  <si>
    <t>SELEM NOVOA JOSE ALEJANDRO</t>
  </si>
  <si>
    <t>INGENIERIA PESQUERA</t>
  </si>
  <si>
    <t>INGENIERA PESQUERA</t>
  </si>
  <si>
    <t>SECRETARIA DE DEMARCACIÓN Y ORGANIZACIÓN TERRITORIAL</t>
  </si>
  <si>
    <t>10867076</t>
  </si>
  <si>
    <t>SANTIVAÑEZ ANTO GISELLA</t>
  </si>
  <si>
    <t>COORDINADOR DE SOPORTE TECNICO</t>
  </si>
  <si>
    <t>15286517</t>
  </si>
  <si>
    <t>CHAFLOQUE BELTRAN JOSE</t>
  </si>
  <si>
    <t>15352904</t>
  </si>
  <si>
    <t>GAMBOA CHIPANA ROSA ELVIRA</t>
  </si>
  <si>
    <t>INGENIERA INDUSTRIAL</t>
  </si>
  <si>
    <t xml:space="preserve">ORIENTADOR </t>
  </si>
  <si>
    <t>15443040</t>
  </si>
  <si>
    <t>VALLE CHUMPITAZ ALEX</t>
  </si>
  <si>
    <t>COORDINADORA EN PRESUPUESTO</t>
  </si>
  <si>
    <t>15724052</t>
  </si>
  <si>
    <t>LA ROSA VALLADARES ISABEL JACQUELINE</t>
  </si>
  <si>
    <t>INGENIERA DE SISTEMAS Y COMPUTO</t>
  </si>
  <si>
    <t>ESPECIALISTA EN REGISTRO AUDIOVISUAL</t>
  </si>
  <si>
    <t>15759360</t>
  </si>
  <si>
    <t>ARANDA MUJICA FRANCISCO SEGUNDO</t>
  </si>
  <si>
    <t>BACHILLER EN CIENCIAS DE LA COMUNICACION</t>
  </si>
  <si>
    <t>16611193</t>
  </si>
  <si>
    <t>GANOZA GUERRERO ANGEL AURELIO</t>
  </si>
  <si>
    <t>ESPECIALISTA SENIOR EN DESARROLLO TERRITORIAL</t>
  </si>
  <si>
    <t>16746268</t>
  </si>
  <si>
    <t>ENCOMENDEROS BANCALLAN YZIA JUSTA MERCEDES</t>
  </si>
  <si>
    <t>INGENIERA AGROINDUSTRIAL</t>
  </si>
  <si>
    <t>ESPECIALISTA EN GESTION DE CONFLICTOS - PIURA</t>
  </si>
  <si>
    <t>17540698</t>
  </si>
  <si>
    <t>ROJAS GOMEZ WILMER DARLIN</t>
  </si>
  <si>
    <t>LICENCIADO EN EDUCACION</t>
  </si>
  <si>
    <t>ESPECIALISTA EN SIMPLIFICACION ADMINISTRATIVA</t>
  </si>
  <si>
    <t>17640451</t>
  </si>
  <si>
    <t>BAUTISTA FAÑAÑAN IRIS MARLENI</t>
  </si>
  <si>
    <t>LICENCIADA EN SOCIOLOGIA</t>
  </si>
  <si>
    <t>SECRETARIA</t>
  </si>
  <si>
    <t>17839778</t>
  </si>
  <si>
    <t>MACEDO LANDAURO CECILIA ELVIRA</t>
  </si>
  <si>
    <t>ESPECIALISTA LEGAL</t>
  </si>
  <si>
    <t>18073116</t>
  </si>
  <si>
    <t>SAGASTEGUI CRUZ FREDDY YVAN</t>
  </si>
  <si>
    <t>COORDINADORA CONTABLE</t>
  </si>
  <si>
    <t>18087640</t>
  </si>
  <si>
    <t>RAMIREZ CEDEÑO MARIELLA EMELDA</t>
  </si>
  <si>
    <t>CONTADORA PUBLICA</t>
  </si>
  <si>
    <t>ESPECIALISTA PARA LA ADMINISTRACION DEL REGISTRO DE MANCOMUNIDADES Y ASISTENCIA TECNICA LEGAL EN MATERIA DE DESARROLLO E INTEGRACION TERRITORIAL</t>
  </si>
  <si>
    <t>18133458</t>
  </si>
  <si>
    <t>RODRIGUEZ AGUIRRE MARCO IVAN</t>
  </si>
  <si>
    <t>18166062</t>
  </si>
  <si>
    <t>GARCIA SABROSO RICHARD EDUARDO</t>
  </si>
  <si>
    <t>COORDINADOR DE LA OFICINA DE INTEGRIDAD INSTITUCIONAL</t>
  </si>
  <si>
    <t>18198039</t>
  </si>
  <si>
    <t>LACA RAMOS ITALO ALBERTO</t>
  </si>
  <si>
    <t>20000272</t>
  </si>
  <si>
    <t>MARTINEZ RAMOS EVA</t>
  </si>
  <si>
    <t>EXPERTO PARA LA UNIDAD FORMULADORA</t>
  </si>
  <si>
    <t>20122141</t>
  </si>
  <si>
    <t>HUAMAN VALENCIA HECTOR GUILLERMO</t>
  </si>
  <si>
    <t>ASISTENTE LOGISTICO</t>
  </si>
  <si>
    <t>20725227</t>
  </si>
  <si>
    <t>NINAHUANCA SOVERO CARLOS ENRIQUE</t>
  </si>
  <si>
    <t>CONTABILIDAD Y FINANZAS</t>
  </si>
  <si>
    <t>BACHILLER EN CONTABILIDAD Y FINANZAS</t>
  </si>
  <si>
    <t>ESPECIALISTA EN DEMARCACION Y ORGANIZACION</t>
  </si>
  <si>
    <t>22189182</t>
  </si>
  <si>
    <t>CASTELO ROJAS WILDER ORLANDO</t>
  </si>
  <si>
    <t>INGENIERA GEOGRAFA</t>
  </si>
  <si>
    <t>COORDINADORA DE ASISTENCIA TECNICA</t>
  </si>
  <si>
    <t>22487340</t>
  </si>
  <si>
    <t>ESPINOZA CARDOSO ASRIEL</t>
  </si>
  <si>
    <t>COORDINADORA DE PLANIFICACION</t>
  </si>
  <si>
    <t>23001073</t>
  </si>
  <si>
    <t>JULCA GUEVARA ELSA</t>
  </si>
  <si>
    <t>CIENCIAS AGRARIAS</t>
  </si>
  <si>
    <t>INGENIERO AGRONOMO</t>
  </si>
  <si>
    <t>23270878</t>
  </si>
  <si>
    <t>PEÑARES LUCAS DARIO</t>
  </si>
  <si>
    <t>23840986</t>
  </si>
  <si>
    <t>MONTOYA LIZARRAGA IVONE MARIBEL</t>
  </si>
  <si>
    <t>23934544</t>
  </si>
  <si>
    <t>ORTIZ DE ORUE ARAMBURU MARCO AURELIO</t>
  </si>
  <si>
    <t>INGENIERO CIVIL</t>
  </si>
  <si>
    <t>ANALISTA EN EJECUCION DE INVERSONES</t>
  </si>
  <si>
    <t>23943048</t>
  </si>
  <si>
    <t>CASTRO BACA HELDERTH</t>
  </si>
  <si>
    <t>ESPECIALISTA EN GESTION</t>
  </si>
  <si>
    <t>23995506</t>
  </si>
  <si>
    <t>PALOMINO MEDINA MOISES PEDRO</t>
  </si>
  <si>
    <t>GESTOR TERRITORIAL - SEDE APURIMAC</t>
  </si>
  <si>
    <t>24714857</t>
  </si>
  <si>
    <t>CALDERON CONCHA PERCY</t>
  </si>
  <si>
    <t>25625257</t>
  </si>
  <si>
    <t>REPETTO SOLORZANO GREGORIO ALBERTO</t>
  </si>
  <si>
    <t>25659018</t>
  </si>
  <si>
    <t>ZAPATA MORENO JOSE EDUARDO</t>
  </si>
  <si>
    <t>25690126</t>
  </si>
  <si>
    <t>CARRILLO RODRIGUEZ JUAN CARLOS</t>
  </si>
  <si>
    <t>SUB SECRETARIO DE TRANSFORMACION DIGITAL</t>
  </si>
  <si>
    <t>25709935</t>
  </si>
  <si>
    <t>VELIZ FAZZIO FERNANDO FRANCISCO</t>
  </si>
  <si>
    <t>JEFE DE LA OFICINA DE ASUNTOS ADMINISTRATIVOS</t>
  </si>
  <si>
    <t>25719362</t>
  </si>
  <si>
    <t>SANCHEZ MATTOS GIOVANNA</t>
  </si>
  <si>
    <t>ESPECIALISTA II</t>
  </si>
  <si>
    <t>25738352</t>
  </si>
  <si>
    <t>GARCIA CONTTY CARLOS ALBERTO</t>
  </si>
  <si>
    <t>25775890</t>
  </si>
  <si>
    <t>MONTELLANOS PALOMINO RAUL ANGEL</t>
  </si>
  <si>
    <t>25783746</t>
  </si>
  <si>
    <t>YUPARI SAAVEDRA LINDER CRISTIAN</t>
  </si>
  <si>
    <t>ESTADISTICA</t>
  </si>
  <si>
    <t>LICENCIADO EN ESTADISTICA</t>
  </si>
  <si>
    <t>25797753</t>
  </si>
  <si>
    <t>SILVA SOTO EDUARDO</t>
  </si>
  <si>
    <t>ESPECIALISTA EN ESTRUCTURA Y FUNCIONAMIENTO</t>
  </si>
  <si>
    <t>25831434</t>
  </si>
  <si>
    <t>DIAZ HURTADO SHIRLEY YVONNE</t>
  </si>
  <si>
    <t>SUB SECRETARIO DE CALIDAD DE ATENCION AL CIUDADANO</t>
  </si>
  <si>
    <t>25837383</t>
  </si>
  <si>
    <t>RAMIREZ MORENO RICARDO FRANCISCO</t>
  </si>
  <si>
    <t>ABOGADO/ MASTER EN DERECHO DE LA CONTRATACION PUBLICA</t>
  </si>
  <si>
    <t>ESPECIALISTA RESPONSABLE DE ARTICULACION TERRITORIAL</t>
  </si>
  <si>
    <t>25842748</t>
  </si>
  <si>
    <t>MESTANZA JURADO VERONICA</t>
  </si>
  <si>
    <t>LICENCIADO EN TRABAJO SOCIAL</t>
  </si>
  <si>
    <t>SUB-SECRETARIO DE PREVENCION Y SEGUIMIENTO DE LA SGD</t>
  </si>
  <si>
    <t>26625609</t>
  </si>
  <si>
    <t>MAGUIÑA VILLON JORGE LUIS</t>
  </si>
  <si>
    <t>INGENIERO</t>
  </si>
  <si>
    <t>COORDINADOR NORMATIVO</t>
  </si>
  <si>
    <t>27437789</t>
  </si>
  <si>
    <t>CUSMA SALDAÑA HEBER</t>
  </si>
  <si>
    <t xml:space="preserve">COORDINADOR </t>
  </si>
  <si>
    <t>27750439</t>
  </si>
  <si>
    <t>SALAZAR CASTILLO HITALO RUBEN</t>
  </si>
  <si>
    <t>LICENCIADO EN CIENCIAS DE LA COMUNICACION</t>
  </si>
  <si>
    <t>ESPECIALISTA EN GESTION DE INVERSION PUBLICA</t>
  </si>
  <si>
    <t>28296163</t>
  </si>
  <si>
    <t>CORDOVA GAMARRA JUAN CARLOS</t>
  </si>
  <si>
    <t>28314488</t>
  </si>
  <si>
    <t>ALCA HUAMANI JOSE CARLOS</t>
  </si>
  <si>
    <t>GESTORA DE EXPOSICIONES NACIONALES E INTERNACIONALES</t>
  </si>
  <si>
    <t>29218657</t>
  </si>
  <si>
    <t>CHIRINOS LASO MARIA ROXANA</t>
  </si>
  <si>
    <t>LITERATURA Y LINGÜISTICA</t>
  </si>
  <si>
    <t>LICENCIADA EN LITERATURA Y LINGÜISTICA</t>
  </si>
  <si>
    <t>SECRETARIO DE GESTION SOCIAL Y DIALOGO</t>
  </si>
  <si>
    <t>29666838</t>
  </si>
  <si>
    <t>FLOREZ FLORES JOSE MIGUEL</t>
  </si>
  <si>
    <t xml:space="preserve">LICENCIADO EN SOCIOLOGIA </t>
  </si>
  <si>
    <t>GESTORA DE COOPERACION INTERNACIONAL, PATROCINIOS Y AUSPICIOS</t>
  </si>
  <si>
    <t>29731107</t>
  </si>
  <si>
    <t>ROMERO PERALTA SITZA LITA</t>
  </si>
  <si>
    <t>LICENCIADA EN ADMINISTRACION DE EMPRESAS</t>
  </si>
  <si>
    <t>DIRECTOR DE LA OFICINA GENERAL DE PLANEAMIENTO ESTRATEGICO SECTORIAL</t>
  </si>
  <si>
    <t>30402488</t>
  </si>
  <si>
    <t>SAMALVIDES MARQUEZ ELBERTH HERNAN</t>
  </si>
  <si>
    <t>CIENCIAS CONTABLES Y FINANCIERAS</t>
  </si>
  <si>
    <t xml:space="preserve">ESPECIALISTA SENIOR </t>
  </si>
  <si>
    <t>31663361</t>
  </si>
  <si>
    <t>VEGA BENITES FREDDY</t>
  </si>
  <si>
    <t>INGENIERIA AMBIENTAL</t>
  </si>
  <si>
    <t>INGENIERO AMBIENTAL</t>
  </si>
  <si>
    <t>32830394</t>
  </si>
  <si>
    <t>HIDALGO LAMA ELBER ALEXCY</t>
  </si>
  <si>
    <t xml:space="preserve">ANALISTA LEGAL </t>
  </si>
  <si>
    <t>32945949</t>
  </si>
  <si>
    <t>RUFINO CUMPA ARACELLI YENI</t>
  </si>
  <si>
    <t>ASESORA LEGAL II</t>
  </si>
  <si>
    <t>33591281</t>
  </si>
  <si>
    <t>PIEDRA NUÑEZ LUZ MARIA</t>
  </si>
  <si>
    <t>MASTER</t>
  </si>
  <si>
    <t>40014033</t>
  </si>
  <si>
    <t>ATAUPILLCO CALDERON SALY EVELING</t>
  </si>
  <si>
    <t>COORDINADOR EN GESTIÓN DE CALIDAD DE SERVICIOS</t>
  </si>
  <si>
    <t>40030351</t>
  </si>
  <si>
    <t>FARIAS CARRETERO CHRISTIAN GERMAN</t>
  </si>
  <si>
    <t>INGENIERIA</t>
  </si>
  <si>
    <t>40040662</t>
  </si>
  <si>
    <t>MAQUERA COYLA GINO RUBEN</t>
  </si>
  <si>
    <t>CIENCIAS INFORMATICA Y SISTEMAS</t>
  </si>
  <si>
    <t>BACHILLER EN CIENCIAS CON MENCION EN INFORMATICA Y SISTEMAS</t>
  </si>
  <si>
    <t>SUPERVISORA DEL CMAC LIMA NORTE</t>
  </si>
  <si>
    <t>40044886</t>
  </si>
  <si>
    <t>CHIPANA LEIVA CECILIA</t>
  </si>
  <si>
    <t>LICENCIADA EN ADMINISTRACION. MENCION EN ADMINISTRACION DE EMPRESAS</t>
  </si>
  <si>
    <t>COORDINADOR PLANES Y PROGRAMAS ESTRATÉGICO SECTORIAL</t>
  </si>
  <si>
    <t>40045794</t>
  </si>
  <si>
    <t>MONTALVAN CASTILLO GEOFRET MANUEL</t>
  </si>
  <si>
    <t>ASESORA</t>
  </si>
  <si>
    <t>40052344</t>
  </si>
  <si>
    <t>MORENO VENTOCILLA CARMEN CRISTINA DE JESUS</t>
  </si>
  <si>
    <t>ASESOR JURÍDICO</t>
  </si>
  <si>
    <t>40060930</t>
  </si>
  <si>
    <t>SILVA VILLACORTA MOISES ADRIAN</t>
  </si>
  <si>
    <t>40071946</t>
  </si>
  <si>
    <t>CACEDA SALAS ROCIO DEL CARMEN</t>
  </si>
  <si>
    <t>BACHILLER EN HUMANIDADES CON MENCION EN PSICOLOGIA</t>
  </si>
  <si>
    <t>40076965</t>
  </si>
  <si>
    <t>LEON VIDAL VLADIMIR HORACIO</t>
  </si>
  <si>
    <t>40083093</t>
  </si>
  <si>
    <t>VALCARCEL RUIZ GABRIELA NATALIA</t>
  </si>
  <si>
    <t>40101035</t>
  </si>
  <si>
    <t>RIVASPLATA ANTINORI LILLIAN ROBERTA</t>
  </si>
  <si>
    <t>ANALISTA</t>
  </si>
  <si>
    <t>40120602</t>
  </si>
  <si>
    <t>VILA ROJAS EDWIN RICARDO</t>
  </si>
  <si>
    <t>ASESORA LEGAL</t>
  </si>
  <si>
    <t>40136887</t>
  </si>
  <si>
    <t xml:space="preserve">SULCA HUAMANI DANIYAR GULSARI </t>
  </si>
  <si>
    <t>40166040</t>
  </si>
  <si>
    <t>ARROYO GOICOCHEA YARKO RAFAEL</t>
  </si>
  <si>
    <t>ANALISTA LEGAL DE ASUNTOS DE DEMARCACIÓN Y ORGANIZACIÓN TERRITORIAL</t>
  </si>
  <si>
    <t>40170913</t>
  </si>
  <si>
    <t>LINO PALIZA ROSARIO DEL PILAR</t>
  </si>
  <si>
    <t>40172570</t>
  </si>
  <si>
    <t>FRETEL CHAVEZ SHIRLEY SUSY</t>
  </si>
  <si>
    <t>40198002</t>
  </si>
  <si>
    <t>PLASENCIA SANCHEZ GUILLERMO AGUSTIN</t>
  </si>
  <si>
    <t xml:space="preserve">ESPECIALISTA LEGAL </t>
  </si>
  <si>
    <t>40213906</t>
  </si>
  <si>
    <t>SARRIA TORRES SABRINA KATIUSKA</t>
  </si>
  <si>
    <t>40218544</t>
  </si>
  <si>
    <t>VILLENA CHANGANAQUI CARLOS AUGUSTO</t>
  </si>
  <si>
    <t>40312019</t>
  </si>
  <si>
    <t>LOPEZ CHIROQUE LUIS EDUARDO</t>
  </si>
  <si>
    <t>40325965</t>
  </si>
  <si>
    <t>REYES GARMENDIA EVELIN</t>
  </si>
  <si>
    <t>JEFA DE LA OFICINA DE ASUNTOS ADMINISTRATIVOS</t>
  </si>
  <si>
    <t>40326960</t>
  </si>
  <si>
    <t>NONAJULCA GARROTE KATY VICTORIA</t>
  </si>
  <si>
    <t>40358260</t>
  </si>
  <si>
    <t>MARCHENA MIRANDA JANETH</t>
  </si>
  <si>
    <t>COORDINADOR DE PROGRAMACION Y SELECCION DE CONTRATACIONES</t>
  </si>
  <si>
    <t>40392852</t>
  </si>
  <si>
    <t>ESPINOZA VALDIVIA GIOVANNI CHRISTIAN</t>
  </si>
  <si>
    <t>HISTORIADOR</t>
  </si>
  <si>
    <t>40397390</t>
  </si>
  <si>
    <t>ARRAMBIDE CRUZ VICTOR JESUS</t>
  </si>
  <si>
    <t>ESPECIALISTA EN GESTION DEL RIESGO DE DESASTRES</t>
  </si>
  <si>
    <t>40409574</t>
  </si>
  <si>
    <t>GONZALES CALIENES KATHERINE NIDIA</t>
  </si>
  <si>
    <t>MEDICINA</t>
  </si>
  <si>
    <t>MEDICO CIRUJANA</t>
  </si>
  <si>
    <t>ANALISTA DE DATOS</t>
  </si>
  <si>
    <t>40453916</t>
  </si>
  <si>
    <t>VERGARA VILLARINO KERLIM ARTURO</t>
  </si>
  <si>
    <t>40465240</t>
  </si>
  <si>
    <t>PEÑA CONTRERAS JULY ESTHER</t>
  </si>
  <si>
    <t>40496769</t>
  </si>
  <si>
    <t>NUÑEZ ARCE BETSAIDA CONSUELO</t>
  </si>
  <si>
    <t>EDUCACION PRIMARIA</t>
  </si>
  <si>
    <t>LICENCIADA EN EDUCACION CON ESPECIALIDAD EN EDUCACION PRIMARIA</t>
  </si>
  <si>
    <t>ORIENTADORA DEL CENTRO MAC AREQUIPA</t>
  </si>
  <si>
    <t>40508897</t>
  </si>
  <si>
    <t>SACCSI QUISPE EUDES</t>
  </si>
  <si>
    <t>GESTION DE EMPRESAS</t>
  </si>
  <si>
    <t>LICENCIADA EN GESTION CON MENCION EN GESTION DE EMPRESAS</t>
  </si>
  <si>
    <t>40529113</t>
  </si>
  <si>
    <t>DELGADO OSTOS ARTURO EDUARDO</t>
  </si>
  <si>
    <t xml:space="preserve"> INGENIERIA EMPRESARIAL Y DE SISTEMAS</t>
  </si>
  <si>
    <t>BACHILLER EN INGENIERIA EMPRESARIAL Y DE SISTEMAS</t>
  </si>
  <si>
    <t>JEFE DE LA OFICINA DE TECNOLOGÍAS DE LA INFORMACIÓN PARA OFICINA GENERAL DE ADMINISTRACIÓN</t>
  </si>
  <si>
    <t>40535960</t>
  </si>
  <si>
    <t>ORTIZ VILLALOBOS SERGIO GABRIEL</t>
  </si>
  <si>
    <t>INGENIERO INFORMATICO Y DE SISTEMAS</t>
  </si>
  <si>
    <t>ANALISTA DE VULNERABILIDADES</t>
  </si>
  <si>
    <t>40545131</t>
  </si>
  <si>
    <t>CALIZAYA VENTURA EDWING GABRIEL</t>
  </si>
  <si>
    <t>INGENIERIA DE SISTEMAS E INFORMATICA</t>
  </si>
  <si>
    <t>INGENIERO DE SISTEMAS Y COMPUTO/ MAESTRO EN ADMINISTRACION DE NEGOCIOS - EXECUTIVE MBA</t>
  </si>
  <si>
    <t>ESPECIALISTA DE ARTICULACION DE DESARROLLO TERRITORIAL</t>
  </si>
  <si>
    <t>40556432</t>
  </si>
  <si>
    <t>CORDOVA GARCIA FLOR DE MARIA</t>
  </si>
  <si>
    <t>40573515</t>
  </si>
  <si>
    <t>FUNG CHAN ISABEL SOFIA</t>
  </si>
  <si>
    <t>CONDUCTOR</t>
  </si>
  <si>
    <t>40599797</t>
  </si>
  <si>
    <t>SUAREZ PINEDA LEVI DAVID</t>
  </si>
  <si>
    <t>40616788</t>
  </si>
  <si>
    <t>SIVINCHA TAYPE DEYVI EUSEBIO</t>
  </si>
  <si>
    <t>GESTOR DEL PROYECTO COLECCION BICENTENARIO</t>
  </si>
  <si>
    <t>40631464</t>
  </si>
  <si>
    <t>VARGAS LUNA JAIME ARTURO</t>
  </si>
  <si>
    <t>BACHILLER EN LITERATURA/ MASTER EN LETRAS CON MENSIOIN EN ESPAÑOL</t>
  </si>
  <si>
    <t>ESPECIALISTA EN FORMULACIÓN Y EVALUACIÓN DE INVERSIONES</t>
  </si>
  <si>
    <t>40644536</t>
  </si>
  <si>
    <t>PRIMO CIRIACO SHELLEY MILENA</t>
  </si>
  <si>
    <t>40668822</t>
  </si>
  <si>
    <t>TALA TICONA CARMEN JACINTA</t>
  </si>
  <si>
    <t>40670049</t>
  </si>
  <si>
    <t>TUPAYACHI TUPAYACHI EDWARD LEONIDAS</t>
  </si>
  <si>
    <t>INGENIERO ELECTRÓNICO</t>
  </si>
  <si>
    <t>ESPECIALISTA DE SEGUIMIENTO DE REGLAMENTACIÓN DE NORMAS</t>
  </si>
  <si>
    <t>40681974</t>
  </si>
  <si>
    <t>RODRIGUEZ FIGUEROA SERGIO CHRISTIAN</t>
  </si>
  <si>
    <t>SUB SECRETARIO DE DIALOGO Y SOSTENIBILIDAD</t>
  </si>
  <si>
    <t>40701731</t>
  </si>
  <si>
    <t>ALMEIDA MENCHOLA MILYTZA OMAIRA</t>
  </si>
  <si>
    <t>COORDINADOR DE RECTORIA DE LA POLITICA NACIONAL DE INTEGRIDAD</t>
  </si>
  <si>
    <t>40725700</t>
  </si>
  <si>
    <t>ENRIQUEZ ANAYA MANUEL RAUL</t>
  </si>
  <si>
    <t>40752495</t>
  </si>
  <si>
    <t>PARIONA QUINTANILLA ENRIQUE MANUEL</t>
  </si>
  <si>
    <t xml:space="preserve">INGENIERO DE SISTEMAS Y COMPUTO </t>
  </si>
  <si>
    <t>ESPECIALISTA EN GESTION DE INVERSIONES PARA GOBIERNOS REGIONALES Y GOBIERNOS LOCALES</t>
  </si>
  <si>
    <t>40768977</t>
  </si>
  <si>
    <t>TELLO TORRES TATIUSKA</t>
  </si>
  <si>
    <t>INGENIERA CIVIL</t>
  </si>
  <si>
    <t>ANALISTA DE DEFENSA JURÍDICA DE LA ENTIDAD</t>
  </si>
  <si>
    <t>40780605</t>
  </si>
  <si>
    <t>COSSIO ROJAS YESENIA ELIZABETH</t>
  </si>
  <si>
    <t>SUBSECRETARIO DE LA SUBSECRETARÍA DE GESTIÓN DE CONFLICTOS</t>
  </si>
  <si>
    <t>40786354</t>
  </si>
  <si>
    <t>ESPINOZA SANCHEZ CARLOS ENRIQUE</t>
  </si>
  <si>
    <t>CIENCIAS MILITARES Y ADMINISTRACION</t>
  </si>
  <si>
    <t xml:space="preserve">ORIENTADOR DEL CENTRO MAC </t>
  </si>
  <si>
    <t>40807642</t>
  </si>
  <si>
    <t>QUISPE SALCEDO MICHAEL JIMMY</t>
  </si>
  <si>
    <t>MARKENTING EMPRESARIAL</t>
  </si>
  <si>
    <t>TECNICO EN MARKENTING EMPRESARIAL</t>
  </si>
  <si>
    <t>GESTORA TERRITORIAL -NORTE</t>
  </si>
  <si>
    <t>40845663</t>
  </si>
  <si>
    <t>DIAZ PIZARRO GLADYS</t>
  </si>
  <si>
    <t>SUPERVISOR DEL CENTRO MAC AREQUIPA</t>
  </si>
  <si>
    <t>40847463</t>
  </si>
  <si>
    <t>CARPIO AVILA RENATO JORGE</t>
  </si>
  <si>
    <t>ESPECIALISTA I</t>
  </si>
  <si>
    <t>40919457</t>
  </si>
  <si>
    <t>CONTRERAS CERVANTES PAOLA</t>
  </si>
  <si>
    <t>SOPORTE TECNICO</t>
  </si>
  <si>
    <t>40949728</t>
  </si>
  <si>
    <t>GUTIERREZ MENDOZA JOSE WILMER</t>
  </si>
  <si>
    <t>40959464</t>
  </si>
  <si>
    <t>REYES RIERA JAVIER ROMAN</t>
  </si>
  <si>
    <t>40966923</t>
  </si>
  <si>
    <t>PORRAS PORRAS YVETTE GUADALUPE</t>
  </si>
  <si>
    <t>COORDINADORA DE LA UNIDAD FORMULADORA</t>
  </si>
  <si>
    <t>40971655</t>
  </si>
  <si>
    <t>AGUILAR CANELO MARIA NATALIA</t>
  </si>
  <si>
    <t xml:space="preserve">INGENIERA ECONOMISTA </t>
  </si>
  <si>
    <t>40990778</t>
  </si>
  <si>
    <t>AMAYA MEJIA VANESSA LISETT</t>
  </si>
  <si>
    <t>ESPECIALISTA DE ORIENTACION Y ATENCION DE ALERTAS</t>
  </si>
  <si>
    <t>41005792</t>
  </si>
  <si>
    <t>MERINO JARA URUSULA PAMELA</t>
  </si>
  <si>
    <t>ASESORA II</t>
  </si>
  <si>
    <t>41008103</t>
  </si>
  <si>
    <t>TASSARA LAFOSSE LINA AURORA</t>
  </si>
  <si>
    <t>ANALISTA DE SERVICIOS GENERALES</t>
  </si>
  <si>
    <t>41019524</t>
  </si>
  <si>
    <t>MONTIEL ROJAS CHRISTIAN EDMUNDO</t>
  </si>
  <si>
    <t>GESTOR TERRITORIAL – SEDE ANCASH</t>
  </si>
  <si>
    <t>41092030</t>
  </si>
  <si>
    <t>GONZALES HUAMAN EVELYN LADY</t>
  </si>
  <si>
    <t>EXPERTA EN PLANEAMIENTO REGIONAL Y LOCAL</t>
  </si>
  <si>
    <t>41110273</t>
  </si>
  <si>
    <t>ZAVALETA LAZO CLARA MILUSKA</t>
  </si>
  <si>
    <t xml:space="preserve">PROFESIONAL EN GESTION DE LA INFORMACION </t>
  </si>
  <si>
    <t>41110604</t>
  </si>
  <si>
    <t>MENESES FARROMEQUE ANTUANETTE DEL CARMEN</t>
  </si>
  <si>
    <t>BIBLIOTECOLOGIA Y CIENCIAS DE LA INFORMACION</t>
  </si>
  <si>
    <t>LICENCIADA EN BIBLIOTECOLOGIA Y CIENCIAS DE LA INFORMACION</t>
  </si>
  <si>
    <t>41116740</t>
  </si>
  <si>
    <t>ROMERO LEON LUIS ALBERTO</t>
  </si>
  <si>
    <t>ANALISTA DE SELECCIÓN DE PERSONAL</t>
  </si>
  <si>
    <t>41118862</t>
  </si>
  <si>
    <t>TACZA HILARIO CLARISA ISOLINA</t>
  </si>
  <si>
    <t>41140454</t>
  </si>
  <si>
    <t>QUISPE LLANCACURO DARWIN DENIS</t>
  </si>
  <si>
    <t>INGENIERIA INFORMATICA Y DE SISTEMAS</t>
  </si>
  <si>
    <t>BACHILLER EN INGENIERIA INFORMATICA Y DE SISTEMAS</t>
  </si>
  <si>
    <t>41209298</t>
  </si>
  <si>
    <t>CLAVIJO PORTUGAL MARIA DEL CARMEN</t>
  </si>
  <si>
    <t>41254176</t>
  </si>
  <si>
    <t>ALCANTARA ALTAMIRANO JUANA SARA</t>
  </si>
  <si>
    <t>SECRETARIO IV</t>
  </si>
  <si>
    <t>41265543</t>
  </si>
  <si>
    <t>QUILCAT LASTARRIA VICTOR JOHN</t>
  </si>
  <si>
    <t>5° CICLO DE INGENIERIA INDUSTRIAL</t>
  </si>
  <si>
    <t>ESPECIALISTA II EN SISTEMAS DE INFORMACION GEOGRAFICA PARA EL ORDENAMIENTO TERRITORIAL</t>
  </si>
  <si>
    <t>41294820</t>
  </si>
  <si>
    <t>ABAD PEREZ CESAR</t>
  </si>
  <si>
    <t>GEOGRAFO</t>
  </si>
  <si>
    <t>ANALISTA EN IMPLEMENTACION Y DESARROLLO TECNOLOGICO</t>
  </si>
  <si>
    <t>41364207</t>
  </si>
  <si>
    <t>LLANTO PEÑA RONAL MIRKO</t>
  </si>
  <si>
    <t>SECRETARIA IV DEL DESPACHO
MINISTERIAL</t>
  </si>
  <si>
    <t>41401006</t>
  </si>
  <si>
    <t>ESPINAL VELASQUEZ GREASE ELIZABETH</t>
  </si>
  <si>
    <t>PROFESIONAL TECNICO EN CONTABILIDAD</t>
  </si>
  <si>
    <t>COORDINADORA EN CALIDAD REGULATORIA</t>
  </si>
  <si>
    <t>41422076</t>
  </si>
  <si>
    <t>DEL CARPIO LIRA ANA SOFIA</t>
  </si>
  <si>
    <t>JEFE DE LA OFICINA DE CUMPLIMIENTO DE GOBIERNO E INNOVACIÓN SECTORIAL</t>
  </si>
  <si>
    <t>41440275</t>
  </si>
  <si>
    <t>LUNA VERA TUDELA DIEGO ARTURO</t>
  </si>
  <si>
    <t xml:space="preserve">MAGISTER EN CIENCIA POLÍTICA Y GOBIERNO </t>
  </si>
  <si>
    <t>ASESOR EN PROCESO PRESUPUESTARIO</t>
  </si>
  <si>
    <t>41474614</t>
  </si>
  <si>
    <t>MONZON CASTILLO ERICK DANIEL</t>
  </si>
  <si>
    <t>LICENCIADO EN ECONOMIA</t>
  </si>
  <si>
    <t>41475498</t>
  </si>
  <si>
    <t>QUISPE VALDIVIA YESSICA VICTORIA</t>
  </si>
  <si>
    <t>ESPECIALISTA EN GESTION DE DESARROLLO SOCIAL</t>
  </si>
  <si>
    <t>41499079</t>
  </si>
  <si>
    <t>FIGALLO BRERO ANDRES</t>
  </si>
  <si>
    <t>BACHILLER EN CIENCIAS SOCIALES CON MENCION EN SOCIOLOGIA</t>
  </si>
  <si>
    <t>ASISTENTE ADMINISTRATIVO</t>
  </si>
  <si>
    <t>41522145</t>
  </si>
  <si>
    <t>GAVIDIA RONDOY DONNA LINNDA</t>
  </si>
  <si>
    <t>41594036</t>
  </si>
  <si>
    <t>GAONA TORRRES MARIA FERNANDA</t>
  </si>
  <si>
    <t>COORDINADORA EN PROCEDIMIENTOS ADMINISTRATIVOS DISCIPLINARIOS</t>
  </si>
  <si>
    <t>41621623</t>
  </si>
  <si>
    <t>GODOS MONCADA MARILUZ GRACIELA</t>
  </si>
  <si>
    <t>ANALISTA EN COSTOS</t>
  </si>
  <si>
    <t>41694191</t>
  </si>
  <si>
    <t>RUIZ CARRERA JHONY RAFAEL</t>
  </si>
  <si>
    <t>41703650</t>
  </si>
  <si>
    <t>MOREANO ROMAN JEANNETTE SILVIA</t>
  </si>
  <si>
    <t>41764711</t>
  </si>
  <si>
    <t>LOAIZA ORTEGA CARLOS ROBERTO</t>
  </si>
  <si>
    <t>LICENCIADO EN SOCIOLOGIA</t>
  </si>
  <si>
    <t>ESPECIALISTA EN EJECUCION CONTRACTUAL</t>
  </si>
  <si>
    <t>41776672</t>
  </si>
  <si>
    <t>MARTOS ROJAS MARIA VIOLETA</t>
  </si>
  <si>
    <t>41789148</t>
  </si>
  <si>
    <t>TORRES CAMPOS DORIS</t>
  </si>
  <si>
    <t>LICENCIADA EN ADMINISTRACION</t>
  </si>
  <si>
    <t>41795276</t>
  </si>
  <si>
    <t>RIOS BRAVO WILMER OMAR</t>
  </si>
  <si>
    <t xml:space="preserve">BACHILLER EN ADMINSITRACION </t>
  </si>
  <si>
    <t>41834715</t>
  </si>
  <si>
    <t>BERAUN CHACA JOHN JAMES</t>
  </si>
  <si>
    <t>ANALISTA DE SEGUIMIENTO A COMPROMISOS SECTORIALES Y MULTISECTORIALES</t>
  </si>
  <si>
    <t>41839321</t>
  </si>
  <si>
    <t>NIEVES BARRUETA DEYSI BEBEL</t>
  </si>
  <si>
    <t>ESPECIALISTA DE TECNOLOGIAS DE LA INFORMACION Y COMUNICACION I DEL CENTRO MAC AREQUIPA</t>
  </si>
  <si>
    <t>41850718</t>
  </si>
  <si>
    <t>ACERO PATIÑO ROLANDO FELIPE</t>
  </si>
  <si>
    <t>COORDINADORA DE ARTICULACION DE DESARROLLO TERRITORIAL</t>
  </si>
  <si>
    <t>41875993</t>
  </si>
  <si>
    <t>PRIETO BARRAGAN TRACY ALEXANDRA</t>
  </si>
  <si>
    <t>INGENIERA INFORMATICA</t>
  </si>
  <si>
    <t>INGENIERA INFORMATICA/ MAESTRA EN CIENCIAS EN POLITICA PUBLICA Y GESTION PUBLICA/ MAGISTER EN CIENCIA POLITICA Y GOBIERNO</t>
  </si>
  <si>
    <t>ESPECIALISTA EN REGULACION DIGITAL</t>
  </si>
  <si>
    <t>41886121</t>
  </si>
  <si>
    <t>BELLOTA ZAPATA JOSE CARLOS</t>
  </si>
  <si>
    <t>SUB-SECRETARIO DE TRANSFORMACION DIGITAL</t>
  </si>
  <si>
    <t>41897676</t>
  </si>
  <si>
    <t>BURGA CARBAJAL JOSE FRANCISCO</t>
  </si>
  <si>
    <t>41898468</t>
  </si>
  <si>
    <t>AYALA RAMOS DANY ELVIS</t>
  </si>
  <si>
    <t xml:space="preserve">SUB SECRETARIA DE PREVENCION Y SEGUIMIENTO </t>
  </si>
  <si>
    <t>41907320</t>
  </si>
  <si>
    <t>BAUTISTA LEON EDITH</t>
  </si>
  <si>
    <t xml:space="preserve">TRABAJO SOCIAL </t>
  </si>
  <si>
    <t xml:space="preserve">LICENCIADA EN TRABAJO SOCIAL </t>
  </si>
  <si>
    <t>ANALISTA EN COMPENSACIONES</t>
  </si>
  <si>
    <t>41911648</t>
  </si>
  <si>
    <t>CHUMPITAZ LOPEZ EDWIN ERIXON</t>
  </si>
  <si>
    <t>INGENIERIA DE COMPUTACION Y SISTEMAS</t>
  </si>
  <si>
    <t>BACHILLER EN INGENIERIA DE COMPUTACION Y SISTEMAS</t>
  </si>
  <si>
    <t>PROFESIONAL PARA REALIZAR LABORES DE MANTENIMIENTO Y MONITOREO DE LA INFRAESTRUCTURA DE RED</t>
  </si>
  <si>
    <t>41923276</t>
  </si>
  <si>
    <t>MAGUIÑA ANGULO CARLOS</t>
  </si>
  <si>
    <t>INGENIERIA EN TELECOMUNICACIONES</t>
  </si>
  <si>
    <t>INGENIERO EN TELECOMUNICACIONES</t>
  </si>
  <si>
    <t>ESPECIALISTA EN FORMULACION DE PROYECTOS DE INVERSION PUBLICA</t>
  </si>
  <si>
    <t>41930247</t>
  </si>
  <si>
    <t>ADUVIRI CALISAYA WILBER</t>
  </si>
  <si>
    <t>SECRETARIA DE DEMARCACION Y ORGANIZACION TERRITORIAL</t>
  </si>
  <si>
    <t>41940170</t>
  </si>
  <si>
    <t>SOTO HOYOS GABRIELA DEL CARMEN</t>
  </si>
  <si>
    <t>RESPONSABLE DE SUPERVISION Y GESTION</t>
  </si>
  <si>
    <t>41946461</t>
  </si>
  <si>
    <t>ALMEYDA CAMPOS CECILIA CAROLINA</t>
  </si>
  <si>
    <t>ANALISTA ESTADISTICO TERRITORIAL</t>
  </si>
  <si>
    <t>41982886</t>
  </si>
  <si>
    <t>CHIQUE ACERO WILY GRIMALDO</t>
  </si>
  <si>
    <t>INGENIERIA ESTADISTICA E INFORMATICA/ ECONOMIA</t>
  </si>
  <si>
    <t>INGENIERO ESTADISTICO E INFORMATICO/ECONOMISTA</t>
  </si>
  <si>
    <t>ESPECIALISTA EN EDICION AUDIOVISUAL</t>
  </si>
  <si>
    <t>41994112</t>
  </si>
  <si>
    <t>HIGA NISHIMAZURUGA SILVANA SACHY</t>
  </si>
  <si>
    <t>41994604</t>
  </si>
  <si>
    <t>SANTISTEBAN NECHOCHEA ALEJANDRO</t>
  </si>
  <si>
    <t>PROFESIONAL EN SOPORTE TECNOLOGICO E INFORMATICO</t>
  </si>
  <si>
    <t>42027211</t>
  </si>
  <si>
    <t>RAMOS ZELADA HERBERT DANIEL</t>
  </si>
  <si>
    <t>42079553</t>
  </si>
  <si>
    <t>NUÑEZ BENAVIDES SANDRA LILIANA</t>
  </si>
  <si>
    <t>ESPECIALISTA EN PRENSA</t>
  </si>
  <si>
    <t>42093992</t>
  </si>
  <si>
    <t>TELLO RODRIGUEZ CAROL MARIELA</t>
  </si>
  <si>
    <t>ESPECIALISTA EN ADMINISTRACION PUBLICA</t>
  </si>
  <si>
    <t>42150396</t>
  </si>
  <si>
    <t>SULLCA MAQUERA JOSE LUIS</t>
  </si>
  <si>
    <t>ANALISTA EN INVERSION PUBLICA</t>
  </si>
  <si>
    <t>42153033</t>
  </si>
  <si>
    <t>PUNIL GUILLEN NANCY</t>
  </si>
  <si>
    <t>ORIENTADOR- MAC LIMA ESTE</t>
  </si>
  <si>
    <t>42168643</t>
  </si>
  <si>
    <t>LEIVA COCHACHIN JUANA LIZ</t>
  </si>
  <si>
    <t>CIENCIAS SOCIALES</t>
  </si>
  <si>
    <t>BACHILLER EN CIENCIAS SOCIALES</t>
  </si>
  <si>
    <t>EXPERTA EN DISEÑO DE INSTRUMENTOS Y METODOLOGÍAS DE DESARROLLO TERRITORIAL</t>
  </si>
  <si>
    <t>42222156</t>
  </si>
  <si>
    <t>CALIXTO PEÑAFIEL SORELY ALCIRA</t>
  </si>
  <si>
    <t>ORIENTADORA DEL CENTRO MAC</t>
  </si>
  <si>
    <t>42234982</t>
  </si>
  <si>
    <t>PEREZ BREÑA ROCIO RITA</t>
  </si>
  <si>
    <t xml:space="preserve"> TURISMO Y HOTELERIA</t>
  </si>
  <si>
    <t>LICENCIADA EN TURISMO Y HOTELERIA</t>
  </si>
  <si>
    <t>ESPECIALISTA EN PROGRAMACION Y GESTION DE INVERSIONES</t>
  </si>
  <si>
    <t>42264827</t>
  </si>
  <si>
    <t>URQUIZO MEDINA GLORIA NATALIA</t>
  </si>
  <si>
    <t xml:space="preserve">ESPECIALISTA EN SIMPLIFICACION </t>
  </si>
  <si>
    <t>42290562</t>
  </si>
  <si>
    <t>RIVA ARBURUA NELSON</t>
  </si>
  <si>
    <t>ANALISTA DE ADMINISTRACIÓN DE REDES DE DATOS Y COMUNICACIONES</t>
  </si>
  <si>
    <t>42337731</t>
  </si>
  <si>
    <t>MITMA SIVIRUERO RAUL OSCAR</t>
  </si>
  <si>
    <t>CONSULTOR</t>
  </si>
  <si>
    <t>42356996</t>
  </si>
  <si>
    <t>CAMPOS BERNAL HEBER JOEL</t>
  </si>
  <si>
    <t>CIENCIA POLITICA Y GOBIERNO</t>
  </si>
  <si>
    <t>COORDINADORA DESCENTRALIZADA SUR ESTE-SEDE CUSCO PARA LA SUBSECRETARÍA DE GESTIÓN DE CONFLICTOS DE LA SECRETARÍA DE GESTIÓN SOCIAL Y DIALOGO</t>
  </si>
  <si>
    <t>42371550</t>
  </si>
  <si>
    <t>MELLADO ALANIA JACKELIN DEL PILAR</t>
  </si>
  <si>
    <t>LICENCIADA EN COMUNICACIÓN SOCIAL</t>
  </si>
  <si>
    <t>COORDINADORA DEL CENTRO DE MEJOR ATENCION AL CIUDADANO (MAC)</t>
  </si>
  <si>
    <t>42413001</t>
  </si>
  <si>
    <t>CAYO BOLARTE ADY BETTY</t>
  </si>
  <si>
    <t>ANALISTA DE LINEAMIENTOS DIGITALES</t>
  </si>
  <si>
    <t>42413946</t>
  </si>
  <si>
    <t>LUZA AVALOS SILVIA</t>
  </si>
  <si>
    <t>LICENCIADA EN BIBLIOTECOLOGIA Y CIENCIAS DE LA INFORMACION/ MAESTRA EN ADMINISTRACION</t>
  </si>
  <si>
    <t>42428662</t>
  </si>
  <si>
    <t>CHAVEZ RAMOS RAQUEL DEL CARMEN</t>
  </si>
  <si>
    <t>42443457</t>
  </si>
  <si>
    <t>CHAVEZ LUDEÑA KELLY JOHANNA</t>
  </si>
  <si>
    <t>ASISTENTE AUDIOVISUAL</t>
  </si>
  <si>
    <t>42452832</t>
  </si>
  <si>
    <t>MANRIQUE ARREDONDO JUNIOR</t>
  </si>
  <si>
    <t xml:space="preserve">BACHILLER EN CIENCIAS DE LA COMUNICACION </t>
  </si>
  <si>
    <t>COORDINADOR DESCENTRALIZADO CENTRO - SEDE HUANCAYO Y VALLE DEL MANTARO (JUNÍN)</t>
  </si>
  <si>
    <t>42529909</t>
  </si>
  <si>
    <t>RIVADENEYRA ORIHUELA JOSE CARLOS</t>
  </si>
  <si>
    <t>42551460</t>
  </si>
  <si>
    <t>CABRERA OSORIO MAIRA ELIZABETH</t>
  </si>
  <si>
    <t>42593916</t>
  </si>
  <si>
    <t>ROJAS SILVERA JULIO ALFREDO</t>
  </si>
  <si>
    <t>42595419</t>
  </si>
  <si>
    <t>HERRERA BUITRON LUIS ALBERTO</t>
  </si>
  <si>
    <t>ASISTENTE EN PROGRAMA CULTURAL Y ACADEMICO</t>
  </si>
  <si>
    <t>42653694</t>
  </si>
  <si>
    <t>MEZA FLORES ANDRES JESUS</t>
  </si>
  <si>
    <t>CIENCIAS Y ARTES DE LA COMUNICACION</t>
  </si>
  <si>
    <t>BACHILLER EN CIENCIAS Y ARTES DE LA COMUNICACION</t>
  </si>
  <si>
    <t xml:space="preserve">ANALISTA PROGRAMADOR </t>
  </si>
  <si>
    <t>42690172</t>
  </si>
  <si>
    <t>VALDERA GARCIA MANUEL HUMBERTO</t>
  </si>
  <si>
    <t>INGENIERO EN SISTEMAS</t>
  </si>
  <si>
    <t>ANALISTA DE CALIDAD</t>
  </si>
  <si>
    <t>42718880</t>
  </si>
  <si>
    <t>HUAYCHA CONDE EDWIN CIPRIANO</t>
  </si>
  <si>
    <t>COORDINADOR DE PRENSA</t>
  </si>
  <si>
    <t>42747785</t>
  </si>
  <si>
    <t>PUELLES CARDENAS HERNAN MARCELO</t>
  </si>
  <si>
    <t>OPERADOR DE ALMACEN</t>
  </si>
  <si>
    <t>42749636</t>
  </si>
  <si>
    <t>MIRANDA ZEÑA WILLIAM MARTIN</t>
  </si>
  <si>
    <t xml:space="preserve">ESPECIALISTA II </t>
  </si>
  <si>
    <t>42770889</t>
  </si>
  <si>
    <t>MIYAGUSUKU MIYASATO ANA GIOVANNA</t>
  </si>
  <si>
    <t>NEGOCIOS INTERNACIONALES</t>
  </si>
  <si>
    <t>LICENCIADA EN NEGOCIOS INTERNACIONALES</t>
  </si>
  <si>
    <t>ASESORA EN SIMPLIFICACION ADMINISTRATIVA</t>
  </si>
  <si>
    <t>42802007</t>
  </si>
  <si>
    <t>VITON ZORRILLA ELIZABETH ROSARIO</t>
  </si>
  <si>
    <t>BACHILLER EN DERECHO</t>
  </si>
  <si>
    <t>ANALISTA DE SISTEMAS DE INFORMACION DE DATOS ESPACIALES - IDEP</t>
  </si>
  <si>
    <t>42840345</t>
  </si>
  <si>
    <t>TURIN ESPINOZA ELTON DAVIS</t>
  </si>
  <si>
    <t>COORDINADOR PARA LA COMISION DE COORDINACION VICEMINISTERIAL</t>
  </si>
  <si>
    <t>42861674</t>
  </si>
  <si>
    <t>PRETEL MOSTACERO WILSON GARI</t>
  </si>
  <si>
    <t>ESPECIALISTA EN POLITICAS DE DESARROLLO</t>
  </si>
  <si>
    <t>42865776</t>
  </si>
  <si>
    <t>TAVARA ARANIBAR ALEX</t>
  </si>
  <si>
    <t>CIENCIAS POLITICAS</t>
  </si>
  <si>
    <t>LICENCIADO EN CIENCIA POLITICA</t>
  </si>
  <si>
    <t>42868394</t>
  </si>
  <si>
    <t>PIZARRO VALLE JORGE ANTONIO</t>
  </si>
  <si>
    <t xml:space="preserve">ESPECIALISTA EN COMUNICACIONES DE DEMARCACION </t>
  </si>
  <si>
    <t>42925080</t>
  </si>
  <si>
    <t>CHIANG PRADO  MEY LIN</t>
  </si>
  <si>
    <t>ESPECIALISTA EN FORMULACION Y EJECUCION</t>
  </si>
  <si>
    <t>42931574</t>
  </si>
  <si>
    <t>CARRASCO MENDOZA JOHANNA DE LOS ANGELES</t>
  </si>
  <si>
    <t>42962274</t>
  </si>
  <si>
    <t>ACHATA CHAMBI JUDITH</t>
  </si>
  <si>
    <t>RELACIONES PUBLICAS</t>
  </si>
  <si>
    <t>LICENCIADA EN CIENCIAS DE LA COMUNICACION, ESPECIALIDAD RELACIONES PUBLICAS</t>
  </si>
  <si>
    <t>GESTOR DE CONTENIDOS AUDIOVISUALES</t>
  </si>
  <si>
    <t>42977812</t>
  </si>
  <si>
    <t>POMAREDA ARMAS ALFREDO MARTIN</t>
  </si>
  <si>
    <t>COORDINADORA DE MODERNIZACION INSTITUCIONAL, DESARROLLO INSTITUCIONAL Y RACIONALIZACION</t>
  </si>
  <si>
    <t>42985310</t>
  </si>
  <si>
    <t>YACSAHUACHE GOICOCHEA CARMEN</t>
  </si>
  <si>
    <t>ANALISTA DE MESA DE AYUDA</t>
  </si>
  <si>
    <t>43061551</t>
  </si>
  <si>
    <t>ROMERO FLORES PAULO CESAR</t>
  </si>
  <si>
    <t>ESPECIALISTA EN REGULACION DIGITAL INTERNACIONAL</t>
  </si>
  <si>
    <t>43092169</t>
  </si>
  <si>
    <t>GANZ ALVARADO HEDDA GUADALUPE</t>
  </si>
  <si>
    <t>43105169</t>
  </si>
  <si>
    <t>PORRAS FLORES EDWIN HILDEBRANDO</t>
  </si>
  <si>
    <t xml:space="preserve">BACHILLER EN ADMINISTRACION </t>
  </si>
  <si>
    <t>43167533</t>
  </si>
  <si>
    <t>MELLO GONZALEZ JAVIER AUGUSTO</t>
  </si>
  <si>
    <t>ANALISTA EN SISTEMAS DE INFORMACION GEOGRAFICA PARA EL ORDENAMIENTO TERRITORIAL</t>
  </si>
  <si>
    <t>43199085</t>
  </si>
  <si>
    <t>BORZEE DEL SOLAR JEAN LOUP</t>
  </si>
  <si>
    <t>RESPONSABLE DE SEGURIDAD</t>
  </si>
  <si>
    <t>43299936</t>
  </si>
  <si>
    <t>CASTRO MIRANDA MARIO ROLANDO</t>
  </si>
  <si>
    <t>ADMINISTRACION Y CIENCIAS POLICIALES</t>
  </si>
  <si>
    <t>BACHILLER EN ADMINISTRACION Y CIENCIAS POLICIALES</t>
  </si>
  <si>
    <t>DIRECTOR DE LA OFICINA GENERAL DE PLANEAMIENTO ESTRATÉGICO SECTORIAL</t>
  </si>
  <si>
    <t>43315344</t>
  </si>
  <si>
    <t>CABRERA DELGADO OSWALDO</t>
  </si>
  <si>
    <t>INGENIERIA MILITAR</t>
  </si>
  <si>
    <t>LICENCIADO EN CIENCIAS MILITARES</t>
  </si>
  <si>
    <t>43324212</t>
  </si>
  <si>
    <t>CHAVEZ CRUZ WALTER FERNANDO</t>
  </si>
  <si>
    <t>CIENCIAS MILITARES</t>
  </si>
  <si>
    <t>MAESTRO EN REALIDAD NACIONAL, SEGURIDAD Y DESARROLLO</t>
  </si>
  <si>
    <t>43436137</t>
  </si>
  <si>
    <t>MATOS SOLORZANO ROCIO DEL PILAR</t>
  </si>
  <si>
    <t>CIENCIAS POLITICAS Y GOBIERNO</t>
  </si>
  <si>
    <t>BACHILLER EN CIENCIAS SOCIALES, ESPECIALIDAD: CON MENCION EN CIENCIA POLITICA Y GOBIERNO</t>
  </si>
  <si>
    <t>43459821</t>
  </si>
  <si>
    <t>BOADA VICUÑA SERGIO</t>
  </si>
  <si>
    <t>43465566</t>
  </si>
  <si>
    <t>MARTINEZ VALENCIA CRISTIAN PEDRO</t>
  </si>
  <si>
    <t>ANALISTA DE PROYECTOS</t>
  </si>
  <si>
    <t>43465568</t>
  </si>
  <si>
    <t>DONAYRE MENDEZ MELISSA ANTONIETA</t>
  </si>
  <si>
    <t>43543723</t>
  </si>
  <si>
    <t>MAURICIO LEGUA KARINA ROXANA</t>
  </si>
  <si>
    <t>43566084</t>
  </si>
  <si>
    <t>ATO IBARRA LUIS MIGUEL</t>
  </si>
  <si>
    <t>ANALISTA DE SISTEMAS</t>
  </si>
  <si>
    <t>43568288</t>
  </si>
  <si>
    <t>ALDORADIN CARBAJAL YURI</t>
  </si>
  <si>
    <t>BACHILLER EN INGENIERIA DE SISTEMAS</t>
  </si>
  <si>
    <t>ESPECIALISTA  EN CALIDAD</t>
  </si>
  <si>
    <t>43593759</t>
  </si>
  <si>
    <t>CARRANZA GONZALEZ OSCAR ANTONIO</t>
  </si>
  <si>
    <t>GESTOR TERRITORIAL - SEDE LAMBAYEQUE</t>
  </si>
  <si>
    <t>43632636</t>
  </si>
  <si>
    <t>SALDAÑA REBAZA JUAN EDILBERTO</t>
  </si>
  <si>
    <t>ANTROPOLOGIA SOCIAL</t>
  </si>
  <si>
    <t>LICENCIADO EN ANTROPOLOGIA SOCIAL</t>
  </si>
  <si>
    <t>TECNICO EN SOPORTE DE TELEFONIA</t>
  </si>
  <si>
    <t>43729470</t>
  </si>
  <si>
    <t>QUIÑONEZ SANABRIA JEAN HENRY</t>
  </si>
  <si>
    <t>43732892</t>
  </si>
  <si>
    <t>SOSA VILLALTA ROSARIO DEL PILAR</t>
  </si>
  <si>
    <t>BACHILLER EN HISTORIA</t>
  </si>
  <si>
    <t>43753027</t>
  </si>
  <si>
    <t>DE LA CRUZ SANCHEZ MARIA ALEJANDRA</t>
  </si>
  <si>
    <t xml:space="preserve">GESTION </t>
  </si>
  <si>
    <t>LICENCIADA EN GESTION CON MENCION EN ADMINISTRACION</t>
  </si>
  <si>
    <t>ESPECIALISTA EN COMUNICACIÓN DIGITAL</t>
  </si>
  <si>
    <t>43781154</t>
  </si>
  <si>
    <t>GARCIA GUTIERRES KARLA ARACELLI</t>
  </si>
  <si>
    <t>LICENCIADA EN PERIODISMO</t>
  </si>
  <si>
    <t>ESPECIALISTA DE GESTION Y ARTICULACION PARA EL CUMPLIMIENTO DE GOBIERNO EN MATERIA DE INFRAESTRUCTURA</t>
  </si>
  <si>
    <t>43810078</t>
  </si>
  <si>
    <t>COLINA CALVO ISRAEL JESUS</t>
  </si>
  <si>
    <t>COORDINADORA DEL CENTRO MAC AREQUIPA</t>
  </si>
  <si>
    <t>43826870</t>
  </si>
  <si>
    <t>CHIRINOS ZEGARRA YBETH YESSELEN</t>
  </si>
  <si>
    <t>43881373</t>
  </si>
  <si>
    <t>BRACHE MENDOZA JOHNNY JEANCARLO</t>
  </si>
  <si>
    <t>DIRECTOR DE LA OFICINA GENERAL DE ADMINISTRACION</t>
  </si>
  <si>
    <t>43885826</t>
  </si>
  <si>
    <t>SALAS JAEN ANDRES EDUARDO</t>
  </si>
  <si>
    <t>ADMINISTRACION DE NEGOCIOS</t>
  </si>
  <si>
    <t>MAGISTER EN ADMINISTRACION DE NEGOCIOS</t>
  </si>
  <si>
    <t>ESPECIALISTA EN SEGURIDAD DE INFRAESTRUCTURA DE REDES</t>
  </si>
  <si>
    <t>43899508</t>
  </si>
  <si>
    <t>INFANTES GUIZADO JUAN CARLOS</t>
  </si>
  <si>
    <t>43971911</t>
  </si>
  <si>
    <t>BLANCO HENCKELL MARIA DEL CARMEN</t>
  </si>
  <si>
    <t>ASISTENTE TECNICO EN GESTION ADMINISTRATIVA</t>
  </si>
  <si>
    <t>43974895</t>
  </si>
  <si>
    <t>MOYA PALOMINO RENATO</t>
  </si>
  <si>
    <t>43986318</t>
  </si>
  <si>
    <t>HERNANDEZ ZAPATA CHARLES HENRY</t>
  </si>
  <si>
    <t>44046091</t>
  </si>
  <si>
    <t>TORO VASQUEZ DAVID</t>
  </si>
  <si>
    <t>ESPECIALISTA EN GESTION Y ORGANIZACION</t>
  </si>
  <si>
    <t>44059794</t>
  </si>
  <si>
    <t>MALDONADO ACOSTA MANUEL ALEJANDRO</t>
  </si>
  <si>
    <t>GESTION</t>
  </si>
  <si>
    <t xml:space="preserve">BACHILLER EN GESTION </t>
  </si>
  <si>
    <t>SUPERVISOR DE TRANSPORTE</t>
  </si>
  <si>
    <t>44131568</t>
  </si>
  <si>
    <t>ENCINAS MEDEROS SERGIO ROMANO</t>
  </si>
  <si>
    <t>CIENCIAS MARITIMAS NAVALES</t>
  </si>
  <si>
    <t>LICENCIADO EN CIENCIAS MARITIMAS NAVALES CON MENCION EN ADMINISTRACION</t>
  </si>
  <si>
    <t>ESPECIALISTA ADMINISTRATIVO</t>
  </si>
  <si>
    <t>44134872</t>
  </si>
  <si>
    <t>FLORES NAVAS FERNANDO</t>
  </si>
  <si>
    <t>BACHILLER EN CIENCIAS ECONOMICAS</t>
  </si>
  <si>
    <t>44215605</t>
  </si>
  <si>
    <t>MORALES BARRIENTOS STEPHANY MARLENE</t>
  </si>
  <si>
    <t>44242528</t>
  </si>
  <si>
    <t>ADRIAN SANCHEZ PAOLA DAYSI</t>
  </si>
  <si>
    <t>ESPECIALISTA EN GESTION CULTURAL</t>
  </si>
  <si>
    <t>44348361</t>
  </si>
  <si>
    <t>OBANDO MORALES BERMUDEZ LUCIA</t>
  </si>
  <si>
    <t>SUPERVISORA DE ARCHIVO</t>
  </si>
  <si>
    <t>44373238</t>
  </si>
  <si>
    <t>GONZALES VALVERDE LIZBETH</t>
  </si>
  <si>
    <t>ARCHIVISTICA</t>
  </si>
  <si>
    <t>PROFESIONAL EN ARCHIVO</t>
  </si>
  <si>
    <t>44436595</t>
  </si>
  <si>
    <t>MUNIVE PARIONA ELOY ALBERTO</t>
  </si>
  <si>
    <t>44457863</t>
  </si>
  <si>
    <t>WONG PALACIOS CLAUDIA GISELLA</t>
  </si>
  <si>
    <t>BACHILLERA EN CIENCIAS SOCIALES. CON MENCIÓN EN CIENCIA POLÍTICA Y GOBIERNO</t>
  </si>
  <si>
    <t>ESPECIALISTA EN GESTION DE CONTENIDO</t>
  </si>
  <si>
    <t>44529002</t>
  </si>
  <si>
    <t>VIDAL VENTURO SILVANA LORENA</t>
  </si>
  <si>
    <t xml:space="preserve">LICENCIADA EN CIENCIAS DE LA COMUNICACION </t>
  </si>
  <si>
    <t>44546017</t>
  </si>
  <si>
    <t>AVILA CHUMPISUCA LAURA IRENE</t>
  </si>
  <si>
    <t>ASESORA EN GESTION PUBLICA</t>
  </si>
  <si>
    <t>44565380</t>
  </si>
  <si>
    <t>NAVARRO ANGELES MELISSA DORA</t>
  </si>
  <si>
    <t>LICENCIADO EN CIENCIA POLITICA Y GOBIERNO/ MAGISTER EN CIENCIAS EN POLITICA SOCIAL E INVESTIGACION SOCIAL</t>
  </si>
  <si>
    <t>44585215</t>
  </si>
  <si>
    <t>QUISPE QUISPE BRAULIO</t>
  </si>
  <si>
    <t>LICENCIADO EN MATEMATICA ESPECIALIDAD: MENCION ESTADISTICA</t>
  </si>
  <si>
    <t>ANALISTA EN GENERACION DE PRODUCTOS PERIODISTICOS</t>
  </si>
  <si>
    <t>44654518</t>
  </si>
  <si>
    <t>VALDEZ ESPINOZA DAVID</t>
  </si>
  <si>
    <t xml:space="preserve">COMUNICACION SOCIAL </t>
  </si>
  <si>
    <t xml:space="preserve">BACHILLER EN COMUNICACION SOCIAL </t>
  </si>
  <si>
    <t>ESPECIALISTA LEGAL EN PROCEDIMIENTOS ADMINISTRATIVOS DISCIPLINARIOS</t>
  </si>
  <si>
    <t>44661301</t>
  </si>
  <si>
    <t>GALVEZ SIME MIGUEL EDGAR</t>
  </si>
  <si>
    <t>ANALISTA DE GESTION</t>
  </si>
  <si>
    <t>44709663</t>
  </si>
  <si>
    <t>AZNARAN ISLA JESSICA DEL PILAR</t>
  </si>
  <si>
    <t>44727340</t>
  </si>
  <si>
    <t>HOYOS YAILE JUAN CARLOS</t>
  </si>
  <si>
    <t>ARQUITECTO</t>
  </si>
  <si>
    <t>ESPECIALISTA EN TEMAS E INTERVENCIONES DE CARACTER MULTISECTORIAL</t>
  </si>
  <si>
    <t>44743525</t>
  </si>
  <si>
    <t>QUIROZ MOSCOSO GUILLERMO PAUL</t>
  </si>
  <si>
    <t>44808412</t>
  </si>
  <si>
    <t>ALVAREZ VERASTEGUI YURI MAX</t>
  </si>
  <si>
    <t>BACHILLER EN INGENIERÍA INDUSTRIAL</t>
  </si>
  <si>
    <t>ESPECIALISTA EN PLANEAMIENTO</t>
  </si>
  <si>
    <t>44897264</t>
  </si>
  <si>
    <t>CALDERON HUARI JEANINE PATRICIA</t>
  </si>
  <si>
    <t>EXPERTO EN MECANISMOS FINANCIEROS</t>
  </si>
  <si>
    <t>44949367</t>
  </si>
  <si>
    <t>FIGUEROA ARAMBULO MIGUEL ANGEL</t>
  </si>
  <si>
    <t>ESPECIALISTA EN GENERACION DE EVIDENCIAS</t>
  </si>
  <si>
    <t>44971957</t>
  </si>
  <si>
    <t>VALDIVIA ZAMORA RODRIGO</t>
  </si>
  <si>
    <t>BACHILLER EN CIENCIA POLITICA</t>
  </si>
  <si>
    <t>44982376</t>
  </si>
  <si>
    <t>SANCHEZ SAENZ YAHAIRA ALEXANDRA LEONOR</t>
  </si>
  <si>
    <t>44990685</t>
  </si>
  <si>
    <t>CABRERA VARGAS MARIA GRACIA</t>
  </si>
  <si>
    <t>45031204</t>
  </si>
  <si>
    <t>BALVIN BENDEZU LUDY MASSIELY</t>
  </si>
  <si>
    <t>45034065</t>
  </si>
  <si>
    <t>CARMONA TERREROS JOAO GUILLERMO</t>
  </si>
  <si>
    <t>ASISTENTE DE SOPORTE TECNICO</t>
  </si>
  <si>
    <t>45059117</t>
  </si>
  <si>
    <t>LUNA RIVERA GREGORIO OMAR</t>
  </si>
  <si>
    <t>45096962</t>
  </si>
  <si>
    <t>BAUTISTA QUISPE ROGELIO YONATAN</t>
  </si>
  <si>
    <t>BACHILLER EN INGENIERIA INDUSTRIAL</t>
  </si>
  <si>
    <t>ASISTENTE DE CONTROL DE ASISTENCIA</t>
  </si>
  <si>
    <t>45103668</t>
  </si>
  <si>
    <t>ARGANDOÑA ANDRADE BLANCA CRISTINA</t>
  </si>
  <si>
    <t>GESTOR DEL SISTEMA DE VOLUNTARIADO</t>
  </si>
  <si>
    <t>45201426</t>
  </si>
  <si>
    <t>NIEVA GOOD JUAN CARLOS</t>
  </si>
  <si>
    <t>ESPECIALISTA EN GESTION DE CONFLICTOS - IQUITOS</t>
  </si>
  <si>
    <t>45205746</t>
  </si>
  <si>
    <t>ISLA MORENO DIOMEDES ALEXANDER</t>
  </si>
  <si>
    <t>ANALISTA DE CAPACITACION</t>
  </si>
  <si>
    <t>45224623</t>
  </si>
  <si>
    <t>HONORES ACOSTA DENISSE LILIBETH</t>
  </si>
  <si>
    <t>ESPECIALISTA EN GESTION Y ARTICULACION PARA EL CUMPLIMIENTO DE GOBIERNO</t>
  </si>
  <si>
    <t>45224974</t>
  </si>
  <si>
    <t>PEREYRA ZAPLANA ROCIO DEL CARMEN</t>
  </si>
  <si>
    <t xml:space="preserve">CIENCIAS SOCIALES   </t>
  </si>
  <si>
    <t>COORDINADOR LEGAL DE RECURSOS HUMANOS</t>
  </si>
  <si>
    <t>45244252</t>
  </si>
  <si>
    <t>SOLORZANO YABAR LUIS ALVARO</t>
  </si>
  <si>
    <t>ANALISTA DE GESTION DE INDICADORES TERRITORIALES</t>
  </si>
  <si>
    <t>45302895</t>
  </si>
  <si>
    <t>VERASTEGUI TENORIO KATTYA MELINA</t>
  </si>
  <si>
    <t>BACHILLER EN ESTADISTICA</t>
  </si>
  <si>
    <t>ANALISTA EN INVESTIGACION EN NECESIDADES CIUDADANAS</t>
  </si>
  <si>
    <t>45309046</t>
  </si>
  <si>
    <t>RAMIREZ FRANCHINI ADRIANA LUCIA</t>
  </si>
  <si>
    <t xml:space="preserve">BACHILLER EN COMUNICACION </t>
  </si>
  <si>
    <t>45320505</t>
  </si>
  <si>
    <t>CANDELA CUZCANO MILAGROS MARIA DE LOS ANGELES</t>
  </si>
  <si>
    <t>45422032</t>
  </si>
  <si>
    <t>PEREZ ORTIZ STEPHANIE MILAGROS</t>
  </si>
  <si>
    <t>TECNICO EN ADMINISTRACION</t>
  </si>
  <si>
    <t>45423007</t>
  </si>
  <si>
    <t>KANCHA ATAULLUCO NAYRUT</t>
  </si>
  <si>
    <t>ESPECIALISTA DE TECNOLOGIAS DE LA INFORMACION Y COMUNICACION II DEL CENTRO MAC AREQUIPA</t>
  </si>
  <si>
    <t>45504419</t>
  </si>
  <si>
    <t>HUAMANI GONZALES CARLOS ALBERTO</t>
  </si>
  <si>
    <t xml:space="preserve">ANALISTA DE GESTION Y MONITOREO PARA EL CUMPLIMIENTO DE GOBIERNO EN MATERIA DE INFRAESTRUCTURA </t>
  </si>
  <si>
    <t>45534580</t>
  </si>
  <si>
    <t>MEJIA GARCIA ROBERTO ALVARO</t>
  </si>
  <si>
    <t>45545176</t>
  </si>
  <si>
    <t>PIZARRO CORDOVA ROGER</t>
  </si>
  <si>
    <t>ESPECIALISTA DE GESTION DE RIESGOS</t>
  </si>
  <si>
    <t>45575922</t>
  </si>
  <si>
    <t>MEJIA ZEVALLOS LIZ FIORELLA</t>
  </si>
  <si>
    <t>ESPECIALISTA EN ARTICULACION CON GOBIERNOS REGIONALES Y LOCALES</t>
  </si>
  <si>
    <t>45592520</t>
  </si>
  <si>
    <t>FERNANDEZ TORREJON FERNANDO FLAVIO</t>
  </si>
  <si>
    <t>ANALISTA EN GESTIÓN DE CONFLICTOS MOQUEGUA</t>
  </si>
  <si>
    <t>45596257</t>
  </si>
  <si>
    <t>ZEVALLOS PAREDES ANTHONY HENRY</t>
  </si>
  <si>
    <t>ANALISTA EN COMUNICACIONES</t>
  </si>
  <si>
    <t>45604426</t>
  </si>
  <si>
    <t>BUITRON LAU MANUEL EDUARDO</t>
  </si>
  <si>
    <t xml:space="preserve">COMUNICACION </t>
  </si>
  <si>
    <t>45608227</t>
  </si>
  <si>
    <t>GONZALEZ MUDARRA KATIA DEL PILAR</t>
  </si>
  <si>
    <t>45610853</t>
  </si>
  <si>
    <t>NUÑEZ CHAUPIS FREDY EUSEBIO</t>
  </si>
  <si>
    <t>TURISMO Y HOTELERIA</t>
  </si>
  <si>
    <t>BACHILLER EN TURISMO Y HOTELERIA</t>
  </si>
  <si>
    <t>45639555</t>
  </si>
  <si>
    <t>RAMOS PARI JOEL FERNANDO</t>
  </si>
  <si>
    <t>SUPERVISOR PARA EL CENTRO DE MEJOR ATENCION AL CIUDADANO</t>
  </si>
  <si>
    <t>45646120</t>
  </si>
  <si>
    <t>MANRIQUE VERA ALDO GUSTAVO</t>
  </si>
  <si>
    <t>LICENCIADO EN ADMINISTRACION, ESPECIALIDAD: CON MENCION EN ADMINISTRACION PUBLICA</t>
  </si>
  <si>
    <t>45649458</t>
  </si>
  <si>
    <t>VILCHEZ MALAVER FLOR DE LUCIA</t>
  </si>
  <si>
    <t>GESTION PUBLICA</t>
  </si>
  <si>
    <t>LICENCIADA EN GESTION CON MENCION EN GESTION PUBLICA</t>
  </si>
  <si>
    <t>ANALISTA EN EJECUCION CONTRACTUAL</t>
  </si>
  <si>
    <t>45657261</t>
  </si>
  <si>
    <t>MAITA HUAMANCHA ITALO BENJAMIN</t>
  </si>
  <si>
    <t>CIENCIA POLITICA</t>
  </si>
  <si>
    <t>45676521</t>
  </si>
  <si>
    <t>ROJAS TICA MICHAEL DENNIS</t>
  </si>
  <si>
    <t>DISEÑO DIGITAL</t>
  </si>
  <si>
    <t>TECNICO EN DISEÑO DIGITAL</t>
  </si>
  <si>
    <t>45683990</t>
  </si>
  <si>
    <t>HUAMAN VARGAS RAUL ANGEL</t>
  </si>
  <si>
    <t>ANALISTA TÉCNICO</t>
  </si>
  <si>
    <t>45689181</t>
  </si>
  <si>
    <t>ZUSSNER ESPINOZA DAYAN SUSAN</t>
  </si>
  <si>
    <t>ESPECIALISTA DE IMPLEMENTACIÓN DEL SISTEMA DE INTEGRIDAD PÚBLICA</t>
  </si>
  <si>
    <t>45804030</t>
  </si>
  <si>
    <t>PISSANI SEGURA JIM EDUARDO</t>
  </si>
  <si>
    <t>LICENCIADO EN CIENCIA POLÍTICA</t>
  </si>
  <si>
    <t>ANALISTA PROGRAMADOR</t>
  </si>
  <si>
    <t>45818352</t>
  </si>
  <si>
    <t>CASTAGNOLA PERALDO JOSE GIANCARLO</t>
  </si>
  <si>
    <t>ESPECIALISTA EN COMUNICACIÓN SOCIAL</t>
  </si>
  <si>
    <t>45838400</t>
  </si>
  <si>
    <t>REQUEJO RAMOS SHIRLEY MEDALY</t>
  </si>
  <si>
    <t>ASISTENTE DE ESTUDIOS DE ZONIFICACION TERRITORIAL</t>
  </si>
  <si>
    <t>45873555</t>
  </si>
  <si>
    <t>FLORES MERINO RONY ISRAEL</t>
  </si>
  <si>
    <t>BACHILLER EN GEOGRAFIA</t>
  </si>
  <si>
    <t>ANALISTA DE SEGUIMIENTO A REGLAMENTACION DE NORMAS</t>
  </si>
  <si>
    <t>45878553</t>
  </si>
  <si>
    <t>CAMPOO ZAPATA OLGA LIDIA</t>
  </si>
  <si>
    <t>ANALISTA EN GESTION DE RECURSOS HUMANOS</t>
  </si>
  <si>
    <t>45935185</t>
  </si>
  <si>
    <t>DIAZ ROJAS KARLA LIZETH</t>
  </si>
  <si>
    <t>ESPECIALISTA EN PROGRAMA CULTURAL GENERAL</t>
  </si>
  <si>
    <t>45937854</t>
  </si>
  <si>
    <t>ARRUE TAMARIZ SANDY GIULIANA</t>
  </si>
  <si>
    <t>ARTE</t>
  </si>
  <si>
    <t>BACHILLER EN ARTE</t>
  </si>
  <si>
    <t>ESPECIALISTA EN INVERSIONES A GOBIERNOS REGIONALES Y GOBIERNOS LOCALES</t>
  </si>
  <si>
    <t>45943353</t>
  </si>
  <si>
    <t>YABAR ABRILL GISELA NILDRET</t>
  </si>
  <si>
    <t>45953393</t>
  </si>
  <si>
    <t>AGUIRRE CHAUPIN YURIKO MARIBEL</t>
  </si>
  <si>
    <t>45995227</t>
  </si>
  <si>
    <t>CHAMORRO CORILLA FRECIA KATERIN</t>
  </si>
  <si>
    <t>ADMINMITRACION</t>
  </si>
  <si>
    <t>EGRESADA</t>
  </si>
  <si>
    <t>EGRESADA EN ADMINISTRACIÓN DE NEGOCIOS INTERNACIONALES</t>
  </si>
  <si>
    <t>46025744</t>
  </si>
  <si>
    <t>PEÑA CHIRINOS KATHERINE JESUS</t>
  </si>
  <si>
    <t>46098823</t>
  </si>
  <si>
    <t>CASQUERO JARA CARLOS ALFREDO</t>
  </si>
  <si>
    <t>46103218</t>
  </si>
  <si>
    <t>SANCHEZ GUTIERREZ ALEJANDRO</t>
  </si>
  <si>
    <t>46163696</t>
  </si>
  <si>
    <t>MORI RUBIO ENZO CESAR ANTONIO</t>
  </si>
  <si>
    <t>46166382</t>
  </si>
  <si>
    <t>RAYO VELA KAREN CRISTINA</t>
  </si>
  <si>
    <t>BACHILLER EN HUMANIDADES CON MENCION EN GEOGRAFIA</t>
  </si>
  <si>
    <t>46172035</t>
  </si>
  <si>
    <t>ZEGARRA VILLANUEVA ALICIA ADRIANA</t>
  </si>
  <si>
    <t>ADMINISTRACION Y MARKETING</t>
  </si>
  <si>
    <t>BACHILLER EN ADMINISTRACION Y MARKETING</t>
  </si>
  <si>
    <t>ANALISTA DE GESTIÓN PÚBLICA</t>
  </si>
  <si>
    <t>46210351</t>
  </si>
  <si>
    <t>RIVERA CHENG LUIS SEBASTIAN</t>
  </si>
  <si>
    <t>LICENCIADO EN CIENCIA POLÍTICA Y GOBIERNO</t>
  </si>
  <si>
    <t>DISEÑADOR GRAFICO</t>
  </si>
  <si>
    <t>46255538</t>
  </si>
  <si>
    <t>ZAPATA POSADAS CARLA JESUS</t>
  </si>
  <si>
    <t>ARTE Y DISEÑO GRAFICO</t>
  </si>
  <si>
    <t>TECNICO EN ARTE Y DISEÑO GRAFICO</t>
  </si>
  <si>
    <t>ESPECIALISTA I EN GESTION PUBLICA</t>
  </si>
  <si>
    <t>46279809</t>
  </si>
  <si>
    <t>ZAMORA ALAYO VICTORIA XIMENA</t>
  </si>
  <si>
    <t>BACHILLER EN CIENCIAS SOCIALES CON MENCION EN CIENCIA POLITICA Y GOBIERNO</t>
  </si>
  <si>
    <t>ASISTENTE LEGAL</t>
  </si>
  <si>
    <t>46342734</t>
  </si>
  <si>
    <t>CUSE QUISPE ITALO MARIANO</t>
  </si>
  <si>
    <t>ANALISTA EN MODERNIZACION DE LA GESTION PUBLICA</t>
  </si>
  <si>
    <t>46394253</t>
  </si>
  <si>
    <t>BAÑOS LEITE ANA SOFIA</t>
  </si>
  <si>
    <t>LICENCIADA EN CIENCIA POLITICA Y GOBIERNO</t>
  </si>
  <si>
    <t xml:space="preserve">ORIENTADORA DEL CENTRO MAC </t>
  </si>
  <si>
    <t>46438294</t>
  </si>
  <si>
    <t>GRANADOS MARCELO KAREN VANESSA</t>
  </si>
  <si>
    <t>TECNICA EN ADMINISTRACION</t>
  </si>
  <si>
    <t>46540944</t>
  </si>
  <si>
    <t>HUARCAYA CASTILLO ZOSIMO JONATHAN</t>
  </si>
  <si>
    <t>46560285</t>
  </si>
  <si>
    <t>CRUZ ROJAS ALEXANDER</t>
  </si>
  <si>
    <t>LICENCIADO EN CIENCIAS POLITICAS Y GOBIERNO</t>
  </si>
  <si>
    <t>ANALISTA LEGAL I</t>
  </si>
  <si>
    <t>46568819</t>
  </si>
  <si>
    <t>LARA ROMERO JUAN MANUEL</t>
  </si>
  <si>
    <t>ESPECIALISTA DE MODERNIZACIÓN Y REFORMA</t>
  </si>
  <si>
    <t>46571420</t>
  </si>
  <si>
    <t>REYES VILLON MILLY ALEXANDRA</t>
  </si>
  <si>
    <t>46594062</t>
  </si>
  <si>
    <t>ALMEYDA MORENO JOSE MARTIN</t>
  </si>
  <si>
    <t>LICENCIADO EN ADMINISTRACION DE NEGOCIOS</t>
  </si>
  <si>
    <t>ESPECIALISTA DE GESTION Y MONITOREO, SEGUIMIENTO Y EVALUACION  DE LAS PRIORIDADES DE GOBIERNO</t>
  </si>
  <si>
    <t>46647121</t>
  </si>
  <si>
    <t>ALARCON MORALES JULIANA SANTA FELICIA</t>
  </si>
  <si>
    <t>ESPECIALISTA EN ANALISIS DE INFORMACION</t>
  </si>
  <si>
    <t>46658652</t>
  </si>
  <si>
    <t>RUEDA HUATANGARE RONALD STALIN</t>
  </si>
  <si>
    <t>BACHILLER EN ECONOMIA</t>
  </si>
  <si>
    <t>46678661</t>
  </si>
  <si>
    <t>ARVILDO BARDALEZ CRISTINA</t>
  </si>
  <si>
    <t>LICENCIADA EN CIENCIAS POLITICAS</t>
  </si>
  <si>
    <t>ESPECIALISTA JUNIOR EN DESARROLLO TERRITORIAL Y DESCENTRALIZACION</t>
  </si>
  <si>
    <t>46690931</t>
  </si>
  <si>
    <t>ESPINOZA PEREDA MORAIMA VANESSA</t>
  </si>
  <si>
    <t>46692789</t>
  </si>
  <si>
    <t>RODRIGUEZ NEYRA MARYORY</t>
  </si>
  <si>
    <t>ANALISTA DE SISTEMA</t>
  </si>
  <si>
    <t>46699770</t>
  </si>
  <si>
    <t>CASTRO MANRIQUE SERGIO JUAN</t>
  </si>
  <si>
    <t>INGENIERO DE SISTEMAS E INFORMATICA</t>
  </si>
  <si>
    <t>46800705</t>
  </si>
  <si>
    <t>HOCES ORENDO BRYAN</t>
  </si>
  <si>
    <t>46825641</t>
  </si>
  <si>
    <t>GOMEZ DELGADO GISELLA</t>
  </si>
  <si>
    <t>ANALISTA EN GESTION DEL EMPLEO</t>
  </si>
  <si>
    <t>46841229</t>
  </si>
  <si>
    <t>BLANCO MAMANI CLENY</t>
  </si>
  <si>
    <t>ASISTENTE EN RELACIONES HUMANAS Y SOCIALES</t>
  </si>
  <si>
    <t>46876706</t>
  </si>
  <si>
    <t>HUAMAN ESPINOZA SISSILIANA</t>
  </si>
  <si>
    <t>46958014</t>
  </si>
  <si>
    <t>FUENTES MONTENEGRO MARIA ELSA</t>
  </si>
  <si>
    <t>47071108</t>
  </si>
  <si>
    <t>VILLAFUERTE PALACIOS IVONNY ENMA</t>
  </si>
  <si>
    <t>LICENCIADA EN ADMINISTRACIÓN DE TURISMO</t>
  </si>
  <si>
    <t>47108534</t>
  </si>
  <si>
    <t>PACHECO PONCE DIEGO ARMANDO</t>
  </si>
  <si>
    <t>ESPECIALISTA EN PRESUPUESTO</t>
  </si>
  <si>
    <t>47112811</t>
  </si>
  <si>
    <t>CHILQUE LIÑAN STEFANY ALEJANDRA</t>
  </si>
  <si>
    <t>47123160</t>
  </si>
  <si>
    <t>VALDEZ ROMERO LUCY ANABEL</t>
  </si>
  <si>
    <t>EGRESADA DE HISTORIA</t>
  </si>
  <si>
    <t>ASISTENTE EN COMUNIDADES DIGITALES</t>
  </si>
  <si>
    <t>47123920</t>
  </si>
  <si>
    <t>RIOS CORREA FERNANDO ARTURO</t>
  </si>
  <si>
    <t>BACHILLER EN CIENCIAS SOCIALES ESPECIALIDAD ANTROPOLOGIA</t>
  </si>
  <si>
    <t>47138826</t>
  </si>
  <si>
    <t>GUERRA MURILLO KRYSTEL ROSARIO</t>
  </si>
  <si>
    <t xml:space="preserve">LICENCIADA EN TURISMO  Y HOTELERIA </t>
  </si>
  <si>
    <t>47163531</t>
  </si>
  <si>
    <t>VEGA PAUCAR CATHERINE</t>
  </si>
  <si>
    <t>47197412</t>
  </si>
  <si>
    <t>LEGUIA LLANOS JESSICA LUZ</t>
  </si>
  <si>
    <t>ANALISTA EN SEGUIMIENTO DE INVERSIONES</t>
  </si>
  <si>
    <t>47356139</t>
  </si>
  <si>
    <t>MENDOZA MORANTE YANET MARYSOL</t>
  </si>
  <si>
    <t>47450240</t>
  </si>
  <si>
    <t>DAVILA SORIANO MARIA FERNANDA</t>
  </si>
  <si>
    <t>ESPECIALISTA EN GEOGRAFIA</t>
  </si>
  <si>
    <t>47501611</t>
  </si>
  <si>
    <t>ASMAT LINARES MIGUEL MOISES</t>
  </si>
  <si>
    <t>47970632</t>
  </si>
  <si>
    <t>CASARETTO IBAÑEZ FABIOLA FATIMA</t>
  </si>
  <si>
    <t>48347156</t>
  </si>
  <si>
    <t>TACURI VARGAS KLIEMBERLY SHERLY</t>
  </si>
  <si>
    <t>GESTOR DE CEREMONIAS, EVENTOS Y DISEÑO DE ACTOS CONMEMORATIVOS</t>
  </si>
  <si>
    <t>48787448</t>
  </si>
  <si>
    <t>GUARDIA GUARDIA CRISTIAN ERASMO</t>
  </si>
  <si>
    <t>INGENIERIA TECNICA INDUSTRIAL</t>
  </si>
  <si>
    <t>INGENIERO TECNICO INDUSTRIAL, ESPECIALIDAD EN QUIMICA INDUSTRIAL/ MASTER EN COMERCIO EXTERIOR</t>
  </si>
  <si>
    <t>ASESORA EN ORDENAMIENTO TERRITORIAL</t>
  </si>
  <si>
    <t>48974941</t>
  </si>
  <si>
    <t>MARTINEZ MARTINEZ MARIA GUADALUPE</t>
  </si>
  <si>
    <t>GEOGRAFIA E HISTORIA</t>
  </si>
  <si>
    <t>LICENCIADA EN GEOGRAFIA E HISTORIA</t>
  </si>
  <si>
    <t>ANALISTA EN GESTION Y ARTICULACION PARA EL CUMPLIMIENTO DE GOBIERNO EN MATERIA DE INFRAESTRUCTURA</t>
  </si>
  <si>
    <t>70018727</t>
  </si>
  <si>
    <t>VIGO DIAZ CINNDY VIOLETA</t>
  </si>
  <si>
    <t>ANALISTA DE GESTION Y MONITOREO PARA EL CUMPLIMIENTO DE GOBIERNO EN MATERIA DE VIOLENCIA CONTRA LA MUJER</t>
  </si>
  <si>
    <t>70022988</t>
  </si>
  <si>
    <t>PEREZ DIAZ KENNY JORGE</t>
  </si>
  <si>
    <t>ABOGADO/ MASTER EN DERECHOS HUMANOS</t>
  </si>
  <si>
    <t>70122475</t>
  </si>
  <si>
    <t>ORMEA ALCAZAR BRENDA RAQUEL</t>
  </si>
  <si>
    <t>70260523</t>
  </si>
  <si>
    <t>CALAGUA APCHO JEAN FERNANDO</t>
  </si>
  <si>
    <t>INTERNATIONAL BUSINESS</t>
  </si>
  <si>
    <t>BACHILLER EN INTERNATIONAL BUSINESS</t>
  </si>
  <si>
    <t>ASISTENTE DE PRENSA</t>
  </si>
  <si>
    <t>70282427</t>
  </si>
  <si>
    <t>NIEVA BARREDA LUIS ALBERTO</t>
  </si>
  <si>
    <t>ANALISTA DE GESTIÓN Y MONITOREO PARA EL CUMPLIMIENTO DE GOBIERNO</t>
  </si>
  <si>
    <t>70285912</t>
  </si>
  <si>
    <t>RODRIGUEZ CORDOVA NURIA YANELLA</t>
  </si>
  <si>
    <t>ASISTENTE ADMINISTRATIVA</t>
  </si>
  <si>
    <t>70318372</t>
  </si>
  <si>
    <t>MEDRANO RODRIGUEZ DASHIA STEPHANIE</t>
  </si>
  <si>
    <t>COORDINADORA ADMINISTRATIVA</t>
  </si>
  <si>
    <t>70322592</t>
  </si>
  <si>
    <t>BENITO LATORRE FLOR DE MARIA</t>
  </si>
  <si>
    <t>ADMINISTRACION Y SISTEMAS</t>
  </si>
  <si>
    <t>BACHILLER EN ADMINISTRACION Y SISTEMAS</t>
  </si>
  <si>
    <t>COMMUNITY MANAGER</t>
  </si>
  <si>
    <t>70431316</t>
  </si>
  <si>
    <t>GONZALES SERNAQUE DUBER MIGUEL</t>
  </si>
  <si>
    <t>70435955</t>
  </si>
  <si>
    <t>GARCIA SANCHEZ DAVID JONATAN</t>
  </si>
  <si>
    <t>70441196</t>
  </si>
  <si>
    <t>SALVATIERRA SARAVIA CYNTHIA BRUNELLA DE JESUS</t>
  </si>
  <si>
    <t>ANALISTA EN PLANIFICACION, SEGUIMIENTO Y EVALUACION</t>
  </si>
  <si>
    <t>70524593</t>
  </si>
  <si>
    <t>SAFRA MEDINA DIANA JACKELINE</t>
  </si>
  <si>
    <t>ANALISTA EN SIMPLIFICACION Y ANALISIS REGULATORIO</t>
  </si>
  <si>
    <t>70570933</t>
  </si>
  <si>
    <t>ORELLANA ALVAREZ ANDREA</t>
  </si>
  <si>
    <t>ESPECIALISTA EN SANEAMIENTO FISICO LEGAL</t>
  </si>
  <si>
    <t>70762887</t>
  </si>
  <si>
    <t>RIVERO LUQUE XIMENA ALEJANDRA</t>
  </si>
  <si>
    <t>ANALISTA EN PRESUPUESTO</t>
  </si>
  <si>
    <t>70817858</t>
  </si>
  <si>
    <t>YAYA FRANCIA MARJORIE ALEXANDRA</t>
  </si>
  <si>
    <t>ASISTENTE DE GESTION DE EVENTOS</t>
  </si>
  <si>
    <t>71219370</t>
  </si>
  <si>
    <t>PALACIOS FERNANDEZ DANIELA MARIA</t>
  </si>
  <si>
    <t>ADMINISTRACION DE TURISMO</t>
  </si>
  <si>
    <t>LICENCIADO EN ADMINISTRACION DE TURISMO</t>
  </si>
  <si>
    <t>71237705</t>
  </si>
  <si>
    <t>BEDOYA MARTEL DANIELA MELISSA</t>
  </si>
  <si>
    <t>ORIENTADORA</t>
  </si>
  <si>
    <t>71629221</t>
  </si>
  <si>
    <t>SANCHEZ PINTADO GLADYS ASTRID GERALDINE</t>
  </si>
  <si>
    <t>71834748</t>
  </si>
  <si>
    <t>CARLOS LEIVA DIANA KIM</t>
  </si>
  <si>
    <t>ADMINISTRACION DE NEGOCIOS INTERNACIONALES</t>
  </si>
  <si>
    <t>LICENCIADA EN ADMINISTRACION CON MENCION EN NEGOCIOS INTERNACIONALES</t>
  </si>
  <si>
    <t>ESPECIALISTA DE TECNOLOGIAS DE LA INFORMACION Y COMUNICACION DEL CENTRO MAC - LIMA ESTE</t>
  </si>
  <si>
    <t>71838462</t>
  </si>
  <si>
    <t>CORTEZ ZARATE ERIK HERNAN</t>
  </si>
  <si>
    <t>TECNICO PARA OPERAR LA MESA DE AYUDA</t>
  </si>
  <si>
    <t>71850908</t>
  </si>
  <si>
    <t>CHINCHAY ALBURQUEQUE VICTOR FRANCO</t>
  </si>
  <si>
    <t>72039111</t>
  </si>
  <si>
    <t>ROBLES NIZAMA YESMIN MASLINITZA</t>
  </si>
  <si>
    <t>ANALISTA DE DISEÑO DE METODOLOGIAS PARA EL DESARROLLO TERRITORIAL</t>
  </si>
  <si>
    <t>72191410</t>
  </si>
  <si>
    <t>BALDEON ARRUNATEGUI ALEXANDER ELIAS REYNALDO</t>
  </si>
  <si>
    <t>72262497</t>
  </si>
  <si>
    <t>CESPEDES ALIAGA GRICELDA</t>
  </si>
  <si>
    <t>TECNICO EN ADMINISTRACION Y SISTEMAS</t>
  </si>
  <si>
    <t>ANALISTA DE PRENSA</t>
  </si>
  <si>
    <t>72385992</t>
  </si>
  <si>
    <t>ESPINOZA MIRANDA YUSSELI ISVELIA</t>
  </si>
  <si>
    <t>BACHILLER EN PERIODISMO</t>
  </si>
  <si>
    <t>ASISTENTE DE PROTOCOLO REGIONAL</t>
  </si>
  <si>
    <t>72505857</t>
  </si>
  <si>
    <t>MOYANO ORTIZ CARLO GIACOMO</t>
  </si>
  <si>
    <t>COORDINADORA DEL CENTRO MAC – LIMA NORTE</t>
  </si>
  <si>
    <t>80609175</t>
  </si>
  <si>
    <t>BUSTOS MARTINEZ KATTY VIVIANA</t>
  </si>
  <si>
    <t>ESPECIALISTA EN MONITOREO TECNOLÓGICO PARA LOS MAC EXPRESS</t>
  </si>
  <si>
    <t>00793467</t>
  </si>
  <si>
    <t>CASTILLO TITO ASUNCION ELIAS</t>
  </si>
  <si>
    <t>UNIVERSIDAD NACIONAL JORGE BASADRE GROHMANN</t>
  </si>
  <si>
    <t>ASESOR MAC EXPRESS PARA EL MAC AREQUIPA</t>
  </si>
  <si>
    <t>06797574</t>
  </si>
  <si>
    <t>PINARES CARDENAS RENZO ALONZO</t>
  </si>
  <si>
    <t>UNIVERSIDAD ALAS PERUANAS</t>
  </si>
  <si>
    <t>DIRECTORA DE LA OFICINA GENERAL DE ADMINISTRACIÓN</t>
  </si>
  <si>
    <t>08174409</t>
  </si>
  <si>
    <t>JHONG GUERRERO MARIA ISABEL</t>
  </si>
  <si>
    <t>SUBSECRETARIO DE LA SUBSECRETARÍA DE DIÁLOGO Y SOSTENIBILIDAD DE LA SECRETARÍA DE GESTIÓN SOCIAL Y DIALOGO</t>
  </si>
  <si>
    <t>09147097</t>
  </si>
  <si>
    <t>BEDOYA GARCIA CESAR MARTIN</t>
  </si>
  <si>
    <t>BACHILLER EN CIENCIAS SOCIOLOGIA</t>
  </si>
  <si>
    <t xml:space="preserve">JEFA DE LA OFICINA DE RECURSOS HUMANOS DE LA OFICINA GENERAL DE ADMINISTRACIÓN </t>
  </si>
  <si>
    <t>09536812</t>
  </si>
  <si>
    <t>CHAVEZ ABANTO WENDY KARIM</t>
  </si>
  <si>
    <t>ASESOR II DEL DESPACHO DE LA PRESIDENCIA DEL CONSEJO DE MINISTROS</t>
  </si>
  <si>
    <t>09641513</t>
  </si>
  <si>
    <t>GONZALEZ ANGULO MAURICIO LUIS</t>
  </si>
  <si>
    <t>SUBSECRETARÍA DE GESTIÓN DE CONFLICTOS DE LA SECRETARÍA DE GESTIÓN SOCIAL Y DIÁLOGO</t>
  </si>
  <si>
    <t>09866996</t>
  </si>
  <si>
    <t>ORE IBARRA LUIS ENRIQUE</t>
  </si>
  <si>
    <t>ESPECIALISTA EN RESOLUCIÓN DE CONFLICTOS</t>
  </si>
  <si>
    <t>09873192</t>
  </si>
  <si>
    <t>TAGLE CASTILLO MARIA DEL CARMEN</t>
  </si>
  <si>
    <t>09999695</t>
  </si>
  <si>
    <t>TOLENTINO GAMARRA NANCY ROSALINA</t>
  </si>
  <si>
    <t>PSICOLOGÍA</t>
  </si>
  <si>
    <t>LICENCIADA EN PSICOLOGÍA</t>
  </si>
  <si>
    <t>ASESORA LEGAL EN DESARROLLO TERRITORIAL</t>
  </si>
  <si>
    <t>10058456</t>
  </si>
  <si>
    <t>PEREZ BRAVO FLOR DE MARIA</t>
  </si>
  <si>
    <t>SUBSECRETARÍA DE PREVENCIÓN Y SEGUIMIENTO DE LA SECRETARÍA DE GESTIÓN SOCIAL Y DIÁLOGO</t>
  </si>
  <si>
    <t>10059208</t>
  </si>
  <si>
    <t>CARAVEDO CHOCANO JAVIER IGNACIO</t>
  </si>
  <si>
    <t>PROFESIONAL DE LA SALUD PARA EL CENTRO MAC LIMA SUR</t>
  </si>
  <si>
    <t>10099865</t>
  </si>
  <si>
    <t>HUASUPOMA YZAGUIRRE ANA BEATRIZ</t>
  </si>
  <si>
    <t xml:space="preserve"> UNIVERSIDAD PRIVADA NORBERT WIENER S.A.</t>
  </si>
  <si>
    <t>DIRECTORA DE LA OFICINA GENERAL DE PLANIFICACIÓN Y PRESUPUESTO</t>
  </si>
  <si>
    <t>10267152</t>
  </si>
  <si>
    <t>RUIZ ATAU JESSICA MELINA</t>
  </si>
  <si>
    <t>ASESORA II DEL DESPACHO DE LA PRESIDENCIA DEL CONSEJO DE MINISTROS</t>
  </si>
  <si>
    <t>10301262</t>
  </si>
  <si>
    <t>MARTINEZ BELTRAN KARLA YALILE</t>
  </si>
  <si>
    <t xml:space="preserve">TITULADA </t>
  </si>
  <si>
    <t xml:space="preserve">ABOGADA </t>
  </si>
  <si>
    <t>ASESOR MAC EXPRESS PARA EL MAC LIMA SUR</t>
  </si>
  <si>
    <t>10645608</t>
  </si>
  <si>
    <t>RUIZ RICAPA RENZO ALBERTO</t>
  </si>
  <si>
    <t>UNIVERSIDAD DE SAN MARTÍN DE PORRES</t>
  </si>
  <si>
    <t>ASESOR EN GOBERNANZA TERRITORIAL</t>
  </si>
  <si>
    <t>20072813</t>
  </si>
  <si>
    <t>CCARI GALINDO ANGEL GILMER</t>
  </si>
  <si>
    <t>40038838</t>
  </si>
  <si>
    <t>MENESES CASTAÑEDA KARLA MAGALY</t>
  </si>
  <si>
    <t>SECRETARIO DE LA SECRETARÍA DE COMUNICACIÓN SOCIAL</t>
  </si>
  <si>
    <t>40808464</t>
  </si>
  <si>
    <t>TAUPIER CHAVEZ OMAR ALONSO</t>
  </si>
  <si>
    <t>BACHILLER EN CIENCIAS Y ARTES DE LA COMUNICACION, ESPECIALIDAD: CON MENCION EN COMUNICACION PARA EL DESARROLLO</t>
  </si>
  <si>
    <t>41214261</t>
  </si>
  <si>
    <t>IZAGUIRRE CENTENO LUCERO</t>
  </si>
  <si>
    <t>LICENCIADA EN EDUCACION ESPECIALIDAD : MATEMATICA/ CONTADORA PUBLICA</t>
  </si>
  <si>
    <t>JEFA DE PRENSA E IMAGEN INSTITUCIONAL</t>
  </si>
  <si>
    <t>41331735</t>
  </si>
  <si>
    <t>BOLAÑOS MATELLINI SILVANA SANDRA</t>
  </si>
  <si>
    <t xml:space="preserve">LICENCIADA EN CIENCIAS DE LA COMUNICACIÓN </t>
  </si>
  <si>
    <t>ESPECIALISTA EN GESTIÓN DE CONFLICTOS - HUANCAVELICA</t>
  </si>
  <si>
    <t>41597766</t>
  </si>
  <si>
    <t>COMUN SALAS GERVER</t>
  </si>
  <si>
    <t>MÉDICO OCUPACIONAL</t>
  </si>
  <si>
    <t>41601303</t>
  </si>
  <si>
    <t>ELIZALDE ZAQUEL ANGIE STEFFANY</t>
  </si>
  <si>
    <t>UNIVERSIDAD RICARDO PALMA</t>
  </si>
  <si>
    <t>PROFESIONAL DE LA SALUD PARA EL CENTRO MAC LIMA NORTE</t>
  </si>
  <si>
    <t>42237573</t>
  </si>
  <si>
    <t>SULCA LOAYZA ANALI MIRIAM</t>
  </si>
  <si>
    <t>ESPECIALISTA EN ORDENAMIENTO TERRITORIAL</t>
  </si>
  <si>
    <t>42595525</t>
  </si>
  <si>
    <t>ORTIZ JARAMILLO DAVID WILDER</t>
  </si>
  <si>
    <t>LICENCIADO GEOGRAFO</t>
  </si>
  <si>
    <t>MÉDICO ASISTENCIAL</t>
  </si>
  <si>
    <t>43089287</t>
  </si>
  <si>
    <t>ESCALANTE GUEVARA GIAN CARLO</t>
  </si>
  <si>
    <t>UNIVERSIDAD PRIVADA ANTENOR ORREGO</t>
  </si>
  <si>
    <t>43614180</t>
  </si>
  <si>
    <t>MONTAÑEZ ROJAS MIGUEL ANGEL</t>
  </si>
  <si>
    <t>BACHILLER EN ECONOMÍA</t>
  </si>
  <si>
    <t>SECRETARIA DE ALTA DIRECCIÓN DE LA PRESIDENCIA DEL CONSEJO DE MINISTROS</t>
  </si>
  <si>
    <t>43703191</t>
  </si>
  <si>
    <t>GAMARRA FERNANDEZ MELINA ROMELIA</t>
  </si>
  <si>
    <t>TÉCNICO</t>
  </si>
  <si>
    <t>SECRETARIADO EJECUTIVO COMPUTARIZADO</t>
  </si>
  <si>
    <t>ANALISTA DE SEGUIMIENTO A
REGLAMENTACIÓN DE NORMAS PARA LA SECRETARÍA DE COORDINACIÓN</t>
  </si>
  <si>
    <t>43770252</t>
  </si>
  <si>
    <t>TOVAR JESUS ASHLEY CLAUDIA JOANNA</t>
  </si>
  <si>
    <t xml:space="preserve">ASISTENTE FINANCIERO </t>
  </si>
  <si>
    <t>43834986</t>
  </si>
  <si>
    <t>CORDOVA OCHANTE DOMITILA</t>
  </si>
  <si>
    <t>44078290</t>
  </si>
  <si>
    <t>FLORES MAGINO CHRISTIAN ANTONIO</t>
  </si>
  <si>
    <t xml:space="preserve">COORDINADOR DE ORGANIZACIÓN Y GESTIÓN DEL EMPLEO </t>
  </si>
  <si>
    <t>44169185</t>
  </si>
  <si>
    <t>BRENIS LLUEN GIANMARCO GIOVANNY</t>
  </si>
  <si>
    <t>ANALISTA DE IMPLEMENTACIÓN DEL SISTEMA DE INTEGRIDAD PÚBLICA - GOBIERNOS REGIONALES Y LOCALES</t>
  </si>
  <si>
    <t>44575521</t>
  </si>
  <si>
    <t>PEÑA PEÑA JUAN CARLOS ISRAEL</t>
  </si>
  <si>
    <t>ANALISTA EN MONITOREO DE CUMPLIMIENTO EN TRANSFORMACIÓN DIGITAL</t>
  </si>
  <si>
    <t>46096305</t>
  </si>
  <si>
    <t>ALEJO RAMIREZ WILLY ALFONSO</t>
  </si>
  <si>
    <t>PROFESIONAL DE LA SALUD PARA EL CENTRO MAC AREQUIPA</t>
  </si>
  <si>
    <t>46197497</t>
  </si>
  <si>
    <t>ALMONTE BURGOS JOEL</t>
  </si>
  <si>
    <t>UNIVERSIDAD NACIONAL DEL ALTIPLANO</t>
  </si>
  <si>
    <t>46351127</t>
  </si>
  <si>
    <t>ROJAS PAREDES MAYRA IVETTE</t>
  </si>
  <si>
    <t>TÉCNICA EN ENFERMERÍA</t>
  </si>
  <si>
    <t>46427019</t>
  </si>
  <si>
    <t>BOJORQUEZ OREGON SANDRA ROXANA</t>
  </si>
  <si>
    <t>ENFERMERIA</t>
  </si>
  <si>
    <t>TÉCNICA</t>
  </si>
  <si>
    <t>INSTITUTO ASZOBISPO LOAYZA</t>
  </si>
  <si>
    <t>ANALISTA DE ESTUDIOS DE ZONIFICACIÓN TERRITORIAL</t>
  </si>
  <si>
    <t>46531396</t>
  </si>
  <si>
    <t>CHAVARRIA CASTILLO CINDY CECILIA</t>
  </si>
  <si>
    <t>BACHILLER EN GEOGRAFÍA</t>
  </si>
  <si>
    <t>ESPECIALISTA EN INDAGACIÓN DE MERCADO</t>
  </si>
  <si>
    <t>46675752</t>
  </si>
  <si>
    <t>MENDOZA RIVERA ELIANA RUTH</t>
  </si>
  <si>
    <t>47199806</t>
  </si>
  <si>
    <t>RAYMUNDO VARGAS SINDY FABIOLLA</t>
  </si>
  <si>
    <t>ESPECIALISTA DE CALIDAD REGULATORIA</t>
  </si>
  <si>
    <t>47261690</t>
  </si>
  <si>
    <t>AYALA GONZALES LESLY WINDY</t>
  </si>
  <si>
    <t>ASESORA II DEL DESPACHO VICEMINISTERIAL DE GOBERNANZA TERRITORIAL</t>
  </si>
  <si>
    <t>49007779</t>
  </si>
  <si>
    <t>ARGUEDAS GOURZONG CINTHYA GISELLE</t>
  </si>
  <si>
    <t>LICENCIADA EN DERECHO (ABOGADA)</t>
  </si>
  <si>
    <t>ANALISTA EN GESTIÓN DE CONFLICTOS - TACNA</t>
  </si>
  <si>
    <t>70313186</t>
  </si>
  <si>
    <t>ESPICHAN WU JORGE ALBERTO</t>
  </si>
  <si>
    <t>LICENCIADO EN SOCIOLOGÍA</t>
  </si>
  <si>
    <t>ASESORA MAC EXPRESS PARA EL MAC LIMA ESTE</t>
  </si>
  <si>
    <t>70841365</t>
  </si>
  <si>
    <t>HUAMANI MARTINEZ PAOLA ALESSANDRA</t>
  </si>
  <si>
    <t>ANALISTA DE INFORMACIÓN Y COMUNICACIÓN DEMARCATORIA</t>
  </si>
  <si>
    <t>72925134</t>
  </si>
  <si>
    <t>VALENCIA QUIROZ MARIA ALEJANDRA</t>
  </si>
  <si>
    <t>LICENCIADA EN COMUNICACIÓN</t>
  </si>
  <si>
    <t>73992795</t>
  </si>
  <si>
    <t>CALLALLE CUETO CLARA LIZETH</t>
  </si>
  <si>
    <t>LICENCIADA EN GEOGRAFÍA Y MEDIO AMBIENTE</t>
  </si>
  <si>
    <t>Especialista III Legal</t>
  </si>
  <si>
    <t>ABANTO ALVA HENRRY FRANK</t>
  </si>
  <si>
    <t>Derecho</t>
  </si>
  <si>
    <t>Título Profesional</t>
  </si>
  <si>
    <t>Especialista I en Costos</t>
  </si>
  <si>
    <t>ABARCA ORELLANO LINDAURA JULIA</t>
  </si>
  <si>
    <t>Ingeniería Civil</t>
  </si>
  <si>
    <t>Especialista II en Evaluación de Proyectos</t>
  </si>
  <si>
    <t>AGUILAR AQUITUARI ALVARO ALBERTO</t>
  </si>
  <si>
    <t>Ingeniería Civil/Ingeniería Agrícola</t>
  </si>
  <si>
    <t>Especialista II Gestor de Obra</t>
  </si>
  <si>
    <t>AGUIRRE GUZMAN KAROL LILIANA</t>
  </si>
  <si>
    <t>Especialista II en Seguimiento y Monitoreo</t>
  </si>
  <si>
    <t>AGUIRRE NUÑEZ MARIO</t>
  </si>
  <si>
    <t>Analista en Inversión Pública</t>
  </si>
  <si>
    <t xml:space="preserve">AGURTO LABAN HOMERO </t>
  </si>
  <si>
    <t>Coordinador Administrativo de Tramite Documentario y Archivo</t>
  </si>
  <si>
    <t>ALARCÓN ROJAS EDGAR ARTURO</t>
  </si>
  <si>
    <t>Administración</t>
  </si>
  <si>
    <t>Especialista III en Seguimiento al PIRCC</t>
  </si>
  <si>
    <t>ALBERCA ROBLEDO ROLEX IVAN</t>
  </si>
  <si>
    <t>Especialista II en Presupuesto</t>
  </si>
  <si>
    <t>Especialista I en Planeamiento</t>
  </si>
  <si>
    <t xml:space="preserve">ALBINAGORTA MORENO 
RONALD FRANCIS
</t>
  </si>
  <si>
    <t>Arquitectura</t>
  </si>
  <si>
    <t>ALCANTARA CERNA EVA VALENTINA</t>
  </si>
  <si>
    <t>Auxiliar de Archivo</t>
  </si>
  <si>
    <t>ALDANA SOLIS ROSA ESMERALDA</t>
  </si>
  <si>
    <t>Egresada</t>
  </si>
  <si>
    <t>Gerente Sectorial de Agricultura y Riego</t>
  </si>
  <si>
    <t xml:space="preserve">ALFARO ABANTO TOMAS </t>
  </si>
  <si>
    <t>Ingeniería Agrícola</t>
  </si>
  <si>
    <t>Asistente de Recursos Humanos</t>
  </si>
  <si>
    <t>ALFARO MIRANDA EDDA FERNANDA</t>
  </si>
  <si>
    <t>Economía</t>
  </si>
  <si>
    <t>Especialista III en Seguimiento y Monitoreo de Estudios y Obras</t>
  </si>
  <si>
    <t>ALLENDE ALLENDE LITA ISABEL</t>
  </si>
  <si>
    <t xml:space="preserve">Especialista II en Costos  </t>
  </si>
  <si>
    <t>ALMEYDA QUINTANA INOCENTE MELCHOR</t>
  </si>
  <si>
    <t>Especialista en Inversión Pública</t>
  </si>
  <si>
    <t>ALVARADO CRISANTO DORIS FRESIA</t>
  </si>
  <si>
    <t>Especialista III en Seguimiento</t>
  </si>
  <si>
    <t>Especialista I en Procura</t>
  </si>
  <si>
    <t>ALVARADO MELGAR MIGUEL ANTONIO</t>
  </si>
  <si>
    <t>Bachiller</t>
  </si>
  <si>
    <t>Especialista II en Ejecucion Contractual</t>
  </si>
  <si>
    <t>ALVAREZ HEREDIA CLAUDIA LISETTE</t>
  </si>
  <si>
    <t>ALVAREZ RODRIGUEZ LUIS ANGEL</t>
  </si>
  <si>
    <t>Especialista III en Proyectos</t>
  </si>
  <si>
    <t>Especialista I en Seguimiento y Monitoreo</t>
  </si>
  <si>
    <t>ALVAREZ SOLIS LUCIO RICARDO</t>
  </si>
  <si>
    <t>Especialista II Legal</t>
  </si>
  <si>
    <t>ALVAREZ TORRES YOHANA</t>
  </si>
  <si>
    <t>Especialista III en Gestión de la Procura</t>
  </si>
  <si>
    <t>ALVIS SANTOS GIANCARLO</t>
  </si>
  <si>
    <t>Especialista III en Constrataciones</t>
  </si>
  <si>
    <t>ALVITRES ORE GISSELA JUANA</t>
  </si>
  <si>
    <t>Contabilidad</t>
  </si>
  <si>
    <t>Analista II en Soporte</t>
  </si>
  <si>
    <t>ALVITRES TORRES SEGUNDO SERGIO</t>
  </si>
  <si>
    <t>Computación e Informática</t>
  </si>
  <si>
    <t>Egresado</t>
  </si>
  <si>
    <t>ANAYA CALDERON AUBERTO WALTER</t>
  </si>
  <si>
    <t>Especialista I en Racionalización</t>
  </si>
  <si>
    <t>ANGELES MILLA WASHINGTON</t>
  </si>
  <si>
    <t>Ingeniería Industrial</t>
  </si>
  <si>
    <t>Especialista III Administración de Contratos</t>
  </si>
  <si>
    <t>ANTONIO FERNANDEZ CARLOS CESAR</t>
  </si>
  <si>
    <t>APESTEGUI HERMENEGILDO JENIFER WENDY</t>
  </si>
  <si>
    <t>Especialista II en Inversión Pública</t>
  </si>
  <si>
    <t>AQUIJE ZEA CINDY FIORELLA</t>
  </si>
  <si>
    <t>Coordinador de Inversión Pública</t>
  </si>
  <si>
    <t>ARAGON MAMANI MARCIA FIORELLA</t>
  </si>
  <si>
    <t>ARENAS SOVERO RICARDO ALFREDO</t>
  </si>
  <si>
    <t>Ingeniería Agricola</t>
  </si>
  <si>
    <t>Secretaria</t>
  </si>
  <si>
    <t>ARESTEGUI FERNANDEZ CLAUDIA ELISA</t>
  </si>
  <si>
    <t>Título Técnico</t>
  </si>
  <si>
    <t>Recepcionista</t>
  </si>
  <si>
    <t>Experto en Inversión Pública</t>
  </si>
  <si>
    <t>ARIAS NINAN MOISES ANTONIO</t>
  </si>
  <si>
    <t>ARMAS CASTRO PABLO JOSE</t>
  </si>
  <si>
    <t>Especialista Economico I en Gestión del PIRCC</t>
  </si>
  <si>
    <t>ARROYO LEANDRO MIGUEL ANGEL</t>
  </si>
  <si>
    <t>Analista Económico</t>
  </si>
  <si>
    <t>Especialista II en Costos y Presupuestos</t>
  </si>
  <si>
    <t>ASTO AGUILAR  ESMERALDA BEATRIZ</t>
  </si>
  <si>
    <t>Especialista en Seguimiento y Monitoreo</t>
  </si>
  <si>
    <t>AYCA CASTRO CESAR NUMAN</t>
  </si>
  <si>
    <t>Gerente Regional de Lima</t>
  </si>
  <si>
    <t>AYVAR DIAZ ANGEL HELMAN</t>
  </si>
  <si>
    <t>Subdirector Regional de Lima</t>
  </si>
  <si>
    <t>AZAÑERO CENTURION CARLOS ALBERTO</t>
  </si>
  <si>
    <t>Coordinador de Intervenciones</t>
  </si>
  <si>
    <t>BACA SALINAS ISOLINA DAFNE</t>
  </si>
  <si>
    <t>Especialista I BIM</t>
  </si>
  <si>
    <t>BAJONERO MANRIQUE LESLIE CECILIA</t>
  </si>
  <si>
    <t>BALBUENA MONZON VICTOR MANUEL</t>
  </si>
  <si>
    <t>BALLADARES SANDOVAL JESUS JAVIER</t>
  </si>
  <si>
    <t>Especialista II en Finanzas para Gestión de Contratos Internacionales</t>
  </si>
  <si>
    <t>BARREDA GUTIERREZ ROSANA PATRICIA</t>
  </si>
  <si>
    <t>BARRETO PAJARES JAQUELEEN ALLICE</t>
  </si>
  <si>
    <t>Especialista III en Evaluación</t>
  </si>
  <si>
    <t>BARRIENTOS MEZA ANGEL</t>
  </si>
  <si>
    <t>BARRIOS VILCHEZ MIGUEL ROMULO</t>
  </si>
  <si>
    <t>Especialista II en Inversiones</t>
  </si>
  <si>
    <t>BARRUETO TORRES ALFONSO HILDEBRANDO</t>
  </si>
  <si>
    <t>BASAURI BECERRA WILLIAM RAFAEL</t>
  </si>
  <si>
    <t xml:space="preserve">Especialista II en Inversión Pública </t>
  </si>
  <si>
    <t>BAUTISTA MEJIA JHONY EDUARDO</t>
  </si>
  <si>
    <t>BAYONA FLORES JOSE ALFREDO</t>
  </si>
  <si>
    <t>ESPECIALISTA II LEGAL</t>
  </si>
  <si>
    <t>BAZALAR PONCE OMAR JOE</t>
  </si>
  <si>
    <t>Analista I de Mesa de Ayuda y Soporte Técnico</t>
  </si>
  <si>
    <t>BAZAN EYZAGUIRRE LENIEN JOSE ROBERTO</t>
  </si>
  <si>
    <t>Ingeniería de Sistemas e Informática</t>
  </si>
  <si>
    <t>Apoyo Administrativo - Notificador</t>
  </si>
  <si>
    <t>BECERRA VEGA NICOLAS</t>
  </si>
  <si>
    <t>Especialista I Comunicación Audiovisual</t>
  </si>
  <si>
    <t>BEDOYA PORTELLA SOFIA LUCIANA</t>
  </si>
  <si>
    <t>Comunicaciones</t>
  </si>
  <si>
    <t>Auxiliar de Almacen</t>
  </si>
  <si>
    <t>BEDREGAL VICUÑA LUIS FELIPE</t>
  </si>
  <si>
    <t>Gerente de Comunicación Estratégica</t>
  </si>
  <si>
    <t>BERNAL BARZOLA GLADYS NOEMI</t>
  </si>
  <si>
    <t>Ciencias de la Comunicación</t>
  </si>
  <si>
    <t>Especialista III en Administración de Contratos</t>
  </si>
  <si>
    <t>BERNARDO CHAVEZ DARWIN</t>
  </si>
  <si>
    <t>BERROCAL TITO BECKY FATIMA</t>
  </si>
  <si>
    <t>BLAS COTRINA RAUL FERNANDO</t>
  </si>
  <si>
    <t>Asesora III</t>
  </si>
  <si>
    <t>BOBADILLA ARIZAGA CINTHYA CAROLINA</t>
  </si>
  <si>
    <t>BOLAÑOS NARCIZO IRWING LUIS</t>
  </si>
  <si>
    <t>Profesional en Seguimiento y Monitoreo</t>
  </si>
  <si>
    <t>BRAVO CARDOZO ROGER SMITH</t>
  </si>
  <si>
    <t>Especialista II en Procedimientos de Selección</t>
  </si>
  <si>
    <t>BRAVO CASARETTO ROBERTO CARLOS</t>
  </si>
  <si>
    <t>BURGA ALARCON GISELLA PATRICIA</t>
  </si>
  <si>
    <t>Coordinador Administrativo</t>
  </si>
  <si>
    <t>BURGA CABRERA CARLOS OMAR</t>
  </si>
  <si>
    <t>Especialista II Gestor de Obras</t>
  </si>
  <si>
    <t>BURGA SANTISTEBAN DEMETRIO GUERI</t>
  </si>
  <si>
    <t>Especialista I en Publicidad y Marketing</t>
  </si>
  <si>
    <t>BUSTAMANTE ALMONTE FABIOLA PATRICIA</t>
  </si>
  <si>
    <t>Publicidad</t>
  </si>
  <si>
    <t>Experto en Planificación, Gestión y Monitoreo del PIRCC</t>
  </si>
  <si>
    <t>BUSTAMANTE SANCHEZ GUILLERMO</t>
  </si>
  <si>
    <t>Gerente Regional de La Libertad</t>
  </si>
  <si>
    <t>BUSTAMANTE VACA JAVIER OMAR</t>
  </si>
  <si>
    <t>Subdirector Regional de La Libertad</t>
  </si>
  <si>
    <t>Coordinador de Inversión Publica</t>
  </si>
  <si>
    <t>BUSTAMANTE ZAMALLOA JOSE ANTONIO</t>
  </si>
  <si>
    <t>Ingeniería Sanitaria</t>
  </si>
  <si>
    <t>Especialista II en Costos</t>
  </si>
  <si>
    <t>CABALLERO OCHOA ROSARIO</t>
  </si>
  <si>
    <t xml:space="preserve">Experta </t>
  </si>
  <si>
    <t>CABELLO RIVADENEYRA SULLY MARIBETT</t>
  </si>
  <si>
    <t>CACERES SANTIN ENRIQUE DANIEL</t>
  </si>
  <si>
    <t>CADILLO MENDEZ PILAR MERCEDES</t>
  </si>
  <si>
    <t>CALIENES SILES FERNANDO MAURICIO</t>
  </si>
  <si>
    <t>Especialista III En Estructuras</t>
  </si>
  <si>
    <t>CALLI MAMANI YURI</t>
  </si>
  <si>
    <t>CALLO CONTO RAFAEL</t>
  </si>
  <si>
    <t>ESPECIALISTA III EN EVALUACION</t>
  </si>
  <si>
    <t>CALVO RIOS CARLOS ALBERTO</t>
  </si>
  <si>
    <t>Especialista I en Giros, Conciliaciones y Cartas Fianzas</t>
  </si>
  <si>
    <t>CAMONES RODRIGUEZ HENRY JOHN</t>
  </si>
  <si>
    <t>CAÑARI CASAÑO EDILBERTO DANIEL</t>
  </si>
  <si>
    <t>Estadística</t>
  </si>
  <si>
    <t xml:space="preserve">Coordinador en Proyectos de Drenaje Pluvial </t>
  </si>
  <si>
    <t>CAPCHA MORALES ROSSIEL</t>
  </si>
  <si>
    <t>Especialista II en Proyectos-Enlace con PMO</t>
  </si>
  <si>
    <t>CARBAJAL LEON MIRIAM</t>
  </si>
  <si>
    <t>Ingeniería Informática y de Sistema</t>
  </si>
  <si>
    <t>CARDENAS BAZAN ROBERTO MARIO</t>
  </si>
  <si>
    <t>Especialista II en Coordinación</t>
  </si>
  <si>
    <t>CARDENAS RODRIGUEZ ERNESTO RAFAEL IVAN</t>
  </si>
  <si>
    <t>Especialista II en Ejecución Contractual</t>
  </si>
  <si>
    <t>CARDENAS SANCHEZ ROSA NOELIA</t>
  </si>
  <si>
    <t>CARDENAS TAFUR CINTHYA VANESSA</t>
  </si>
  <si>
    <t>Experto en Seguimiento</t>
  </si>
  <si>
    <t>CARHUAS HUACHO SUSAN</t>
  </si>
  <si>
    <t>Ingeniería de Sistemas</t>
  </si>
  <si>
    <t xml:space="preserve">CARRANZA CAMUS TULIO ALEXANDER </t>
  </si>
  <si>
    <t>Analista II Administrativo</t>
  </si>
  <si>
    <t>CARRASCO PEREZ MARIANA YANINY</t>
  </si>
  <si>
    <t>CARRERA ANCAJIMA TITO EDGARDO</t>
  </si>
  <si>
    <t>CARRILLO NIÑO DE GUZMAN CESAR MIGUEL</t>
  </si>
  <si>
    <t>Especialista II en Obras Hidraúlicas</t>
  </si>
  <si>
    <t>CARRIL RUIZ JOSE AUGUSTO</t>
  </si>
  <si>
    <t>Especialista en Seguimiento de Intervenciones</t>
  </si>
  <si>
    <t>CARRION MARQUEZ MARIA DEL PILAR</t>
  </si>
  <si>
    <t>Especialista III en Equipamiento de la Infraestructura de la Salud</t>
  </si>
  <si>
    <t>CASILLA JANCCO CLAUDIO</t>
  </si>
  <si>
    <t>Ingeniería Electrónica</t>
  </si>
  <si>
    <t>Especialista II en Planificación</t>
  </si>
  <si>
    <t>CASTAÑEDA DEL CASTILLO LUIS FERNANDO</t>
  </si>
  <si>
    <t>Secretaria de Alta Dirección</t>
  </si>
  <si>
    <t xml:space="preserve">CASTAÑEDA ROMAN PILAR </t>
  </si>
  <si>
    <t>Especialista I Responsable de Patrimonio</t>
  </si>
  <si>
    <t>CASTAÑEDA VICHES JILMER BENJAMIN</t>
  </si>
  <si>
    <t>Especialista II en Seguimiento de Inversión</t>
  </si>
  <si>
    <t>CASTILLA MATEO CESAR IVAN</t>
  </si>
  <si>
    <t>CASTILLO FERNANDEZ VICTOR EDUARDO</t>
  </si>
  <si>
    <t>Especialista I en Base de Datos</t>
  </si>
  <si>
    <t>CASTILLO FONSECA CHRISTIAN ALEJANDRO</t>
  </si>
  <si>
    <t>Especialista I en Seguimiento</t>
  </si>
  <si>
    <t>CASTILLO ORTIZ TERESA ESMERALDA</t>
  </si>
  <si>
    <t>CASTILLO SERRANO ROXANA PATRICIA</t>
  </si>
  <si>
    <t>Secretariado Ejecutivo</t>
  </si>
  <si>
    <t>CASTILLO VILLARREAL KARINA LIZETH</t>
  </si>
  <si>
    <t>CASTRO LOPEZ RAUL</t>
  </si>
  <si>
    <t>CASTRO LOSTAUNAU IRENE ROBERTA</t>
  </si>
  <si>
    <t>Analista en Logística I</t>
  </si>
  <si>
    <t>CASTRO MORALES SHEYLA CAROL</t>
  </si>
  <si>
    <t>Especialista II en Costo</t>
  </si>
  <si>
    <t>CASTRO QUISPE KENNY ZENON</t>
  </si>
  <si>
    <t>CERVANTES CHOQUE YRINA XIMENA</t>
  </si>
  <si>
    <t>Analista I Legal</t>
  </si>
  <si>
    <t>CERVERA SANCHEZ GERALDINE STEPHANE</t>
  </si>
  <si>
    <t>CESPEDES TEJADA KAREN ANTUANE</t>
  </si>
  <si>
    <t>Administración Bancaria</t>
  </si>
  <si>
    <t>Coordinador en Inversión Pública I</t>
  </si>
  <si>
    <t>CEVALLOS ASTETE YOLANDA</t>
  </si>
  <si>
    <t>CHACCHA ZARATE LUZ CLAUDIA</t>
  </si>
  <si>
    <t>Psicología</t>
  </si>
  <si>
    <t>Especialista I en Planificación, Gestión y Monitoreo</t>
  </si>
  <si>
    <t xml:space="preserve">CHAMPI MEDINA FERNANDO RAMIRO </t>
  </si>
  <si>
    <t>CHAVEZ CAMPOS WILSON</t>
  </si>
  <si>
    <t xml:space="preserve">Auxiliar en Archivo </t>
  </si>
  <si>
    <t>CHAVEZ ESPIRITU LOLA GLADYS</t>
  </si>
  <si>
    <t>CHICOMA HUAMAN JULIO CESAR</t>
  </si>
  <si>
    <t>CHIPANA ENRIQUEZ HENRY RODOLFO</t>
  </si>
  <si>
    <t>Experto en Inversiones</t>
  </si>
  <si>
    <t>CHIRINOS TRUJILLO ORLANDO HERNAN</t>
  </si>
  <si>
    <t>Especialista III En Proyectos</t>
  </si>
  <si>
    <t>CHOES DAVILA JORGE MAGNO</t>
  </si>
  <si>
    <t>Analista en Gestión del Empleo</t>
  </si>
  <si>
    <t xml:space="preserve">CHOQUE HILAQUITA  TIFFANI BRILLIT </t>
  </si>
  <si>
    <t>CHOQUE HILAQUITA TIFFANI BRILLIT</t>
  </si>
  <si>
    <t>CHOY IZAGUIRRE JORGE ANTONIO</t>
  </si>
  <si>
    <t>CHUMBES MARIN MARTHA MABEL</t>
  </si>
  <si>
    <t>Especialista II en Proyectos de Obras por Impuestos</t>
  </si>
  <si>
    <t>Especialista Técnico en Seguimiento y Monitoreo de Ejecución del PIRCC</t>
  </si>
  <si>
    <t>CHUMBIRIZA TAPIA CARLOS ELIAS</t>
  </si>
  <si>
    <t>CHUQUILLANQUI CONDOR CARLOS ALBERTO</t>
  </si>
  <si>
    <t>Ingeniería de Sistemas y Computo</t>
  </si>
  <si>
    <t>Coordinador de Proyectos de Inversión Pública</t>
  </si>
  <si>
    <t>Especialista II en Obras Civiles</t>
  </si>
  <si>
    <t>CHUQUIN MONTOYA FRANK ROBERTO</t>
  </si>
  <si>
    <t>Coordinador en Proyectos de Drenaje Pluvial</t>
  </si>
  <si>
    <t>COLLAZOS RIOS CRISTIAN ANTONIO</t>
  </si>
  <si>
    <t>Ingeniería Mécanica de Fluidos</t>
  </si>
  <si>
    <t>CONISLLA MURGUIA LOURDES ERVEGILIA</t>
  </si>
  <si>
    <t>Asistente III en Control Documentario</t>
  </si>
  <si>
    <t>CONTRERAS CARO WENDY BRIGGITTE</t>
  </si>
  <si>
    <t>CONTRERAS SANABRIA EDWARD DANIEL</t>
  </si>
  <si>
    <t>Analista II en Procesos de Contratación</t>
  </si>
  <si>
    <t>CORAL BARRERA MAYRA</t>
  </si>
  <si>
    <t>Diseñador Gráfico</t>
  </si>
  <si>
    <t>CORDOVA CHIRA RENZO GIOVANNI</t>
  </si>
  <si>
    <t>Diseñado Gráfico</t>
  </si>
  <si>
    <t>CORDOVA SALVADOR YANA MILAGROS</t>
  </si>
  <si>
    <t>Analista en Seguridad Informática</t>
  </si>
  <si>
    <t>CORIGLIANO ZEGARRA VICTORIO DANIEL</t>
  </si>
  <si>
    <t>Sub Director Regional de Arequipa</t>
  </si>
  <si>
    <t>CORNEJO VENTURA JAVIER HERMOGENES</t>
  </si>
  <si>
    <t>Coordinador Regional de Ica</t>
  </si>
  <si>
    <t xml:space="preserve">CORNEJO VENTURA JAVIER HERMOGENES </t>
  </si>
  <si>
    <t>Especialistas II en Control Previo</t>
  </si>
  <si>
    <t>CORREA AVILA JULIO CESAR</t>
  </si>
  <si>
    <t>Especialista II en costos y presupuestos</t>
  </si>
  <si>
    <t>CORTEZ SALAZAR  MIGUEL ALEXANDER</t>
  </si>
  <si>
    <t>COTRINA GARAY NYNA LIDSAYDA</t>
  </si>
  <si>
    <t xml:space="preserve">Coordinador en G2G </t>
  </si>
  <si>
    <t>COYLA SANCHEZ DANIEL</t>
  </si>
  <si>
    <t>CRUZ CARRANZA GIANCARLO MARCELO</t>
  </si>
  <si>
    <t>Especialista en Inversión Publica</t>
  </si>
  <si>
    <t>CRUZ LINARES LENIN IVAN</t>
  </si>
  <si>
    <t>Coordinadora de Trámite Documentario y Archivo</t>
  </si>
  <si>
    <t>CUADROS CASTILLO CAROLA MILAGROS</t>
  </si>
  <si>
    <t>Especialista I Responsable de Trámite Documentario y Archivo</t>
  </si>
  <si>
    <t>Apoyo Administrativo</t>
  </si>
  <si>
    <t>CUENCA JAQUE GERALDINE LIZZETH</t>
  </si>
  <si>
    <t>Administración de Turismo</t>
  </si>
  <si>
    <t>CUEVA PORTAL WILSON</t>
  </si>
  <si>
    <t>Ingeniería Civil/Ingeniería Minas</t>
  </si>
  <si>
    <t>Analista en Evaluación de Proyectos II</t>
  </si>
  <si>
    <t>CUEVA SIPION ERICK JOSE</t>
  </si>
  <si>
    <t>Especialista II en Costos y Presupuesto</t>
  </si>
  <si>
    <t>CUNYARACHI PRECIADO OSMAN ROLANDO</t>
  </si>
  <si>
    <t xml:space="preserve">CURO LIVIA JAIME </t>
  </si>
  <si>
    <t>DAVILA BRAVO EBER DENY</t>
  </si>
  <si>
    <t>Enfermera</t>
  </si>
  <si>
    <t>DAVILA SILVA SONIA</t>
  </si>
  <si>
    <t>Enfermería</t>
  </si>
  <si>
    <t>Sub Director Regional de Cajamarca</t>
  </si>
  <si>
    <t>DEL CARPIO MINAYA ALVARO ORLANDO</t>
  </si>
  <si>
    <t>Coordinadora Parlamentaria</t>
  </si>
  <si>
    <t>DEL POMAR SAETTONE MAALI OLGA BETTY</t>
  </si>
  <si>
    <t>DELGADILLO GAMBOA YANETT MAGALI</t>
  </si>
  <si>
    <t>DELGADO ESPINOZA CRISTIAN</t>
  </si>
  <si>
    <t>Analista en Logística I I</t>
  </si>
  <si>
    <t>DELGADO FLORES JHON PAUL</t>
  </si>
  <si>
    <t>Coordinador Regional de Tumbes</t>
  </si>
  <si>
    <t>DELGADO MELENDEZ MIGUEL ANGEL</t>
  </si>
  <si>
    <t>Gerente Sectorial de Educación</t>
  </si>
  <si>
    <t>DELGADO VERA GLORIA MARIA</t>
  </si>
  <si>
    <t>Analista II en Seguridad Informática</t>
  </si>
  <si>
    <t>DENEGRI MAYTA JAIR JOSUE</t>
  </si>
  <si>
    <t>Especialista I en Gestión de La Información</t>
  </si>
  <si>
    <t xml:space="preserve">DIAZ CHAVEZ OMAR </t>
  </si>
  <si>
    <t>DIAZ CORONEL RAFAEL</t>
  </si>
  <si>
    <t xml:space="preserve">DIAZ GUIBERT CRISTHIAN EDUARDO </t>
  </si>
  <si>
    <t>DIAZ GUTIERREZ LUIS LIONEL</t>
  </si>
  <si>
    <t>Técnico en Servicios Generales</t>
  </si>
  <si>
    <t>DIAZ SOBERON CARLOS WILFREDO</t>
  </si>
  <si>
    <t>Especialista I Planeamiento</t>
  </si>
  <si>
    <t>DIAZ SOTOMAYOR RUY OMAR</t>
  </si>
  <si>
    <t>Ingeniería Naval</t>
  </si>
  <si>
    <t>DIESTRA BULNES CHRISTIAN AUGUSTO</t>
  </si>
  <si>
    <t>Ingeniería Económica</t>
  </si>
  <si>
    <t>DOROTEO ÑAÑEZ JUAN JOSE</t>
  </si>
  <si>
    <t>Especialista III en Inversión</t>
  </si>
  <si>
    <t>DURAND MIRAVAL NILTON JOHN</t>
  </si>
  <si>
    <t>DURAND ORELLANA ROCIO DEL PILAR</t>
  </si>
  <si>
    <t>EGOAVIL CORNEJO ALBERTO AUGUSTO</t>
  </si>
  <si>
    <t>Especialista III en Gestión de Cambios</t>
  </si>
  <si>
    <t>ELIAS DUPUY INES</t>
  </si>
  <si>
    <t>ENCALADA PAZOS ARTURO MANUEL</t>
  </si>
  <si>
    <t>Especialista I en Gestión de Riesgo</t>
  </si>
  <si>
    <t>ENRIQUEZ TEMOCHE MARISSEL</t>
  </si>
  <si>
    <t>Ingeniería Empresarial</t>
  </si>
  <si>
    <t>Coordinador de Obras</t>
  </si>
  <si>
    <t>ESPINOZA BENEL ELIZABETH ROSA</t>
  </si>
  <si>
    <t>Coordinadora en Actos Preparatorios, Contrataciones por ASP y Acuerdo Marco</t>
  </si>
  <si>
    <t>ESPINOZA CHINO IRIS ZORAIDA</t>
  </si>
  <si>
    <t>ESPINOZA FAJARDO CRISTIAN DAVID</t>
  </si>
  <si>
    <t>Especialista en Planeamiento y Presupuesto II</t>
  </si>
  <si>
    <t>ESPINOZA MANRIQUE CARLOS OMAR</t>
  </si>
  <si>
    <t>Especialista en Planeamiento y Presupuesto I</t>
  </si>
  <si>
    <t>ESPINOZA MILLONES FRANCISCO MAURI</t>
  </si>
  <si>
    <t>ESPINOZA ROBLES GUSTAVO ADOLFO</t>
  </si>
  <si>
    <t>ESTEBAN ROJAS CRISTIAN WILFREDO</t>
  </si>
  <si>
    <t>ESTRADA MARENGO OSCAR</t>
  </si>
  <si>
    <t>EURIBE FLORES MARIA CONSUELO</t>
  </si>
  <si>
    <t>Ingeniería Sanitaria y Ambiental</t>
  </si>
  <si>
    <t xml:space="preserve">EXEBIO LOZANO CAROL GRETEL </t>
  </si>
  <si>
    <t>FALERA RIPAS PEDRO LEONCIO</t>
  </si>
  <si>
    <t>Especialista III en Seguimiento y Evaluación</t>
  </si>
  <si>
    <t>FEIJO BALMACEDA JUAN CARLOS</t>
  </si>
  <si>
    <t>Ingeniería Electrónica y Telecomunicaciones</t>
  </si>
  <si>
    <t>Analista I en Soporte</t>
  </si>
  <si>
    <t>Experta</t>
  </si>
  <si>
    <t>FERNANDEZ CORDOVA SIBILLE MICHEL</t>
  </si>
  <si>
    <t>Asistente Administrativo</t>
  </si>
  <si>
    <t>FIESTAS SAAVEDRA ROCIO DEL PILAR</t>
  </si>
  <si>
    <t>FIGUEROA JAMANCA HEBER CAMILO</t>
  </si>
  <si>
    <t>Auxiliar Administrativo</t>
  </si>
  <si>
    <t>FLORES CABALLERO PETER JOHN</t>
  </si>
  <si>
    <t>Ciencias Sociales</t>
  </si>
  <si>
    <t>FLORES REZZA AMILCAR GUILLERMO</t>
  </si>
  <si>
    <t xml:space="preserve">Analista en Control Previo </t>
  </si>
  <si>
    <t>FLORES URIBE PATRICK ROBERTH</t>
  </si>
  <si>
    <t>FLOREZ ACUÑA RAUL VICTOR</t>
  </si>
  <si>
    <t>Especialista Legal</t>
  </si>
  <si>
    <t>FOSCA PASTOR PATRICIA GIOVANNA</t>
  </si>
  <si>
    <t>FRANCO NOLASCO FERNANDO JUVENAL</t>
  </si>
  <si>
    <t>FRISANCHO PEREZ WILLIAMS ALEXANDER</t>
  </si>
  <si>
    <t>Especialista II en Economía</t>
  </si>
  <si>
    <t>FUENTES DAVILA ANGELES HUGO</t>
  </si>
  <si>
    <t>FUENTES DÁVILA ANGELES HUGO</t>
  </si>
  <si>
    <t>FUENTES GUERRERO DARGUING</t>
  </si>
  <si>
    <t>Analista III en Gestión del Empleo</t>
  </si>
  <si>
    <t>FUENTES PASTOR MELISSA YASMIN</t>
  </si>
  <si>
    <t>FUERTES ESCUDERO NESTOR EDUARDO</t>
  </si>
  <si>
    <t>GALICIA TORALVA MARIA VICTORIA</t>
  </si>
  <si>
    <t>Ingeniería Fisica</t>
  </si>
  <si>
    <t>GALICIO CARDENAS NERIO ELVIS</t>
  </si>
  <si>
    <t>Especialista I en Planificación, Gestión y Monitoreo del PIRCC</t>
  </si>
  <si>
    <t xml:space="preserve">Asistente III en control documentario </t>
  </si>
  <si>
    <t>GALLO PORTOCARRERO MARIANELLA</t>
  </si>
  <si>
    <t>GALLO PORTOCARRERO SAULO</t>
  </si>
  <si>
    <t>GALLOSO PORRAS ELMER MARCOS</t>
  </si>
  <si>
    <t>GALVAN TAPIA JHON WILVER</t>
  </si>
  <si>
    <t>GAMARRA CONCEPCION FREDY JULIAN</t>
  </si>
  <si>
    <t>Ingenería Agrónoma</t>
  </si>
  <si>
    <t>GAMBOA ROSPIGLIOSI JOSE LUIS</t>
  </si>
  <si>
    <t>GAMBOA SANCHEZ ARTURO MIGUEL</t>
  </si>
  <si>
    <t>GARAY HUAMAN LARISA INDIRA</t>
  </si>
  <si>
    <t>Analista II en Gestión Administrativa</t>
  </si>
  <si>
    <t>GARCIA BARRETO GIANCARLO</t>
  </si>
  <si>
    <t>GARCIA COSAVALENTE RAUL ALBERTO</t>
  </si>
  <si>
    <t>Social Media Manager</t>
  </si>
  <si>
    <t>GARCIA CRUZ EDUARDO ALONSO</t>
  </si>
  <si>
    <t>Periodismo</t>
  </si>
  <si>
    <t>GARCIA EUSEBIO ENRIQUE</t>
  </si>
  <si>
    <t>Analista III En Calidad de Data de Inversión Publica</t>
  </si>
  <si>
    <t>GARCIA GARCIA JERSSON ALFREDO</t>
  </si>
  <si>
    <t>Coordinadora en Inversión Pública</t>
  </si>
  <si>
    <t>GARCIA LAZO DANITZA MILAGROS</t>
  </si>
  <si>
    <t>Especialista II en Planificacion</t>
  </si>
  <si>
    <t>GARCIA RAYMUNDO MIGUEL ANGEL</t>
  </si>
  <si>
    <t>GARCIA TRUJILLO ZARELA MILAGROS</t>
  </si>
  <si>
    <t>Coordinador en Inversión Pública</t>
  </si>
  <si>
    <t>GARIBAY GUTIERREZ HUBER EDER</t>
  </si>
  <si>
    <t>GASTELO PEREZ MOISES</t>
  </si>
  <si>
    <t>GAVANCHO RUIZ PEDRO RUBEN</t>
  </si>
  <si>
    <t>GIL QUESQUEN ELVA ETHEL</t>
  </si>
  <si>
    <t>Especialista I Responsable de Almacen</t>
  </si>
  <si>
    <t>GOMEZ QUISPE HECTOR</t>
  </si>
  <si>
    <t>Especialista en Planificación</t>
  </si>
  <si>
    <t>GONZALES CALLE JOSE MANUEL</t>
  </si>
  <si>
    <t>Especialista III en Servicios de Salud</t>
  </si>
  <si>
    <t>GONZALES CARDENAS MIGUEL ANGEL</t>
  </si>
  <si>
    <t>Medicina</t>
  </si>
  <si>
    <t>GONZALES DEL VALLE MORALES MONICA YSABEL</t>
  </si>
  <si>
    <t>GONZALES LEON YOVANY LENIN</t>
  </si>
  <si>
    <t>Ingeniería Civil/Ingeniería Ambiental</t>
  </si>
  <si>
    <t>GONZALES PEDREROS ROGELIO FERNANDO</t>
  </si>
  <si>
    <t>Especialista en Ejecución Contractual</t>
  </si>
  <si>
    <t>GONZALES VASQUEZ SARA GISELA</t>
  </si>
  <si>
    <t>Analista III en Seguridad y Salud y Trabajo</t>
  </si>
  <si>
    <t xml:space="preserve">GOYTIZOLO VILLANUEVA IVAN EDUARDO  </t>
  </si>
  <si>
    <t>Ingeniería Ambiental</t>
  </si>
  <si>
    <t>Contador General</t>
  </si>
  <si>
    <t>GOZALO ZAVALETA JOSE ANTONIO MAURICIO</t>
  </si>
  <si>
    <t>Analista III Servicios Generales</t>
  </si>
  <si>
    <t>GUARDAMINO SAAVEDRA JOSE FERNANDO</t>
  </si>
  <si>
    <t>Analista III en Planillas</t>
  </si>
  <si>
    <t>GUIA RIVERA ROXANA ADRIANA</t>
  </si>
  <si>
    <t>Coordinadora Administrativa</t>
  </si>
  <si>
    <t>GUILLEN LOPEZ JENNIFER EDITH</t>
  </si>
  <si>
    <t>Asesor de Alta Dirección</t>
  </si>
  <si>
    <t>GUILLEN TELLO JENNY MARÍA</t>
  </si>
  <si>
    <t>GUTIERREZ GONZALES LAURA LISSET</t>
  </si>
  <si>
    <t>Gerente Sectorial de Salud</t>
  </si>
  <si>
    <t xml:space="preserve">GUTIERREZ PALOMINO ROSA BERTHA </t>
  </si>
  <si>
    <t>Médico</t>
  </si>
  <si>
    <t>Especialista I en Inversiones</t>
  </si>
  <si>
    <t>GUTIERREZ RAMOS LUIS CARLOS</t>
  </si>
  <si>
    <t>Analista en Soporte Técnico</t>
  </si>
  <si>
    <t>GUZMAN VERAMENDI ABRAHAM ACZY</t>
  </si>
  <si>
    <t>HERNANDEZ CRESPO ZOILA</t>
  </si>
  <si>
    <t>HERRERA AYCA HECTOR UBALDO</t>
  </si>
  <si>
    <t>HERRERA MARTINEZ MELISSA KAREN</t>
  </si>
  <si>
    <t>HERRERA MURILLOS LUIS ALBERTO</t>
  </si>
  <si>
    <t>Experto en Saneamiento</t>
  </si>
  <si>
    <t>HIDALGO COLQUICOCHA LUIS ALBERTO</t>
  </si>
  <si>
    <t>HIDALGO REYES MIGUEL ANGEL</t>
  </si>
  <si>
    <t>Coordinador de Tramite Documentario y Archivo</t>
  </si>
  <si>
    <t>HIJAR FERNANDEZ WALTHER JHON</t>
  </si>
  <si>
    <t>Analista en Control Patrimonial</t>
  </si>
  <si>
    <t>HOSTIA GOMEZ EDINSON WILBER</t>
  </si>
  <si>
    <t>Auxiliar Administativo</t>
  </si>
  <si>
    <t>Especialista I en Seguridad y Salud</t>
  </si>
  <si>
    <t>HOYOS RIMARACHIN JULIO CESAR</t>
  </si>
  <si>
    <t>Ingeniería Química</t>
  </si>
  <si>
    <t>HUAMAN LAURENTE KARINA LUZ</t>
  </si>
  <si>
    <t>HUAMAN LOPEZ JAVIER</t>
  </si>
  <si>
    <t>Economía/Ingeniería Industrial</t>
  </si>
  <si>
    <t>Especialista III Gestión de Indicadores</t>
  </si>
  <si>
    <t>HUAMAN SANCHEZ WALTER JAVIER</t>
  </si>
  <si>
    <t>HUAMANI LI ADA NATALIA</t>
  </si>
  <si>
    <t>HUAMANI ROJAS ELTON DAVID</t>
  </si>
  <si>
    <t>Analista III de Asignación Presupuestal</t>
  </si>
  <si>
    <t>HUAMANÍ SERRANO MAGHALY</t>
  </si>
  <si>
    <t>Coordinador en Ejecución Contractual</t>
  </si>
  <si>
    <t>HUANACUNE VARGAS JOAQUIN ENRIQUE</t>
  </si>
  <si>
    <t>Coordicnador en Inversión Pública</t>
  </si>
  <si>
    <t xml:space="preserve">HUARI GONZALEZ SYLVIA DORIS </t>
  </si>
  <si>
    <t>Especialista I en Ejecución Contractual</t>
  </si>
  <si>
    <t>HUARI MAXIMILIANO MERCEDES LORENZZA</t>
  </si>
  <si>
    <t>HUAYAMA ANDRADE ADRIAN GUILLERMO</t>
  </si>
  <si>
    <t xml:space="preserve">HUAYNA VILCA ELMER ESTEBAN </t>
  </si>
  <si>
    <t>Especialista Senior en Inversión Pública II</t>
  </si>
  <si>
    <t>HUERTA RONDAN NEIL ANTONIO</t>
  </si>
  <si>
    <t>HURTADO SERNAQUE DANNY PAUL</t>
  </si>
  <si>
    <t>INCIO CARRILLO JULIO CESAR</t>
  </si>
  <si>
    <t>Analista III en Gestión de Recursos Humanos</t>
  </si>
  <si>
    <t>INFANTE FAJARDO YELKA</t>
  </si>
  <si>
    <t>INGA RUPAY ANIBAL RAMON</t>
  </si>
  <si>
    <t>ISHIKAWA VILLAR ANA PRISCILA</t>
  </si>
  <si>
    <t>Especialista III Arquitecto</t>
  </si>
  <si>
    <t>JABIEL BAUDOUIN ERIC EDUARDO</t>
  </si>
  <si>
    <t>Especialista I en Procesos</t>
  </si>
  <si>
    <t>JARA TORRES KELLY ANTONIA</t>
  </si>
  <si>
    <t>Coordinador de Seguimiento de Intervenciones</t>
  </si>
  <si>
    <t>JAUREGUI AYALA CARLOS OMAR FRANCISCO</t>
  </si>
  <si>
    <t>JERI REYES JHONATHAN JAVIER</t>
  </si>
  <si>
    <t>JIMENEZ GUZMAN JOSE ALFREDO</t>
  </si>
  <si>
    <t>Chofer</t>
  </si>
  <si>
    <t>JUAREZ ALARCON CARLOS GILBERTO</t>
  </si>
  <si>
    <t>Secundaria</t>
  </si>
  <si>
    <t xml:space="preserve">JUGO QUIÑONES JORGE OMAR </t>
  </si>
  <si>
    <t>Especialista II en Seguimiento</t>
  </si>
  <si>
    <t>JULCA GARCIA MIGUEL ANGEL</t>
  </si>
  <si>
    <t xml:space="preserve">JULCA GARCIA MIGUEL ANGEL </t>
  </si>
  <si>
    <t>Especialista III en Inversiones</t>
  </si>
  <si>
    <t>KCOMT LI VICTOR MANUEL</t>
  </si>
  <si>
    <t>LA ROSA BERNAL  ALBERTO</t>
  </si>
  <si>
    <t>LACCA VELASCO ELISSA CLOBERLINA</t>
  </si>
  <si>
    <t>LAURENCIO LUNA VILMA MONICA</t>
  </si>
  <si>
    <t>Especialista III en Instalaciones Sanitarias</t>
  </si>
  <si>
    <t>LAZO RIVERA GISELLE LUZ</t>
  </si>
  <si>
    <t>LEIVA PINILLOS ARTURO JONNATHAN</t>
  </si>
  <si>
    <t>LESCANO GALVEZ SHEILA</t>
  </si>
  <si>
    <t>Hotelería y Turismo</t>
  </si>
  <si>
    <t>LINARES MASIAS JORGE LUIS</t>
  </si>
  <si>
    <t>LINARES MASÍAS JORGE LUIS</t>
  </si>
  <si>
    <t>LINDO  CARDENAS ANGELO ALEXIS</t>
  </si>
  <si>
    <t>Ciencia Política</t>
  </si>
  <si>
    <t>LIÑAN IZAGUIRRE FRANCISCO MANUEL</t>
  </si>
  <si>
    <t>LIRION CORAL FREDY RENEE</t>
  </si>
  <si>
    <t>Especialista I en Actos Preparatorios, Contrataciones Por Asp y Acuerdo Marco</t>
  </si>
  <si>
    <t>LLANOS ALAMEDA LUZMILA YNES</t>
  </si>
  <si>
    <t>Especialista II en Planeamiento y Presupuesto</t>
  </si>
  <si>
    <t>LLANOS HERMOSILLA MARCO TULIO</t>
  </si>
  <si>
    <t>LLAURY LOPEZ FLOR DE MARIA</t>
  </si>
  <si>
    <t>LLUCHO CARRION EDUARDO DAVID</t>
  </si>
  <si>
    <t>LOACES GUTIERREZ DEBORAH LIDIA</t>
  </si>
  <si>
    <t>LOPEZ FERNANDEZ ENRIQUE DE JESUS</t>
  </si>
  <si>
    <t>Especialista II en Proyectos - Enlace con PMO</t>
  </si>
  <si>
    <t>LOPEZ FERNANDEZ MAURICIO MARCELO</t>
  </si>
  <si>
    <t>LOPEZ HOSPINAL PABLO CHRISTIAN</t>
  </si>
  <si>
    <t>Asistente en Seguimiento de Intervenciones</t>
  </si>
  <si>
    <t>Asistente III de Proyectos</t>
  </si>
  <si>
    <t>LOPEZ NIEVES JANIA</t>
  </si>
  <si>
    <t>Ingeniería de Materiales</t>
  </si>
  <si>
    <t>LOPEZ SALCEDO KATTY</t>
  </si>
  <si>
    <t>LOPEZ SANCHEZ HECTOR</t>
  </si>
  <si>
    <t>Coordinador Parlamentario</t>
  </si>
  <si>
    <t>LOZADA BONILLA ALFREDO ARCADIO</t>
  </si>
  <si>
    <t>LUNA SALINAS RUTH MERY</t>
  </si>
  <si>
    <t>Asistente III Responsable del Fondo de Caja Chica</t>
  </si>
  <si>
    <t>LUPERDI MENDOZA JOSE GIOVANNY RAMON</t>
  </si>
  <si>
    <t>MACEDO ROJAS ZULEMA TANIA</t>
  </si>
  <si>
    <t>Especialista II en Obras Hidráulicas</t>
  </si>
  <si>
    <t>MALDONADO OLIVA JUAN ERNESTO</t>
  </si>
  <si>
    <t>MALLQUI ESTACIO DANIEL</t>
  </si>
  <si>
    <t>MALPICA PIMENTEL JOE EDDIE</t>
  </si>
  <si>
    <t>MANRIQUE RIVAS LUIS HUGO</t>
  </si>
  <si>
    <t>Ingeniería Civil/Ingeniería Industrial</t>
  </si>
  <si>
    <t>MARAVI CHAVEZ RONALD JERSY</t>
  </si>
  <si>
    <t>Ingeniería de Sistemas y Computación</t>
  </si>
  <si>
    <t>Especialista I en Gestión del Seguimiento</t>
  </si>
  <si>
    <t>MARIN DIAZ LUIS ALBERTO</t>
  </si>
  <si>
    <t>Sociología</t>
  </si>
  <si>
    <t>MARIN VASQUEZ NEYLA MARIEL</t>
  </si>
  <si>
    <t>MARIÑOS MEDINA JAIME FRANK IRVING</t>
  </si>
  <si>
    <t>MARQUEZ MEJIA EDGAR EDUARDO</t>
  </si>
  <si>
    <t xml:space="preserve">MARTEL VARGAS GUERRY JACK </t>
  </si>
  <si>
    <t>MARTINEZ ALCA LUIS ALBERTO</t>
  </si>
  <si>
    <t>MARTINEZ FERNANDEZ ERIKA PAOLA</t>
  </si>
  <si>
    <t>MATA MILLA CINDY ELIZABETH</t>
  </si>
  <si>
    <t>MAZA SULLON TEOFILO</t>
  </si>
  <si>
    <t xml:space="preserve">MEDINA CUADROS ANIBAL OCTAVIO </t>
  </si>
  <si>
    <t>MEJIA QUIROZ FRANKLIN MIGUEL</t>
  </si>
  <si>
    <t>MEJÍA VALLEJOS JULIO FRANCISCO</t>
  </si>
  <si>
    <t xml:space="preserve">Asesor de Gabinete de Asesores </t>
  </si>
  <si>
    <t>Gerente Reional de Piura</t>
  </si>
  <si>
    <t>MEJIAS CORONADO JOSE MARTIN</t>
  </si>
  <si>
    <t>Subdirector Regional de Piura</t>
  </si>
  <si>
    <t>Especialista III en Contrataciones</t>
  </si>
  <si>
    <t>MELGAREJO TAMBINI AUGUSTO DAVID</t>
  </si>
  <si>
    <t>MENDOZA ARCE PERCY HUMBERTO</t>
  </si>
  <si>
    <t>MENDOZA CHINCHAYAN ANGEL ALFONSO</t>
  </si>
  <si>
    <t>MENDOZA PAICO DIANA KARINA</t>
  </si>
  <si>
    <t>MENDOZA REQUEJO JHONNY FELIPE</t>
  </si>
  <si>
    <t>MERCEDES TELLO MARCO DOMICHELLI</t>
  </si>
  <si>
    <t>MERINO ESPINOZA JUAN ARMANDO</t>
  </si>
  <si>
    <t>Especialista I Legal en Procesos de Contratación</t>
  </si>
  <si>
    <t>MILLA CARRASCO ADRIANA PIA</t>
  </si>
  <si>
    <t>Especialista III en Análisis de Procesos</t>
  </si>
  <si>
    <t>MILLAN BAJONERO MIRTHA ESTELA</t>
  </si>
  <si>
    <t>MILLONES SORIANO LUIS DANIEL</t>
  </si>
  <si>
    <t>Especialista III en Gestión de Partes Interesada, Prevención y Solución de Conflictos</t>
  </si>
  <si>
    <t>MIMBELA CLAUDET ANGEL EUGENIO</t>
  </si>
  <si>
    <t>Coordinador de Modernización y Cooperación Técnica</t>
  </si>
  <si>
    <t>MISAD PAULET JOSE ABRAHAM</t>
  </si>
  <si>
    <t>Especialista I en Actos Preparatorios, Contrataciones por ASP y Acuerdo Marco</t>
  </si>
  <si>
    <t>MITMA HUAYTALLA LIONEL PEDRO</t>
  </si>
  <si>
    <t>MONCADA MORALES ALICIA ANGELICA</t>
  </si>
  <si>
    <t>Especialista III en Gestión de Costos</t>
  </si>
  <si>
    <t>MONTALVA TALLEDO CARLOS AUGUSTO</t>
  </si>
  <si>
    <t>Especialista en Programación</t>
  </si>
  <si>
    <t>MONTERO GARCIA FRANKLIN MIGUEL</t>
  </si>
  <si>
    <t>Ingeniería Estadística</t>
  </si>
  <si>
    <t>Especialista II Secretaria Técnica de los Procesos Administrativos Disciplinarios</t>
  </si>
  <si>
    <t>MONZON MELGAREJO ERICKA LORENA</t>
  </si>
  <si>
    <t>Analista II en Gestión Estratégica</t>
  </si>
  <si>
    <t>MORA CARRERA SABRINA</t>
  </si>
  <si>
    <t>Arquitectura de Interiores</t>
  </si>
  <si>
    <t>Especialista III en Legal</t>
  </si>
  <si>
    <t>MORALES GONZALEZ HECTOR RICARDO</t>
  </si>
  <si>
    <t>MORALES MILLONES DESGNER MANUEL</t>
  </si>
  <si>
    <t>MORALES ZAPATA JOSUE SMITH</t>
  </si>
  <si>
    <t>MORAN RIVAS ENZO ERICK</t>
  </si>
  <si>
    <t>Ingeniería de Sistema</t>
  </si>
  <si>
    <t>MORANTE SILUPU TEOFILO ANTENOR</t>
  </si>
  <si>
    <t>MORENO SHAPIAMA SHEYLA NADIR</t>
  </si>
  <si>
    <t>MORENO ZAPATA PAULA PATRICIA</t>
  </si>
  <si>
    <t>Arqueología</t>
  </si>
  <si>
    <t>MOSCOSO BIEBERACH PEDRO KARLO</t>
  </si>
  <si>
    <t>MOYA RIVERA ROBERTH FELIPE</t>
  </si>
  <si>
    <t>MUCHAYPIÑA GONZALES KATHERINE MARGOT</t>
  </si>
  <si>
    <t>MUGA QUICAÑO OSCAR JOSE</t>
  </si>
  <si>
    <t>MUÑOZ TORRES RICARDO FERNANDO</t>
  </si>
  <si>
    <t>Analista en Proceso de Información de Proyectos</t>
  </si>
  <si>
    <t>Especialista III en Gestión de los Sistemas de Información</t>
  </si>
  <si>
    <t>MUSAYON DIAZ JEFFRY STOKELY</t>
  </si>
  <si>
    <t>NANFUÑAY BARRAGAN JOSE LUIS</t>
  </si>
  <si>
    <t>NECIOSUP RIVERA MANUEL OSWALDO</t>
  </si>
  <si>
    <t>Especialista Senior en Inversión Pública</t>
  </si>
  <si>
    <t>NUÑEZ CAJACURI JOSE ALEJANDRO</t>
  </si>
  <si>
    <t>Especialista II en Ingeniería Ambiental</t>
  </si>
  <si>
    <t>NUÑEZ ESPIRITU CHRISTIAN FERNANDO</t>
  </si>
  <si>
    <t>Ingeniería Agrónoma</t>
  </si>
  <si>
    <t>Coordinadora en G2G</t>
  </si>
  <si>
    <t xml:space="preserve">NUÑEZ MARISCAL  KATIA MARIA DEL CARMEN </t>
  </si>
  <si>
    <t>OLAVARRIA FLEMING SILVIA LILIANA</t>
  </si>
  <si>
    <t>Coordinador Administrativo de Integridad y Lucha contra la Corrupción</t>
  </si>
  <si>
    <t>OLIVARES RAMIREZ ALEJANDRO OSCAR</t>
  </si>
  <si>
    <t>OMONTE VASQUEZ JUAN MANUEL</t>
  </si>
  <si>
    <t>Especialista II en Modernización Pública</t>
  </si>
  <si>
    <t>ORCO CAMPERO JOAQUIN DIEGO</t>
  </si>
  <si>
    <t>ORE GARNICA ALEJANDRO POMPEYO</t>
  </si>
  <si>
    <t>ORELLANA SAN MARTIN RODRIGO EDUARDO</t>
  </si>
  <si>
    <t>ORIHUELA MORALES CESAR WILMER</t>
  </si>
  <si>
    <t>Ingenieria Sanitaria</t>
  </si>
  <si>
    <t>Coordinador de Integridad y Control Interno</t>
  </si>
  <si>
    <t>ORTIZ GUZMAN DAVID LEONARDO</t>
  </si>
  <si>
    <t>Analista III en Seguimiento y Monitoreo</t>
  </si>
  <si>
    <t>ORTIZ TOLEDO ANGELA ROSA</t>
  </si>
  <si>
    <t>Especialista III en Instalaciones Mecánico Eléctricas</t>
  </si>
  <si>
    <t>OSCANOA ACHACHAO MIGUEL ANGEL</t>
  </si>
  <si>
    <t>Ingenieria Electrica</t>
  </si>
  <si>
    <t>Asesora de la Gerencia  Sectorial de Vivienda, Construcción y Saneamiento</t>
  </si>
  <si>
    <t>PACA GUEVARA ELVIA JOSEFINA</t>
  </si>
  <si>
    <t>PACHECO FLORES ANA CECILIA</t>
  </si>
  <si>
    <t>PACHECO PALOMINO JOSE LUIS</t>
  </si>
  <si>
    <t xml:space="preserve">PACORA CASTRO JHONATAN ALDEMAR </t>
  </si>
  <si>
    <t>PAIRAZAMAN TORREL JOSE RICARDO</t>
  </si>
  <si>
    <t>Especialista Legal III</t>
  </si>
  <si>
    <t>PAJARES NARANJO CARLOS MARTIN</t>
  </si>
  <si>
    <t>PALOMINO PUMA JOSE ANTONIO</t>
  </si>
  <si>
    <t>PANDURO RUIZ VERONICA</t>
  </si>
  <si>
    <t>PARDAVE JIMENEZ JUDITH MARILYN</t>
  </si>
  <si>
    <t>Coordinador Regional de Cajamarca</t>
  </si>
  <si>
    <t>PAREDES SALDAÑA ISMAEL ADEMHIR</t>
  </si>
  <si>
    <t>Ingeniería Agronoma</t>
  </si>
  <si>
    <t>PAREDES SILVA ROSA DALI</t>
  </si>
  <si>
    <t xml:space="preserve">Especialista I en Actos Preparatorios, Contrataciones por ASP y Acuerdo Marco </t>
  </si>
  <si>
    <t>PAREJA DONAIRE IVAN CARLOS</t>
  </si>
  <si>
    <t>Ingenieria Industrial</t>
  </si>
  <si>
    <t>PARRAGA ESPINOZA JANELA CRISTINA</t>
  </si>
  <si>
    <t>Especialista III en Innovación y Planificación Estratégica de Comunicaciones</t>
  </si>
  <si>
    <t>PASTOR TEJEDA JOSE LUIS</t>
  </si>
  <si>
    <t>Comunicación Social</t>
  </si>
  <si>
    <t>PAYTAN ORDOÑEZ JHONATAN</t>
  </si>
  <si>
    <t>PAZ CONTRERAS DUSTIN AARON</t>
  </si>
  <si>
    <t>Ingeniería Electronica</t>
  </si>
  <si>
    <t>Coordinador de la Oficina de Planificación y Presupuesto</t>
  </si>
  <si>
    <t>PEÑA ALANOCA MARCELO DANIEL</t>
  </si>
  <si>
    <t>PERALES PECEROS JACINTO MELITON</t>
  </si>
  <si>
    <t>PERALES SANCHEZ LISTER DARIO</t>
  </si>
  <si>
    <t>PERALTA SUNCION ARIANA CAROLINA</t>
  </si>
  <si>
    <t xml:space="preserve"> Especialista I en Planeamiento</t>
  </si>
  <si>
    <t>PEREDA RONDON CHRISTOPHER PHILLIP</t>
  </si>
  <si>
    <t>PEREZ DIAZ HAYDI MARIVEL</t>
  </si>
  <si>
    <t>Especialista en Comunicaciones</t>
  </si>
  <si>
    <t xml:space="preserve">PEREZ FLORES JENNY ANGÉLICA </t>
  </si>
  <si>
    <t>Asesor III de la Direcciónb Ejecutiva</t>
  </si>
  <si>
    <t>PÉREZ PACHECO JOHNNY FERNANDO</t>
  </si>
  <si>
    <t>Ingeniería Geógrafo</t>
  </si>
  <si>
    <t>Gerente Regional de Lambayeque</t>
  </si>
  <si>
    <t>PEREZ SANTA CRUZ ANGEL MIGUEL</t>
  </si>
  <si>
    <t>Subdirector Regional de Lambayeque</t>
  </si>
  <si>
    <t>Coordinador en Inversión Publica I</t>
  </si>
  <si>
    <t>PEREZ SANTA CRUZ STALIN ABRAHAM</t>
  </si>
  <si>
    <t xml:space="preserve">PILCO MAMANI ALEX LEE </t>
  </si>
  <si>
    <t>PINEDO CRUZ WILLIAM EDWIN</t>
  </si>
  <si>
    <t>PINGO QUEREVALU SILVIA ALICIA</t>
  </si>
  <si>
    <t>PISCOCHE ESPEJO BARNARD KAROL</t>
  </si>
  <si>
    <t xml:space="preserve">PISCOYA LABRIN JOSUE MANUEL </t>
  </si>
  <si>
    <t>Analista en Comunicación Estratégica</t>
  </si>
  <si>
    <t>PISUA GONZALES JULIO IVAN</t>
  </si>
  <si>
    <t>Especialista I en Salud y Seguridad</t>
  </si>
  <si>
    <t>POZO TIMANA WILLIAM ROLANDO</t>
  </si>
  <si>
    <t>Especialista I en Monitoreo, Reportería y Análisis del PIRCC</t>
  </si>
  <si>
    <t>PUMA ISUIZA OMAR ARTURO</t>
  </si>
  <si>
    <t>QUEA MEDINA ROSA LAURA</t>
  </si>
  <si>
    <t>QUEZADA CASTILLO JOEL ALEJANDRO</t>
  </si>
  <si>
    <t>QUIJANDRIA SOTIL LUCIANA TERESA</t>
  </si>
  <si>
    <t>QUINDE MARCHENA DAVID AMADO</t>
  </si>
  <si>
    <t>QUINTANA ESCURRA FRANK KIKO</t>
  </si>
  <si>
    <t>Analista III Administrativo</t>
  </si>
  <si>
    <t>QUIÑONES LOPEZ SANDRA JENNIFER</t>
  </si>
  <si>
    <t>QUIROZ PINEDA LUIS EDWIN</t>
  </si>
  <si>
    <t>QUIROZ RAMIREZ YAMER ERNESTO</t>
  </si>
  <si>
    <t>QUISOCALA CALDERON EVELYN ANGELA</t>
  </si>
  <si>
    <t>Coordinador en Procedimientos de Selección</t>
  </si>
  <si>
    <t>QUISPE ARIAS EDWIN WILLIAM</t>
  </si>
  <si>
    <t>QUISPE DAVILA DAYSI BERTHA</t>
  </si>
  <si>
    <t>Ingeniero Analista en Supervisión de Proyectos</t>
  </si>
  <si>
    <t>QUISPE DURAND JOSE BENJAMIN</t>
  </si>
  <si>
    <t>QUISPE MANOSALVA VILAR</t>
  </si>
  <si>
    <t>QUISPE TALLA NELSON ERNESTO</t>
  </si>
  <si>
    <t>Especialista en Evaluación de Proyectos</t>
  </si>
  <si>
    <t xml:space="preserve">RAFAEL CUSMA CESAR NELSON </t>
  </si>
  <si>
    <t>RAMIREZ BECERRA JOSE ERNESTO</t>
  </si>
  <si>
    <t>Analista de Sistemas de Información</t>
  </si>
  <si>
    <t>RAMIREZ BRUNO JUAN CARLOS</t>
  </si>
  <si>
    <t>Ingeniería Informática</t>
  </si>
  <si>
    <t>Especialistas II En Costos</t>
  </si>
  <si>
    <t>RAMIREZ LORA VICTOR</t>
  </si>
  <si>
    <t>RAMIREZ RIVERA ADHEMIR GASTON</t>
  </si>
  <si>
    <t>Coordinador de Obras por Impuestos</t>
  </si>
  <si>
    <t>RAMIREZ VIZCARRA DE HIZO ANA LUZ</t>
  </si>
  <si>
    <t>Ingenieria Ambiental</t>
  </si>
  <si>
    <t>RAMIREZ ZAMORA OSCAR ORLANDO</t>
  </si>
  <si>
    <t>RAMOS HUAMAN MANUEL  ALEXANDER</t>
  </si>
  <si>
    <t>Coordinador Administrativo de Tecnologías de la Informción y Comunicaciones</t>
  </si>
  <si>
    <t>RAYGADA RAMÍREZ JORGE EDUARDO</t>
  </si>
  <si>
    <t>Especialista II en Gestión del Empleo</t>
  </si>
  <si>
    <t>RAZO HUAMANI CHRISTIAN</t>
  </si>
  <si>
    <t>Analista de Gestión del Empleo</t>
  </si>
  <si>
    <t>RAZO HUAMANÍ CHRISTIAN</t>
  </si>
  <si>
    <t>REMON CHAMBERGO JUAN VIRGILIO</t>
  </si>
  <si>
    <t>RETAMOZO ARRIETA LUIS</t>
  </si>
  <si>
    <t>Asesora de Gabinete de Asesores</t>
  </si>
  <si>
    <t>REY DE CASTRO HERNANDEZ DE AGÜERO NATALIA</t>
  </si>
  <si>
    <t>Gestión Financiera de Empresas</t>
  </si>
  <si>
    <t>Magister</t>
  </si>
  <si>
    <t>REYES ARMIJO PERCY WILLIAM</t>
  </si>
  <si>
    <t>Especialista III Administrador de Contratos</t>
  </si>
  <si>
    <t>REYES MOSCOSO HELENA MARIA</t>
  </si>
  <si>
    <t xml:space="preserve">Coordinador/a en Inversión Pública I </t>
  </si>
  <si>
    <t>REYES PRIETO CHRISS JEANIFFER</t>
  </si>
  <si>
    <t>REYNA NAVARRO VICTOR ALLAN</t>
  </si>
  <si>
    <t>REYNA NOMBERTO JORGE MARTIN</t>
  </si>
  <si>
    <t>Asesora</t>
  </si>
  <si>
    <t>RIOFRIO ESPINOZA ROSARIO</t>
  </si>
  <si>
    <t>RIOS DIAZ ORLANDO HUGO</t>
  </si>
  <si>
    <t>Especialista II en Procesos de Contratación</t>
  </si>
  <si>
    <t>RIOS FERNANDEZ SHARON MICHELLE</t>
  </si>
  <si>
    <t>Especialista III en Riesgos</t>
  </si>
  <si>
    <t>RIOS MUÑOZ MARCO ANTONIO</t>
  </si>
  <si>
    <t>Especialista en Obras Civiles</t>
  </si>
  <si>
    <t>RIVA  CABALLERO JOAQUIN</t>
  </si>
  <si>
    <t>RIVAS GALARZA JANET</t>
  </si>
  <si>
    <t>Ingeniería Pesquera</t>
  </si>
  <si>
    <t>RIVERA BARZOLA ROSSANA</t>
  </si>
  <si>
    <t>Especialista en Desarrollo y Análisis de Procesos</t>
  </si>
  <si>
    <t>RIVERA GARIBAY WALTER ENRIQUE</t>
  </si>
  <si>
    <t>Asistente III CAD / BIM</t>
  </si>
  <si>
    <t>ROALCABA CARLOS CHRISTIAN ANTHONY</t>
  </si>
  <si>
    <t>ROBLES CELESTINO JORGE RICHARD</t>
  </si>
  <si>
    <t>Coordinadora de Ejecución Contractual</t>
  </si>
  <si>
    <t>RODRIGUEZ AQUINO KARLA SOLANGEL</t>
  </si>
  <si>
    <t>RODRIGUEZ MOGROVEJO DANTE REYNALDO</t>
  </si>
  <si>
    <t>Especialista en Planeamiento y Presupuesto</t>
  </si>
  <si>
    <t xml:space="preserve">RODRIGUEZ PAREDES MARCO ANTONIO </t>
  </si>
  <si>
    <t>ROJAS CELESTINO LIDIA YANET</t>
  </si>
  <si>
    <t>ROJAS RAMIREZ JOSE MARTIN</t>
  </si>
  <si>
    <t>ROMANI MEZA FANNY JESSICA</t>
  </si>
  <si>
    <t>ROMERO MIRANDA WILDER EDWIN</t>
  </si>
  <si>
    <t>Analista en Evaluación de Proyectos</t>
  </si>
  <si>
    <t>ROSALES GOMEZ GUILLERMA TEODORA</t>
  </si>
  <si>
    <t>RUBIO VILCHEZ VICTOR ANIBAL</t>
  </si>
  <si>
    <t>Sub Director Regional de Tumbes</t>
  </si>
  <si>
    <t>RUEDA MELONI RAUL ANTONIO</t>
  </si>
  <si>
    <t>RUIZ CHAVEZ ELIAS JOEL</t>
  </si>
  <si>
    <t>RUIZ ENERO PATRICIA ANGELICA</t>
  </si>
  <si>
    <t>RUIZ ESCALANTE LORENZO ASUNCION</t>
  </si>
  <si>
    <t>RUIZ GALLO JULIO AUGUSTO</t>
  </si>
  <si>
    <t>SAAVEDRA MARTINEZ LARISA</t>
  </si>
  <si>
    <t>Especialista en Gestión Presupuestal</t>
  </si>
  <si>
    <t>SAAVEDRA ROMÁN ONELIO</t>
  </si>
  <si>
    <t>Matemática</t>
  </si>
  <si>
    <t>SAAVEDRA SANCARRANCO CONCEPCION ANABELI</t>
  </si>
  <si>
    <t>ESPECIALISTA II EN SEGUIMIENTO Y MONITOREO</t>
  </si>
  <si>
    <t>SAIRITUPA LÓPEZ MIRNA NÉRIDA</t>
  </si>
  <si>
    <t>Asesora II</t>
  </si>
  <si>
    <t>SALAMANCA HUIZA GIANINA GISELLA</t>
  </si>
  <si>
    <t>Asesora Legal</t>
  </si>
  <si>
    <t>SALAS ALFARO PAMELA KATHERINNE</t>
  </si>
  <si>
    <t>SALAZAR CELESTINO MARCO ANTONIO</t>
  </si>
  <si>
    <t>SALAZAR FERNANDEZ LUIS BENJAMIN</t>
  </si>
  <si>
    <t>SALAZAR VASQUEZ SILVANA VERIUSKA</t>
  </si>
  <si>
    <t>Ingenieria Agroindustrial</t>
  </si>
  <si>
    <t>SALDAÑA CAMPOS MARTHA ELIZABETH</t>
  </si>
  <si>
    <t>SALES CALDERON ANA LUCIA</t>
  </si>
  <si>
    <t>Experto en Inversión</t>
  </si>
  <si>
    <t>SALINAS QUINTANA LUIS FRANCISCO</t>
  </si>
  <si>
    <t xml:space="preserve">SALVADOR BENDEZU HAROLD GHAMRIN	</t>
  </si>
  <si>
    <t>SAMANAMUD DAVALOS JORGE LUIS</t>
  </si>
  <si>
    <t>Ingenieria Informatica</t>
  </si>
  <si>
    <t>Especialista II G2G</t>
  </si>
  <si>
    <t xml:space="preserve">SAN MARTIN VERGARA LOURDES CECILIA ANGELICA </t>
  </si>
  <si>
    <t>Analista de Evaluación de Proyectos</t>
  </si>
  <si>
    <t>SANCHEZ DE LA CRUZ PAUL HECTOR</t>
  </si>
  <si>
    <t>SANCHEZ GUERRERO ESMERALDA VALERIA</t>
  </si>
  <si>
    <t>Especialista II en Comunicación Externa</t>
  </si>
  <si>
    <t>SANCHEZ QUISPE ANGELICA TERESA</t>
  </si>
  <si>
    <t>Ciencia de la Comunicación</t>
  </si>
  <si>
    <t xml:space="preserve">Especialista III en Inversiones  </t>
  </si>
  <si>
    <t>SANCHEZ QUITO ALBERTO MICHAEL</t>
  </si>
  <si>
    <t>SANCHEZ RAMIREZ ELIAS ROBERTO</t>
  </si>
  <si>
    <t xml:space="preserve">SANDOVAL ALVAREZ PABLO RONALD </t>
  </si>
  <si>
    <t>Sub Director Regional de Ancash</t>
  </si>
  <si>
    <t>SANDOVAL BALTAZAR WALTER HUGO</t>
  </si>
  <si>
    <t>SANDOVAL CRUZ JEISON JERIDAN</t>
  </si>
  <si>
    <t>SANTAMARIA QUEVEDO BETSABE ISABEL</t>
  </si>
  <si>
    <t>Especialista III en Comunicación Externa</t>
  </si>
  <si>
    <t>SANTILLAN HERNANDEZ DANIEL</t>
  </si>
  <si>
    <t>Especialista en Comunicación Externa</t>
  </si>
  <si>
    <t>Especialista III Instalaciones Mecánico Eléctricas</t>
  </si>
  <si>
    <t>SANTISTEBAN CHAPOÑAN EBERTH</t>
  </si>
  <si>
    <t>Ingeniería Mecanica</t>
  </si>
  <si>
    <t>SANTIVAÑEZ ARIAS BEATRIZ AURELIA</t>
  </si>
  <si>
    <t>Especialista III en Comunicaciones</t>
  </si>
  <si>
    <t>SARANGO ARIAS MARIO EFRAIN</t>
  </si>
  <si>
    <t>SAYAS HUARACA HAYDEE SOFIA</t>
  </si>
  <si>
    <t>Gerente Regional de Ancash</t>
  </si>
  <si>
    <t>SEGURA MONTENEGRO FERNANDO</t>
  </si>
  <si>
    <t>SERQUEN EFFIO PEDRO LUIS</t>
  </si>
  <si>
    <t>Analista II en Almacenes y Patrimonio</t>
  </si>
  <si>
    <t>SICCHA MACASSI ELVIRA GIOVANA</t>
  </si>
  <si>
    <t>Especialista en Actos Preparatorios, Contrataciones por ASP y Acuerdo Marco</t>
  </si>
  <si>
    <t>SIGUAS CONTRERAS DANIEL JUAN</t>
  </si>
  <si>
    <t>SILVA MERA PEDRO LEOPOLDO</t>
  </si>
  <si>
    <t>SOKO RENGIFO MILUSKA</t>
  </si>
  <si>
    <t>Coordinador de Enlace Parlamentario</t>
  </si>
  <si>
    <t>SOTO RUIZ ENRIQUE SEBASTIAN</t>
  </si>
  <si>
    <t xml:space="preserve">SOTOMAYOR CASTILLO MAXIMO ELADIO  </t>
  </si>
  <si>
    <t>TALAVERA DAVILA ELVIS FRANCISCO</t>
  </si>
  <si>
    <t>TAMARIZ VELASQUEZ PAOLA ISABEL</t>
  </si>
  <si>
    <t>Analista III en Gestión de Proyectos</t>
  </si>
  <si>
    <t>TAPIA MORALES MARCO ANTONIO</t>
  </si>
  <si>
    <t>Especialista II Contable</t>
  </si>
  <si>
    <t>TAPIA ROJAS EDITH MARISOL</t>
  </si>
  <si>
    <t>Especialista II en Coordinacion</t>
  </si>
  <si>
    <t>TARIFEÑO RAMIREZ MARCO ANTONIO</t>
  </si>
  <si>
    <t>Auxiliar de Trámite Documentario</t>
  </si>
  <si>
    <t>TASSARA CARNERO ANDREA</t>
  </si>
  <si>
    <t>Publicista</t>
  </si>
  <si>
    <t>TAVARA GARCIA ADA ELISA</t>
  </si>
  <si>
    <t xml:space="preserve"> COORDINADOR EN INVERSIÓN PÚBLICA</t>
  </si>
  <si>
    <t>Analista III en Inversión Pública</t>
  </si>
  <si>
    <t>TAVARA GARCIA MARIA DEL PILAR</t>
  </si>
  <si>
    <t>TAVARA MONZON HERNAN</t>
  </si>
  <si>
    <t>TESEN SANDOVAL CESAR AUGUSTO</t>
  </si>
  <si>
    <t>TINOCO GALLEGOS JUAN CARLOS</t>
  </si>
  <si>
    <t>Ingeniera Electrica</t>
  </si>
  <si>
    <t>Coordinador de Inversiones</t>
  </si>
  <si>
    <t>TIPARRA FERNANDEZ MARTHA ANAUTIALER</t>
  </si>
  <si>
    <t>Asistente en Trámite Documentario</t>
  </si>
  <si>
    <t>TIRADO MARAVI DE HUERTAS MARIA DEL CARMEN</t>
  </si>
  <si>
    <t>TORRES PAREDES JESSICA CRISTINA</t>
  </si>
  <si>
    <t>TORRES PAXI FREDY</t>
  </si>
  <si>
    <t>TORRES RAMIREZ ANTONIO GOTTLIEB</t>
  </si>
  <si>
    <t>TORRES ROMERO SAUL STANY</t>
  </si>
  <si>
    <t>TORRICO HINOSTROZA YIMI FRANCISCO</t>
  </si>
  <si>
    <t xml:space="preserve">TRAUCO APAGÜEÑO MANUEL </t>
  </si>
  <si>
    <t>TREJO HUERTA MANUEL GODOFREDO</t>
  </si>
  <si>
    <t>TRISTAN GAMARRA LUIS GUILLERMO</t>
  </si>
  <si>
    <t>Analista III en Bienestar</t>
  </si>
  <si>
    <t>URBANO LEON  DIANA MARIBEL</t>
  </si>
  <si>
    <t>Trabajo Social</t>
  </si>
  <si>
    <t>URIBE ESCALANTE MARIA ELENA</t>
  </si>
  <si>
    <t>URRUTIA MUÑOZ DARIO FRANCISCO</t>
  </si>
  <si>
    <t>VALDIVIA MARTEL ANTONIO TEODORO</t>
  </si>
  <si>
    <t>VALDIVIA URDAY CRISTIAM PAUL</t>
  </si>
  <si>
    <t>VALLEJOS VALLEJOS VICTOR RAUL</t>
  </si>
  <si>
    <t>VARGAS DE LA CRUZ DAVID</t>
  </si>
  <si>
    <t>VARGAS TRELLES MARCO TULIO</t>
  </si>
  <si>
    <t>VARGAS VARGAS VERONICA ALEJANDRINA</t>
  </si>
  <si>
    <t>VASQUEZ CANALES MARIBEL</t>
  </si>
  <si>
    <t>VASQUEZ CARRILLO ANGEL ISAI</t>
  </si>
  <si>
    <t>Ingeniería de Sistemas e Informática/Ingeniería Civil</t>
  </si>
  <si>
    <t>VEGA GARCIA MIGUEL ANGEL</t>
  </si>
  <si>
    <t>Especialista Legal I</t>
  </si>
  <si>
    <t>VEGA NUÑEZ CLAUDIA GENOVEVA</t>
  </si>
  <si>
    <t>VEGA ORREGO ALFONSO DAVID</t>
  </si>
  <si>
    <t>Negocion Internacionales</t>
  </si>
  <si>
    <t>VELASQUEZ BERMEO ALAN</t>
  </si>
  <si>
    <t xml:space="preserve">Analista II Cartógrafo </t>
  </si>
  <si>
    <t>VELASQUEZ FERNANDEZ JOSEPH ESTEFAN</t>
  </si>
  <si>
    <t>Ingeniería Geógrafa</t>
  </si>
  <si>
    <t>Analista Geógrafo</t>
  </si>
  <si>
    <t xml:space="preserve">Asistente III control Documentario </t>
  </si>
  <si>
    <t>VELASQUEZ INCIO MIGUEL JORDAN</t>
  </si>
  <si>
    <t>VELIZ MONTERO ALEXANDER</t>
  </si>
  <si>
    <t>Bibliotecología y Ciencias de la Información</t>
  </si>
  <si>
    <t>VENEGAS VILLAR KAREM LIZBETH</t>
  </si>
  <si>
    <t>Especialista en Gestión de Recursos Humanos</t>
  </si>
  <si>
    <t>VENEROS MENDIVIL INGRID LIZBETH</t>
  </si>
  <si>
    <t>Especialista I en Gestión y Análisis de la Información de Contratos</t>
  </si>
  <si>
    <t>VICHARRA CHAMORRO ROSA BLANCA</t>
  </si>
  <si>
    <t>VILCA ARAMBULO MAZELLY</t>
  </si>
  <si>
    <t>VILCA FERRER WALDIR RICHARD</t>
  </si>
  <si>
    <t>Especialista Técnico en Seguimiento y Monitoreo de Ejecución Del PIRCC</t>
  </si>
  <si>
    <t>VILCHEZ MARAZO VIRGINIA SABINA</t>
  </si>
  <si>
    <t>VILLALOBOS VARGAS CRISTIAN</t>
  </si>
  <si>
    <t>Analista III Control de Viáticos</t>
  </si>
  <si>
    <t>VILLANUEVA MELGAR JAVIER CARLOMAGNO</t>
  </si>
  <si>
    <t>VILLANUEVA VEGA RUDDY ARMANDO</t>
  </si>
  <si>
    <t>Asistente III Control Documentario</t>
  </si>
  <si>
    <t>VILLAR PIMENTEL LEISY AMY</t>
  </si>
  <si>
    <t>Especialista II Médico Ocupacional</t>
  </si>
  <si>
    <t>VILLARROEL MIÑANO JUAN VICTOR SANTIAGO</t>
  </si>
  <si>
    <t>VIZARRA PALOMINO KARINA YOVANA</t>
  </si>
  <si>
    <t>VIZCARRA LLANOS LUIS MIJAIL</t>
  </si>
  <si>
    <t>WONG CONCA EDYS LUZ</t>
  </si>
  <si>
    <t>YABAR MAR TEOFILO AUGUSTO</t>
  </si>
  <si>
    <t>YANAC LEON INES PERPETUA</t>
  </si>
  <si>
    <t>Educación</t>
  </si>
  <si>
    <t>YOVERA CRUZ MANUEL EDGARDO</t>
  </si>
  <si>
    <t>ZABA TINEO JOSE CRISTIAN</t>
  </si>
  <si>
    <t>Especialista II en Proyectos</t>
  </si>
  <si>
    <t>ZAPATA MANDAMIENTO OMAR ANDERSON</t>
  </si>
  <si>
    <t>ZAVALETA PONCE RODOLFO JOSE</t>
  </si>
  <si>
    <t>Especialista II en Inversiones UEI y UF</t>
  </si>
  <si>
    <t>ZEGARRA MORAN ALDO</t>
  </si>
  <si>
    <t>ZOPPI BELTRAN GIOVANNA IRENE</t>
  </si>
  <si>
    <t>Especialista I Responsable de Servicios Generales</t>
  </si>
  <si>
    <t>ZUÑIGA CASANOVA PAUL ANDRE</t>
  </si>
  <si>
    <t>Derecho / Comunicación</t>
  </si>
  <si>
    <t>ZUÑIGA ROJAS ROXANA</t>
  </si>
  <si>
    <t>OPERADOR DE APLICACION DE ENCUESTA</t>
  </si>
  <si>
    <t>09569003</t>
  </si>
  <si>
    <t>ABANTO CARAHUATAY MARIA MARIZA</t>
  </si>
  <si>
    <t>LICENCIADO EN EDUCACION - NIVEL SECUNDARIA</t>
  </si>
  <si>
    <t>ESPECIALISTA EN MARCOS MUESTRALES Y CONTROL DE CALIDAD DE LA INFORMACION</t>
  </si>
  <si>
    <t>06002748</t>
  </si>
  <si>
    <t>ABANTO CHAVEZ WALTER JAIME</t>
  </si>
  <si>
    <t>INGENIERIA ESTADISTICA</t>
  </si>
  <si>
    <t>OPERADOR DE ACTUALIZACION CARTOGRAFICA DE LA ENDES</t>
  </si>
  <si>
    <t>80468713</t>
  </si>
  <si>
    <t>ABANTO MASIAS CRISTHIAN ALFREDO</t>
  </si>
  <si>
    <t>PROFESIONAL TECNICO EN ADMINISTRACION DE EMPRESAS</t>
  </si>
  <si>
    <t>EGRESADO</t>
  </si>
  <si>
    <t>OPERADOR DE VIGILANCIA Y SEGURIDAD</t>
  </si>
  <si>
    <t>10427064</t>
  </si>
  <si>
    <t>ACOSTA YBACETA RICARDO ALBERTO</t>
  </si>
  <si>
    <t>ASISTENTE ESPECIALISTA EN CALIDAD DE INFORMACION Y ANALISIS DE LA BASE DE DATOS</t>
  </si>
  <si>
    <t>29531422</t>
  </si>
  <si>
    <t>ACOSTA ZEA CESAR ANDRES</t>
  </si>
  <si>
    <t>07380671</t>
  </si>
  <si>
    <t>ADAMS NAPA WALTER LUIS</t>
  </si>
  <si>
    <t>20067004</t>
  </si>
  <si>
    <t>ADAUTO ARROYO JUAN JOSE</t>
  </si>
  <si>
    <t>TECNICO MECANICO, PRODUCCION</t>
  </si>
  <si>
    <t>OPERADOR DE DIGITALIZACION CARTOGRAFICA</t>
  </si>
  <si>
    <t>02617816</t>
  </si>
  <si>
    <t>ADRIANZEN MARTINO CARMEN ROSA</t>
  </si>
  <si>
    <t>COORDINADOR DEPARTAMENTAL DE PROYECTOS</t>
  </si>
  <si>
    <t>42681754</t>
  </si>
  <si>
    <t>AGRADA VALLE JULIVET</t>
  </si>
  <si>
    <t>NIVEL PRIMARIA</t>
  </si>
  <si>
    <t>ANALISTA DE CALIDAD Y PRUEBAS</t>
  </si>
  <si>
    <t>40907663</t>
  </si>
  <si>
    <t>AGÜERO VARGAS ARLETT VANESSA</t>
  </si>
  <si>
    <t>ING. DE SISTEMAS</t>
  </si>
  <si>
    <t>SUPERVISOR (A) LOCAL DE ENCUESTAS - ENDES</t>
  </si>
  <si>
    <t>44024320</t>
  </si>
  <si>
    <t>AGUILAR CHUQUITARQUI LIZ RAQUEL</t>
  </si>
  <si>
    <t>BIOLOGIA</t>
  </si>
  <si>
    <t>LICENCIADA EN BIOLOGIA</t>
  </si>
  <si>
    <t>OPERADOR DE APLICACION DE ENCUESTAS -ENCUESTADOR</t>
  </si>
  <si>
    <t>42200174</t>
  </si>
  <si>
    <t>AGUILAR LORDAN RUTH JOHANY</t>
  </si>
  <si>
    <t>76297332</t>
  </si>
  <si>
    <t>AGUILAR RAMOS ALEJANDRINA</t>
  </si>
  <si>
    <t>ANALISTA ESTADISTICO DEPARTAMENTAL</t>
  </si>
  <si>
    <t>40516110</t>
  </si>
  <si>
    <t>AGUILAR ZELADA JUDITH AYDEE</t>
  </si>
  <si>
    <t>42404807</t>
  </si>
  <si>
    <t>AGURTO BRICEÑO DIEGO ARMANDO</t>
  </si>
  <si>
    <t>OPERADOR DE MONITOREO Y VERIFICACION DE CALIDAD DE DATOS</t>
  </si>
  <si>
    <t>43073886</t>
  </si>
  <si>
    <t>ALAN LIVIA ANTONIO JOSE</t>
  </si>
  <si>
    <t>EDUCACION SECUNDARIA</t>
  </si>
  <si>
    <t>42157166</t>
  </si>
  <si>
    <t>ALANOCA RAMOS MARIA ELENA</t>
  </si>
  <si>
    <t>CIENCIAS AGRICOLAS</t>
  </si>
  <si>
    <t xml:space="preserve">ASISTENTE ESPECIALISTA EN INDICADORES SOCIODEMOGRAFICOS </t>
  </si>
  <si>
    <t>09725071</t>
  </si>
  <si>
    <t>ALARCON MEDINA ORLANDO SOTERO</t>
  </si>
  <si>
    <t>BIOESTADISTICO</t>
  </si>
  <si>
    <t>ESTUDIOS DE MAESTRIA</t>
  </si>
  <si>
    <t>MAESTRIA EN BIOESTADISTICA</t>
  </si>
  <si>
    <t>45844452</t>
  </si>
  <si>
    <t>ALARCON TORRES GUSTAVO HUMBERTO</t>
  </si>
  <si>
    <t>02615892</t>
  </si>
  <si>
    <t>ALBAN ZAPATA FRANCISCO ROBERTO</t>
  </si>
  <si>
    <t>ING. INDUSTRIAL</t>
  </si>
  <si>
    <t>INGE. INDUSTRIAL</t>
  </si>
  <si>
    <t>41313119</t>
  </si>
  <si>
    <t>ALBORNOZ IZQUIERDO YAHANINA TANIA</t>
  </si>
  <si>
    <t>ENFERMERA(O) ASISTENCIA A DOMICILIO</t>
  </si>
  <si>
    <t>OPERARIO DE SOPORTE TECNICO Y MANTENIMIENTO INFORMATICO DE ODEI</t>
  </si>
  <si>
    <t>41946951</t>
  </si>
  <si>
    <t>ALCA HUAMAN JOEL JEFFERSON</t>
  </si>
  <si>
    <t>PROFESIONAL TECNICO EN COMPUTACION E INFORMATICA</t>
  </si>
  <si>
    <t>04439043</t>
  </si>
  <si>
    <t>ALCAZAR REATEGUI NADIA MAGALI</t>
  </si>
  <si>
    <t>ENFERMERIA TECNICA</t>
  </si>
  <si>
    <t>19928214</t>
  </si>
  <si>
    <t>ALDANA CHAVEZ DE PEREZ EDELMIRA LIDIA</t>
  </si>
  <si>
    <t>OPERADOR ANTROPOMETRISTA</t>
  </si>
  <si>
    <t>46446353</t>
  </si>
  <si>
    <t>ALEJANDRO ESPEJO FIORELA SOLANCHS</t>
  </si>
  <si>
    <t>42380037</t>
  </si>
  <si>
    <t>ALEMAN MAURICIO SELMA PRISCILA</t>
  </si>
  <si>
    <t>INGENIERIA AGRONOMA</t>
  </si>
  <si>
    <t xml:space="preserve">CARTOGRAFO AUTOMATIZADOR </t>
  </si>
  <si>
    <t>09507246</t>
  </si>
  <si>
    <t>ALIAGA PAUCARHUANCA MELINA EMPERATRIZ</t>
  </si>
  <si>
    <t>ING. GEOGRAFICA</t>
  </si>
  <si>
    <t>INGE. GEOGRAFICA</t>
  </si>
  <si>
    <t>ASISTENTE DE CAPACITACION DE LA ESCUELA NACIONAL DE ESTADISTICA E INFORMATICA</t>
  </si>
  <si>
    <t>09804734</t>
  </si>
  <si>
    <t>ALLCCACO ORE SILVIA GLADYS</t>
  </si>
  <si>
    <t>AUXILIAR INFORMÁTICO</t>
  </si>
  <si>
    <t>10607592</t>
  </si>
  <si>
    <t xml:space="preserve">ALMEIDA CRUZ ROSA ERIKA </t>
  </si>
  <si>
    <t xml:space="preserve">ANALISTA DE CONSISTENCIA DE INFORMACION CONTABLE </t>
  </si>
  <si>
    <t>08080814</t>
  </si>
  <si>
    <t>ALMEYDA CASTRO JUANA LILIANA</t>
  </si>
  <si>
    <t>26683375</t>
  </si>
  <si>
    <t>ALVA GUEVARA ONDINA CARIDAD</t>
  </si>
  <si>
    <t>PROFESOR, EDUCACION SECUNDARIA/LENGUA Y LITERATURA</t>
  </si>
  <si>
    <t>42225955</t>
  </si>
  <si>
    <t>ALVA ISLA LIZA</t>
  </si>
  <si>
    <t>PROFESORA DE EDUCACION ARTISTICA</t>
  </si>
  <si>
    <t>ARTES PLASTICAS_DIBUJO Y PINTURA</t>
  </si>
  <si>
    <t>ANALIS. DE INFORMACION DE ENCUESTAS DE EMP. Y ESTA</t>
  </si>
  <si>
    <t>06111319</t>
  </si>
  <si>
    <t>ALVARADO CABRERA ZORAIDA GISSELL</t>
  </si>
  <si>
    <t>SUPERVISOR NACIONAL DE ENCUESTAS</t>
  </si>
  <si>
    <t>17930871</t>
  </si>
  <si>
    <t>ALVARADO FRANCO MARIA TERESA</t>
  </si>
  <si>
    <t>44555117</t>
  </si>
  <si>
    <t>ALVARADO GARCIA ANALY FABIOLA</t>
  </si>
  <si>
    <t xml:space="preserve">ASISTENTE CODIFICADOR DE CONSISTENCIA BASICA </t>
  </si>
  <si>
    <t>10218962</t>
  </si>
  <si>
    <t>ALVAREZ BARASORDA MARIA LUISA</t>
  </si>
  <si>
    <t>ASISTENTE DE DIAGRAMACION Y DISEÑO</t>
  </si>
  <si>
    <t>09434374</t>
  </si>
  <si>
    <t>ALVAREZ MORENO GLADYS EMMA</t>
  </si>
  <si>
    <t>COMPUTACION</t>
  </si>
  <si>
    <t>OPERADOR DE CONDUCCION VEHICULAR</t>
  </si>
  <si>
    <t>41657295</t>
  </si>
  <si>
    <t>ALVAREZ NUÑEZ YEYSON MAURO</t>
  </si>
  <si>
    <t>TECNICOS EN ADMINISTRACION</t>
  </si>
  <si>
    <t>GUIA OFICIAL DE TURISMO</t>
  </si>
  <si>
    <t>41153798</t>
  </si>
  <si>
    <t>ALVAREZ REYES ELI CARLOS</t>
  </si>
  <si>
    <t>MAGISTER EN GESTION PUBLICA</t>
  </si>
  <si>
    <t xml:space="preserve">COORDINADOR DE ESTADISTICAS DEPARTAMENTALES </t>
  </si>
  <si>
    <t>70658355</t>
  </si>
  <si>
    <t>ALVAREZ ROMERO GINA MERCEDES</t>
  </si>
  <si>
    <t>ANALISTA SOCIOECONOMICO DE INVESTIGACIONES</t>
  </si>
  <si>
    <t>42992493</t>
  </si>
  <si>
    <t>ALVAREZ VASQUEZ GLORIA DEL PILAR</t>
  </si>
  <si>
    <t>ANALISTA DE INDICADORES SOCIOECONOMICOS DEL SISTEMA DE INFORMACION REGIONAL PARA LA TOMA DE DECISIONES-SIRTOD</t>
  </si>
  <si>
    <t>71203176</t>
  </si>
  <si>
    <t>ALZAMORA ALVARADO MILAGROS CARMEN</t>
  </si>
  <si>
    <t>ASISTENTE ESTADISTICO DEPARTAMENTAL</t>
  </si>
  <si>
    <t>04424421</t>
  </si>
  <si>
    <t>ANAHUA CAUNA VIRGINIA SECUNDINA</t>
  </si>
  <si>
    <t>ING. ECONOMICA</t>
  </si>
  <si>
    <t>40180340</t>
  </si>
  <si>
    <t>ANAYA BOCANEGRA YESSICA CECILIA</t>
  </si>
  <si>
    <t>PREGRADO</t>
  </si>
  <si>
    <t>28281196</t>
  </si>
  <si>
    <t>ANAYA CARDENAS FANNY ROSA</t>
  </si>
  <si>
    <t>AUXILIAR, CONTABLE</t>
  </si>
  <si>
    <t xml:space="preserve">CONTABILIDAD </t>
  </si>
  <si>
    <t>40936457</t>
  </si>
  <si>
    <t>ANCAJIMA YOVERA GABY LILY</t>
  </si>
  <si>
    <t>AGRONOMIA</t>
  </si>
  <si>
    <t xml:space="preserve">ASISTENTE INFORMATICO </t>
  </si>
  <si>
    <t>25789994</t>
  </si>
  <si>
    <t>ANCHANTE HURTADO GONZALO EMILIO</t>
  </si>
  <si>
    <t xml:space="preserve">INGENIERIA DE SISTEMAS </t>
  </si>
  <si>
    <t>01770842</t>
  </si>
  <si>
    <t>ANCHAPURI APAZA ALDO</t>
  </si>
  <si>
    <t>41869169</t>
  </si>
  <si>
    <t>ANCHIRAICO ASTUVILCA VANESSA ELVA</t>
  </si>
  <si>
    <t>PROFESOR DE EDUCACION PRIMARIA</t>
  </si>
  <si>
    <t>47533988</t>
  </si>
  <si>
    <t>ANDAHUA CASTELLANO VICTORIA DORA</t>
  </si>
  <si>
    <t xml:space="preserve">ANALISTA EN CONSTRUCCION DE DISEÑOS MUESTRALES </t>
  </si>
  <si>
    <t>16008344</t>
  </si>
  <si>
    <t>ANDRADE PALOMARES KATIA MARIELA</t>
  </si>
  <si>
    <t>ING. DE ESTAD. E INFORM.</t>
  </si>
  <si>
    <t>INGE. DE ESTD. E INFORM.</t>
  </si>
  <si>
    <t>45787948</t>
  </si>
  <si>
    <t>ANDRES BENDEZU KATHERINE MAGALY</t>
  </si>
  <si>
    <t>PROFESOR DE COMPUTACION E INFORMATICA</t>
  </si>
  <si>
    <t>METODOLOGO</t>
  </si>
  <si>
    <t>07172538</t>
  </si>
  <si>
    <t>ANGULO BOTIQUIN EDITH BEATRIZ</t>
  </si>
  <si>
    <t>05341665</t>
  </si>
  <si>
    <t>ANGULO PINEDO ROSA YSELA</t>
  </si>
  <si>
    <t>ING. QUIMICA</t>
  </si>
  <si>
    <t>ANALISTA DE METODOLOGIAS DE ENCUESTA CON PROCEDIMIENTOS BIOMEDICOS</t>
  </si>
  <si>
    <t>10044434</t>
  </si>
  <si>
    <t>ANGULO REYES DORIS AMELIA</t>
  </si>
  <si>
    <t xml:space="preserve">ESPECIALISTA CARTOGRAFICO </t>
  </si>
  <si>
    <t>43897947</t>
  </si>
  <si>
    <t>ANICAMA MACHUCA DANIEL ANGEL</t>
  </si>
  <si>
    <t>ANALISTA ADMINISTRATIVO EN PROYECTOS DE INVESTIGACIÓN</t>
  </si>
  <si>
    <t>09971137</t>
  </si>
  <si>
    <t>ANICETO SANCHEZ ALICIA JANETH</t>
  </si>
  <si>
    <t>OPERADOR DE LA UNIDAD DE DISTRIBUCION, RECEPCION Y ARCHIVO</t>
  </si>
  <si>
    <t>15840093</t>
  </si>
  <si>
    <t>ANTESANA ARGANDOÑA MIGUEL ANGEL</t>
  </si>
  <si>
    <t>40359904</t>
  </si>
  <si>
    <t>ANTONIO ANYOSA BERTHA ELIZABETH</t>
  </si>
  <si>
    <t>ANALISTA ECONOMICO DEL SECTOR INSTITUCIONAL SOCIEDADES NO FINANCIERAS</t>
  </si>
  <si>
    <t>42441803</t>
  </si>
  <si>
    <t>ANTUNEZ ONCOY ERIKA</t>
  </si>
  <si>
    <t>OPERADOR DE PROCESAMIENTO DE VARIABLES ECONOMICAS</t>
  </si>
  <si>
    <t>47486385</t>
  </si>
  <si>
    <t>ANYOSA NUÑEZ LUIS FRANCISCO</t>
  </si>
  <si>
    <t>71574731</t>
  </si>
  <si>
    <t>APARICIO ELIZALDE XIMENA NATALY</t>
  </si>
  <si>
    <t>ESPECIALISTA EN ARCHIVO</t>
  </si>
  <si>
    <t>46899778</t>
  </si>
  <si>
    <t>APAZA BELLO MARIA GUADALUPE</t>
  </si>
  <si>
    <t>APOYO ADMINISTRATIVO DE LAS ODEI</t>
  </si>
  <si>
    <t>43600448</t>
  </si>
  <si>
    <t>APAZA CCOA JULIAN IGNACIO</t>
  </si>
  <si>
    <t>GERENCIA MEDIOAMBIENTAL</t>
  </si>
  <si>
    <t>ASISTENTE DE CAPACITACION DE LAS OFICINAS DEPARTAMENTALES</t>
  </si>
  <si>
    <t>45821681</t>
  </si>
  <si>
    <t>APAZA LAYME WILLIANS</t>
  </si>
  <si>
    <t>41439857</t>
  </si>
  <si>
    <t>APONTE SURITA ISIDRO</t>
  </si>
  <si>
    <t>25412042</t>
  </si>
  <si>
    <t>APUELA SALAS ARQUIMIDES</t>
  </si>
  <si>
    <t>SUPER. LOCAL DE OPER. DE APLICACION DE ENCUESTAS</t>
  </si>
  <si>
    <t>42596199</t>
  </si>
  <si>
    <t>AQUITUARI PACAYA SANDRA ISABEL</t>
  </si>
  <si>
    <t>41623813</t>
  </si>
  <si>
    <t>ARANA GRADOS MARIA ALICIA</t>
  </si>
  <si>
    <t>ESTUDIANTE</t>
  </si>
  <si>
    <t xml:space="preserve">EDUCACION SECUNDARIA </t>
  </si>
  <si>
    <t>CARTOGRAFO TEMATICO</t>
  </si>
  <si>
    <t>07119594</t>
  </si>
  <si>
    <t>ARANDA DE LA RIVA DORA MARIA</t>
  </si>
  <si>
    <t>GEOLOGIA, MINAS METALURGIA Y CIENCIAS GE</t>
  </si>
  <si>
    <t>43163514</t>
  </si>
  <si>
    <t>ARANDA VALDIVIEZO MONIKA GISELL</t>
  </si>
  <si>
    <t>COMUNICACION SOCIAL</t>
  </si>
  <si>
    <t>40312990</t>
  </si>
  <si>
    <t>ARANDA VEGA TRINIDAD TEODOSIA</t>
  </si>
  <si>
    <t>28227518</t>
  </si>
  <si>
    <t>ARANGO RAMOS FLORA</t>
  </si>
  <si>
    <t>OBSTETRIZ</t>
  </si>
  <si>
    <t>OBSTETRICIA</t>
  </si>
  <si>
    <t>71059375</t>
  </si>
  <si>
    <t>ARANGOYTIA QUISPE KAREN PAMELA</t>
  </si>
  <si>
    <t>ASISTENTE DE SISTEMA DE REDES</t>
  </si>
  <si>
    <t>41879309</t>
  </si>
  <si>
    <t>ARAUJO JAUREGUI MARCOS EUGENIO</t>
  </si>
  <si>
    <t>INGENIERIA DE SISTEMAS Y COMPUTACION</t>
  </si>
  <si>
    <t>SEGMENTISTA</t>
  </si>
  <si>
    <t>40894334</t>
  </si>
  <si>
    <t>ARAUJO JAUREGUI MARTIN JACOBO</t>
  </si>
  <si>
    <t>16703706</t>
  </si>
  <si>
    <t>ARCE CORNEJO CARITO DE LOS MILAGROS</t>
  </si>
  <si>
    <t>MAESTRIA EN EDUCACION</t>
  </si>
  <si>
    <t>00236851</t>
  </si>
  <si>
    <t>ARCELLES MORAN MIGUEL ALBERTO</t>
  </si>
  <si>
    <t>ING. PESQUERA</t>
  </si>
  <si>
    <t>29625168</t>
  </si>
  <si>
    <t>ARCOS ARCOS ANA MARIA</t>
  </si>
  <si>
    <t>ESP. DE LAS ACT. DE BIEN.Y SERVICIOS NO FINANCIEROS</t>
  </si>
  <si>
    <t>07281512</t>
  </si>
  <si>
    <t>ARCOS CHIRITO CESAR EMILIO</t>
  </si>
  <si>
    <t>CIENCIAS ECONOMICAS</t>
  </si>
  <si>
    <t>42255185</t>
  </si>
  <si>
    <t>ARELLAN OROYA FRANKLIN JAKSON</t>
  </si>
  <si>
    <t>TECNICO INSPECTOR, NAVAL</t>
  </si>
  <si>
    <t>ASISTENTE ADMINISTRATIVO DE ALTA DIRECCION</t>
  </si>
  <si>
    <t>07428737</t>
  </si>
  <si>
    <t>ARELLANO VERA ZOILA MARCELA</t>
  </si>
  <si>
    <t>45118272</t>
  </si>
  <si>
    <t>AREVALO DIAZ BEATRIZ DEL ROSARIO</t>
  </si>
  <si>
    <t>ANALISTA DE LAS ACTIVIDADES EXTRACTIVAS, DE MANUFACTURA, SERVICIOS Y CUENTAS DE LAS SOCIEDADES NO FINANCIERAS</t>
  </si>
  <si>
    <t>43857193</t>
  </si>
  <si>
    <t>ARGUME SANDOVAL SUSANA LUCIA</t>
  </si>
  <si>
    <t>INGENIERIA ECONOMICA</t>
  </si>
  <si>
    <t xml:space="preserve">SUPERVISOR DE CONSISTENCIA DE INFORMACION </t>
  </si>
  <si>
    <t>43074127</t>
  </si>
  <si>
    <t>ARIAS PATIÑO KARINA ROCIO</t>
  </si>
  <si>
    <t>40626539</t>
  </si>
  <si>
    <t>ARICA BENITES JHESENIA DEL CARMEN</t>
  </si>
  <si>
    <t>ING. AGRONOMA</t>
  </si>
  <si>
    <t xml:space="preserve">INGENIERO AGRONOMA </t>
  </si>
  <si>
    <t>01147165</t>
  </si>
  <si>
    <t>ARMAS SILVA LOYSI</t>
  </si>
  <si>
    <t>41161607</t>
  </si>
  <si>
    <t>ARMAS VARGAS EVELYN JULISSA</t>
  </si>
  <si>
    <t>41574972</t>
  </si>
  <si>
    <t>ARPI QUISPE EFRAIN VICENTE</t>
  </si>
  <si>
    <t>MATEMATICA</t>
  </si>
  <si>
    <t>40840884</t>
  </si>
  <si>
    <t>ARREDONDO HERMOZA PATRICIA</t>
  </si>
  <si>
    <t>PROFESOR DE EDUCACION INICIAL (PRE-ESCOLAR)</t>
  </si>
  <si>
    <t xml:space="preserve">EDUCACION INICIAL </t>
  </si>
  <si>
    <t>SUPERVISOR DE CODIFICACION DE VARIABLES</t>
  </si>
  <si>
    <t>06246971</t>
  </si>
  <si>
    <t>ARRIETA VICUÑA ELIZABETH</t>
  </si>
  <si>
    <t>05641834</t>
  </si>
  <si>
    <t>ARRUNATEGUI SALDARRIAGA GUADALUPE ANDREA</t>
  </si>
  <si>
    <t>40118192</t>
  </si>
  <si>
    <t>ARTEAGA MEZA GUILLERMO ALEXS</t>
  </si>
  <si>
    <t xml:space="preserve">INGENIERO GEOGRAFICO Y ECOLOGICO </t>
  </si>
  <si>
    <t xml:space="preserve">ASISTENTE INFORMATICO DE ENCUESTAS ECONOMICAS </t>
  </si>
  <si>
    <t>40785050</t>
  </si>
  <si>
    <t>ASCA GUTIERREZ MONICA LUZ</t>
  </si>
  <si>
    <t>05373235</t>
  </si>
  <si>
    <t>ASPAJO FLORES ABNER AUGUSTO</t>
  </si>
  <si>
    <t>ESPECIALISTA EN CUENTAS NACIONALES DEL SECTOR DE LAS SOCIEDADES NO FINANCIERAS</t>
  </si>
  <si>
    <t>06805542</t>
  </si>
  <si>
    <t>ASPARRIN MARTIN CARMEN PAULINA</t>
  </si>
  <si>
    <t>EGRESADO DE MAESTRIA</t>
  </si>
  <si>
    <t xml:space="preserve">ASISTENTE DE ORGANIZACIÓN Y MÉTODOS </t>
  </si>
  <si>
    <t>70068145</t>
  </si>
  <si>
    <t>ASTOCONDOR ROJAS ANABEL PAMELA</t>
  </si>
  <si>
    <t xml:space="preserve">ASISTENTE EN EL  ANALISIS DE BASE DE DATOS </t>
  </si>
  <si>
    <t>21460019</t>
  </si>
  <si>
    <t>ASTORGA CABRERA DEICIA MARCELINA</t>
  </si>
  <si>
    <t>08295630</t>
  </si>
  <si>
    <t>AVENDAÑO ASCASIBAR ROLANDO ALBERTO</t>
  </si>
  <si>
    <t>22661771</t>
  </si>
  <si>
    <t>AYALA GOMEZ SUSANA</t>
  </si>
  <si>
    <t>41588648</t>
  </si>
  <si>
    <t>AYLAS MERCADO BENNY CARLA</t>
  </si>
  <si>
    <t>40442545</t>
  </si>
  <si>
    <t>BACA MENDOZA JOVANA</t>
  </si>
  <si>
    <t>41054004</t>
  </si>
  <si>
    <t>BACA PUMA MAGALI</t>
  </si>
  <si>
    <t xml:space="preserve">ASISTENTE ADMINISTRATIVO DE PROYECTO </t>
  </si>
  <si>
    <t>06597553</t>
  </si>
  <si>
    <t>BALAREZO MENDOZA DE CHIU MERCEDES TERESA</t>
  </si>
  <si>
    <t xml:space="preserve">ADMINISTRACION DE EMPRESAS </t>
  </si>
  <si>
    <t>ASISTENTE EN CAPACITACION Y RENDIMIENTO</t>
  </si>
  <si>
    <t>44282489</t>
  </si>
  <si>
    <t>BALDEON PINEDO SANDRA ARTEMIA</t>
  </si>
  <si>
    <t>ASISTENTE DE CONSISTENCIA DE PRECIOS</t>
  </si>
  <si>
    <t>09606885</t>
  </si>
  <si>
    <t>BALLENA GONZALES PATRICIA ELIZABETH</t>
  </si>
  <si>
    <t>RELACIONES INDUSTRIALES</t>
  </si>
  <si>
    <t>OPERADOR EN PROGRAMACION DE RUTAS DE TRABAJO SISTEMATIZADAS</t>
  </si>
  <si>
    <t>10283940</t>
  </si>
  <si>
    <t>BALTAZAR BERNABLE TRINIDAD MABEL</t>
  </si>
  <si>
    <t>44994416</t>
  </si>
  <si>
    <t>BAÑARES MAYTA MARIBEL ROXANA</t>
  </si>
  <si>
    <t>OPERADOR DE MONITOREO CARTOGRAFICO</t>
  </si>
  <si>
    <t>07617189</t>
  </si>
  <si>
    <t>BARAIBAR GOMEZ JOSE OMAR ESTEBAN</t>
  </si>
  <si>
    <t>COORDINADOR DE ACTUALIZACION CARTOGRAFICA Y REGISTRO DE VIVIENDAS Y ESTABLECIMIENTOS</t>
  </si>
  <si>
    <t>06227982</t>
  </si>
  <si>
    <t>BARBA MAIQUE JOSE CESAR</t>
  </si>
  <si>
    <t>ING. ADMINISTRATIVA</t>
  </si>
  <si>
    <t>31014979</t>
  </si>
  <si>
    <t>BARRIENTOS LLAMOCCA ANTONIO</t>
  </si>
  <si>
    <t>OPERADOR DE CAMARA</t>
  </si>
  <si>
    <t>29650425</t>
  </si>
  <si>
    <t>BARRIGA OVIEDO CESAR CHIPE</t>
  </si>
  <si>
    <t>TECNICO, COMUNICACION AUDIOVISUAL</t>
  </si>
  <si>
    <t>PRODUCCION Y DIRECCION DE RADIO Y TELEVI</t>
  </si>
  <si>
    <t>ESPEC. ADMINIST. DE LA SUBJEFATURA DE ESTADISTICA</t>
  </si>
  <si>
    <t>21578449</t>
  </si>
  <si>
    <t>BARRIOS MUÑOZ MARCOS WENCESLAO</t>
  </si>
  <si>
    <t>ANALISTA DEL SECTOR SERVICIOS</t>
  </si>
  <si>
    <t>42763973</t>
  </si>
  <si>
    <t>BARZOLA ARCOS KARINA VANESSA</t>
  </si>
  <si>
    <t>28311327</t>
  </si>
  <si>
    <t>BAUTISTA QUICHCA JOSUE</t>
  </si>
  <si>
    <t xml:space="preserve">ANALISTA CARTOGRAFICO </t>
  </si>
  <si>
    <t>40840163</t>
  </si>
  <si>
    <t>BAZAN HUAMANI ELIO ORLANDO</t>
  </si>
  <si>
    <t>GEOGRAFIA Y MEDIO AMBIENTE</t>
  </si>
  <si>
    <t>33806542</t>
  </si>
  <si>
    <t>BAZAN VELA NILA MERCEDES</t>
  </si>
  <si>
    <t>70083417</t>
  </si>
  <si>
    <t>BECERRA DIAZ MIRIAM AHAMALY</t>
  </si>
  <si>
    <t>NUTRICION</t>
  </si>
  <si>
    <t>ANALISTA DE PRECIOS AL CONSUMIDOR</t>
  </si>
  <si>
    <t>08123731</t>
  </si>
  <si>
    <t>BECERRA RODRIGUEZ JULIO GASPAR</t>
  </si>
  <si>
    <t>01281958</t>
  </si>
  <si>
    <t>BEDOYA AZA MARCO AUGUSTO</t>
  </si>
  <si>
    <t>08801479</t>
  </si>
  <si>
    <t>BEDOYA RUBIO ANA MARIA</t>
  </si>
  <si>
    <t>CIENCIAS - PESQUERIA PISCICULTURA</t>
  </si>
  <si>
    <t>CIENCIAS - PESQUEIRA PISCICULTURA</t>
  </si>
  <si>
    <t>09978022</t>
  </si>
  <si>
    <t>BEJARANO MARIN PILAR SOLEDAD</t>
  </si>
  <si>
    <t>42186570</t>
  </si>
  <si>
    <t>BELLIDO ALIAGA JUAN</t>
  </si>
  <si>
    <t>23805314</t>
  </si>
  <si>
    <t>BELLOTA QUINTANILLA EMMA</t>
  </si>
  <si>
    <t>ECONOMIA Y ADMINISTRACION</t>
  </si>
  <si>
    <t>ECONOMIA Y ADMINISTRACION-ADMINISTRACION</t>
  </si>
  <si>
    <t>09928320</t>
  </si>
  <si>
    <t>BENAVENTE FLORES JULIO CESAR</t>
  </si>
  <si>
    <t>46144844</t>
  </si>
  <si>
    <t>BENAVIDES GONZALES YEESEÑA MARISOL</t>
  </si>
  <si>
    <t>OPERADOR DE COMPILACION CARTOGRAFICA</t>
  </si>
  <si>
    <t>30941887</t>
  </si>
  <si>
    <t>BENAVIDES PEREZ CARLOS</t>
  </si>
  <si>
    <t>OPERADOR DE MONITOREO EN TRANSFERENCIA DE INFORMACION</t>
  </si>
  <si>
    <t>06143167</t>
  </si>
  <si>
    <t>BENDEZU BARAZORDA MARIA MARCELINA</t>
  </si>
  <si>
    <t>ESPECIALISTA EN METODOLOGIAS DE INVESTIGACION</t>
  </si>
  <si>
    <t>40603993</t>
  </si>
  <si>
    <t>BENITES VELASQUEZ BACH BEKER</t>
  </si>
  <si>
    <t>02660955</t>
  </si>
  <si>
    <t>BENITES VISE SILVIA</t>
  </si>
  <si>
    <t>01149543</t>
  </si>
  <si>
    <t>BERAUN HIDALGO JULIA ELIZABETH</t>
  </si>
  <si>
    <t>ING. AGRO INDUSTRIAL</t>
  </si>
  <si>
    <t>PROFESIONAL INFORMÁTICO IV</t>
  </si>
  <si>
    <t>08018442</t>
  </si>
  <si>
    <t>BERETTA ENCISO AGUSTIN JAVIER</t>
  </si>
  <si>
    <t>LICENCIADO EN COMPUTACION</t>
  </si>
  <si>
    <t>OPERADOR DE CONSISTENCIA BASICA</t>
  </si>
  <si>
    <t>40920065</t>
  </si>
  <si>
    <t>BERMUDEZ CALIPUY OSCAR RICARDO</t>
  </si>
  <si>
    <t>CIENCIAS DE LA EDUCACION</t>
  </si>
  <si>
    <t>ASISTENTE DE PROGRAMACION ACADEMICA</t>
  </si>
  <si>
    <t>40036455</t>
  </si>
  <si>
    <t>BERNUY VACA JULISSA ANGELICA</t>
  </si>
  <si>
    <t>42021943</t>
  </si>
  <si>
    <t>BETANCOURT SARMIENTO JOHANA DEL PILAR</t>
  </si>
  <si>
    <t>40951987</t>
  </si>
  <si>
    <t>BETANCUR LEON MARITZA</t>
  </si>
  <si>
    <t xml:space="preserve">ANALISTA SOCIODEMOGRAFICO </t>
  </si>
  <si>
    <t>42229963</t>
  </si>
  <si>
    <t>BEZADA DAVALOS RENZO JESUS</t>
  </si>
  <si>
    <t>ESTADISTICO</t>
  </si>
  <si>
    <t>08032089</t>
  </si>
  <si>
    <t>BLANCO CHICANA CONCEPCION</t>
  </si>
  <si>
    <t>ASISTENTE EN EVALUACION PRESUPUESTAL</t>
  </si>
  <si>
    <t>71469733</t>
  </si>
  <si>
    <t>BLANCO LOPEZ TANNY CAROL</t>
  </si>
  <si>
    <t>20005300</t>
  </si>
  <si>
    <t>BLAZ CHAUPIN YLSIAS GUISELA</t>
  </si>
  <si>
    <t>ING. INDUSTRUAL</t>
  </si>
  <si>
    <t>SUPERVISOR(A) LOCAL DE OPERADOR DE APLICACION DE ENCUESTAS</t>
  </si>
  <si>
    <t>46951754</t>
  </si>
  <si>
    <t>BOJORQUEZ HUANCA JEYMI SHIRLEY</t>
  </si>
  <si>
    <t xml:space="preserve">RESPONSABLE DE OPERACIÓN DE CAMPO </t>
  </si>
  <si>
    <t>08154966</t>
  </si>
  <si>
    <t>BOLIVAR TALAVERA MIGUEL AUGUSTO</t>
  </si>
  <si>
    <t>09972626</t>
  </si>
  <si>
    <t>BONIFACIO CURO JOVITA</t>
  </si>
  <si>
    <t>31632661</t>
  </si>
  <si>
    <t>BONIFACIO TINOCO MARCELINO ALEJANDRO</t>
  </si>
  <si>
    <t>ASISTENTE EN CONTROL DE CALIDAD ESTADISTICA</t>
  </si>
  <si>
    <t>09832714</t>
  </si>
  <si>
    <t>BORDA QUISPE CONCEPCION</t>
  </si>
  <si>
    <t>44046545</t>
  </si>
  <si>
    <t>BOTTGER QUIÑONES SOLEDAD GIOVANA</t>
  </si>
  <si>
    <t>PROFESOR DE ENSEÑANZA PRIMARIA</t>
  </si>
  <si>
    <t>25401822</t>
  </si>
  <si>
    <t>BRAVO MORALES JULIO HENRY</t>
  </si>
  <si>
    <t xml:space="preserve">SUPERVISOR NACIONAL DE ENCUESTAS </t>
  </si>
  <si>
    <t>23261967</t>
  </si>
  <si>
    <t>BREÑA APUMAYTA NORMA</t>
  </si>
  <si>
    <t>GESTION EMPRESARIAL</t>
  </si>
  <si>
    <t>47321229</t>
  </si>
  <si>
    <t>BRICEÑO TACURI LUZREYNA</t>
  </si>
  <si>
    <t>INGENIERIA AGROINDUSTRIAL</t>
  </si>
  <si>
    <t>46694798</t>
  </si>
  <si>
    <t>BUELOT COMECA LIZETH ADELAIDA</t>
  </si>
  <si>
    <t>TURISMO Y ADMINISTRACION</t>
  </si>
  <si>
    <t>LICENCIADA EN TURISMO Y ADMINISTRACION</t>
  </si>
  <si>
    <t>07995646</t>
  </si>
  <si>
    <t>BUENDIA DIAZ MIGUEL ANGEL</t>
  </si>
  <si>
    <t>40193521</t>
  </si>
  <si>
    <t>BULEJE SAYRITUPAC KARINA MASSIEL</t>
  </si>
  <si>
    <t>PROFESOR, EDUCACION SECUNDARIA</t>
  </si>
  <si>
    <t>40902845</t>
  </si>
  <si>
    <t>BURGOS CHIRINOS RITA NOVILU</t>
  </si>
  <si>
    <t>40723817</t>
  </si>
  <si>
    <t>BUSTAMANTE CIEZA KENNY</t>
  </si>
  <si>
    <t>ING. AGROINDUSTRIAL</t>
  </si>
  <si>
    <t>10345027</t>
  </si>
  <si>
    <t>BUSTAMANTE RETUERTO JORGE EDGARDO</t>
  </si>
  <si>
    <t>OPER. DE ADM. DE EQ. INFORMATICOS Y TELF. MOVIL INST.</t>
  </si>
  <si>
    <t>48073003</t>
  </si>
  <si>
    <t>CABELLO HERENCIA DIEGO</t>
  </si>
  <si>
    <t>ADMINISTRACION, FINANZAS Y NEGOCIOS GLOBALES</t>
  </si>
  <si>
    <t>41343414</t>
  </si>
  <si>
    <t>CABELLO PICOY MARITZA</t>
  </si>
  <si>
    <t>09355136</t>
  </si>
  <si>
    <t>CABELLO VASQUEZ BERNARDINO</t>
  </si>
  <si>
    <t>OPERARIO DE LIMPIEZA</t>
  </si>
  <si>
    <t>44602656</t>
  </si>
  <si>
    <t>CABELLOS BERNABE RONALD OSWALDO</t>
  </si>
  <si>
    <t>SUPERVISOR DE ESTADISTICAS SOCIOECONOMICAS DE GESTION MUNICIPAL</t>
  </si>
  <si>
    <t>10700068</t>
  </si>
  <si>
    <t>CABEZAS MEDINA GISSELA MARIA</t>
  </si>
  <si>
    <t>LICENCIADA EN ESTADISTICA</t>
  </si>
  <si>
    <t>28291031</t>
  </si>
  <si>
    <t>CABRERA BELLIDO MARIA ANGELICA</t>
  </si>
  <si>
    <t>INGENIERA QUIMICA</t>
  </si>
  <si>
    <t>INGENIERIA QUIMICA</t>
  </si>
  <si>
    <t>06267783</t>
  </si>
  <si>
    <t>CABRERA CONISLLA ERNESTO LUIS</t>
  </si>
  <si>
    <t>32906720</t>
  </si>
  <si>
    <t>CABRERA MEDINA CONSUELO LILIA</t>
  </si>
  <si>
    <t xml:space="preserve">ENFERMERIA TECNICA </t>
  </si>
  <si>
    <t>09749071</t>
  </si>
  <si>
    <t>CABRERA VARGAS NELLY MARGARITA</t>
  </si>
  <si>
    <t>09690434</t>
  </si>
  <si>
    <t>CACCHA SANCHEZ NANCY SOFIA</t>
  </si>
  <si>
    <t>09438230</t>
  </si>
  <si>
    <t>CACEDA ANGLAS SUSANA GEORGINA</t>
  </si>
  <si>
    <t>10601560</t>
  </si>
  <si>
    <t>CACERES RIVERA CATTI FRANCIA</t>
  </si>
  <si>
    <t>19995145</t>
  </si>
  <si>
    <t>CACERES ROBLES JORGE RICARDO</t>
  </si>
  <si>
    <t>25734067</t>
  </si>
  <si>
    <t>CADILLO JAVIER ELIZABETH</t>
  </si>
  <si>
    <t>42571834</t>
  </si>
  <si>
    <t>CAJALEON CHAMORRO MIRIAM JUDITH</t>
  </si>
  <si>
    <t>ODONTOLOGIA</t>
  </si>
  <si>
    <t>71252710</t>
  </si>
  <si>
    <t>CALDERON ARIAS MACARENA DEL ROSARIO</t>
  </si>
  <si>
    <t>INGENIERIA COMERCIAL</t>
  </si>
  <si>
    <t>41330613</t>
  </si>
  <si>
    <t>CALDERON BOCANEGRA EDIL ENRIQUE</t>
  </si>
  <si>
    <t>41274754</t>
  </si>
  <si>
    <t>CALDERON DAVILA OSCAR DANIEL</t>
  </si>
  <si>
    <t>ASISTENTE DE PRECIOS DE COMERCIO EXTERIOR</t>
  </si>
  <si>
    <t>43650478</t>
  </si>
  <si>
    <t>CALDERON HINOSTROZA MINERVA</t>
  </si>
  <si>
    <t>15354334</t>
  </si>
  <si>
    <t>CALDERON LOPEZ ANTONIO SANTOS</t>
  </si>
  <si>
    <t>43067508</t>
  </si>
  <si>
    <t>CALDERON MENDOZA CARLOS AUGUSTO</t>
  </si>
  <si>
    <t>71775430</t>
  </si>
  <si>
    <t>CALDERON RAMOS KARINA NATHALY</t>
  </si>
  <si>
    <t>CONTADOR, EMPRESA</t>
  </si>
  <si>
    <t xml:space="preserve">CIENCIAS CONTABLES Y FINANCIERAS </t>
  </si>
  <si>
    <t>OPERADOR DE REENTREVISTA</t>
  </si>
  <si>
    <t>09805534</t>
  </si>
  <si>
    <t>CALDERON VALENZUELA JULIO GEORGE</t>
  </si>
  <si>
    <t>70869575</t>
  </si>
  <si>
    <t>CALDERON VALLE WALTER MAURICIO</t>
  </si>
  <si>
    <t>29315392</t>
  </si>
  <si>
    <t>CALDERON VILCA CECILIA ESTEFANIA</t>
  </si>
  <si>
    <t>PROGRAMADOR DE SISTEMAS</t>
  </si>
  <si>
    <t>46908349</t>
  </si>
  <si>
    <t>CALIXTRO AGUILAR MARIBEL</t>
  </si>
  <si>
    <t>ANALISTA DE RESULTADOS DE PRECIOS</t>
  </si>
  <si>
    <t>09466948</t>
  </si>
  <si>
    <t>CALLALLI CAMPANA MARIA ELENA</t>
  </si>
  <si>
    <t xml:space="preserve">ANALISTA DE BASE DE DATOS </t>
  </si>
  <si>
    <t>42357569</t>
  </si>
  <si>
    <t>CALLE HUAMANI ABDON RENE</t>
  </si>
  <si>
    <t>ESPECIALISTA EN ANALISIS DE INDICADORES DEL SISTEMA DE INFORMACION REGIONAL PARA LA TOMA DE DECISIONES-SIRTOD</t>
  </si>
  <si>
    <t>41593209</t>
  </si>
  <si>
    <t>CALLE ROSASCO LUIS FRANCISCO</t>
  </si>
  <si>
    <t>POLITOLOGO</t>
  </si>
  <si>
    <t>43577330</t>
  </si>
  <si>
    <t>CALONGE VEGA EDUARDO SEGUNDO</t>
  </si>
  <si>
    <t>44727410</t>
  </si>
  <si>
    <t>CAMACHO CHAVEZ LIZBETH</t>
  </si>
  <si>
    <t>INGENIERO AGROINDUSTRIAL</t>
  </si>
  <si>
    <t>09897343</t>
  </si>
  <si>
    <t>CAMACHO LEON FLOR YESENIA</t>
  </si>
  <si>
    <t>EDUCACION INICIAL</t>
  </si>
  <si>
    <t>74394357</t>
  </si>
  <si>
    <t>CAMACHO TORRES SANDY JUDITH</t>
  </si>
  <si>
    <t>20657320</t>
  </si>
  <si>
    <t>CAMARENA BARZOLA YONI NELIDA</t>
  </si>
  <si>
    <t>20070950</t>
  </si>
  <si>
    <t>CAMARENA CRUZ JANET SOLEDAD</t>
  </si>
  <si>
    <t>ADMINISTRADOR, PERSONAL</t>
  </si>
  <si>
    <t>43512660</t>
  </si>
  <si>
    <t>CAMARGO MOREANO YENNY</t>
  </si>
  <si>
    <t>43490228</t>
  </si>
  <si>
    <t>CAMONES SABINO LIZ PAOLA</t>
  </si>
  <si>
    <t xml:space="preserve">CIENCIAS DE  LA COMUNICACION </t>
  </si>
  <si>
    <t>04079891</t>
  </si>
  <si>
    <t>CAMPOS ALVARADO EUMELIO OLIMPIO</t>
  </si>
  <si>
    <t>46041551</t>
  </si>
  <si>
    <t>CAMPOS CUMPA AMELIA MAGDALENA</t>
  </si>
  <si>
    <t>ASISTENTE LOGISTICO - ALMACEN</t>
  </si>
  <si>
    <t>40900663</t>
  </si>
  <si>
    <t>CANCHARI BRAVO HENRY JAVIER</t>
  </si>
  <si>
    <t xml:space="preserve">COMPUTACION E INFORMATICA </t>
  </si>
  <si>
    <t>47026193</t>
  </si>
  <si>
    <t>CANCHARI ROJAS CINTHIA</t>
  </si>
  <si>
    <t>44543263</t>
  </si>
  <si>
    <t>CANCHUMANYA INGA IRAIDA YULY</t>
  </si>
  <si>
    <t>BACHILLER EN INGIENERIA INFORMATICA</t>
  </si>
  <si>
    <t>44835405</t>
  </si>
  <si>
    <t>CANLLAHUA HUILLCA INES MIGUELA</t>
  </si>
  <si>
    <t>EDUCACION PRIMARÌA</t>
  </si>
  <si>
    <t>04809581</t>
  </si>
  <si>
    <t>CANO CORNEJO CONSUELO</t>
  </si>
  <si>
    <t>EDUCACION SECUNDARIA MATEMATICA</t>
  </si>
  <si>
    <t>44697656</t>
  </si>
  <si>
    <t>CANTU CONDOR GLADYS BEATRIZ</t>
  </si>
  <si>
    <t>PRIMARIA Y EDUC BILINGUE INTERCULTURAL</t>
  </si>
  <si>
    <t>PROFESIONAL ECONÓMICO SOCIAL V</t>
  </si>
  <si>
    <t>09448057</t>
  </si>
  <si>
    <t>CAÑOTE FAJARDO GISELLA MARIANA</t>
  </si>
  <si>
    <t>45593231</t>
  </si>
  <si>
    <t>CARBAJAL CACERES YESICA</t>
  </si>
  <si>
    <t>21843314</t>
  </si>
  <si>
    <t>CARBAJAL CHIRINOS ANA MARIA</t>
  </si>
  <si>
    <t>73609585</t>
  </si>
  <si>
    <t>CARBAJAL VILCA MARIBEL SANDRA</t>
  </si>
  <si>
    <t>OPERADOR DE ADMINISTRACION DE EQUIPOS INFORMATICOS PARA LA APLICACIÓN DE ENCUESTAS</t>
  </si>
  <si>
    <t>06169035</t>
  </si>
  <si>
    <t>CARBONEL HERNANDEZ ROSA YSABEL</t>
  </si>
  <si>
    <t>45152861</t>
  </si>
  <si>
    <t>CARDENAS ISIDRO ZORAIDA CLEDIA</t>
  </si>
  <si>
    <t>COORDINADOR DEPARTAMENTAL DE PROYECTO</t>
  </si>
  <si>
    <t>10531957</t>
  </si>
  <si>
    <t>CARDENAS MENDOZA MARIBEL ELISA</t>
  </si>
  <si>
    <t>07449293</t>
  </si>
  <si>
    <t>CARDENAS YANQUE OLGA MARGARITA</t>
  </si>
  <si>
    <t>ASISTENTE ESPECIALISTA EN ANALISIS DE BASE DE DATOS</t>
  </si>
  <si>
    <t>09630826</t>
  </si>
  <si>
    <t>CARHUACHIN ALE GLEEN DANIEL</t>
  </si>
  <si>
    <t>48519407</t>
  </si>
  <si>
    <t>CARHUANCHO MATTOS EDITH KATHERIN</t>
  </si>
  <si>
    <t>21524637</t>
  </si>
  <si>
    <t>CARO ORIUNDO FLOR ISABEL</t>
  </si>
  <si>
    <t>41478475</t>
  </si>
  <si>
    <t>CARO SAAVEDRA DEISY JULIANA</t>
  </si>
  <si>
    <t>07893343</t>
  </si>
  <si>
    <t>CARQUIN CHAVEZ MARIA LOURDES</t>
  </si>
  <si>
    <t>ADMINISTRACION Y FINANZAS DE NEGOCIOS GLOBALES</t>
  </si>
  <si>
    <t>ADMINISTRACION FINANZAS Y NEGOCIOS GLOBA</t>
  </si>
  <si>
    <t>ANALISTA DE PRODUCCION SECTORIAL</t>
  </si>
  <si>
    <t>47358261</t>
  </si>
  <si>
    <t>CARRANZA CORDOVA DIEGO ALONSO</t>
  </si>
  <si>
    <t>40848829</t>
  </si>
  <si>
    <t>CARRANZA SAMBRANO FLOR DEL CARMEN</t>
  </si>
  <si>
    <t>07430977</t>
  </si>
  <si>
    <t>CARRASCAL GARCIA YRIS AGUSTINA</t>
  </si>
  <si>
    <t>40246588</t>
  </si>
  <si>
    <t>CASA AYHUASI NELY</t>
  </si>
  <si>
    <t>PROFESIONAL TECNICO EN ENFERMERIA TECNICA</t>
  </si>
  <si>
    <t>73127216</t>
  </si>
  <si>
    <t>CASAS BALDEON MILAGROS ROCIO</t>
  </si>
  <si>
    <t>10594122</t>
  </si>
  <si>
    <t>CASAS BENDEZU MIXSI JOANNE</t>
  </si>
  <si>
    <t>ANALISTA DE BASE DE DATOS SOBRE CONDICIONES DE VIDA</t>
  </si>
  <si>
    <t>45554950</t>
  </si>
  <si>
    <t>CASIMIRO YARINGAÑO JILLIAN</t>
  </si>
  <si>
    <t>43971974</t>
  </si>
  <si>
    <t>CASO TRUJILLO ANA KARINA</t>
  </si>
  <si>
    <t>09600025</t>
  </si>
  <si>
    <t>CASTAÑEDA HUAMAÑAHUI JOHANA YVONNE</t>
  </si>
  <si>
    <t>41957018</t>
  </si>
  <si>
    <t>CASTILLO CORZO FERNANDO ALBERTO</t>
  </si>
  <si>
    <t>08076414</t>
  </si>
  <si>
    <t>CASTILLO LEON MAXIMO ENRIQUE</t>
  </si>
  <si>
    <t>09539920</t>
  </si>
  <si>
    <t>CASTILLO MEZA GISSELA IVONNE</t>
  </si>
  <si>
    <t>LICENCIADA EN OBSTETRICIA</t>
  </si>
  <si>
    <t>42658595</t>
  </si>
  <si>
    <t>CAVALCANTI VALDEZ KARINA</t>
  </si>
  <si>
    <t>LICENCIADA EN ANTROPOLOGIA</t>
  </si>
  <si>
    <t>ASISTENTE CONTABLE</t>
  </si>
  <si>
    <t>10305956</t>
  </si>
  <si>
    <t>CAVERO CARRILLO MARIA ROSA</t>
  </si>
  <si>
    <t>CIENCIAS FINANCIERAS Y CONTABLES</t>
  </si>
  <si>
    <t>44566353</t>
  </si>
  <si>
    <t>CAVERO SAAVEDRA PATRICIO GUILLERMO</t>
  </si>
  <si>
    <t>SECTORIALISTA DE SERVICIOS - ENSER</t>
  </si>
  <si>
    <t>41773382</t>
  </si>
  <si>
    <t>CAYO ZAPATA RUTH RAQUEL</t>
  </si>
  <si>
    <t>41445707</t>
  </si>
  <si>
    <t>CEFERINO VICTORIA ROSARIO ZENOBIA</t>
  </si>
  <si>
    <t>07990089</t>
  </si>
  <si>
    <t>CENTENO PABLO ROSA MARIA</t>
  </si>
  <si>
    <t xml:space="preserve">OBSTETRICIA </t>
  </si>
  <si>
    <t>COORDINADOR GENERAL DE OPERACIÓN DE CAMPO</t>
  </si>
  <si>
    <t>09607546</t>
  </si>
  <si>
    <t>CENTENO QUISPE SONIA RAQUEL</t>
  </si>
  <si>
    <t>SALUD PUBLICA</t>
  </si>
  <si>
    <t>06936255</t>
  </si>
  <si>
    <t>CERDA MARTINEZ ROMULO</t>
  </si>
  <si>
    <t>41165914</t>
  </si>
  <si>
    <t>CERNA ROBLES ROCIO DEL CARMEN</t>
  </si>
  <si>
    <t>OPERADOR DE MONITOREO Y CONTROL DE CALIDAD</t>
  </si>
  <si>
    <t>09669501</t>
  </si>
  <si>
    <t>CERNADES SANCHEZ BETSY</t>
  </si>
  <si>
    <t>70652667</t>
  </si>
  <si>
    <t>CERONI GUTIERREZ DAYSI</t>
  </si>
  <si>
    <t>17431207</t>
  </si>
  <si>
    <t>CESPEDES FIGUEROA MERLY YSABEL</t>
  </si>
  <si>
    <t>24004604</t>
  </si>
  <si>
    <t>CHACACANTA HUARI HENRY</t>
  </si>
  <si>
    <t>ESTADISTICO, MATEMATICO</t>
  </si>
  <si>
    <t>MENCION EN ESTADISTICA</t>
  </si>
  <si>
    <t>07267003</t>
  </si>
  <si>
    <t>CHACATE GONZALES NORMA ROSA</t>
  </si>
  <si>
    <t>CONSERJE DE JEFATURA</t>
  </si>
  <si>
    <t>26700752</t>
  </si>
  <si>
    <t>CHACHA HUAMAN JUAN</t>
  </si>
  <si>
    <t>40740741</t>
  </si>
  <si>
    <t>CHACON CONDORI EDWIN JESUS</t>
  </si>
  <si>
    <t>45488195</t>
  </si>
  <si>
    <t>CHAHUAYO ARANA JOVANA</t>
  </si>
  <si>
    <t>ZOOTECNIA</t>
  </si>
  <si>
    <t>45499904</t>
  </si>
  <si>
    <t>CHALCO ROSALES ANNE MERY</t>
  </si>
  <si>
    <t>INGENIERIA EN ECOTURISMO</t>
  </si>
  <si>
    <t>OPERADOR DE INGRESO DE INFORMACION ECONOMICA SECTORIAL</t>
  </si>
  <si>
    <t>46428768</t>
  </si>
  <si>
    <t>CHAMBI CALLA WILLIAN ENSO</t>
  </si>
  <si>
    <t xml:space="preserve">INGENIERIA ESTADISTICA </t>
  </si>
  <si>
    <t>04437635</t>
  </si>
  <si>
    <t>CHAMBI MUÑIZ WILTON SANTOS</t>
  </si>
  <si>
    <t>TECNICO, COMPUTADORAS</t>
  </si>
  <si>
    <t>ANALISTA EN CONSTRUCCION DE DISEÑOS MUESTRALES</t>
  </si>
  <si>
    <t>09826318</t>
  </si>
  <si>
    <t>CHAMBI VARGAS MARTIN WILMER</t>
  </si>
  <si>
    <t>OPERADOR EN DIGITALIZACION CARTOGRAFICA</t>
  </si>
  <si>
    <t>40342757</t>
  </si>
  <si>
    <t>CHANG BUSTAMANTE MICHELL PIERRE</t>
  </si>
  <si>
    <t>OPERADOR DE INGRESO DE INFORMACION DE PRECIOS</t>
  </si>
  <si>
    <t>06731375</t>
  </si>
  <si>
    <t>CHANGRA AGUILAR JOSE LUIS</t>
  </si>
  <si>
    <t>ASISTENTE DE MANTENIMIENTO</t>
  </si>
  <si>
    <t>10363526</t>
  </si>
  <si>
    <t>CHARA CHOQUEPUMA FELICIANO RAUL</t>
  </si>
  <si>
    <t>29643765</t>
  </si>
  <si>
    <t>CHARCA FLORES FLAVIO</t>
  </si>
  <si>
    <t>ANALISTA DE METOLOGIAS PARA LOS PROCESOS DE ACTUALIZACION CARTOGRAFICA</t>
  </si>
  <si>
    <t>41056337</t>
  </si>
  <si>
    <t>CHAUCA CLAROS CARLOS ALBERTO</t>
  </si>
  <si>
    <t>PERIODISMO Y RELACIONES PUBLICAS</t>
  </si>
  <si>
    <t>47466132</t>
  </si>
  <si>
    <t>CHAVESTA CUMPA RONALD HUMBERTO</t>
  </si>
  <si>
    <t>18162896</t>
  </si>
  <si>
    <t>CHAVEZ BAZAN MARIO ALBERTY</t>
  </si>
  <si>
    <t>GERENCIA DE OPERACIONES</t>
  </si>
  <si>
    <t xml:space="preserve">ASISTENTE DE MUESTREO Y CONTROL DE CALIDAD </t>
  </si>
  <si>
    <t>06707006</t>
  </si>
  <si>
    <t>CHAVEZ CASIMIRO GUADIAN NELSON</t>
  </si>
  <si>
    <t>INGENERIA ESTADISTICA E INFORMATICA</t>
  </si>
  <si>
    <t>10739771</t>
  </si>
  <si>
    <t>CHAVEZ FUENTES FERNANDO MIGUEL</t>
  </si>
  <si>
    <t>TECNICO ELECTRICISTA EN GENERAL</t>
  </si>
  <si>
    <t xml:space="preserve">TECNICO EN ELECTRONICA </t>
  </si>
  <si>
    <t>33425838</t>
  </si>
  <si>
    <t>CHAVEZ JAUREGUI JEAN ROBERT</t>
  </si>
  <si>
    <t>44657231</t>
  </si>
  <si>
    <t>CHAVEZ LECCA ELIZABETH</t>
  </si>
  <si>
    <t>DOCENTE</t>
  </si>
  <si>
    <t>PROFESIONAL INFORMÁTICO V</t>
  </si>
  <si>
    <t>15744367</t>
  </si>
  <si>
    <t>CHAVEZ MARTINEZ WILDER ANGEL</t>
  </si>
  <si>
    <t>42342570</t>
  </si>
  <si>
    <t>CHAVEZ MENDOZA OFELIA</t>
  </si>
  <si>
    <t>GUIAS, TURISMO</t>
  </si>
  <si>
    <t>47051991</t>
  </si>
  <si>
    <t>CHAVEZ QUIJANO CECILIA KATHERIN</t>
  </si>
  <si>
    <t>FISICO, ESTATICA</t>
  </si>
  <si>
    <t>40197857</t>
  </si>
  <si>
    <t>CHAVEZ SANCHEZ CARMEN TERESA</t>
  </si>
  <si>
    <t>46603937</t>
  </si>
  <si>
    <t>CHICALLA CUAYLA YULISSA ROSMERY</t>
  </si>
  <si>
    <t>45783746</t>
  </si>
  <si>
    <t>CHICHIPE LOZANO JHON PERCY</t>
  </si>
  <si>
    <t>42686355</t>
  </si>
  <si>
    <t>CHILENO CARQUIN GIANCARLOS ABELARDO</t>
  </si>
  <si>
    <t>29210643</t>
  </si>
  <si>
    <t>CHIPANA CHIPANA ANGELA</t>
  </si>
  <si>
    <t>TRADUCTOR</t>
  </si>
  <si>
    <t>40280947</t>
  </si>
  <si>
    <t>CHIU MATOS DE MATHIEU  YURI SUN</t>
  </si>
  <si>
    <t>TRADUCTOR DE IDIOMAS</t>
  </si>
  <si>
    <t xml:space="preserve">TRADUCCION E INTERPRETACION </t>
  </si>
  <si>
    <t>44820029</t>
  </si>
  <si>
    <t>CHOQUE SEDANO JUAN CARLOS</t>
  </si>
  <si>
    <t>41988873</t>
  </si>
  <si>
    <t>CHUCHON QUISPE NOEL</t>
  </si>
  <si>
    <t>ESPECIALISTA EN ANALISIS DE INFORMACION ESTADISTICA</t>
  </si>
  <si>
    <t>40681194</t>
  </si>
  <si>
    <t>CHUMACERO JIMENEZ EDWIN HELAR</t>
  </si>
  <si>
    <t>INGINIERO AGRONOMO</t>
  </si>
  <si>
    <t>ASISTENTE DE AUDITOR GUBERNAMENTAL</t>
  </si>
  <si>
    <t>10046660</t>
  </si>
  <si>
    <t>CHUMBIMUNI TORRES  LAURA MATILDE</t>
  </si>
  <si>
    <t>ASIST. DE CAPACITACION DE LAS OFI. DEPARTAMENTALES</t>
  </si>
  <si>
    <t>43820313</t>
  </si>
  <si>
    <t>CHUQUIAURI COTRINA PILAR</t>
  </si>
  <si>
    <t>INGENIERA DE SISTEMAS E INFORMATICA</t>
  </si>
  <si>
    <t>INGENIERIA DE SISTEMAS E  INFORMATICA</t>
  </si>
  <si>
    <t xml:space="preserve">ANALISTA CONTABLE DE CUENTAS NACIONALES </t>
  </si>
  <si>
    <t>10137373</t>
  </si>
  <si>
    <t>CHUQUIHUACCHA JOYO JULIAN ELEODORO</t>
  </si>
  <si>
    <t>ASISTENTE EN LA IMPLEMENTACION Y MONITOREO DEL CODIGO DE BUENAS PRACTICAS ESTADISTICAS</t>
  </si>
  <si>
    <t>07811126</t>
  </si>
  <si>
    <t>CHUQUIMIA CASTILLO JUAN</t>
  </si>
  <si>
    <t>40311080</t>
  </si>
  <si>
    <t>CHURA HUANCA TANIA NANCY</t>
  </si>
  <si>
    <t>TECNICO EN ENFERMERIA</t>
  </si>
  <si>
    <t>46776173</t>
  </si>
  <si>
    <t>CHURA RAMIREZ MARIELA GLORIA</t>
  </si>
  <si>
    <t>43309450</t>
  </si>
  <si>
    <t>CHURATA TACO FLOR AZUCENA</t>
  </si>
  <si>
    <t>41311399</t>
  </si>
  <si>
    <t>CLAROS TAPIA JESUS ROLANDO</t>
  </si>
  <si>
    <t>41931573</t>
  </si>
  <si>
    <t>CLAUDIO ALANYA JOHON JAROL</t>
  </si>
  <si>
    <t>00247919</t>
  </si>
  <si>
    <t>CLAVIJO ARRESE ANGELA</t>
  </si>
  <si>
    <t>LICENCIADA EN ENFERMERIA</t>
  </si>
  <si>
    <t>22515348</t>
  </si>
  <si>
    <t>CLEMENTE MARTEL CESAR AUGUSTO</t>
  </si>
  <si>
    <t>23276163</t>
  </si>
  <si>
    <t>CLEMENTE PEREZ MARILUZ</t>
  </si>
  <si>
    <t xml:space="preserve">ENFERMERIA </t>
  </si>
  <si>
    <t>29285398</t>
  </si>
  <si>
    <t>COAGUILA SOTO PAULA SONIA</t>
  </si>
  <si>
    <t>CIENCIAS DE LA COMUNICACION SOCIAL</t>
  </si>
  <si>
    <t>42397230</t>
  </si>
  <si>
    <t>COLLADO SIERRA INGUAEBUR JHATZUKO</t>
  </si>
  <si>
    <t>TECNICO EN COMPUTACION</t>
  </si>
  <si>
    <t>00405924</t>
  </si>
  <si>
    <t>COLQUE PAREDES GLORIA ROSA</t>
  </si>
  <si>
    <t>46778890</t>
  </si>
  <si>
    <t>COMETIVOS GONZALES NANCY PILAR</t>
  </si>
  <si>
    <t>21569971</t>
  </si>
  <si>
    <t>CONDE TORRES KARINA DEL ROCIO</t>
  </si>
  <si>
    <t>40371708</t>
  </si>
  <si>
    <t>CONDORI ADUVIRE YODDALY CLARA</t>
  </si>
  <si>
    <t>43996682</t>
  </si>
  <si>
    <t>CONDORI CENCIA NORA</t>
  </si>
  <si>
    <t>TECNICO AGROPECUARIO</t>
  </si>
  <si>
    <t>00521720</t>
  </si>
  <si>
    <t>CONDORI CHAMBILLA GAMALIEL JOHN</t>
  </si>
  <si>
    <t>JEFE DE PROYECTO</t>
  </si>
  <si>
    <t>29641992</t>
  </si>
  <si>
    <t>CONDORI HUAHUACHAMPI LOURDES VICENTINA</t>
  </si>
  <si>
    <t>INGENIERO QUIMICO</t>
  </si>
  <si>
    <t>40442165</t>
  </si>
  <si>
    <t>CONDORI QUISPE MARLENY MARIA</t>
  </si>
  <si>
    <t>23008012</t>
  </si>
  <si>
    <t>CONDORI RONDAN GETRUDES</t>
  </si>
  <si>
    <t>46990454</t>
  </si>
  <si>
    <t>CONTRERAS CAUNA CARMEN RAQUEL</t>
  </si>
  <si>
    <t>06697841</t>
  </si>
  <si>
    <t>CONTRERAS CONTRERAS ALFREDO ALEJANDRO</t>
  </si>
  <si>
    <t>CIENCIAS ADMINISTRATIVAS</t>
  </si>
  <si>
    <t>42024786</t>
  </si>
  <si>
    <t>COPERTINO ORTIZ ROMELIA MINELA</t>
  </si>
  <si>
    <t>EDUCACION PRIMARIA Y EBI</t>
  </si>
  <si>
    <t>43474140</t>
  </si>
  <si>
    <t>CORDOVA GOMEZ KATIA</t>
  </si>
  <si>
    <t>41379868</t>
  </si>
  <si>
    <t>CORDOVA LUCERO MELODIE JADE</t>
  </si>
  <si>
    <t>02807299</t>
  </si>
  <si>
    <t>CORDOVA SANJINEZ SANDRA LUZ</t>
  </si>
  <si>
    <t>COORDINADOR EN SEGURIDAD DE LA INFORMACION</t>
  </si>
  <si>
    <t>20037930</t>
  </si>
  <si>
    <t>CORILLA BAQUERIZO EDUARDO CANCIO</t>
  </si>
  <si>
    <t xml:space="preserve">GESTION  EN ALTA DIRECCION </t>
  </si>
  <si>
    <t>29466372</t>
  </si>
  <si>
    <t>CORNEJO MOTTA MARIA VICTORIA</t>
  </si>
  <si>
    <t xml:space="preserve">ASISTENTE ADMINISTRATIVO DE LOGISTICA </t>
  </si>
  <si>
    <t>07998946</t>
  </si>
  <si>
    <t>CORONADO GONZALES LILIANA ROSA</t>
  </si>
  <si>
    <t>18121671</t>
  </si>
  <si>
    <t>CORREA BECERRA LUZ MARLENY</t>
  </si>
  <si>
    <t>INDUSTRIAL</t>
  </si>
  <si>
    <t>15852856</t>
  </si>
  <si>
    <t>CORTEZ BACA ADRIANA OTILIA</t>
  </si>
  <si>
    <t>LENGUA Y LITERATURA</t>
  </si>
  <si>
    <t>ANALISTA DE ESTADISTICAS SOCIOECONOMICAS DE GESTION MUNICIPAL</t>
  </si>
  <si>
    <t>45039332</t>
  </si>
  <si>
    <t>CORTEZ HUAMANHORQQUE ABEL ADAN</t>
  </si>
  <si>
    <t>09515264</t>
  </si>
  <si>
    <t>CORTEZ LUNA JUAN ROLANDO</t>
  </si>
  <si>
    <t>ASISTENTE ADMINISTRATIVO DE OEPER</t>
  </si>
  <si>
    <t>40667821</t>
  </si>
  <si>
    <t>CORTIJO ALFARO CARLOS ALBERTO</t>
  </si>
  <si>
    <t>08033744</t>
  </si>
  <si>
    <t>CORZO QUEZADA CARMEN LOUISELLA</t>
  </si>
  <si>
    <t>TECNICO, INGENIERIA CIVIL/CONSTRUCCION (CONTRATISTA)</t>
  </si>
  <si>
    <t>CONSTRUCCION CIVIL</t>
  </si>
  <si>
    <t>APOYO ADMINISTRATIVO Y LOGISTICO</t>
  </si>
  <si>
    <t>07964381</t>
  </si>
  <si>
    <t>CORZO SANCHEZ JANETH GLADYS</t>
  </si>
  <si>
    <t>02867605</t>
  </si>
  <si>
    <t>COSTA BANDA FABIOLA ELIZABETH</t>
  </si>
  <si>
    <t xml:space="preserve">BACHILLER EN OBSTETRICIA </t>
  </si>
  <si>
    <t>31044491</t>
  </si>
  <si>
    <t>COSTILLO CAMACHO LADISLAO</t>
  </si>
  <si>
    <t>46356390</t>
  </si>
  <si>
    <t>COVEÑAS ECHEANDIA MARIA SUSANA</t>
  </si>
  <si>
    <t>43765526</t>
  </si>
  <si>
    <t>CRUCES CRUCES ROXANA INGRID</t>
  </si>
  <si>
    <t>02800854</t>
  </si>
  <si>
    <t>CRUZ AGUILAR JENY</t>
  </si>
  <si>
    <t>PROFESIONAL TECNICO EN ENFERMERIA</t>
  </si>
  <si>
    <t>46866461</t>
  </si>
  <si>
    <t>CRUZ GUABLOCHO ZAIDA GISELA</t>
  </si>
  <si>
    <t>07025813</t>
  </si>
  <si>
    <t>CRUZ MEZA LILIA CECILIA</t>
  </si>
  <si>
    <t xml:space="preserve">ADMINISTRACION DE NEGOCIOS </t>
  </si>
  <si>
    <t>ASISTENTE EN EL ANALISIS DE BASE DE DATOS</t>
  </si>
  <si>
    <t>42431745</t>
  </si>
  <si>
    <t>CRUZ RAMOS DAVID SALOMON</t>
  </si>
  <si>
    <t>45626061</t>
  </si>
  <si>
    <t>CRUZ ROMERO BANI JUDITH</t>
  </si>
  <si>
    <t>70299031</t>
  </si>
  <si>
    <t>CUAREZ MAQUERA IVELIN</t>
  </si>
  <si>
    <t>INGENIERIA AMBIENTAL Y SANITARIA</t>
  </si>
  <si>
    <t>ASISTENTE EN EL ANALISIS ECONOMICO DEPARTAMENTAL</t>
  </si>
  <si>
    <t>46919522</t>
  </si>
  <si>
    <t>CUBA HINOSTROZA VICTOR</t>
  </si>
  <si>
    <t xml:space="preserve">COORDINADOR DE CONSISTENCIA BASICA DE DATOS </t>
  </si>
  <si>
    <t>09457993</t>
  </si>
  <si>
    <t>CUBAS AGUILAR VANIA</t>
  </si>
  <si>
    <t>10656117</t>
  </si>
  <si>
    <t>CUBAS OROZCO ELIZABETH</t>
  </si>
  <si>
    <t>46487138</t>
  </si>
  <si>
    <t>CUBAS RODRIGUEZ DIANA SARIT</t>
  </si>
  <si>
    <t>45986977</t>
  </si>
  <si>
    <t>CUCHILLO POCCO FELIX</t>
  </si>
  <si>
    <t>08918593</t>
  </si>
  <si>
    <t>CUETO YAURI FORTUNATA</t>
  </si>
  <si>
    <t>44040645</t>
  </si>
  <si>
    <t>CUEVA SILVA CINTHIA MELISSA</t>
  </si>
  <si>
    <t>00832927</t>
  </si>
  <si>
    <t>CULLAMPE GARCIA CESAR AUGUSTO</t>
  </si>
  <si>
    <t>ANALISTA DE METODOLOGIA Y TRATAMIENTO DE INDICES DE PRECIOS</t>
  </si>
  <si>
    <t>46565916</t>
  </si>
  <si>
    <t>CURASMA QUISPE SONIA</t>
  </si>
  <si>
    <t>47149730</t>
  </si>
  <si>
    <t>CURIPACO CHAHUAYO JAVIER</t>
  </si>
  <si>
    <t>ANALISTA DE INDICADORES ECONOMICOS DEPARTAMENTALES</t>
  </si>
  <si>
    <t>47023354</t>
  </si>
  <si>
    <t>CUSICUNA HUARHUA FELIPE STEVE</t>
  </si>
  <si>
    <t>09732495</t>
  </si>
  <si>
    <t>DAGA BOCANEGRA EDWARD ROBERT</t>
  </si>
  <si>
    <t>40485787</t>
  </si>
  <si>
    <t>DAMASO RIVERA GISELA FRANCISCA</t>
  </si>
  <si>
    <t>40330553</t>
  </si>
  <si>
    <t>DAMIAN RAMIREZ CAROLINA ESTHER</t>
  </si>
  <si>
    <t xml:space="preserve">EDUCACION PRIMARIA </t>
  </si>
  <si>
    <t>COORDINADOR DE METODOLOGIAS DE LA INVESTIGACION Y ANALISIS DE BASE DE DATOS</t>
  </si>
  <si>
    <t>25676491</t>
  </si>
  <si>
    <t>DE COSSIO ZUNINO FRANCA EUGENIA</t>
  </si>
  <si>
    <t>ARQUITECTO, EDIFICIOS</t>
  </si>
  <si>
    <t>ANALISTA EN INDICADORES DEMOGRAFICOS Y SOCIALES</t>
  </si>
  <si>
    <t>10467394</t>
  </si>
  <si>
    <t>DE LA CERNA VILLAVICENCIO JHON FRANK</t>
  </si>
  <si>
    <t>17613041</t>
  </si>
  <si>
    <t>DE LA CRUZ CRUZADO MARIA ISABEL</t>
  </si>
  <si>
    <t>28237999</t>
  </si>
  <si>
    <t>DE LA CRUZ FLORES MONICA</t>
  </si>
  <si>
    <t>21476160</t>
  </si>
  <si>
    <t>DE LA CRUZ HERNANDEZ JAVIER MANUEL</t>
  </si>
  <si>
    <t>ING. CIVIL</t>
  </si>
  <si>
    <t>INGENERIA CIVIL</t>
  </si>
  <si>
    <t>25460509</t>
  </si>
  <si>
    <t>DE LA CRUZ HURTADO JOSE</t>
  </si>
  <si>
    <t xml:space="preserve">ANALISTA DE SISTEMAS </t>
  </si>
  <si>
    <t>41419624</t>
  </si>
  <si>
    <t>DE LA CRUZ LAZARO RAMON MIGUEL</t>
  </si>
  <si>
    <t>INGENIERIA DE SOFTWARE</t>
  </si>
  <si>
    <t>42449285</t>
  </si>
  <si>
    <t>DE LA CRUZ PAYTAN YESENIA</t>
  </si>
  <si>
    <t>EDUCACION ESPECIAL</t>
  </si>
  <si>
    <t>23273051</t>
  </si>
  <si>
    <t>DE LA CRUZ RIVEROS MICHELA</t>
  </si>
  <si>
    <t>INGENIERO ZOOTECNIA</t>
  </si>
  <si>
    <t>PROFESIONAL ECONÓMICO SOCIAL IV</t>
  </si>
  <si>
    <t>09774684</t>
  </si>
  <si>
    <t>DE LA CRUZ TARMEÑO MARTHA BEATRIZ</t>
  </si>
  <si>
    <t>GERENCIA SOCIAL</t>
  </si>
  <si>
    <t>23269070</t>
  </si>
  <si>
    <t>DE LA CRUZ YAURI ANIBAL ANGEL</t>
  </si>
  <si>
    <t>MATEMATICA - FISICA</t>
  </si>
  <si>
    <t>LICENCIADO EN EDUCACION SECUNDARIA</t>
  </si>
  <si>
    <t>24301305</t>
  </si>
  <si>
    <t>DE LOS RIOS SONCCO SANDRA</t>
  </si>
  <si>
    <t>00086961</t>
  </si>
  <si>
    <t>DEL AGUILA BARDALES DANIEL</t>
  </si>
  <si>
    <t>70836474</t>
  </si>
  <si>
    <t>DEL CASTILLO RAMIREZ LUZ DEL PILAR</t>
  </si>
  <si>
    <t>29665009</t>
  </si>
  <si>
    <t>DEL MAR DELGADO LINETTY FRANCISCA</t>
  </si>
  <si>
    <t>CONSISTENCIADOR CARTOGRAFICO</t>
  </si>
  <si>
    <t>09546584</t>
  </si>
  <si>
    <t>DELGADILLO BALDEON LUISA AMANDA</t>
  </si>
  <si>
    <t xml:space="preserve">INGENIERIA GEOGRAFICA </t>
  </si>
  <si>
    <t>26728577</t>
  </si>
  <si>
    <t>DELGADO BARRANTES FATIMA DEL ROCIO</t>
  </si>
  <si>
    <t>OPERADOR DE CONDUCCION VEHICULAR DE JEFATURA</t>
  </si>
  <si>
    <t>09634253</t>
  </si>
  <si>
    <t>DEXTRE VARGAS JAIME ENRIQUE</t>
  </si>
  <si>
    <t>SUPERVISOR DE OPERADOR DE UDRA</t>
  </si>
  <si>
    <t>07941375</t>
  </si>
  <si>
    <t>DIAZ CHANDUY JULIO</t>
  </si>
  <si>
    <t>47666771</t>
  </si>
  <si>
    <t>DIAZ DIAZ DAMARI EVELI</t>
  </si>
  <si>
    <t>26731796</t>
  </si>
  <si>
    <t>DIAZ DIAZ GRACIELA CELMIRA</t>
  </si>
  <si>
    <t>CIENCIAS QUIMICA-BIOLOGICAS</t>
  </si>
  <si>
    <t xml:space="preserve">ASISTENTE ADMINISTRATIVO PARA LA CONTRATACION DE PERSONAL DE LOS PROYECTOS </t>
  </si>
  <si>
    <t>06023567</t>
  </si>
  <si>
    <t>DIAZ GONZALES CARMEN LUISA</t>
  </si>
  <si>
    <t>32968596</t>
  </si>
  <si>
    <t>DIAZ GRANADOS HUGO FELIPE</t>
  </si>
  <si>
    <t>LICENCIADO EN OBSTETRICIA</t>
  </si>
  <si>
    <t>26723154</t>
  </si>
  <si>
    <t>DIAZ MENDOZA WILMAN ALIXER</t>
  </si>
  <si>
    <t>15741577</t>
  </si>
  <si>
    <t>DIAZ MORA HECTOR DANILO</t>
  </si>
  <si>
    <t>CONDUCTOR VEHICULAR</t>
  </si>
  <si>
    <t>33406331</t>
  </si>
  <si>
    <t>DIAZ MORI PEDRO</t>
  </si>
  <si>
    <t>08854161</t>
  </si>
  <si>
    <t>DIAZ ORTEGA CRISTINA DELFINA</t>
  </si>
  <si>
    <t>43696186</t>
  </si>
  <si>
    <t>DIAZ PICHUELLA YONY DANGEL</t>
  </si>
  <si>
    <t>43523000</t>
  </si>
  <si>
    <t>DIAZ RIOS KATIUZCA</t>
  </si>
  <si>
    <t>CIENCIAS AGROPECUARIAS</t>
  </si>
  <si>
    <t>INGENIRO AGRONOMO</t>
  </si>
  <si>
    <t>00944948</t>
  </si>
  <si>
    <t>DIAZ ROMERO LUZ AMPARO</t>
  </si>
  <si>
    <t>44358347</t>
  </si>
  <si>
    <t>DIAZ SOSA YOYCE ELIZABETH</t>
  </si>
  <si>
    <t>09832635</t>
  </si>
  <si>
    <t>DIAZ TELLO MARIA VICTORIA</t>
  </si>
  <si>
    <t>42634974</t>
  </si>
  <si>
    <t>DOMINGUEZ GUILLEN YANET PATRICIA</t>
  </si>
  <si>
    <t>05383867</t>
  </si>
  <si>
    <t>DOMINGUEZ SANCHEZ ROCIO DEL PILAR</t>
  </si>
  <si>
    <t>21452451</t>
  </si>
  <si>
    <t>DONAYRE MAYURI DORIS ERLINDA</t>
  </si>
  <si>
    <t>25575122</t>
  </si>
  <si>
    <t>DUENDE GONZALES ARNALDO</t>
  </si>
  <si>
    <t>OPERADOR AUXILIAR DE IMPRENTA</t>
  </si>
  <si>
    <t>10386522</t>
  </si>
  <si>
    <t>DURAND DE LOS SANTOS MARINA</t>
  </si>
  <si>
    <t>ESPECIALISTA EN ANALISIS Y ELABORACION DE INDICADORES SOCIALES</t>
  </si>
  <si>
    <t>07905723</t>
  </si>
  <si>
    <t>ELIAS PAREDES MOISES GUILLERMO</t>
  </si>
  <si>
    <t>41713934</t>
  </si>
  <si>
    <t>ELIZALDE PULACHE JAVIER ALEXANDER</t>
  </si>
  <si>
    <t>COORDINADOR DE OPERACIONES EN SOPORTE TECNICO</t>
  </si>
  <si>
    <t>07263460</t>
  </si>
  <si>
    <t>ENCARNACION MENDOZA FERNANDO RONALD</t>
  </si>
  <si>
    <t xml:space="preserve">INGENIERIA DE SISTEMAS E INFORMATICAS </t>
  </si>
  <si>
    <t>33432271</t>
  </si>
  <si>
    <t>ENCINA CABELLO ELIANA CARINA</t>
  </si>
  <si>
    <t>PROFESOR, EDUCACION SECUNDARIA/CIENCIAS NATURALES</t>
  </si>
  <si>
    <t xml:space="preserve">PROFESOR, EDUCACION SECUNDARIA/CIENCIAS </t>
  </si>
  <si>
    <t>41446617</t>
  </si>
  <si>
    <t>ENRIQUEZ PEREZ ROSA ELIZABETH</t>
  </si>
  <si>
    <t>01319267</t>
  </si>
  <si>
    <t>ENRIQUEZ TAVERA ALFREDO</t>
  </si>
  <si>
    <t>INGENIERO ESTADISTICO</t>
  </si>
  <si>
    <t>71619370</t>
  </si>
  <si>
    <t>ESCOBAR GUERRERO MARIA CLAUDIA</t>
  </si>
  <si>
    <t>32990230</t>
  </si>
  <si>
    <t>ESCOBEDO GUTIERREZ HEIDI</t>
  </si>
  <si>
    <t>01088586</t>
  </si>
  <si>
    <t>ESCUDERO PINEDO WALTHER</t>
  </si>
  <si>
    <t>77294835</t>
  </si>
  <si>
    <t>ESLI JANGE BRAYAN ARNOLD</t>
  </si>
  <si>
    <t>45157294</t>
  </si>
  <si>
    <t>ESPEJO MAMANI JESSICA NOELI</t>
  </si>
  <si>
    <t>42079034</t>
  </si>
  <si>
    <t>ESPINO SAAVEDRA ROSA WENDY</t>
  </si>
  <si>
    <t>09555342</t>
  </si>
  <si>
    <t>ESPINOZA ALARCON ISABEL</t>
  </si>
  <si>
    <t>21546473</t>
  </si>
  <si>
    <t>ESPINOZA BULEJE LILIA AMPARO</t>
  </si>
  <si>
    <t>PROFESIONAL TECNICO ENFERMERIA TECNICA</t>
  </si>
  <si>
    <t>44312831</t>
  </si>
  <si>
    <t>ESPINOZA CASIO MARIBEL</t>
  </si>
  <si>
    <t>44009489</t>
  </si>
  <si>
    <t>ESPINOZA GUERRERO ROCIO MILAGROS</t>
  </si>
  <si>
    <t>02773404</t>
  </si>
  <si>
    <t>ESPINOZA JULIAN SOCORRO DEL PILAR</t>
  </si>
  <si>
    <t>21520449</t>
  </si>
  <si>
    <t>ESPINOZA MENDOZA JUAN GUILLERMO</t>
  </si>
  <si>
    <t>MECANICO, AUTOMOVILES</t>
  </si>
  <si>
    <t>29520189</t>
  </si>
  <si>
    <t>ESPINOZA NIETO ZORAYA YHONNY</t>
  </si>
  <si>
    <t xml:space="preserve">OPERADOR DE MONITOREO </t>
  </si>
  <si>
    <t>15726884</t>
  </si>
  <si>
    <t>ESPINOZA URBANO JUANA ROSA</t>
  </si>
  <si>
    <t>10450994</t>
  </si>
  <si>
    <t>ESQUIVES CAJAN FRANQUI ARTURO</t>
  </si>
  <si>
    <t>ASISTENTE ESPECIALISTA EN CALIDAD DE INFORMACION Y ANALISIS DE BASE  DE DATOS</t>
  </si>
  <si>
    <t>01344626</t>
  </si>
  <si>
    <t>ESTEBA MAMANI NOEMI JUDITH</t>
  </si>
  <si>
    <t>71730519</t>
  </si>
  <si>
    <t>ESTEBAN BARTRA MILUSKA KATHERINE</t>
  </si>
  <si>
    <t>46520856</t>
  </si>
  <si>
    <t>ESTEBAN SIXTO JANETH</t>
  </si>
  <si>
    <t>18029520</t>
  </si>
  <si>
    <t>ESTRADA MARTINEZ ROSA ANGELICA</t>
  </si>
  <si>
    <t>TECNICO AUTOMOTRIZ</t>
  </si>
  <si>
    <t>MECANICA AUTOMOTRIZ</t>
  </si>
  <si>
    <t>08155161</t>
  </si>
  <si>
    <t>FAJARDO DE LA CRUZ ANGELICA</t>
  </si>
  <si>
    <t>10707777</t>
  </si>
  <si>
    <t>FALCON CHUMPITAZ MARIA ELENA</t>
  </si>
  <si>
    <t>45566525</t>
  </si>
  <si>
    <t>FALCONI QUINTANILLA GIANELA SOFIA</t>
  </si>
  <si>
    <t>METODOLOGO DE INDICADORES DEPARTAMENTALES</t>
  </si>
  <si>
    <t>73149405</t>
  </si>
  <si>
    <t>FARFAN ANGELES MELISSA GERALDINE</t>
  </si>
  <si>
    <t>07345273</t>
  </si>
  <si>
    <t>FARFAN HUAMAN ANA LUZ</t>
  </si>
  <si>
    <t>04055266</t>
  </si>
  <si>
    <t>FARFAN HUAMAN BLANCA ELIZABETH</t>
  </si>
  <si>
    <t>OPERADOR DE APLICACION DE ENCUESTAS DE PRECIOS</t>
  </si>
  <si>
    <t>21439607</t>
  </si>
  <si>
    <t>FARFAN QUIROZ LUIS ALBERTO</t>
  </si>
  <si>
    <t>21144243</t>
  </si>
  <si>
    <t>FERNANDEZ ALEGRIA ERICK</t>
  </si>
  <si>
    <t>04743752</t>
  </si>
  <si>
    <t>FERNANDEZ COLANA YESENIA YULI</t>
  </si>
  <si>
    <t>42050264</t>
  </si>
  <si>
    <t>FERNANDEZ CUBA URIEL</t>
  </si>
  <si>
    <t>42351032</t>
  </si>
  <si>
    <t>FERNANDEZ HUANACUNI IRMA</t>
  </si>
  <si>
    <t xml:space="preserve">ANALISTA EN METODOLOGIAS DE INVESTIGACION </t>
  </si>
  <si>
    <t>42211919</t>
  </si>
  <si>
    <t>FERNANDEZ JIMENEZ JAKELINE LISBETH</t>
  </si>
  <si>
    <t>MEDICINA VETERINARIA</t>
  </si>
  <si>
    <t xml:space="preserve">ASIST. DE CONTROL DE INGRESO DE INFOR. DE PRECIOS </t>
  </si>
  <si>
    <t>08143127</t>
  </si>
  <si>
    <t>FERREYRA SALVATIERRA CARMEN CECILIA</t>
  </si>
  <si>
    <t>ADMINISTRACIÓN DE EMPRESAS</t>
  </si>
  <si>
    <t>ANALISIS DE CONSISTENCIA BASICA DE DATOS</t>
  </si>
  <si>
    <t>07209470</t>
  </si>
  <si>
    <t>FIGUEROA OSTOLAZA JORGE ALFONSO</t>
  </si>
  <si>
    <t>SUPERVISOR DE OPERADORES DE MONITOREO</t>
  </si>
  <si>
    <t>42717654</t>
  </si>
  <si>
    <t>FILIO MEJIA MARIA TERESA</t>
  </si>
  <si>
    <t>41819880</t>
  </si>
  <si>
    <t>FILIO MEJIA RICHARD MAURO</t>
  </si>
  <si>
    <t>16762939</t>
  </si>
  <si>
    <t>FINQUIN VILCHEZ GIULIANA</t>
  </si>
  <si>
    <t>03876571</t>
  </si>
  <si>
    <t>FLOR MONTERO JUAN CARLOS</t>
  </si>
  <si>
    <t xml:space="preserve">ASISTENTE DE SOPORTE </t>
  </si>
  <si>
    <t>42296031</t>
  </si>
  <si>
    <t>FLORES ANDIA JUAN CARLOS</t>
  </si>
  <si>
    <t>71438720</t>
  </si>
  <si>
    <t>FLORES GOMEZ ANGELICA MARIA</t>
  </si>
  <si>
    <t>CIENCIAS DE LA NUTRICION</t>
  </si>
  <si>
    <t>21475764</t>
  </si>
  <si>
    <t>FLORES ORMEÑO JUANA ROSA</t>
  </si>
  <si>
    <t>05393294</t>
  </si>
  <si>
    <t>FLORES SALDAÑA AMANDA</t>
  </si>
  <si>
    <t>40310603</t>
  </si>
  <si>
    <t>FLORES TARRILLO LUZVELINA</t>
  </si>
  <si>
    <t>41044443</t>
  </si>
  <si>
    <t>FLORES VILLANES ISABEL</t>
  </si>
  <si>
    <t>44739212</t>
  </si>
  <si>
    <t>FLORIAN PLASENCIA ROSITA LIZETH</t>
  </si>
  <si>
    <t>40523384</t>
  </si>
  <si>
    <t>FRANCO YARIN ENRIQUE</t>
  </si>
  <si>
    <t xml:space="preserve">ESPECIALISTA EN DESARROLLO DE METODOLOGIA CENSAL Y DE ENCUESTAS </t>
  </si>
  <si>
    <t>07447114</t>
  </si>
  <si>
    <t>FRASSINETTI YBARGÜEN RAQUEL ELENA</t>
  </si>
  <si>
    <t>42383451</t>
  </si>
  <si>
    <t>FRIAS ARIAS ANA MARIA DEL CARMEN</t>
  </si>
  <si>
    <t>40871687</t>
  </si>
  <si>
    <t>GALARZA MATEO ROSA LUZ</t>
  </si>
  <si>
    <t>CIENCIAS ADMINISTRATIVAS Y CONTABLES</t>
  </si>
  <si>
    <t>43076335</t>
  </si>
  <si>
    <t>GALINDO GUILLEN SANDRA ROCIO</t>
  </si>
  <si>
    <t>ECONOMÍA</t>
  </si>
  <si>
    <t>26719337</t>
  </si>
  <si>
    <t>GALVEZ BRICENO KELLER LISBETH</t>
  </si>
  <si>
    <t>43010597</t>
  </si>
  <si>
    <t>GALVEZ PINCO KELLY</t>
  </si>
  <si>
    <t>06816442</t>
  </si>
  <si>
    <t>GAMARRA JUAREZ ROCIO DEL PILAR</t>
  </si>
  <si>
    <t>00087729</t>
  </si>
  <si>
    <t>GARATE GARCIA LEDIS</t>
  </si>
  <si>
    <t>22480656</t>
  </si>
  <si>
    <t>GARAY MORALES KELLY ROSARIO</t>
  </si>
  <si>
    <t>29415129</t>
  </si>
  <si>
    <t>GARAY ZUBIA PATRICIA</t>
  </si>
  <si>
    <t>ADM DE SERVICIOS DE HOSTELERIA</t>
  </si>
  <si>
    <t xml:space="preserve">ANALISTA ESTADISTICO DE JEFATURA </t>
  </si>
  <si>
    <t>40459226</t>
  </si>
  <si>
    <t>GARBOZA ERAZO JENNIFFER</t>
  </si>
  <si>
    <t>41268534</t>
  </si>
  <si>
    <t>GARCIA ALATA EDIT NIMIA</t>
  </si>
  <si>
    <t>05362758</t>
  </si>
  <si>
    <t>GARCIA CORTEGANO LUZ MARINA</t>
  </si>
  <si>
    <t>ING. DE IND. ALIMENTARIAS</t>
  </si>
  <si>
    <t>IND ALIMENTARIAS</t>
  </si>
  <si>
    <t>07284132</t>
  </si>
  <si>
    <t>GARCIA HERNANDEZ WALTER MIGUEL</t>
  </si>
  <si>
    <t>MATEMATICAS</t>
  </si>
  <si>
    <t>41133983</t>
  </si>
  <si>
    <t>GARCIA MONTUFAR NAZIA LIZBETH</t>
  </si>
  <si>
    <t>03560989</t>
  </si>
  <si>
    <t>GARCIA PANTA JOSE ALBERTO</t>
  </si>
  <si>
    <t>CONTADOR(A)</t>
  </si>
  <si>
    <t>08933698</t>
  </si>
  <si>
    <t>GARCIA RAMIREZ DIONICIA</t>
  </si>
  <si>
    <t>00113921</t>
  </si>
  <si>
    <t>GARCIA URQUIA GEISHA NURI</t>
  </si>
  <si>
    <t>COORDINADOR GENERAL DE ENCUESTAS</t>
  </si>
  <si>
    <t>07255445</t>
  </si>
  <si>
    <t>GASLAC TORRES LUCIA INES</t>
  </si>
  <si>
    <t xml:space="preserve">ADMINISTRACION Y GERENCIA SOCIAL </t>
  </si>
  <si>
    <t>SUPERVISOR NACIONAL DE ANTROPOMETRIA</t>
  </si>
  <si>
    <t>41402871</t>
  </si>
  <si>
    <t>GAVILANO BERNAOLA LISSETTE MILAGROS</t>
  </si>
  <si>
    <t>07198580</t>
  </si>
  <si>
    <t>GAVINO ALVARADO ALEJANDRO</t>
  </si>
  <si>
    <t>ANALISTA DE SISTEMA DE BASE DE DATOS DE ENCUESTAS</t>
  </si>
  <si>
    <t>44144387</t>
  </si>
  <si>
    <t>GENEBROSO HUAYTA JUAN CARLOS</t>
  </si>
  <si>
    <t>OPERADOR DE MANTENIMIENTO DE EQUIPOS DE SEDE</t>
  </si>
  <si>
    <t>43480350</t>
  </si>
  <si>
    <t>GIRON ZAMBRANO JOSE LUIS</t>
  </si>
  <si>
    <t>40721123</t>
  </si>
  <si>
    <t>GODINES ORDINOLA DE LEON MARIA ENRIQUETA</t>
  </si>
  <si>
    <t>TECNICO, CIENCIAS MEDICAS</t>
  </si>
  <si>
    <t>LABORATORIO CLINICO</t>
  </si>
  <si>
    <t>09671617</t>
  </si>
  <si>
    <t>GOMEZ BAUTISTA CESAR OCTAVIO</t>
  </si>
  <si>
    <t>ESTADISTICO, INVESTIGACION</t>
  </si>
  <si>
    <t>00099674</t>
  </si>
  <si>
    <t>GOMEZ CABRERA ALEIDA DEL ROCIO</t>
  </si>
  <si>
    <t>10455814</t>
  </si>
  <si>
    <t>GOMEZ CAMACHO CARMEN EMMA</t>
  </si>
  <si>
    <t>40355063</t>
  </si>
  <si>
    <t>GOMEZ CONCHA OLNIDA</t>
  </si>
  <si>
    <t>00792810</t>
  </si>
  <si>
    <t>GOMEZ HUANCA DALIA DELMA</t>
  </si>
  <si>
    <t>INGENIERO EN INDUSTRIAS ALIMENTARIAS</t>
  </si>
  <si>
    <t>ING ALIMENTARIA</t>
  </si>
  <si>
    <t>40721044</t>
  </si>
  <si>
    <t>GOMEZ PAREDES FROYLAN ELVIS</t>
  </si>
  <si>
    <t>44736203</t>
  </si>
  <si>
    <t>GOMEZ SILVA VIRGINIA VANESSA</t>
  </si>
  <si>
    <t>23933854</t>
  </si>
  <si>
    <t>GONGORA MONTALVO WILLIAM</t>
  </si>
  <si>
    <t>INGENIERIA DE RECURSOS NATURALES RENOVABLES</t>
  </si>
  <si>
    <t>GESTIION AMBIENTAL Y DESARROLLO SOSTENIL</t>
  </si>
  <si>
    <t>43826233</t>
  </si>
  <si>
    <t>GONZALES ANAHUA KELLYE KATHERIN</t>
  </si>
  <si>
    <t>40178011</t>
  </si>
  <si>
    <t>GONZALES BARTOLO TANIA GLADYSMI</t>
  </si>
  <si>
    <t>42079658</t>
  </si>
  <si>
    <t>GONZALES CHOQUE JACKELIN KAREN</t>
  </si>
  <si>
    <t>ANALISTA EN PRESUPUESTO PUBLICO</t>
  </si>
  <si>
    <t>41622162</t>
  </si>
  <si>
    <t>GONZALES GARGATE KAREN JANET</t>
  </si>
  <si>
    <t>ANALISTA DE EJECUCIÓN DE PRESUPUESTO</t>
  </si>
  <si>
    <t>43097023</t>
  </si>
  <si>
    <t>GONZALES MONTEZA JIMMY ROBINSON</t>
  </si>
  <si>
    <t>ASIST. EN CONSISTENCIA DE INFORMACION CONTABLE</t>
  </si>
  <si>
    <t>42204205</t>
  </si>
  <si>
    <t>GONZALES PLASENCIA CARMEN ROSA</t>
  </si>
  <si>
    <t>ANALISTA ECONOMICO DE INDICADORES DEPARTAMENTALES</t>
  </si>
  <si>
    <t>41772185</t>
  </si>
  <si>
    <t>GONZALES RIVAS JENNY MARGOT</t>
  </si>
  <si>
    <t>00075238</t>
  </si>
  <si>
    <t>GONZALES TELLO AMALIA</t>
  </si>
  <si>
    <t>ANALISTA DE PRECIOS POR SECTOR</t>
  </si>
  <si>
    <t>29710877</t>
  </si>
  <si>
    <t>GOYZUETA RAMOS GIOVANNA</t>
  </si>
  <si>
    <t>METODOLOGO CARTOGRAFICO</t>
  </si>
  <si>
    <t>09858769</t>
  </si>
  <si>
    <t>GRANDA CARRION MILAGROS MARIA</t>
  </si>
  <si>
    <t>INGENIERIA GEOGRAFICA</t>
  </si>
  <si>
    <t>16526017</t>
  </si>
  <si>
    <t>GRANDA RODRIGUEZ ANA MARIA DEL CARMEN</t>
  </si>
  <si>
    <t>08744768</t>
  </si>
  <si>
    <t>GRIMALDO RUIZ OSCAR CEFERINO</t>
  </si>
  <si>
    <t>04805191</t>
  </si>
  <si>
    <t>GUERRA GRANADOS LUCIO</t>
  </si>
  <si>
    <t>ANALISTA ECONOMICO CONTABLE EMPRESARIAL</t>
  </si>
  <si>
    <t>42759816</t>
  </si>
  <si>
    <t>GUERRA LIZARRAGA JORGE RAUL</t>
  </si>
  <si>
    <t>09395507</t>
  </si>
  <si>
    <t>GUERRA UBALDO HILADIA SALOME</t>
  </si>
  <si>
    <t>40013622</t>
  </si>
  <si>
    <t>GUERRERO AGURTO NOELITH ADRIANA</t>
  </si>
  <si>
    <t>45977006</t>
  </si>
  <si>
    <t>GUERRERO DIAZ DE GASTELO CYNTIA VIRGHINIA</t>
  </si>
  <si>
    <t xml:space="preserve"> ENFERMERIA </t>
  </si>
  <si>
    <t>09667724</t>
  </si>
  <si>
    <t>GUERRERO DIAZ JESSICA ELIZABETH</t>
  </si>
  <si>
    <t>71792699</t>
  </si>
  <si>
    <t>GUERRERO GARCIA LEYNI ANNEL DEL CARMEN</t>
  </si>
  <si>
    <t>31038340</t>
  </si>
  <si>
    <t>GUERRERO GUTIERREZ EDMUNDO</t>
  </si>
  <si>
    <t>ESTOMATOLOGIA</t>
  </si>
  <si>
    <t>ANALISTA DE LOS SECTORES DE LAS SOCIEDADES FINANCIERAS, SEGUROS Y PENSIONES</t>
  </si>
  <si>
    <t>09733413</t>
  </si>
  <si>
    <t>GUERRERO ORIHUELA NANCY MARIA</t>
  </si>
  <si>
    <t>02805399</t>
  </si>
  <si>
    <t>GUERRERO PANGALIMA ROEL EDUARDO</t>
  </si>
  <si>
    <t>BAILARINES DE DANZA CLASICA Y MODERNA</t>
  </si>
  <si>
    <t>DIBUJO ARQUITECTONICO FORMACION BASICA</t>
  </si>
  <si>
    <t>43761434</t>
  </si>
  <si>
    <t>GUERRERO SANTE GLADYS FORTUNATA</t>
  </si>
  <si>
    <t>INGENIERIA AGRONOMO</t>
  </si>
  <si>
    <t>40392918</t>
  </si>
  <si>
    <t>GUEVARA GARCIA HENNY MIRTHA</t>
  </si>
  <si>
    <t>33408330</t>
  </si>
  <si>
    <t>GUEVARA MUÑOZ MILAGROS ISABEL</t>
  </si>
  <si>
    <t>TECNICO, LABORATORISTA</t>
  </si>
  <si>
    <t>40972086</t>
  </si>
  <si>
    <t>GUEVARA ORTIZ JESSICA JAQUELIN</t>
  </si>
  <si>
    <t>26684619</t>
  </si>
  <si>
    <t>GUEVARA ROJAS ELENA YSABEL</t>
  </si>
  <si>
    <t>40719874</t>
  </si>
  <si>
    <t>GUEVARA TINGAL MARY ALBINA</t>
  </si>
  <si>
    <t>TURISMO</t>
  </si>
  <si>
    <t>LICENCIADA EN TURISMO</t>
  </si>
  <si>
    <t>COORDINADOR DE COMUNICACIÓN</t>
  </si>
  <si>
    <t>41181612</t>
  </si>
  <si>
    <t>GUIDO CASTRO MELINA</t>
  </si>
  <si>
    <t>40629218</t>
  </si>
  <si>
    <t>GUILLEN ESPINO MARGOT MILAGROS</t>
  </si>
  <si>
    <t>41212958</t>
  </si>
  <si>
    <t>GUILLEN HUAYTA FLORICELDA HERSANA</t>
  </si>
  <si>
    <t>25459994</t>
  </si>
  <si>
    <t>GUTIERREZ CARRION CARLOS RODOLFO</t>
  </si>
  <si>
    <t>ESTADISTICAS Y MATEMATICAS</t>
  </si>
  <si>
    <t>48095343</t>
  </si>
  <si>
    <t>GUTIERREZ DE LA CRUZ MARIA JOAQUINA</t>
  </si>
  <si>
    <t>INGENIERIA ECONOMISTA</t>
  </si>
  <si>
    <t>32977209</t>
  </si>
  <si>
    <t>GUTIERREZ IBAÑEZ JESSICA LEILET</t>
  </si>
  <si>
    <t>70563482</t>
  </si>
  <si>
    <t>GUTIERREZ NAVARRO BIBI MERYL</t>
  </si>
  <si>
    <t>BIOLOGO</t>
  </si>
  <si>
    <t>10081735</t>
  </si>
  <si>
    <t>GUTIERREZ NAVIO NOEMI</t>
  </si>
  <si>
    <t>47190372</t>
  </si>
  <si>
    <t>GUTIERREZ QUISPE BELINDA OLENKA</t>
  </si>
  <si>
    <t>42191776</t>
  </si>
  <si>
    <t>GUTIERREZ RUIZ ERIK IVAN</t>
  </si>
  <si>
    <t>ING. DE COMPUTACION</t>
  </si>
  <si>
    <t>48459926</t>
  </si>
  <si>
    <t>GUTIERREZ TIRADO LIZBETH SORAYA</t>
  </si>
  <si>
    <t>41616864</t>
  </si>
  <si>
    <t>GUZMAN CUSIHUNCA CECILIO FREDY</t>
  </si>
  <si>
    <t>OFICIOS NO ESPECIFICADOS</t>
  </si>
  <si>
    <t>44167881</t>
  </si>
  <si>
    <t>HANCCO LARICO JACQUELINE GINA</t>
  </si>
  <si>
    <t>44850378</t>
  </si>
  <si>
    <t>HERNANDEZ CACERES ZOILA ROCIO</t>
  </si>
  <si>
    <t>21539274</t>
  </si>
  <si>
    <t>HERNANDEZ GAMBOA MERCEDES CONCEPCION</t>
  </si>
  <si>
    <t>04821803</t>
  </si>
  <si>
    <t>HERRERA CAICHO GLENY MILAGROS</t>
  </si>
  <si>
    <t>42735150</t>
  </si>
  <si>
    <t>HERRERA CONTRERAS ALEX EDUARDO</t>
  </si>
  <si>
    <t>40301011</t>
  </si>
  <si>
    <t>HERRERA PAIRAZAMAN ELISA BEATRIZ</t>
  </si>
  <si>
    <t>08925789</t>
  </si>
  <si>
    <t>HERRERA PULCHA JANETT SUSANA</t>
  </si>
  <si>
    <t>41693373</t>
  </si>
  <si>
    <t>HERRERA TRUJILLO CARMEN YAQUELINA</t>
  </si>
  <si>
    <t>41773374</t>
  </si>
  <si>
    <t>HERRERA URDANEGUI MABEL YULISSA</t>
  </si>
  <si>
    <t>ASISTENTE DE INVESTIGACION SOCIOECONOMICA</t>
  </si>
  <si>
    <t>43631473</t>
  </si>
  <si>
    <t>HERRERA URDANEGUI NISSIDA ERIKA</t>
  </si>
  <si>
    <t>ANALISTA DE PROCESOS DE GENERACION DE INDICADORES ECONOMICOS, DEMOGRAFICOS Y SOCIALES</t>
  </si>
  <si>
    <t>09387491</t>
  </si>
  <si>
    <t>HIDALGO JARA JUANA</t>
  </si>
  <si>
    <t xml:space="preserve">ADMINISTRACION DE NEGOCIOS Y TECNOLOGIA </t>
  </si>
  <si>
    <t>43155428</t>
  </si>
  <si>
    <t>HIDALGO RIOS DRISDALLY</t>
  </si>
  <si>
    <t>CIENCIAS DE LOS RECURSOS NATURALES RENOVABLES</t>
  </si>
  <si>
    <t>CIENCIAS DE LOS RECURSOS NATURALES RENOV</t>
  </si>
  <si>
    <t>ANALISTA DE INFORMACIÓN DE ESTADISTICAS VITALES Y REGISTROS ADMINISTRATIVOS</t>
  </si>
  <si>
    <t>45359975</t>
  </si>
  <si>
    <t>HILARIO CAMPOS VERÓNICA KARINA</t>
  </si>
  <si>
    <t>70904861</t>
  </si>
  <si>
    <t>HILARIO CHUQUILLANQUI YELENA YANETH</t>
  </si>
  <si>
    <t>23275296</t>
  </si>
  <si>
    <t>HILARIO MALLASCA OSCAR</t>
  </si>
  <si>
    <t>70436891</t>
  </si>
  <si>
    <t>HINOSTROZA SANCHEZ JHURACK RAQUEL</t>
  </si>
  <si>
    <t>42273885</t>
  </si>
  <si>
    <t>HUACCACHI GARCIA GUISELLA</t>
  </si>
  <si>
    <t>ANALISTA DE MODERNIZACION DE LA GESTION PUBLICA</t>
  </si>
  <si>
    <t>08110880</t>
  </si>
  <si>
    <t>HUAMAN ABAD LUIS ANGEL</t>
  </si>
  <si>
    <t>PROGRAMADOR DE RUTAS</t>
  </si>
  <si>
    <t>08033858</t>
  </si>
  <si>
    <t>HUAMAN ABAD LUIS CARLOS</t>
  </si>
  <si>
    <t>HOTELERIA Y TURISMO</t>
  </si>
  <si>
    <t>ASISTENTE EN CONSTRUCCION DE DISEÑOS MUESTRALES</t>
  </si>
  <si>
    <t>72120505</t>
  </si>
  <si>
    <t>HUAMAN BAUTISTA ROCIO DEL PILAR</t>
  </si>
  <si>
    <t>23272565</t>
  </si>
  <si>
    <t>HUAMAN LIZANA NANCY</t>
  </si>
  <si>
    <t>INGENIERA ZOOTECNISTA</t>
  </si>
  <si>
    <t>ESPECIALISTA CARTOGRAFICO</t>
  </si>
  <si>
    <t>09789269</t>
  </si>
  <si>
    <t>HUAMAN NIEVES JOSE LUIS</t>
  </si>
  <si>
    <t>OPERADOR DE MANTENIMIENTO DE PERIFERICOS</t>
  </si>
  <si>
    <t>08666419</t>
  </si>
  <si>
    <t>HUAMAN ORE MATIAS JOSE</t>
  </si>
  <si>
    <t>44272889</t>
  </si>
  <si>
    <t>HUAMAN PUCUHUARANGA JUDITH</t>
  </si>
  <si>
    <t>40463463</t>
  </si>
  <si>
    <t>HUAMAN SERVAN KEYLA ROSA</t>
  </si>
  <si>
    <t>ECUCACION</t>
  </si>
  <si>
    <t>ESPECIALISTA INFORMATICO EN EL ANALISIS DE INDICADORES ECONOMICOS, DEMOGRAFICOS Y SOCIALES</t>
  </si>
  <si>
    <t>07502607</t>
  </si>
  <si>
    <t>HUAMAN VERA EDGAR EDUARDO</t>
  </si>
  <si>
    <t>28303674</t>
  </si>
  <si>
    <t>HUAMANI FERNANDEZ PEDRO VLADIMIR</t>
  </si>
  <si>
    <t>42317082</t>
  </si>
  <si>
    <t>HUAMANI HUAMAN JULIA</t>
  </si>
  <si>
    <t xml:space="preserve">ASISTENTE DE LA  ACTIVIDAD MINERA </t>
  </si>
  <si>
    <t>45426278</t>
  </si>
  <si>
    <t>HUAMANI SALAS ELISABET</t>
  </si>
  <si>
    <t>43170394</t>
  </si>
  <si>
    <t>HUAMANI VALLADOLID HERMELINDA</t>
  </si>
  <si>
    <t>HISTORIA - CIENCIAS SOCIALES</t>
  </si>
  <si>
    <t>ASISTENTE DE CONSISTENCIA DE INFORMACION CARTOGRAFICA</t>
  </si>
  <si>
    <t>45688781</t>
  </si>
  <si>
    <t>HUANCA FLORES SANDY IRENE</t>
  </si>
  <si>
    <t>71231471</t>
  </si>
  <si>
    <t>HUANCA VEGA MARYLUZ MILAGROS</t>
  </si>
  <si>
    <t>46892553</t>
  </si>
  <si>
    <t>HUANCACURI FLORES DORIS</t>
  </si>
  <si>
    <t>INGENIERIA INFORMATICA Y SISTEMAS</t>
  </si>
  <si>
    <t>71050505</t>
  </si>
  <si>
    <t>HUARANGA ROJAS ESTEFANI KAREN</t>
  </si>
  <si>
    <t>41601318</t>
  </si>
  <si>
    <t>HUARCAYA BUSTINZA CARLOS</t>
  </si>
  <si>
    <t>72038204</t>
  </si>
  <si>
    <t>HUARCAYA HUISA REY LUCES</t>
  </si>
  <si>
    <t>ASISTENTE EN PROCESOS DE CONSISTENCIA Y MANTENIMIENTO DE BASE DE DATOS</t>
  </si>
  <si>
    <t>06780722</t>
  </si>
  <si>
    <t>HUARCAYA RUIZ ROSA MAXIMA</t>
  </si>
  <si>
    <t>42449216</t>
  </si>
  <si>
    <t>HUARICAPCHA JANAMPA JERSON DARWIN</t>
  </si>
  <si>
    <t>04015906</t>
  </si>
  <si>
    <t>HUAROC PONCE LUIS ANTHONY</t>
  </si>
  <si>
    <t>09017563</t>
  </si>
  <si>
    <t>HUATAY CACHAY VICTOR RAUL</t>
  </si>
  <si>
    <t>ANALISTA INFORMÁTICO DE CUENTAS NACIONALES POR SECTORES INSTITUCIONALES</t>
  </si>
  <si>
    <t>47223924</t>
  </si>
  <si>
    <t>HUAUYA TACZA ANA PAULA</t>
  </si>
  <si>
    <t>45444306</t>
  </si>
  <si>
    <t>HUAYTA CARDENAS ALEXANDRO JUNIOR</t>
  </si>
  <si>
    <t xml:space="preserve">ESPECIALISTA ESTADISTICO EN INFORMACION GEORREFERENCIADA </t>
  </si>
  <si>
    <t>08975382</t>
  </si>
  <si>
    <t>HUERTA ROSALES LOURDES SOLEDAD</t>
  </si>
  <si>
    <t>INGENIERO ESTADISCO</t>
  </si>
  <si>
    <t>40848268</t>
  </si>
  <si>
    <t>HUERTAS ANCAJIMA ELSA</t>
  </si>
  <si>
    <t>ANALISTA DE INDICADORES SOCIOECONOMICOS</t>
  </si>
  <si>
    <t>41160350</t>
  </si>
  <si>
    <t>HUGO ALVAREZ ANGHELA JHOANA</t>
  </si>
  <si>
    <t>45976244</t>
  </si>
  <si>
    <t>HUILLCAS OSORIO ISIDORA</t>
  </si>
  <si>
    <t>44943342</t>
  </si>
  <si>
    <t>HURTADO PURIHUAMAN JEANNETTE CARMELA</t>
  </si>
  <si>
    <t>20055163</t>
  </si>
  <si>
    <t>HURTADO RUIZ ELY SAUL</t>
  </si>
  <si>
    <t>09559883</t>
  </si>
  <si>
    <t>IBARRA VILLARREAL MARIA LUISA</t>
  </si>
  <si>
    <t>25757553</t>
  </si>
  <si>
    <t>ILIZARBE JAUREGUI LISBETH ZENAIDA</t>
  </si>
  <si>
    <t>ANALISTA PROGRAMADOR PARA EL SISTEMA DE ESTADISTICAS DEPARTAMENTALES</t>
  </si>
  <si>
    <t>45202993</t>
  </si>
  <si>
    <t>INCA ALVAREZ GILVER</t>
  </si>
  <si>
    <t>19998971</t>
  </si>
  <si>
    <t>INFANTE LEON ROSA BASILIDES</t>
  </si>
  <si>
    <t>ASISTENTE DE ESTADISTICAS MUNICIPALES</t>
  </si>
  <si>
    <t>43007864</t>
  </si>
  <si>
    <t>INFANTE TIPTE BRENDA KEMMERLY</t>
  </si>
  <si>
    <t>44427762</t>
  </si>
  <si>
    <t>INGA CAMPOS LISSETE ARACELI</t>
  </si>
  <si>
    <t>25530097</t>
  </si>
  <si>
    <t>INOCENTE ESPINOZA JUANA LOURDES</t>
  </si>
  <si>
    <t>05070132</t>
  </si>
  <si>
    <t>INUMA CAMPANA DIANIRA</t>
  </si>
  <si>
    <t>02812813</t>
  </si>
  <si>
    <t>IPANAQUE FERNANDEZ MILAGROS PATRICIA</t>
  </si>
  <si>
    <t>SUPERVISOR EN PROGRAMACION DE RUTAS</t>
  </si>
  <si>
    <t>41677388</t>
  </si>
  <si>
    <t>JACHO BLANCOS DANIEL</t>
  </si>
  <si>
    <t>18228569</t>
  </si>
  <si>
    <t>JACINTO DIAZ MARCELA LILIANA</t>
  </si>
  <si>
    <t xml:space="preserve">COMPUTACION E  INFORMATICA </t>
  </si>
  <si>
    <t>ANALISTA DE PRODUCCIÓN SECTORIAL</t>
  </si>
  <si>
    <t>44041055</t>
  </si>
  <si>
    <t>JACOBI ZANABRIA RUBEN PHELIPS</t>
  </si>
  <si>
    <t>23094113</t>
  </si>
  <si>
    <t>JARA BASILIO FELIX DALMACIO</t>
  </si>
  <si>
    <t>26719753</t>
  </si>
  <si>
    <t>JARA HUARIPATA NANCY HAYDEE</t>
  </si>
  <si>
    <t>20040889</t>
  </si>
  <si>
    <t>JAYCO PAUCAR PEDRO WILLIAM</t>
  </si>
  <si>
    <t>06973890</t>
  </si>
  <si>
    <t>JERONIMO ESTRADA MARTHA CECILIA</t>
  </si>
  <si>
    <t>47238485</t>
  </si>
  <si>
    <t>JIMENEZ FLORES GISELA ROSALVINA</t>
  </si>
  <si>
    <t>05403724</t>
  </si>
  <si>
    <t>JIMENEZ RODRIGUEZ MARY</t>
  </si>
  <si>
    <t>QUIMICA</t>
  </si>
  <si>
    <t>40733383</t>
  </si>
  <si>
    <t>JIMENEZ YARLEQUE NORMA VIRGINIA</t>
  </si>
  <si>
    <t>28288139</t>
  </si>
  <si>
    <t>JONISLLA MARCELO DANTE</t>
  </si>
  <si>
    <t>22512087</t>
  </si>
  <si>
    <t>JORGE SALAZAR EDITH ZARELA</t>
  </si>
  <si>
    <t>ASISTENTE DE PRESUPUESTO PUBLICO</t>
  </si>
  <si>
    <t>72226668</t>
  </si>
  <si>
    <t>JUAREZ CHACON GUICHE GIANINNA</t>
  </si>
  <si>
    <t>41251648</t>
  </si>
  <si>
    <t>JURADO SOTO OSCAR</t>
  </si>
  <si>
    <t>23930210</t>
  </si>
  <si>
    <t>KALA CONZA EVELYN JANET</t>
  </si>
  <si>
    <t>ESPECIALISTA EN ANALISIS DE INDICADORES SOCIALES</t>
  </si>
  <si>
    <t>41918360</t>
  </si>
  <si>
    <t>KUROIWA QUISPE OSCAR JONATHAN</t>
  </si>
  <si>
    <t>ESTADISTICA Y MATEMATICA</t>
  </si>
  <si>
    <t>ANALISTA EN CUENTAS DE LAS SOCIEDADES NO FINANCIERAS</t>
  </si>
  <si>
    <t>09503936</t>
  </si>
  <si>
    <t>LA ROSA REYES IRENE ANGELICA</t>
  </si>
  <si>
    <t>74284584</t>
  </si>
  <si>
    <t>LA SERNA FELICES ELIANA</t>
  </si>
  <si>
    <t>COORDINADOR DE PROCESOS PARA ASIGNACION DE RUTAS DE TRABAJO</t>
  </si>
  <si>
    <t>09636820</t>
  </si>
  <si>
    <t>LA TORRE ZUÑIGA RODOLFO</t>
  </si>
  <si>
    <t>ANTROPOLOGO</t>
  </si>
  <si>
    <t>06806258</t>
  </si>
  <si>
    <t>LABRIN VARGAS CARLA SUSANA</t>
  </si>
  <si>
    <t>05379045</t>
  </si>
  <si>
    <t>LACHI JESUS MARIA ESTHER</t>
  </si>
  <si>
    <t>ING DE ALIMENTOS</t>
  </si>
  <si>
    <t>46969195</t>
  </si>
  <si>
    <t>LADINES CUSTODIO MIRLA ELENA</t>
  </si>
  <si>
    <t>CIENCIAS ECONOMICAS, ADMINISTRATIVAS Y C</t>
  </si>
  <si>
    <t>41150595</t>
  </si>
  <si>
    <t>LANDA ROMERO YESENIA MARILU</t>
  </si>
  <si>
    <t>LENGUA, COMUNICACION E IDIOMA INGLES</t>
  </si>
  <si>
    <t>LICENCIADA EN EDUCACION - NIVEL SECUNDARIA</t>
  </si>
  <si>
    <t>23392189</t>
  </si>
  <si>
    <t>LANDEO ORE DE GUEVARA JANET TATJANA</t>
  </si>
  <si>
    <t>PROFESOR DE EDUCACION SECUNDARIA</t>
  </si>
  <si>
    <t>42851172</t>
  </si>
  <si>
    <t>LARA CERVANTES NOA</t>
  </si>
  <si>
    <t xml:space="preserve">ADMINISTRACION Y FINANZAS </t>
  </si>
  <si>
    <t xml:space="preserve">ASISTENTE DE SOPORTE TECNICO EN ENCUESTA </t>
  </si>
  <si>
    <t>25777701</t>
  </si>
  <si>
    <t>LARA PONCE CESAR JESUS</t>
  </si>
  <si>
    <t>76669736</t>
  </si>
  <si>
    <t>LAURA LAZARO ANA MARIA ALEJANDRINA</t>
  </si>
  <si>
    <t>04014071</t>
  </si>
  <si>
    <t>LAUREANO CAMPOS BILHA NERI</t>
  </si>
  <si>
    <t>SUPERVISOR DE SEGMENTACION</t>
  </si>
  <si>
    <t>22474935</t>
  </si>
  <si>
    <t>LAURENCIO BOZA ZULEMA YOLANDA</t>
  </si>
  <si>
    <t>SALUD PUBLICA CON MENCION EN SALUD REPRO</t>
  </si>
  <si>
    <t>44759489</t>
  </si>
  <si>
    <t>LAYNES SIERRA HAROLD RANDALL</t>
  </si>
  <si>
    <t>45142122</t>
  </si>
  <si>
    <t>LAZARO LUCIANI ANALI OLGA</t>
  </si>
  <si>
    <t>70064166</t>
  </si>
  <si>
    <t>LECCA NUÑEZ ROOSEWELT OTONIEL</t>
  </si>
  <si>
    <t>21420483</t>
  </si>
  <si>
    <t>LEGUA FLORES REBECA AURORA</t>
  </si>
  <si>
    <t xml:space="preserve">CIENCIAS CONTABLES </t>
  </si>
  <si>
    <t>46400810</t>
  </si>
  <si>
    <t>LEON GARRO JARLIN LUIS</t>
  </si>
  <si>
    <t>45852996</t>
  </si>
  <si>
    <t>LEON TRUCIOS CARLOS OMAR</t>
  </si>
  <si>
    <t xml:space="preserve">INFORMATICA Y SISTEMAS </t>
  </si>
  <si>
    <t>40248437</t>
  </si>
  <si>
    <t>LESCANO CARQUIN PEDRO PABLO</t>
  </si>
  <si>
    <t xml:space="preserve">DERECHO Y CIENCIAS POLITICAS </t>
  </si>
  <si>
    <t>29663566</t>
  </si>
  <si>
    <t>LIMA CHIPANA SILVIA BEATRIZ</t>
  </si>
  <si>
    <t>00026076</t>
  </si>
  <si>
    <t>LIMA PRADA GERMAN</t>
  </si>
  <si>
    <t>GESTION PUBLICA Y CONTROL GUBERNAMENTAL</t>
  </si>
  <si>
    <t>ESPECIALISTA EN MUESTREO Y ANALISIS DE INDICADORES SOCIALES</t>
  </si>
  <si>
    <t>06946606</t>
  </si>
  <si>
    <t>LIMACO DE LA CRUZ LUIS MODESTO</t>
  </si>
  <si>
    <t>43638120</t>
  </si>
  <si>
    <t>LINARES RENGIFO LIA MILUSKA</t>
  </si>
  <si>
    <t>77296801</t>
  </si>
  <si>
    <t>LINAREZ RIMARACHIN FRANKLIN</t>
  </si>
  <si>
    <t>40210215</t>
  </si>
  <si>
    <t>LIZARASO LOPEZ SUSANA DEL ROSARIO</t>
  </si>
  <si>
    <t>PROFESIONAL TECNICO EN FARMACIA</t>
  </si>
  <si>
    <t>FARMACIA</t>
  </si>
  <si>
    <t>06801372</t>
  </si>
  <si>
    <t>LLACCHUA GUTIERREZ MELQUIADES</t>
  </si>
  <si>
    <t>06026527</t>
  </si>
  <si>
    <t>LLACSAHUACHE GARCIA JESUS ALBERTO</t>
  </si>
  <si>
    <t>43550196</t>
  </si>
  <si>
    <t>LLAMOCCA PALOMINO EDITH NANCY</t>
  </si>
  <si>
    <t>43989794</t>
  </si>
  <si>
    <t>LLANOS FLORES VANESSA</t>
  </si>
  <si>
    <t>ANALISTA DE INTEGRACION DE BASE DE DATOS Y CONSTRUCCION DE INDICADORES</t>
  </si>
  <si>
    <t>06776366</t>
  </si>
  <si>
    <t>LLANOS SOLORZANO JOSE ANTONIO</t>
  </si>
  <si>
    <t xml:space="preserve">SISTEMAS </t>
  </si>
  <si>
    <t>42446210</t>
  </si>
  <si>
    <t>LLANOS YARLAQUE EDWARD</t>
  </si>
  <si>
    <t>07384695</t>
  </si>
  <si>
    <t>LLONTOP TRUJILLO JOSE GERMAN</t>
  </si>
  <si>
    <t>06027642</t>
  </si>
  <si>
    <t>LOAYZA LEVANO AUREA MARIA</t>
  </si>
  <si>
    <t xml:space="preserve">ELECTRICIDAD </t>
  </si>
  <si>
    <t>70014456</t>
  </si>
  <si>
    <t>LONG VELA SASHUMY</t>
  </si>
  <si>
    <t>41175201</t>
  </si>
  <si>
    <t>LOPEZ MUCHAYPIÑA JUAN JOSE</t>
  </si>
  <si>
    <t>25851499</t>
  </si>
  <si>
    <t>LOPEZ RAMOS CARLOS ALBERTO</t>
  </si>
  <si>
    <t>40549081</t>
  </si>
  <si>
    <t>LOPEZ SALDIVAR BETSY MERY</t>
  </si>
  <si>
    <t>CIENCIAS AGRONOMICAS</t>
  </si>
  <si>
    <t>42893718</t>
  </si>
  <si>
    <t>LOPEZ YAURI CECILIA KELY</t>
  </si>
  <si>
    <t>43244055</t>
  </si>
  <si>
    <t>LOYOLA ARANDA ROGGER GROVER</t>
  </si>
  <si>
    <t>TECNICOS EN MECANICA Y CONSTRUCCION MECANICA</t>
  </si>
  <si>
    <t>01858352</t>
  </si>
  <si>
    <t>LOZA MAYTA MARTHA ROSARIO</t>
  </si>
  <si>
    <t xml:space="preserve">ANALISTA INFORMATICO EN INDICADORES DE PRECIOS </t>
  </si>
  <si>
    <t>06652994</t>
  </si>
  <si>
    <t>LOZADA SAMANEZ LUIS MANUEL</t>
  </si>
  <si>
    <t>00896864</t>
  </si>
  <si>
    <t>LOZANO ALEGRIA MIRELA</t>
  </si>
  <si>
    <t>01149506</t>
  </si>
  <si>
    <t>LOZANO LUNA RAQUEL</t>
  </si>
  <si>
    <t xml:space="preserve">INGENIERIA AGROINDUSTRIAL </t>
  </si>
  <si>
    <t>33431749</t>
  </si>
  <si>
    <t>LOZANO TAUCA CARMEN ROSA</t>
  </si>
  <si>
    <t>07176824</t>
  </si>
  <si>
    <t>LUCERO ALEGRE SONIA ERNESTINA</t>
  </si>
  <si>
    <t>MAESTRIA EN GESTION PUBLICA</t>
  </si>
  <si>
    <t>08147605</t>
  </si>
  <si>
    <t>LUZON LICAS SUSANA</t>
  </si>
  <si>
    <t>22507596</t>
  </si>
  <si>
    <t>MACALUPU RAMIREZ SEGUNDO FELIX</t>
  </si>
  <si>
    <t>ANALISTA DE SISTEMAS DE ENCUESTAS</t>
  </si>
  <si>
    <t>10127976</t>
  </si>
  <si>
    <t>MACAVILCA MEJIA MICHAEL JOHN</t>
  </si>
  <si>
    <t xml:space="preserve">INGENIERIA DE COMPUTACION Y SISTEMAS </t>
  </si>
  <si>
    <t>20075727</t>
  </si>
  <si>
    <t>MACHUCA ELMES MARINO ESTEBAN</t>
  </si>
  <si>
    <t>41034165</t>
  </si>
  <si>
    <t>MAGUIÑO AVILA GAUDY KATIUSKA</t>
  </si>
  <si>
    <t>07168165</t>
  </si>
  <si>
    <t>MAITA GUTIERREZ DEBI TEODORA</t>
  </si>
  <si>
    <t>ANALIS. DEL SECT. INST. SOCIEDADES NO FINANCIERAS</t>
  </si>
  <si>
    <t>09897650</t>
  </si>
  <si>
    <t>MALDONADO CCOLLATUPA CESAR AUGUSTO</t>
  </si>
  <si>
    <t>23963294</t>
  </si>
  <si>
    <t>MALLMA DE LA TORRE ROXANA</t>
  </si>
  <si>
    <t>44479895</t>
  </si>
  <si>
    <t>MAMANI ALANOCA HILARIA</t>
  </si>
  <si>
    <t>80660121</t>
  </si>
  <si>
    <t>MAMANI APAZA ROSA MARIA</t>
  </si>
  <si>
    <t>INGENIERIA AGRONOMICA</t>
  </si>
  <si>
    <t>40159474</t>
  </si>
  <si>
    <t>MAMANI CCOLA YSABEL LOURDES</t>
  </si>
  <si>
    <t>42214147</t>
  </si>
  <si>
    <t>MAMANI CENTENO ANGELA MERCEDES</t>
  </si>
  <si>
    <t>41393689</t>
  </si>
  <si>
    <t>MAMANI CURSI KATY</t>
  </si>
  <si>
    <t>40432002</t>
  </si>
  <si>
    <t>MAMANI GONZALES NELLY OTILIA</t>
  </si>
  <si>
    <t>44872595</t>
  </si>
  <si>
    <t>MAMANI ITUSACA ELVA NANCY</t>
  </si>
  <si>
    <t>46012858</t>
  </si>
  <si>
    <t>MAMANI MAMANI GLADIS</t>
  </si>
  <si>
    <t>24711610</t>
  </si>
  <si>
    <t>MAMANI MAMANI LINA AURELIA</t>
  </si>
  <si>
    <t>45015677</t>
  </si>
  <si>
    <t>MAMANI PAUCAR NOEMI</t>
  </si>
  <si>
    <t>40738655</t>
  </si>
  <si>
    <t>MAMANI PAYHUANCA MARILUZ AURORA</t>
  </si>
  <si>
    <t xml:space="preserve">TECNICO CONTABLE </t>
  </si>
  <si>
    <t>ESPECIALISTA DEMOGRAFICO</t>
  </si>
  <si>
    <t>25715088</t>
  </si>
  <si>
    <t>MANAYAY GUILLERMO ELVIS</t>
  </si>
  <si>
    <t>DOCTOR</t>
  </si>
  <si>
    <t>40370923</t>
  </si>
  <si>
    <t>MANCILLA VALDIVIA LIDIA NORMA</t>
  </si>
  <si>
    <t xml:space="preserve">ESPECIALISTA EN CONSISTENCIA DE BASE DE DATOS </t>
  </si>
  <si>
    <t>43207282</t>
  </si>
  <si>
    <t>MANRIQUE CAMPOS FRANCISCO MARIO GABRIEL</t>
  </si>
  <si>
    <t>18137790</t>
  </si>
  <si>
    <t>MANTILLA LOPEZ EVILUZ</t>
  </si>
  <si>
    <t>00796901</t>
  </si>
  <si>
    <t>MAQUERA COYLA YESICA YULIANA</t>
  </si>
  <si>
    <t>46023322</t>
  </si>
  <si>
    <t>MARCA MAQUERA WILBER</t>
  </si>
  <si>
    <t>06724459</t>
  </si>
  <si>
    <t>MARQUEZ GONZALES JULIO ALFONSO</t>
  </si>
  <si>
    <t>ANALISTA DE PLANEAMIENTO ESTRATEGICO</t>
  </si>
  <si>
    <t>08277790</t>
  </si>
  <si>
    <t>MARTICORENA ZARATE CARMEN SOLEDAD</t>
  </si>
  <si>
    <t xml:space="preserve">ASISTENTE DE DIRECCION </t>
  </si>
  <si>
    <t>08711544</t>
  </si>
  <si>
    <t>MARTINEZ AGUILAR SILVIA HAYDEE</t>
  </si>
  <si>
    <t>TECNICO, ADMINISTRADOR/OTROS</t>
  </si>
  <si>
    <t xml:space="preserve">SECRETARIADO </t>
  </si>
  <si>
    <t xml:space="preserve">ASISTENTE DE SOFTWARE </t>
  </si>
  <si>
    <t>70772025</t>
  </si>
  <si>
    <t>MARTINEZ BERMUDEZ MATHIAS ALBERTO</t>
  </si>
  <si>
    <t>ANALISTA DE SISTEMAS DE PROYECTOS ESTADISTICOS</t>
  </si>
  <si>
    <t>09602259</t>
  </si>
  <si>
    <t>MARTINEZ PADILLA MARIA JANNET</t>
  </si>
  <si>
    <t>INGENIERIA INDUSTRIAL Y DE SISTEMAS</t>
  </si>
  <si>
    <t>INGENIERIA INDUSTRIAL Y SISTEMAS</t>
  </si>
  <si>
    <t>17625504</t>
  </si>
  <si>
    <t>MARTINEZ SAMAME LUPE EMELY</t>
  </si>
  <si>
    <t>40173219</t>
  </si>
  <si>
    <t>MARTINEZ VIVANCO NADIA</t>
  </si>
  <si>
    <t xml:space="preserve">ANTROPOLOGIA SOCIAL </t>
  </si>
  <si>
    <t>41614489</t>
  </si>
  <si>
    <t>MARTOS SANCHEZ YESSENIA LIZETH</t>
  </si>
  <si>
    <t>21458352</t>
  </si>
  <si>
    <t>MATTA MENDOZA CARMEN ROSA</t>
  </si>
  <si>
    <t>FARMACIA Y BIOQUIMICA</t>
  </si>
  <si>
    <t>QUIMICO FARMACEUTICO</t>
  </si>
  <si>
    <t>44490651</t>
  </si>
  <si>
    <t>MATUTE TAPAYURI VICTOR RAUL</t>
  </si>
  <si>
    <t>PROFESOR, EDUCACION SUPERIOR/INFORMATICA</t>
  </si>
  <si>
    <t>04080054</t>
  </si>
  <si>
    <t>MAUTINO PEÑA GUILLERMINA CELESTINA</t>
  </si>
  <si>
    <t>10321242</t>
  </si>
  <si>
    <t>MEDINA JAIME CARMEN BEATRIZ</t>
  </si>
  <si>
    <t>40262817</t>
  </si>
  <si>
    <t>MEDINA MORALES HENRY LUIS</t>
  </si>
  <si>
    <t>26730598</t>
  </si>
  <si>
    <t>MEDINA ORTIZ LILA MARGON</t>
  </si>
  <si>
    <t>ANALISTA DE SECTOR SERVICIOS-ENSER</t>
  </si>
  <si>
    <t>43186440</t>
  </si>
  <si>
    <t>MEDRANO GONZALES EVELYN MELISSA</t>
  </si>
  <si>
    <t>00157509</t>
  </si>
  <si>
    <t>MEGO ACUÑA MILAGRO SOCORRO</t>
  </si>
  <si>
    <t>01127360</t>
  </si>
  <si>
    <t>MEGO GARCIA MARY</t>
  </si>
  <si>
    <t>42085404</t>
  </si>
  <si>
    <t>MEJIA BALBIN JORGE ANTONIO</t>
  </si>
  <si>
    <t>40891974</t>
  </si>
  <si>
    <t>MEJIA SALAZAR MIRIAN MERCEDES</t>
  </si>
  <si>
    <t xml:space="preserve">INGINIERO EN INFORMATICA Y DE SISTEMAS </t>
  </si>
  <si>
    <t>ASISTENTE DE ANALISIS DE PRECIOS</t>
  </si>
  <si>
    <t>06159666</t>
  </si>
  <si>
    <t>MEJIA TOVAR NANCY CONSUELO</t>
  </si>
  <si>
    <t>10245625</t>
  </si>
  <si>
    <t>MELENDEZ FLORES ROSA ANA</t>
  </si>
  <si>
    <t>42273881</t>
  </si>
  <si>
    <t>MELGAR GALIAS FELIX</t>
  </si>
  <si>
    <t>INGENIERO INFORMATICO</t>
  </si>
  <si>
    <t xml:space="preserve">INGENIERIA INFORMATICA </t>
  </si>
  <si>
    <t>ASISTENTE DE ADQUISICIONES INFORMATICAS TIC</t>
  </si>
  <si>
    <t>09380093</t>
  </si>
  <si>
    <t>MELGAR HUERTA JOSE ALBERTO</t>
  </si>
  <si>
    <t>32965126</t>
  </si>
  <si>
    <t>MELGAREJO YPARRAGUIRRE MIXSY ALEYDA</t>
  </si>
  <si>
    <t>41649901</t>
  </si>
  <si>
    <t>MENA HACHO RAUL YSRAEL</t>
  </si>
  <si>
    <t>CIENCIAS CON MENCION EN INFORMATICA Y SISTEMAS</t>
  </si>
  <si>
    <t>INFORMATICA Y SISTEMAS</t>
  </si>
  <si>
    <t>10720644</t>
  </si>
  <si>
    <t>MENA TAFUR WILLIAM RICHARD</t>
  </si>
  <si>
    <t>PROFESORES (MAESTROS Y/O PEDAGOGOS)</t>
  </si>
  <si>
    <t>ASISTENTE ADMINISTRATIVO DE SECRETARIA GENERAL</t>
  </si>
  <si>
    <t>07971738</t>
  </si>
  <si>
    <t>MENACHO DAVALOS MILAGROS TERESA</t>
  </si>
  <si>
    <t>18075193</t>
  </si>
  <si>
    <t>MENDOCILLA SERRANO EBERTH WILLIAM</t>
  </si>
  <si>
    <t>44263154</t>
  </si>
  <si>
    <t>MENDOZA ALCANTARA LUIS ALBERTO</t>
  </si>
  <si>
    <t>40970715</t>
  </si>
  <si>
    <t>MENDOZA ARIAS MAGDA VICENTINA</t>
  </si>
  <si>
    <t>40220079</t>
  </si>
  <si>
    <t>MENDOZA CASTROMONTE MILU</t>
  </si>
  <si>
    <t>01205005</t>
  </si>
  <si>
    <t>MENDOZA CHE PIU MARIA DEL CARMEN</t>
  </si>
  <si>
    <t>09023142</t>
  </si>
  <si>
    <t>MENDOZA DIAZ ALEJANDRO</t>
  </si>
  <si>
    <t>ANALISTA INFORMATICO DE CUENTAS NACIONALES</t>
  </si>
  <si>
    <t>40245178</t>
  </si>
  <si>
    <t>MENDOZA MARTEL FRANCISCO JESUS</t>
  </si>
  <si>
    <t>00251295</t>
  </si>
  <si>
    <t>MENDOZA NIEVES ROSA CRISTINA</t>
  </si>
  <si>
    <t>ANALISTA SOCIODEMOGRAFICO</t>
  </si>
  <si>
    <t>07406314</t>
  </si>
  <si>
    <t>MENDOZA NORIEGA MARIA ISABEL</t>
  </si>
  <si>
    <t>15217681</t>
  </si>
  <si>
    <t>MENDOZA TELLO YANET MARIA</t>
  </si>
  <si>
    <t>40486242</t>
  </si>
  <si>
    <t>MENESES DEL SOLAR GLADYS</t>
  </si>
  <si>
    <t>PRIMARIA</t>
  </si>
  <si>
    <t>41616425</t>
  </si>
  <si>
    <t>MERCADO CASTILLO VANESSA KAREN</t>
  </si>
  <si>
    <t>ESPECIALISTA EN CUENTAS NACIONALES TRIMESTRALES</t>
  </si>
  <si>
    <t>10487050</t>
  </si>
  <si>
    <t>MERCADO OCAMPO ERNESTO</t>
  </si>
  <si>
    <t>ADMINISTRACION Y GERENCIA SOCIAL</t>
  </si>
  <si>
    <t xml:space="preserve">GESTION DE INVERSION PUBLICA </t>
  </si>
  <si>
    <t>41963491</t>
  </si>
  <si>
    <t>MESTANZA SOLANO WILLY</t>
  </si>
  <si>
    <t>29627632</t>
  </si>
  <si>
    <t>MESTAS RAMOS MIRTHA YESENIA</t>
  </si>
  <si>
    <t>SECRETARIADO EJECUTIVO BILINGUE</t>
  </si>
  <si>
    <t>24583066</t>
  </si>
  <si>
    <t>MEZA PEREZ NILDA</t>
  </si>
  <si>
    <t>ANALISTA ESTADISTICO DEMOGRAFICO</t>
  </si>
  <si>
    <t>07746459</t>
  </si>
  <si>
    <t>MEZA SANTA CRUZ LUIS ALBERTO</t>
  </si>
  <si>
    <t>70021154</t>
  </si>
  <si>
    <t>MEZA SOSA GEORGIA TALIA</t>
  </si>
  <si>
    <t>40096437</t>
  </si>
  <si>
    <t>MEZA URCO BETSY RAQUEL</t>
  </si>
  <si>
    <t>47142050</t>
  </si>
  <si>
    <t>MEZA VEGA DENISSE</t>
  </si>
  <si>
    <t>70828094</t>
  </si>
  <si>
    <t>MEZONES VILLANUEVA JUAN CARLOS</t>
  </si>
  <si>
    <t>22494371</t>
  </si>
  <si>
    <t>MIGUEL LUCIANO HUGO</t>
  </si>
  <si>
    <t>07318532</t>
  </si>
  <si>
    <t>MIGUEL MELLADO JESUS ANDRES</t>
  </si>
  <si>
    <t>43984767</t>
  </si>
  <si>
    <t>MIJA VILLAVICENCIO NATHALY MIRELLA</t>
  </si>
  <si>
    <t>ENFERMERA</t>
  </si>
  <si>
    <t>08781647</t>
  </si>
  <si>
    <t>MILICICH RAMOS DIRIA MERCEDES</t>
  </si>
  <si>
    <t>17596794</t>
  </si>
  <si>
    <t>MIÑOPE MIO JUAN MARTIN</t>
  </si>
  <si>
    <t>DOCENCIA UNIVERSITARIA E INVESTIGACION E</t>
  </si>
  <si>
    <t>02382875</t>
  </si>
  <si>
    <t>MIRANDA MORENO EDGAR WALDO</t>
  </si>
  <si>
    <t>INGENIERIA ECONOMIA</t>
  </si>
  <si>
    <t>18134921</t>
  </si>
  <si>
    <t>MIRANDA QUEZADA OLENKA AMALIA</t>
  </si>
  <si>
    <t>44798580</t>
  </si>
  <si>
    <t>MIRANDA SALAS LEONOR</t>
  </si>
  <si>
    <t>00838900</t>
  </si>
  <si>
    <t>MIRANDA SILVA MIGUEL ANGEL</t>
  </si>
  <si>
    <t>FISIOTERAPISTA</t>
  </si>
  <si>
    <t>04084360</t>
  </si>
  <si>
    <t>MIRANDA TORREZ DORIS JEANNETH</t>
  </si>
  <si>
    <t xml:space="preserve">SALUD PUBLICA </t>
  </si>
  <si>
    <t>33430427</t>
  </si>
  <si>
    <t>MIRANO FERNANDEZ DANY LIZBETH</t>
  </si>
  <si>
    <t>07224726</t>
  </si>
  <si>
    <t>MOLINA MACUER MARCO ANTONIO</t>
  </si>
  <si>
    <t>27155747</t>
  </si>
  <si>
    <t>MONCADA MONDRAGON ANABEL</t>
  </si>
  <si>
    <t>19909595</t>
  </si>
  <si>
    <t>MONTAÑEZ HUANCAYA EDELMIRA ESTHER</t>
  </si>
  <si>
    <t>ASISTENTE DE CONTROL DE CALIDAD DE SOFTWARE INFORMATICO</t>
  </si>
  <si>
    <t>72569301</t>
  </si>
  <si>
    <t>MONTENEGRO JULCAPOMA KATHERINE</t>
  </si>
  <si>
    <t>06893359</t>
  </si>
  <si>
    <t>MONTENEGRO MARIN LUZ ANGELICA</t>
  </si>
  <si>
    <t>COORDINADOR DE RELACIONES PUBLICAS ODEI</t>
  </si>
  <si>
    <t>40333912</t>
  </si>
  <si>
    <t>MONTERO ATENCIO KAREN MARIA</t>
  </si>
  <si>
    <t>25793492</t>
  </si>
  <si>
    <t>MONTERO KHANG MARCO ANTONIO</t>
  </si>
  <si>
    <t>DISEÑO GRAFICO</t>
  </si>
  <si>
    <t>JEFE DE CONSISTENCIA</t>
  </si>
  <si>
    <t>40280933</t>
  </si>
  <si>
    <t>MONTERO PARI JUANA</t>
  </si>
  <si>
    <t>40836101</t>
  </si>
  <si>
    <t>MONTES CARLOS YIANINA</t>
  </si>
  <si>
    <t>49008777</t>
  </si>
  <si>
    <t>MONTES CHUJUTALLI LADY KAREN</t>
  </si>
  <si>
    <t>43404667</t>
  </si>
  <si>
    <t>MONTOYA VICTORIA TRINIDAD UBALDINE</t>
  </si>
  <si>
    <t>42478032</t>
  </si>
  <si>
    <t>MORALES QUISPE CLEDER ANGEL</t>
  </si>
  <si>
    <t>AGROINDUSTRIA</t>
  </si>
  <si>
    <t>00125219</t>
  </si>
  <si>
    <t>MORALES RENGIFO ALI</t>
  </si>
  <si>
    <t>41945848</t>
  </si>
  <si>
    <t>MORAN ARONES BETHSY JUDITH</t>
  </si>
  <si>
    <t>CONTADOR, AUDITORIA DE EMPRESAS</t>
  </si>
  <si>
    <t>AUDITORIA</t>
  </si>
  <si>
    <t>25522102</t>
  </si>
  <si>
    <t>MOREANO CONTRERAS DORIS ELIZABETH</t>
  </si>
  <si>
    <t>18124576</t>
  </si>
  <si>
    <t>MORENO CHAVEZ CRISTINA LUCRECIA</t>
  </si>
  <si>
    <t>09747710</t>
  </si>
  <si>
    <t>MORENO FLORES JOHNNY JUSTINIANO</t>
  </si>
  <si>
    <t>ASISTENTE EN CUENTAS DEL GOBIERNO</t>
  </si>
  <si>
    <t>72191452</t>
  </si>
  <si>
    <t>MORENO PINO WILLIAM ERICKSON</t>
  </si>
  <si>
    <t xml:space="preserve">ANALISTA DE LAS CUENTAS DEL SECTOR GOBIERNO </t>
  </si>
  <si>
    <t>ANALISTA CARTOGRAFICO</t>
  </si>
  <si>
    <t>10156728</t>
  </si>
  <si>
    <t>MORENO SOTELO GIOVANNA SUSY</t>
  </si>
  <si>
    <t>40167217</t>
  </si>
  <si>
    <t>MORI CHICHIPE MARIBEL</t>
  </si>
  <si>
    <t>06885868</t>
  </si>
  <si>
    <t>MORI ECHEVARRIA NELLY DORIS</t>
  </si>
  <si>
    <t>MAESTRA EN GESTION PUBLICA</t>
  </si>
  <si>
    <t>40070678</t>
  </si>
  <si>
    <t>MOSCOL SALINAS ALICE MARIBEL</t>
  </si>
  <si>
    <t>40698261</t>
  </si>
  <si>
    <t>MOSCOSO TRUJILLO BETTY BENICIA</t>
  </si>
  <si>
    <t>INGENIERA AGRONOMA</t>
  </si>
  <si>
    <t xml:space="preserve">ANALISTA EN METODOLOGIAS DE  INVESTIGACION </t>
  </si>
  <si>
    <t>43890137</t>
  </si>
  <si>
    <t>MUNGUIA GARCIA CECIL JACQUELINE</t>
  </si>
  <si>
    <t>43612691</t>
  </si>
  <si>
    <t>MUNGUIA TITO HERLINDA MARIBEL</t>
  </si>
  <si>
    <t xml:space="preserve">SOCIOLOGIA </t>
  </si>
  <si>
    <t>10382110</t>
  </si>
  <si>
    <t>MUNIVE HUAYLINOS GISSELA</t>
  </si>
  <si>
    <t>21433830</t>
  </si>
  <si>
    <t>MUÑANTE CAMPOS ELSA CECILIA</t>
  </si>
  <si>
    <t xml:space="preserve">CONTADOR PUBLICO </t>
  </si>
  <si>
    <t>44469905</t>
  </si>
  <si>
    <t>MUÑOZ PALACIOS LUZ ARELIS</t>
  </si>
  <si>
    <t>10415327</t>
  </si>
  <si>
    <t>MUÑOZ PEREZ LILA CARMEN</t>
  </si>
  <si>
    <t>21497585</t>
  </si>
  <si>
    <t>MURGUIA VILCHEZ CECILIA SILVANA</t>
  </si>
  <si>
    <t>ASISTENTE ESPECIALISTA EN CONSISTENCIA DE BASE DE DATOS</t>
  </si>
  <si>
    <t>42475656</t>
  </si>
  <si>
    <t>MURILLO PUJAY GIOVANNA LIZET</t>
  </si>
  <si>
    <t xml:space="preserve">AGROECOLOGIA </t>
  </si>
  <si>
    <t>32957070</t>
  </si>
  <si>
    <t>NARRO DIAZ DAVID MOISES</t>
  </si>
  <si>
    <t>43961701</t>
  </si>
  <si>
    <t>NARRO LEON CARLA ELIZETH</t>
  </si>
  <si>
    <t>09323362</t>
  </si>
  <si>
    <t>NAUPARI RIVAS ANA SANTOS</t>
  </si>
  <si>
    <t>42533258</t>
  </si>
  <si>
    <t>NAVARRO FLORES DALIA MILAGROS</t>
  </si>
  <si>
    <t>42357751</t>
  </si>
  <si>
    <t>NAVARRO GONZALES NAVI KARINA</t>
  </si>
  <si>
    <t>41827238</t>
  </si>
  <si>
    <t>NAVARRO RAMIREZ BETTY ELIZABETH</t>
  </si>
  <si>
    <t>15726496</t>
  </si>
  <si>
    <t>NAVARRO SERPA ELSA MARIA</t>
  </si>
  <si>
    <t>46612307</t>
  </si>
  <si>
    <t>NAVARRO URBINA ALICIA JACKELINE</t>
  </si>
  <si>
    <t>42932359</t>
  </si>
  <si>
    <t>NEIRA ORTEGA ERICK ROBERTO</t>
  </si>
  <si>
    <t>18138979</t>
  </si>
  <si>
    <t>NEIRA REGALADO SUSY VALERIA</t>
  </si>
  <si>
    <t>CIENCIAS MATEMATICAS</t>
  </si>
  <si>
    <t>44025152</t>
  </si>
  <si>
    <t>NEYRA CARBONEL VICTOR LUIS</t>
  </si>
  <si>
    <t>INGENIERA EN INFORMATICA</t>
  </si>
  <si>
    <t>45986792</t>
  </si>
  <si>
    <t>NEYRA FLORES LESLIE KAREN</t>
  </si>
  <si>
    <t>ASISTENTE DE PLANILLA</t>
  </si>
  <si>
    <t>42035679</t>
  </si>
  <si>
    <t>NEYRA SALCEDO YOLANDA DEL PILAR</t>
  </si>
  <si>
    <t>09975864</t>
  </si>
  <si>
    <t>NICHO DELGADO ANGELA YSABEL</t>
  </si>
  <si>
    <t>44863101</t>
  </si>
  <si>
    <t>NINA MENDOZA LILIANA ROXANA</t>
  </si>
  <si>
    <t>41740776</t>
  </si>
  <si>
    <t>NIÑO RETO CECILIO CESAR</t>
  </si>
  <si>
    <t xml:space="preserve">NEGOCIOS Y TECNOLOGIAS DE INFORMACION </t>
  </si>
  <si>
    <t>06013002</t>
  </si>
  <si>
    <t>NIQUEN FELIX PERCY PIO</t>
  </si>
  <si>
    <t>COOPERATIVISMO</t>
  </si>
  <si>
    <t>25003672</t>
  </si>
  <si>
    <t>NUÑEZ CARPIO ANGELA MARIA</t>
  </si>
  <si>
    <t>04644634</t>
  </si>
  <si>
    <t>NUÑEZ ORTIZ ANA LUZ</t>
  </si>
  <si>
    <t>CIENCIAS ECONOMICAS Y COMERCIALES</t>
  </si>
  <si>
    <t>15760702</t>
  </si>
  <si>
    <t>NUÑEZ REA MARKO ANTONIO</t>
  </si>
  <si>
    <t>ANALISTA DEL SECTOR DE LOS HOGARES</t>
  </si>
  <si>
    <t>47648782</t>
  </si>
  <si>
    <t>OBREGON HUAMAN DIANA EDITH</t>
  </si>
  <si>
    <t>03236514</t>
  </si>
  <si>
    <t>OCAÑA ARRIETA ISABEL LEONOR</t>
  </si>
  <si>
    <t xml:space="preserve">OPERADOR ANTROPOMETRISTA </t>
  </si>
  <si>
    <t>41114405</t>
  </si>
  <si>
    <t>OCHOA FLORES ERIKA</t>
  </si>
  <si>
    <t>AGROPECUARIA</t>
  </si>
  <si>
    <t>04828471</t>
  </si>
  <si>
    <t>OCOLA CARDICEL YASMIN YANINA</t>
  </si>
  <si>
    <t xml:space="preserve">SECRETARIA </t>
  </si>
  <si>
    <t>07967573</t>
  </si>
  <si>
    <t>O'CONNOR MARTELL HEINZ JHON</t>
  </si>
  <si>
    <t>31040774</t>
  </si>
  <si>
    <t>OJEDA PUMACALLAHUI ROSA ELVIRA</t>
  </si>
  <si>
    <t>10340413</t>
  </si>
  <si>
    <t>OLIVERA MILLA DAVID RICARDO</t>
  </si>
  <si>
    <t>01324879</t>
  </si>
  <si>
    <t>ORDOÑEZ NAIRA IRMA MERCEDES</t>
  </si>
  <si>
    <t>20054133</t>
  </si>
  <si>
    <t>ORE CORNEJO SILVIA SOFIA</t>
  </si>
  <si>
    <t>ANALISTA DE METODOLOGIA DE ENCUESTA CON PROCEDIMIENTOS BIOMEDICOS</t>
  </si>
  <si>
    <t>28286716</t>
  </si>
  <si>
    <t>ORE MEDINA GLORIA MARILU</t>
  </si>
  <si>
    <t>41122766</t>
  </si>
  <si>
    <t>ORE TOSCANO LIZ MARVILA</t>
  </si>
  <si>
    <t>ANALISTA DE SISTEMAS DE INFORMACION</t>
  </si>
  <si>
    <t>07470988</t>
  </si>
  <si>
    <t>ORELLANA MENDOZA EDITH GLADYS</t>
  </si>
  <si>
    <t>10280684</t>
  </si>
  <si>
    <t>ORIHUELA NUÑEZ MELGAR JUDITH AGUEDA</t>
  </si>
  <si>
    <t>TURISMO, HOTELERIA Y TURISMO</t>
  </si>
  <si>
    <t>71522957</t>
  </si>
  <si>
    <t>OROZCO RODRIGUEZ CHRISTIAN ERICK</t>
  </si>
  <si>
    <t>26687341</t>
  </si>
  <si>
    <t>ORTIZ BARRANTES CESAR AUGUSTO</t>
  </si>
  <si>
    <t>29561427</t>
  </si>
  <si>
    <t>ORTIZ DE ORUE SOLIS FRIDA</t>
  </si>
  <si>
    <t xml:space="preserve">CIENCIAS HISTORICOS SOCIALES </t>
  </si>
  <si>
    <t>ANALISTA DE RECURSOS HUMANOS</t>
  </si>
  <si>
    <t>07925678</t>
  </si>
  <si>
    <t>ORTIZ PRADA ELENA BEATRIZ</t>
  </si>
  <si>
    <t>LICENCIADO EN PSICOLOGIA</t>
  </si>
  <si>
    <t>16432831</t>
  </si>
  <si>
    <t>ORTIZ RODRIGUEZ WALTER NAPOLEON</t>
  </si>
  <si>
    <t>06019588</t>
  </si>
  <si>
    <t>OTOYA ZAPATA MARIA AURORA</t>
  </si>
  <si>
    <t>ASISTENTE ESPECIALISTA DE PROYECTOS</t>
  </si>
  <si>
    <t>06764966</t>
  </si>
  <si>
    <t>OYOLA RAMIREZ JOSE ENRIQUE</t>
  </si>
  <si>
    <t>ECONOMI</t>
  </si>
  <si>
    <t>44870488</t>
  </si>
  <si>
    <t>PABLO ROJAS JOHANNA SUSANN</t>
  </si>
  <si>
    <t>OPERADOR DE TOMA DE INFORMACION CARTOGRAFICA</t>
  </si>
  <si>
    <t>09081372</t>
  </si>
  <si>
    <t>PACCO JAUREGUI CARMEN JESUS</t>
  </si>
  <si>
    <t>TECNICOS CONTABLES</t>
  </si>
  <si>
    <t>09133211</t>
  </si>
  <si>
    <t>PACHECO LARA FERNANDO MANUEL</t>
  </si>
  <si>
    <t>OPERADOR DE ENCUESTAS DEL SECTOR SERVICIOS</t>
  </si>
  <si>
    <t>46865054</t>
  </si>
  <si>
    <t>PACHECO ORTIZ DE ORUE NATALY</t>
  </si>
  <si>
    <t xml:space="preserve">DIAGRAMADOR </t>
  </si>
  <si>
    <t>45860557</t>
  </si>
  <si>
    <t>PADILLA GRANADOS MONICA YURI</t>
  </si>
  <si>
    <t>41908825</t>
  </si>
  <si>
    <t>PADILLA GUILLERMO ERICK LEONEL</t>
  </si>
  <si>
    <t>TECNICO AGRONOMO</t>
  </si>
  <si>
    <t>AGRONOMO</t>
  </si>
  <si>
    <t>ANALISTA DE REDES Y CONECTIVIDAD</t>
  </si>
  <si>
    <t>21887812</t>
  </si>
  <si>
    <t>PADILLA PADILLA JUAN MANUEL</t>
  </si>
  <si>
    <t>ANALISTA DE INFORMACION ESTADISTICA</t>
  </si>
  <si>
    <t>45631027</t>
  </si>
  <si>
    <t>PAICO DIAZ DIANA MARIEL</t>
  </si>
  <si>
    <t>45010591</t>
  </si>
  <si>
    <t>PAJAR CAPCHA ZULMA IRENE</t>
  </si>
  <si>
    <t>MEDICO</t>
  </si>
  <si>
    <t>40194042</t>
  </si>
  <si>
    <t>PALACIOS CASTAÑEDA CARLOS ALONSO</t>
  </si>
  <si>
    <t>MEDICINA HUMANA</t>
  </si>
  <si>
    <t>MEDICO CIRUJANO</t>
  </si>
  <si>
    <t>40991134</t>
  </si>
  <si>
    <t>PALACIOS DEXTRE YOVANI IRMA</t>
  </si>
  <si>
    <t>LICENCIADA EN EDUCACION NIVEL PRIMARIA</t>
  </si>
  <si>
    <t>09547066</t>
  </si>
  <si>
    <t>PALACIOS HUASASQUICHE MIRIAN JULIA</t>
  </si>
  <si>
    <t>ASISTENTE DE BASE DE DATOS DE SUB JEFATURA</t>
  </si>
  <si>
    <t>40525221</t>
  </si>
  <si>
    <t>PALOMARES CRISTOBAL ROXANA VERONICA</t>
  </si>
  <si>
    <t>09272772</t>
  </si>
  <si>
    <t>PALOMINO COSSIO BENITO ROLANDO</t>
  </si>
  <si>
    <t>JEFE DE METODOLOGIA</t>
  </si>
  <si>
    <t>43543587</t>
  </si>
  <si>
    <t>PANUERA MORENO YESSICA MARIA</t>
  </si>
  <si>
    <t xml:space="preserve">JEFE DE EQUIPO DE CONSISTENCIA </t>
  </si>
  <si>
    <t>10489574</t>
  </si>
  <si>
    <t>PAREDES CHAVEZ HECTOR MARTIN</t>
  </si>
  <si>
    <t>46424983</t>
  </si>
  <si>
    <t>PAREDES TORREZ KAROL MARGARITA</t>
  </si>
  <si>
    <t>ING. FORESTAL</t>
  </si>
  <si>
    <t xml:space="preserve">INGENIERIA FORESTAL Y DE MEDIO AMBIENTE </t>
  </si>
  <si>
    <t>16169820</t>
  </si>
  <si>
    <t>PAREJA MENDOZA ELIZABETH SILVIA</t>
  </si>
  <si>
    <t>INDUSTRIAS ALIMENTARIAS</t>
  </si>
  <si>
    <t>OPERADOR DE APLICACION DE ENCUESTAS</t>
  </si>
  <si>
    <t>70076482</t>
  </si>
  <si>
    <t>PARIAPAZA OJEDA EVELIN SUGEY</t>
  </si>
  <si>
    <t>ANALISTA DE SOFTWARE SIGA</t>
  </si>
  <si>
    <t>07863710</t>
  </si>
  <si>
    <t>PARIONA GARAY ESTELA HAYDEE</t>
  </si>
  <si>
    <t>09496285</t>
  </si>
  <si>
    <t>PARIONA GARAY FRANCISCO JAVIER HIPOLITO</t>
  </si>
  <si>
    <t>CIENCIAS ADMINISTRATIVAS Y RECURSOS HUMA</t>
  </si>
  <si>
    <t>10181483</t>
  </si>
  <si>
    <t>PARRAGA MICHUY ANGELA PAOLA</t>
  </si>
  <si>
    <t>47164886</t>
  </si>
  <si>
    <t>PASMIÑO VASQUEZ CLESIS</t>
  </si>
  <si>
    <t>70169687</t>
  </si>
  <si>
    <t>PATILLA PINEDA BRICEYDA</t>
  </si>
  <si>
    <t xml:space="preserve">INGENIERIA FORESTAL Y MEDIO AMBIENTE </t>
  </si>
  <si>
    <t>ASISTENTE DE METODOLOGIA</t>
  </si>
  <si>
    <t>07455356</t>
  </si>
  <si>
    <t>PATIÑO SALDAÑA YAMILE IVANOF</t>
  </si>
  <si>
    <t>CIENCIAS JURIDICAS,EMPRESARIALES Y PEDAG</t>
  </si>
  <si>
    <t>45668545</t>
  </si>
  <si>
    <t>PAUCAR CONTRERAS JIOVANNA</t>
  </si>
  <si>
    <t>LICENCIADA EN EDUCACION ESPECIALIDAD: MATEMATICA Y FISICA</t>
  </si>
  <si>
    <t>43565431</t>
  </si>
  <si>
    <t>PAUCAR MENDOZA DONNA CRISTINA ELIZABETH</t>
  </si>
  <si>
    <t>06067241</t>
  </si>
  <si>
    <t>PAZ CHAVEZ RAUL ALEJANDRO</t>
  </si>
  <si>
    <t>25537803</t>
  </si>
  <si>
    <t>PAZ SALDAÑA BETTY ANA</t>
  </si>
  <si>
    <t>TECNICO, CONTABLE EN COSTOS</t>
  </si>
  <si>
    <t>44130831</t>
  </si>
  <si>
    <t>PEÑA CARHUAPOMA JOEL VICTOR</t>
  </si>
  <si>
    <t>43831247</t>
  </si>
  <si>
    <t>PEÑA CRISOSTOMO MARIA FLORISA</t>
  </si>
  <si>
    <t>44338284</t>
  </si>
  <si>
    <t>PEÑA RIVERA KATIUSCA PAMELA</t>
  </si>
  <si>
    <t>ING. DEL AMBIENTE</t>
  </si>
  <si>
    <t>43229612</t>
  </si>
  <si>
    <t>PERALTA CASTAÑEDA RUBEN</t>
  </si>
  <si>
    <t>41842766</t>
  </si>
  <si>
    <t>PERALTA DIAZ JORGE LUIS</t>
  </si>
  <si>
    <t>ASIST. DE MANTEMIENTO DE EQUIPOS INFORMATICOS</t>
  </si>
  <si>
    <t>25467689</t>
  </si>
  <si>
    <t>PERALTA PELAIZA JUAN FRANCISCO</t>
  </si>
  <si>
    <t>40071102</t>
  </si>
  <si>
    <t>PEREZ BURGOS SANDRA YVON</t>
  </si>
  <si>
    <t>ESPECIALISTA  EN SEGMEN. Y PROGRAMACION DE RUTAS</t>
  </si>
  <si>
    <t>09365532</t>
  </si>
  <si>
    <t>PEREZ CERDEÑA LUIS MARCIAL</t>
  </si>
  <si>
    <t>COORDINADOR DE PROYECTOS - TIC</t>
  </si>
  <si>
    <t>41466924</t>
  </si>
  <si>
    <t>PEREZ ESPINOZA ELMER JOHN</t>
  </si>
  <si>
    <t xml:space="preserve">INGENIERO EN SISTEMAS </t>
  </si>
  <si>
    <t>08469067</t>
  </si>
  <si>
    <t>PEREZ PIZARRO YOHEL MARIO</t>
  </si>
  <si>
    <t>40439994</t>
  </si>
  <si>
    <t>PEREZ RIVERO ANTENOR BRAULIO</t>
  </si>
  <si>
    <t>42792796</t>
  </si>
  <si>
    <t>PEREZ SAUCEDO JOSE HUMBERTO</t>
  </si>
  <si>
    <t>42747820</t>
  </si>
  <si>
    <t>PERFECTO MENDEZ EDER YURI</t>
  </si>
  <si>
    <t>08476015</t>
  </si>
  <si>
    <t>PERFECTO VASQUEZ OSCAR ANIBAL</t>
  </si>
  <si>
    <t>40224709</t>
  </si>
  <si>
    <t>PERRY CARTY KELLY CHRISTIAN MERY</t>
  </si>
  <si>
    <t>15756335</t>
  </si>
  <si>
    <t>PICHILINGUE PICHILINGUE AYDEE</t>
  </si>
  <si>
    <t>CIENCIAS HISTORICO SOCIALES</t>
  </si>
  <si>
    <t>00000395</t>
  </si>
  <si>
    <t>PICON MACEDO RICARDO</t>
  </si>
  <si>
    <t>ASISTENTE ADMINISTRATIVO DE CARTOGRAFIA</t>
  </si>
  <si>
    <t>10145457</t>
  </si>
  <si>
    <t>PIMENTEL ESTRADA ELIZABETH ROSARIO</t>
  </si>
  <si>
    <t>CONSERJE</t>
  </si>
  <si>
    <t>00116280</t>
  </si>
  <si>
    <t>PINCHI AMASIFUEN LENIN</t>
  </si>
  <si>
    <t>ADMINISTRACION DE EMPRESA</t>
  </si>
  <si>
    <t>01327093</t>
  </si>
  <si>
    <t>PINEDA QUIJAHUAMAN YESSENIA ESMERALDA</t>
  </si>
  <si>
    <t>45024822</t>
  </si>
  <si>
    <t>PINEDO HOYOS DEISY</t>
  </si>
  <si>
    <t>01075020</t>
  </si>
  <si>
    <t>PINEDO TANGOA MARIA LOLA</t>
  </si>
  <si>
    <t>23930471</t>
  </si>
  <si>
    <t>PINO AMACHI MARIA CARLOTA</t>
  </si>
  <si>
    <t>DOCENTE EDUCATIVO</t>
  </si>
  <si>
    <t>32972445</t>
  </si>
  <si>
    <t>PINO ELIAS JULIO MARTIN</t>
  </si>
  <si>
    <t>43186807</t>
  </si>
  <si>
    <t>PIO YNCHUÑA CINTHIA KEYLA</t>
  </si>
  <si>
    <t>71972994</t>
  </si>
  <si>
    <t>PISCO SAAVEDRA SAMANTA SANDY</t>
  </si>
  <si>
    <t>41786478</t>
  </si>
  <si>
    <t>PISCOYA JURUPE LUZ HAYDEE</t>
  </si>
  <si>
    <t>48626860</t>
  </si>
  <si>
    <t>PIZANGO MANUYAMA LUIS JAVIER</t>
  </si>
  <si>
    <t>10674601</t>
  </si>
  <si>
    <t>PIZARRO MUCHO JACKELINE BETHSABE</t>
  </si>
  <si>
    <t>10661588</t>
  </si>
  <si>
    <t>PIZARRO MUCHO YISSELA  ELIZABETH</t>
  </si>
  <si>
    <t>72082234</t>
  </si>
  <si>
    <t>POLLERA GAMARRA PALMIRA CIRILA</t>
  </si>
  <si>
    <t>00127381</t>
  </si>
  <si>
    <t>POLO CARDENAS ANA ILMER</t>
  </si>
  <si>
    <t>CIENCIAS FORESTALES</t>
  </si>
  <si>
    <t>22513294</t>
  </si>
  <si>
    <t>PORTALATINO CERCEDO AYDEE</t>
  </si>
  <si>
    <t>04034894</t>
  </si>
  <si>
    <t>PORTILLO PAULINO MARITZA</t>
  </si>
  <si>
    <t>ASIST. EN CONSTRUCCION DE DISEÑOS MUESTRALES</t>
  </si>
  <si>
    <t>09471502</t>
  </si>
  <si>
    <t>PORTOCARRERO CORREA SUSANA</t>
  </si>
  <si>
    <t>40750924</t>
  </si>
  <si>
    <t>PORTOCARRERO ZAVALETA EILEEN PAMELA</t>
  </si>
  <si>
    <t>40940835</t>
  </si>
  <si>
    <t>PORTUGAL CABANA BRISEIDA VERONICA ORIELE</t>
  </si>
  <si>
    <t>40991673</t>
  </si>
  <si>
    <t>POZO LAZO LUIS FERNANDO</t>
  </si>
  <si>
    <t>09831879</t>
  </si>
  <si>
    <t>PRADEL CACERES ROY</t>
  </si>
  <si>
    <t xml:space="preserve">ANALISTA DE LAS ACTIVIDADES DEL GOBIERNO </t>
  </si>
  <si>
    <t>41617562</t>
  </si>
  <si>
    <t>PRADO BARBA RICHARD EDUARDO</t>
  </si>
  <si>
    <t>ASISTENTE EN CUENTAS AMBIENTALES</t>
  </si>
  <si>
    <t>70196550</t>
  </si>
  <si>
    <t>PRADO FASANANDO JOSEP JOSUE</t>
  </si>
  <si>
    <t>70548433</t>
  </si>
  <si>
    <t>PUJAY MORENO ELIENY VIKY</t>
  </si>
  <si>
    <t>29667023</t>
  </si>
  <si>
    <t>PUMA PUMA JORGE ENRIQUE</t>
  </si>
  <si>
    <t>ASISTENTE DE DIRECCION</t>
  </si>
  <si>
    <t>43479868</t>
  </si>
  <si>
    <t>PURCA CUICAPUSA LIVIA SEBASTIANA</t>
  </si>
  <si>
    <t>COORDINADOR DE PROCESAMIENTO Y CONSISTENCIA DE INFORMACION</t>
  </si>
  <si>
    <t>07719139</t>
  </si>
  <si>
    <t>PURE JURADO CARLOS ABRAHAM</t>
  </si>
  <si>
    <t>ING. ELECTRONICA</t>
  </si>
  <si>
    <t>42221832</t>
  </si>
  <si>
    <t>QUECCHO RAMOS ROXANA HILDA</t>
  </si>
  <si>
    <t>47338779</t>
  </si>
  <si>
    <t>QUEREVALU DELGADO JORGE ALBERTO</t>
  </si>
  <si>
    <t>21528915</t>
  </si>
  <si>
    <t>QUIJANDRIA CHARPENTIER DIANA YSABEL</t>
  </si>
  <si>
    <t>EDUCACION FISICA</t>
  </si>
  <si>
    <t>PROFESOR DE EDUCACION FISICA</t>
  </si>
  <si>
    <t>40245438</t>
  </si>
  <si>
    <t>QUIJANO LUZARDO ROBERTO MABEL</t>
  </si>
  <si>
    <t>44069012</t>
  </si>
  <si>
    <t>QUILCA DEL VALLE ZULLY</t>
  </si>
  <si>
    <t>47034606</t>
  </si>
  <si>
    <t>QUINTANA JARAMILLO KATYE GREGORA</t>
  </si>
  <si>
    <t>07146052</t>
  </si>
  <si>
    <t>QUINTANA SILVA ELVIRA JOSEFINA</t>
  </si>
  <si>
    <t>80245103</t>
  </si>
  <si>
    <t>QUINTANILLA GONZALES WALKER JESUS</t>
  </si>
  <si>
    <t>DERECHO Y CIENCIAS POLITICA</t>
  </si>
  <si>
    <t>ADMINISTRADOR DE LA BASE DE DATOS DE GEST.ADM.I.</t>
  </si>
  <si>
    <t>40014051</t>
  </si>
  <si>
    <t>QUIROGA ADRIANZEN JUAN CARLOS</t>
  </si>
  <si>
    <t>07247971</t>
  </si>
  <si>
    <t>QUIROZ AZULA YANETHY MARILU</t>
  </si>
  <si>
    <t>ANALISTA DE METODOLOGIAS PARA EL CALCULO DE INDICADORES ECONOMICOS A CORTO PLAZO</t>
  </si>
  <si>
    <t>45122927</t>
  </si>
  <si>
    <t>QUIROZ MORALES HERNAN DAVID</t>
  </si>
  <si>
    <t>47185322</t>
  </si>
  <si>
    <t>QUISOCAPA FLORES VANESSA</t>
  </si>
  <si>
    <t>02037315</t>
  </si>
  <si>
    <t>QUISPE ALIAGA ZAIDA</t>
  </si>
  <si>
    <t>TRABAJADOR(A) SOCIAL</t>
  </si>
  <si>
    <t>43661627</t>
  </si>
  <si>
    <t>QUISPE AMPUERO ROSALVINA</t>
  </si>
  <si>
    <t>28273204</t>
  </si>
  <si>
    <t>QUISPE APAZA JULIA BERTHA</t>
  </si>
  <si>
    <t>23523974</t>
  </si>
  <si>
    <t>QUISPE CANALES EDITH VIANNY</t>
  </si>
  <si>
    <t>10581354</t>
  </si>
  <si>
    <t>QUISPE CCONCHA LUIS ALBERTO</t>
  </si>
  <si>
    <t>46428497</t>
  </si>
  <si>
    <t>QUISPE CONDORI RAQUEL JESSICA</t>
  </si>
  <si>
    <t>44916315</t>
  </si>
  <si>
    <t>QUISPE DURAN KATHERIN PILAR</t>
  </si>
  <si>
    <t>01309632</t>
  </si>
  <si>
    <t>QUISPE DURAN PEDRO</t>
  </si>
  <si>
    <t>ESPECIALISTA EN BASE DE DATOS</t>
  </si>
  <si>
    <t>41798969</t>
  </si>
  <si>
    <t>QUISPE HUAMANÍ GABY ESTHER</t>
  </si>
  <si>
    <t>02430377</t>
  </si>
  <si>
    <t>QUISPE OLIVERA MARLENY CLAUDIA</t>
  </si>
  <si>
    <t>22188822</t>
  </si>
  <si>
    <t>QUISPE RIVERA JORGE EDUARDO</t>
  </si>
  <si>
    <t>23272588</t>
  </si>
  <si>
    <t>QUISPE ROCA EDISON CLAUDIO</t>
  </si>
  <si>
    <t>46324736</t>
  </si>
  <si>
    <t>QUISPE ROQUE MARLON GREGORI</t>
  </si>
  <si>
    <t xml:space="preserve">DISEÑADOR GRAFICO </t>
  </si>
  <si>
    <t>43307282</t>
  </si>
  <si>
    <t>QUISPE SAAVEDRA ANA LUCIA</t>
  </si>
  <si>
    <t>ARTE Y DISEÑO EMPRESARIAL</t>
  </si>
  <si>
    <t>ANALISTA DE INFORMACION SOCIODEMOGRAFICA EN AREAS MENORES</t>
  </si>
  <si>
    <t>40158999</t>
  </si>
  <si>
    <t>QUISPE SEGURA DANIEL LUCIANO</t>
  </si>
  <si>
    <t>40723325</t>
  </si>
  <si>
    <t>RAFAEL HUAMANI BETTY</t>
  </si>
  <si>
    <t>LICENCIADO EN EDUCACION PRIMARIA</t>
  </si>
  <si>
    <t>21429233</t>
  </si>
  <si>
    <t>RAMIREZ AJALCRIÑA CRUZ MARLENI</t>
  </si>
  <si>
    <t>44126207</t>
  </si>
  <si>
    <t>RAMIREZ BARDALES SORAYA EMPERATRIZ</t>
  </si>
  <si>
    <t>CIENCIAS DE LA SALUD</t>
  </si>
  <si>
    <t>10427791</t>
  </si>
  <si>
    <t>RAMIREZ BARRERA DAVID</t>
  </si>
  <si>
    <t>MAESTRIA EN TECNOLOGIAS DE INFORMACION GEOGRAFICA</t>
  </si>
  <si>
    <t>MAESTRIA EN TECNOLOGIAS DE INFORMACION G</t>
  </si>
  <si>
    <t>21504201</t>
  </si>
  <si>
    <t>RAMIREZ ESPINOZA MAXIMILIANO SANTIAGO</t>
  </si>
  <si>
    <t>43924686</t>
  </si>
  <si>
    <t>RAMIREZ GAMBOA DIANA DENISSE</t>
  </si>
  <si>
    <t>41421186</t>
  </si>
  <si>
    <t>RAMIREZ ILDEFONZO FLORMILA DOMINICA</t>
  </si>
  <si>
    <t>PROFESOR EN EDUCACION PRIMARIA</t>
  </si>
  <si>
    <t>40495708</t>
  </si>
  <si>
    <t>RAMIREZ LANDA ANGELA MARIELE</t>
  </si>
  <si>
    <t>SISTEMAS E INFORMATICA</t>
  </si>
  <si>
    <t>09665749</t>
  </si>
  <si>
    <t>RAMIREZ LUCANA ERIKA DEL PILAR</t>
  </si>
  <si>
    <t>07506331</t>
  </si>
  <si>
    <t>RAMIREZ MENESES CARLOS ALBERTO</t>
  </si>
  <si>
    <t>ESPECIALISTA DEL SECTOR DE LOS HOGARES</t>
  </si>
  <si>
    <t>09194269</t>
  </si>
  <si>
    <t>RAMIREZ PALOMINO ELIZABETH</t>
  </si>
  <si>
    <t>ANALISTA DE SERVICIOS INMOBILIARIOS, SOCIALES Y PER</t>
  </si>
  <si>
    <t>09315866</t>
  </si>
  <si>
    <t>RAMIREZ PALOMINO MARLENE</t>
  </si>
  <si>
    <t>22319061</t>
  </si>
  <si>
    <t>RAMIREZ TUESTA MARINELY</t>
  </si>
  <si>
    <t>22413929</t>
  </si>
  <si>
    <t>RAMIREZ ZEVALLOS DORYS CONSUELO</t>
  </si>
  <si>
    <t>ASIST. INFORMATICO DE INDICADORES DE COYUNTURA</t>
  </si>
  <si>
    <t>45441797</t>
  </si>
  <si>
    <t>RAMOS ARPHI CARLOS HUMBERTO</t>
  </si>
  <si>
    <t>42415387</t>
  </si>
  <si>
    <t>RAMOS BENDEZU KATTY KARIN</t>
  </si>
  <si>
    <t>ANALISTA LEGAL EN GESTION DE RECURSOS HUMANOS</t>
  </si>
  <si>
    <t>41077454</t>
  </si>
  <si>
    <t>RAMOS CHISCUL ANTERO FRANKLIN</t>
  </si>
  <si>
    <t>70354711</t>
  </si>
  <si>
    <t>RAMOS CLEMENTE ELVIS HENRY</t>
  </si>
  <si>
    <t>ASISTENTE EN CUENTAS DEL SECTOR FINANCIERO</t>
  </si>
  <si>
    <t>44880872</t>
  </si>
  <si>
    <t>RAMOS GARCIA JESSICA YOYIN</t>
  </si>
  <si>
    <t>40661834</t>
  </si>
  <si>
    <t>RAMOS GARCIA YAMELI CRISTINA</t>
  </si>
  <si>
    <t>PROFESORA DE EDUCACION INICIAL</t>
  </si>
  <si>
    <t>09650336</t>
  </si>
  <si>
    <t>RAMOS PACHAS YOLANDA</t>
  </si>
  <si>
    <t>09050768</t>
  </si>
  <si>
    <t>RAMOS RODRIGUEZ SONIA AMELIA</t>
  </si>
  <si>
    <t>25529975</t>
  </si>
  <si>
    <t>RAMOS VILLACORTA JESUS AUGUSTO</t>
  </si>
  <si>
    <t>41815331</t>
  </si>
  <si>
    <t>RANILLA MAMANI YENY LUZ</t>
  </si>
  <si>
    <t xml:space="preserve">ECOTURISMO </t>
  </si>
  <si>
    <t>46297856</t>
  </si>
  <si>
    <t>RAVICHAGUA ALEJOS CRISTOPHER DANTE</t>
  </si>
  <si>
    <t>41281849</t>
  </si>
  <si>
    <t>REA ILLACHURA CLAUDIA KARINA</t>
  </si>
  <si>
    <t>ECONOMIA AGRARIA</t>
  </si>
  <si>
    <t>20042555</t>
  </si>
  <si>
    <t>REDOLFO JAYO MARGOT</t>
  </si>
  <si>
    <t>33431960</t>
  </si>
  <si>
    <t>REGALADO IPARRAGUIRRE JOSE PABLO</t>
  </si>
  <si>
    <t>AUDITOR DEL ORGANO DE CONTROL INSTITUCIONAL</t>
  </si>
  <si>
    <t>70433207</t>
  </si>
  <si>
    <t>REINOSO RODRIGUEZ CYNTHIA CECILIA</t>
  </si>
  <si>
    <t>DIAGRAMADOR GRAFICO</t>
  </si>
  <si>
    <t>08721382</t>
  </si>
  <si>
    <t>RETO NUÑEZ PEDRO EDUARDO</t>
  </si>
  <si>
    <t>ANALISTA DE PROYECTOS Y CONVENIOS DE COOPERACION TECNICA</t>
  </si>
  <si>
    <t>07416989</t>
  </si>
  <si>
    <t>REVILLA CORRALES ESTHER BENITA</t>
  </si>
  <si>
    <t>INDUSTRIAS ALIMENTICIAS</t>
  </si>
  <si>
    <t>16792384</t>
  </si>
  <si>
    <t>REVOREDO LOZANO CLAUDIA MARCELA</t>
  </si>
  <si>
    <t>PUBLICISTA</t>
  </si>
  <si>
    <t xml:space="preserve">CIENCIAS PUBLICITARIAS </t>
  </si>
  <si>
    <t>00127364</t>
  </si>
  <si>
    <t>REVOREDO TORRES JESSICA YSELA</t>
  </si>
  <si>
    <t>ASISTENTE ADMINISTRATIVO PARA LA CONTRATACION DE PERSONAL DE LOS PROYECTOS</t>
  </si>
  <si>
    <t>41934045</t>
  </si>
  <si>
    <t>REY SANCHEZ ARELLANO LUIS ENRIQUE</t>
  </si>
  <si>
    <t xml:space="preserve">ESPECIALISTA INFORMATICO DE CUENTAS NACIONALES </t>
  </si>
  <si>
    <t>41034190</t>
  </si>
  <si>
    <t>REYES IBARRA DE DIAZ NELLY GIOVANNA</t>
  </si>
  <si>
    <t>43523634</t>
  </si>
  <si>
    <t>REYES MEJIA OLIVER MARTIN</t>
  </si>
  <si>
    <t>80259132</t>
  </si>
  <si>
    <t>REYES QUIROZ MIGLMAR ERIKA</t>
  </si>
  <si>
    <t>09919935</t>
  </si>
  <si>
    <t>REYES SALAZAR CARLOS ELIAS</t>
  </si>
  <si>
    <t xml:space="preserve">ANALISTA ESTADISTICO DEL FLUJO VEHICULAR A NIVEL NACIONAL </t>
  </si>
  <si>
    <t>46796476</t>
  </si>
  <si>
    <t>REYNA MOTTA DIANA MILAGROS</t>
  </si>
  <si>
    <t>ASISTENTE DE CONECTIVIDAD DE RED Y SOPORTE</t>
  </si>
  <si>
    <t>40046356</t>
  </si>
  <si>
    <t>REYNA PALOMINO ESTHER IVON</t>
  </si>
  <si>
    <t>73100902</t>
  </si>
  <si>
    <t>RIJALBA CANO HILANNE NATHALY</t>
  </si>
  <si>
    <t>41639795</t>
  </si>
  <si>
    <t>RIMACHI CHACON DORIS</t>
  </si>
  <si>
    <t>05339008</t>
  </si>
  <si>
    <t>RIOS NAJAR ELDA ROSARIO</t>
  </si>
  <si>
    <t>SUPERVISOR DE LA UNIDAD DE DISTRIBUCION, RECEPCION Y ARCHIVO</t>
  </si>
  <si>
    <t>42228814</t>
  </si>
  <si>
    <t>RIOS PIHUE JESUS ANGEL</t>
  </si>
  <si>
    <t>00097074</t>
  </si>
  <si>
    <t>RIOS TENAZOA GUDELIA</t>
  </si>
  <si>
    <t>80223381</t>
  </si>
  <si>
    <t>RIOS ZAGACETA MARIANA</t>
  </si>
  <si>
    <t>ESPECIALISTA EN CONSTRUCCION DE DISEÑOS MUESTRALES</t>
  </si>
  <si>
    <t>10093205</t>
  </si>
  <si>
    <t>RISCO GUEVARA ALLEN WILLIAM</t>
  </si>
  <si>
    <t>07314824</t>
  </si>
  <si>
    <t>RIVAS ABAD JULIO CESAR</t>
  </si>
  <si>
    <t>10136649</t>
  </si>
  <si>
    <t>RIVAS TOMASICH YOVANNY ARTURO</t>
  </si>
  <si>
    <t>COMPUTACION E  INFORMATICA</t>
  </si>
  <si>
    <t>08690855</t>
  </si>
  <si>
    <t>RIVERA BUSTAMANTE ADOLFO ROLDAN</t>
  </si>
  <si>
    <t>COORDINADOR DE RELACIONES PUBLICAS</t>
  </si>
  <si>
    <t>41839940</t>
  </si>
  <si>
    <t>RIVERA FAJARDO DE SIGUAS ROSA MARIA</t>
  </si>
  <si>
    <t>SUPERVISOR NACIONAL DE ACTUALIZACION CARTOGRAFICA Y REGISTRO DE VIVIENDAS Y ESTABLECIMIENTOS</t>
  </si>
  <si>
    <t>31044499</t>
  </si>
  <si>
    <t>RIVERA GUTIERREZ SALVADOR ALFREDO</t>
  </si>
  <si>
    <t>10511877</t>
  </si>
  <si>
    <t>RIVERA HUAMAN SEGUNDO RAUL</t>
  </si>
  <si>
    <t>ANALISTA DE EJECUCION PRESUPUESTAL</t>
  </si>
  <si>
    <t>45448197</t>
  </si>
  <si>
    <t>RIVERA MARISCAL ERNESTO ALONSO</t>
  </si>
  <si>
    <t>45504000</t>
  </si>
  <si>
    <t>RIVERA RAMIREZ MARCO ANTONIO</t>
  </si>
  <si>
    <t>06071788</t>
  </si>
  <si>
    <t>RIVERA YARASCA CARMEN ROSA</t>
  </si>
  <si>
    <t>47205096</t>
  </si>
  <si>
    <t>RIVERO DULANTO YOSSELYN MILAGRO</t>
  </si>
  <si>
    <t>ANALISTA DE INDICADORES DE LA ACTIVIDAD PRODUCTIVA DEPARTAMENTAL</t>
  </si>
  <si>
    <t>75169938</t>
  </si>
  <si>
    <t>RIVEROS PAVEZ ADRIAN</t>
  </si>
  <si>
    <t>10742304</t>
  </si>
  <si>
    <t>RIVEROS QUISPE MARIA PATRICIA</t>
  </si>
  <si>
    <t>00256961</t>
  </si>
  <si>
    <t>ROBLES RUIZ DIANA ERIKA KARINA</t>
  </si>
  <si>
    <t>40050510</t>
  </si>
  <si>
    <t>ROBLES UBAQUE ADELA</t>
  </si>
  <si>
    <t>08615826</t>
  </si>
  <si>
    <t>ROCA ALVAREZ ALEJANDRO</t>
  </si>
  <si>
    <t>INGENIERO EN ESTADISTICA E INFORMATICA</t>
  </si>
  <si>
    <t>ANALISTA EN CUENTAS DEL GOBIERNO GENERAL</t>
  </si>
  <si>
    <t>75419158</t>
  </si>
  <si>
    <t>RODAS RIVADENEIRA PEDRO ALVARO</t>
  </si>
  <si>
    <t>27979259</t>
  </si>
  <si>
    <t>RODAS RODAS ROSULA ANGELICA</t>
  </si>
  <si>
    <t>19038209</t>
  </si>
  <si>
    <t>RODRIGUEZ ARQUEROS DONOVA ESVERGITO</t>
  </si>
  <si>
    <t>SUPERVISOR DE PROGRAMACION DE RUTAS</t>
  </si>
  <si>
    <t>08547452</t>
  </si>
  <si>
    <t>RODRIGUEZ CABRERA JORGE LUIS</t>
  </si>
  <si>
    <t>INFORMATICO</t>
  </si>
  <si>
    <t>42938115</t>
  </si>
  <si>
    <t>RODRIGUEZ CANDELA MIGUEL ANGEL</t>
  </si>
  <si>
    <t>25735033</t>
  </si>
  <si>
    <t>RODRIGUEZ CARRILLO MARIO ANDRES</t>
  </si>
  <si>
    <t>43163863</t>
  </si>
  <si>
    <t>RODRIGUEZ CASTRO MARIELA ELIZABETH</t>
  </si>
  <si>
    <t>08554869</t>
  </si>
  <si>
    <t>RODRIGUEZ ESCALANTE LUIS ALBERTO</t>
  </si>
  <si>
    <t>46040226</t>
  </si>
  <si>
    <t>RODRIGUEZ FLORES LUIS FELICIANO</t>
  </si>
  <si>
    <t>70868617</t>
  </si>
  <si>
    <t>RODRIGUEZ GARCIA SARA</t>
  </si>
  <si>
    <t>45631762</t>
  </si>
  <si>
    <t>RODRIGUEZ LEYVA ADELA</t>
  </si>
  <si>
    <t>19921016</t>
  </si>
  <si>
    <t>RODRIGUEZ MANRIQUE DE LARA LILI SALOME</t>
  </si>
  <si>
    <t>42574011</t>
  </si>
  <si>
    <t>RODRIGUEZ MEDRANO CAMILO</t>
  </si>
  <si>
    <t>45000294</t>
  </si>
  <si>
    <t>RODRIGUEZ MENDOZA ERIKA KARINA</t>
  </si>
  <si>
    <t>NUTRICION Y DIETETICA</t>
  </si>
  <si>
    <t>ESPECIALISTA ADMINISTRATIVO DE PROYECTO</t>
  </si>
  <si>
    <t>43288953</t>
  </si>
  <si>
    <t>RODRIGUEZ RAVINES RAQUEL ELENA</t>
  </si>
  <si>
    <t>25829044</t>
  </si>
  <si>
    <t>RODRIGUEZ REYNA KELY LUZ</t>
  </si>
  <si>
    <t>02896471</t>
  </si>
  <si>
    <t>RODRIGUEZ SAAVEDRA FELIX OSWALDO</t>
  </si>
  <si>
    <t>INGENIERIA INFORMATICA</t>
  </si>
  <si>
    <t>01165131</t>
  </si>
  <si>
    <t>RODRIGUEZ VELA NANCY JESUS</t>
  </si>
  <si>
    <t>41366725</t>
  </si>
  <si>
    <t>RODRIGUEZ VILLARREAL MILAGRITOS</t>
  </si>
  <si>
    <t>31038675</t>
  </si>
  <si>
    <t>ROJAS AMESQUITA JOSE</t>
  </si>
  <si>
    <t>06198252</t>
  </si>
  <si>
    <t>ROJAS ARRIOLA EDITH GLADYS</t>
  </si>
  <si>
    <t>OPERADOR DEL ARCHIVO DE DOCUMENTACION FINANCIERA</t>
  </si>
  <si>
    <t>07350331</t>
  </si>
  <si>
    <t>ROJAS BORNE CARLOS ALBERTO</t>
  </si>
  <si>
    <t>PROGRAMADOR, INFORMATICA/ANALISIS DE SISTEMAS</t>
  </si>
  <si>
    <t>COORDINADOR DE LOGISTICA</t>
  </si>
  <si>
    <t>22502688</t>
  </si>
  <si>
    <t>ROJAS CERVANTES DANY SHIRLEY</t>
  </si>
  <si>
    <t>47637691</t>
  </si>
  <si>
    <t>ROJAS CIPRIANO JAZMINE LUZ</t>
  </si>
  <si>
    <t>80649263</t>
  </si>
  <si>
    <t>ROJAS CORCINO DELFIN RAUL</t>
  </si>
  <si>
    <t>41135090</t>
  </si>
  <si>
    <t>ROJAS CRUZ RUBEN LEOPOLDO</t>
  </si>
  <si>
    <t>40804039</t>
  </si>
  <si>
    <t>ROJAS GAMBOA LUIS ALBERTO</t>
  </si>
  <si>
    <t>44887597</t>
  </si>
  <si>
    <t>ROJAS MARINA MILAGROS DEL PILAR</t>
  </si>
  <si>
    <t>ECOLOGIA DE BOSQUES TROPICALES</t>
  </si>
  <si>
    <t>41911765</t>
  </si>
  <si>
    <t>ROJAS PESANTES JULIA VICTORIA</t>
  </si>
  <si>
    <t>SUPERVISOR DE CONSISTENCIA BASICA DE DATOS</t>
  </si>
  <si>
    <t>07622444</t>
  </si>
  <si>
    <t>ROJAS SOTO LUCIO RAFAEL MARTIN</t>
  </si>
  <si>
    <t xml:space="preserve">EDUCACION Y HUMANIDADES </t>
  </si>
  <si>
    <t>25710559</t>
  </si>
  <si>
    <t>ROJAS YNGUIL JOSE MANUEL</t>
  </si>
  <si>
    <t>42191374</t>
  </si>
  <si>
    <t>ROJAS YNJANTE MARIA DEL CARMEN</t>
  </si>
  <si>
    <t>ING. MECANICA</t>
  </si>
  <si>
    <t>00245845</t>
  </si>
  <si>
    <t>ROJAS ZETA DUNIA ZULU</t>
  </si>
  <si>
    <t>08471929</t>
  </si>
  <si>
    <t>ROLDAN JARAMILLO ESTHER HILDA</t>
  </si>
  <si>
    <t>10237337</t>
  </si>
  <si>
    <t>ROLDAN PRECIADO MIGUEL ANGEL</t>
  </si>
  <si>
    <t>48193982</t>
  </si>
  <si>
    <t>ROMAN CARBAJAL JOSELYN VIVIANA</t>
  </si>
  <si>
    <t>40752758</t>
  </si>
  <si>
    <t>ROMAN RISCO MOISES</t>
  </si>
  <si>
    <t>10182579</t>
  </si>
  <si>
    <t>ROMANI PAREDES LUIS GUILLERMO</t>
  </si>
  <si>
    <t>25856426</t>
  </si>
  <si>
    <t>ROMERO BOLOGNESI EDUARDO MANUEL</t>
  </si>
  <si>
    <t>44099269</t>
  </si>
  <si>
    <t>ROMERO CONDOR ERIK</t>
  </si>
  <si>
    <t>41409559</t>
  </si>
  <si>
    <t>ROMERO JARES KAREN ALEXA</t>
  </si>
  <si>
    <t>25709168</t>
  </si>
  <si>
    <t>ROMERO ORDOÑEZ EDUARDO ALBERTO</t>
  </si>
  <si>
    <t>ANALISTA DE COMUNICACIÓN</t>
  </si>
  <si>
    <t>15597087</t>
  </si>
  <si>
    <t>ROMERO PACHECO ALEJANDRINA YSABEL</t>
  </si>
  <si>
    <t>41952136</t>
  </si>
  <si>
    <t>RONDAN ENRIQUEZ VERONICA EMPERATRIZ</t>
  </si>
  <si>
    <t>48161813</t>
  </si>
  <si>
    <t>RONDAN MORENO LILIANA PAMELA</t>
  </si>
  <si>
    <t>02865368</t>
  </si>
  <si>
    <t>RONDOY HUAPAYA JESUS MANUEL</t>
  </si>
  <si>
    <t>46313985</t>
  </si>
  <si>
    <t>ROSALES ESPINOZA DANIEL</t>
  </si>
  <si>
    <t>19910629</t>
  </si>
  <si>
    <t>ROSALES SORIANO CARLOS AMERICO</t>
  </si>
  <si>
    <t xml:space="preserve">ASISTENTE DE CONTROL PATRIMONIAL </t>
  </si>
  <si>
    <t>08027828</t>
  </si>
  <si>
    <t>RUBERTO CHIGNOLLI LUIS ORLANDO</t>
  </si>
  <si>
    <t>PROFESIONAL ADMINISTRATIVO I</t>
  </si>
  <si>
    <t>10581233</t>
  </si>
  <si>
    <t>RUBIO BUSTAMANTE JULIO ALBERTO</t>
  </si>
  <si>
    <t>44159239</t>
  </si>
  <si>
    <t>RUELAS SERRANO RICHARD JHON</t>
  </si>
  <si>
    <t>ADMINISTRACION INDUSTRIAL</t>
  </si>
  <si>
    <t xml:space="preserve">OPERADOR DE ENCUESTAS DE PRECIOS BÁSICOS </t>
  </si>
  <si>
    <t>40197380</t>
  </si>
  <si>
    <t>RUIZ ARRIAGA MARGARITA ANGELICA</t>
  </si>
  <si>
    <t>OPERADOR, EQUIPOS INFORMATICOS/COMPUTADORAS</t>
  </si>
  <si>
    <t xml:space="preserve">TECNICO OPERADOR DE COMPUTADORAS </t>
  </si>
  <si>
    <t>OPERADOR DE APLICACIÓN DE ENCUESTAS DE PRECIOS</t>
  </si>
  <si>
    <t>41746361</t>
  </si>
  <si>
    <t>RUIZ CALDERON RICHARD DANIEL</t>
  </si>
  <si>
    <t>42734712</t>
  </si>
  <si>
    <t>RUIZ CHAVEZ LINDA VIVIANA</t>
  </si>
  <si>
    <t>43959620</t>
  </si>
  <si>
    <t>RUIZ CONCHA LITZ VANESSA</t>
  </si>
  <si>
    <t>07023718</t>
  </si>
  <si>
    <t>RUIZ CONEJO DIAZ MARINA ESTEFANIA</t>
  </si>
  <si>
    <t>08124074</t>
  </si>
  <si>
    <t>RUIZ DE LA CRUZ RODNEY MARTIN</t>
  </si>
  <si>
    <t>43645722</t>
  </si>
  <si>
    <t>RUIZ HIDALGO WILLY PRINCIPE</t>
  </si>
  <si>
    <t>18124129</t>
  </si>
  <si>
    <t>RUIZ RUIZ MONICA TATIANA JACQUELINE</t>
  </si>
  <si>
    <t>17624367</t>
  </si>
  <si>
    <t>RUIZ SANDOVAL PATRICIA ELIZABETH</t>
  </si>
  <si>
    <t>CIENCIAS HISTORICO SOCIALES Y FILOSOFIA</t>
  </si>
  <si>
    <t>40074363</t>
  </si>
  <si>
    <t>RUMICHE PURISACA MANUELA ELOISA</t>
  </si>
  <si>
    <t>CIENCIAS HISTORICAS SOCIALES Y FILOSOFIA</t>
  </si>
  <si>
    <t>08128168</t>
  </si>
  <si>
    <t>SAAVEDRA DEL AGUILA MONICA PATRICIA</t>
  </si>
  <si>
    <t>17532385</t>
  </si>
  <si>
    <t>SAAVEDRA PAZ CARMEN MONICA</t>
  </si>
  <si>
    <t>03376267</t>
  </si>
  <si>
    <t>SAAVEDRA RIVAS MARICARMEN</t>
  </si>
  <si>
    <t>41978588</t>
  </si>
  <si>
    <t>SACHA CHAHUAYO DANIEL</t>
  </si>
  <si>
    <t>07642156</t>
  </si>
  <si>
    <t>SALAS CARRILLO MAGALI ALICIA</t>
  </si>
  <si>
    <t>20722933</t>
  </si>
  <si>
    <t>SALAS MORALES MARIBEL ADELAIDA</t>
  </si>
  <si>
    <t>46109180</t>
  </si>
  <si>
    <t>SALAS RODRIGUEZ KATHYA HELLEN</t>
  </si>
  <si>
    <t xml:space="preserve">ANALISTA DE BIENES Y SERVICIOS </t>
  </si>
  <si>
    <t>40227783</t>
  </si>
  <si>
    <t>SALAS VILLANUEVA JOSELYN</t>
  </si>
  <si>
    <t>TECNICOS EN PROGRAMACION INFORMATICA</t>
  </si>
  <si>
    <t>41200156</t>
  </si>
  <si>
    <t>SALAS VIZCARRA EVELIN MILAGROS</t>
  </si>
  <si>
    <t>45467988</t>
  </si>
  <si>
    <t>SALAZAR ALBORNOZ ERIKA YACILA</t>
  </si>
  <si>
    <t>ASISTENTE TECNICO INFORMATICO</t>
  </si>
  <si>
    <t>10669189</t>
  </si>
  <si>
    <t>SALAZAR GRANDA DEYSI MARTHA</t>
  </si>
  <si>
    <t>44972671</t>
  </si>
  <si>
    <t>SALAZAR HERNANDEZ JORDY ERIK</t>
  </si>
  <si>
    <t>20715828</t>
  </si>
  <si>
    <t>SALAZAR MELCHOR GRACIELA ENRIQUETA</t>
  </si>
  <si>
    <t>40236825</t>
  </si>
  <si>
    <t>SALAZAR NINAQUISPE ROSA ELVIRA</t>
  </si>
  <si>
    <t>INGENIERIO DE COMPUTACION Y SISTEMAS</t>
  </si>
  <si>
    <t>40855427</t>
  </si>
  <si>
    <t>SALCEDO ANGEL SUSSY YOVANA</t>
  </si>
  <si>
    <t xml:space="preserve">LICENCIADA EN EDUCACION </t>
  </si>
  <si>
    <t>40108137</t>
  </si>
  <si>
    <t>SALDAÑA ALVARADO ROBERTO CARLOS</t>
  </si>
  <si>
    <t>19333925</t>
  </si>
  <si>
    <t>SALDAÑA HERNANDEZ MIRIAM ELIZABETH</t>
  </si>
  <si>
    <t>ASISTENTE DE CONTROL PREVIO</t>
  </si>
  <si>
    <t>10028817</t>
  </si>
  <si>
    <t>SALHUANA NUÑEZ FABIOLA IVONNE</t>
  </si>
  <si>
    <t>21143467</t>
  </si>
  <si>
    <t>SALINAS ROJAS ESTHER FLORITA</t>
  </si>
  <si>
    <t>22519489</t>
  </si>
  <si>
    <t>SALIS ALEJO CARMELITA</t>
  </si>
  <si>
    <t>40119552</t>
  </si>
  <si>
    <t>SAMAN QUISPE CESAR ANTONIO</t>
  </si>
  <si>
    <t>40118939</t>
  </si>
  <si>
    <t>SANCHEZ ALIAGA JORGE LUIS</t>
  </si>
  <si>
    <t>44332460</t>
  </si>
  <si>
    <t>SANCHEZ ALIAGA ROGER ELVIS</t>
  </si>
  <si>
    <t>70248409</t>
  </si>
  <si>
    <t>SANCHEZ CARRILLO ELITA MARGOT</t>
  </si>
  <si>
    <t xml:space="preserve">SALUD PUBLICA MATERNO INFANTIL </t>
  </si>
  <si>
    <t>10184850</t>
  </si>
  <si>
    <t>SANCHEZ ESLI ANGEL BENIGNO</t>
  </si>
  <si>
    <t>43368655</t>
  </si>
  <si>
    <t>SANCHEZ ESPINOZA ROY BORIS</t>
  </si>
  <si>
    <t>OPERADOR DE SERVICIOS ELECTRICOS</t>
  </si>
  <si>
    <t>09954329</t>
  </si>
  <si>
    <t>SANCHEZ FERNANDEZ JUAN CARLOS</t>
  </si>
  <si>
    <t>40038987</t>
  </si>
  <si>
    <t>SANCHEZ GIL VLADIMIR NELMAR</t>
  </si>
  <si>
    <t>46265549</t>
  </si>
  <si>
    <t>SANCHEZ QUISPE ANA MELISSA</t>
  </si>
  <si>
    <t>ADMINISTRACION, FINANZAS Y NEGOCIOS GLOB</t>
  </si>
  <si>
    <t>33425614</t>
  </si>
  <si>
    <t>SANCHEZ TEJEDO MELCHORA</t>
  </si>
  <si>
    <t>07374876</t>
  </si>
  <si>
    <t>SANCHEZ VILCAYAURI LOURDES CARMEN</t>
  </si>
  <si>
    <t>47156854</t>
  </si>
  <si>
    <t>SANCHEZ ZAVALA MARIA LEIDY</t>
  </si>
  <si>
    <t>22666024</t>
  </si>
  <si>
    <t>SANDOVAL GARCIA JENNIFER MARGIT</t>
  </si>
  <si>
    <t>01321550</t>
  </si>
  <si>
    <t>SANDOVAL HERNANDEZ JOHNNY MIGUEL</t>
  </si>
  <si>
    <t>40265013</t>
  </si>
  <si>
    <t>SANDOVAL RIVERA JUAN DE DIOS</t>
  </si>
  <si>
    <t>17619714</t>
  </si>
  <si>
    <t>SANTAMARIA RISCO LUZ NANCY</t>
  </si>
  <si>
    <t>44333404</t>
  </si>
  <si>
    <t>SANTAMARIA VIDAURRE JORGE ARMANDO</t>
  </si>
  <si>
    <t>41516041</t>
  </si>
  <si>
    <t>SANTIAGO CAHUANA BIXSE</t>
  </si>
  <si>
    <t>00820518</t>
  </si>
  <si>
    <t>SANTILLAN MORI NEILA MARIBEL</t>
  </si>
  <si>
    <t>05345074</t>
  </si>
  <si>
    <t>SANTILLAN PEREZ PAOLA MARGOT</t>
  </si>
  <si>
    <t>43576758</t>
  </si>
  <si>
    <t>SANTILLAN VARGAS ZOILA BEATRIZ</t>
  </si>
  <si>
    <t>42277617</t>
  </si>
  <si>
    <t>SANTISTEBAN RIVEROS LUZ MARIA</t>
  </si>
  <si>
    <t>10311900</t>
  </si>
  <si>
    <t>SANTOS CANDELA AGUSTINA TEODORA</t>
  </si>
  <si>
    <t>06188713</t>
  </si>
  <si>
    <t>SANTOS OROPEZA PELAYA BLANCA</t>
  </si>
  <si>
    <t>41056451</t>
  </si>
  <si>
    <t>SANTOYO LUZA ROSS MERY</t>
  </si>
  <si>
    <t>ANALISTA EN GESTION DE BASE DE DATOS</t>
  </si>
  <si>
    <t>40050032</t>
  </si>
  <si>
    <t>SARAVIA AGUILAR KARINA HELGA</t>
  </si>
  <si>
    <t>32541693</t>
  </si>
  <si>
    <t>SARMIENTO SARMIENTO EDER ADEL</t>
  </si>
  <si>
    <t>70439617</t>
  </si>
  <si>
    <t>SATAN ARRASCUE SANDRA MAGDALENA</t>
  </si>
  <si>
    <t xml:space="preserve">ESTADISTICA </t>
  </si>
  <si>
    <t>42202966</t>
  </si>
  <si>
    <t>SEDANO HUARCAYA JUAN CARLOS</t>
  </si>
  <si>
    <t>LICENCIADA EN EDUCACION PRIMARIA</t>
  </si>
  <si>
    <t>09168096</t>
  </si>
  <si>
    <t>SENADOR PISFIL DIONISIO</t>
  </si>
  <si>
    <t>ANALISTA DE CONTABILIDAD</t>
  </si>
  <si>
    <t>07958551</t>
  </si>
  <si>
    <t>SEQUEIROS SALVADOR DAVID SANTOS</t>
  </si>
  <si>
    <t>ASISTENTE DE LIQUIDACIONES Y TRIBUTOS LABORALES</t>
  </si>
  <si>
    <t>25678807</t>
  </si>
  <si>
    <t>SERPA ASENCIOS JOSE EDUARDO</t>
  </si>
  <si>
    <t>46010661</t>
  </si>
  <si>
    <t>SILVA CORDERO CHARLES MILKO</t>
  </si>
  <si>
    <t>40773074</t>
  </si>
  <si>
    <t>SILVA MARTEL MARCO ANTONIO</t>
  </si>
  <si>
    <t>70333250</t>
  </si>
  <si>
    <t>SILVA PADILLA JOSE GERARDO</t>
  </si>
  <si>
    <t>77281092</t>
  </si>
  <si>
    <t xml:space="preserve">SIMONOVICH MUÑANTE JAQUELINE SONIA </t>
  </si>
  <si>
    <t>42460636</t>
  </si>
  <si>
    <t>SIÑA VARGAS JANET KARINA</t>
  </si>
  <si>
    <t>CIENCIAS BIOLOGICAS</t>
  </si>
  <si>
    <t>26610676</t>
  </si>
  <si>
    <t>SOLIS GONZALES ANDRES</t>
  </si>
  <si>
    <t>CIENCIA TECNOLOGIA Y AMBIENTE</t>
  </si>
  <si>
    <t>43693130</t>
  </si>
  <si>
    <t>SOLORZANO MANRIQUE MIGUEL ANGEL</t>
  </si>
  <si>
    <t>02864001</t>
  </si>
  <si>
    <t>SOSA FENCO JUANA ANGELINA</t>
  </si>
  <si>
    <t>15729145</t>
  </si>
  <si>
    <t>SOSA HERNANDEZ EVITA MINISOL</t>
  </si>
  <si>
    <t>04742174</t>
  </si>
  <si>
    <t>SOSA VERA JESUS NANCY</t>
  </si>
  <si>
    <t xml:space="preserve">ANALISTA DE MATRIZ DE EMPLEO E INGRESOS </t>
  </si>
  <si>
    <t>10030030</t>
  </si>
  <si>
    <t>SOTA JANAMPA MARISOL SOFIA</t>
  </si>
  <si>
    <t>40356569</t>
  </si>
  <si>
    <t>SOTELO JIMENEZ YESSICA CAROLINA</t>
  </si>
  <si>
    <t>32909769</t>
  </si>
  <si>
    <t>SOTO GUTIERREZ HAYDEE MADELEINE</t>
  </si>
  <si>
    <t xml:space="preserve">ANAL. INFORMATICO DE INDICADORES DE LA PRODUCCIO </t>
  </si>
  <si>
    <t>07630637</t>
  </si>
  <si>
    <t>SOTOMAYOR HUAMAN EINER</t>
  </si>
  <si>
    <t xml:space="preserve">INGENIERO DE SISTEMAS </t>
  </si>
  <si>
    <t>OPERADOR DE LA CENTRAL TELEFONICA</t>
  </si>
  <si>
    <t>43539194</t>
  </si>
  <si>
    <t>SULCA LEON MAGALY</t>
  </si>
  <si>
    <t>08817805</t>
  </si>
  <si>
    <t>SULCA REYES POLO JOSE</t>
  </si>
  <si>
    <t>MECANICA DE PRODUCCION</t>
  </si>
  <si>
    <t xml:space="preserve">ASISTENTE DE ESTADISTICAS AMBIENTALES </t>
  </si>
  <si>
    <t>46075760</t>
  </si>
  <si>
    <t>SUMALAVE VELASQUEZ FANNY RAQUEL</t>
  </si>
  <si>
    <t>75507117</t>
  </si>
  <si>
    <t>SUNI AQUIMA MILAGROS SOFIA BUENAVENTURA</t>
  </si>
  <si>
    <t>40566663</t>
  </si>
  <si>
    <t>SUXE PEREZ MIRNA MILENA</t>
  </si>
  <si>
    <t>00516391</t>
  </si>
  <si>
    <t>TACURI GALINDO MARITZA DAYSI</t>
  </si>
  <si>
    <t>40206113</t>
  </si>
  <si>
    <t>TAFUR LECCA SHAROM LIZ</t>
  </si>
  <si>
    <t>09101732</t>
  </si>
  <si>
    <t>TAIPE ALFARO CARMEN TEOFILA</t>
  </si>
  <si>
    <t>47488862</t>
  </si>
  <si>
    <t>TALLEDO ASPIROS JHON GERARDO</t>
  </si>
  <si>
    <t>ASISTENTE DE CONTABILIDAD</t>
  </si>
  <si>
    <t>25770109</t>
  </si>
  <si>
    <t>TANCUN TORRES SEBASTIAN AUGUSTO</t>
  </si>
  <si>
    <t>OPERADOR DE ATENCION AL PUBLICO USUARIO</t>
  </si>
  <si>
    <t>06096246</t>
  </si>
  <si>
    <t>TANG ALVAN DORIS CONSUELO</t>
  </si>
  <si>
    <t>25497686</t>
  </si>
  <si>
    <t>TANTALEAN ASTUHUAMAN ELVIRA ZORAIDA</t>
  </si>
  <si>
    <t>ASISTENTE ADMINISTRATIVO PARA LA PROGRAMACION Y EJECUCION DE PRESUPUESTO</t>
  </si>
  <si>
    <t>10176021</t>
  </si>
  <si>
    <t>TAPIA MALLMA MARISELLA</t>
  </si>
  <si>
    <t>ASISTENTE ADMINISTRATIVO DE PROYECTO</t>
  </si>
  <si>
    <t>08885647</t>
  </si>
  <si>
    <t>TARAZONA JERONIMO ELVIRA</t>
  </si>
  <si>
    <t>22517388</t>
  </si>
  <si>
    <t>TARAZONA TUCTO VILMA</t>
  </si>
  <si>
    <t>21798027</t>
  </si>
  <si>
    <t>TASAYCO TORRES MARIA LUZ</t>
  </si>
  <si>
    <t>00213733</t>
  </si>
  <si>
    <t>TAVARA LAMA MARCO ANTONIO</t>
  </si>
  <si>
    <t>ANALISTA DE BASE DE DATOS DE ENCUESTAS</t>
  </si>
  <si>
    <t>44854987</t>
  </si>
  <si>
    <t>TEJEDA LEON MARIA VERONICA</t>
  </si>
  <si>
    <t>19809791</t>
  </si>
  <si>
    <t>TELLO RODRIGUEZ JULIO CESAR</t>
  </si>
  <si>
    <t>41449868</t>
  </si>
  <si>
    <t>TENORIO RAMIREZ PAOLA MILAGROS</t>
  </si>
  <si>
    <t>48234933</t>
  </si>
  <si>
    <t>TERAN SANCHEZ CORALI FLOR</t>
  </si>
  <si>
    <t>28066555</t>
  </si>
  <si>
    <t>TERAN TERAN JOSE BENJAMIN</t>
  </si>
  <si>
    <t>45441639</t>
  </si>
  <si>
    <t>TERRONES QUIROZ FLOR ROXANA</t>
  </si>
  <si>
    <t>17606159</t>
  </si>
  <si>
    <t>TESEN ARROYO LILIANA</t>
  </si>
  <si>
    <t>MAESTRIA EN INV.Y DOCENCIA UNI</t>
  </si>
  <si>
    <t>22502464</t>
  </si>
  <si>
    <t>TIBURCIO CORNELIO CARLOS</t>
  </si>
  <si>
    <t>45511509</t>
  </si>
  <si>
    <t>TICLLASUCA HUAMAN DAVID</t>
  </si>
  <si>
    <t>ANALISTA EN CUENTAS DEL GOBIERNO CENTRAL EXCEPTO SEGURIDAD SOCIAL</t>
  </si>
  <si>
    <t>40735153</t>
  </si>
  <si>
    <t>TICONA COARITA NORMA YULY</t>
  </si>
  <si>
    <t>INGENIERO EN ECONOMIA</t>
  </si>
  <si>
    <t xml:space="preserve">INGENIERO ECONOMICO </t>
  </si>
  <si>
    <t>41739995</t>
  </si>
  <si>
    <t>TICONA ZUMARAN MAGALY ROSARIO</t>
  </si>
  <si>
    <t>44399337</t>
  </si>
  <si>
    <t>TINOCO GOZME JHON ALBER</t>
  </si>
  <si>
    <t>31672453</t>
  </si>
  <si>
    <t>TINOCO TAHUA MAXIMO EDUARDO</t>
  </si>
  <si>
    <t xml:space="preserve">ADMINISTRATIVO DE PROYECTO </t>
  </si>
  <si>
    <t>08886646</t>
  </si>
  <si>
    <t>TIPPE CAMPOS JORGE RAMON</t>
  </si>
  <si>
    <t>ASISTENTE EN METODOLOGIA</t>
  </si>
  <si>
    <t>41688834</t>
  </si>
  <si>
    <t>TOLENTINO URDANEGUI JORGE LUIS</t>
  </si>
  <si>
    <t>ANALISTA DE SOFTWARES ESTADISTICOS</t>
  </si>
  <si>
    <t>06266748</t>
  </si>
  <si>
    <t>TORREJON HERRERA LEONCIO WALTER</t>
  </si>
  <si>
    <t>06111002</t>
  </si>
  <si>
    <t>TORRES CHACCARA PASCUAL POLICARPO</t>
  </si>
  <si>
    <t>ADMINISTRACION Y NEGOCIOS INTERNACIONALE</t>
  </si>
  <si>
    <t>44394544</t>
  </si>
  <si>
    <t>TORRES GARCIA GLORIA</t>
  </si>
  <si>
    <t>70365276</t>
  </si>
  <si>
    <t>TORRES HOYLE GILU PAMELA</t>
  </si>
  <si>
    <t xml:space="preserve">INGENIERÌA AMBIENTAL </t>
  </si>
  <si>
    <t>ANALISTA DE RESULTADOS DE PRECIOS - PROG. DE COMP. INTERNAC.</t>
  </si>
  <si>
    <t>46878596</t>
  </si>
  <si>
    <t>TORRES MARAVI ROCIO MARIBEL</t>
  </si>
  <si>
    <t>43574728</t>
  </si>
  <si>
    <t>TORRES PEREZ LIZBETH</t>
  </si>
  <si>
    <t>TECNICA EN ENFERMERIA</t>
  </si>
  <si>
    <t>SUPERVISOR DE CONSISTENCIA DE INFORMACION CARTOGRAFICA</t>
  </si>
  <si>
    <t>10628959</t>
  </si>
  <si>
    <t>TORRES PEREZ LUIS HUMBERTO</t>
  </si>
  <si>
    <t>06682456</t>
  </si>
  <si>
    <t>TORRES RIVADENEIRA CESAR AUGUSTO</t>
  </si>
  <si>
    <t>09617133</t>
  </si>
  <si>
    <t>TORRES VALLADARES LUIS ENRIQUE</t>
  </si>
  <si>
    <t>32970588</t>
  </si>
  <si>
    <t>TOUZETT LLANOS ANY PATRICIA</t>
  </si>
  <si>
    <t>ESPECIALISTA ESTADISTICO</t>
  </si>
  <si>
    <t>40715610</t>
  </si>
  <si>
    <t>TREJO BEDON JUAN DIOMEDES</t>
  </si>
  <si>
    <t>10007929</t>
  </si>
  <si>
    <t>TRINIDAD LAVADO LYDYA ELENA</t>
  </si>
  <si>
    <t>10344256</t>
  </si>
  <si>
    <t>TRUJILLO GOMEZ CARLOS JUAN</t>
  </si>
  <si>
    <t>SUPERVISOR DE DIAGRAMACION</t>
  </si>
  <si>
    <t>25570359</t>
  </si>
  <si>
    <t>TRUJILLO VALDIVIEZO GUIDO</t>
  </si>
  <si>
    <t>42207770</t>
  </si>
  <si>
    <t>TUERO CABANA JUAN CARLOS</t>
  </si>
  <si>
    <t>ASISTENTE DE REMUNERACIONES</t>
  </si>
  <si>
    <t>46648605</t>
  </si>
  <si>
    <t>TUPAC RIVERA ANTHONY</t>
  </si>
  <si>
    <t>44911550</t>
  </si>
  <si>
    <t>TUTACANO HUAYTA JESSICA CATY</t>
  </si>
  <si>
    <t>CIENCIAS ESTADISTICAS E INFORMATICAS</t>
  </si>
  <si>
    <t>44820865</t>
  </si>
  <si>
    <t>UBILLUS CONDORI JORGE ENRIQUE</t>
  </si>
  <si>
    <t>42247068</t>
  </si>
  <si>
    <t>UBILLUS PRIETO CARLOS ALBERTO</t>
  </si>
  <si>
    <t>44682889</t>
  </si>
  <si>
    <t>UMIÑA QUISPE YANE ROXANA</t>
  </si>
  <si>
    <t>ANALISTA DE RENDICIONES DE CUENTAS</t>
  </si>
  <si>
    <t>41550734</t>
  </si>
  <si>
    <t>URBINA CUELLAR PAUL RANDY</t>
  </si>
  <si>
    <t>43844049</t>
  </si>
  <si>
    <t>URIBE TRUJILLO MIRELLA</t>
  </si>
  <si>
    <t>25006270</t>
  </si>
  <si>
    <t>USCA CORNEJO SAIDA</t>
  </si>
  <si>
    <t>23863629</t>
  </si>
  <si>
    <t>USCAPI BUSTAMANTE MARGARITA</t>
  </si>
  <si>
    <t>00105196</t>
  </si>
  <si>
    <t>VALDERRAMA SHUPINGAHUA KATTY PATRICIA</t>
  </si>
  <si>
    <t>47362322</t>
  </si>
  <si>
    <t>VALDEZ ARAUJO ANA MARIA</t>
  </si>
  <si>
    <t>09893745</t>
  </si>
  <si>
    <t>VALDIVIA NASCIMENTO JOSE AMERICO</t>
  </si>
  <si>
    <t>40704116</t>
  </si>
  <si>
    <t>VALDIVIESO ZAPATA MARCELA ISABEL</t>
  </si>
  <si>
    <t>COORDINADOR DE LA UNIDAD DE DIST, RECEP Y ARCHIV</t>
  </si>
  <si>
    <t>08819896</t>
  </si>
  <si>
    <t>VALENCIA MENDIZABAL JAVIER SANTIAGO</t>
  </si>
  <si>
    <t>06233683</t>
  </si>
  <si>
    <t>VALENZUELA CAMILO REINALDO</t>
  </si>
  <si>
    <t>10789659</t>
  </si>
  <si>
    <t>VALENZUELA YASALDE MOISES GUIDO</t>
  </si>
  <si>
    <t>42278380</t>
  </si>
  <si>
    <t>VALLE GOMEZ NORVIL ABINAEL</t>
  </si>
  <si>
    <t>ENSAMBLAJE</t>
  </si>
  <si>
    <t>42200420</t>
  </si>
  <si>
    <t>VALVERDE BLANCO YENNER ALEXIS</t>
  </si>
  <si>
    <t>CONDUCTOR, AUTOMOVILES</t>
  </si>
  <si>
    <t>47525155</t>
  </si>
  <si>
    <t>VALVERDE PAREDES YOSHY LEONARDA</t>
  </si>
  <si>
    <t>46423303</t>
  </si>
  <si>
    <t>VARGAS AQUINO ROBERTO CARLOS</t>
  </si>
  <si>
    <t>32963140</t>
  </si>
  <si>
    <t>VARGAS LEYVA PAOLA ELIZABETH</t>
  </si>
  <si>
    <t>02819101</t>
  </si>
  <si>
    <t>VARGAS MULATILLO MARISOL</t>
  </si>
  <si>
    <t>41972952</t>
  </si>
  <si>
    <t>VARGAS PALOMINO ESMERALDA RUBI</t>
  </si>
  <si>
    <t>20089361</t>
  </si>
  <si>
    <t>VARGAS SALAS CECILIA</t>
  </si>
  <si>
    <t>AUXILIAR CONTADOR</t>
  </si>
  <si>
    <t xml:space="preserve">CONTABILIDAD Y FINANZAS </t>
  </si>
  <si>
    <t>70891889</t>
  </si>
  <si>
    <t>VASQUEZ AMOROZ LUIS ALBERTO</t>
  </si>
  <si>
    <t>40770389</t>
  </si>
  <si>
    <t>VASQUEZ FLORES ERIKA DEL PILAR</t>
  </si>
  <si>
    <t>44575658</t>
  </si>
  <si>
    <t>VASQUEZ LAQUI JUDITH KARINA</t>
  </si>
  <si>
    <t>32920652</t>
  </si>
  <si>
    <t>VASQUEZ MANRIQUE MARIA DEL ROSARIO</t>
  </si>
  <si>
    <t>42241143</t>
  </si>
  <si>
    <t>VASQUEZ MEZA JESYCA</t>
  </si>
  <si>
    <t>09544474</t>
  </si>
  <si>
    <t>VASQUEZ PEÑAHERRERA ROSA LUZ</t>
  </si>
  <si>
    <t>SECRETARIADO EJECUTIVO</t>
  </si>
  <si>
    <t>SECRETARIADO EN ADMINISTRACION E INFORMA</t>
  </si>
  <si>
    <t>08735767</t>
  </si>
  <si>
    <t>VASQUEZ SALAZAR JORGE ESPIRITU</t>
  </si>
  <si>
    <t>09037791</t>
  </si>
  <si>
    <t>VASQUEZ SAUCEDO VIOLETA</t>
  </si>
  <si>
    <t>21485187</t>
  </si>
  <si>
    <t>VEGA CORDOVA BLANCA MERCEDES</t>
  </si>
  <si>
    <t>20652191</t>
  </si>
  <si>
    <t>VEGA MUCHA DOMITILA SARA</t>
  </si>
  <si>
    <t>42601769</t>
  </si>
  <si>
    <t>VEGA SULCA NELY KARINA</t>
  </si>
  <si>
    <t>08066107</t>
  </si>
  <si>
    <t>VEGA VASQUEZ NEPTALI MARIO</t>
  </si>
  <si>
    <t>ING. DE ESTADISTICA E INFORMATICA</t>
  </si>
  <si>
    <t>16691262</t>
  </si>
  <si>
    <t>VEGA VILLAVICENCIO MIGUEL ANGEL</t>
  </si>
  <si>
    <t>44545425</t>
  </si>
  <si>
    <t>VELA DAVILA LADY HORTENCIA</t>
  </si>
  <si>
    <t>45587810</t>
  </si>
  <si>
    <t>VELARDE ASENCIO ADA RUTH</t>
  </si>
  <si>
    <t>29613230</t>
  </si>
  <si>
    <t>VELARDE SANCHEZ MARIA CRISTINA</t>
  </si>
  <si>
    <t>01345314</t>
  </si>
  <si>
    <t>VELASQUEZ CCORI IBIS HEDY</t>
  </si>
  <si>
    <t>01314683</t>
  </si>
  <si>
    <t>VELASQUEZ CHURATA EDGAR DAVID</t>
  </si>
  <si>
    <t>06697922</t>
  </si>
  <si>
    <t>VELAZCO BRAVO CECILIA MARINA</t>
  </si>
  <si>
    <t>41777578</t>
  </si>
  <si>
    <t>VELIZ QUISPE KATTY NOEMI</t>
  </si>
  <si>
    <t>ANALIS. DEL TRAB. NO REMUNERADO DE LOS HOGARES</t>
  </si>
  <si>
    <t>10499566</t>
  </si>
  <si>
    <t>VENTURA ZARATE JAVIER</t>
  </si>
  <si>
    <t>41848672</t>
  </si>
  <si>
    <t>VERA BECERRA GLENY ARLETT</t>
  </si>
  <si>
    <t>40205557</t>
  </si>
  <si>
    <t>VERA CASTILLO ELEAZAR ALFREDO</t>
  </si>
  <si>
    <t>17449335</t>
  </si>
  <si>
    <t>VERA RUIZ JEANNETTE PATRICIA</t>
  </si>
  <si>
    <t>43453201</t>
  </si>
  <si>
    <t>VERA ZELADA NATALY</t>
  </si>
  <si>
    <t>09433630</t>
  </si>
  <si>
    <t>VERGARAY PONTE MARIA ISABEL</t>
  </si>
  <si>
    <t>08158910</t>
  </si>
  <si>
    <t>VICENTE ALCARRAZ ARTURO ALEJANDRO</t>
  </si>
  <si>
    <t>OPER. DE SISTEMA DE MONOSAURIO</t>
  </si>
  <si>
    <t>02667203</t>
  </si>
  <si>
    <t>VIGNOLO FARFAN JOSE ALEJANDRO</t>
  </si>
  <si>
    <t>09826357</t>
  </si>
  <si>
    <t>VILA BERROCAL DOMITILA</t>
  </si>
  <si>
    <t>26674459</t>
  </si>
  <si>
    <t>VILCA BARDALES JESUS DIODORO</t>
  </si>
  <si>
    <t>CONDUCTOR, CAMIONETA</t>
  </si>
  <si>
    <t>20041617</t>
  </si>
  <si>
    <t>VILCAHUAMAN CARRION GRACIELA</t>
  </si>
  <si>
    <t xml:space="preserve">ENFERMERÍA </t>
  </si>
  <si>
    <t>10253754</t>
  </si>
  <si>
    <t>VILLACORTA CONTRERAS ARANCELI</t>
  </si>
  <si>
    <t>32984504</t>
  </si>
  <si>
    <t>VILLACORTA DAMIAN LUIS JESUS</t>
  </si>
  <si>
    <t>43360434</t>
  </si>
  <si>
    <t>VILLALOBOS MONTALVAN ELODIA</t>
  </si>
  <si>
    <t>10861536</t>
  </si>
  <si>
    <t>VILLALOBOS NOA SEGUNDO BRINDISE</t>
  </si>
  <si>
    <t>20654430</t>
  </si>
  <si>
    <t>VILLANES SOTO BLADY GUINEA</t>
  </si>
  <si>
    <t>ABOGADO ESPECIALISTA EN DERECHO ADMINISTRATIVO</t>
  </si>
  <si>
    <t>42428917</t>
  </si>
  <si>
    <t>VILLANUEVA BARRON CLARA KARINA</t>
  </si>
  <si>
    <t>ESPECIALISTA LEGAL EN DERECHO ADMINISTRATIVO</t>
  </si>
  <si>
    <t>40134020</t>
  </si>
  <si>
    <t>VILLANUEVA QUISPE JUAN CARLOS</t>
  </si>
  <si>
    <t>PROFESIONAL ECONÓMICO SOCIAL VI</t>
  </si>
  <si>
    <t>06039438</t>
  </si>
  <si>
    <t>VILLAR AGURTO VICTOR HUGO</t>
  </si>
  <si>
    <t>72915245</t>
  </si>
  <si>
    <t>VILLAVERDE TOMAS KATY LUZ</t>
  </si>
  <si>
    <t>42153063</t>
  </si>
  <si>
    <t>VILLAVICENCIO PEREZ SARITA YOLANDA</t>
  </si>
  <si>
    <t>20034744</t>
  </si>
  <si>
    <t>VILLENA DURAN CAROL NINOSKA</t>
  </si>
  <si>
    <t>07607068</t>
  </si>
  <si>
    <t>VILLENA HUAPAYA MERCEDES ALICIA</t>
  </si>
  <si>
    <t>04415269</t>
  </si>
  <si>
    <t>VIZCARRA ROJAS MATILDE FLORENCIA</t>
  </si>
  <si>
    <t>40798820</t>
  </si>
  <si>
    <t>WILSON ESCRIBAS KAREM YOVANA</t>
  </si>
  <si>
    <t>19834223</t>
  </si>
  <si>
    <t>YACHI DEL PINO LILIAN MARITZA</t>
  </si>
  <si>
    <t>40775254</t>
  </si>
  <si>
    <t>YAGUNO VELASQUEZ NANCY LUZDELIA</t>
  </si>
  <si>
    <t>07287245</t>
  </si>
  <si>
    <t>YAMUNAQUE TIMANA LUIS ALBERTO</t>
  </si>
  <si>
    <t xml:space="preserve">INGENIERO GEOGRAFO </t>
  </si>
  <si>
    <t>43175291</t>
  </si>
  <si>
    <t>YARANGA SULCA DIANA FIORELLA</t>
  </si>
  <si>
    <t xml:space="preserve">ANALISTA DE BASE DE DATOS Y TABULADOS </t>
  </si>
  <si>
    <t>21262065</t>
  </si>
  <si>
    <t>YARASCA SANTOS YDA NELVA</t>
  </si>
  <si>
    <t>47871044</t>
  </si>
  <si>
    <t>YAULIMANGO CUYUBAMBA REYNA DEL ROSARIO</t>
  </si>
  <si>
    <t>40946989</t>
  </si>
  <si>
    <t>YLLESCAS GARCIA JULIA VERONICA</t>
  </si>
  <si>
    <t>28308091</t>
  </si>
  <si>
    <t>ZAGA SANCHEZ MIRIAM</t>
  </si>
  <si>
    <t>40777333</t>
  </si>
  <si>
    <t>ZAMORA DIAZ DANY DANIEL</t>
  </si>
  <si>
    <t>MECANICO DE AUTOMOTORES DIESEL</t>
  </si>
  <si>
    <t>MECANICO DE  AUTOMOTORES DIESEL</t>
  </si>
  <si>
    <t>45419628</t>
  </si>
  <si>
    <t>ZAMORA PALOMINO PATTY</t>
  </si>
  <si>
    <t>15594703</t>
  </si>
  <si>
    <t>ZAMUDIO DELGADO MARIO WILFREDO</t>
  </si>
  <si>
    <t>41086761</t>
  </si>
  <si>
    <t>ZANABRIA URDANEGUI JHONNY JOEL</t>
  </si>
  <si>
    <t>DISEÑADOR, PUBLICITARIO</t>
  </si>
  <si>
    <t>DISEÑADOR PUBLICITARIO</t>
  </si>
  <si>
    <t>ANALISTA EN METODOLOGIAS Y NORMATIVIDADES ESTADISTICAS</t>
  </si>
  <si>
    <t>46089340</t>
  </si>
  <si>
    <t>ZAPAILLE FLORES GLISSET MERCEDES</t>
  </si>
  <si>
    <t>40611196</t>
  </si>
  <si>
    <t>ZAPATA AGUILAR YAHAIRA VANESSA</t>
  </si>
  <si>
    <t>47998459</t>
  </si>
  <si>
    <t>ZAPATA CRIOLLO DANIXA MARILYN</t>
  </si>
  <si>
    <t>42521821</t>
  </si>
  <si>
    <t>ZAPATA JIMENEZ EVELIN LILIANA</t>
  </si>
  <si>
    <t>00255262</t>
  </si>
  <si>
    <t>ZAPATA MACEDA ANGELICA PAOLA</t>
  </si>
  <si>
    <t>06189900</t>
  </si>
  <si>
    <t>ZARATE ARDELA GRACIELA LAURA EMILIA</t>
  </si>
  <si>
    <t>AUXILIAR DE EDUCACION (ENCARGADO DE CURSO)</t>
  </si>
  <si>
    <t xml:space="preserve">AUXILIAR DE EDUCACION  (ENCARGADO DE </t>
  </si>
  <si>
    <t>47142752</t>
  </si>
  <si>
    <t>ZAVALA MOGOLLON XINA ROSE</t>
  </si>
  <si>
    <t>10152735</t>
  </si>
  <si>
    <t>ZAVALETA MURGA DANIEL MARCOS</t>
  </si>
  <si>
    <t>04742968</t>
  </si>
  <si>
    <t>ZEA CARREON MAGALY</t>
  </si>
  <si>
    <t>ING.  DE SISTEMAS</t>
  </si>
  <si>
    <t>43485815</t>
  </si>
  <si>
    <t>ZEGARRA ARANDA BALMIRA ALEXANDRA</t>
  </si>
  <si>
    <t>03369050</t>
  </si>
  <si>
    <t>ZEGARRA ASTUDILLO JOVANY MARISOL</t>
  </si>
  <si>
    <t>47358899</t>
  </si>
  <si>
    <t>ZERPA MOLINA DIANA LOURDES</t>
  </si>
  <si>
    <t>10182576</t>
  </si>
  <si>
    <t>ZEVALLOS CORDOVA JOSE LUIS</t>
  </si>
  <si>
    <t>05367792</t>
  </si>
  <si>
    <t>ZUMAETA PUGA ETHEL LLERME</t>
  </si>
  <si>
    <t>71342929</t>
  </si>
  <si>
    <t>ALACHE GUTIERREZ JAZMIN IRINA</t>
  </si>
  <si>
    <t>45619507</t>
  </si>
  <si>
    <t>ARTEAGA CARRASCO VICTOR RENZO</t>
  </si>
  <si>
    <t>ANALISTA DE PAGADURÍA</t>
  </si>
  <si>
    <t>44214406</t>
  </si>
  <si>
    <t>ATO ORDINOLA GIULIANA VICTORIA</t>
  </si>
  <si>
    <t>44164588</t>
  </si>
  <si>
    <t>BARRERA ANCCO MARVELIN LADY</t>
  </si>
  <si>
    <t>VETERINARIO ZOOTECNISTA</t>
  </si>
  <si>
    <t>70003861</t>
  </si>
  <si>
    <t>CALDERON MIGUEL STEFANO JESUS</t>
  </si>
  <si>
    <t xml:space="preserve">ANALISTA DE LAS ACTIVIDADES EXTRACTIVAS, DE MANUFACTURA, SERVICIOS Y CUENTAS DE LAS SOCIEDADES NO FINANCIERAS </t>
  </si>
  <si>
    <t>47102060</t>
  </si>
  <si>
    <t>CHAVEZ VASQUEZ EVELYN DENISSE</t>
  </si>
  <si>
    <t xml:space="preserve">CIENCIAS ECONOMICAS </t>
  </si>
  <si>
    <t>46840634</t>
  </si>
  <si>
    <t>CHILON CHACHA OSCAR DAVID</t>
  </si>
  <si>
    <t>ASISTENTE DE COOPERACIÓN TECNICA</t>
  </si>
  <si>
    <t>72790299</t>
  </si>
  <si>
    <t>CHUCHON OCHOA MARIA TERESA</t>
  </si>
  <si>
    <t>75280568</t>
  </si>
  <si>
    <t>COLLAZOS COLLAZOS SAMANTHA PAMELA</t>
  </si>
  <si>
    <t>ASISTENTE DE TESORERIA</t>
  </si>
  <si>
    <t>44118152</t>
  </si>
  <si>
    <t>FLORES MOTTA LEYDI SOLEDAD</t>
  </si>
  <si>
    <t>45263873</t>
  </si>
  <si>
    <t>GARCIA GUEVARA JORGE LUIS</t>
  </si>
  <si>
    <t>47268586</t>
  </si>
  <si>
    <t>GRANADOS BARRERA PAMELA ISABEL</t>
  </si>
  <si>
    <t>29483210</t>
  </si>
  <si>
    <t>LARREA GONZALES JORGE ENRIQUE</t>
  </si>
  <si>
    <t>70306967</t>
  </si>
  <si>
    <t>LLIHUA SALDAÑA KELI ROCIO</t>
  </si>
  <si>
    <t>ASISTENTE ADMINISTRATIVO EN GESTION DE RECURSOS HUMANOS</t>
  </si>
  <si>
    <t>41024714</t>
  </si>
  <si>
    <t>MARRUFO LOPEZ MARGARITA BERENA</t>
  </si>
  <si>
    <t>ESPECIALISTA EN CONTATACIONES DEL ESTADO.</t>
  </si>
  <si>
    <t>46867408</t>
  </si>
  <si>
    <t>MELGAR ARELLANO SILVIA ANGELICA</t>
  </si>
  <si>
    <t>71887190</t>
  </si>
  <si>
    <t>MONTALVAN TAFUR KAROLAY NATIVIDAD</t>
  </si>
  <si>
    <t>70488313</t>
  </si>
  <si>
    <t>PORTILLA CHIONG MARIA FERNANDA</t>
  </si>
  <si>
    <t>ADMINISTRACION Y NEGOCIOS</t>
  </si>
  <si>
    <t>40766281</t>
  </si>
  <si>
    <t>QUICARA CHOQUEPIUNTA LUPE NANCY</t>
  </si>
  <si>
    <t xml:space="preserve">ANALISTA DE PROCEDIMIENTOS DE SELECCIÓN </t>
  </si>
  <si>
    <t>48026212</t>
  </si>
  <si>
    <t>RAMOS HUERTO LISBETH WENDY</t>
  </si>
  <si>
    <t>ANALISTA DE PRESUPUESTO PUBLICO</t>
  </si>
  <si>
    <t>60142139</t>
  </si>
  <si>
    <t>RODRIGUEZ PRIETO JAMELY DEL PILAR</t>
  </si>
  <si>
    <t>73736057</t>
  </si>
  <si>
    <t>ROJAS NIETO LUIS ANGEL</t>
  </si>
  <si>
    <t>45597260</t>
  </si>
  <si>
    <t>SAAVEDRA BARRETO ELIANA YRENE</t>
  </si>
  <si>
    <t>72949578</t>
  </si>
  <si>
    <t>TASAYCO ARIAS CLARA ISABEL</t>
  </si>
  <si>
    <t>ADMINISTRACION Y NEGOCIOS INTERNACIONALES</t>
  </si>
  <si>
    <t>73456517</t>
  </si>
  <si>
    <t>TICONA ACERO VALERIA DANY</t>
  </si>
  <si>
    <t xml:space="preserve">OPERADOR AUXILIAR DE IMPRENTA </t>
  </si>
  <si>
    <t>06247104</t>
  </si>
  <si>
    <t>TICONA INTUSCCA EMILIO FERNANDO</t>
  </si>
  <si>
    <t>42798396</t>
  </si>
  <si>
    <t>VARGAS HUILLCA ANA MARIA</t>
  </si>
  <si>
    <t xml:space="preserve">FAG (PAC) PROFESIONAL </t>
  </si>
  <si>
    <t>DIRECTOR</t>
  </si>
  <si>
    <t>ILLANES CALDERON CARLOS HERNAN</t>
  </si>
  <si>
    <t>CRL FAP ( R )</t>
  </si>
  <si>
    <t>CIENCIAS ADMINISTRACION AEROESPACIAL</t>
  </si>
  <si>
    <t>001 D.PRESID</t>
  </si>
  <si>
    <t xml:space="preserve">ABUID  ALVAREZ  JELHUE </t>
  </si>
  <si>
    <t xml:space="preserve">BACHILLER EN INTERPRETACIÓN Y TRADUCCION </t>
  </si>
  <si>
    <t>AGUILAR  ULLOA  CLAUDIA IDALIA</t>
  </si>
  <si>
    <t xml:space="preserve">TCO. COMPUTAC. E INFORM.      </t>
  </si>
  <si>
    <t>ESPECIALISTA EN EJECUCIÓN Y SEGUIMIENTO CONTRACTUAL</t>
  </si>
  <si>
    <t>ALVAREZ  SOLIS  CARLOS ENRIQUE</t>
  </si>
  <si>
    <t xml:space="preserve">ASISTENTE LEGAL </t>
  </si>
  <si>
    <t>ARIAS    MARIA ABIGAIL</t>
  </si>
  <si>
    <t>PROFESIONAL PARA EL ÁREA DE TRANSPORTES</t>
  </si>
  <si>
    <t>ARIAS  CUYA  EDDY EMMANUEL</t>
  </si>
  <si>
    <t>BACHILLER EN ING AUTOMOTRIZ</t>
  </si>
  <si>
    <t>CARPINTERO</t>
  </si>
  <si>
    <t>BARRETO  BERRIOS  DANTE LUIS</t>
  </si>
  <si>
    <t>TECNICO EN CARPINTERIA</t>
  </si>
  <si>
    <t>BARRIENTOS  ZAPATA  VICTOR LUIS</t>
  </si>
  <si>
    <t xml:space="preserve">ESTUDIANTE                    </t>
  </si>
  <si>
    <t>ESPECIALISTA EN DESARROLLO DE APLICACIONES</t>
  </si>
  <si>
    <t>BENDEZU  PORTILLA  VICTOR MANUEL</t>
  </si>
  <si>
    <t xml:space="preserve">INGENIERO DE SISTEMAS         </t>
  </si>
  <si>
    <t>ESPECIALISTA EN SEGURIDAD Y SALUD EN EL TRABAJO</t>
  </si>
  <si>
    <t>BENITES  FLOREZ  RICARDO ALONSO  KREBS</t>
  </si>
  <si>
    <t>COORDINADOR DE COMUNICACIÓN ESTRATEGICA SOCIAL</t>
  </si>
  <si>
    <t>BRACAMONTE  HERNANDEZ  RAISSA ATENAS</t>
  </si>
  <si>
    <t>COMUNICADOR AUDIOVISUAL</t>
  </si>
  <si>
    <t>BRAÑES  MOSCOSO  EDMAR ALEXANDER</t>
  </si>
  <si>
    <t>TRABAJADOR DE MANTENIMIENTO</t>
  </si>
  <si>
    <t xml:space="preserve">BRICEÑO  LUNA  NOLBERTA </t>
  </si>
  <si>
    <t>TECNICO EN MANTENIMIENTO</t>
  </si>
  <si>
    <t>BRICEÑO  MONTALVAN  JESUS ANIBAL</t>
  </si>
  <si>
    <t>BACHILLER EN ING. DE SISTEMAS</t>
  </si>
  <si>
    <t>TECNICO MECANICO DE MANTENIMIENTO</t>
  </si>
  <si>
    <t>BUENO  VARGAS  ALEXANDER MANUEL</t>
  </si>
  <si>
    <t>TECNICO MECÁNICO</t>
  </si>
  <si>
    <t>MECANICO</t>
  </si>
  <si>
    <t>ASISTENTE ADMINISTRATIVO PARA FLOTA VEHICULAR</t>
  </si>
  <si>
    <t>BUSTOS  CHUQUISPUMA  JUAN MANUEL</t>
  </si>
  <si>
    <t xml:space="preserve">PROFESOR O DOCENTE            </t>
  </si>
  <si>
    <t>TÉCNICO ADMINISTRATIVO</t>
  </si>
  <si>
    <t>CABANA  REYES  LESLY YESENIA</t>
  </si>
  <si>
    <t>EDUACIÓN TÉCNICA COMPLETA</t>
  </si>
  <si>
    <t>ESPECIALISTA EN ORGANIZACION Y PROCESOS</t>
  </si>
  <si>
    <t>CALDERON  MONTOYA  GILMER IVAN</t>
  </si>
  <si>
    <t xml:space="preserve">TITULO   </t>
  </si>
  <si>
    <t>APOYO ADMINISTRATIVO Y  ARCHIVO</t>
  </si>
  <si>
    <t xml:space="preserve">CALLA  VALDIVIA  YANINA </t>
  </si>
  <si>
    <t>EDUIACIÓN TECNICA INCOMPLETA</t>
  </si>
  <si>
    <t>RESPONSABLE DEL ÁREA DE TRANSPORTES</t>
  </si>
  <si>
    <t xml:space="preserve">CALLE  MEZARES  ANDRES </t>
  </si>
  <si>
    <t>CANAYO  MARIN  LILA AURORA</t>
  </si>
  <si>
    <t>ANALISTA PROGRAMADOR WEB</t>
  </si>
  <si>
    <t xml:space="preserve">CANAZA  TORRES  GERMAN </t>
  </si>
  <si>
    <t>PERSONAL DE APOYO PARA EL AREA DE ALIMENTACIÓN</t>
  </si>
  <si>
    <t>CANTARO  PAICO  RENSO ANTONY</t>
  </si>
  <si>
    <t>MESERO</t>
  </si>
  <si>
    <t>CARHUAVILCA  CONDORI  MANUEL JESUS</t>
  </si>
  <si>
    <t>PROFESIONAL EN MEDIOS DE COMUNICACIÓN Y REDACCIÓN</t>
  </si>
  <si>
    <t>CARRILLO  VALENCIA  GABRIELA AURORA</t>
  </si>
  <si>
    <t xml:space="preserve">PERIODISTA                    </t>
  </si>
  <si>
    <t xml:space="preserve">CARRION  DIAZ  ANALI </t>
  </si>
  <si>
    <t>SECRETARIA EJECUTIVO</t>
  </si>
  <si>
    <t>ANALISTA DE  SELECCIÓN</t>
  </si>
  <si>
    <t>CASIQUE  CALLA  RUTH ISABEL</t>
  </si>
  <si>
    <t>PSICOLOGO</t>
  </si>
  <si>
    <t>CHIPANA  ENCISO  DORA EMILIA</t>
  </si>
  <si>
    <t>LICENCIADO EN EDUCACIÓN</t>
  </si>
  <si>
    <t>CISNEROS  SAQUIRAY  JORGE LUIS</t>
  </si>
  <si>
    <t>CLAUDET  JUAREZ  CHRISTIAN ANIBAL</t>
  </si>
  <si>
    <t>CONDOR  TORRES  HECTOR LEONCIO</t>
  </si>
  <si>
    <t>TRABAJADOR DE SERVICIOS</t>
  </si>
  <si>
    <t>ESPECIALISTA EN PROYECTOS DE INVERSIÓN PÚBLICA</t>
  </si>
  <si>
    <t>COPARI  COLORADO  LUIS ALBERTO</t>
  </si>
  <si>
    <t>INGENIERÍA ECONOMISTA</t>
  </si>
  <si>
    <t>MEDICO OCUPACIONAL</t>
  </si>
  <si>
    <t>CUBAS  CASTILLO  CARMELA ISABEL</t>
  </si>
  <si>
    <t xml:space="preserve">MEDICO                        </t>
  </si>
  <si>
    <t>CUELLAR  CONDORI  FLORENTINA VILMA</t>
  </si>
  <si>
    <t>CUEVA  RODAS  ISABEL VIOLETA</t>
  </si>
  <si>
    <t>DE LOAYZA  VIGIL  JUAN DOMINGO CARLOS</t>
  </si>
  <si>
    <t>COCINERO</t>
  </si>
  <si>
    <t>ESPECIALISTA DE ACTIVIDADES</t>
  </si>
  <si>
    <t>DELGADO  BARREDA  ROSA MARIA</t>
  </si>
  <si>
    <t>LICENCIADO EN COMUNICACION SOCIAL</t>
  </si>
  <si>
    <t>DURAND  DURAND  DEYSI ANAHI</t>
  </si>
  <si>
    <t>ESCOBAR  SOTO  MIGUEL ANGEL</t>
  </si>
  <si>
    <t>PROFESIONAL EN ADMINISTRACION Y GESTION DE SEGUROS</t>
  </si>
  <si>
    <t>ESTELA  RODRIGUEZ  FRANCK ANTHONNY</t>
  </si>
  <si>
    <t>ASESOR TÉCNICO</t>
  </si>
  <si>
    <t xml:space="preserve">FELICES GARCES ENRIQUE V </t>
  </si>
  <si>
    <t>ING. QUÍMICO</t>
  </si>
  <si>
    <t>FERNANDEZ    RENATO ADOLFO RAFAEL</t>
  </si>
  <si>
    <t>FIGUEROA  PARI  JOSE GUADALUPE</t>
  </si>
  <si>
    <t>FLORES  AGUIRRE  KATHERYN ROSA</t>
  </si>
  <si>
    <t>ANALISTA EN REDES MÓVILES</t>
  </si>
  <si>
    <t>FLORES  BARRIOS  PABLO FERNANDO</t>
  </si>
  <si>
    <t>TÉCNICO EN ELECTRÓNICA</t>
  </si>
  <si>
    <t>PROFESIONAL EN SOPORTE TECNICO</t>
  </si>
  <si>
    <t>FRANCO  VEGA  JOSE LUIS</t>
  </si>
  <si>
    <t>ASISTENTE DE TRANSPORTE</t>
  </si>
  <si>
    <t>GAMARRA  DE LA FUENTE  DANIEL ABRAHAM</t>
  </si>
  <si>
    <t>GONZALES  CHALLCO  ELIANA SISSY</t>
  </si>
  <si>
    <t>GONZALES  ESCUDERO  PAUL ALEXANDER</t>
  </si>
  <si>
    <t>PROFESIONAL EN COMUNICACION Y PROTOCOLO</t>
  </si>
  <si>
    <t>GONZALEZ  FIGUEROLA  JOSE CARLOS WLADIMIR</t>
  </si>
  <si>
    <t>GUERRA  DELGADO  ALEJANDRO ANTONIO</t>
  </si>
  <si>
    <t>COORDINADOR DE REDES SOCIALES</t>
  </si>
  <si>
    <t>HELFER  BEJARANO  CARLOS EDUARDO</t>
  </si>
  <si>
    <t>ESPECIALISTA LOGISTICO</t>
  </si>
  <si>
    <t>HERNANDEZ  HUAMANI  MARIBEL SUSANA</t>
  </si>
  <si>
    <t>ESPECIALISTA EN PRENSA Y COMUNICACIONES</t>
  </si>
  <si>
    <t>HERRERA  SALAZAR  WENDY MAGALY</t>
  </si>
  <si>
    <t>ANALISTA EN TECNOLOGIA DE LA INFORMACIÓN</t>
  </si>
  <si>
    <t>HUANCAHUIRI  SILVERA  IDA JUANA</t>
  </si>
  <si>
    <t xml:space="preserve">INGA  RAMIREZ  ROCIO </t>
  </si>
  <si>
    <t>JIMENEZ  RODRIGUEZ  ALLISON JIMENA</t>
  </si>
  <si>
    <t>JUAREZ  ANICAMA  YULISSA LIZBETH</t>
  </si>
  <si>
    <t>ESTUDIANTE - DERECHO</t>
  </si>
  <si>
    <t>KU  SORIA  PAMELA CINTHYA</t>
  </si>
  <si>
    <t>CONTADOR</t>
  </si>
  <si>
    <t>ESPECIALISTA EN CONTRATACIONES</t>
  </si>
  <si>
    <t>LAM  LAU  JULIO RICARDO</t>
  </si>
  <si>
    <t>ADMINISTRADOR</t>
  </si>
  <si>
    <t>TECNICO EN GASTRONOMIA</t>
  </si>
  <si>
    <t>LAURA  PEREZ  MARCOS ANTONIO</t>
  </si>
  <si>
    <t xml:space="preserve">COCINERO                      </t>
  </si>
  <si>
    <t>APOYO EN SSGG - CARPINTEROS</t>
  </si>
  <si>
    <t>LAZARO  CARLOS  ASRAEL FRANCISCO</t>
  </si>
  <si>
    <t xml:space="preserve">EBANISTA                      </t>
  </si>
  <si>
    <t>ESPECIALISTA EN GESTIÓN ADMINISTRATIVA</t>
  </si>
  <si>
    <t>LEON  ESPINOZA  LESSNER AUGUSTO</t>
  </si>
  <si>
    <t xml:space="preserve">ECONOMISTA                    </t>
  </si>
  <si>
    <t>JARDINERO</t>
  </si>
  <si>
    <t>LIPA  CALBAS  LUIS ROBERTO</t>
  </si>
  <si>
    <t>TTECNICO EN JARDINERIA</t>
  </si>
  <si>
    <t>COMUNICADOR SOCIAL</t>
  </si>
  <si>
    <t>LOAYZA  QUIROZ  ROSA MARIA</t>
  </si>
  <si>
    <t>PROFESIONAL EN GESTIÓN ADMINISTRATIVA</t>
  </si>
  <si>
    <t>LOPEZ  ESTRADA  KATHERINE ESTELA</t>
  </si>
  <si>
    <t>OFICIAL DE SEGURIDAD DE LA INFORMACION</t>
  </si>
  <si>
    <t xml:space="preserve">LOPEZ  RAMOS  ALEX </t>
  </si>
  <si>
    <t>ASISTENTE LEGAL ADMINISTRATIVO</t>
  </si>
  <si>
    <t>MALDONADO  CHAVEZ  ATENAS VANESSA</t>
  </si>
  <si>
    <t>ASISTENTE ADMINISTYRATIVO IV</t>
  </si>
  <si>
    <t xml:space="preserve">MALAGA SABOGAL LUCIA </t>
  </si>
  <si>
    <t>LIC. EN BIBLIOTECOLOGÍA  Y CIENCIAS DE LA IONFORMACIÓN</t>
  </si>
  <si>
    <t>CREADOR DE CONTENIDOS DIGITALES Y DISEÑADOR GRAFICO</t>
  </si>
  <si>
    <t>MANRIQUE  DELGADO  ALEJANDRO RIGOBERTO</t>
  </si>
  <si>
    <t>MANTILLA  MUJICA  WILMER ELIO</t>
  </si>
  <si>
    <t>COORDINADOR DE LA SECRETARIA DE ACTIVIDADES</t>
  </si>
  <si>
    <t>MEGGO  QUIROZ  WALTER ANDRES</t>
  </si>
  <si>
    <t>ESPECIALISTA EN LA OFICINA DE APOYO AL CONYUGE</t>
  </si>
  <si>
    <t>MELGAREJO  ZEBALLOS  TELMA LUZ SIMONA</t>
  </si>
  <si>
    <t xml:space="preserve">MENDOZA  ALVAREZ  WILFREDO </t>
  </si>
  <si>
    <t>RECEPCIONISTA DE MESA DE PARTES</t>
  </si>
  <si>
    <t>MENDOZA  SALAS  CLAUDIA VANESSA</t>
  </si>
  <si>
    <t>CONDUCTOR DE VEHICULOS</t>
  </si>
  <si>
    <t>MERA  PIZARRO  JOSE LUIS</t>
  </si>
  <si>
    <t>LAVADOR DE MENAJES</t>
  </si>
  <si>
    <t>MIGUEL  ATOCHE  WALDO DANIEL</t>
  </si>
  <si>
    <t>MIRANDA  VALDIVIA  ROSALIN VERONICA</t>
  </si>
  <si>
    <t>INGENIERO COMERCIAL</t>
  </si>
  <si>
    <t>PROFESIONAL TECNICO EN ELECTRONICA</t>
  </si>
  <si>
    <t>MONDRAGON  NEIRA  ELIZABETH BERTHA</t>
  </si>
  <si>
    <t>BACHILLER EN ELECTRÓNICA</t>
  </si>
  <si>
    <t>INSTRUCTOR PARA FUERZAS DE SEGURIDAD</t>
  </si>
  <si>
    <t>MONTEJO  MARQUEZ  WALTER MOISES</t>
  </si>
  <si>
    <t>LICENCIADO EN CIENCIAS MILITARES INGENIERIA</t>
  </si>
  <si>
    <t>MONTES  ROQUE  OSCAR DENNIS</t>
  </si>
  <si>
    <t>EDUACIÓN TECNICA COMPLETA</t>
  </si>
  <si>
    <t>ASISTENTE EN ECOEFICIENCIA</t>
  </si>
  <si>
    <t>MORA  MENDOZA  SELENE FIORELLA</t>
  </si>
  <si>
    <t>BACHILLER EN INGENIERIA Y GESTION AMBIENTAL</t>
  </si>
  <si>
    <t>ASISTENE EN GESTION ADMINISTRATIVA</t>
  </si>
  <si>
    <t>MOSCOSO  ZAMUDIO  JANNY ROSSINE</t>
  </si>
  <si>
    <t>AUDITOR</t>
  </si>
  <si>
    <t>MURILLO  MANRIQUE  DIONICIA LUCY</t>
  </si>
  <si>
    <t xml:space="preserve">CONTADOR PUBLICO COLEGIADO    </t>
  </si>
  <si>
    <t>ESPECIALISTA FINANCIERO</t>
  </si>
  <si>
    <t>NAPURI  HERBOZO  JUANA IRMA</t>
  </si>
  <si>
    <t>LI. EN CIENCIAS POLÍTICAS Y GOBIERNO</t>
  </si>
  <si>
    <t>OCHOA  YAURI  PERCY JONATHAN</t>
  </si>
  <si>
    <t>ANALISTA PROGRAMADOR JAVA</t>
  </si>
  <si>
    <t xml:space="preserve">PAEZ  BUENO  HERMES </t>
  </si>
  <si>
    <t>ESPECIALISTA EN PROCEDIMIENTOS DE SELECCION</t>
  </si>
  <si>
    <t>PANTA  YMAN  ELSA OTILIA</t>
  </si>
  <si>
    <t>ING INFORMATICO</t>
  </si>
  <si>
    <t>ESPECIALISTA CONTABLE I</t>
  </si>
  <si>
    <t>PELAEZ  LUNA  MIRTHA LILIANA</t>
  </si>
  <si>
    <t>PINTOR</t>
  </si>
  <si>
    <t>QUINTANA  ACOSTA  VICTOR ANDRES</t>
  </si>
  <si>
    <t xml:space="preserve">QUISPE  MALLQUI  EMILIA </t>
  </si>
  <si>
    <t>ANALISTA EN GESTION DE LA CAPACITACION</t>
  </si>
  <si>
    <t>RAMIREZ  ORTIZ  ADRIAN FERNANDO</t>
  </si>
  <si>
    <t>TRABAJADOR (A) SOCIAL</t>
  </si>
  <si>
    <t>RAMOS  CABALLERO  CONNI ZOILA ESTHER</t>
  </si>
  <si>
    <t>ASISTENTA SOCIAL.</t>
  </si>
  <si>
    <t xml:space="preserve">RAMOS  GUILLENA  DAILY </t>
  </si>
  <si>
    <t>TECNICO ADMINISTRACION</t>
  </si>
  <si>
    <t xml:space="preserve">REAÑO  FIGUEROA  NELLY </t>
  </si>
  <si>
    <t>REATEGUI  AVILA  LILIA MARINA</t>
  </si>
  <si>
    <t>ESPECIALISTA EN PROYECTOS DE TI</t>
  </si>
  <si>
    <t>ROBLES  CABRERA  MARIELA VERONICA</t>
  </si>
  <si>
    <t>ASISTENTE ADMINISTRATIVO IV DEL DESPACHO PRESIDENCIAL</t>
  </si>
  <si>
    <t>ROCA  LUQUE  KAREM ALEXANDRA</t>
  </si>
  <si>
    <t xml:space="preserve">RODRIGUEZ  BLAS  JUDITH </t>
  </si>
  <si>
    <t>RODRIGUEZ  CALDERON  XIMENA PAOLA</t>
  </si>
  <si>
    <t>ASISTENTE EN COMUNICACION INTERNA</t>
  </si>
  <si>
    <t>ROJAS  RUIZ  LORENA ESPERANZA</t>
  </si>
  <si>
    <t>ASISTENTE SOCIAL</t>
  </si>
  <si>
    <t>ROMERO  OSORIO  CARMEN MAGNOLIA</t>
  </si>
  <si>
    <t>INTEGRADOR CONTABLE</t>
  </si>
  <si>
    <t>ROQUE  CHOQUEÑA  NICIDA YOVANA</t>
  </si>
  <si>
    <t>SALAZAR  ANDIA  THALIA LINDA</t>
  </si>
  <si>
    <t>ESPECIALISTA EN REDES Y COMUNICACIONES</t>
  </si>
  <si>
    <t>SALAZAR  PAUCAR  CARLOS ENRIQUE</t>
  </si>
  <si>
    <t>SANCARRANCO  HIDALGO  BETSY CAROL</t>
  </si>
  <si>
    <t>ASISTENTE DE SOPORTE Y MANTENIMIENTO</t>
  </si>
  <si>
    <t>SANCHEZ  SANCHEZ  CHRISTIAN MANUEL</t>
  </si>
  <si>
    <t>SANDOVAL  JUAREZ  MYRIAM DE LOS ANGELES</t>
  </si>
  <si>
    <t>ESPECIALISTA PARA EL AREA DE PROTECCION DEL PATRIMONIO CULTURAL</t>
  </si>
  <si>
    <t>SANDOVAL  RODRIGUEZ  JUAN JOSE</t>
  </si>
  <si>
    <t>SANGUINETTI  CASTRO  CRISTHOFER RICHARD</t>
  </si>
  <si>
    <t>TECN. EN COMPUT E INFORMATICA</t>
  </si>
  <si>
    <t xml:space="preserve">SEGOVIA  BLAS  JAVIER </t>
  </si>
  <si>
    <t>ASISTENTE TECNICO ADMINISTRATIVO</t>
  </si>
  <si>
    <t xml:space="preserve">TANG  VASQUEZ  MARIANA </t>
  </si>
  <si>
    <t>BACHILLER EN  ADMINISTRACION Y NEGOCIOS INTERNACIONALES</t>
  </si>
  <si>
    <t xml:space="preserve">TARAZONA  GENEBROZO  REVECA </t>
  </si>
  <si>
    <t>TEMBLADERA  MANRIQUE  JANET MORAIMA</t>
  </si>
  <si>
    <t>TINOCO  DE LA CRUZ  MARY LUZ</t>
  </si>
  <si>
    <t>TITO  SANCHEZ  LUIS MIGUEL</t>
  </si>
  <si>
    <t>TORRES  ELMORE  JOSE LUIS</t>
  </si>
  <si>
    <t>AUDITOR JUNIOR</t>
  </si>
  <si>
    <t>VALDIVIA  MOSCOSO  WALTER JESÚS</t>
  </si>
  <si>
    <t>ADMINISTRADOR DE BASE DE DATOS</t>
  </si>
  <si>
    <t>VALENCIA  HUAMAN  CARLOS ALBERTO</t>
  </si>
  <si>
    <t>RESPONSABLE DEL ÁREA DE SERVICIOS GENERALES</t>
  </si>
  <si>
    <t>VALVERDE  TRUJILLO  SANDRO JESUS</t>
  </si>
  <si>
    <t>COORDINADOR EN COMUNICACIÓN</t>
  </si>
  <si>
    <t>VASQUEZ  ZEGARRA  OSCAR MANUEL</t>
  </si>
  <si>
    <t>TECNICO EN COMUNICACIÓN</t>
  </si>
  <si>
    <t>ASISTENTE DE ARCHIVO</t>
  </si>
  <si>
    <t>VEGA  MENDOZA  LUIS ALBERTO</t>
  </si>
  <si>
    <t>EDUCACIÓN TÉCNICA COMPLETA</t>
  </si>
  <si>
    <t>ANALISTA EN PROCEDIMIENTOS DE SELECCIÓN</t>
  </si>
  <si>
    <t>VELA  VILLAMONTE  JONATHAN DANIEL</t>
  </si>
  <si>
    <t>RESPONSABLE DEL AREA DE DESARROLLO DE PERSONAL Y CAPACITACION</t>
  </si>
  <si>
    <t>VERA  MENDOZA  BLANCA YSELA</t>
  </si>
  <si>
    <t>VILCAPOMA  QUISPE  HENRY JODY</t>
  </si>
  <si>
    <t>ELECTRICISTA</t>
  </si>
  <si>
    <t>VILLAFUERTE  ESTEBAN  JHONNY ADOLFO</t>
  </si>
  <si>
    <t xml:space="preserve">ELECTRICISTA                  </t>
  </si>
  <si>
    <t>APOYO TECNICO</t>
  </si>
  <si>
    <t>YON  LI  WILLIAM FERNANDO</t>
  </si>
  <si>
    <t>ESPECIALISTA EN ADMINISTRACION DE CENTRO DE DATOS</t>
  </si>
  <si>
    <t>YUCRA  SARAVIA  WILLIAMS FREDY</t>
  </si>
  <si>
    <t>ZAPATA  TTITO  VICTOR VICTIRIANO</t>
  </si>
  <si>
    <t>TECNI9CO EN CARPINTERIA</t>
  </si>
  <si>
    <t>ZAVALA  VERA  LUIS MIGUEL</t>
  </si>
  <si>
    <t>ABOGADO ESPECIALISTA EN SERVICIOS DE CONTROL</t>
  </si>
  <si>
    <t>ZORRILLA  BEJAR  ISMAEL RICARDO</t>
  </si>
  <si>
    <t>ZUMAETA  MURO  ZOILA MILAGROS</t>
  </si>
  <si>
    <t>CE Nº 002373318</t>
  </si>
  <si>
    <t>AGUIAR MASUELLI MAXIMILIANO FACUNDO</t>
  </si>
  <si>
    <t>SOCIOLOGO</t>
  </si>
  <si>
    <t>ALJOBIN TEJADA ROSA</t>
  </si>
  <si>
    <t>BELLO TACILLA JAMES ROBERT</t>
  </si>
  <si>
    <t>BORDA GONZALES CESAR AUGUSTO</t>
  </si>
  <si>
    <t>BURGOS QUIÑONES MERLINA MELINA</t>
  </si>
  <si>
    <t xml:space="preserve">CAMPOS  TORRES  MARGARITA </t>
  </si>
  <si>
    <t>CAPPILLO  SALAZAR  MARCO ANTONIO CARLOS</t>
  </si>
  <si>
    <t>TRABAJADOR SOCIAL</t>
  </si>
  <si>
    <t>CASTILLO  RISCO  NESTOR RICARDO</t>
  </si>
  <si>
    <t>DEL POZO SOSA URSULA NUBIA</t>
  </si>
  <si>
    <t>DELGADO ARROYO MARGARITA MILAGRO</t>
  </si>
  <si>
    <t>DIAZ MARTINEZ YERKO</t>
  </si>
  <si>
    <t xml:space="preserve">LICENCIADO EN PERIODISMO </t>
  </si>
  <si>
    <t>DURAND DURAND DEYSI ANAHI</t>
  </si>
  <si>
    <t>FERNANDEZ  CARRILLO  CAROLINA GIULIANA</t>
  </si>
  <si>
    <t>BACHILLER EN CIENCIAS POLITICAS</t>
  </si>
  <si>
    <t>FLORES AZAÑA FRANCCIS MILAGRO SUSAN</t>
  </si>
  <si>
    <t>FRANCIA  HUAPAYA  JUAN ANTONIO</t>
  </si>
  <si>
    <t>GONZALES  SAMAME  PAMELA INGRID</t>
  </si>
  <si>
    <t>HUMANCAYO BERNEDO CARLOS ENRIQUE</t>
  </si>
  <si>
    <t xml:space="preserve">LICENCIADO EN CIENCIAS DE LA COMUNICACIÓN </t>
  </si>
  <si>
    <t>LEGUA PEREZ MARIA CLAUDIA</t>
  </si>
  <si>
    <t>MELENDEZ OLIVARI GIANNINA MARGOT</t>
  </si>
  <si>
    <t>LICENCIADO EN GESTIÓN CON MENCIÓN EN GESTIÓN SOCIAL</t>
  </si>
  <si>
    <t>MANCHEGO CUAYLA IVAN EDUARDO</t>
  </si>
  <si>
    <t>MC DONALD ZAPFF ROBERT JAMES</t>
  </si>
  <si>
    <t>CE Nº 001192424</t>
  </si>
  <si>
    <t>MORALES  ALVAREZ  JOHANA PAOLA</t>
  </si>
  <si>
    <t>RELACIONES INTERNACIONALES</t>
  </si>
  <si>
    <t>OLIVA CASTRO DANIEL</t>
  </si>
  <si>
    <t>PARDAVE PINTO IVAN ENRICO</t>
  </si>
  <si>
    <t>POSADAS  CASTAÑEDA  ANA MARIA</t>
  </si>
  <si>
    <t xml:space="preserve">LICENCIADA EN PRODUCCIÓN DE CINE, RADIO Y TELEVISIÓN </t>
  </si>
  <si>
    <t>REYES  SULCA  MIGUEL ANGEL</t>
  </si>
  <si>
    <t>SANCHEZ GALLOSO JUAN ALFREDO</t>
  </si>
  <si>
    <t>SANTOS  ARIAS  LISBET MAGALI</t>
  </si>
  <si>
    <t>SOTO POMACHAGUA DORKAS YOMIRA JHERMY</t>
  </si>
  <si>
    <t>SOTOMAYOR VERTIZ ABDIAS TEOFILO</t>
  </si>
  <si>
    <t>SUCLLY OLAVARRIA CYNTHIA ANGELICA</t>
  </si>
  <si>
    <t>VASQUEZ GARCIA HECTOR</t>
  </si>
  <si>
    <t xml:space="preserve">INGENIERO DE SISTEMAS E INFORMÁTICA </t>
  </si>
  <si>
    <t>ZUBIETA ROSAS VICTOR DAVID</t>
  </si>
  <si>
    <t>ZUÑIGA BENITO SHERYL DENISSE</t>
  </si>
  <si>
    <t>LICENCIADO EN ADMINISTRACIÓN</t>
  </si>
  <si>
    <t>PLIEGO 012 COMISION NACIONAL PARA EL DESARROLLO Y VIDA SIN DROGAS - DEVIDA</t>
  </si>
  <si>
    <t>Conductor de vehículos</t>
  </si>
  <si>
    <t>LOZANO REATEGUI FERNANDO</t>
  </si>
  <si>
    <t>NO REGISTRA</t>
  </si>
  <si>
    <t>Técnico en Informatica</t>
  </si>
  <si>
    <t>LIMA OCHOA SERGIO FELIX</t>
  </si>
  <si>
    <t>BACHILER EN CIENCIAS DE LA COMPUTACION</t>
  </si>
  <si>
    <t>Especialista en Medio Ambiente</t>
  </si>
  <si>
    <t>PEÑA TORRES ANGEL</t>
  </si>
  <si>
    <t>Especialista en Asuntos Productivos</t>
  </si>
  <si>
    <t>ROCA PAREDES FERNANDO</t>
  </si>
  <si>
    <t>Asistente en Logística</t>
  </si>
  <si>
    <t>VILLACORTA ALEGRIA CORINA</t>
  </si>
  <si>
    <t>LICENCIADA EN ADMINISTRACIÓN</t>
  </si>
  <si>
    <t>LICENCIADO</t>
  </si>
  <si>
    <t>Técnico Administrativo</t>
  </si>
  <si>
    <t>MAQUERA COPA JUAN EDGAR</t>
  </si>
  <si>
    <t>BACHILLER EN CIENCIAS CONTABLES</t>
  </si>
  <si>
    <t>LUNA FIGUEROA JUAN MANUEL</t>
  </si>
  <si>
    <t>Técnico en almacén</t>
  </si>
  <si>
    <t>RIOS AGUILAR JORGE LUIS</t>
  </si>
  <si>
    <t>Especialista legal en Régimen Disciplinario</t>
  </si>
  <si>
    <t>VELA RODRIGUEZ NOEMI</t>
  </si>
  <si>
    <t>BACHILLER CIENCIAS ADMINISTRATIVAS</t>
  </si>
  <si>
    <t>FERNANDEZ TENAZOA WALTER JAVIER</t>
  </si>
  <si>
    <t>Coordinador en gestión de información de la Política de Drogas</t>
  </si>
  <si>
    <t>SAAVEDRA RAMIREZ JORGE</t>
  </si>
  <si>
    <t>Conductor de vehículo</t>
  </si>
  <si>
    <t>MANRIQUE TORRES ELISEO</t>
  </si>
  <si>
    <t>RIOS ROMERO LLESY</t>
  </si>
  <si>
    <t>Especialista Supervisor de Cacao</t>
  </si>
  <si>
    <t>CAVERO ROJAS JOSE ENRIQUE</t>
  </si>
  <si>
    <t>PARQUI YANQUI PABLO</t>
  </si>
  <si>
    <t>Secretaria Ejecutiva</t>
  </si>
  <si>
    <t>GARNICA SANCHEZ AURORA MILAGROS</t>
  </si>
  <si>
    <t>SECRETARIA EJCUTIVA</t>
  </si>
  <si>
    <t>ORTEGA GUTIERREZ WILFREDO</t>
  </si>
  <si>
    <t>Especialista en Análisis y Desarrollo de Sistemas</t>
  </si>
  <si>
    <t>AROCUTIPA CABRERA RENE</t>
  </si>
  <si>
    <t>TOVAR VALDIVIA EVA PATRICIA</t>
  </si>
  <si>
    <t>SECRETARIADO COMERCIAL COMPUTARIZADO</t>
  </si>
  <si>
    <t>TICONA NINA HIPOLITO</t>
  </si>
  <si>
    <t>LICENCIADO EN CIENCIAS DE LA COMUNICACIÓN SOCIAL</t>
  </si>
  <si>
    <t>Conductor de Vehículos</t>
  </si>
  <si>
    <t>OCHOA ESPEZUA JEAN HENRY</t>
  </si>
  <si>
    <t>Técnico en Logística</t>
  </si>
  <si>
    <t>ROQUE MENDOZA MARIBEL YESENIA</t>
  </si>
  <si>
    <t>Especialista Supervisor de campo en cacao</t>
  </si>
  <si>
    <t>VIDAL MARCA JAVIER</t>
  </si>
  <si>
    <t>Especialista en prevención y tratamiento del consumo de drogas</t>
  </si>
  <si>
    <t>QUISPE HUARANCA LEON ISAAC</t>
  </si>
  <si>
    <t>NO REGISTRADO</t>
  </si>
  <si>
    <t>Especialista en Control de Gastos y Rendición de Cuentas</t>
  </si>
  <si>
    <t>QUINTEROS CAMAPAZA ELIZABETH EDITH</t>
  </si>
  <si>
    <t>CONTADORA</t>
  </si>
  <si>
    <t>Especialista en páginas Web</t>
  </si>
  <si>
    <t>CALLATA GARRIDO MARLENE</t>
  </si>
  <si>
    <t>Asesor en desarrollo alternativo integral y sostenible</t>
  </si>
  <si>
    <t>ARICA MELENDRES ALFONSO</t>
  </si>
  <si>
    <t>GUZMAN CACHO KARINA ISABEL</t>
  </si>
  <si>
    <t>Especialista en gestión de las compensaciones económicas</t>
  </si>
  <si>
    <t>CHIROQUE SANDOVAL BETSY</t>
  </si>
  <si>
    <t>BACHILLER EN INGENIERIA DE SISTEMAS Y CÓMPUTO</t>
  </si>
  <si>
    <t>SANTA CRUZ AVILA JOSE HERNAN</t>
  </si>
  <si>
    <t>Integrador Contable</t>
  </si>
  <si>
    <t>ELIAS SANDOVAL ENRIQUE DEL CARMEN</t>
  </si>
  <si>
    <t>Chofer Seguridad</t>
  </si>
  <si>
    <t>DE LA CRUZ POZO MARIO ROSAS</t>
  </si>
  <si>
    <t>TECNICO DE EJERCITO DEL PERU</t>
  </si>
  <si>
    <t>Especialista en Inversiones</t>
  </si>
  <si>
    <t>PANEZ OCHANTE HUGO ARQUIMIDES</t>
  </si>
  <si>
    <t>Asistente administrativo</t>
  </si>
  <si>
    <t>VALCARCEL SALAS JULIO ERNESTO</t>
  </si>
  <si>
    <t>GARCIA RIOS JUANA ZOILA</t>
  </si>
  <si>
    <t>Especialista en Tesorería</t>
  </si>
  <si>
    <t>GARCIA TORRES CARLOS ALBERTO</t>
  </si>
  <si>
    <t>Especialista en control previo y rendición de cuentas</t>
  </si>
  <si>
    <t>CESPEDES ROLIN ANGELO LISTER</t>
  </si>
  <si>
    <t>Especialista Coordinador en Gestión Comunal</t>
  </si>
  <si>
    <t>PEREZ ROJAS CARLOS ALBERTO</t>
  </si>
  <si>
    <t>Técnico Logístico</t>
  </si>
  <si>
    <t>LINARES QUEVEDO VICTOR</t>
  </si>
  <si>
    <t>PROFESIONAL EN ADMINISTRACION DE NEGOCIOS</t>
  </si>
  <si>
    <t>DAPENA MORALES JONATHAN</t>
  </si>
  <si>
    <t>Técnico logístico</t>
  </si>
  <si>
    <t>CAMPOS CUBAS EDUARDO</t>
  </si>
  <si>
    <t>Especialista para la Plataforma Itinerante de Acción Social PIAS - Rio Putumayo</t>
  </si>
  <si>
    <t>VASQUEZ VILLENA MAYRA DANIELLA</t>
  </si>
  <si>
    <t>Asistente Administrativo y Gestión Documental para el Área de Trámite Documentario y Archivo</t>
  </si>
  <si>
    <t>HERNANDEZ AGUINAGA VICTOR JAVIER</t>
  </si>
  <si>
    <t>ESTUDIANTE DE ECONOMIA</t>
  </si>
  <si>
    <t>ROJAS COSTA URSULA HILDA</t>
  </si>
  <si>
    <t>Asistente en Bienestar Social</t>
  </si>
  <si>
    <t>FLORES OCAÑA HAYDEE YOLANDA</t>
  </si>
  <si>
    <t>Especialista en infraestructura</t>
  </si>
  <si>
    <t>MONGE SORIANO JAIME GERARDO</t>
  </si>
  <si>
    <t>Especialista en Prevención del Consumo de Drogas en el ámbito Educativo</t>
  </si>
  <si>
    <t>GIRALDO WAAGNER PATRICIA HORTENCIA</t>
  </si>
  <si>
    <t>PISCOLOGA</t>
  </si>
  <si>
    <t>Asesor en Integridad y Lucha Contra la Corrupción</t>
  </si>
  <si>
    <t>NALDOS BLANCO LUIS ALBERTO</t>
  </si>
  <si>
    <t>Analista Multisectorial</t>
  </si>
  <si>
    <t>MASGO CASTRO EUCEBIO ALEJANDRO</t>
  </si>
  <si>
    <t>Especialista Legal en Contrataciones del Estado</t>
  </si>
  <si>
    <t>REYES SORIA GRACIELA CRISTINA</t>
  </si>
  <si>
    <t>Auxiliar de Oficina</t>
  </si>
  <si>
    <t>ELCORROBARRUTIA MENDOZA ERICK ALEXANDER</t>
  </si>
  <si>
    <t>Especialista en Servicios Financieros</t>
  </si>
  <si>
    <t>HERRERA CAMPOBLANCO JUAN FRANCISCO</t>
  </si>
  <si>
    <t>Abogado</t>
  </si>
  <si>
    <t>SOTILLO OSORIO GUIDO</t>
  </si>
  <si>
    <t>LUGLIO VALDIVIESO MARIA CARMEN</t>
  </si>
  <si>
    <t>Asistente Secretarial</t>
  </si>
  <si>
    <t>GONZALEZ WALDE LILIANA ROSA MARIA</t>
  </si>
  <si>
    <t>Técnico en Control Patrimonial</t>
  </si>
  <si>
    <t>ROMERO PARIONA TEOFILO</t>
  </si>
  <si>
    <t>PINILLOS GARCIA KATHERINE DEL ROCIO</t>
  </si>
  <si>
    <t>Coordinador II</t>
  </si>
  <si>
    <t>FLORES DEL CASTILLO JUAN EMILIANO</t>
  </si>
  <si>
    <t>Asistente Administrativo para la Oficina de Servicios Generales</t>
  </si>
  <si>
    <t>CASTRO OLIART CESAR GONZALO</t>
  </si>
  <si>
    <t>BACHILLER EN CIENCIAS MARITIMO NAVALES</t>
  </si>
  <si>
    <t>Especialista en Monitoreo y Evaluación de las Actividades de Tratamiento</t>
  </si>
  <si>
    <t>CHAVEZ GONZALES VDA DE GAZZOLO MARIA SOLEDAD</t>
  </si>
  <si>
    <t xml:space="preserve">Especialista en contrataciones </t>
  </si>
  <si>
    <t>JAUREGUI MORAN MARIANO SANTIAGO</t>
  </si>
  <si>
    <t>Especialista en Acuicultura</t>
  </si>
  <si>
    <t>BERROSPI DURAND FRANCISCO ARTURO</t>
  </si>
  <si>
    <t>INGENIERO PESQUERO</t>
  </si>
  <si>
    <t>Coordinador I</t>
  </si>
  <si>
    <t>SIALER UBILLUS CARLOS ALBERTO</t>
  </si>
  <si>
    <t>VARGAS MERCADES PRIMITIVA GLADYS</t>
  </si>
  <si>
    <t>Técnico Informático</t>
  </si>
  <si>
    <t>LIMO RUIZ JIMMY HENRY</t>
  </si>
  <si>
    <t>Especialista en Proyectos de Inversión Pública</t>
  </si>
  <si>
    <t>TONGO PIZARRO ELISEO</t>
  </si>
  <si>
    <t>ING. ZOOTECNISTA</t>
  </si>
  <si>
    <t>ISLA ZEVALLOS JOSE IGNACIO</t>
  </si>
  <si>
    <t>Especialista en Presupuesto</t>
  </si>
  <si>
    <t>SANCHEZ DOMINGUEZ MANUEL ENRIQUE</t>
  </si>
  <si>
    <t>MONTALVAN GOMEZ ERASMO</t>
  </si>
  <si>
    <t>SUB OFICIAL SUPERIOR</t>
  </si>
  <si>
    <t>SUB OFICIAL</t>
  </si>
  <si>
    <t>BRON TORRES JOSE ALBERTO</t>
  </si>
  <si>
    <t>OBREGON CARRERA EDDA MARIBEL</t>
  </si>
  <si>
    <t>Especialista Coordinador en Prevención y Tratamiento de Consumo de Drogas</t>
  </si>
  <si>
    <t>PILCO VILLAR JESUS ANGEL</t>
  </si>
  <si>
    <t>HERRERA AGURTO VICTOR ENRIQUE</t>
  </si>
  <si>
    <t>SUB OFICIAL DEL EJERCITO</t>
  </si>
  <si>
    <t>Analista en Gestión Presupuestal y Administrativa para el Programa Presupuestal Gestión Integrada y Efectiva del Control de Oferta de Drogas en el Perú - PP GIECOD</t>
  </si>
  <si>
    <t>QUEZADA SANCHEZ ANTONIO</t>
  </si>
  <si>
    <t>Especialista en promoción</t>
  </si>
  <si>
    <t>ZUÑIGA MONTES MAURICIO EDUARDO</t>
  </si>
  <si>
    <t>Especialista en registro, procesamiento y control de ejecución pptal en el SIAF-SP</t>
  </si>
  <si>
    <t>MIRANDA FUENTES HUMBERTO EDUARDO</t>
  </si>
  <si>
    <t>Especialista Técnico en el Programa Presupuestal de Desarrollo Alternativo Integral y Sostenible</t>
  </si>
  <si>
    <t>CASTILLO LEZCANO ELIANA RITA</t>
  </si>
  <si>
    <t>VASQUEZ VELA ROGER RICARDO</t>
  </si>
  <si>
    <t>Especialista en Infraestructura</t>
  </si>
  <si>
    <t>CABRERA BERNAOLA CARLOS ANTONIO</t>
  </si>
  <si>
    <t>Especialista Coordinador  en Gestión Comunal</t>
  </si>
  <si>
    <t>GUTIERREZ LEDESMA JOSE LUIS</t>
  </si>
  <si>
    <t>Especialista en Proyectos TIC</t>
  </si>
  <si>
    <t>VELEZ ESCALANTE LOURDES MILUSKA</t>
  </si>
  <si>
    <t>Técnico en tesorería</t>
  </si>
  <si>
    <t>ESCUDERO AGUERO RICARDO NICOLAS</t>
  </si>
  <si>
    <t>TECNICO ELECTRICO</t>
  </si>
  <si>
    <t>Especialista Técnico para el Programa de Prevención y Tratamiento del Consumo de Drogas - PTCD</t>
  </si>
  <si>
    <t>FLORES BARDALES JANETT MARLENE</t>
  </si>
  <si>
    <t>Especialista en Asistencia Técnica para el Programa Presupuestal PIRDAIS</t>
  </si>
  <si>
    <t>RODRIGUEZ CORREA ORLANDO</t>
  </si>
  <si>
    <t>HENRIQUEZ VILLEGAS DANIEL EDY</t>
  </si>
  <si>
    <t>DIAZ PORTUGAL VIVIANA CECILIA</t>
  </si>
  <si>
    <t>Supervisor de la Modalidad Presencial para el Servicio Habla Franco</t>
  </si>
  <si>
    <t>ESPINOZA PAUL LUIS SANTIAGO</t>
  </si>
  <si>
    <t>Analista legal</t>
  </si>
  <si>
    <t>MONTENEGRO TARAZONA MARIA ISABEL</t>
  </si>
  <si>
    <t>Analista Administrativo</t>
  </si>
  <si>
    <t>DIAZ RUBIÑOS CESAR ERNESTO</t>
  </si>
  <si>
    <t>Supervisor de Servicios de Control</t>
  </si>
  <si>
    <t>CORTEZ ZAPATA VICTOR GUILLERMO</t>
  </si>
  <si>
    <t>VALDIVIA YONAMINE SAYURI ELENA</t>
  </si>
  <si>
    <t>ESTUDIANTE DE INGENIERIA DE SISTEMAS</t>
  </si>
  <si>
    <t>Especialista Técnico para el Programa Presupuestal de Prevención y Tratamiento del Consumo de Drogas</t>
  </si>
  <si>
    <t>CHAMORRO MENZALA RAQUEL VICTORIA</t>
  </si>
  <si>
    <t>Especialista en monitoreo</t>
  </si>
  <si>
    <t>ZACARIAS PEREZ JERICA PAOLA</t>
  </si>
  <si>
    <t>Técnico en Almacén</t>
  </si>
  <si>
    <t>ROMERO TRINIDAD CESAR AUGUSTO</t>
  </si>
  <si>
    <t>Asistente Técnico en Seguimiento e Implementación de Recomendaciones</t>
  </si>
  <si>
    <t>NARCIZO CHAC MARIO DOMINGO</t>
  </si>
  <si>
    <t>ESTUDIANTE DEL X CICLO</t>
  </si>
  <si>
    <t>Asesor en comunicaciones y relaciones interinstitucionales</t>
  </si>
  <si>
    <t>Especialista Coordinador</t>
  </si>
  <si>
    <t>VELASQUEZ SANTIAGO JOSE MIGUEL</t>
  </si>
  <si>
    <t>Especialista en Gestión de la Información para el Monitoreo</t>
  </si>
  <si>
    <t>VERDE CESPEDES JOOSEP RUBEN</t>
  </si>
  <si>
    <t>Asistente en Tesorería</t>
  </si>
  <si>
    <t>MENDOZA QUISPE DE GOMEZ SANCHEZ MONICA MARLENE</t>
  </si>
  <si>
    <t>Especialista en Planeamiento</t>
  </si>
  <si>
    <t>GOMEZ SANCHEZ VICTOR MARTIN</t>
  </si>
  <si>
    <t>NEYRA DEL CARPIO ELKIE EVY</t>
  </si>
  <si>
    <t>Especialista en Sistemas de Información Geográfica</t>
  </si>
  <si>
    <t>LAURA ALLENDE MIGUEL</t>
  </si>
  <si>
    <t>Especialista en comunicaciones</t>
  </si>
  <si>
    <t>HERNANDEZ JIMENEZ ROGER MANUEL</t>
  </si>
  <si>
    <t>MENDOZA FONSECH ALONSO MARLON</t>
  </si>
  <si>
    <t>Especialista en Selección de Personal</t>
  </si>
  <si>
    <t>ARRIBASPLATA BAUTISTA OFELIA MARIBEL</t>
  </si>
  <si>
    <t>Especialista en Diseño y Evaluación de Programas y Proyectos Sociales</t>
  </si>
  <si>
    <t>RODRIGUEZ MARIN GUADALUPE JANETH</t>
  </si>
  <si>
    <t>LICENCIADA EN NUTRICION Y DIETETICA</t>
  </si>
  <si>
    <t>Auxiliar en almacén y patrimonio</t>
  </si>
  <si>
    <t>JOYA GARCIA RICARDO</t>
  </si>
  <si>
    <t>Administrador de Redes y Comunicaciones</t>
  </si>
  <si>
    <t>PAJARES CARBAJAL HUMBERTO MARTIN</t>
  </si>
  <si>
    <t>COMPUTACIÓN E INFORMATICA</t>
  </si>
  <si>
    <t>Coordinador de información georreferenciada del DAIS</t>
  </si>
  <si>
    <t>LUMBRE BENEL PALOMA DEL PILAR</t>
  </si>
  <si>
    <t>INGENIERA FORESTAL</t>
  </si>
  <si>
    <t>Analista en Gestión Presupuestal y Financiera</t>
  </si>
  <si>
    <t>LOPEZ BRIONES CLOFER ALBERTO</t>
  </si>
  <si>
    <t>ESTUDIANTE DE CONTABILIDAD</t>
  </si>
  <si>
    <t>Supervisor de revisiones de cuenta por encargo</t>
  </si>
  <si>
    <t>LOAYZA ALVARADO MIGUEL ANGEL</t>
  </si>
  <si>
    <t>Especialista para la atención del Servicio Habla Franco</t>
  </si>
  <si>
    <t>SALINAS DEL AGUILA ELIZABETH VILMA</t>
  </si>
  <si>
    <t>Especialista en prodecimiento</t>
  </si>
  <si>
    <t>CAYCHO SORAS NADIA</t>
  </si>
  <si>
    <t>Especialista en Monitoreo de Proyectos en Control de la Oferta de Drogas</t>
  </si>
  <si>
    <t>CAYCHO MENDOZA WINDER TEODORO</t>
  </si>
  <si>
    <t>BACHILLER ESTADISTICO</t>
  </si>
  <si>
    <t>Especialista en Posicionamiento y Articulación para el Servicio Habla Franco</t>
  </si>
  <si>
    <t>MONTALVO CASTRO SANDRA EDITH</t>
  </si>
  <si>
    <t>LICENCIADO EN ENFERMERIA</t>
  </si>
  <si>
    <t>Especialista en asociatividad</t>
  </si>
  <si>
    <t>TARAZONA ADANAQUE ISABEL DEL ROSARIO</t>
  </si>
  <si>
    <t>Auxiliar de Tramite Documentario para el Área de Trámite Documentario y Archivo</t>
  </si>
  <si>
    <t>SALGADO GONZALES LISSI CAROL</t>
  </si>
  <si>
    <t>Analista en gestión de información de política de drogas</t>
  </si>
  <si>
    <t>MONSALVE MORALES LORENA LILIAM</t>
  </si>
  <si>
    <t>GUEVARA PINO ERIKA YVONNE</t>
  </si>
  <si>
    <t>Asistente Administrativa</t>
  </si>
  <si>
    <t>CONDORCUYA MENDOZA JADE JUDITH</t>
  </si>
  <si>
    <t xml:space="preserve">JEFE DE COMISIÓN PARA LOS SERVICIOS DE CONTROL </t>
  </si>
  <si>
    <t>JARA ORE RUTH SANDRA</t>
  </si>
  <si>
    <t>Especialista en Administración de Personal</t>
  </si>
  <si>
    <t>MENDOZA COLCHADO JANETH MAGALY</t>
  </si>
  <si>
    <t>LICENCIADA EN ADMINISTRACIÓN Y GERENCIA</t>
  </si>
  <si>
    <t xml:space="preserve">COORDINADOR EN PROCEDIMIENTO DE SELECION </t>
  </si>
  <si>
    <t>MELGAR JIMENEZ MANUEL FERNANDO</t>
  </si>
  <si>
    <t>Especialista en Estadística</t>
  </si>
  <si>
    <t>MALDONADO GARCIA VIVIANA CARMELA</t>
  </si>
  <si>
    <t>Especialista en Monitoreo</t>
  </si>
  <si>
    <t>VILLAFANA PINO ARIELA BERTHA</t>
  </si>
  <si>
    <t>ESPECIALISTA EN EJECUCION CONTRACTUAL II</t>
  </si>
  <si>
    <t>VILLAFANE RAMOS ELIZABETH</t>
  </si>
  <si>
    <t>Técnico para Soporte de Informática</t>
  </si>
  <si>
    <t>PASSALACQUA SOTO LEOPOLDO EDMUNDO ORLANDO</t>
  </si>
  <si>
    <t>ESTUDIOS DE COMPUTACION</t>
  </si>
  <si>
    <t>Especialista en Asociatividad</t>
  </si>
  <si>
    <t>MENDOZA VELA ANA LUISA</t>
  </si>
  <si>
    <t>INGENIERA AGRICOLA</t>
  </si>
  <si>
    <t>Coordinador de la Oficina de Coordinación Monzón</t>
  </si>
  <si>
    <t>VASQUEZ VARGAS URIAS</t>
  </si>
  <si>
    <t>Supervisor de Campo Cacao</t>
  </si>
  <si>
    <t>MANAYAY LLAGUENTO JOSE SANTOS</t>
  </si>
  <si>
    <t>GUEVARA HIDALGO ERNESTO</t>
  </si>
  <si>
    <t>OBESO ARTEAGA CARLOS OMAR</t>
  </si>
  <si>
    <t>MAG. EN ADMINISTRACIÓN</t>
  </si>
  <si>
    <t>Especialista en Prevención y Tratamiento de Consumo de Drogas</t>
  </si>
  <si>
    <t>GUZMAN ARANGURI OLGA DORLIZA</t>
  </si>
  <si>
    <t>Especialista Productivo</t>
  </si>
  <si>
    <t>MUÑOZ CARBAJAL EDIE WILFREDO</t>
  </si>
  <si>
    <t>FARRO CHUCAN ALDO MARTIN</t>
  </si>
  <si>
    <t>MEZA FERNANDEZ LUIS ALFREDO</t>
  </si>
  <si>
    <t>Especialista Forestal</t>
  </si>
  <si>
    <t>ALDANA SCHWARTZ GUILLERMO FILER</t>
  </si>
  <si>
    <t>INGENIERO FORESTAL</t>
  </si>
  <si>
    <t>Especialista en Control Previo de Gastos y Monitoreo del Proceso de Rendición de Cuentas</t>
  </si>
  <si>
    <t>ROMERO CONDOR MOISES ABEL</t>
  </si>
  <si>
    <t>Jefe de Comisión</t>
  </si>
  <si>
    <t>CHACON PEREZ VICTOR DAVID</t>
  </si>
  <si>
    <t>Coordinador Técnico para el Programa Presupuestal PIRDAIS</t>
  </si>
  <si>
    <t>VANINI LAURA ANA MARIA</t>
  </si>
  <si>
    <t>ESPECIALISTA COORDINADOR EN ASOCIATIVIDAD</t>
  </si>
  <si>
    <t>CASAS SAMANIEGO JAIME</t>
  </si>
  <si>
    <t>RICSE JIMENEZ LUCIO SILVANO</t>
  </si>
  <si>
    <t>Especialista Administrativo</t>
  </si>
  <si>
    <t>MAYCO TOYKIN JORGE LUIS</t>
  </si>
  <si>
    <t>ESPECIALISTA PISCÍCOLA</t>
  </si>
  <si>
    <t>JULCAPOMA GALARZA VICTOR</t>
  </si>
  <si>
    <t>Supervisor de Cacao y Fariña</t>
  </si>
  <si>
    <t>GAMARRA AYALA FERNANDO UBALDO</t>
  </si>
  <si>
    <t>SOTO CUBAS MAURO</t>
  </si>
  <si>
    <t>MORAN DIAZ FANNY JANET</t>
  </si>
  <si>
    <t>Especialista en Evaluación de Proyectos de Desarrollo Alternativo Integral y Sostenible</t>
  </si>
  <si>
    <t>VELARDE ROSALES SUSANA LUCIA</t>
  </si>
  <si>
    <t>AYALA PERALTA VICTOR</t>
  </si>
  <si>
    <t>SUPERVISOR DE CACAO</t>
  </si>
  <si>
    <t>ENCISO PAREDES ANSELMO SALVADOR</t>
  </si>
  <si>
    <t>Especialista para las actividades de Monitoreo y Evaluación de Proyectos</t>
  </si>
  <si>
    <t>ROJAS TICSE JOSE ALFREDO</t>
  </si>
  <si>
    <t>Analista en Presupuesto para la Unidad de Presupuesto</t>
  </si>
  <si>
    <t>GONZALES ZUÑIGA WILFREDO</t>
  </si>
  <si>
    <t>Especialista en Información y Monitoreo de Proyectos</t>
  </si>
  <si>
    <t>QUISPE BENDEZU SEGUNDO FELIX</t>
  </si>
  <si>
    <t>Especialista Multisectorial</t>
  </si>
  <si>
    <t>DAVILA PANIAGUA ARMIDIO FRANCISCO</t>
  </si>
  <si>
    <t>Especialista en Control de Oferta de Drogas</t>
  </si>
  <si>
    <t>ALONSO SANTAMARIA GEOVANI</t>
  </si>
  <si>
    <t>Coordinador Técnico de la Oficina de Coordinación Codo del Pozuzo</t>
  </si>
  <si>
    <t>SHAHUANO DOMINGUEZ YSSA MONICA</t>
  </si>
  <si>
    <t>OBSTETRA</t>
  </si>
  <si>
    <t>OBTETRAS</t>
  </si>
  <si>
    <t>Especialista en Control Previo</t>
  </si>
  <si>
    <t>TOLENTINO VARGAS NEBER</t>
  </si>
  <si>
    <t>CALDAS ORNETA MARIA YSABEL</t>
  </si>
  <si>
    <t>CELIS CABELLO LUZ AMELIA</t>
  </si>
  <si>
    <t>SATALAYA PISCO ROSA EMERITA</t>
  </si>
  <si>
    <t>BENITES MENDOZA LUZ ELENA</t>
  </si>
  <si>
    <t>Coordinador Técnico</t>
  </si>
  <si>
    <t>PRADO MARTEL ALEX ARTURO</t>
  </si>
  <si>
    <t>Coordinador en Asociatividad</t>
  </si>
  <si>
    <t>FONSECA NUÑEZ HUGO</t>
  </si>
  <si>
    <t>GRANDEZ LOPEZ JORGE ORLANDO</t>
  </si>
  <si>
    <t>Analista en Monitoreo de Proyectos de Desarrollo Alternativo y Sostenible</t>
  </si>
  <si>
    <t>CALDERON TITO MIGUEL ANGEL</t>
  </si>
  <si>
    <t>GARCIA DIAZ CLARISA SOSIMA</t>
  </si>
  <si>
    <t>LOPEZ TRUJILLO CARLOS</t>
  </si>
  <si>
    <t>INGENIERO EN RECURSOS NATURALES RENOVABLES CON MENCION EN FORESTALES</t>
  </si>
  <si>
    <t>Asistente de Administración</t>
  </si>
  <si>
    <t>RAMIREZ LOPEZ ISAAC</t>
  </si>
  <si>
    <t>Especialista Coordinador Cacao</t>
  </si>
  <si>
    <t>CELIS TARAZONA RICHARD STEVE</t>
  </si>
  <si>
    <t>Especialista en Cooperación Internacional</t>
  </si>
  <si>
    <t>VELA MENDOZA NANCY IVONNE</t>
  </si>
  <si>
    <t>ESPECIALISTA PRODUCTIVO</t>
  </si>
  <si>
    <t>PINO VALDIVIA DANIEL ROLANDO</t>
  </si>
  <si>
    <t>Especialista Coordinador de Cacao</t>
  </si>
  <si>
    <t>IGLESIAS TAFUR DIOMEL</t>
  </si>
  <si>
    <t>VASQUEZ DEL CASTILLO NARCISO</t>
  </si>
  <si>
    <t>Coordinador de la Oficina de Coordinación Puerto Bermudez</t>
  </si>
  <si>
    <t>REYES ORTIZ ALEJANDRO</t>
  </si>
  <si>
    <t>POMPILIO CANDIOTTI LEO CLUBER</t>
  </si>
  <si>
    <t>SAMANIEGO CONDORI VICTOR ALBERTO</t>
  </si>
  <si>
    <t>ZULOAGA CCORIMANYA ROGER MARIO</t>
  </si>
  <si>
    <t>Especialista en Administración</t>
  </si>
  <si>
    <t>SARMIENTO YABAR NADYA</t>
  </si>
  <si>
    <t>USCA VALLE CINTHIA</t>
  </si>
  <si>
    <t>Especialista en Gestión de Administración y Presupuestal</t>
  </si>
  <si>
    <t>OLMOS CUELLO OSWALDO ANIBAL</t>
  </si>
  <si>
    <t>Personal Administrativo para Diseño Gráfico del PIT PPT</t>
  </si>
  <si>
    <t>CHIRINOS PEÑA JORGE ALEJANDRO</t>
  </si>
  <si>
    <t>TECNICO DISEÑO PAGINAS WEB</t>
  </si>
  <si>
    <t>Supervisor de Servicio de Control</t>
  </si>
  <si>
    <t>MENDOZA HUAMANI LUCIO RAUL</t>
  </si>
  <si>
    <t>Especialista para el Programa de Familias Fuertes</t>
  </si>
  <si>
    <t>LUEY ORDOÑEZ LENNY SUSANA</t>
  </si>
  <si>
    <t>Técnico en Mantenimiento e Infraestructura en Servicios Generales</t>
  </si>
  <si>
    <t>SOSA DIAZ VICTOR EDMUNDO MANUEL</t>
  </si>
  <si>
    <t>ESTUDIANTE INGENIERIA DE COMPUTACION Y SISTEMAS (V CICLO)</t>
  </si>
  <si>
    <t>ROSADO ZUÑIGA LUZ MAGALI</t>
  </si>
  <si>
    <t>Especialista Coordinador de la Plataforma Virtual Educativa</t>
  </si>
  <si>
    <t>CANDIO LOPEZ ERICKA ELIZABETH</t>
  </si>
  <si>
    <t>Especialista Coordinador para el Programa de Prevención y Tratamiento del Consumo de Drogas</t>
  </si>
  <si>
    <t>REATEGUI TOMANGUILLA ERIKA</t>
  </si>
  <si>
    <t>PALACIOS CHERRE LUIS MARTIN</t>
  </si>
  <si>
    <t>TRONCOS SAENZ KARINA RAQUEL</t>
  </si>
  <si>
    <t>PINTADO PASAPERA FIDEL</t>
  </si>
  <si>
    <t>CONFIANZA</t>
  </si>
  <si>
    <t>Especialista Coordinador en Asociatividad</t>
  </si>
  <si>
    <t>HUACACHI CAMA JORGE LUIS</t>
  </si>
  <si>
    <t>NAVARRO PEREZ LUZ NANCY</t>
  </si>
  <si>
    <t>Coordinador del Eje de Desarrollo Alternativo Integral y Sostenible</t>
  </si>
  <si>
    <t>ALARCON CERVERA JAVIER</t>
  </si>
  <si>
    <t>Especialista en Bienestar Social</t>
  </si>
  <si>
    <t>SERRANO ESQUIVEL NERY ELIZABETH</t>
  </si>
  <si>
    <t>ESPECIALISTA EN INVERSIONES</t>
  </si>
  <si>
    <t>PALIZA PINTO JUAN ELMER</t>
  </si>
  <si>
    <t>VELASQUEZ DEPAZ RODOLFO AMERICO</t>
  </si>
  <si>
    <t>Especialista en Organización del Trabajo y Gestión del Rendimiento</t>
  </si>
  <si>
    <t>TARAZONA SILVA JESSICA MILUSKA</t>
  </si>
  <si>
    <t>Supervisor Cacao</t>
  </si>
  <si>
    <t>OLORTEGUI RIOS GROVER</t>
  </si>
  <si>
    <t>INGENIERO EN RECURSOS NATURALES Y RENOVABLES</t>
  </si>
  <si>
    <t>VELIZ VALLE DAVID JESUS</t>
  </si>
  <si>
    <t>BACHILLER EN COMUNICACIÓN SOCIAL</t>
  </si>
  <si>
    <t>URETA RICALDI YADIN ROSSINI</t>
  </si>
  <si>
    <t>VILCAPOMA ARECHE ESTHER</t>
  </si>
  <si>
    <t>Analista en Desarrollo Alternativo y Sostenible</t>
  </si>
  <si>
    <t>VELEZ BURGA JORGE LUIS</t>
  </si>
  <si>
    <t>TORRES PINEDO JOSE CARLOS</t>
  </si>
  <si>
    <t>ALVAREZ PINEDO MAX</t>
  </si>
  <si>
    <t>Coordinador de Proyectos Tecnológicos</t>
  </si>
  <si>
    <t>VILLANUEVA DE LOS SANTOS ELVIS EDUARDO</t>
  </si>
  <si>
    <t>ALBORNOZ CASTILLO ZHENA EVOHE</t>
  </si>
  <si>
    <t>Analista de Modernización de la Gestión Pública</t>
  </si>
  <si>
    <t>ZARAVIA MIOCA ANA CECILIA</t>
  </si>
  <si>
    <t>Analista de Sistemas</t>
  </si>
  <si>
    <t>VALDIVIA MARIN CESAR</t>
  </si>
  <si>
    <t>LOPEZ BURGA URSULA RAQUEL</t>
  </si>
  <si>
    <t>Técnico en Comunicación Interna</t>
  </si>
  <si>
    <t>ROMERO SANTOS KATTIA CONSUELO</t>
  </si>
  <si>
    <t>ESTUDIANTE DE PSICOLOGIA</t>
  </si>
  <si>
    <t>Analista en Gestión de Información de Monitoreo de proyectos y actividades</t>
  </si>
  <si>
    <t>VEGA MORENO MILAGROS GRACIELA</t>
  </si>
  <si>
    <t>VARGAS RUIZ JACKSON MICHEL</t>
  </si>
  <si>
    <t>INGENIERO AGRICOLA</t>
  </si>
  <si>
    <t>Asistente en Trámite Documentario y Archivo para el Área de Trámite Documentario y Archivo</t>
  </si>
  <si>
    <t>ALIAGA PURIZACA ERIK ERNESTO</t>
  </si>
  <si>
    <t>ESTUDIANTE DE ADMINISTRACION</t>
  </si>
  <si>
    <t>GOYBURO DELGADO AMELIA DEL SOCORRO</t>
  </si>
  <si>
    <t>PASCAL LAJARA MARLIT</t>
  </si>
  <si>
    <t>Especialista en transformación y calidad</t>
  </si>
  <si>
    <t>RODRIGUEZ TAPIA JUAN CARLOS</t>
  </si>
  <si>
    <t>Ingeniero</t>
  </si>
  <si>
    <t>Especialista en Logística</t>
  </si>
  <si>
    <t>RUIZ AMPUDIA LOURDES DEL PILAR</t>
  </si>
  <si>
    <t>Analista en monitoreo de proyectos de desarrollo alternativo y sostenible</t>
  </si>
  <si>
    <t>MURRIETA LOZANO JORGE</t>
  </si>
  <si>
    <t>Especialista Coordinador Café</t>
  </si>
  <si>
    <t>PERDOMO CUEVA EMER</t>
  </si>
  <si>
    <t>Especialista en Sostenibilidad</t>
  </si>
  <si>
    <t>MORA CARCAMO JIMENA PAOLA</t>
  </si>
  <si>
    <t>GONZALES ORTIZ JIMMY ELOY</t>
  </si>
  <si>
    <t>INGENIERO ECONOMISTA</t>
  </si>
  <si>
    <t>Coordinador productivo</t>
  </si>
  <si>
    <t>CERNA BARRUETO ALEX JUNIOR</t>
  </si>
  <si>
    <t>Analista en Comunicaciones</t>
  </si>
  <si>
    <t>BUSTOS USCUVILCA DE VELIZ JULIA MERCEDES</t>
  </si>
  <si>
    <t>BACHILLER EN COMUNICACIÓN</t>
  </si>
  <si>
    <t>GALVAN OLLAGUE CHRISTIAN HENRY</t>
  </si>
  <si>
    <t>Coordinador de Análisis y Evaluación de Política de Drogas</t>
  </si>
  <si>
    <t>MORALES CASTRO SANDRA DANIZA</t>
  </si>
  <si>
    <t>ANTROPOLOGA</t>
  </si>
  <si>
    <t>Especialista en Sistemas de Información para la Evaluación de Proyectos</t>
  </si>
  <si>
    <t>RAMOS LOZA LEYLY ANITA</t>
  </si>
  <si>
    <t>ORMEÑO CANALES MIGUEL ANGEL</t>
  </si>
  <si>
    <t>GONZALES MONTES ELIZABETH YENI</t>
  </si>
  <si>
    <t>BACHILLER CONTABILIDAD Y FINANZAS</t>
  </si>
  <si>
    <t>CAMPANA SANCHEZ MIGUEL ANGEL</t>
  </si>
  <si>
    <t>Especialista en Políticas y Planes</t>
  </si>
  <si>
    <t>ECHAVAUDIS ANCCASI JESENIA CARINA</t>
  </si>
  <si>
    <t>HUANCA POMA WILLIAM ROLDAN</t>
  </si>
  <si>
    <t>LICENCIADO EN ADMINISTRACION Y MARKETING</t>
  </si>
  <si>
    <t>BRAVO PICON WALKER FELIX</t>
  </si>
  <si>
    <t>MOLINA CAVERO LEISLE SOSIRE</t>
  </si>
  <si>
    <t>Analista en Gestión de Convenios y Proyectos Sociales</t>
  </si>
  <si>
    <t>SANCHEZ PORRAS FANNY RAQUEL</t>
  </si>
  <si>
    <t>VASQUEZ CARRILLO JOHAMNA HAILY</t>
  </si>
  <si>
    <t>RAMOS COTACALLAPA EDWEN</t>
  </si>
  <si>
    <t>Coordinador en sistemas administrativos</t>
  </si>
  <si>
    <t>PONCE BASURTO MERCEDES MARGOT</t>
  </si>
  <si>
    <t>LICENCIADA EN CIENCIA POLITICA</t>
  </si>
  <si>
    <t>Auxiliar en servicios generales</t>
  </si>
  <si>
    <t>CASTILLO GUERRERO SUCSY ANALIZ</t>
  </si>
  <si>
    <t>Coordinador en gestión y políticas públicas</t>
  </si>
  <si>
    <t>ESCOBEDO SANCHEZ JAIME</t>
  </si>
  <si>
    <t>Especialista piscícola</t>
  </si>
  <si>
    <t>GONGORA GOYZUETA JULIO EDUARDO</t>
  </si>
  <si>
    <t>ZAVALA VALLADOLID JIMMY DENNIS</t>
  </si>
  <si>
    <t>TÉCNICO EN CONTABILIDAD</t>
  </si>
  <si>
    <t>BELOGLIO ROJAS ELISA</t>
  </si>
  <si>
    <t>Especialista Supervisor de café</t>
  </si>
  <si>
    <t>SAJAMI RUIZ CARLOS</t>
  </si>
  <si>
    <t>Coordinador de análisis y evaluación de política de drogas</t>
  </si>
  <si>
    <t xml:space="preserve">HERRERA ARANDA JORDAN BERTONI </t>
  </si>
  <si>
    <t>VERGARA DIAZ MANUEL ANGEL</t>
  </si>
  <si>
    <t>Coordinador en ejecución contractual</t>
  </si>
  <si>
    <t>ALZOLA CUEVA LORENA MERCEDES</t>
  </si>
  <si>
    <t>CALDAS CAMACHO DANILO</t>
  </si>
  <si>
    <t>GOMEZ LOPEZ JULIANE YOLANDA</t>
  </si>
  <si>
    <t>RENGIFO VIENA LIDIA ROSALYM</t>
  </si>
  <si>
    <t>BACHILLER EN NEGOCIOS INTERNACIONALES Y TURISMO</t>
  </si>
  <si>
    <t>Analista Legal</t>
  </si>
  <si>
    <t>CERVANTES ARANA ANDRES JULIO</t>
  </si>
  <si>
    <t>Especialista coordinador cacao</t>
  </si>
  <si>
    <t>PEÑA PIÑAN RAUL</t>
  </si>
  <si>
    <t>Especialista en Control Previo y Rendiciones de Cuentas</t>
  </si>
  <si>
    <t>SAAVEDRA MONJA MARITA MAXIMINA</t>
  </si>
  <si>
    <t>Profesional Productivo</t>
  </si>
  <si>
    <t>CARO FERNANDEZ ROBBY ROLANDO</t>
  </si>
  <si>
    <t>Técnico agroforestal</t>
  </si>
  <si>
    <t>ESPEJO MEZA JHONSTHON CIRO</t>
  </si>
  <si>
    <t>INGENIERO EN RECURSOS NATUALES RENOVABLES MENCION CONSERVACION DE SUELOS Y AGUA</t>
  </si>
  <si>
    <t>CHURATA MOLLEHUANCA SAUL</t>
  </si>
  <si>
    <t>Especialista en Diseño y Seguimiento de Políticas Públicas</t>
  </si>
  <si>
    <t>ANTUNEZ MILLA RUBEN DARIO</t>
  </si>
  <si>
    <t>Supervisor de Campo de la Tarea Café</t>
  </si>
  <si>
    <t>TRUJILLO LOPEZ LIMBER EDZON</t>
  </si>
  <si>
    <t>CARDENAS PAREDES DE RIOS JANINA</t>
  </si>
  <si>
    <t>CENTENO RENGIFO HENRY</t>
  </si>
  <si>
    <t>Soporte Tecnológico</t>
  </si>
  <si>
    <t>SANCHEZ RAMOS EDWIN JAVIER</t>
  </si>
  <si>
    <t>Especialista en Promoción</t>
  </si>
  <si>
    <t>HUNCUY PEREZ NERCY MARIBEL</t>
  </si>
  <si>
    <t>Especialista en modernización de la Gestión Pública</t>
  </si>
  <si>
    <t>DIAZ DE LAS CASAS JOSE LUIS</t>
  </si>
  <si>
    <t>LICENCIADO EN INVESTIGACIÓN OPERATIVO</t>
  </si>
  <si>
    <t>BURGA SANCHEZ KAREM FRANCESCA</t>
  </si>
  <si>
    <t>Especialista Legal en Regimen Disciplinario</t>
  </si>
  <si>
    <t>SOLDEVILLA BECERRA YANINA FIORELA</t>
  </si>
  <si>
    <t>Asistente de Gestión</t>
  </si>
  <si>
    <t>FERNANDEZ VERA JOSE ELBER</t>
  </si>
  <si>
    <t>Especialista en Gestión de Información para el Control de Oferta de Droga</t>
  </si>
  <si>
    <t>MORENO LAUREANO JORGE LUIS</t>
  </si>
  <si>
    <t>Especialista en Control Previo de Gastos y Rendiciones de Cuenta</t>
  </si>
  <si>
    <t>ROMERO MAMANI MIGUEL ANGEL</t>
  </si>
  <si>
    <t>MENDOZA ORBEZO CHRISTIAN ADOLFO</t>
  </si>
  <si>
    <t xml:space="preserve">Especialista Legal en Contrataciones </t>
  </si>
  <si>
    <t>COSTA CUBAS ANTHONY GIUSEPPE</t>
  </si>
  <si>
    <t>Secretaria para la Oficina de Coordinación Monzón</t>
  </si>
  <si>
    <t>VEGA ALVA CARINA VICTORIA</t>
  </si>
  <si>
    <t>Especialista en procedimiento de selección II</t>
  </si>
  <si>
    <t>HUAROC CAPCHA ADELINA</t>
  </si>
  <si>
    <t>MONTALVAN MORI EDER MARTIN</t>
  </si>
  <si>
    <t>TRINIDAD MALPARTIDA BEDSABE</t>
  </si>
  <si>
    <t>Coordinador del eje de desarrollo alternativo integral y sostenible</t>
  </si>
  <si>
    <t>GARCIA FASANANDO JORGE JAIR</t>
  </si>
  <si>
    <t>ROMERO ILAVE LINSAY MAGNOLIA</t>
  </si>
  <si>
    <t xml:space="preserve">Analista en Sistemas de Información Geográfica en Desarrollo Alternativo </t>
  </si>
  <si>
    <t>TRUJILLO CUEVA CRISTINA ZORAIDA</t>
  </si>
  <si>
    <t>INGENIERA GEOFRAFICO</t>
  </si>
  <si>
    <t>Especialista Supervisor de cacao</t>
  </si>
  <si>
    <t>COLLQUE ESPINOZA YESER YVAN</t>
  </si>
  <si>
    <t>Especialista para la Plataforma Itinerante de Acción Social PIAS - Rio Putumayo I</t>
  </si>
  <si>
    <t>CASAS SOVERO YURID NEVA</t>
  </si>
  <si>
    <t>FLORES CABALLERO HECTOR HUGO</t>
  </si>
  <si>
    <t>CALDAS LOPEZ JULIO CESAR</t>
  </si>
  <si>
    <t>Asistente de Dirección</t>
  </si>
  <si>
    <t>AREVALO RICSE DEBORA VANESA</t>
  </si>
  <si>
    <t>MURILLAS VALVERDE ESMERALDA ROCIO</t>
  </si>
  <si>
    <t>NAVARRO PAREDES ANALY JANETH</t>
  </si>
  <si>
    <t>TECNICA EN CONTABILIDAD</t>
  </si>
  <si>
    <t>Analista en Régimen Disciplinario</t>
  </si>
  <si>
    <t>AGUILAR GUZMAN SARITA JAKELINE</t>
  </si>
  <si>
    <t>Especialista en gestión y monitoreo</t>
  </si>
  <si>
    <t>MELENDEZ COLAN ROSA LUCIA</t>
  </si>
  <si>
    <t>ARAZOLA CCOSI ALEX YONY</t>
  </si>
  <si>
    <t>CHUNCA ÑAHUI ELIAS</t>
  </si>
  <si>
    <t>Especialista para la Atención del Servicio Habla Franco</t>
  </si>
  <si>
    <t>BLONDET GALVEZ EMIL</t>
  </si>
  <si>
    <t>Especialista en Compensaciones Económicas</t>
  </si>
  <si>
    <t>FATAMA GARCIA BILLY ABEL</t>
  </si>
  <si>
    <t>BACHILLER EN CIENCAS CONTABLES</t>
  </si>
  <si>
    <t>ESPECIALISTA COORDINADOR ACUICULTURA</t>
  </si>
  <si>
    <t>VALDIVIESO ARENAS GLAUCO ANTONIO</t>
  </si>
  <si>
    <t>DUTRA CAMARGO MABEL</t>
  </si>
  <si>
    <t>Psicólogo Especialista para la Atención de la Modalidad Presencial del Servicio Habla Franco - Turno Tarde</t>
  </si>
  <si>
    <t>CUEVA ARROYO ANTONY YOSETP</t>
  </si>
  <si>
    <t>Especialista en Gestión Comunal</t>
  </si>
  <si>
    <t>MAJINO AYALA HOWE ENOS</t>
  </si>
  <si>
    <t>LEON DE LA SOTA MICHAEL ALEX</t>
  </si>
  <si>
    <t>CUESTA SAAVEDRA DIANA</t>
  </si>
  <si>
    <t>BOYANOVICH GARGUREVICH ERIKA KAREL</t>
  </si>
  <si>
    <t>ASESOR EN MATERIA LEGAL Y ADMINISTRATIVA</t>
  </si>
  <si>
    <t>QUIROZ ARIAS DIANA CRISTINA</t>
  </si>
  <si>
    <t>Especialista para el Mantenimiento y Seguridad del SIAF</t>
  </si>
  <si>
    <t>TANTA BRAVO HENRY WALTER NICOLAS</t>
  </si>
  <si>
    <t>PROFESIONAL TECNICO EN COMUPATACION E INFORMATICA</t>
  </si>
  <si>
    <t>ESPECIALISTA DE INVERSIONES</t>
  </si>
  <si>
    <t>VALVERDE ESCUDERO FERNANDO LENIN</t>
  </si>
  <si>
    <t>DIAZ CERON ROMULO</t>
  </si>
  <si>
    <t>ROSS LOZANO JEANETTE MILUSKA</t>
  </si>
  <si>
    <t>RAMOS BARDALES ALDO</t>
  </si>
  <si>
    <t>ORE MARTINEZ CLARISA GIOVANNA</t>
  </si>
  <si>
    <t>LICENCIADO EN CIENCAS DE LA COMUNICACIÓN</t>
  </si>
  <si>
    <t>Asistente en Archivo para el Área de Trámite Documentario y Archivo</t>
  </si>
  <si>
    <t>TRIGOSO PINTO CARLOS</t>
  </si>
  <si>
    <t>GUEVARA CENEPO JANNY</t>
  </si>
  <si>
    <t>HUAMAN ROJAS CARLOS JUNNIOR</t>
  </si>
  <si>
    <t>ORGEDA CASTILLO CYNTHIA YANET</t>
  </si>
  <si>
    <t>VALLES VALLES AMADIS GUIMALE</t>
  </si>
  <si>
    <t xml:space="preserve">Técnico en Almacén </t>
  </si>
  <si>
    <t>CORREA ARGUMEDO MISAEL</t>
  </si>
  <si>
    <t>MATTA TASAYCO MELISA FIORELLA</t>
  </si>
  <si>
    <t>ANALISTA EN DESARROLLO ALTERNATIVO Y SOSTENIBLE</t>
  </si>
  <si>
    <t>HUAMAN LAURENTE EDISON</t>
  </si>
  <si>
    <t>ESPECIALISTA COORDINADOR DE ASOCIATIVIDAD</t>
  </si>
  <si>
    <t>VASQUEZ GARCIA EVERT ORLANDO</t>
  </si>
  <si>
    <t>USHÑAHUA SANCHEZ WALTER ROLAND</t>
  </si>
  <si>
    <t>Especialista en Control Previo de Gastos y Rendición de Cuentas</t>
  </si>
  <si>
    <t>AVENDAÑO ANAYA DANIEL NILO</t>
  </si>
  <si>
    <t>Especialista en Base de Datos</t>
  </si>
  <si>
    <t>LIZARDO SANGAMA JULIAN BENILDO</t>
  </si>
  <si>
    <t>SOSA RAMOS NILDA YUDY</t>
  </si>
  <si>
    <t>EGRESADA CONTABILIDAD</t>
  </si>
  <si>
    <t>SIN REGISTRO</t>
  </si>
  <si>
    <t>AGUILAR GAMARRA ROSA VICTORIA</t>
  </si>
  <si>
    <t xml:space="preserve">Especialista en Interdicción y Control del Tráfico Ilícito de Drogas para el Programa Presupuestal Gestión Integrada y Efectiva del Control de Oferta de Drogas en el Perú </t>
  </si>
  <si>
    <t>CHAMORRO ACOSTA EDUARDO ORLANDO</t>
  </si>
  <si>
    <t>FLORES JIMENEZ EMILIANO</t>
  </si>
  <si>
    <t>BAZO MENA PAUL ISMAEL</t>
  </si>
  <si>
    <t>CIENCIAS MILITARES CON MENCION EN ADMINISTRACIÓN</t>
  </si>
  <si>
    <t>ESPECIALISTA EN TESORERIA</t>
  </si>
  <si>
    <t>VISA CHALLCO EDITH MIRIAN</t>
  </si>
  <si>
    <t>PRADO MAGLIOCHETTI VICTOR MANUEL</t>
  </si>
  <si>
    <t>BACHILLER EN CIENCIAS MILITARES</t>
  </si>
  <si>
    <t>Especialista Técnico para el Programa Presupuestal Gestión Integrada y Efectiva del Control de Oferta de Drogas</t>
  </si>
  <si>
    <t>MUÑOZ RODRIGUEZ JOSE ANTONIO</t>
  </si>
  <si>
    <t>CORONEL DE LA POLICIA</t>
  </si>
  <si>
    <t>ARZUBIALDE ZAMALLOA ALEX BOOZ</t>
  </si>
  <si>
    <t>DIAZ LLANOS MARIELA</t>
  </si>
  <si>
    <t>Coordinador del Servicio Habla Franco</t>
  </si>
  <si>
    <t>TORO CRUZ MÓNICA ROXANA</t>
  </si>
  <si>
    <t>LICENCIADA EN PSICOLOGIA CON MENCION EN PSICOLOGIA CLINICA</t>
  </si>
  <si>
    <t>Coordinador en Gestión de Información de la Política de Drogas</t>
  </si>
  <si>
    <t>BRAVO ÑAÑEZ MARCOS MANUEL</t>
  </si>
  <si>
    <t>ROJAS DIAZ MANUEL</t>
  </si>
  <si>
    <t>PAJUELO ANICETO GUSTAVO ALEXANDER</t>
  </si>
  <si>
    <t>BACHILLER EN CIENCIAS DE LA COMUNICACIÓN SOCIAL</t>
  </si>
  <si>
    <t>Auxiliar de Limpieza</t>
  </si>
  <si>
    <t>CHUJUTALLI VILLADON KARINA</t>
  </si>
  <si>
    <t>CARRANZA JARA DAVID</t>
  </si>
  <si>
    <t>INGENIERO EN RECURSOS NATURALES RENOVABLES CON MENCION EN CONSERVACION DE SUELOS Y AGUA</t>
  </si>
  <si>
    <t>Especialista en Gestión del Empleo y Planificación de Políticas de Recursos Humanos</t>
  </si>
  <si>
    <t>RUDAS TICSE LEANDRO SERGEI</t>
  </si>
  <si>
    <t>MEDICO EN SALUD OCUPACIONAL</t>
  </si>
  <si>
    <t>CULLAS CARDENAS YVONNE GERALDINE</t>
  </si>
  <si>
    <t>Profesional en Asuntos Productivos</t>
  </si>
  <si>
    <t>ALAGON QUISPE CELSO ENRIQUE</t>
  </si>
  <si>
    <t>Chofer Resguardo</t>
  </si>
  <si>
    <t>SANCHEZ GAMARRA WILMER ROSAS</t>
  </si>
  <si>
    <t>SUBOFICIAL PNP</t>
  </si>
  <si>
    <t xml:space="preserve">ESPECIALISTA EN POLITICA DE DROGAS </t>
  </si>
  <si>
    <t>AVILA OCAMPO KRISTEL FABIOLA</t>
  </si>
  <si>
    <t>MORALES SACACA OLI</t>
  </si>
  <si>
    <t>Especialista para Revisión de Rendiciones de Cuenta</t>
  </si>
  <si>
    <t>CORDOVA MORENO CLAUDIA CONSUELO</t>
  </si>
  <si>
    <t>ANALISTA PROGRAMADOR DE SISTEMAS ADMINISTRATIVOS</t>
  </si>
  <si>
    <t>CACHO CUCHCA ENRIQUE ULISES</t>
  </si>
  <si>
    <t>ESPECIALISTA PARA LA ATENCIÓN DEL SERVICIO HABLA FRANCO</t>
  </si>
  <si>
    <t>DEL AGUILA LOPEZ CRISTIAN</t>
  </si>
  <si>
    <t>COLQUI BASILIO MILTON IGNACIO</t>
  </si>
  <si>
    <t>MURGA NORABUENA VICTOR IVAN</t>
  </si>
  <si>
    <t>ARQUE QUENTA RONNIE</t>
  </si>
  <si>
    <t>Especialista para la Plataforma Itinerante de Accion Social Rio Napo</t>
  </si>
  <si>
    <t>RENGIFO SANCHEZ HARLEY NOND</t>
  </si>
  <si>
    <t>GUTIERREZ TERRAZAS JAIME ELOY</t>
  </si>
  <si>
    <t>Especialista en dispositivos de telefonía móvil</t>
  </si>
  <si>
    <t>MONSUP VELA ROBERTO CARLOS</t>
  </si>
  <si>
    <t>TÉCNICO PROFESIONAL EN TELEFONIA</t>
  </si>
  <si>
    <t>CARDENAS NUÑEZ ROMINA DEL CARMEN</t>
  </si>
  <si>
    <t>CERNA DELGADO IBEHT KAREN</t>
  </si>
  <si>
    <t>ESPECIALISTA EN PROGRAMACION Y PROCEDIMIENTOS</t>
  </si>
  <si>
    <t>MONTESINOS MENDOZA PEDRO LUIS</t>
  </si>
  <si>
    <t>BACHILLER EN INGENIERIA DE SISTEMAS E INFORMATICA</t>
  </si>
  <si>
    <t>COORDINADOR DE COMUNICACIONES</t>
  </si>
  <si>
    <t>ARCE VALDEZ ALVARO GABRIEL</t>
  </si>
  <si>
    <t>LICENCIADO EN COMUNICACIÓN</t>
  </si>
  <si>
    <t>ADMINISTRADOR DE REDES Y COMUNICACIONES</t>
  </si>
  <si>
    <t>CUADROS QUICHIZ LUZMILA HILDA</t>
  </si>
  <si>
    <t>Coordinador de Sistemas de Información</t>
  </si>
  <si>
    <t>MACEDO SALAS YVETTE ALEJANDRA</t>
  </si>
  <si>
    <t xml:space="preserve">ASISTENTE DE PRESUPUESTO </t>
  </si>
  <si>
    <t>VALVERDE CHUQUILLANQUI JORGE LUIS</t>
  </si>
  <si>
    <t>BACHILLER EN ING. INDUSTRIAL</t>
  </si>
  <si>
    <t>SANTIAGO MODESTO ANDRES CESAR</t>
  </si>
  <si>
    <t xml:space="preserve">LICENCIADO EN CIENCIAS DE LA COMUNICACIÓN SOCIAL </t>
  </si>
  <si>
    <t>Técnico en Archivo y Administración de Legajos Personales</t>
  </si>
  <si>
    <t>YOVERA PURUGUAY UBALDO</t>
  </si>
  <si>
    <t>LICENCIADOS</t>
  </si>
  <si>
    <t>Psicólogo Clínico para la atención de la Modalidad telefónica y online del Servicio Habla Franco</t>
  </si>
  <si>
    <t>CHE GALLARDO JIMMY LUI</t>
  </si>
  <si>
    <t>LIMA VASQUEZ SAUL JUAN JAIME</t>
  </si>
  <si>
    <t>CASTILLO HILARIO YNDIRA PILAR</t>
  </si>
  <si>
    <t>NEYRA ALVA ERIK NILSON</t>
  </si>
  <si>
    <t>PARICAHUA LECAROS JOSE ANIBAL</t>
  </si>
  <si>
    <t>ESTUDIANTE DE ING. AGRONOMO</t>
  </si>
  <si>
    <t>GUTIERREZ RAMOS JHAIR EDSON</t>
  </si>
  <si>
    <t>TECNICO CAJERO</t>
  </si>
  <si>
    <t>DELGADO ALVARADO MARIO ERNESTO</t>
  </si>
  <si>
    <t>MONTES DE OCA VELAZCO TULIO RENE</t>
  </si>
  <si>
    <t>OFICIAL DEL PNP</t>
  </si>
  <si>
    <t>OFICIAL</t>
  </si>
  <si>
    <t>ANDRADE MORALES MARVIN LEONARD</t>
  </si>
  <si>
    <t>LICENCIADO EN PRODUCCION DE CINE RADIO Y TELEVISION</t>
  </si>
  <si>
    <t>Especialista Coordinador para el Programa Presupuestal de Prevención y Tratamiento del Consumo de Drogas</t>
  </si>
  <si>
    <t>MALACAS BAUTISTA CARLOS ALEXANDER</t>
  </si>
  <si>
    <t>Especialista en Programas Presupuestales, Monitoreo y Evaluación</t>
  </si>
  <si>
    <t>MINAYA MERINO JUAN WILDER</t>
  </si>
  <si>
    <t>LICENCIADO EN GESTIÓN</t>
  </si>
  <si>
    <t>ASISTENTE EN LOGÍSTICA</t>
  </si>
  <si>
    <t>CAMPOSANO DE LA CRUZ ITALO GUDELIO</t>
  </si>
  <si>
    <t>Asistencia Técnica para el Programa Familias Fuertes</t>
  </si>
  <si>
    <t>CALVIMONTES FLORIAN MARIANELA</t>
  </si>
  <si>
    <t>Apoyo Financiero</t>
  </si>
  <si>
    <t>ARTEAGA VALVERDE EDGAR MICHAEL</t>
  </si>
  <si>
    <t>Técnico Administrativo para la Oficina de Coordinación Caballococha</t>
  </si>
  <si>
    <t>RUIZ LIMA BRUNO</t>
  </si>
  <si>
    <t>Profesional para el Servicio de Habla Franco</t>
  </si>
  <si>
    <t>CONDORI MACURI RAUL EUGENIO</t>
  </si>
  <si>
    <t>ESPECIALISTA DE PLANEAMIENTO ESTRATEGICO</t>
  </si>
  <si>
    <t>SEDANO CABEZAS CYNTHIA MELISSA</t>
  </si>
  <si>
    <t>Analista en Socialización para la actividad de Gestión Comunal</t>
  </si>
  <si>
    <t>VARGAS ROSAS LENIN MIGUEL</t>
  </si>
  <si>
    <t>GAMARRA OSCANOA JHONATAN ADIZON</t>
  </si>
  <si>
    <t>Analista en Archivo y Gestión documental para el Área de Trámite Documentario y Archivo</t>
  </si>
  <si>
    <t>BENITES VASQUEZ JUAN CHARLES</t>
  </si>
  <si>
    <t>LICENCIADO EN HISTORIA</t>
  </si>
  <si>
    <t>SABINO FALCON DAVID CAMILO</t>
  </si>
  <si>
    <t>PEIXOTO MUÑOZ JUAN MIGUEL</t>
  </si>
  <si>
    <t>CABELLO VELA JUAN</t>
  </si>
  <si>
    <t>GAMIO TUPIA MONICA CAROLINA</t>
  </si>
  <si>
    <t>LICENCIADO EN PSICOLOGIA CLINICA</t>
  </si>
  <si>
    <t>BEJARANO LUCAS DAVID RICARDO</t>
  </si>
  <si>
    <t>CASTAÑEDA SARMIENTO LUIS ALBERTO</t>
  </si>
  <si>
    <t>Especialista en Análisis Geográfico de Información</t>
  </si>
  <si>
    <t>HURTADO ALFARO ISMAEL ALBERTO</t>
  </si>
  <si>
    <t>HURTADO PUMACARHUA HENRY ROLAND</t>
  </si>
  <si>
    <t>HUACHACA RODRIGUEZ DARWIN DAMIAN</t>
  </si>
  <si>
    <t>VLCA MAQUERA EDER</t>
  </si>
  <si>
    <t>GARCIA ABAD LESGLY</t>
  </si>
  <si>
    <t>PRIETO VILLAFANA AIDA</t>
  </si>
  <si>
    <t>ESPECIALISTA EN EVALUACIÓN DE PROYECTOS DE DESARROLLO ALTERNATIVO INTEGRAL Y SOSTENIBLE</t>
  </si>
  <si>
    <t>AMBICHO SILVA JOSUE CALEB</t>
  </si>
  <si>
    <t>CULQUICONDOR SOTO SAMIR GASPAR</t>
  </si>
  <si>
    <t>Conductor de vehículos para la Oficina de Coordinación Codo del Pozuzo</t>
  </si>
  <si>
    <t>HENDERSON VILLACREZ ANDY</t>
  </si>
  <si>
    <t>RENGIFFO ARROYO RONNIE HARI</t>
  </si>
  <si>
    <t>Especialista en Periodismo</t>
  </si>
  <si>
    <t>CHICOMA CASTRO PIERINA NOHELYA</t>
  </si>
  <si>
    <t>CESPEDES ORBEZO JUAN ALEXANDER</t>
  </si>
  <si>
    <t>FLORES LINARES GRACIELA DEL PILAR</t>
  </si>
  <si>
    <t>CENTENO RAMOS JOANA ELISSA</t>
  </si>
  <si>
    <t>ASISTENTE ADMINISTRATIVO CONTABLE Y FINANCIERO</t>
  </si>
  <si>
    <t>CISNEROS DAVILA OMAR</t>
  </si>
  <si>
    <t>ESPECIALISTA EN ASUNTOS PRODUCTIVOS</t>
  </si>
  <si>
    <t>VILLACORTA VENTURO CARLOS JAVIER</t>
  </si>
  <si>
    <t>Especialista Plataforma Itinerante de Acción Social PIAS Lago Tititcaca</t>
  </si>
  <si>
    <t>LOZANO BENITES MELINA LUCIA</t>
  </si>
  <si>
    <t>Analista Legal en Control de Oferta de Drogas</t>
  </si>
  <si>
    <t>CHIMOY LLONTOP JORGE DAVID</t>
  </si>
  <si>
    <t>Técnico en Presupuesto</t>
  </si>
  <si>
    <t>NEIRA ALBERTO ERICKSON JESUS</t>
  </si>
  <si>
    <t>EGRESADO TECNICO EN ADMINITRACION CON MENCION EN FINANZAS</t>
  </si>
  <si>
    <t>Asistente de Dirección o Gerencia</t>
  </si>
  <si>
    <t>ANDRADE PERONA ANDREA LOURDES</t>
  </si>
  <si>
    <t>EGRESADA ADMINISTRACIÓN DE HOTELES Y RESTAURATES</t>
  </si>
  <si>
    <t>Especialista en Asistencia y Control de Vacaciones</t>
  </si>
  <si>
    <t>AGURTO GARCIA KAREN MELISSA</t>
  </si>
  <si>
    <t>SCHMIDT MÜLLER YESICA ROSENY</t>
  </si>
  <si>
    <t>INGENIERA AMBIENTAL</t>
  </si>
  <si>
    <t>INOMATA SUAZO MARIA BELEN</t>
  </si>
  <si>
    <t>MEJIA BARDALEZ ALEX DARWIN</t>
  </si>
  <si>
    <t>RAMOS OSCANOA GERALDINE CHRISTEL</t>
  </si>
  <si>
    <t>GONZALES PEREZ MARLON ROBERTO</t>
  </si>
  <si>
    <t>MARTINEZ NAZARIO KELLY DAISY</t>
  </si>
  <si>
    <t>ROJAS SILUPU DE RAMIREZ DORIS NOEMI</t>
  </si>
  <si>
    <t>URETA PAUCAR ILIANA JHOANA</t>
  </si>
  <si>
    <t>BOBADILLA ORIUNDO EFRAIN REYNALDO</t>
  </si>
  <si>
    <t>MECANICO DE MANTENIMIENTO</t>
  </si>
  <si>
    <t>Técnico en Tesorería</t>
  </si>
  <si>
    <t>CHOCCELAGUA COA JESENIA JANETH</t>
  </si>
  <si>
    <t>RODRIGUEZ VIDALON ADRIANA</t>
  </si>
  <si>
    <t>MUSAYON MONTAÑO LISET PAMELA</t>
  </si>
  <si>
    <t>ESPECIALISTA EN PREVENCIÓN DEL CONSUMO DE DROGAS</t>
  </si>
  <si>
    <t>ANDRADE LEON NURY RUTTY</t>
  </si>
  <si>
    <t>Auditor Abogado</t>
  </si>
  <si>
    <t>QUISPE TAYPE FLOR VIOLETA</t>
  </si>
  <si>
    <t>Analista en Sistemas de Información Geográfica en Control de la Oferta de Drogas</t>
  </si>
  <si>
    <t>CAMPOS PAIVA JOSE ABDON</t>
  </si>
  <si>
    <t>PADILLA ESPINOZA MIGUEL</t>
  </si>
  <si>
    <t>APAC BARRUETA MARYORI STEFFANY</t>
  </si>
  <si>
    <t>VILLAVERDE HUAMAN GINA CLAUDIA</t>
  </si>
  <si>
    <t>SOLIS CASSIA LISSET</t>
  </si>
  <si>
    <t>ESPECIALISTA EN COMPENSACIONES ECONÓMICAS</t>
  </si>
  <si>
    <t>BARZOLA CASAS ROXANA</t>
  </si>
  <si>
    <t>GONZALES MALLQUI YESENIA LINSEY</t>
  </si>
  <si>
    <t>BACHILLER EN ADMINISTRACIÓN</t>
  </si>
  <si>
    <t>CHAVARRY RUIZ ALEXIS SEGUNDO</t>
  </si>
  <si>
    <t>ROJAS DE LOS SANTOS ESTRELLITA NAOMI</t>
  </si>
  <si>
    <t>COLLAN LOPEZ CLAUDIA VANESA</t>
  </si>
  <si>
    <t>RAMIREZ NEIRA GINO MIGUEL</t>
  </si>
  <si>
    <t>ASISTENTE EN TESORERÍA</t>
  </si>
  <si>
    <t>LAURENCIO JESUS LUCY CLINA</t>
  </si>
  <si>
    <t>AUXILIAR EN CONTROL PATRIMONIAL</t>
  </si>
  <si>
    <t>DELGADO FLORES ALEX MARIO</t>
  </si>
  <si>
    <t>Analista de Políticas y Planes</t>
  </si>
  <si>
    <t>SOSA ALVAREZ KATHERINE PAOLA</t>
  </si>
  <si>
    <t>CUEVA OCHOA JENNY GIOVANNA</t>
  </si>
  <si>
    <t>Médico para el Tópico Institucional</t>
  </si>
  <si>
    <t>REYES RAMIREZ JOYCE MAGALY</t>
  </si>
  <si>
    <t>ESPECIALISTA EN CONTRATACION MENOS O IGUALES A 8 UIT</t>
  </si>
  <si>
    <t>QUESADA MANTILLA OLENKA MILAGROS</t>
  </si>
  <si>
    <t>Auxiliar de Almacén para la Tarea Café</t>
  </si>
  <si>
    <t>CABRERA REVILLA BRYAN JULIO JAIR</t>
  </si>
  <si>
    <t>SERVAN VELARDE GERALDINE EVELYN</t>
  </si>
  <si>
    <t>Asistente en Diseño Gráfico</t>
  </si>
  <si>
    <t>GREY GUTIERREZ JOSHUA CRISTIAN</t>
  </si>
  <si>
    <t>RIOS PAREDES PAOLA ELIZABETH</t>
  </si>
  <si>
    <t>DIAZ DEL CASTILLO GIAN MARCO</t>
  </si>
  <si>
    <t>ESPECIALISTA COORDINADOR</t>
  </si>
  <si>
    <t>GUEVARA SINARAHUA MINOU LITZS GIANELLA</t>
  </si>
  <si>
    <t>Psicólogo Clínico para la Atención de la modalidad telefónica y online del Servicio Habla Franco - Turno Tarde</t>
  </si>
  <si>
    <t>BALVERDE ECHEVARRIA LUCIA PILAR</t>
  </si>
  <si>
    <t>Profesional para la Plataforma Itinerante de Acción Social PIAS - Rio Morona</t>
  </si>
  <si>
    <t>GUEVARA SHUPINGAHUA YETSSENIA KATHERINE</t>
  </si>
  <si>
    <t>ALMACENERO</t>
  </si>
  <si>
    <t>HERAS MERA MAX ARMANDO</t>
  </si>
  <si>
    <t>ORBE TORRES JUNIOR</t>
  </si>
  <si>
    <t>CASTRO PAREDES JOSUE DAX</t>
  </si>
  <si>
    <t>FUENTES GARRIDO CLAUDIA ALEJANDRA</t>
  </si>
  <si>
    <t>ASISTENTE EN ASOCIATIVIDAD</t>
  </si>
  <si>
    <t>RIVERO ANGELES CARLOS ARMANDO</t>
  </si>
  <si>
    <t>ESTUDIANTE DEL VII CICLO ADM. DE EMPRESAS</t>
  </si>
  <si>
    <t>ESPECIALISTA SUPERVISOR DE CACAO</t>
  </si>
  <si>
    <t>PEÑALOZA GONZALES ANGEL RAFAEL</t>
  </si>
  <si>
    <t>Auditor de Servicios de Control</t>
  </si>
  <si>
    <t>CURASI ÑAUPARI LAURA YURIKO</t>
  </si>
  <si>
    <t>Auxiliar en Tramite Documentario para el Área de Trámite Documentario y Archivo</t>
  </si>
  <si>
    <t>ARANGO CACCHA EDWIN ALBERTO</t>
  </si>
  <si>
    <t>ESTUDIANTE DE INGENIERIA INDUSTRIAL</t>
  </si>
  <si>
    <t>PAZ SUPO WILLY RODRIGO</t>
  </si>
  <si>
    <t>SANCHEZ FALCON ALEXIS CRISTHIAN</t>
  </si>
  <si>
    <t>Asistente de Logística</t>
  </si>
  <si>
    <t>HUAMAN CONDEZO BRENDA ANDROMEDA</t>
  </si>
  <si>
    <t>ESPECIALISTA EN PROCEDIMIENTO DE SELECCION I</t>
  </si>
  <si>
    <t>PEÑA CERON ALDO JESUS</t>
  </si>
  <si>
    <t>Técnico Agroforestal</t>
  </si>
  <si>
    <t>CALDAS DE LA CRUZ BRAYAN ANDRE</t>
  </si>
  <si>
    <t>CHÁVEZ QUITO JHANALIT</t>
  </si>
  <si>
    <t>Profesional Comunitario Senior para la Atención de la Modalidad Itinerante del Servicio Habla Franco Turno Mañana</t>
  </si>
  <si>
    <t>AYLAS VILLANUEVA LOURDES MARIA</t>
  </si>
  <si>
    <t>ASISTENTE ADMINISTRATIVO DE LA SECRETARIA TECNICA</t>
  </si>
  <si>
    <t>CAMPOS LOPEZ DIEGO ALONSO</t>
  </si>
  <si>
    <t>AVILA PAUCAR EVER</t>
  </si>
  <si>
    <t>YSIDRO REMIGIO JUAN FREDY</t>
  </si>
  <si>
    <t>ACUÑA CASTRO OVIDIO SAMUEL</t>
  </si>
  <si>
    <t>NEYRA MUÑOZ SEGUNDO RAMON</t>
  </si>
  <si>
    <t>NIETO MAGARIÑO JEAN ALBERTO</t>
  </si>
  <si>
    <t>006 VRAEM</t>
  </si>
  <si>
    <t>ESPECIALISTA EN MONITOREO DE PROYECTOS Y ACTIVIDADES</t>
  </si>
  <si>
    <t>ANTONIO MENESES JUAN VICTOR</t>
  </si>
  <si>
    <t>ARAUJO  VEGA HUGO CLAY</t>
  </si>
  <si>
    <t>ESPECIALISTA EN INFRAESTRUCTURA</t>
  </si>
  <si>
    <t>ARONES JARA JOSE LUIS</t>
  </si>
  <si>
    <t>ATAO  PILLACA MARIBEL</t>
  </si>
  <si>
    <t xml:space="preserve">AVALOS PILLPE HUGO </t>
  </si>
  <si>
    <t>ESPECIALISTA MULTISECTORIAL</t>
  </si>
  <si>
    <t>BASTIDAS CASAS JOYER OSCAR</t>
  </si>
  <si>
    <t>ESPECIALISTA EN CONTABILIDAD</t>
  </si>
  <si>
    <t>BAUTISTA GOMEZ JAVIER MAURO</t>
  </si>
  <si>
    <t>COORDINADOR MULTISECTORIAL</t>
  </si>
  <si>
    <t>CAMPOS TELLO JAIME DANINI</t>
  </si>
  <si>
    <t>RESPONSABLE DE ALMACEN</t>
  </si>
  <si>
    <t>CASTILLO NAVARRETE FELIX HUMBERTO</t>
  </si>
  <si>
    <t>CENTENO MOLLO BIANCA TERESA</t>
  </si>
  <si>
    <t>EXPERTO EN DESARROLLO COMUNAL Y LOCAL</t>
  </si>
  <si>
    <t>CERNA RAMIREZ EFRAIN ABELARDO</t>
  </si>
  <si>
    <t>SOPORTE TECNOLÓGICO</t>
  </si>
  <si>
    <t>CHAVARRIA GUTIERREZ ALBERTH STEVE</t>
  </si>
  <si>
    <t>ASISTENTE DE JEFATURA</t>
  </si>
  <si>
    <t>CHAVEZ VILLAFUERTE FLOR JULIETA</t>
  </si>
  <si>
    <t>RESPONSABLE DE MESA DE PARTES</t>
  </si>
  <si>
    <t>CHOQUE GUILLEN MARITZA YANINA</t>
  </si>
  <si>
    <t>COSQUILLO MACHUCA OSCAR LOEL</t>
  </si>
  <si>
    <t>DEL AGUILA MALDONADO WILLY</t>
  </si>
  <si>
    <t>ASISTENTE ADMINISTRATIVO - ANCHIHUAY</t>
  </si>
  <si>
    <t>DURAND CCAHUANA AURORA</t>
  </si>
  <si>
    <t>ASISTENTE ADMINISTRATIVO - SAN FRANCISCO</t>
  </si>
  <si>
    <t>DURAND CCAHUANA AURORA.</t>
  </si>
  <si>
    <t>ESPECIALISTA EN CONTROL PREVIO Y RENDICION DE CUENTAS</t>
  </si>
  <si>
    <t>ESQUIVEL ROSALES RUTH MELISSA</t>
  </si>
  <si>
    <t>FLORES GALVAN MARILIA FABIOLA</t>
  </si>
  <si>
    <t>FLORES LAITE LUZMILA</t>
  </si>
  <si>
    <t>COORDINADOR TÉCNICO ASOCIATIVIDAD</t>
  </si>
  <si>
    <t>GALINDO CCALLOCUNTO JAVIER ALBAN</t>
  </si>
  <si>
    <t>ESPECIALISTA EN PROCESOS DE RECURSOS HUMANOS Y COMPENSACIONES ECONÓMICAS</t>
  </si>
  <si>
    <t>GALLEGOS MOSCOSO EDDIE OSWALDO</t>
  </si>
  <si>
    <t>COORDINADOR TECNICO</t>
  </si>
  <si>
    <t>GAMONAL REZZA PERCY HUMBERTO</t>
  </si>
  <si>
    <t>ESPECIALISTA EN ADQUISICIONES</t>
  </si>
  <si>
    <t>GARCIA PEZO MARCO ANTONIO</t>
  </si>
  <si>
    <t>COORDINADOR TÉCNICO CACAO</t>
  </si>
  <si>
    <t xml:space="preserve">GARCIA TORRES ELISEO </t>
  </si>
  <si>
    <t>COORDINADOR TÉCNICO ACUICULTURA</t>
  </si>
  <si>
    <t>GONZALEZ MONTALVO JESUS</t>
  </si>
  <si>
    <t>GUZMAN RUIZ RONALD RAFAEL</t>
  </si>
  <si>
    <t xml:space="preserve">HUAMAN BORDA GABY OSHIN </t>
  </si>
  <si>
    <t>HUARANCCA  CCORIMANYA NORMA</t>
  </si>
  <si>
    <t>COORDINADOR TÉCNICO DE CAFÉ</t>
  </si>
  <si>
    <t>JAUREGUI SANCHEZ CARLOS ALBERTO</t>
  </si>
  <si>
    <t>EXPERTO EN PRESUPUESTO</t>
  </si>
  <si>
    <t>KOIDE VELASCO SABURO EDUARDO</t>
  </si>
  <si>
    <t>LIZANA GOMEZ JOSE CARLOS</t>
  </si>
  <si>
    <t>RESPONSABLE CONTROL PATRIMONIAL</t>
  </si>
  <si>
    <t>MATUTE CARHUAYO CARLOS ENRIQUE</t>
  </si>
  <si>
    <t>EXPERTO EN DESARROLLO PRODUCTIVO</t>
  </si>
  <si>
    <t>MENESES GAVILAN RAUL</t>
  </si>
  <si>
    <t>ESPECIALISTA EN COMUNICACIONES I</t>
  </si>
  <si>
    <t>NINAMANGO CONDOR DANNY DANIEL</t>
  </si>
  <si>
    <t>PALOMINO CORDOVA ERICA TANIA</t>
  </si>
  <si>
    <t>PALOMINO VILLANTOY JOHN NICANOR</t>
  </si>
  <si>
    <t>PEREZ BRANCACHO CECILIA ANTONIA</t>
  </si>
  <si>
    <t>ESPECIALISTA EN ABASTECIMIENTO</t>
  </si>
  <si>
    <t>PEREZ CHARAHUAYTA OLGER</t>
  </si>
  <si>
    <t>PINCO GODOY PORFIRIO</t>
  </si>
  <si>
    <t>PRO JORDAN JOSEP</t>
  </si>
  <si>
    <t>EXPERTO EN TECNOLOGÍA E INFORMÁTICA Y COMUNICACIONES</t>
  </si>
  <si>
    <t>RIVAS CARDENAS ALAN VLADIMIR</t>
  </si>
  <si>
    <t>ROCA BERMUDO GLOMEDIANO</t>
  </si>
  <si>
    <t xml:space="preserve">RODRIGUEZ DE LA ROCA JULIO CESAR </t>
  </si>
  <si>
    <t>ROJAS CAZO WILDER EMILIO</t>
  </si>
  <si>
    <t>RONDINEL CRESPO JUAN CARLOS</t>
  </si>
  <si>
    <t>ESPECIALISTA EN COMUNICACIONES II</t>
  </si>
  <si>
    <t>SOTO QUISPE EDMAR ALEXANDER</t>
  </si>
  <si>
    <t>TOVAR RODRIGUEZ JORGE GINO</t>
  </si>
  <si>
    <t>COORDINADOR TECNICO GESTION COMUNAL</t>
  </si>
  <si>
    <t>VASQUEZ VICUÑA DASY GISELA</t>
  </si>
  <si>
    <t>EXPERTO EN RECURSOS HUMANOS</t>
  </si>
  <si>
    <t xml:space="preserve">VERA ALVAREZ JAVIER </t>
  </si>
  <si>
    <t>ESPECIALISTA EN MEDIO AMBIENTE</t>
  </si>
  <si>
    <t>VERANO PARIONA JUAN HECTOR</t>
  </si>
  <si>
    <t>VICENTE PATILLA; MABEL MAGDALENA</t>
  </si>
  <si>
    <t>RESPONSABLE DE SERVICIOS GENERALES</t>
  </si>
  <si>
    <t>PALOMINO QUISPE; FREED STIVEN</t>
  </si>
  <si>
    <t>COORDINADOR TÉCNICO</t>
  </si>
  <si>
    <t>POVES HUAMANI; ISABEL MARIA</t>
  </si>
  <si>
    <t>JAIME AVENDAÑO; YOVER</t>
  </si>
  <si>
    <t>QUINTO TALAVERA; RICHAR</t>
  </si>
  <si>
    <t>TORRES MOSCO; CARLOS ALBERTO</t>
  </si>
  <si>
    <t>ESPECIALISTA EN PROCESO DE CONTRATACIONES</t>
  </si>
  <si>
    <t>VARGAS MARTINEZ, WALTER YONATAN</t>
  </si>
  <si>
    <t>LUNAZCO MORALES, SILVESTRE PABLO</t>
  </si>
  <si>
    <t>RESPONSABLE DE BIENESTAR SOCIAL</t>
  </si>
  <si>
    <t>MESTANZA SANCHEZ; ROCÍO DEL PILAR</t>
  </si>
  <si>
    <t>RESPONSABLE DE PATRIMONIO</t>
  </si>
  <si>
    <t>BORJAS QUEZADA; KELLY GRYSELL</t>
  </si>
  <si>
    <t>CASAVERDE GUILLEN; ARSEMIO</t>
  </si>
  <si>
    <t>EXPERTO DE DESARROLLO EMPRESARIAL Y PROMOCION COMERCIAL</t>
  </si>
  <si>
    <t>EXPERTO EN INVERSIONES</t>
  </si>
  <si>
    <t>QUISPE MURILLO; CARLOS DARWIN</t>
  </si>
  <si>
    <t>RAMOS CRISTOBAL; CASTOLO JOSE</t>
  </si>
  <si>
    <t>COORDINADOR TECNICO DE CAFÉ</t>
  </si>
  <si>
    <t>SANTIVAÑEZ JUZCAMAYTA ; RUBEN DARIO</t>
  </si>
  <si>
    <t>EXPERTO EN ABASTECIMIENTO</t>
  </si>
  <si>
    <t>VILA ESCOBAR; ALFREDO</t>
  </si>
  <si>
    <t>JEFE DE ASESORIA JURIDICA</t>
  </si>
  <si>
    <t>JEFE DE PLANEAMIENTO Y PRESUPUESTO</t>
  </si>
  <si>
    <t>JEFE DE ADMINISTRACION</t>
  </si>
  <si>
    <t>TABOADA CRUZ ROMMIE STEFFANY</t>
  </si>
  <si>
    <t>OBANDO VILCHEZ PABLO MIGUEL</t>
  </si>
  <si>
    <t>CONDORI SINGUNA JHOEL</t>
  </si>
  <si>
    <t>COORDINADORA DE POLÍTICAS NACIONALES Y PLANES SECTORIALES</t>
  </si>
  <si>
    <t>S/. 10,500.00</t>
  </si>
  <si>
    <t>AGUIRRE ALARCÓN CANDY JESSICA</t>
  </si>
  <si>
    <t>SI</t>
  </si>
  <si>
    <t>ANALISTA EN EL SISTEMA ADMINISTRATIVO DE ABASTECIMIENTO</t>
  </si>
  <si>
    <t>S/. 6,000.00</t>
  </si>
  <si>
    <t>ARCE SILGUERON YANETH</t>
  </si>
  <si>
    <t>ADMINISTRACIÓN Y NEGOCIOS INTERNACIONALES</t>
  </si>
  <si>
    <t>ASISTENTE TÉCNICO ADMINISTRATIVO</t>
  </si>
  <si>
    <t>S/. 5,500.00</t>
  </si>
  <si>
    <t>ARROYO FERNANDEZ, MITSY ARACELY</t>
  </si>
  <si>
    <t>ESPECIALISTA EN ESTUDIOS DE PROSPECTIVA</t>
  </si>
  <si>
    <t>S/. 10,000.00</t>
  </si>
  <si>
    <t xml:space="preserve">ATAUCUSI ATAUCUSI, YIEM AURORA </t>
  </si>
  <si>
    <t>RESPONSABLE DEL SISTEMA ADMINISTRATIVO DE RECURSOS HUMANOS</t>
  </si>
  <si>
    <t>S/. 7,500.00</t>
  </si>
  <si>
    <t>ATOCHE GALARZA, CINTHIA LISSETI</t>
  </si>
  <si>
    <t>ADMINISTRACIÓN</t>
  </si>
  <si>
    <t>ESPECIALISTA EN ELABORACIÓN DE LÍNEAS BASE</t>
  </si>
  <si>
    <t>AVILA AGREDA, LUIS HUMBERTO</t>
  </si>
  <si>
    <t>ANALISTA DE PROCESOS DE DIÁLOGO SOCIAL</t>
  </si>
  <si>
    <t>BAHAMONDE QUINTEROS, CARMEN DEL ROSARIO</t>
  </si>
  <si>
    <t>CIENCIA POLÍTICA</t>
  </si>
  <si>
    <t>ANALISTA EN RECURSOS HUMANOS EN MATERIA LEGAL</t>
  </si>
  <si>
    <t>CAMARGO NIETO, JULIO THEODORO</t>
  </si>
  <si>
    <t>ESPECIALISTA EN PROCESOS PRESUPUESTARIOS</t>
  </si>
  <si>
    <t xml:space="preserve">CAÑARI GUZMÁN AMERICO </t>
  </si>
  <si>
    <t>ESPECIALISTA EN TEMAS SOCIALES Y PARTICIPACIÓN CIUDADANA</t>
  </si>
  <si>
    <t>CARRANZA ANCAJIMA MARIANA</t>
  </si>
  <si>
    <t>ESPECIALISTA EN SISTEMAS INFORMÁTICOS</t>
  </si>
  <si>
    <t>CASQUIN AGUILAR JEANCARLOS</t>
  </si>
  <si>
    <t>INGENIERÍA DE COMPUTACIÓN Y SISTEMAS</t>
  </si>
  <si>
    <t>ANALISTA DE PROSCESOS MULTIDISCIPLINARIOS</t>
  </si>
  <si>
    <t>CASTELLANOS CACERES, CARLOS ALBERTO</t>
  </si>
  <si>
    <t>S/. 5,000.00</t>
  </si>
  <si>
    <t>CASTILLO ORIHUELA, MARGARITA JULIA</t>
  </si>
  <si>
    <t>S/. 7,000.00</t>
  </si>
  <si>
    <t>CELIS PACHERREZ, ELENA ZORAIDA</t>
  </si>
  <si>
    <t>ESPECIALISTA EN GESTIÓN DEL CONOCIMIENTO</t>
  </si>
  <si>
    <t>S/. 9,500.00</t>
  </si>
  <si>
    <t>CELIZ YGNACIO, ERIKA DEL PILAR</t>
  </si>
  <si>
    <t>AGUI</t>
  </si>
  <si>
    <t>ANALISTA EN GESTIÓN DE POLÍTICAS A NIVEL SECTORIAL</t>
  </si>
  <si>
    <t>CHAVEZ CHAVEZ, NELDI FLORESMILA</t>
  </si>
  <si>
    <t>ESPECIALISTA EN POLÍTICAS PÚBLICAS I</t>
  </si>
  <si>
    <t>CORAL CORDERO, MARÍA DEL PILAR</t>
  </si>
  <si>
    <t>CORDOVA ABREGÙ AURORA FLOR</t>
  </si>
  <si>
    <t>ESPECIALISTA EN POLÍTICAS Y PLANES</t>
  </si>
  <si>
    <t>CUBA VIDAL, KARIN KATHERIN</t>
  </si>
  <si>
    <t>INGENIERIA FORESTAL</t>
  </si>
  <si>
    <t>S/. 2,500.00</t>
  </si>
  <si>
    <t>CUZCANO CUETO CESAR AUGUSTO</t>
  </si>
  <si>
    <t>TÉCNICO EN COMPUTACIÓN</t>
  </si>
  <si>
    <t>DÁVILA BECERRA, GABRIELA CECILIA</t>
  </si>
  <si>
    <t>ADMINISTRACION Y GESTION DE EMPRESAS</t>
  </si>
  <si>
    <t>NO</t>
  </si>
  <si>
    <t>ESPECIALISTA EN PROSPECTIVA ECONÓMICA</t>
  </si>
  <si>
    <t>S/. 9,200.00</t>
  </si>
  <si>
    <t>DEL AGUILA ALFARO, ALBERTO ENRIQUE</t>
  </si>
  <si>
    <t>COORDINADOR DE INVESTIGACIÓN Y ESTUDIOS</t>
  </si>
  <si>
    <t>FRANCISCO TORRES, MARCO ANTONIO</t>
  </si>
  <si>
    <t>INGENIERIA EN GESTION EMPRESARIAL</t>
  </si>
  <si>
    <t>RESPONSABLE DEL SISTEMA ADMINISTRATIVO DE TESORERÍA</t>
  </si>
  <si>
    <t>S/. 8,000.00</t>
  </si>
  <si>
    <t>GUZMAN MENDEZ, JACK WILLIAMS</t>
  </si>
  <si>
    <t>ESPECIALISTA EN SEGUIMIENTO Y EVALUACIÓN I</t>
  </si>
  <si>
    <t>HERMOZA PALOMINO, NIKER</t>
  </si>
  <si>
    <t>S/. 3,500.00</t>
  </si>
  <si>
    <t>HERRERA BLAS, CHRISTIN KATE</t>
  </si>
  <si>
    <t>ESPECIALISTA EN SEGUIMIENTO II</t>
  </si>
  <si>
    <t>S/. 8,500.00</t>
  </si>
  <si>
    <t>HUAMAN HUANACO, FÉLIX</t>
  </si>
  <si>
    <t xml:space="preserve">ESPECIALISTA EN EVALUACIÓN Y SEGUIMIENTO </t>
  </si>
  <si>
    <t>HUAMAN ROMERO, MIJAIL DAVIS</t>
  </si>
  <si>
    <t>ESPECIALISTA EN PERIODÍSMO</t>
  </si>
  <si>
    <t>HUAMANI SANCHEZ, JAIRO ARMANDO</t>
  </si>
  <si>
    <t>COORDINADOR DE SISTEMAS ADMINISTRATIVOS TRANSVERSALES</t>
  </si>
  <si>
    <t>HUARCAYA CLEMENTE, CARLOS ALBERTO</t>
  </si>
  <si>
    <t>ADMIISTRACIÓN</t>
  </si>
  <si>
    <t>ANALISTA EN GESTIÓN DE CONTENIDOS DIGITALES</t>
  </si>
  <si>
    <t>HUARIPATA HUAMAN, JOB PED´HUARN</t>
  </si>
  <si>
    <t>RESPONSABLE DE TECNOLOGÍAS DIGITALES</t>
  </si>
  <si>
    <t>LAUPA BUITRÓN, CÉSAR GUILLERMO</t>
  </si>
  <si>
    <t>ESPECIALISTA EN EVALUACIÓN</t>
  </si>
  <si>
    <t>S/. 11,500.00</t>
  </si>
  <si>
    <t>LAVILLA RUIZ, HANS</t>
  </si>
  <si>
    <t>LAZARO BERNAOLA, MARCOS ANTONIO</t>
  </si>
  <si>
    <t>CAPACITACIÓN TÉCNICA EN COMPUTACIÓN</t>
  </si>
  <si>
    <t>COORDINADORA DE PRENSA E IMAGEN INSTITUCIONAL</t>
  </si>
  <si>
    <t>LEÓN MENESES, VANESSA ELIZABETH</t>
  </si>
  <si>
    <t>ESPECIALISTA EN GESTIÓN PATRIMONIAL Y ALMACEN</t>
  </si>
  <si>
    <t>LÓPEZ GONZALES, JAVIER</t>
  </si>
  <si>
    <t>RESPONSABLE DEL SISTEMA ADMINISTRATIVO DE ABASTECIMIENTO</t>
  </si>
  <si>
    <t>MEZA POSTIGO, KAREN LESLEY</t>
  </si>
  <si>
    <t>ESPECIALISTA EN ANÁLISIS DE MEGATENDENCIAS, FACTORES EXTERNOS Y OPORTUNIDADES</t>
  </si>
  <si>
    <t>ORELLANA MANRIQUE, SOCORRO ASUNCIÓN</t>
  </si>
  <si>
    <t>ESPECIALISTA EN PLANEAMIENTO ESTRATÉGICO</t>
  </si>
  <si>
    <t>S/. 9,900.00</t>
  </si>
  <si>
    <t>OSORIO DOMINGUEZ, JOANNA ELIZABETH</t>
  </si>
  <si>
    <t>INVESTIGACIÓN OPERATIVA- CIENCIAS MATEMÁTICAS</t>
  </si>
  <si>
    <t>ANALISTA EN SEGUIMIENTO Y/O MONITOREO</t>
  </si>
  <si>
    <t>PARDO SAAVEDRA, LUCIANA FIORELLA</t>
  </si>
  <si>
    <t>ANALISTA EN SOPORTE DE TECNOLOGÍA DE LA INFORMACIÓN Y LA COMUNICACIÓN</t>
  </si>
  <si>
    <t>PEREZ GOMEZ, FRANKLIN</t>
  </si>
  <si>
    <t>INGENIERIA ELECTRÓNICA</t>
  </si>
  <si>
    <t>AUDITOR INTEGRANTE</t>
  </si>
  <si>
    <t>QUICHIZ MORA, JUAN AUGUSTO</t>
  </si>
  <si>
    <t>RESPONSABLE DEL SISTEMA ADMINISTRATIVO DE CONTABLIDAD</t>
  </si>
  <si>
    <t>RAMON GUERRA, ELEAZAR DAMASO</t>
  </si>
  <si>
    <t>RAMOS SANDOVAL RAISA</t>
  </si>
  <si>
    <t>ADMINISTRACIÓN DE NEGOCIOS INTERNACIONALES</t>
  </si>
  <si>
    <t>SECRETARIA EJECUTVA</t>
  </si>
  <si>
    <t>RÍOS NORABUENA, ROSARIO LASTENIA</t>
  </si>
  <si>
    <t>ESPECIALISTA EN DESARROLLO TERRITORIAL</t>
  </si>
  <si>
    <t>RONDÓN RAMÍREZ, GUSTAVO ADOLFO</t>
  </si>
  <si>
    <t>ESPECIALISTA EN PLANEAMIENTO Y DESARROLLO TERRITORIAL</t>
  </si>
  <si>
    <t>GEOGRAFÍA Y MEDIO AMBIENTE</t>
  </si>
  <si>
    <t xml:space="preserve">ANALISTA EN SEGUIMIENTO Y EVALUACIÓN </t>
  </si>
  <si>
    <t>S/. 6,500.00</t>
  </si>
  <si>
    <t>RUIZ QUISPE, MARISSA VIRGINIA</t>
  </si>
  <si>
    <t xml:space="preserve">ESPECIALISTA LEGAL II </t>
  </si>
  <si>
    <t>SANCHEZ HERRADA DIANA VANESSA</t>
  </si>
  <si>
    <t>SIFUENTES CANCINO, MONICA CECILIA</t>
  </si>
  <si>
    <t>ESPECIALISTA EN PROSPECTIVA TERRITORIAL</t>
  </si>
  <si>
    <t>SILVA PIÑA, SANDY KATHERYN</t>
  </si>
  <si>
    <t xml:space="preserve">ESPECIALISTA EN SEGUIMIENTO </t>
  </si>
  <si>
    <t>SOTELO CASTRO, ALVARO ALEXANDER</t>
  </si>
  <si>
    <t>ANALISTA EN TEMAS ECONÓMICOS</t>
  </si>
  <si>
    <t>STEHLI TORRECILLA, HANS</t>
  </si>
  <si>
    <t>TRUJILLO VILLODAS, LENNER</t>
  </si>
  <si>
    <t>CAPACITACIÓN TÉCNICA EN MECANICA DE MOTORES A GASOLINA</t>
  </si>
  <si>
    <t>ANALISTA EN INVESTIGACIÓN ECONÓMICA CON ÉNFASIS EN DESARROLLO ECONÓMICO</t>
  </si>
  <si>
    <t>VÁSQUEZ PEREZ, JOSÉ LUIS</t>
  </si>
  <si>
    <t>ESPECIALISTA EN CONTROL GUBERNAMENTAL</t>
  </si>
  <si>
    <t>VELEZ ARANA, JOSÉ SOCRATES</t>
  </si>
  <si>
    <t>ASISTENTE DE TRÁMITE DOCUMENTARIO</t>
  </si>
  <si>
    <t>S/. 3,000.00</t>
  </si>
  <si>
    <t>VERA QUEZADA, THELMA ELENA</t>
  </si>
  <si>
    <t>ESPECIALISTA EN PLANEAMIENTO Y COOPERACIÓN INTERNACIONAL</t>
  </si>
  <si>
    <t>YUSA ARAKI, MÓNICA TERESA</t>
  </si>
  <si>
    <t>PLIEGO 019 ORGANISMO SUPERVISOR DE LA INVERSION PRIVADA EN TELECOMUNICACIONES - OSIPTEL</t>
  </si>
  <si>
    <t xml:space="preserve"> Orientador de Contac Center </t>
  </si>
  <si>
    <t xml:space="preserve"> ACOSTA LA JARA JENIFFER MILUSKA </t>
  </si>
  <si>
    <t xml:space="preserve"> Derecho </t>
  </si>
  <si>
    <t xml:space="preserve"> TITULADO </t>
  </si>
  <si>
    <t xml:space="preserve"> Asistente de Gestión </t>
  </si>
  <si>
    <t xml:space="preserve"> AGUILAR VERA NADIA PAOLA </t>
  </si>
  <si>
    <t xml:space="preserve"> Turismo </t>
  </si>
  <si>
    <t xml:space="preserve"> BACHILLER </t>
  </si>
  <si>
    <t xml:space="preserve"> - </t>
  </si>
  <si>
    <t xml:space="preserve"> Asistente Legal </t>
  </si>
  <si>
    <t xml:space="preserve"> ALEGRE MALCA KATHERINE JULISSA </t>
  </si>
  <si>
    <t xml:space="preserve"> Analista de Centro de Orientación </t>
  </si>
  <si>
    <t xml:space="preserve"> ALMONACID CAYLLAHUA ALEX ENZO </t>
  </si>
  <si>
    <t xml:space="preserve"> GRADO DE BACHILLER </t>
  </si>
  <si>
    <t xml:space="preserve"> Supervisor Técnico </t>
  </si>
  <si>
    <t xml:space="preserve"> ALVAREZ CRUZ NELSON OMAR </t>
  </si>
  <si>
    <t xml:space="preserve"> Ingeniería Informática </t>
  </si>
  <si>
    <t xml:space="preserve"> Asistente de Coordinación Regional </t>
  </si>
  <si>
    <t xml:space="preserve"> AMBIA TORRES FERNANDO VLADIMIRO </t>
  </si>
  <si>
    <t xml:space="preserve"> Ingeniería Industrial </t>
  </si>
  <si>
    <t xml:space="preserve"> Supervisor Administrativo TRASU </t>
  </si>
  <si>
    <t xml:space="preserve"> ANCALLE DE LA CRUZ JULIO ALFONSO </t>
  </si>
  <si>
    <t xml:space="preserve"> Ingeniería Electrónica </t>
  </si>
  <si>
    <t xml:space="preserve"> Supervisor </t>
  </si>
  <si>
    <t xml:space="preserve"> ANDRADE VILLAVICENCIOS ROBERTO RAUL </t>
  </si>
  <si>
    <t xml:space="preserve"> Especialista Legal - Sancionadores TRASU </t>
  </si>
  <si>
    <t xml:space="preserve"> ANGULO AVILA DAPHNE JOYCE </t>
  </si>
  <si>
    <t xml:space="preserve"> Auxiliar Administrativo TRASU - Mesa de Partes </t>
  </si>
  <si>
    <t xml:space="preserve"> APAZA HUANCACURI AMALIA GERALDINE </t>
  </si>
  <si>
    <t xml:space="preserve"> Secretariado Ejecutivo </t>
  </si>
  <si>
    <t xml:space="preserve"> TECNICO </t>
  </si>
  <si>
    <t xml:space="preserve"> Asistente de Orientacion Satipo </t>
  </si>
  <si>
    <t xml:space="preserve"> APAZA QUISPE HUBER </t>
  </si>
  <si>
    <t xml:space="preserve"> Especialista de Tesorería </t>
  </si>
  <si>
    <t xml:space="preserve"> AQUINO GODIÑO SOFIA MAURA </t>
  </si>
  <si>
    <t xml:space="preserve"> Contabilidad </t>
  </si>
  <si>
    <t xml:space="preserve"> ARANA FERNANDEZ ENRIQUE ALONSO </t>
  </si>
  <si>
    <t xml:space="preserve"> Analista Técnico en Telecomunicaciones </t>
  </si>
  <si>
    <t xml:space="preserve"> ARANDA VEGA BRUNO GERARDO </t>
  </si>
  <si>
    <t xml:space="preserve"> Economía </t>
  </si>
  <si>
    <t xml:space="preserve"> Orientador de Contact Center GPSU </t>
  </si>
  <si>
    <t xml:space="preserve"> ARAUJO REYES TANIA BETSABETH </t>
  </si>
  <si>
    <t xml:space="preserve"> ASTURRIZAGA RIOS JAVIER FERNANDO </t>
  </si>
  <si>
    <t xml:space="preserve"> TITULADO                                                      </t>
  </si>
  <si>
    <t xml:space="preserve"> Analista Legal </t>
  </si>
  <si>
    <t xml:space="preserve"> AYALA PEREZ INGRID </t>
  </si>
  <si>
    <t xml:space="preserve"> Analista Programador  </t>
  </si>
  <si>
    <t xml:space="preserve"> AYLAS YUPANQUI EDGAR </t>
  </si>
  <si>
    <t xml:space="preserve"> Ingeniería de Sistemas </t>
  </si>
  <si>
    <t xml:space="preserve"> Especialista en Redes Sociales </t>
  </si>
  <si>
    <t xml:space="preserve"> BALLESTER RODRIGUEZ-PAIVA ANTONIO RICARDO </t>
  </si>
  <si>
    <t xml:space="preserve"> Publicidad y Marketing </t>
  </si>
  <si>
    <t xml:space="preserve"> Asistente Administrativo </t>
  </si>
  <si>
    <t xml:space="preserve"> BARRAZA HUAZO JOSSELINE MARLENI </t>
  </si>
  <si>
    <t xml:space="preserve"> Ciencias Administrativas y Gestión de Empresas </t>
  </si>
  <si>
    <t xml:space="preserve"> Asistente Legal TRASU </t>
  </si>
  <si>
    <t xml:space="preserve"> BECERRA MENDOZA  DEOSSEMAR ELI </t>
  </si>
  <si>
    <t xml:space="preserve"> EGRESADO UNIVERSITARIO </t>
  </si>
  <si>
    <t xml:space="preserve"> Analista en Imagen Institucional </t>
  </si>
  <si>
    <t xml:space="preserve"> BEJAR VARGAS LUIS ALFREDO </t>
  </si>
  <si>
    <t xml:space="preserve"> Publicidad </t>
  </si>
  <si>
    <t xml:space="preserve"> Apoyo Administrativo </t>
  </si>
  <si>
    <t xml:space="preserve"> BERROSPI ESPINAL ANA MARITZA </t>
  </si>
  <si>
    <t xml:space="preserve"> Secretariado </t>
  </si>
  <si>
    <t xml:space="preserve"> EDUCACIÓN TÉCNICA COMPLETA </t>
  </si>
  <si>
    <t xml:space="preserve"> Procurador Público Adjunto </t>
  </si>
  <si>
    <t xml:space="preserve"> BRAVO CHUQUILLANQUE EDWARD HENRY </t>
  </si>
  <si>
    <t xml:space="preserve"> Orientador </t>
  </si>
  <si>
    <t xml:space="preserve"> BRAVO VEGAS KARLA ELIZABETH </t>
  </si>
  <si>
    <t xml:space="preserve"> BUSTAMANTE FLORES  DIAK ANTONY </t>
  </si>
  <si>
    <t xml:space="preserve"> Derecho y Ciencia Politica </t>
  </si>
  <si>
    <t xml:space="preserve"> Profesional en Selección de Recursos Humanos </t>
  </si>
  <si>
    <t xml:space="preserve"> CALDERON HERNANDEZ ROCIO MILAGROS </t>
  </si>
  <si>
    <t xml:space="preserve"> Psicología </t>
  </si>
  <si>
    <t xml:space="preserve"> Apoyo para recepción de documentos, en el local de OSIPTEL de la Av. Javier Prado Este Nº 1712 San Isidro </t>
  </si>
  <si>
    <t xml:space="preserve"> CALDERON PARODI ANA MARIA </t>
  </si>
  <si>
    <t xml:space="preserve"> Estudios en turismo </t>
  </si>
  <si>
    <t xml:space="preserve"> Apoyo técnico en actividades secretariales en la Procuraduría Pública del OSIPTEL </t>
  </si>
  <si>
    <t xml:space="preserve"> CALDERON TOSI KAREN ADRIANA </t>
  </si>
  <si>
    <t xml:space="preserve"> Auditor - Abogado </t>
  </si>
  <si>
    <t xml:space="preserve"> CAMARENA BORROVIC FRANCISCO </t>
  </si>
  <si>
    <t xml:space="preserve"> Coordinador de Comunicación Corporativa </t>
  </si>
  <si>
    <t xml:space="preserve"> CANO GUTIERREZ MIRELIA LIZ </t>
  </si>
  <si>
    <t xml:space="preserve"> Ciencias de la Comunicación </t>
  </si>
  <si>
    <t xml:space="preserve"> CARBAJAL GUTIERREZ  JENNIFER KATIUSCA </t>
  </si>
  <si>
    <t xml:space="preserve"> CARHUAPOMA MORALES GUSTAVO </t>
  </si>
  <si>
    <t xml:space="preserve"> CARNERO CACERES FERNANDO JAMES DEAN </t>
  </si>
  <si>
    <t xml:space="preserve"> CARRASCO PACHAS STEFANY LUCILA </t>
  </si>
  <si>
    <t xml:space="preserve"> Asistente de Aportes </t>
  </si>
  <si>
    <t xml:space="preserve"> CARUAJULCA ALVA ARACELLY </t>
  </si>
  <si>
    <t xml:space="preserve"> CASTAÑEDA OTERO JOSELIN GRISEL </t>
  </si>
  <si>
    <t xml:space="preserve"> Oficial de Seguridad de la Información y Protección de datos personales y abiertos </t>
  </si>
  <si>
    <t xml:space="preserve"> CASTAÑEDA ZUBIAUR JENNY </t>
  </si>
  <si>
    <t xml:space="preserve"> CASTELLANO CARRILLO LILIANA JOSEFINA </t>
  </si>
  <si>
    <t xml:space="preserve"> TITULO TECNICO </t>
  </si>
  <si>
    <t xml:space="preserve"> Orientador de Contact Center </t>
  </si>
  <si>
    <t xml:space="preserve"> CASTILLO ORIA MARVIN DICK </t>
  </si>
  <si>
    <t xml:space="preserve"> Redactor Periodístico II </t>
  </si>
  <si>
    <t xml:space="preserve"> CASTRO CRUZADO CARLOS MANUEL </t>
  </si>
  <si>
    <t xml:space="preserve"> CASTRO ROMERO JESUS ALONSO </t>
  </si>
  <si>
    <t xml:space="preserve"> Especialista en Supervisión 1 </t>
  </si>
  <si>
    <t xml:space="preserve"> CASTRO TRUJILLO JOSE VICTOR </t>
  </si>
  <si>
    <t xml:space="preserve"> Analista de Contabilidad - Caja Chica </t>
  </si>
  <si>
    <t xml:space="preserve"> CENTURION LARA MIGUEL ANGEL </t>
  </si>
  <si>
    <t xml:space="preserve"> CESAR TAMO LUIS MIGUEL </t>
  </si>
  <si>
    <t xml:space="preserve"> Ingenieria Electronica </t>
  </si>
  <si>
    <t xml:space="preserve"> CEVALLOS RIVA MANUEL </t>
  </si>
  <si>
    <t xml:space="preserve"> Apoyo Técnico en la planificación y gestión de las actividades de  supervisión de la cobertura garantizada de los servicios inalámbricos. </t>
  </si>
  <si>
    <t xml:space="preserve"> CHALCO MENDOZA FREDY MARCEL </t>
  </si>
  <si>
    <t xml:space="preserve"> Asistente de Orientación Juliaca GOD </t>
  </si>
  <si>
    <t xml:space="preserve"> CHATI QUISPE JODITH MILAGROS </t>
  </si>
  <si>
    <t xml:space="preserve"> Abogado en temas de gestión pública </t>
  </si>
  <si>
    <t xml:space="preserve"> CHIRI MARQUEZ RENZO LEONARDO </t>
  </si>
  <si>
    <t xml:space="preserve"> Asistente Administrativo  </t>
  </si>
  <si>
    <t xml:space="preserve"> CHUNGUI SEVILLANO NAISA SOLEDAD </t>
  </si>
  <si>
    <t xml:space="preserve"> Administración de Empresas </t>
  </si>
  <si>
    <t xml:space="preserve"> CHUQUIMANGO SANCHEZ LORENZO JAIME </t>
  </si>
  <si>
    <t xml:space="preserve"> Asistente de Seguimiento de Mercados </t>
  </si>
  <si>
    <t xml:space="preserve"> CISNEROS MONASTERIO HENRY PAUL </t>
  </si>
  <si>
    <t xml:space="preserve"> Analista de Base de Datos </t>
  </si>
  <si>
    <t xml:space="preserve"> CLEMENTE ANTAURCO YONATAN RICHARD </t>
  </si>
  <si>
    <t xml:space="preserve"> Analista Económico </t>
  </si>
  <si>
    <t xml:space="preserve"> CONISLLA ALAMO ALAIN JHERIMY </t>
  </si>
  <si>
    <t xml:space="preserve"> Orientador Módulo MAC </t>
  </si>
  <si>
    <t xml:space="preserve"> CORDOVA LASTARRIA LUIS ALBERTO </t>
  </si>
  <si>
    <t xml:space="preserve"> COTOS TAPIA KATHERINE ROXANA </t>
  </si>
  <si>
    <t xml:space="preserve"> CRIBILLERO LUCERO PEDRO ALBERTO </t>
  </si>
  <si>
    <t xml:space="preserve"> Especialista en Procedimientos Administrativos </t>
  </si>
  <si>
    <t xml:space="preserve"> CRUZ VISALAYA MONICA RENATA </t>
  </si>
  <si>
    <t xml:space="preserve"> CUEVA MONTOYA EDUARDO FRANCISCO </t>
  </si>
  <si>
    <t xml:space="preserve"> CUEVA TADEO MILAGROS DAYSI </t>
  </si>
  <si>
    <t xml:space="preserve"> DAVILA BUSTAMANTE MAYRA VICTORIA </t>
  </si>
  <si>
    <t xml:space="preserve"> Analista de Tesoreria </t>
  </si>
  <si>
    <t xml:space="preserve"> DAZA HURTADO JESSICA </t>
  </si>
  <si>
    <t xml:space="preserve"> Contabilidad y Finanzas </t>
  </si>
  <si>
    <t xml:space="preserve"> Coordinador de Seguridad Institucional </t>
  </si>
  <si>
    <t xml:space="preserve"> DE LA VEGA VENTO MANUEL GARCILAZO </t>
  </si>
  <si>
    <t xml:space="preserve"> Ciencias Militares </t>
  </si>
  <si>
    <t xml:space="preserve"> DE LAMA SACIO KATHERINE VANESSA </t>
  </si>
  <si>
    <t xml:space="preserve"> DELGADO LLANOS JORGE JUNIOR </t>
  </si>
  <si>
    <t xml:space="preserve"> DIAZ TORRES LYLY </t>
  </si>
  <si>
    <t xml:space="preserve"> Analista en Auditoria de Aportes </t>
  </si>
  <si>
    <t xml:space="preserve"> DOROTEO ÑAÑEZ MANUEL ALFREDO </t>
  </si>
  <si>
    <t xml:space="preserve"> Analista de Recaudación del Aporte </t>
  </si>
  <si>
    <t xml:space="preserve"> ENRIQUEZ GUIZADO YULIANA </t>
  </si>
  <si>
    <t xml:space="preserve"> Profesional en Enfermería </t>
  </si>
  <si>
    <t xml:space="preserve"> ESCOBEDO RIOS FRANCISCO JAVIER </t>
  </si>
  <si>
    <t xml:space="preserve"> Enfemería </t>
  </si>
  <si>
    <t xml:space="preserve"> ESCUDERO ASCENCIO PATRICIA DORIS </t>
  </si>
  <si>
    <t xml:space="preserve"> Comunicación Social </t>
  </si>
  <si>
    <t xml:space="preserve"> Apoyo administrativo para organización y desarrollo de los Curso de Extensión Universitaria; y en las actividades relacionadas a la capacitación interna  y externa en el Área de Recursos Humanos </t>
  </si>
  <si>
    <t xml:space="preserve"> ESPEJO FLORES KAREN CINTHYA </t>
  </si>
  <si>
    <t xml:space="preserve"> Profesional que se encargue de la elaboración, gestión y tramitación de todo lo que sea necesario hasta lograr la aprobación de proyectos de inversión pública en el marco del SNIP. </t>
  </si>
  <si>
    <t xml:space="preserve"> ESPINOZA ROLDAN NOEMI NANCY </t>
  </si>
  <si>
    <t xml:space="preserve"> ESPIRITU RAMIREZ KATHLEEN ASTRID </t>
  </si>
  <si>
    <t xml:space="preserve"> FACHIN PEREZ BIVLIANA ROCIO DEL PILAR </t>
  </si>
  <si>
    <t xml:space="preserve"> Asistente Legal Sanciones </t>
  </si>
  <si>
    <t xml:space="preserve"> FARFAN DE LA FUENTE VICTOR EDUARDO </t>
  </si>
  <si>
    <t xml:space="preserve"> FLORES ALVA MARINA MONICA </t>
  </si>
  <si>
    <t xml:space="preserve"> FLORES BERNAL VICTOR OSCAR ABDEL </t>
  </si>
  <si>
    <t xml:space="preserve"> Ingenieria Industrial </t>
  </si>
  <si>
    <t xml:space="preserve"> Analista de Politicas Regulatorias </t>
  </si>
  <si>
    <t xml:space="preserve"> FLORES CALDERON GEANCARLO NICOLAI </t>
  </si>
  <si>
    <t xml:space="preserve"> Ingeniería Electrónica y telecomunicaciones </t>
  </si>
  <si>
    <t xml:space="preserve"> FLORES MARIN MERCEDES DEL ROSARIO </t>
  </si>
  <si>
    <t xml:space="preserve"> FLORES MEJIA DEYBY AUGUSTO </t>
  </si>
  <si>
    <t xml:space="preserve"> FLORES TORRES CLAUDIA GIANINA </t>
  </si>
  <si>
    <t xml:space="preserve"> Analista Técnico </t>
  </si>
  <si>
    <t xml:space="preserve"> GALLARDO SILVA OSCAR GENARO </t>
  </si>
  <si>
    <t xml:space="preserve"> Analista legal </t>
  </si>
  <si>
    <t xml:space="preserve"> GAMARRA ESPEJO LIZ ROCIO </t>
  </si>
  <si>
    <t xml:space="preserve"> Técnico administrativo para el registro, verificación, ingreso de datos en el sistema informático, despacho de notificaciones de resoluciones emitidas por el TRASU y control de cargos de notificaciones </t>
  </si>
  <si>
    <t xml:space="preserve"> GAMARRA PIZARRO CARLA BERENIS </t>
  </si>
  <si>
    <t xml:space="preserve"> Secretaria Ejecutiva </t>
  </si>
  <si>
    <t xml:space="preserve"> Auxiliar Administrativo - Archivo TRASU </t>
  </si>
  <si>
    <t xml:space="preserve"> GARAY ZEGARRA JULIO MANUEL </t>
  </si>
  <si>
    <t xml:space="preserve"> Ciencias de la Comunicación Social </t>
  </si>
  <si>
    <t xml:space="preserve"> EDUCACIÓN TÉCNICA INCOMPLETA </t>
  </si>
  <si>
    <t xml:space="preserve"> Analista de Procesos y Procedimientos  </t>
  </si>
  <si>
    <t xml:space="preserve"> GARCIA ALVARADO MICHAEL ROBERT </t>
  </si>
  <si>
    <t xml:space="preserve"> Investigación Operativa  </t>
  </si>
  <si>
    <t xml:space="preserve"> Profesional para la realización de labores de coordinación académica, dirección y ejecución de planes y programas de capacitación para el personal interno y otras actividades de capacitación en materia de competencia del OSIPTEL </t>
  </si>
  <si>
    <t xml:space="preserve"> GARCIA GUEVARA XIMENA LUCIANA </t>
  </si>
  <si>
    <t xml:space="preserve"> GARCIA SALINAS DANNY ORLANDO  </t>
  </si>
  <si>
    <t xml:space="preserve"> GARRIDO GALLARDO JORGE ALBERTO </t>
  </si>
  <si>
    <t xml:space="preserve"> Ingeniería de Telecomunicaciones </t>
  </si>
  <si>
    <t xml:space="preserve"> GESTRO MONTALVO ALVARO GUILLERMO </t>
  </si>
  <si>
    <t xml:space="preserve"> GONGORA PORTOCARRERO NADIA DOBERIA </t>
  </si>
  <si>
    <t xml:space="preserve"> GONZALES LIZANA CYNTHIA CLAUDIA </t>
  </si>
  <si>
    <t xml:space="preserve"> GUELAC RAMOS SABY SARAI </t>
  </si>
  <si>
    <t xml:space="preserve"> GUERRA DIOSES WENDY YADIRA </t>
  </si>
  <si>
    <t xml:space="preserve"> Asistente Administrativo TRASU </t>
  </si>
  <si>
    <t xml:space="preserve"> GUERRERO CAPILLO ROSA LUZ </t>
  </si>
  <si>
    <t xml:space="preserve"> Administración </t>
  </si>
  <si>
    <t xml:space="preserve"> Asistente de Orientación que se encargue de la implementación y administración del Módulo de Orientación a usuarios del OSIPTEL, en la Provincia de Moyobamba, Departamento de San Martín </t>
  </si>
  <si>
    <t xml:space="preserve"> GUEVARA TORRES JUDITH </t>
  </si>
  <si>
    <t xml:space="preserve"> Analista de Tesorería </t>
  </si>
  <si>
    <t xml:space="preserve"> GUEVARA VASQUEZ RUTH ELIZABETH </t>
  </si>
  <si>
    <t xml:space="preserve"> Ciencias Administrativas </t>
  </si>
  <si>
    <t xml:space="preserve"> Auxiliar Administrativo TRASU - Despacho de Notificaciones </t>
  </si>
  <si>
    <t xml:space="preserve"> GUEVARA VERA GISELLA FABIOLA </t>
  </si>
  <si>
    <t xml:space="preserve"> Tecnico Contable </t>
  </si>
  <si>
    <t xml:space="preserve"> Analista Legal en Temas Penales y Contencioso Administrativo </t>
  </si>
  <si>
    <t xml:space="preserve"> GUTIERREZ QUINTANA LOURDES </t>
  </si>
  <si>
    <t xml:space="preserve"> Supervisor de Contact Center </t>
  </si>
  <si>
    <t xml:space="preserve"> HEREDIA CARRIZALES MILAGROS MAITE </t>
  </si>
  <si>
    <t xml:space="preserve"> HINOJOSA CONDORI DENYNS VALOIS </t>
  </si>
  <si>
    <t xml:space="preserve"> Asistente de Archivo </t>
  </si>
  <si>
    <t xml:space="preserve"> HUAMANCHAHUA TINEO KARINA MARIBEL </t>
  </si>
  <si>
    <t xml:space="preserve"> Historia </t>
  </si>
  <si>
    <t xml:space="preserve"> Médico Ocupacional </t>
  </si>
  <si>
    <t xml:space="preserve"> HUAMANI SACAPUCA JEAN CARLOS </t>
  </si>
  <si>
    <t xml:space="preserve"> Medicina </t>
  </si>
  <si>
    <t xml:space="preserve"> HUANATICO CHOMBO BRAJAM CLAUDIO </t>
  </si>
  <si>
    <t xml:space="preserve"> HUERTA CASTILLO JACK ANTONIO </t>
  </si>
  <si>
    <t xml:space="preserve"> Ciencias Económicas </t>
  </si>
  <si>
    <t xml:space="preserve"> IBAÑEZ ESCOBAR MARTIN ROBERTO </t>
  </si>
  <si>
    <t xml:space="preserve"> Analista de Trámite Documentario </t>
  </si>
  <si>
    <t xml:space="preserve"> INCIO SAAVEDRA MARCELA MARGOTH </t>
  </si>
  <si>
    <t xml:space="preserve"> Administración de Negocios Intenacionales </t>
  </si>
  <si>
    <t xml:space="preserve"> Asistente de Almacén </t>
  </si>
  <si>
    <t xml:space="preserve"> INOCENCIO TORIBIO SILMERT </t>
  </si>
  <si>
    <t xml:space="preserve"> Secretaria </t>
  </si>
  <si>
    <t xml:space="preserve"> JIMENEZ CASTILLO MARLENY </t>
  </si>
  <si>
    <t xml:space="preserve"> JUAREZ TAPIA MIRIAN KATHERINE </t>
  </si>
  <si>
    <t xml:space="preserve"> Analista de Ejecución Contractual y Pagos </t>
  </si>
  <si>
    <t xml:space="preserve"> JURO GUZMAN EDITH MADELEINE </t>
  </si>
  <si>
    <t xml:space="preserve"> Analista de Seguridad y Servicios de Infraestructura Tecnológica </t>
  </si>
  <si>
    <t xml:space="preserve"> KOIKE JARA ALMONTE IGNACIO </t>
  </si>
  <si>
    <t xml:space="preserve"> KOVALEFF ESPINOZA JOAN MICHELLE </t>
  </si>
  <si>
    <t xml:space="preserve"> Ciencia Política  </t>
  </si>
  <si>
    <t xml:space="preserve"> KUGA ALCANTARA SETSUKO KATTERINE </t>
  </si>
  <si>
    <t xml:space="preserve"> Apoyo administrativo para las actividades relacionadas al Area de Recursos Humanos </t>
  </si>
  <si>
    <t xml:space="preserve"> LA ROSA AGUIRRE MARGARITA INES </t>
  </si>
  <si>
    <t xml:space="preserve"> Investigación Operativa </t>
  </si>
  <si>
    <t xml:space="preserve"> Asistente de Orientación </t>
  </si>
  <si>
    <t xml:space="preserve"> LARICO TUNI PATRICIA JESSENIA </t>
  </si>
  <si>
    <t xml:space="preserve"> Analista de Servicios Generales e Infraestructura </t>
  </si>
  <si>
    <t xml:space="preserve"> LIMACHI GALLO RAQUEL SILVANA </t>
  </si>
  <si>
    <t xml:space="preserve"> Arquitectura </t>
  </si>
  <si>
    <t xml:space="preserve"> Profesional para el apoyo en la tramitación de procedimientos administrativos a cargo de la Secretaría Técnica del Tribunal de Solución de Reclamos de Usuarios-TRASU </t>
  </si>
  <si>
    <t xml:space="preserve"> LLACSAHUANGA YESQUEN JORGE EDUARDO </t>
  </si>
  <si>
    <t xml:space="preserve"> LLAQUE MENDOZA BERTHA DALICIA </t>
  </si>
  <si>
    <t xml:space="preserve"> Asistente de Seguimiento de Mercado </t>
  </si>
  <si>
    <t xml:space="preserve"> LOPEZ DAVILA ANGHY RAQUEL </t>
  </si>
  <si>
    <t xml:space="preserve"> Especialista en contrataciones para el Area de Logística de la Gerencia de Administración y Finanzas </t>
  </si>
  <si>
    <t xml:space="preserve"> LOPEZ GONZALES ROSEMARY </t>
  </si>
  <si>
    <t xml:space="preserve"> LOPEZ GUTIERREZ JORDAN JOEL </t>
  </si>
  <si>
    <t xml:space="preserve"> LOPEZ MAKINO KATIA JEANET </t>
  </si>
  <si>
    <t xml:space="preserve"> LUCHO CABRERA STHEPHANIA MARLENI </t>
  </si>
  <si>
    <t xml:space="preserve"> MAMANI CRUZ EDITH NOEMI </t>
  </si>
  <si>
    <t xml:space="preserve"> Especialista en Presupuesto </t>
  </si>
  <si>
    <t xml:space="preserve"> MANTILLA ROJAS LUIS ARMANDO </t>
  </si>
  <si>
    <t xml:space="preserve"> MARCOS HUARACA HERVIN ERICK </t>
  </si>
  <si>
    <t xml:space="preserve"> MEDINA VALVERDE CLAUDIA SELENE </t>
  </si>
  <si>
    <t xml:space="preserve"> MEJIA VERA VICTOR HUGO </t>
  </si>
  <si>
    <t xml:space="preserve"> Asistente de Orientación Huaraz </t>
  </si>
  <si>
    <t xml:space="preserve"> MENA VELASQUEZ ISAMAR JAMALIT </t>
  </si>
  <si>
    <t xml:space="preserve"> MENDOZA RAMOS DIANA ALIDA MILAGROS </t>
  </si>
  <si>
    <t xml:space="preserve"> Apoyo técnico para la supervisión de los servicios públicos de telecomunicaciones en el Marco de la Renovación del Contrato de Concesión de Telefónica Móviles S.A. </t>
  </si>
  <si>
    <t xml:space="preserve"> MENDOZA YAÑE FRANCO EUSEBIO </t>
  </si>
  <si>
    <t xml:space="preserve"> Asistente de Comunicación Interna </t>
  </si>
  <si>
    <t xml:space="preserve"> MINAYA BASALDUA JUAN MANUEL ENRICO </t>
  </si>
  <si>
    <t xml:space="preserve"> Analista de Sistemas de Gestión de la Calidad y Modelos de Excelencia de la Gestión </t>
  </si>
  <si>
    <t xml:space="preserve"> MIRANDA PALOMINO LESLIE MARGOT </t>
  </si>
  <si>
    <t xml:space="preserve"> Ingeniería Civil </t>
  </si>
  <si>
    <t xml:space="preserve"> TITULADO UNIVERSITARIO </t>
  </si>
  <si>
    <t xml:space="preserve"> Analista en Ejecución Contractual y Pagos  </t>
  </si>
  <si>
    <t xml:space="preserve"> MIRANDA SALDAÑA MAYRA ROSMERY </t>
  </si>
  <si>
    <t xml:space="preserve"> Apoyo Técnico - Legal en temas relacionados a las obligaciones en telecomunicaciones rurales derivadas de la renovación del contrato de Concesión de Telefónica Móviles S.A </t>
  </si>
  <si>
    <t xml:space="preserve"> MORI GORDILLO DIANA DEL ROCIO </t>
  </si>
  <si>
    <t xml:space="preserve"> Especialista Económico </t>
  </si>
  <si>
    <t xml:space="preserve"> MOROCHO RUIZ JUAN DANIEL </t>
  </si>
  <si>
    <t xml:space="preserve"> MUGUERZA GUADALUPE ENRIQUE ORLANDO </t>
  </si>
  <si>
    <t xml:space="preserve"> Especialista en contrataciones </t>
  </si>
  <si>
    <t xml:space="preserve"> MUÑOZ HERNANDEZ ORANNA </t>
  </si>
  <si>
    <t xml:space="preserve"> NAPAN ESPIRITO DHEYANIRA LUCIA </t>
  </si>
  <si>
    <t xml:space="preserve"> NARRO TORRES CARLOS REILLY </t>
  </si>
  <si>
    <t xml:space="preserve"> Auditor </t>
  </si>
  <si>
    <t xml:space="preserve"> NAVARRO CASTAÑEDA SUSY ARLETTE </t>
  </si>
  <si>
    <t xml:space="preserve"> NOBLECILLA ALBURQUEQUE RICARDO EPIFANIO </t>
  </si>
  <si>
    <t xml:space="preserve"> Asistente económico </t>
  </si>
  <si>
    <t xml:space="preserve"> NOGUNI SANTIAGO LUIS DANIEL </t>
  </si>
  <si>
    <t xml:space="preserve"> OBESO CASTRO PAOLA GERALDINE </t>
  </si>
  <si>
    <t xml:space="preserve"> OBREGON CHERCCA CHRISTIAN </t>
  </si>
  <si>
    <t xml:space="preserve"> Especialista Legal </t>
  </si>
  <si>
    <t xml:space="preserve"> OLORTEGUI CRUZADO EVELYN LEO </t>
  </si>
  <si>
    <t xml:space="preserve"> ORREGO CORDOVA LOURDES FATIMA </t>
  </si>
  <si>
    <t xml:space="preserve"> OSCO MATEO VICTOR JHONNATAN </t>
  </si>
  <si>
    <t xml:space="preserve"> PACHECO CARRILLO CARLOS ADRIAN </t>
  </si>
  <si>
    <t xml:space="preserve"> PACHECO HUAMANI  ARNOLD PIO </t>
  </si>
  <si>
    <t xml:space="preserve"> PALACIOS VALVERDE JESUS TADEO </t>
  </si>
  <si>
    <t xml:space="preserve"> PALOMINO CHIRAPA JHYNA SABRINA </t>
  </si>
  <si>
    <t xml:space="preserve"> Asistente de Atención al Usuario </t>
  </si>
  <si>
    <t xml:space="preserve"> PALOMINO SALCEDO LUZ ANEL </t>
  </si>
  <si>
    <t xml:space="preserve"> PARAVICINO COLQUE ROCIO DEL PILAR </t>
  </si>
  <si>
    <t xml:space="preserve"> PARDO DE LA CRUZ EVELYN KATHERINE </t>
  </si>
  <si>
    <t xml:space="preserve"> Especialista en Fiscalización y Control de Gestión </t>
  </si>
  <si>
    <t xml:space="preserve"> PAREDES PEREZ MAGALY TANIA </t>
  </si>
  <si>
    <t xml:space="preserve"> PASTOR PECHE ELI </t>
  </si>
  <si>
    <t xml:space="preserve"> PIEDRA BUSTAMANTE DAVID NESTOR </t>
  </si>
  <si>
    <t xml:space="preserve"> PILLACA SANCHEZ NICO BLASS </t>
  </si>
  <si>
    <t xml:space="preserve"> Asistente Técnico </t>
  </si>
  <si>
    <t xml:space="preserve"> PINARES ANDRADE JEAN PIERRE DARIO </t>
  </si>
  <si>
    <t xml:space="preserve"> Profesional en Compensaciones </t>
  </si>
  <si>
    <t xml:space="preserve"> PINEDO REYES MIGUEL ANGEL </t>
  </si>
  <si>
    <t xml:space="preserve"> Ciencias Contables y Financieras </t>
  </si>
  <si>
    <t xml:space="preserve"> PORTILLO ESPINOZA MYSHELL LIZBETH </t>
  </si>
  <si>
    <t xml:space="preserve"> PRADO CHAVEZ ALBINO JUNIOR </t>
  </si>
  <si>
    <t xml:space="preserve"> Asistente de Supervisión </t>
  </si>
  <si>
    <t xml:space="preserve"> QUINTANILLA CARLETTO ANDREA YVONNE </t>
  </si>
  <si>
    <t xml:space="preserve"> Ingeniería Electrónica y de Telecomunicaciones </t>
  </si>
  <si>
    <t xml:space="preserve"> QUINTANILLA CARLETTO ZULTNER JAFETH </t>
  </si>
  <si>
    <t xml:space="preserve"> EDUCACION UNIVERSITARIA COMPLETA </t>
  </si>
  <si>
    <t xml:space="preserve"> Asistente de Soporte de Aplicaciones </t>
  </si>
  <si>
    <t xml:space="preserve"> QUINTEROS RAMOS ESTEFANI NATALY </t>
  </si>
  <si>
    <t xml:space="preserve"> QUISPE ILLA MILAGROS FIORELA </t>
  </si>
  <si>
    <t xml:space="preserve"> Asistente para la administración de redes sociales </t>
  </si>
  <si>
    <t xml:space="preserve"> RAMIREZ CISNEROS FRANK ALEJANDRO VICTOR </t>
  </si>
  <si>
    <t xml:space="preserve"> Comunicación </t>
  </si>
  <si>
    <t xml:space="preserve"> RAMIREZ ZARE CLAUDIA GIULLIANA </t>
  </si>
  <si>
    <t xml:space="preserve"> Asistente de Gestión de Innovación </t>
  </si>
  <si>
    <t xml:space="preserve"> RAMOS DE ROSAS CANO SHIRLEY NOHELY </t>
  </si>
  <si>
    <t xml:space="preserve"> Coordinador - Procedimientos Administrativos Sancionadores TRASU </t>
  </si>
  <si>
    <t xml:space="preserve"> RAMOS MENESES NARCISA LAURA </t>
  </si>
  <si>
    <t xml:space="preserve"> RAMOS ORELLANA FLOR VIOLETA </t>
  </si>
  <si>
    <t xml:space="preserve"> RAMOS QUISPE HAYDEE SANDRA </t>
  </si>
  <si>
    <t xml:space="preserve"> RAMOS QUISPE JOSE LUIS </t>
  </si>
  <si>
    <t xml:space="preserve"> RAMOS SERRANO PATRICIA PAMELA  </t>
  </si>
  <si>
    <t xml:space="preserve"> RAMOS TORRES MILEVA BLANCALUZ </t>
  </si>
  <si>
    <t xml:space="preserve"> Comunicación Audiovisual </t>
  </si>
  <si>
    <t xml:space="preserve"> REYES GOMEZ BEVERLY MASAKO YAQUELIN </t>
  </si>
  <si>
    <t xml:space="preserve"> Coordinador de Comunicación Interna </t>
  </si>
  <si>
    <t xml:space="preserve"> REYES GUERRA RAFAEL </t>
  </si>
  <si>
    <t xml:space="preserve"> Ciencias de la comunicación </t>
  </si>
  <si>
    <t xml:space="preserve"> RODRIGUEZ SUAREZ EVELYN JANETH </t>
  </si>
  <si>
    <t xml:space="preserve"> ROJAS DE LA TORRE BERTHA </t>
  </si>
  <si>
    <t xml:space="preserve"> ROJAS SILVA ISRAEL </t>
  </si>
  <si>
    <t xml:space="preserve"> Asistente en Auditoria de Aportes </t>
  </si>
  <si>
    <t xml:space="preserve"> ROJAS SOTA EFRAIN </t>
  </si>
  <si>
    <t xml:space="preserve"> ROJAS VASQUEZ MICHAEL ANDERSON </t>
  </si>
  <si>
    <t xml:space="preserve"> ROMERO CALLE ADELI GERMAINE </t>
  </si>
  <si>
    <t xml:space="preserve"> ROMERO CHALLCO ADRIANA </t>
  </si>
  <si>
    <t xml:space="preserve"> Asistente de Soporte Técnico  </t>
  </si>
  <si>
    <t xml:space="preserve"> ROMERO DAVILA MARCO ANTONIO </t>
  </si>
  <si>
    <t xml:space="preserve"> Ingeniería de Sistemas e Informática </t>
  </si>
  <si>
    <t xml:space="preserve"> Asistente de Auditoria de Aportes </t>
  </si>
  <si>
    <t xml:space="preserve"> ROSADO REVILLA LUIS ARMANDO </t>
  </si>
  <si>
    <t xml:space="preserve"> ROSPIGLIOSI RENGIFO EUNICE VICTORIA </t>
  </si>
  <si>
    <t xml:space="preserve"> RUIZ FLORES ERWING JUAN MIGUEL </t>
  </si>
  <si>
    <t xml:space="preserve"> Asistente de Planeamiento </t>
  </si>
  <si>
    <t xml:space="preserve"> SAAVEDRA CASTRO LUCILA GABRIELA </t>
  </si>
  <si>
    <t xml:space="preserve"> Asistente Administrativo Secretarial GG </t>
  </si>
  <si>
    <t xml:space="preserve"> SAAVEDRA LOPEZ CLARA JULISSA </t>
  </si>
  <si>
    <t xml:space="preserve"> Asistente de Orientación Huacho </t>
  </si>
  <si>
    <t xml:space="preserve"> SAENZ TARRILLO ISAURA SAMANTHA </t>
  </si>
  <si>
    <t xml:space="preserve"> SAEZ MONTOYA LUIS FELIPE </t>
  </si>
  <si>
    <t xml:space="preserve"> SALAS BALTA CESAR EDUARDO </t>
  </si>
  <si>
    <t xml:space="preserve"> SALDIVAR FLORES KATHERINE PAOLA </t>
  </si>
  <si>
    <t xml:space="preserve"> SAMANAMUD SALINAS MERCEDES DEL CARMEN </t>
  </si>
  <si>
    <t xml:space="preserve"> SANCHEZ LLONTOP ANABELL JIMENA </t>
  </si>
  <si>
    <t xml:space="preserve"> SANCHEZ RAZURI TIFFANNY BRISSETT </t>
  </si>
  <si>
    <t xml:space="preserve"> Analista de Red e Interoperabilidad </t>
  </si>
  <si>
    <t xml:space="preserve"> SANDOVAL BRAVO JOSE JESUS </t>
  </si>
  <si>
    <t xml:space="preserve"> SANTA CRUZ QUISPE JIMENA ALESSANDRA </t>
  </si>
  <si>
    <t xml:space="preserve"> SANTILLÁN MENDOZA CRISTHIAN GABRIEL </t>
  </si>
  <si>
    <t xml:space="preserve"> SANTOS HOSTOS ELIANA CAROLA </t>
  </si>
  <si>
    <t xml:space="preserve"> Asistente Legal  </t>
  </si>
  <si>
    <t xml:space="preserve"> SEGURA CASTILLO MARJORY KIARA </t>
  </si>
  <si>
    <t xml:space="preserve"> SERRANO MILIAN ALEGANDRA CECILIA </t>
  </si>
  <si>
    <t xml:space="preserve"> Asistente para la Administración Web y el Portal de Transparencia </t>
  </si>
  <si>
    <t xml:space="preserve"> SILVA MIRANDA RENZO ANDRE </t>
  </si>
  <si>
    <t xml:space="preserve"> Ingeniería de sistemas y computo </t>
  </si>
  <si>
    <t xml:space="preserve"> SOLIS AUQUI PAULET ANDREA </t>
  </si>
  <si>
    <t xml:space="preserve"> Asistente Económico </t>
  </si>
  <si>
    <t xml:space="preserve"> SOTO HUARINGA JOSE PAULO </t>
  </si>
  <si>
    <t xml:space="preserve"> SUAREZ GOMEZ IDHALIE ARACELI </t>
  </si>
  <si>
    <t xml:space="preserve"> SUAREZ HUAMAN MARILYN YESSENIA </t>
  </si>
  <si>
    <t xml:space="preserve"> SUMIANO PEREZ IRMA </t>
  </si>
  <si>
    <t xml:space="preserve"> TAIPE MAURIOLA CECILIA DEL CARMEN VICTORIA </t>
  </si>
  <si>
    <t xml:space="preserve"> TERREROS INGARUCA DAVID ALBERTO </t>
  </si>
  <si>
    <t xml:space="preserve"> Analista de Información de Supervisión </t>
  </si>
  <si>
    <t xml:space="preserve"> TINEO BRICEÑO VICTOR DANIEL </t>
  </si>
  <si>
    <t xml:space="preserve"> TORRES ESPINOZA CLAUDIA SUSU </t>
  </si>
  <si>
    <t xml:space="preserve"> TORRES SOTO KHYRA DEL CHAYO </t>
  </si>
  <si>
    <t xml:space="preserve"> URQUIZO VILCA PAOLA MILAGROS </t>
  </si>
  <si>
    <t xml:space="preserve"> UTRILLA ARTEAGA JOSCELYN YAZMIN </t>
  </si>
  <si>
    <t xml:space="preserve"> VALDIVIA HERRERA FERNANDA SOLEDAD </t>
  </si>
  <si>
    <t xml:space="preserve"> Gestor de Proyecto </t>
  </si>
  <si>
    <t xml:space="preserve"> VALENZUELA HUINCHO LUCIA INES </t>
  </si>
  <si>
    <t xml:space="preserve"> Administrador de Base de Datos </t>
  </si>
  <si>
    <t xml:space="preserve"> VALVERDE BERNALES ALEXANDER </t>
  </si>
  <si>
    <t xml:space="preserve"> VASQUEZ ALFARO OSCAR ROMEO </t>
  </si>
  <si>
    <t xml:space="preserve"> Ingenieria de Sistemas </t>
  </si>
  <si>
    <t xml:space="preserve"> VASQUEZ LOPEZ MARIO RUBEN </t>
  </si>
  <si>
    <t xml:space="preserve"> Apoyo al coordinador de prensa en el procesamiento de información relativa a temas de prensa relacionados a la institución con otras entidades del Estado y el parlamento </t>
  </si>
  <si>
    <t xml:space="preserve"> VEGA MIRANDA RODRIGO </t>
  </si>
  <si>
    <t xml:space="preserve"> Periodismo </t>
  </si>
  <si>
    <t xml:space="preserve"> VELASQUEZ BRACAMONTE DAPHNE MELISSA </t>
  </si>
  <si>
    <t xml:space="preserve"> VELASQUEZ GARCIA MARIELLA RUBY </t>
  </si>
  <si>
    <t xml:space="preserve"> VELASQUEZ ROJAS SINDY PAMELA </t>
  </si>
  <si>
    <t xml:space="preserve"> Profesional que se encargue del mantenimiento y ampliación del Sistema de Gestión de la Calidad (SGC) del OSIPTEL, así como de la implantación de un Modelo de Excelencia en la Gestión </t>
  </si>
  <si>
    <t xml:space="preserve"> VICENTE GODOY MARIA MATILDE </t>
  </si>
  <si>
    <t xml:space="preserve"> VIDAURRE GARCIA PAOLA </t>
  </si>
  <si>
    <t xml:space="preserve"> Asistente Administrativo - SCD </t>
  </si>
  <si>
    <t xml:space="preserve"> VILLAR CORONEL JULIA </t>
  </si>
  <si>
    <t xml:space="preserve"> VILLAVICENCIO QUISPE KEVIN </t>
  </si>
  <si>
    <t xml:space="preserve"> YABAR MACAHUACHI JOE BENJAMIN </t>
  </si>
  <si>
    <t xml:space="preserve"> YANAGUI SAMILLÁN CARLOS SEIJI </t>
  </si>
  <si>
    <t xml:space="preserve"> Analista de Contabilidad - Encargos y Viáticos  </t>
  </si>
  <si>
    <t xml:space="preserve"> YARANGA DE LA CRUZ LIDIANA </t>
  </si>
  <si>
    <t xml:space="preserve"> YBACETA POMAR GIULLIANA NOHELIA </t>
  </si>
  <si>
    <t xml:space="preserve"> YESQUEN NIZAMA JESUS DAVID </t>
  </si>
  <si>
    <t xml:space="preserve"> YPANAQUE DURAND MERCEDES DEL SOCORRO </t>
  </si>
  <si>
    <t xml:space="preserve"> Analista de Contabilidad </t>
  </si>
  <si>
    <t xml:space="preserve"> ZAMORA BALDARRAGO GLADYS </t>
  </si>
  <si>
    <t xml:space="preserve"> ZAPATA TELLO SERGIO ENRIQUE </t>
  </si>
  <si>
    <t xml:space="preserve"> ZARATE SUCASAIRE KEVIN STEVE </t>
  </si>
  <si>
    <t xml:space="preserve"> Analista de Planeamiento </t>
  </si>
  <si>
    <t xml:space="preserve"> ZELAYA SALVADOR ROSA LUZ </t>
  </si>
  <si>
    <t xml:space="preserve"> ZUÑIGA PINILLOS ANDRES ALEJANDRO </t>
  </si>
  <si>
    <t xml:space="preserve"> ALAYO GIL  MARIO GARY </t>
  </si>
  <si>
    <t xml:space="preserve"> ADMINISTRACIÓN DE EMPRESAS </t>
  </si>
  <si>
    <t xml:space="preserve"> Asistente de Orientación Yurimaguas </t>
  </si>
  <si>
    <t xml:space="preserve"> ALEMAN VEGA  KATTIA ELIZABETH </t>
  </si>
  <si>
    <t xml:space="preserve"> DERECHO </t>
  </si>
  <si>
    <t xml:space="preserve"> ALVARADO SANTAMARIA  PATRICIA ALMENDRA </t>
  </si>
  <si>
    <t xml:space="preserve"> Asistente para la gestión de Redes Sociales </t>
  </si>
  <si>
    <t xml:space="preserve"> ALVAREZ GUTIERREZ  DIEGO ALEXIS </t>
  </si>
  <si>
    <t xml:space="preserve"> CIENCIAS DE LA COMUNICACIÓN </t>
  </si>
  <si>
    <t xml:space="preserve"> BERNUY PARDAVE  PIERINA NATIVIDAD </t>
  </si>
  <si>
    <t xml:space="preserve"> CALDERON MINAYA  LUCERO AURELIA </t>
  </si>
  <si>
    <t xml:space="preserve"> Especialista en Coordinación Interinstitucional </t>
  </si>
  <si>
    <t xml:space="preserve"> CASTRO DÍAZ  JOSÉ LUIS </t>
  </si>
  <si>
    <t xml:space="preserve"> CHIPANA HUANQUI  BRUNDY LIZETH </t>
  </si>
  <si>
    <t xml:space="preserve"> CORDOVA PINEDO  OLGA MERCEDES </t>
  </si>
  <si>
    <t xml:space="preserve"> Especialista en Imagen Institucional </t>
  </si>
  <si>
    <t xml:space="preserve"> CRUZ SACO BELLIDO  ANA ROCIO  </t>
  </si>
  <si>
    <t xml:space="preserve"> MARKETING Y GESTIÓN COMERCIAL </t>
  </si>
  <si>
    <t xml:space="preserve"> Diseñador Infografista  </t>
  </si>
  <si>
    <t xml:space="preserve"> DE LA SOTTA LONGO  URSULA FIORELLA </t>
  </si>
  <si>
    <t xml:space="preserve"> DISEÑO PUBLICITARIO </t>
  </si>
  <si>
    <t xml:space="preserve"> DEZA CLAVO  RICARDO </t>
  </si>
  <si>
    <t xml:space="preserve"> Orientador Contact Center </t>
  </si>
  <si>
    <t xml:space="preserve"> ESPINOZA PEÑA  YULEYBI JHOSSETTI </t>
  </si>
  <si>
    <t xml:space="preserve"> FERNANDEZ CALIENES  MILKA ALEJANDRA  </t>
  </si>
  <si>
    <t xml:space="preserve"> Ingeniero de Monitoreo y Red </t>
  </si>
  <si>
    <t xml:space="preserve"> GODOY ORTIZ  CARLOS PEDRO </t>
  </si>
  <si>
    <t xml:space="preserve"> INGENIERIA ELECTRONICA </t>
  </si>
  <si>
    <t xml:space="preserve"> GUERRERO REATEGUI  STIVENS MARTIN </t>
  </si>
  <si>
    <t xml:space="preserve"> GUEVARA GUTIERREZ  LESLIE CAROL </t>
  </si>
  <si>
    <t xml:space="preserve"> ECONOMIA </t>
  </si>
  <si>
    <t xml:space="preserve"> ASISTENTE DE TELECOMUNICACIONES </t>
  </si>
  <si>
    <t xml:space="preserve"> JUAREZ MALDONADO  MARCIAL GUALBERTO </t>
  </si>
  <si>
    <t xml:space="preserve"> Realizador Audiovisual </t>
  </si>
  <si>
    <t xml:space="preserve"> LÓPEZ TINOCO  ALDO FABRICIO </t>
  </si>
  <si>
    <t xml:space="preserve"> MANOSALVA PEÑA  JOSE CARLOS </t>
  </si>
  <si>
    <t xml:space="preserve"> Asistente Administrativo - RENTESEG </t>
  </si>
  <si>
    <t xml:space="preserve"> MENDOZA PINEDO  LUIS PHILIP </t>
  </si>
  <si>
    <t xml:space="preserve"> ADMINISTRACION DE NEGOCIOS </t>
  </si>
  <si>
    <t xml:space="preserve"> MONCADA ESCALANTE  SAULO JUNIOR </t>
  </si>
  <si>
    <t xml:space="preserve"> ANALISTA LEGAL </t>
  </si>
  <si>
    <t xml:space="preserve"> OSORIO BOGGIANO  JOHN ARMANDO </t>
  </si>
  <si>
    <t xml:space="preserve"> PALOMINO ALFARO  JORGE LUIS  </t>
  </si>
  <si>
    <t xml:space="preserve"> Asistente Legal Renteseg </t>
  </si>
  <si>
    <t xml:space="preserve"> PUMA MAMANI  JUDHIT LILIANA </t>
  </si>
  <si>
    <t xml:space="preserve"> ROCHA CORTEZ  IVAN ENRIQUE </t>
  </si>
  <si>
    <t xml:space="preserve"> ROJAS CASTRO  JESSICA ROXANA </t>
  </si>
  <si>
    <t xml:space="preserve"> MEDICINA HUMANA </t>
  </si>
  <si>
    <t xml:space="preserve"> ROJAS PONCE  EDWIN RONALD  </t>
  </si>
  <si>
    <t xml:space="preserve"> INGENIERA DE SISTEMAS Y COMPUTACION </t>
  </si>
  <si>
    <t xml:space="preserve"> WONG RAMIREZ  SAILIN SELENE </t>
  </si>
  <si>
    <t>PLIEGO 020 ORGANISMO SUPERVISOR DE LA INVERSION EN ENERGIA Y MINERIA - OSINERGMIN</t>
  </si>
  <si>
    <t>ACARAPI TORRES JAVIER ENRIQUE</t>
  </si>
  <si>
    <t>ANALISTA DE DESARROLLO ORGANIZACIONAL</t>
  </si>
  <si>
    <t xml:space="preserve">ACERO NAVARRO MARILYN </t>
  </si>
  <si>
    <t>INGENIEROINDUSTRIAL</t>
  </si>
  <si>
    <t>UNIVERSIDAD COMPLETA</t>
  </si>
  <si>
    <t xml:space="preserve">ESPECIALISTA 3 DE COMERCIALIZACIÓN JUNIOR </t>
  </si>
  <si>
    <t>AGUILAR GONZALES ELIZABETH JUDITH</t>
  </si>
  <si>
    <t>INGENIERO ELECTRICISTA</t>
  </si>
  <si>
    <t>AUXILIAR DE ATENCION MAC</t>
  </si>
  <si>
    <t>AGUILAR MUÑAQUI MILAGROS FLOR</t>
  </si>
  <si>
    <t xml:space="preserve">ESPECIALISTA REGIONAL EN ELECTRICIDAD </t>
  </si>
  <si>
    <t xml:space="preserve">AGUILAR ROBLES GREGORIO </t>
  </si>
  <si>
    <t>ESPECIALISTA TÉCNICO</t>
  </si>
  <si>
    <t>AGUIRRE CHAUCA LUIS ALBERTO</t>
  </si>
  <si>
    <t>Especialista Auditor</t>
  </si>
  <si>
    <t>AGUIRRE INFANTE ALVARO ROLANDO</t>
  </si>
  <si>
    <t>COORDINADOR ADMINISTRATIVO FISE</t>
  </si>
  <si>
    <t>ALBORNOZ FALCÓN OMER RIZO</t>
  </si>
  <si>
    <t xml:space="preserve">ALCA CUSI AMADOR </t>
  </si>
  <si>
    <t>EDUCACIÓN  SECUNDARIA</t>
  </si>
  <si>
    <t xml:space="preserve">CONSERJE </t>
  </si>
  <si>
    <t>ALCAZAR CALIZAYA JORGE ARNALDO</t>
  </si>
  <si>
    <t>Jefe de Gestión Documentaria y Archivo</t>
  </si>
  <si>
    <t>ALEGRIA DEL AGUILA JORGE ANTONIO VLADIMIR</t>
  </si>
  <si>
    <t>ESPECIALISTA TÉCNICO III - DGTE (GART)</t>
  </si>
  <si>
    <t>ALEJOS GARCIA RICARDO ROMAN</t>
  </si>
  <si>
    <t>Especialista 3 - Sanciones</t>
  </si>
  <si>
    <t>ALFARO MARROQUIN DEYSI ALEXANDRA</t>
  </si>
  <si>
    <t>ESPECIALISTA EN IMPUGNACIONES</t>
  </si>
  <si>
    <t>ANALISTA TÉCNICO EN REGULACIÓN DE GAS NATURAL</t>
  </si>
  <si>
    <t>ALLCCA ALVAREZ JUAN FRANCISCO</t>
  </si>
  <si>
    <t>INGENIERÍA PETROLERA</t>
  </si>
  <si>
    <t>Especialista Regional en Hidrocarburos</t>
  </si>
  <si>
    <t>ALMEYDA SALGUERO LUISA DEL ROSARIO</t>
  </si>
  <si>
    <t>ALMONACIN GASTELU KARINA DEL PILAR</t>
  </si>
  <si>
    <t xml:space="preserve">ESPECIALISTA II - PROYECTOS ESPECIALES </t>
  </si>
  <si>
    <t>ALTAMIRANO OJANAMA JAMES EMIR</t>
  </si>
  <si>
    <t>ASISTENTE ADMINISTRATIVO REGIONAL</t>
  </si>
  <si>
    <t>ALVA  AGUIRRE JONATHAN  RENZO</t>
  </si>
  <si>
    <t>ESPECIALISTA REGIONAL EN HIDROCARBUROS</t>
  </si>
  <si>
    <t>ALVARADO  SANCHEZ JOSE  ARMANDO</t>
  </si>
  <si>
    <t>INGENIERÍA MECÁNICA - ELÉCTRICA</t>
  </si>
  <si>
    <t>ALVARADO JERONIMO TANIA CAROLINA</t>
  </si>
  <si>
    <t>Asist Regional en Atención al Ciudadano</t>
  </si>
  <si>
    <t>ALVARADO SALAS SUSY JACKELIN</t>
  </si>
  <si>
    <t>ADMINISTRADORA</t>
  </si>
  <si>
    <t>ANALISTA DE SEGURIDAD</t>
  </si>
  <si>
    <t>ALVAREZ  TARAZONA ANGEL  ALFREDO</t>
  </si>
  <si>
    <t>INGENIERO DE HIGIENE Y SEGURIDAD</t>
  </si>
  <si>
    <t xml:space="preserve">Analista Técnico </t>
  </si>
  <si>
    <t>ALVAREZ JARA RAMIRO WILLY</t>
  </si>
  <si>
    <t>INGENIERO MECANICA ELECTRICA</t>
  </si>
  <si>
    <t xml:space="preserve">CHOFER  DE CAMPO </t>
  </si>
  <si>
    <t>ALVAREZ URIBE FABIO ENRIQUE</t>
  </si>
  <si>
    <t>MECÁNICO AUTOMOTRÍZ</t>
  </si>
  <si>
    <t xml:space="preserve">ESPECIALISTA 3 - LEGAL RECLAMOS </t>
  </si>
  <si>
    <t>ALVITES CARPIO CESAR EDUARDO</t>
  </si>
  <si>
    <t>ANALISTA TÉCNICO EN RECLAMOS</t>
  </si>
  <si>
    <t xml:space="preserve">ANCHAYHUA HILARIO WENCESLAO </t>
  </si>
  <si>
    <t>INGENIERO MECANICO ELECTRICISTA</t>
  </si>
  <si>
    <t xml:space="preserve">ASISTENTE ADMINISTRATIVO </t>
  </si>
  <si>
    <t xml:space="preserve">ANDRADE PANIHUARA NERIDA </t>
  </si>
  <si>
    <t xml:space="preserve">AUXILIAR ADMINISTRATIVO - CENTRAL TELEFÓNICA </t>
  </si>
  <si>
    <t>ANTUNEZ SAAVEDRA PATRICIA HAYDEE</t>
  </si>
  <si>
    <t>ANALISTA LEGAL EN RECLAMOS Y CUMPLIMIENTO</t>
  </si>
  <si>
    <t>APAZA MORENO ALVARO FRANCISCO</t>
  </si>
  <si>
    <t>ABOGADO -  GERENCIA LEGAL</t>
  </si>
  <si>
    <t>APOLAYA VALENCIA JUAN PABLO</t>
  </si>
  <si>
    <t xml:space="preserve">AUXILIAR ADMINISTRATIVO </t>
  </si>
  <si>
    <t>APONTE QUISPE ROSSY DALLANA</t>
  </si>
  <si>
    <t>ARANA BAXERIAS JOSE MANUEL</t>
  </si>
  <si>
    <t>Especialista 3 - Legal Reclamos</t>
  </si>
  <si>
    <t>ARCE GUTIERREZ ALVARO ORLANDO</t>
  </si>
  <si>
    <t>ARMAS VALENCIA CRISTHINE JENNIFER</t>
  </si>
  <si>
    <t>ESPECIALISTA EN TECNOLOGÍA DE LA INFORMACIÓN</t>
  </si>
  <si>
    <t>ARTEAGA LIÑAN JORGE LUIS</t>
  </si>
  <si>
    <t>TITULO PROFESIONAL DE INGENIERO ELECTRONICO</t>
  </si>
  <si>
    <t>Asistente de Base de Datos</t>
  </si>
  <si>
    <t xml:space="preserve">ASENCIOS CERNA JULISSA </t>
  </si>
  <si>
    <t>INGENIERÍA DE SISTEMAS</t>
  </si>
  <si>
    <t>Analista de Seguridad de Información</t>
  </si>
  <si>
    <t>ASTETE COTRINA JAIME ANDRES</t>
  </si>
  <si>
    <t>Computación</t>
  </si>
  <si>
    <t>ESPECIALISTA EN GEOMECÁNICA</t>
  </si>
  <si>
    <t>ATAHUAMAN VALLADARES EDER HELIO</t>
  </si>
  <si>
    <t>Especialista - 3 Abogado</t>
  </si>
  <si>
    <t xml:space="preserve">ATUNGA CHAMORRO DIANA </t>
  </si>
  <si>
    <t>AVALOS SANCHEZ ARMANDO OCTAVIO</t>
  </si>
  <si>
    <t>INGENIERÍA QUÍMICA</t>
  </si>
  <si>
    <t xml:space="preserve">ESPECIALISTA 3 - ASISTENTE LEGAL DE MINERÍA </t>
  </si>
  <si>
    <t>AYERVE ROMERO ATENAS ADRIANA</t>
  </si>
  <si>
    <t>TITULO DE INGENIERO</t>
  </si>
  <si>
    <t>ESPECIALISTA REGIONAL EN ELECTRICIDAD</t>
  </si>
  <si>
    <t>BALCAZAR CASTRO LEWIS LEONEL</t>
  </si>
  <si>
    <t>BALLON BRICEÑO CARLA ERIKA</t>
  </si>
  <si>
    <t>ANALISTA TECNICO</t>
  </si>
  <si>
    <t>BALTAZAR QUITO EDWARD PAUL</t>
  </si>
  <si>
    <t xml:space="preserve">ESPECIALISTA LEGAL REGIONAL </t>
  </si>
  <si>
    <t>BANCES SOSA EDUARDO JESUS SANTIAGO</t>
  </si>
  <si>
    <t>Especialista Senior en Solución de Contr</t>
  </si>
  <si>
    <t xml:space="preserve">BARBOZA GARAUNDO DONALD </t>
  </si>
  <si>
    <t>BARRENECHEA ARNAO FRANCIS ANDERSON</t>
  </si>
  <si>
    <t xml:space="preserve">ESPECIALISTA FINANCIERO </t>
  </si>
  <si>
    <t>BARRENO PAREDES CLAUDIA LUZMILA</t>
  </si>
  <si>
    <t xml:space="preserve">ASISTENTE ADMINISTRATIVO REGIONAL </t>
  </si>
  <si>
    <t>BARRERA ROMÁN KELLY GERALDINE</t>
  </si>
  <si>
    <t>BARRETO FERNANDEZ CESAR RENATO</t>
  </si>
  <si>
    <t>BARRIONUEVO ASENCIO LUIS DIEGO</t>
  </si>
  <si>
    <t xml:space="preserve">ESPECIALISTA REGIONAL EN HIDROCARBUROS </t>
  </si>
  <si>
    <t>BARRIOS REATEGUI CARLOS ALFONSO</t>
  </si>
  <si>
    <t>INGENIERO PETROQUIMICO</t>
  </si>
  <si>
    <t>BASTIDAS QUISPE EDISON HUGO</t>
  </si>
  <si>
    <t>INGENIERÍA MECÁNICA</t>
  </si>
  <si>
    <t>ESPECIALISTA II - GESTOR DE NORMAS (GFHL)</t>
  </si>
  <si>
    <t xml:space="preserve">BECERRA RUIZ GUSTAVO </t>
  </si>
  <si>
    <t xml:space="preserve">ESPECIALISTA TÉCNICO II - DGTE </t>
  </si>
  <si>
    <t>BEJAR CACERES HERCY ABDEL</t>
  </si>
  <si>
    <t>Asistente de Comunicación Interna</t>
  </si>
  <si>
    <t>BELLIDO OCHOA JONATHAN RENZO</t>
  </si>
  <si>
    <t>COMUNICADOR</t>
  </si>
  <si>
    <t xml:space="preserve">ESPECIALISTA 2 - SALA COLEGIADA </t>
  </si>
  <si>
    <t>BELTRAN POMA ROGER RAFAEL</t>
  </si>
  <si>
    <t>COORDINADOR LEGISLATIVO DE PROYECTOS Y NORMAS</t>
  </si>
  <si>
    <t>BERMEJO KLOKOCH ROXANA HAYDEE</t>
  </si>
  <si>
    <t>LI CENCIADA EN SOCIOLOGIA</t>
  </si>
  <si>
    <t xml:space="preserve">ESPECIALISTA DE PROYECTO DISTRIBUCIÓN - ICA </t>
  </si>
  <si>
    <t>BERNALES FIGUEROA AUGUSTO ENRIQUE</t>
  </si>
  <si>
    <t>BERNEDO TEJADA LESLY JESSYBEL</t>
  </si>
  <si>
    <t xml:space="preserve">ESPECIALISTA LEGAL EN HIDROCARBUROS </t>
  </si>
  <si>
    <t>BERRIO YABAR CARLOS ALBERTO</t>
  </si>
  <si>
    <t>ANALISTA DE EXPEDIENTES Y PENALIDADES</t>
  </si>
  <si>
    <t>BLAS REYES VICTOR MANUEL</t>
  </si>
  <si>
    <t>INGENIERO EN ENERGIA</t>
  </si>
  <si>
    <t>Especialista Senior en Supervisión de Re</t>
  </si>
  <si>
    <t>BOGGIO NIETO JOSÉ CARLOS</t>
  </si>
  <si>
    <t>BOULANGGER MIRANDA CARLOS ENRIQUE</t>
  </si>
  <si>
    <t>INGENIERO ELECTRICO</t>
  </si>
  <si>
    <t xml:space="preserve">ESPECIALISTA 1 </t>
  </si>
  <si>
    <t>BRAÑES RODRÍGUEZ HERMENEGILDO ARSENIO</t>
  </si>
  <si>
    <t>ESPECIALISTA TÉCNICO EN ENERGÍA - FISE</t>
  </si>
  <si>
    <t>BULEJE AYALA JUAN CARLOS</t>
  </si>
  <si>
    <t>Especialista en Energía</t>
  </si>
  <si>
    <t>CABALLERO INGA LUIS RICARDO</t>
  </si>
  <si>
    <t xml:space="preserve">ESPECIALISTA 1 DE PROYECTO DE MASIFICACIÓN DE GAS </t>
  </si>
  <si>
    <t>CABELLOS CORNEJO MARIO GUILLERMO</t>
  </si>
  <si>
    <t>CABRERA SUAREZ CARMEN JULIA</t>
  </si>
  <si>
    <t>ESPECIALISTA EN ANÁLISIS ECONÓMICO</t>
  </si>
  <si>
    <t>CACERES AGUILAR ADRIAN RAUL</t>
  </si>
  <si>
    <t xml:space="preserve">ESPECIALISTA LEGAL 1 </t>
  </si>
  <si>
    <t>CÁCERES LOUREIRO MARIO RICARDO</t>
  </si>
  <si>
    <t>ESPECIALISTA LEGAL DEL PROYECTO DE MASIFICACIÓN DE</t>
  </si>
  <si>
    <t>CADENAS SAYAN NORCA EVELYN</t>
  </si>
  <si>
    <t xml:space="preserve">CALDERON CASTELAR FROILAN </t>
  </si>
  <si>
    <t>CALDERON OJEDA KARLA GERALDINE</t>
  </si>
  <si>
    <t>ESPECIALISTA 1 (ESPECIALISTA EN TECNOLOGÍA DE INFO</t>
  </si>
  <si>
    <t>CALERO CUEVA CARLOS OMAR</t>
  </si>
  <si>
    <t xml:space="preserve">CALOGGERO SUAREZ GIOVANNI </t>
  </si>
  <si>
    <t xml:space="preserve">ESPECIALISTA II-GESTOR PROYECTO SCOP </t>
  </si>
  <si>
    <t>CALVO MEJIA ANGEL ADHEMIR</t>
  </si>
  <si>
    <t>RECEPCIONISTA (STOR)</t>
  </si>
  <si>
    <t>CAMACHO LEON ROSINA KARINA</t>
  </si>
  <si>
    <t>COMPUTACIÓN E INFORMÁTICA</t>
  </si>
  <si>
    <t>FORMACIÓN TÉCNICA</t>
  </si>
  <si>
    <t xml:space="preserve">ESPECIALISTA I (ESPECIALISTA EN GAS NATURAL) </t>
  </si>
  <si>
    <t>CAMPOS PEVES ALCIDES JUAN</t>
  </si>
  <si>
    <t>INGENIERO DE PETROLEO</t>
  </si>
  <si>
    <t xml:space="preserve">ANALISTA TÉCNICO </t>
  </si>
  <si>
    <t>CANALES ROSAS JUSTO GERMAN</t>
  </si>
  <si>
    <t>Abogado en Recargos Tarifarios</t>
  </si>
  <si>
    <t>CANELO SOLÓRZANO ELBA ISABEL</t>
  </si>
  <si>
    <t>CANO MACCHERI CLAUDIA ANGÉLICA</t>
  </si>
  <si>
    <t>ESPECIALISTA EN INFRAESTRUCTURA E INSTAL</t>
  </si>
  <si>
    <t>CANO REYES CARLOS DANY</t>
  </si>
  <si>
    <t>INGENIERÍA</t>
  </si>
  <si>
    <t>CARBAJAL ROSEL MIGUEL ANGEL</t>
  </si>
  <si>
    <t>CARDENAS BILBAO MARTIN GONZALO</t>
  </si>
  <si>
    <t>CARHUAMACA TITO MERCEDES ROSARIO</t>
  </si>
  <si>
    <t>INGENIERA ELECTRICISTA</t>
  </si>
  <si>
    <t>CARPIO ESCALANTE ENRIQUE DANIEL</t>
  </si>
  <si>
    <t>CARPIO ESCALANTE EDGARD ALBERTO</t>
  </si>
  <si>
    <t>INGENIERIO INDUSTRIAL</t>
  </si>
  <si>
    <t>ASISTENTE REGIONAL EN ATENCION AL CIUDAD</t>
  </si>
  <si>
    <t>CARRANZA RAMOS FELICITA NATALI</t>
  </si>
  <si>
    <t>ESPECIALISTA EN TECNOLOGÍA DE INFORMACIÓN - FISE</t>
  </si>
  <si>
    <t>CARRANZA VERGARA LUIS GONZALO</t>
  </si>
  <si>
    <t>INGENIERO DE COMPUTACION Y SISTEMAS</t>
  </si>
  <si>
    <t>ESPECIALISTA TÉCNICO DE GAS NATURAL</t>
  </si>
  <si>
    <t>CARRILLO CASTILLO RODRIGO EDUARDO</t>
  </si>
  <si>
    <t>Analista del sector energía y minería</t>
  </si>
  <si>
    <t>CARRILLO CHAVEZ ALEXANDER JUNIOR</t>
  </si>
  <si>
    <t>ESPECIALISTA TÉCNICO I - DDE (GART)</t>
  </si>
  <si>
    <t xml:space="preserve">CARRILLO GUTIERREZ FERNANDO </t>
  </si>
  <si>
    <t>TITULO DE INGENIERO ELECTRICISTA</t>
  </si>
  <si>
    <t>ESPECIALISTA SENIOR EN SUP DE GEN ELEC</t>
  </si>
  <si>
    <t xml:space="preserve">CARRILLO TINCALLPA EDUARDO </t>
  </si>
  <si>
    <t>Especialista en Innovación TIC</t>
  </si>
  <si>
    <t>CARRION CRISTOBAL HENRY EDUARDO</t>
  </si>
  <si>
    <t>ESPECIALISTA SENIOR EN GOBIERNO DIGITAL</t>
  </si>
  <si>
    <t xml:space="preserve">AUXILIAR </t>
  </si>
  <si>
    <t>CASAPIA NUÑEZ CLAUDIA PATRICIA</t>
  </si>
  <si>
    <t>ESPECIALISTA DE LA SUPERVISIÓN DE GAS NATURAL</t>
  </si>
  <si>
    <t>CASAPÍA NUÑEZ GUILLERMO FRANCISCO</t>
  </si>
  <si>
    <t>INGENIERO METALURGISTA</t>
  </si>
  <si>
    <t>CASAS EFFIO HERBERT KRIS</t>
  </si>
  <si>
    <t xml:space="preserve">ESPECIALISTA EN SISTEMA INTEGRADO DE GESTIÓN </t>
  </si>
  <si>
    <t>CASTAÑEDA GRISPO JUAN JESUS</t>
  </si>
  <si>
    <t xml:space="preserve">ADMINISTRADOR DE SISTEMAS DE INFORMACIÓN </t>
  </si>
  <si>
    <t>CASTAÑEDA ROSSEL JOSE MANUEL</t>
  </si>
  <si>
    <t>INGENIERO EN COMPUTACION Y SISTEMAS</t>
  </si>
  <si>
    <t>CASTILLO ARRIETA ALEXIS ANDREE DEL LUREN</t>
  </si>
  <si>
    <t>ASISTENTE MENSAJERIA INTERNA</t>
  </si>
  <si>
    <t>CASTILLO GAMBOA ROBERTO SANTIAGO</t>
  </si>
  <si>
    <t>ESPECIALISTA GESTIÓN PROY Y SUPERV GAS N</t>
  </si>
  <si>
    <t>CASTILLO GONZALES JOSE CARLOS</t>
  </si>
  <si>
    <t>ESPECIALISTA II - GESTOR  PROYECTOS (GFHL)</t>
  </si>
  <si>
    <t>CASTILLO PALOMINO CRISTIAN MIGUEL</t>
  </si>
  <si>
    <t xml:space="preserve">ESPECIALISTA TÉCNICO DEL PROYECTO DE MASIFICACIÓN </t>
  </si>
  <si>
    <t>CASTILLO TAIPE FERNANDO GONZALO</t>
  </si>
  <si>
    <t xml:space="preserve">CASTRO LUERA MOISES </t>
  </si>
  <si>
    <t>INGENIERÍA EN ENERGÍA</t>
  </si>
  <si>
    <t>CASTRO QUIROZ ANTHONY JOEL</t>
  </si>
  <si>
    <t>ESPECIALISTA LEGAL EN HIDROCARBUROS (OR)</t>
  </si>
  <si>
    <t>CASTRO VALDIVIEZO VERONICA ISABEL</t>
  </si>
  <si>
    <t>Especialista en Atención al Usuario</t>
  </si>
  <si>
    <t>CATARI CALLOAPAZA JOHNNY ANGELO</t>
  </si>
  <si>
    <t>ESPECIALISTA 3 - UNIDAD DE TRANSMISIÓN - ALTAS Y B</t>
  </si>
  <si>
    <t>CCOLLATUPA PUMASUPA JOSE CARLOS</t>
  </si>
  <si>
    <t>CEPEDA VERA ALFREDO CESAR</t>
  </si>
  <si>
    <t>ANALISTA PROGRAMADOR DE APLICACIONES TIC</t>
  </si>
  <si>
    <t>CERRON  BALCAZAR RICARDO  MANUEL</t>
  </si>
  <si>
    <t>INGENIERÍA INFORMÁTICA</t>
  </si>
  <si>
    <t>CERSSO CASO CARLOS MARX</t>
  </si>
  <si>
    <t>ESPECIALISTA DE IMPLEMENTACIÓN DEL FISE</t>
  </si>
  <si>
    <t>CERVANTES RODRIGUEZ FREDDY HECTOR</t>
  </si>
  <si>
    <t>ESPECIALISTA SENIOR EN SISTEMAS DE INFORMACIÓN ENE</t>
  </si>
  <si>
    <t>Analista de Gestión</t>
  </si>
  <si>
    <t xml:space="preserve">CHACALIAZA RIOS ROMINA </t>
  </si>
  <si>
    <t>CHAMORRO BOHORQUEZ GUILLERMO EUGENIO</t>
  </si>
  <si>
    <t>MAESTRO EN CIENCIAS CON MENCIÓN EN INGENIERIA DE MINAS</t>
  </si>
  <si>
    <t xml:space="preserve">ORIENTADOR TÉCNICO </t>
  </si>
  <si>
    <t>CHAPOÑAN MIGUEL AIDA CYNTHIA</t>
  </si>
  <si>
    <t>CHARRY HIPÓLITO EMILY MILAGROS</t>
  </si>
  <si>
    <t>Asistente de mensajería interna</t>
  </si>
  <si>
    <t xml:space="preserve">CHAUCA ZEGARRA GIANCARLO </t>
  </si>
  <si>
    <t>CHÁVARRI BALLADARES ALBERT FARITH</t>
  </si>
  <si>
    <t xml:space="preserve">ASISTENTE EN SERVICIOS GENERALES </t>
  </si>
  <si>
    <t>CHÁVARRY INFANTE HINGRYD ESTRELLA</t>
  </si>
  <si>
    <t>ANALISTA EN GESTIÓN DE COBRANZA</t>
  </si>
  <si>
    <t>CHAVEZ GIL RICHARD IVAN</t>
  </si>
  <si>
    <t xml:space="preserve">CHAVEZ PORTA THAIS </t>
  </si>
  <si>
    <t>CHAVEZ VASQUEZ DARHA VALESKKA</t>
  </si>
  <si>
    <t>ESPECIALISTA EN COMBUSTIBLES LÍQUIDOS</t>
  </si>
  <si>
    <t>CHAVEZ VILLANUEVA PATRICIA BEATRIZ</t>
  </si>
  <si>
    <t>ESPECIALISTA 3 (COORDINACIÓN ADMINISTRATIVA)</t>
  </si>
  <si>
    <t>CHAVEZ WAUKE MARIA MERCEDES</t>
  </si>
  <si>
    <t>ASISTENTE EN SERVICIOS GENERALES</t>
  </si>
  <si>
    <t>CHAVEZ ZEVALLOS JULY LORENZA</t>
  </si>
  <si>
    <t>INGENIERÍA INDUSTRIAL</t>
  </si>
  <si>
    <t xml:space="preserve">ASISTENTE SECTORIAL </t>
  </si>
  <si>
    <t>CHICASACA HUAMANÍ JOSÉ EMILIO</t>
  </si>
  <si>
    <t>Especialista Contable</t>
  </si>
  <si>
    <t>CHIHUA CISNEROS JULIO CESAR</t>
  </si>
  <si>
    <t>AUXILIAR (GFGN)</t>
  </si>
  <si>
    <t>CHILINGANO MEDINA HELIN YOSAN</t>
  </si>
  <si>
    <t>ASISTENTE GESTIÓN OPERATIVA DE SUPERVISI</t>
  </si>
  <si>
    <t>Especialista Técnico II-DGTE</t>
  </si>
  <si>
    <t>CHINCHA ALVA NILTON ROOSEVELT</t>
  </si>
  <si>
    <t xml:space="preserve">CHIQUILIN CASTRO ETELVINA </t>
  </si>
  <si>
    <t xml:space="preserve">ANALISTA FUNCIONAL </t>
  </si>
  <si>
    <t>CHIRINOS AZPILCUETA CARLOS ALBERTO</t>
  </si>
  <si>
    <t>Especialista en Análisis Económico</t>
  </si>
  <si>
    <t>CHIRINOS CÉPEDA RODRIGO FREDDY</t>
  </si>
  <si>
    <t>ASISTENTE DE CONTROL PATRIMONIAL</t>
  </si>
  <si>
    <t>CHOCANO CHAVEZ JORGE HERNAN</t>
  </si>
  <si>
    <t>CHOQUE CRUZ LUIS DENNIS</t>
  </si>
  <si>
    <t>Especialista - 3 Legal (Reclamos y Cumpl</t>
  </si>
  <si>
    <t>CHOQUE MENDEZ ELIZABETH SOFIA</t>
  </si>
  <si>
    <t>CHOY BALBOA ANGELICA LORENA</t>
  </si>
  <si>
    <t>CHUCHON GOMEZ YEFERSON ANDY ALEXIS</t>
  </si>
  <si>
    <t>ESPECIALISTA   PARA   LA   SUPERVISIÓN   DE   PROY</t>
  </si>
  <si>
    <t>CHUCHULLO LAUCATA HENRRY BRAULIO</t>
  </si>
  <si>
    <t>ESPECIALISTA TÉCNICO PROYECTOS GAS NATUR</t>
  </si>
  <si>
    <t>CHUMBIAUCA CASTILLO JULIO FRANCISCO</t>
  </si>
  <si>
    <t>ABOGADO (GFGN)</t>
  </si>
  <si>
    <t xml:space="preserve">CHUMPEN AMARO LIZANDRO </t>
  </si>
  <si>
    <t>ANALISTA DE CLIMA LABORAL Y D.O.</t>
  </si>
  <si>
    <t>CHUNG PADILLA RAMKEL ELIANA</t>
  </si>
  <si>
    <t>CHUNGA GALÁN SARELLA ESTÉFANI</t>
  </si>
  <si>
    <t>ESPECIALISTA REGIONAL EN ELECTRICIDAD (OR)</t>
  </si>
  <si>
    <t>CHUNGA GARCÍA JORGE EDUARDO</t>
  </si>
  <si>
    <t>INGENIERO MECANICO ELECTRICO</t>
  </si>
  <si>
    <t xml:space="preserve">ESPECIALISTA III - CONTROL DE GESTIÓN-B </t>
  </si>
  <si>
    <t>CLAVIJO DUEÑAS YENNY LUPE</t>
  </si>
  <si>
    <t>CLEMENTE AVILA JOSE MIGUEL</t>
  </si>
  <si>
    <t>Esp en trámite documentario y mensajería</t>
  </si>
  <si>
    <t>COBARRUBIAS FIGUEROA OMAR ALEXIS</t>
  </si>
  <si>
    <t xml:space="preserve">COELHO BARDALES DUONEE </t>
  </si>
  <si>
    <t>ORIENTADOR TÉCNICO (GFHL)</t>
  </si>
  <si>
    <t>COELLO ALDANA LUCIANA GISELE</t>
  </si>
  <si>
    <t xml:space="preserve">ANALISTA ECONÓMICO SECTORIAL </t>
  </si>
  <si>
    <t>COELLO JARAMILLO FRANCISCO JAVIER</t>
  </si>
  <si>
    <t>COLQUEPISCO MATOS JULIO CÉSAR</t>
  </si>
  <si>
    <t>ASISTENTE ADMINISTRATIVO (DOP) (GFHL)</t>
  </si>
  <si>
    <t>CONDEMARIN NALVARTE LUZMILA ZOILA INES</t>
  </si>
  <si>
    <t>ESPECIALISTA  1  EN  DISTRIBUCIÓN  Y  COMERCIALIZA</t>
  </si>
  <si>
    <t>CONDOR ARROYO OLINDA LIDIA</t>
  </si>
  <si>
    <t>INGENIERO PETROQUÍMICO</t>
  </si>
  <si>
    <t xml:space="preserve">ESPECIALISTA TÉCNICO I - DGTE </t>
  </si>
  <si>
    <t>CONDOR CANALES JUAN ANTONIO</t>
  </si>
  <si>
    <t>INGENIERÍA ELÉCTRICA</t>
  </si>
  <si>
    <t>ESPECIALISTA  ECONÓMICO</t>
  </si>
  <si>
    <t>CONDORI SULLASI MAYRA LUZ MARIA</t>
  </si>
  <si>
    <t xml:space="preserve">ESPECIALISTA 1 (ECONOMISTA) </t>
  </si>
  <si>
    <t xml:space="preserve">ANALISTA DE PRUEBAS Y AUTOMATIZACIÓN DE </t>
  </si>
  <si>
    <t>CONTRERAS ARCE SOCORRO DEL PILAR</t>
  </si>
  <si>
    <t>ESPECIALISTA LEGAL - FISE</t>
  </si>
  <si>
    <t>CONTRERAS CHAVEZ LAURA LETICIA</t>
  </si>
  <si>
    <t>Especialista II - Gestor  Proyectos</t>
  </si>
  <si>
    <t xml:space="preserve">CONTRERAS CHAVEZ ZANDY </t>
  </si>
  <si>
    <t>ESPECIALISTA I (ESPECIALISTA EN REGISTRO Y PROYECT</t>
  </si>
  <si>
    <t>CONTRERAS SERRANO JUAN AMILCAR</t>
  </si>
  <si>
    <t xml:space="preserve">ESPECIALISTA TÉCNICO III- DDE </t>
  </si>
  <si>
    <t>COPELLO ZEVALLOS JORGE ANTONIO</t>
  </si>
  <si>
    <t>CHOFER (OAF)</t>
  </si>
  <si>
    <t>CORDOVA CALLE JOSE LINO</t>
  </si>
  <si>
    <t>COMPUTACIÓN</t>
  </si>
  <si>
    <t xml:space="preserve">ESPECIALISTA DE SEGURIDAD Y GESTIÓN AMBIENTAL </t>
  </si>
  <si>
    <t>CORDOVA DIAZ KAREN INES</t>
  </si>
  <si>
    <t>TITULO PROFESIONAL DE INGENIERO DE HIGIENE Y SEGURIDAD INDUSTRIAL</t>
  </si>
  <si>
    <t>CORONADO DIAZ SUSANA ROSALIA</t>
  </si>
  <si>
    <t>Espe Senior en Planeamiento Estratégico</t>
  </si>
  <si>
    <t xml:space="preserve">CORREA GUERRERO MILAGROS </t>
  </si>
  <si>
    <t>CORREA MERA LUZ DEL CARMEN</t>
  </si>
  <si>
    <t>Abogado Penalista</t>
  </si>
  <si>
    <t>CORTEZ AGUILAR JOHANNA BELLAMY</t>
  </si>
  <si>
    <t xml:space="preserve">CORTEZ LOPE ROGELIO </t>
  </si>
  <si>
    <t>ASISTENTE  ADMINISTRATIVO</t>
  </si>
  <si>
    <t>COSIO TICLAVILCA MYLENE JENNIFER</t>
  </si>
  <si>
    <t>COSSIO CHAVEZ SARA BETSABE</t>
  </si>
  <si>
    <t>Especialista Senior en Base de Datos</t>
  </si>
  <si>
    <t>COSSIO GIURIA FERNANDO OMAR</t>
  </si>
  <si>
    <t>INGENIERÍA EMPRESARIAL Y SISTEMAS</t>
  </si>
  <si>
    <t>COSTA MOSCOL FERNANDO JAVIER</t>
  </si>
  <si>
    <t>ESPECIALISTA ECONÓMICO</t>
  </si>
  <si>
    <t xml:space="preserve">CRISPIN CUNYA MARIANELLA </t>
  </si>
  <si>
    <t xml:space="preserve">ESPECIALISTA EN  TESORERÍA </t>
  </si>
  <si>
    <t>CRUZ GARCÍA ISABEL DEL PILAR</t>
  </si>
  <si>
    <t>ANALISTA CONTABLE</t>
  </si>
  <si>
    <t>CRUZ HERRERA LEYDI LISETH</t>
  </si>
  <si>
    <t>CRUZ PALAS ALDRIN MANUEL</t>
  </si>
  <si>
    <t xml:space="preserve">ESPECIALISTA II EN PRESUPUESTO </t>
  </si>
  <si>
    <t xml:space="preserve">CRUZADA ROBLES CRISTIAM </t>
  </si>
  <si>
    <t>CRUZADO ABANTO YAN DUBER</t>
  </si>
  <si>
    <t>CUBAS RUBIO ALAN ROY</t>
  </si>
  <si>
    <t>ASISTENTE DE TRAMITE DOCUMENTARIO</t>
  </si>
  <si>
    <t>CUETO MEZA MARÍA LOURDES</t>
  </si>
  <si>
    <t>PROFESIONAL TÉCNICO EN COMPUTACIÓN E INFORMÁTICA</t>
  </si>
  <si>
    <t xml:space="preserve">ANALISTA PROGRAMADOR DE SISTEMAS </t>
  </si>
  <si>
    <t>CUZCANO GONZÁLEZ RONALD IVÁN</t>
  </si>
  <si>
    <t>DE LA CRUZ ROJAS JOSÉ LUIS</t>
  </si>
  <si>
    <t xml:space="preserve">ESPECIALISTA 3 ( FINANCIERO)  </t>
  </si>
  <si>
    <t>DE LA VEGA MEJIA JUAN MANUEL</t>
  </si>
  <si>
    <t>ESPECIALISTA DE MASIFICACIÓN DE GAS NATURAL – SECT</t>
  </si>
  <si>
    <t xml:space="preserve">DE LAMA CASTILLO GONZALO </t>
  </si>
  <si>
    <t>ESPECIALISTA LEGAL EN HIDROCARBUROS</t>
  </si>
  <si>
    <t>DEL CARPIO PINTO JOSE ALONSO</t>
  </si>
  <si>
    <t xml:space="preserve">ESPECIALISTA II - LEGAL HIDROCARBUROS </t>
  </si>
  <si>
    <t>DEL VILLAR GUERRA WILMER ANTHONY</t>
  </si>
  <si>
    <t>DELGADO ARITA CLAUDIA DENISSE</t>
  </si>
  <si>
    <t>ESPECIALISTA -3</t>
  </si>
  <si>
    <t>DELGADO CUBAS ERVIN JOHN</t>
  </si>
  <si>
    <t>DEXTRE SANCHEZ JESUS ENRIQUE</t>
  </si>
  <si>
    <t>ESPECIALISTA GESTION DE COBRANZA</t>
  </si>
  <si>
    <t xml:space="preserve">ESPECIALISTA DE SEGURIDAD </t>
  </si>
  <si>
    <t>DEXTRE SOLIS YORK LEONIDAS</t>
  </si>
  <si>
    <t>ANALISTA TÉCNICO EN REGULACIÓN DE GENERA</t>
  </si>
  <si>
    <t>DIAZ ABURTO MAYKOL ALEXANDER</t>
  </si>
  <si>
    <t>CHOFER  DE CAMPO (GFGN)</t>
  </si>
  <si>
    <t>DIAZ CARRILLO CRISTOPHER JONATHAN</t>
  </si>
  <si>
    <t>DÍAZ FLORES JOSÉ DANIEL</t>
  </si>
  <si>
    <t>ANALISTA DE SISTEMAS (OS)</t>
  </si>
  <si>
    <t>DÍAZ MAZABEL JORGE MANUEL</t>
  </si>
  <si>
    <t>Ingeniería de Computación y Sistemas</t>
  </si>
  <si>
    <t xml:space="preserve">ESPECIALISTA AMBIENTAL </t>
  </si>
  <si>
    <t>DIAZ PERALTA MEYLING ANTONIETA</t>
  </si>
  <si>
    <t xml:space="preserve">ABOGADO - DGTE </t>
  </si>
  <si>
    <t>DIAZ VILLANUEVA EDWAR RAFAEL</t>
  </si>
  <si>
    <t xml:space="preserve">ESPECIALISTA EN GESTIÓN DE CALIDAD </t>
  </si>
  <si>
    <t>ECHEGARAY ALVARADO GIANCARLO MANUEL</t>
  </si>
  <si>
    <t>ESPECIALISTA LEGAL (MADRE DE DIOS)</t>
  </si>
  <si>
    <t>ECHEGARAY PACHECO EDGAR JUVENAL</t>
  </si>
  <si>
    <t>JEFE DE ADMINISTRACION TRIBUTARIA Y GEST</t>
  </si>
  <si>
    <t>EFFIO ZÚÑIGA KATHERINE AMELIA</t>
  </si>
  <si>
    <t xml:space="preserve">Especialista Legal Regional </t>
  </si>
  <si>
    <t>ENDARA  ORTIZ DIETER  JHOSEFF</t>
  </si>
  <si>
    <t xml:space="preserve">ESPECIALISTA - 2 </t>
  </si>
  <si>
    <t>ENRIQUEZ ROMERO ARMANDO MANUEL</t>
  </si>
  <si>
    <t>ESPECIALISTA -1</t>
  </si>
  <si>
    <t xml:space="preserve">ESPECIALISTA-3 - CONTADOR </t>
  </si>
  <si>
    <t>ESCOBAR PEREZ ELIZABETH ESTHER</t>
  </si>
  <si>
    <t>ESPINOZA COSTA RICARDO ERNESTO</t>
  </si>
  <si>
    <t>ESPINOZA ESPINOZA SANDRA PAOLA</t>
  </si>
  <si>
    <t xml:space="preserve">ESPECIALISTA CONTABLE </t>
  </si>
  <si>
    <t>ESPINOZA GIL TANIA VERONICA</t>
  </si>
  <si>
    <t xml:space="preserve">ESPINOZA MELGAREJO DAVID </t>
  </si>
  <si>
    <t>SISTEMAS ELÉCTRICOS DE DISTRIBUCIÓN</t>
  </si>
  <si>
    <t>ESPINOZA PAREDES LORENA DEL ROSARIO</t>
  </si>
  <si>
    <t xml:space="preserve">ESPINOZA ROJAS EDISON </t>
  </si>
  <si>
    <t>INGENIERIA ELECTRICA</t>
  </si>
  <si>
    <t>ESPECIALISTA II - SUPERVISIÓN CONTABLE DE APORTES</t>
  </si>
  <si>
    <t>ESPINOZA VALENZUELA ALBERTO IVAN</t>
  </si>
  <si>
    <t xml:space="preserve">TESORERO </t>
  </si>
  <si>
    <t>ESTRADA MIER MARIA DEL CARMEN</t>
  </si>
  <si>
    <t>ESPECIALISTA SENIOR EN RELACIONES INTERN</t>
  </si>
  <si>
    <t>G16453384</t>
  </si>
  <si>
    <t xml:space="preserve">ESTRADA MORENO BEATRIZ </t>
  </si>
  <si>
    <t>ESPECIALISTA EN CONTROL DE LA PRODUCCIÓN Y RESERVA</t>
  </si>
  <si>
    <t>ESTRADA VERA ENRIQUE OSWALDO</t>
  </si>
  <si>
    <t xml:space="preserve">ESPECIALISTA TÉCNICO I - DGN </t>
  </si>
  <si>
    <t>ESTRELLA CAMACUARI ANDRÉS LUIS</t>
  </si>
  <si>
    <t>INGENIERO MÉCANICO</t>
  </si>
  <si>
    <t xml:space="preserve">ASISTENTE - 1 </t>
  </si>
  <si>
    <t>EUGENIO PRAELI CYNTHIA AHIMET</t>
  </si>
  <si>
    <t xml:space="preserve">EUGENIO RODRIGUEZ MARCOS </t>
  </si>
  <si>
    <t>ESPECIALISTA EN PLANTAS DE BENEFICIO</t>
  </si>
  <si>
    <t>FABIAN FABIAN HECTOR MANUEL</t>
  </si>
  <si>
    <t>Especialista Legal Senior en Energía</t>
  </si>
  <si>
    <t>FALCÓN ALZAMORA SILVIA CARMELA</t>
  </si>
  <si>
    <t xml:space="preserve">FERNANDEZ CONDORI MADANI </t>
  </si>
  <si>
    <t xml:space="preserve">ESPECIALISTA DE CONTRATACIONES Y ADQUISICIONES </t>
  </si>
  <si>
    <t xml:space="preserve">FERNANDEZ CROSSETTY HECTOR </t>
  </si>
  <si>
    <t>ESPECIALISTA  ATRACCIÓN SELECCIÓN PERSON</t>
  </si>
  <si>
    <t xml:space="preserve">FERNANDEZ MELENDEZ NANCY </t>
  </si>
  <si>
    <t>ASISTENTE ADMINISTRATIVO-REGIONAL PICHARI</t>
  </si>
  <si>
    <t xml:space="preserve">FERNANDEZ QUINTANILLA JENNY </t>
  </si>
  <si>
    <t>ABOGADO - COACTIVO ADMINISTRATIVO (GL)</t>
  </si>
  <si>
    <t>FERNANDEZ QUIROZ NADIA STEFANY</t>
  </si>
  <si>
    <t xml:space="preserve">ESPECIALISTA 3 - SISTEMAS ELÉCTRICOS </t>
  </si>
  <si>
    <t>FERNANDEZ RUIZ JORGE LUIS</t>
  </si>
  <si>
    <t>ASISTENTE DE ADMINISTRACIÓN DE PERSONAL (GTH)</t>
  </si>
  <si>
    <t>FIESTAS QUICIO ELVA MARIA</t>
  </si>
  <si>
    <t>FLORES APONTE CELINDA ELVIRA</t>
  </si>
  <si>
    <t>ESPECIALISTA TÉCNICO II - DGTE (GART)</t>
  </si>
  <si>
    <t>FLORES CUBAS MIGUEL ANGEL</t>
  </si>
  <si>
    <t xml:space="preserve">ESPECIALISTA TÉCNICO </t>
  </si>
  <si>
    <t>FLORES MASS IVAN ARMANDO</t>
  </si>
  <si>
    <t>FLORES TIPISMANA RUFINO</t>
  </si>
  <si>
    <t>FONSECA PALACIOS JOSE FERNANDO</t>
  </si>
  <si>
    <t>PRIMARIA COMPLETA</t>
  </si>
  <si>
    <t xml:space="preserve">FREITAS VILLAVICENCIO JACY </t>
  </si>
  <si>
    <t>FRETEL PORTAS YESENIA YENI</t>
  </si>
  <si>
    <t xml:space="preserve">AUXILIAR DE ORIENTADOR TÉCNICO </t>
  </si>
  <si>
    <t>FRIAS VALDIVIEZO TEOFILO JUNIOR</t>
  </si>
  <si>
    <t xml:space="preserve">FRISANCHO PEREYRA EFRAIN </t>
  </si>
  <si>
    <t>FUENTES CANDELA LUIS ANTENOR</t>
  </si>
  <si>
    <t>FUENTES CHUZON MIGUEL AGUSTAVO</t>
  </si>
  <si>
    <t>FUERTES CASTRO MANUEL JESUS</t>
  </si>
  <si>
    <t>ESPECIALISTA SENIOR FISCALIZACION TRIBUT</t>
  </si>
  <si>
    <t>FUSTAMANTE CONDOR LORENA VERONICA</t>
  </si>
  <si>
    <t>Especialista en Posicionamiento Instituc</t>
  </si>
  <si>
    <t>GALVEZ AGUIRRE CARLOS MANUEL</t>
  </si>
  <si>
    <t>ESPECIALISTA 3 - SANCIONES (SALA UNIPERSONAL 1)</t>
  </si>
  <si>
    <t>GAMARRA RUIZ KATERINE ANA</t>
  </si>
  <si>
    <t>GAMBOA ORE JOSE LUIS</t>
  </si>
  <si>
    <t>ASISTENTE DE LOGISTICA SIAF</t>
  </si>
  <si>
    <t>GARCIA MOREANO MARIELENA SALOME</t>
  </si>
  <si>
    <t>GARCIA SOLIS ROGELIO JOSE</t>
  </si>
  <si>
    <t>GARCIA USCAMAYTA JESUS WILLIAM</t>
  </si>
  <si>
    <t>CHOFER (GL)</t>
  </si>
  <si>
    <t>GHERSI ICOCHEA MANUEL WUILMER</t>
  </si>
  <si>
    <t>ARQUITECTO DE SOFTWARE</t>
  </si>
  <si>
    <t>GIL NUÑEZ MARTIN IGNACIO</t>
  </si>
  <si>
    <t>ESPECIALISTA ECONÓMICO - FISE</t>
  </si>
  <si>
    <t>GONZALES AMBÍA JOHNNY JOSEPH</t>
  </si>
  <si>
    <t xml:space="preserve">OFICIAL DE SEGURIDAD DE LA INFORMACIÓN </t>
  </si>
  <si>
    <t>GONZALES FUNG CARLOS ALCIDES</t>
  </si>
  <si>
    <t>ASISTENTE DE SISTEMAS</t>
  </si>
  <si>
    <t>GONZALES OCHOA JULIO CESAR</t>
  </si>
  <si>
    <t>TÉCNICO EN COMPUTACIÓN E INFORMÁTICA</t>
  </si>
  <si>
    <t>GONZALES ROMERO ISMAEL IVAN</t>
  </si>
  <si>
    <t>ESPECIALISTA SENIOR EN FISCALIZACIÓN TRI</t>
  </si>
  <si>
    <t>GONZALES VILLENA VILMA EDITH</t>
  </si>
  <si>
    <t>GONZALEZ SAAVEDRA ANGHELA SUSAN DEL CARMEN</t>
  </si>
  <si>
    <t>GORRITTI SIAPPO WILLIAM FERNANDO</t>
  </si>
  <si>
    <t>Especialista Legal Senior en Recargos Ta</t>
  </si>
  <si>
    <t>GORRITTI SIAPPO ZOILA PAOLA DEL ROSARIO</t>
  </si>
  <si>
    <t>GRAJEDA PARI MARTHA JAZMIN</t>
  </si>
  <si>
    <t>GROSSO CUSTODIO GUSTAVO ADOLFO</t>
  </si>
  <si>
    <t>GUARDAMINO MONTESINOS GISELA DINA</t>
  </si>
  <si>
    <t xml:space="preserve">ESPECIALISTA 3 - LEGAL RECLAMOS (SALA UNIPERSONAL </t>
  </si>
  <si>
    <t>GUELAC RAMOS SABY SARAI</t>
  </si>
  <si>
    <t>GUERRA LU JOSE ALEXANDER</t>
  </si>
  <si>
    <t xml:space="preserve">ANALISTA SECTORIAL EN ELECTRICIDAD Y GAS NATURAL </t>
  </si>
  <si>
    <t>GUEVARA CCAMA ERNESTO YURI</t>
  </si>
  <si>
    <t>ANALISTA LEGAL EN REGULACION Y SUPERVISI</t>
  </si>
  <si>
    <t>GUEVARA ROSALES HENRY VLADIMIR</t>
  </si>
  <si>
    <t>GUILLERMO ALVARADO JACK MICHAEL</t>
  </si>
  <si>
    <t xml:space="preserve">ASISTENTE </t>
  </si>
  <si>
    <t xml:space="preserve">GUTIERREZ ESCALANTE MARCELINA </t>
  </si>
  <si>
    <t xml:space="preserve">ESPECIALISTA LEGAL III - DGTE </t>
  </si>
  <si>
    <t xml:space="preserve">GUTIERREZ GALVÁN NATALI </t>
  </si>
  <si>
    <t>GUZMÁN ESTREMADOYRO WALTER ALEJANDRO</t>
  </si>
  <si>
    <t>Especialista Senior en Gestión de Proces</t>
  </si>
  <si>
    <t>GUZMAN LLOCLLA MELISA YOMALIT</t>
  </si>
  <si>
    <t>HEREDIA MARQUEZ WALTER MIGUEL</t>
  </si>
  <si>
    <t>INGENIERIA EN ENERGIA</t>
  </si>
  <si>
    <t>Analista Legal en Energía</t>
  </si>
  <si>
    <t>HERNANDEZ CELIS JOSE ALEJANDRO</t>
  </si>
  <si>
    <t>ESPECIALISTA 3 - UNIDAD DE TRANSMISIÓN - SEGURIDAD</t>
  </si>
  <si>
    <t xml:space="preserve">HERNANDEZ OLIVERA RONY </t>
  </si>
  <si>
    <t xml:space="preserve">ESPECIALISTA 3 - ABOGADO </t>
  </si>
  <si>
    <t>HERNANDEZ ZARATE RODRIGO ALONSO</t>
  </si>
  <si>
    <t>ESPECIALISTA SENIOR EN FISCALIZACIÓN TRIBUTARIA DE</t>
  </si>
  <si>
    <t>HERRERA AVILA OLGA GRACIELA</t>
  </si>
  <si>
    <t>ESPECIALISTA 3-LEGAL RECLAMOS (SALA COLE</t>
  </si>
  <si>
    <t>HIDALGO BELSUZARRI RAUL CESAR</t>
  </si>
  <si>
    <t>HIDALGO MONTESINOS JUAN ANTONIO</t>
  </si>
  <si>
    <t>JEFE REGIONAL</t>
  </si>
  <si>
    <t>HINOSTROZA CAIRO ANDERSON RICHARD</t>
  </si>
  <si>
    <t>HIPOLITO RICALDI EDWIN RUBEL</t>
  </si>
  <si>
    <t>HUAMAN  CASTILLO OSCAR  ALEXANDER</t>
  </si>
  <si>
    <t>TÉCNICO EN ADMINISTRACIÓN</t>
  </si>
  <si>
    <t xml:space="preserve">HUAMAN  VELASQUEZ JENIFER  </t>
  </si>
  <si>
    <t>Analista de Operaciones e Infraestructur</t>
  </si>
  <si>
    <t>HUAMANI LLAMOCCA JOSE LUIS</t>
  </si>
  <si>
    <t xml:space="preserve">ESPECIALISTA III </t>
  </si>
  <si>
    <t xml:space="preserve">HUAMANI VILLENA MARQUIÑO </t>
  </si>
  <si>
    <t>HUANCA LEON JOSE LUIS</t>
  </si>
  <si>
    <t>HUAYLLAQUISPE AQUINO ERICA CELESTE</t>
  </si>
  <si>
    <t xml:space="preserve">ESPECIALISTA EN GESTIÓN DE LA SUPERVISIÓN </t>
  </si>
  <si>
    <t>HUAYTAN PONCE JAVIER FRANCISCO</t>
  </si>
  <si>
    <t>ASISTENTE DE ATENCIÓN AL USUARIO</t>
  </si>
  <si>
    <t xml:space="preserve">HUERTO ORIZANO ERIKA </t>
  </si>
  <si>
    <t>ANALISTA TÉCNICO EN REGULACIÓN DE DISTRI</t>
  </si>
  <si>
    <t>HUMPIRE MOJONERO DAVID DANIEL</t>
  </si>
  <si>
    <t xml:space="preserve">IDROGO BENDEZU BRAYAM </t>
  </si>
  <si>
    <t xml:space="preserve">ESPECIALISTA ADMINISTRATIVO </t>
  </si>
  <si>
    <t xml:space="preserve">ILDEFONSO VARGAS NANCY </t>
  </si>
  <si>
    <t>INFANTES APOLO WIDMER WILFREDO</t>
  </si>
  <si>
    <t>ESPECIALISTA LEGAL SENIOR</t>
  </si>
  <si>
    <t>IVKOVIC DEL POZO ERICK RASKO</t>
  </si>
  <si>
    <t>ESPECIALISTA REGIONAL EN HIDROCARBUROS (OR)</t>
  </si>
  <si>
    <t>JACINTO ARMAS JOSE JOHANZON</t>
  </si>
  <si>
    <t>JANAMPA CORDOVA JEAN DANNY</t>
  </si>
  <si>
    <t>JARA POLO BRYAN ALFREDO</t>
  </si>
  <si>
    <t>ANALISTA  ATRACCIÓN SELECCIÓN PERSONAL</t>
  </si>
  <si>
    <t xml:space="preserve">JIBAJA SAAVEDRA JANETH </t>
  </si>
  <si>
    <t xml:space="preserve">JIMENEZ LUNA ROMEL </t>
  </si>
  <si>
    <t>Asistente de Gas Natural</t>
  </si>
  <si>
    <t>JORGE ALVARADO NOELIA LIZZETT</t>
  </si>
  <si>
    <t>INGENIERIA QUIMICAA</t>
  </si>
  <si>
    <t>LA ROSA CARQUIN SOFIA ELIANA</t>
  </si>
  <si>
    <t>ESPECIALISTA 2 - INGENIERO</t>
  </si>
  <si>
    <t>LAGONES CARDENAS PEDRO HERNAN</t>
  </si>
  <si>
    <t>INGENIERÍA DE MINAS</t>
  </si>
  <si>
    <t>LAGONES CÁRDENAS CIRO RAFAEL</t>
  </si>
  <si>
    <t>LANDA ANTAYHUA LUIS ALBERTO</t>
  </si>
  <si>
    <t>ANALISTA TRIBUTARIO</t>
  </si>
  <si>
    <t>LATORRE BAZÁN JOHANA ZARAIT</t>
  </si>
  <si>
    <t>LAURENTE MACHADO JESUS GUSTAVO</t>
  </si>
  <si>
    <t>ANALISTA DE CAPACITACIÓN</t>
  </si>
  <si>
    <t>LAYZA SILVA SIGIFREDO IVAN</t>
  </si>
  <si>
    <t>INGENIERIA DE COMPUTACION Y</t>
  </si>
  <si>
    <t>LAZARTE MARQUEZ MARY ESTHEFANY</t>
  </si>
  <si>
    <t>LEON CUBAS JORGE MANUEL</t>
  </si>
  <si>
    <t>ESPECIALISTA 3 - LEGAL RECLAMOS</t>
  </si>
  <si>
    <t>LEÓN VARGAS VÍCTOR JORGE</t>
  </si>
  <si>
    <t>LEÓN ZULOETA ALEX ABANTO</t>
  </si>
  <si>
    <t xml:space="preserve">ESPECIALISTA EN CONTROL DE GESTIÓN </t>
  </si>
  <si>
    <t>LEVANO FELIX EDGARDO MARTIN</t>
  </si>
  <si>
    <t>INGENIERO MECÁNICO</t>
  </si>
  <si>
    <t>ESPECIALISTA LEGAL EN GENERACIÓN Y TRANS</t>
  </si>
  <si>
    <t>LINAN GAMBINI DANIEL ALEJANDRO</t>
  </si>
  <si>
    <t>LLANOS FLORES NICOLAS ENRIQUE</t>
  </si>
  <si>
    <t>LLANTOY PALOMINO ALVARO WILFREDO</t>
  </si>
  <si>
    <t>LLERENA ESTRADA JORGE LUIS</t>
  </si>
  <si>
    <t>LLERENA PRATOLONGO MELISSA ISABEL</t>
  </si>
  <si>
    <t>ESPECIALISTA EN REFINERÍAS Y PLANTAS DE LUBRICANTE</t>
  </si>
  <si>
    <t>LÓPEZ COLLANTES SANDRO JOE</t>
  </si>
  <si>
    <t>LOPEZ CUBA DANERY ELVIA</t>
  </si>
  <si>
    <t>LOPEZ GONZALES ZEUDI JHANISEE</t>
  </si>
  <si>
    <t>LOPEZ JARA MARIBEL MAXIMA</t>
  </si>
  <si>
    <t>ESPECIALISTA SENIOR GESTIÓN PROC SUP INT</t>
  </si>
  <si>
    <t>LOPEZ TUESTA ROGER FERNANDO</t>
  </si>
  <si>
    <t>Analista de Remuneraciones</t>
  </si>
  <si>
    <t>LOPEZ VERA CARLOS ENRIQUE</t>
  </si>
  <si>
    <t>ING. EN GESTION EMPRESARIAL</t>
  </si>
  <si>
    <t>LUCEN REBAZA DORA IOVANA</t>
  </si>
  <si>
    <t>LUJAN DELGADO WALTER CARLOS</t>
  </si>
  <si>
    <t>LUNA DURAND DILQUER ALONSO</t>
  </si>
  <si>
    <t>LUPERDIGA MIRANDA JORGE JUAN</t>
  </si>
  <si>
    <t>MACAVILCA ROMERO LITTMAN JEAN POOL</t>
  </si>
  <si>
    <t xml:space="preserve">MACEDO HERRERA GUIOMAR </t>
  </si>
  <si>
    <t>MALLMA FALCON WALTER HERNAN</t>
  </si>
  <si>
    <t>MAMANI MIRANDA WILBERT ABEL</t>
  </si>
  <si>
    <t>MANTARI INOCENTE KEVIN STEVE</t>
  </si>
  <si>
    <t xml:space="preserve">MAQUERA PAYVA DANITZA </t>
  </si>
  <si>
    <t>MARCHENA LARA GIOVANA FRANCISCA</t>
  </si>
  <si>
    <t xml:space="preserve">MARIN MUÑOZ EDWIN </t>
  </si>
  <si>
    <t>MARQUEZ FERRANDIZ PERCY DANTE</t>
  </si>
  <si>
    <t>MÁRQUEZ HUAMANÑAHUI MARY LUZ</t>
  </si>
  <si>
    <t xml:space="preserve">MARTINEZ GONZALES IGNACIO </t>
  </si>
  <si>
    <t>ASISTENTE LEGAL - COACTIVO (GL)</t>
  </si>
  <si>
    <t>MARTINEZ SOSA MARIA ELIZABETH</t>
  </si>
  <si>
    <t xml:space="preserve">MAYTA JARA DELVY </t>
  </si>
  <si>
    <t>MAZA  GONZALES ROLANDO  HUMBERTO</t>
  </si>
  <si>
    <t xml:space="preserve">ECONOMISTA III - DGN </t>
  </si>
  <si>
    <t>MEDINA TACURI MARITZA MERCEDES</t>
  </si>
  <si>
    <t>ESPECIALISTA LEGAL REGIONAL</t>
  </si>
  <si>
    <t>MEDROA TALANCHA LILA ALEJANDRA</t>
  </si>
  <si>
    <t>ESPECIALISTA EN PROYECTOS DE INVERSION P</t>
  </si>
  <si>
    <t>MEGO ARMAS INDIRA AMADA</t>
  </si>
  <si>
    <t>Ciencia Política  y Gobierno con mención en Políticas Públicas y Gestión Pública</t>
  </si>
  <si>
    <t>MEJIA BARTOLO MAGDA GELINHA</t>
  </si>
  <si>
    <t>MEJIA COLONIA ROMEL TITO</t>
  </si>
  <si>
    <t>MEJIA LOPEZ RAUL FERNANDO</t>
  </si>
  <si>
    <t>MELENDEZ CARPIO PAOLO RICHARD</t>
  </si>
  <si>
    <t>ESPECIALISTA TÉCNICO DEL PROYECTO GSP</t>
  </si>
  <si>
    <t>MELGAR GALVEZ JAVIER RAUL</t>
  </si>
  <si>
    <t xml:space="preserve">ASISTENTE DE LOGÍSTICA </t>
  </si>
  <si>
    <t>MENA COLQUI SONIA MERCEDES</t>
  </si>
  <si>
    <t>Especialista en Asociaciones Público Pri</t>
  </si>
  <si>
    <t>MENDEZ  VEGA MARÍA  ALEJANDRA</t>
  </si>
  <si>
    <t>MENDIETA OCHOA JOSE CARLOS</t>
  </si>
  <si>
    <t>ASISTENTE DE EVENTOS Y CULTURA</t>
  </si>
  <si>
    <t>MENDIOLA PUMA JENNIE KATERIN</t>
  </si>
  <si>
    <t>Especialista Senior en Auditoría</t>
  </si>
  <si>
    <t>MENDOZA AHUMADA JAMES WILL</t>
  </si>
  <si>
    <t>MAGISTER EN ADMINISTRACIÓN CON MENCIÓN EN FINANZAS</t>
  </si>
  <si>
    <t>MENDOZA BUSTAMANTE JULIO CESAR</t>
  </si>
  <si>
    <t>MENDOZA VIZARRAGA ANGEL EDGAR</t>
  </si>
  <si>
    <t>INGENIERO MECÁNICO - ELECTRICISTA</t>
  </si>
  <si>
    <t>MEREGILDO MARINES GEORGE ANIBAL</t>
  </si>
  <si>
    <t>MERINO HERRERA FELIX ARTURO</t>
  </si>
  <si>
    <t>MEZA DE LA CRUZ GEDEON ALCIDES</t>
  </si>
  <si>
    <t>ESPECIALISTA 1</t>
  </si>
  <si>
    <t>MEZA LEYVA MYRKO DI ANGELO</t>
  </si>
  <si>
    <t>ESPECIALISTA TECNICO</t>
  </si>
  <si>
    <t>MEZA ROMAN EDUARDO MARTIN</t>
  </si>
  <si>
    <t xml:space="preserve">ESPECIALISTA 3 - INGENIERO </t>
  </si>
  <si>
    <t>MINCHOLA CHIRINOS JAIME ALBERTO</t>
  </si>
  <si>
    <t>INGENIERO DE MINAS</t>
  </si>
  <si>
    <t>ESPECIALISTA  DE EVALUACIÓN ECONÓMICA Y FINANCIERA</t>
  </si>
  <si>
    <t>MIÑAN GONZALES PEDRO ARMANDO CONRADO</t>
  </si>
  <si>
    <t xml:space="preserve">MIRANDA MOLINA HENRY </t>
  </si>
  <si>
    <t>MIRANDA QUIJANDRIA LUIS FERNANDO</t>
  </si>
  <si>
    <t>ANALISTA ECONÓMICO REGULATORIO</t>
  </si>
  <si>
    <t>MIRANDA VELASQUEZ CARLOS ALBERTO</t>
  </si>
  <si>
    <t>ESPECIALISTA 2 (UNIDAD DEL SEIN)</t>
  </si>
  <si>
    <t>MONTENEGRO SANTOS JORGE ISRAEL</t>
  </si>
  <si>
    <t>Asesor Técnico</t>
  </si>
  <si>
    <t>MONTOYA BENITES RAUL EDGARDO</t>
  </si>
  <si>
    <t>MONTUFAR CENTENO FELIX FRANKLIN</t>
  </si>
  <si>
    <t xml:space="preserve">MORA VIZURRAGA ERIK </t>
  </si>
  <si>
    <t>MORALES DE LA CRUZ GANDIA KATHIA</t>
  </si>
  <si>
    <t>ESPECIALISTA LEGAL SENIOR  PROY GAS NATU</t>
  </si>
  <si>
    <t>MORALES REYES IRMA ANTONIA</t>
  </si>
  <si>
    <t>MORALES SOTO JOSUE ALFONSO</t>
  </si>
  <si>
    <t>MORANTE MONTENEGRO JUAN JOSE</t>
  </si>
  <si>
    <t xml:space="preserve">MOREANO ZEVALLOS ZULMA </t>
  </si>
  <si>
    <t>MORENO RAMOS MAYRA MARIA ELENA</t>
  </si>
  <si>
    <t xml:space="preserve">MOROCHO FLORES EVERT </t>
  </si>
  <si>
    <t>MORVELI SALAS NILO SAUL</t>
  </si>
  <si>
    <t xml:space="preserve">MORY TORRES DAVID </t>
  </si>
  <si>
    <t>TÉCNICO EN ADMINISTRACIÓN HOTELERA</t>
  </si>
  <si>
    <t>MUNARES DIAZ ELIZABETH ENITH</t>
  </si>
  <si>
    <t>ASISTENTE DE BIENESTAR Y BENEFICIOS</t>
  </si>
  <si>
    <t>MUÑINCO BARBOZA MARIA KARINA</t>
  </si>
  <si>
    <t xml:space="preserve">ASISTENTE ADMINISTRATIVO COACTIVO </t>
  </si>
  <si>
    <t>MUÑOA ORE ANTONIO LUIS</t>
  </si>
  <si>
    <t xml:space="preserve">MUÑOZ FOURNIER OSCAR </t>
  </si>
  <si>
    <t xml:space="preserve">COORDINADOR DE ACCESO AL GLP Y COMPENSACIÓN DE LA </t>
  </si>
  <si>
    <t>MUÑOZ FRANCO JULIO MARTIN</t>
  </si>
  <si>
    <t xml:space="preserve">ASISTENTE CONTROL FINANCIERO </t>
  </si>
  <si>
    <t>MUÑOZ HUAYTA SELENA JENIFER</t>
  </si>
  <si>
    <t>MUÑOZ LLANCA ANA ORFELIA</t>
  </si>
  <si>
    <t>ESPECIALISTA AUDITOR</t>
  </si>
  <si>
    <t>MURGA MAC LEOD ZOILA REBECA</t>
  </si>
  <si>
    <t>ASESOR TÉCNICO DE PRESIDENCIA</t>
  </si>
  <si>
    <t>NAKAYAMA WATANABE ARTURO HARUO</t>
  </si>
  <si>
    <t>ASESOR LEGAL</t>
  </si>
  <si>
    <t>ANALISTA DE GESTIÓN ADMINISTRATIVA</t>
  </si>
  <si>
    <t>NAVARRO ALANYA TEODORO JOSE</t>
  </si>
  <si>
    <t>NEGRON TUNJAR RAUL GUIOVANI</t>
  </si>
  <si>
    <t xml:space="preserve">NORIEGA TISNADO WENCESLAO </t>
  </si>
  <si>
    <t xml:space="preserve">NUÑEZ BOLIVAR LIZANDRO </t>
  </si>
  <si>
    <t xml:space="preserve">NUÑEZ BORJA MIRIAM </t>
  </si>
  <si>
    <t>NUÑEZ FONSECA JOSE CARLOS</t>
  </si>
  <si>
    <t>ESPECIALISTA DE GAS NATURAL -FISE</t>
  </si>
  <si>
    <t>ÑIQUEN NECIOSUP NOEL DARWI</t>
  </si>
  <si>
    <t>OBREGON CORDOVA MARGARITA</t>
  </si>
  <si>
    <t xml:space="preserve">Especialista en Supervisión de Recargos </t>
  </si>
  <si>
    <t>OLANO OCHOA CÉSAR GUILLERMO</t>
  </si>
  <si>
    <t>INGENIERIA MECANICA ELECTRICA</t>
  </si>
  <si>
    <t>ASISTENTE DE CAPACITACION</t>
  </si>
  <si>
    <t>OLAYA MÁLAGA ALEX ENRIQUE</t>
  </si>
  <si>
    <t xml:space="preserve">ESPECIALISTA TÉCNICO II - DDE </t>
  </si>
  <si>
    <t>OLIVARES RAMOS JOSIAS LUIS</t>
  </si>
  <si>
    <t xml:space="preserve">ESPECIALISTA 2 - SALA UNIPERSONAL 1 </t>
  </si>
  <si>
    <t>OÑA SARMIENTO JULIO CESAR</t>
  </si>
  <si>
    <t>ORCCON HERRERA GIOVANNA GINA</t>
  </si>
  <si>
    <t>ORDAYA MIRANDA PEDRO RUPERTO</t>
  </si>
  <si>
    <t xml:space="preserve">ASISTENTE DE ADMINISTRACIÓN DE PERSONAL </t>
  </si>
  <si>
    <t>ORÉ SILVA ANDY ERICK</t>
  </si>
  <si>
    <t>ORELLANA TEMBLADERA GIOVANNI IVAN</t>
  </si>
  <si>
    <t>ORTIZ CONDOR GLADYS NIRMA</t>
  </si>
  <si>
    <t xml:space="preserve">ABOGADO - PROCESOS PENALES </t>
  </si>
  <si>
    <t>ORTIZ MOSTACERO JHONN ROYSEL</t>
  </si>
  <si>
    <t>ADMINISTRADOR DE CONTENIDOS DEL PORTAL DE OSINERGM</t>
  </si>
  <si>
    <t>OTAROLA SANCHEZ MANUEL HUMBERTO</t>
  </si>
  <si>
    <t>PUBLICIDAD</t>
  </si>
  <si>
    <t>ANALISTA DE CONTROL DE GESTION</t>
  </si>
  <si>
    <t>OVIEDO ESPINOZA LISBETH REBECA</t>
  </si>
  <si>
    <t xml:space="preserve">ASISTENTE TÉCNICO ARCHIVO </t>
  </si>
  <si>
    <t xml:space="preserve">PABLO JOTA BEATRIZ </t>
  </si>
  <si>
    <t>PACHECO CONDORI JORGE LUIS</t>
  </si>
  <si>
    <t>PAHUACHO VASQUEZ ELIZABETH LESLY</t>
  </si>
  <si>
    <t>PALACIOS CAIRAMPOMA MAYRA SHERA</t>
  </si>
  <si>
    <t>ANALISTA LEGAL SENIOR</t>
  </si>
  <si>
    <t>PALACIOS PAJAR GIOVANNA LEONIDAS</t>
  </si>
  <si>
    <t>MAGISTER EN FINANZAS Y DERECHO CORPORATIVO</t>
  </si>
  <si>
    <t>PALOMINO ALAVE DAYSI MONICA</t>
  </si>
  <si>
    <t>PALOMINO SALCEDO LUZ ANEL</t>
  </si>
  <si>
    <t xml:space="preserve">ESPECIALISTA SENIOR EN GIS </t>
  </si>
  <si>
    <t>PANDO ARGOTE RICARDO JOSE</t>
  </si>
  <si>
    <t>PANDO CARDENAS GRACIANO SIXTO</t>
  </si>
  <si>
    <t>ESPECIALISTA EN CONTABILIDAD - FISE</t>
  </si>
  <si>
    <t>PANITZ BALDEON YSABEL CRISTINA</t>
  </si>
  <si>
    <t>ANALISTA DE OPERACIONES E INFRAESTRUCTURA</t>
  </si>
  <si>
    <t>PANTA BAYONA LUIS HUMBERTO</t>
  </si>
  <si>
    <t xml:space="preserve">PANTI CARRION LILIANA </t>
  </si>
  <si>
    <t>PAPUICO LIMAYMANTA RAUL TEODOSIO</t>
  </si>
  <si>
    <t>Especialista Sistemas Información Geográ</t>
  </si>
  <si>
    <t xml:space="preserve">PARIONA MALPICA EDMER </t>
  </si>
  <si>
    <t>Analista en Ventilación</t>
  </si>
  <si>
    <t>PARIONA NINANYA GRIMALDO ERNESTO</t>
  </si>
  <si>
    <t>PASTOR CAVERO LUIS ALEJANDRO</t>
  </si>
  <si>
    <t>PAZOS GUTIÉRREZ GABRIELA MIRTHA</t>
  </si>
  <si>
    <t>Analista Técnico en Reclamos</t>
  </si>
  <si>
    <t>PECHO ÑAUPARI JHON ALFREDO</t>
  </si>
  <si>
    <t>ESPECIALISTA SENIOR EN GAS NATURAL</t>
  </si>
  <si>
    <t>PEREZ AGUILAR MARITZA DEL PILAR</t>
  </si>
  <si>
    <t xml:space="preserve">ESPECIALISTA 3 - LEGAL RECLAMOS  </t>
  </si>
  <si>
    <t>PEREZ CARRASCO ANDREA CAROLINA</t>
  </si>
  <si>
    <t>ESPECIALISTA EN CONTRATACIONES PÚBLICAS</t>
  </si>
  <si>
    <t>PEREZ GUTIERREZ ANNIE ELIZABETH</t>
  </si>
  <si>
    <t>PEREZ HUAMANLAZO EDGAR SILVERIO</t>
  </si>
  <si>
    <t>PEREZ PRADO DARLING PAUL</t>
  </si>
  <si>
    <t>PEREZ VERASTEGUI ANGELA GENOVEVA</t>
  </si>
  <si>
    <t xml:space="preserve">ESPECIALISTA GESTIÓN OPER SUPERVISION </t>
  </si>
  <si>
    <t>PICHARDO CONDORHUAMAN GISCARD CURSINIO</t>
  </si>
  <si>
    <t>ESPECIALISTA SENIOR EN GEOTÉCNIA</t>
  </si>
  <si>
    <t xml:space="preserve">PILARES PFUÑO ALFREDO </t>
  </si>
  <si>
    <t>INGENIERIA GEOLOGICA</t>
  </si>
  <si>
    <t>PIMENTEL SILVA ALEX RUBEN</t>
  </si>
  <si>
    <t>PINEDO SERNAQUE JULISSA JOHANA</t>
  </si>
  <si>
    <t xml:space="preserve">PINO HUAMANÍ JAVIER </t>
  </si>
  <si>
    <t>ESPECIALISTA SENIOR EN INSTALACIONES DE HIDROCARBU</t>
  </si>
  <si>
    <t>PINTO MORENO LUIS ANGEL</t>
  </si>
  <si>
    <t xml:space="preserve">PIÑAS SALINAS MERARY </t>
  </si>
  <si>
    <t>POLO ORELLANA JOSE LUIS</t>
  </si>
  <si>
    <t xml:space="preserve">PONCE DE LEÓN CAMAHUALÍ FANNY </t>
  </si>
  <si>
    <t>ESPECIALISTA – 3 LEGAL (RECLAMOS Y CUMPLIMIENTO)</t>
  </si>
  <si>
    <t>PRADO CHUQUILLANQUI JOSE MANUEL</t>
  </si>
  <si>
    <t xml:space="preserve">ANALISTA DE INFORMACIÓN - FISE </t>
  </si>
  <si>
    <t>PUCLLA PILLCO DAIVIE BRETT</t>
  </si>
  <si>
    <t xml:space="preserve">PUICAN  LUNA RAUL  </t>
  </si>
  <si>
    <t xml:space="preserve">PUMA SORIA DAVID </t>
  </si>
  <si>
    <t>ESPECIALISTA 3 - LEGAL RECLAMOS  (SALA COLEGIADA -</t>
  </si>
  <si>
    <t xml:space="preserve">PUNTAS SANTIBAÑEZ MELINA </t>
  </si>
  <si>
    <t>QUINDE CORDOVA JORGE LUIS</t>
  </si>
  <si>
    <t>QUIROZ GONZALES JESSICA JUDITH</t>
  </si>
  <si>
    <t>INGENIERO QUÍMICO</t>
  </si>
  <si>
    <t>QUISPE BERDEJO DAVID HEBERT</t>
  </si>
  <si>
    <t>QUISPE CORREA ANGULO GABRIEL MARTIN</t>
  </si>
  <si>
    <t>Analista en Geotecnia</t>
  </si>
  <si>
    <t>QUISPE DOMINGUEZ ELIZABETH DEL CARMEN</t>
  </si>
  <si>
    <t>QUISPE FALCON ESTEFANY SARA</t>
  </si>
  <si>
    <t xml:space="preserve">QUISPE HUALLPARIMACHI RENSO </t>
  </si>
  <si>
    <t>ESPECIALISTA EN REVISION TECNICA DE CUMP</t>
  </si>
  <si>
    <t>QUISPE HUANCA JOSE CARLOS</t>
  </si>
  <si>
    <t>ESPECIALISTA LEGAL III - DGN</t>
  </si>
  <si>
    <t>QUISPE HUANCA ANA PAOLA</t>
  </si>
  <si>
    <t>QUISPE VELAZQUE ZAIDA</t>
  </si>
  <si>
    <t xml:space="preserve">ESPECIALISTA II - GESTOR  PROYECTOS </t>
  </si>
  <si>
    <t>QUITO CORTEZ SONIA LILY</t>
  </si>
  <si>
    <t xml:space="preserve">RABINES GUILLEN KATIA </t>
  </si>
  <si>
    <t xml:space="preserve">ASISTENTE EN SERVICIOS GENERALES  </t>
  </si>
  <si>
    <t>RACCHUMI FERNANDEZ JUAN SANTOS</t>
  </si>
  <si>
    <t>EN RELACIONES INDUSTRIALES</t>
  </si>
  <si>
    <t>RAMIREZ BRUNOTT ERICK LEE</t>
  </si>
  <si>
    <t>Abogado- Sanciones TASTEM</t>
  </si>
  <si>
    <t xml:space="preserve">RAMIREZ MONGE PAMELA </t>
  </si>
  <si>
    <t>RAMOS URTEAGA KARLA FIORELLA</t>
  </si>
  <si>
    <t>RASHTA MILLA EDUARDO SEVERO</t>
  </si>
  <si>
    <t>CIENCIAS CON MENCIÓN EN INGENIERÍA MECÁNICA Y ELÉCTRICA</t>
  </si>
  <si>
    <t xml:space="preserve">ESPECIALISTA I </t>
  </si>
  <si>
    <t xml:space="preserve">REATEGUI RAMIREZ WILLIAMS </t>
  </si>
  <si>
    <t>MAGISTER EN ADMINISTRACION ESTRATÉGICA DE EMPRESAS</t>
  </si>
  <si>
    <t>Especialista Económico en Energía</t>
  </si>
  <si>
    <t>REQUENA ORELLANA LEV JAVIER</t>
  </si>
  <si>
    <t>RETAMOZO RUIZ MARIA LUZ</t>
  </si>
  <si>
    <t>RETO GONZALES ALBERTO FRANKLIN</t>
  </si>
  <si>
    <t>ESPECIALISTA SENIOR EN COMBUSTIBLES LÍQUIDOS</t>
  </si>
  <si>
    <t>RETUERTO CALDERÓN CÉSAR IVÁN</t>
  </si>
  <si>
    <t>ASISTENTE ADMINISTRATIVO FISE</t>
  </si>
  <si>
    <t>REVOLLAR TRISTAN SAYDA JUANA</t>
  </si>
  <si>
    <t>ESPECIALISTA EN ADMINISTRACIÓN DE MULTAS Y COBRANZ</t>
  </si>
  <si>
    <t>REYES FLORES ROSALINA DOROTEA</t>
  </si>
  <si>
    <t>Especialista Senior en Gestión</t>
  </si>
  <si>
    <t>REYES HEREDIA SERGIO ARTURO</t>
  </si>
  <si>
    <t xml:space="preserve">ESPECIALISTA DE SERVICIOS GENERALES </t>
  </si>
  <si>
    <t>REYNA BOHORQUEZ PEDRO HUMBERTO</t>
  </si>
  <si>
    <t>INGENIERO ADMINISTRATIVO</t>
  </si>
  <si>
    <t>Esp en Gestión Documentaria y Archivo</t>
  </si>
  <si>
    <t>REYNOSO PERALTA OSCAR MARTIN</t>
  </si>
  <si>
    <t>REZA ROQUE ASTRID JAQUELINE</t>
  </si>
  <si>
    <t xml:space="preserve">ESPECIALISTA II LEGAL </t>
  </si>
  <si>
    <t>RICALDE GUDIEL KATHERINE KRIS</t>
  </si>
  <si>
    <t>RICRA LOPEZ ELMER EMILIO</t>
  </si>
  <si>
    <t>ESPECIALISTA LEGAL EN PROCESOS ADMINISTR</t>
  </si>
  <si>
    <t>RIOS FIORENTINI MARA CECILIA</t>
  </si>
  <si>
    <t>RISCO QUIROZ SARITA WENDY</t>
  </si>
  <si>
    <t>RIVAS CASTILLO JUAN MANUEL</t>
  </si>
  <si>
    <t>RIVAS CHALAM WILLIAM TISHIRO</t>
  </si>
  <si>
    <t>RIVAS QUINTANILLA CHRISTIAN JOSEPH</t>
  </si>
  <si>
    <t>ESPECIALISTA SENIOR GEST PROY Y SUP GAS</t>
  </si>
  <si>
    <t>ROBLES LAYNES JOSE LUIS</t>
  </si>
  <si>
    <t>ROBLES LUNA JOEL ELI</t>
  </si>
  <si>
    <t>ESPECIALISTA 3  (UNIDAD DE TRANSMISIÓN )</t>
  </si>
  <si>
    <t>ROBLES SARAVIA ANGEL DANIEL</t>
  </si>
  <si>
    <t>ROCHA RONCAL RITA DE CASSIA</t>
  </si>
  <si>
    <t>RODRIGUEZ ARDILES FABIO HERBER</t>
  </si>
  <si>
    <t>RODRIGUEZ ARRIETA PRISCILIA SERENA</t>
  </si>
  <si>
    <t>RODRIGUEZ ARUHUANCA JOSE LUIS</t>
  </si>
  <si>
    <t xml:space="preserve">RODRIGUEZ VILLALOBOS LIZBETH </t>
  </si>
  <si>
    <t>ROJAS ARTEAGA MEDALITH CHARILIMN</t>
  </si>
  <si>
    <t xml:space="preserve">ASISTENTE LEGAL - COACTIVO </t>
  </si>
  <si>
    <t>ROJAS ASPAJO MARIA DESIREE</t>
  </si>
  <si>
    <t>COORDINADOR DE MGN Y AFE - FISE</t>
  </si>
  <si>
    <t>ROJAS BALTAZAR JUAN JOSE</t>
  </si>
  <si>
    <t xml:space="preserve">ROMERO CÓRDOVA MERRY </t>
  </si>
  <si>
    <t xml:space="preserve">AUXILIAR DEL REGISTRO </t>
  </si>
  <si>
    <t>ROMERO GARCIA MIGUEL ANGEL</t>
  </si>
  <si>
    <t>TÉCNICO EN COMPUTACIÓN BANCARIA</t>
  </si>
  <si>
    <t>ROMERO SANCHEZ GLORIA MARLENE</t>
  </si>
  <si>
    <t>ESPECIALISTA LEGAL TRIBUTARIO</t>
  </si>
  <si>
    <t xml:space="preserve">ROMERO SIPAN NORMA </t>
  </si>
  <si>
    <t>RONCAL GONZALEZ FRANKLIN ISIDRO</t>
  </si>
  <si>
    <t xml:space="preserve">ASISTENTE ADMINISTRATIVO DE ASAM </t>
  </si>
  <si>
    <t>RONDON ESPINOZA TULA ROSA</t>
  </si>
  <si>
    <t xml:space="preserve">ASISTENTE DE REGISTRO DE HIDROCARBUROS </t>
  </si>
  <si>
    <t xml:space="preserve">ROSALES CRUZ RUBEN </t>
  </si>
  <si>
    <t>ASISTENTE ADMINISTRATIVO (GART)</t>
  </si>
  <si>
    <t>RUIZ BARRIOS ALBERTO MARTIN</t>
  </si>
  <si>
    <t xml:space="preserve">RUIZ SOLDEVILLA EDGAR </t>
  </si>
  <si>
    <t>SAENZ REYES CHRISTIAN ALEXIS</t>
  </si>
  <si>
    <t>INGENIERO MECÁNICO ELECTRICISTA</t>
  </si>
  <si>
    <t>SALAS ESPINOZA ROSMERY EMPERATRIZ</t>
  </si>
  <si>
    <t>Especialista Técnico en Energía</t>
  </si>
  <si>
    <t>SALAS LAZO LILY GABY</t>
  </si>
  <si>
    <t>ESPECIALISTA 2 (PLANES DE CIERRE)</t>
  </si>
  <si>
    <t>SALAS MARROQUIN WILDER JORGE</t>
  </si>
  <si>
    <t>INGENIERO DE MINOS</t>
  </si>
  <si>
    <t>ANALISTA DE BIENESTAR</t>
  </si>
  <si>
    <t>SALAVERRY ALFARO YANINA DEL PILAR</t>
  </si>
  <si>
    <t>ESPECIALISTA EN MÉTODOS CUANTITATIVOS Y ECONOMETRÍ</t>
  </si>
  <si>
    <t>SALAZAR RIOS CARLOS RENATO</t>
  </si>
  <si>
    <t xml:space="preserve">SALAZAR RUBINA HUMBERTO </t>
  </si>
  <si>
    <t>SALAZAR TIMOTEO JESSICA MARLENE</t>
  </si>
  <si>
    <t xml:space="preserve">ESPECIALISTA EN LA NTCSE </t>
  </si>
  <si>
    <t>SALVADOR GARAYAR MARIN DAVID</t>
  </si>
  <si>
    <t>ESPECIALISTA II - SUPERVISIÓN CONTABLE D</t>
  </si>
  <si>
    <t>SALVADOR MEDRANO MARIASELA ELIZABETH</t>
  </si>
  <si>
    <t>SAMAME OBANDO JULISSA DEL CARMEN</t>
  </si>
  <si>
    <t>ANALISTA DE VENTILACIÓN</t>
  </si>
  <si>
    <t>SAMANAMUD CORREA JUAN FRANCISCO</t>
  </si>
  <si>
    <t>SAMANAMUD PORTILLO NOBUKO YSABEL</t>
  </si>
  <si>
    <t>SÁNCHEZ ASTO JULIO CÉSAR</t>
  </si>
  <si>
    <t>ESPECIALISTA DE GESTIÓN</t>
  </si>
  <si>
    <t>SANCHEZ BAEZ KAREN PATRICIA</t>
  </si>
  <si>
    <t>Analista en Atracción y Selección de Per</t>
  </si>
  <si>
    <t>SANCHEZ CAUTY SHEYLA JESSICA</t>
  </si>
  <si>
    <t xml:space="preserve">SANCHEZ ESTEBAN ALFREDO </t>
  </si>
  <si>
    <t>ANALISTA DE LOGÍSTICA Y ALMACENES</t>
  </si>
  <si>
    <t>SANCHEZ MEZA ERNESTO ALFREDO</t>
  </si>
  <si>
    <t>ESPECIALISTA SENIOR EN DUCTOS DE HIDROCARBUROS</t>
  </si>
  <si>
    <t>SANCHEZ OBREGON ADAN ECO</t>
  </si>
  <si>
    <t>MASTER EN ALTA DIRECCIÓN EMPRESARIAL</t>
  </si>
  <si>
    <t>AUXILIAR COACTIVO</t>
  </si>
  <si>
    <t>SANCHEZ PANTA ROBERTO CARLOS</t>
  </si>
  <si>
    <t>SANCHEZ VIDANGOS ANA CECILIA</t>
  </si>
  <si>
    <t xml:space="preserve">ESPECIALISTA EN GESTIÓN DE INFORMACIÓN ENERGÉTICO </t>
  </si>
  <si>
    <t>SANDOVAL MICHA YSELA ARACELY</t>
  </si>
  <si>
    <t>ESPECIALISTA EN ATENCIÓN AL USUARIO</t>
  </si>
  <si>
    <t>SANDOVAL PALACIOS RONNY RICARDO</t>
  </si>
  <si>
    <t xml:space="preserve">SANDOVAL VALER JEYSSON </t>
  </si>
  <si>
    <t xml:space="preserve">ABOGADO EN CONTRATACIONES </t>
  </si>
  <si>
    <t>SANTISTEBAN CHÁVEZ JACKELYNE LIDIA</t>
  </si>
  <si>
    <t xml:space="preserve">SANTOS ESPINOZA VALERIANO </t>
  </si>
  <si>
    <t>ASISTENTE ECONÓMICO REGULATORIO</t>
  </si>
  <si>
    <t>SANTOS VIERA WILDER JHONATAN</t>
  </si>
  <si>
    <t>SANTOYO CABREJOS LUIS DANIEL</t>
  </si>
  <si>
    <t>ESPECIALISTA EN GESTIÓN DE PROYECTOS – MASIFICACIÓ</t>
  </si>
  <si>
    <t>SANTOYO ROBLES HILDA YAMILETT</t>
  </si>
  <si>
    <t>SEMINARIO CACHA ALEXANDER OSHIRO</t>
  </si>
  <si>
    <t>INGENIERÍA PETROQUÍMICA</t>
  </si>
  <si>
    <t>SEMINARIO SUAREZ CARLOS ALBERTO</t>
  </si>
  <si>
    <t>SEMINARIO VILCA JUAN CARLOS</t>
  </si>
  <si>
    <t>INGENERIO MECANICO ELECTRICISTA</t>
  </si>
  <si>
    <t xml:space="preserve">ECONOMISTA - DGTE </t>
  </si>
  <si>
    <t>SERNA SANTOS LADY AURORA</t>
  </si>
  <si>
    <t>ANALISTA DE DESARROLLO DE PERSONAL</t>
  </si>
  <si>
    <t>SILVA CHUMPITAZI MARCO ANTONIO</t>
  </si>
  <si>
    <t>ESPECIALISTA EN ANÁLISIS DE NEGOCIO</t>
  </si>
  <si>
    <t>SILVA PRETEL KRISTELL HERMINIA</t>
  </si>
  <si>
    <t xml:space="preserve">ASISTENTE DE SEGURIDAD Y GESTIÓN AMBIENTAL </t>
  </si>
  <si>
    <t xml:space="preserve">SILVA RUIZ GIANELLA </t>
  </si>
  <si>
    <t>SILVA VASQUEZ LEYDI LLANETH</t>
  </si>
  <si>
    <t>SOLANO MACARLUPU JOE VIDAL</t>
  </si>
  <si>
    <t>SOLIS SAAVEDRA CARLOS ALBERTO</t>
  </si>
  <si>
    <t>SOLORZANO TICONA YELSIN WALTER</t>
  </si>
  <si>
    <t>SONCCO LUJAN JHOMEL DE LA CRUZ</t>
  </si>
  <si>
    <t>SOSA VERA ROSSY CAROL</t>
  </si>
  <si>
    <t>SOTELO SOLIS ALEX ARTHUR</t>
  </si>
  <si>
    <t>JEFE DE FINANZAS</t>
  </si>
  <si>
    <t xml:space="preserve">SOTELO ZAPATA MARIO </t>
  </si>
  <si>
    <t>SOTO HORNA YSABEL STEFANIA</t>
  </si>
  <si>
    <t>ANALISTA LEGAL - FISE</t>
  </si>
  <si>
    <t>SUAREZ BLANCO WALTER GABRIEL</t>
  </si>
  <si>
    <t>SUCLUPE GIRIO PABLO ANTHONY</t>
  </si>
  <si>
    <t>SUERO GUERRERO MARCOS MIGUEL</t>
  </si>
  <si>
    <t xml:space="preserve">SUYO PINO EDILBERTO </t>
  </si>
  <si>
    <t>TABOADA CARO PAOLA IVETTE</t>
  </si>
  <si>
    <t xml:space="preserve">TAIPE ROJAS ABRAHAM </t>
  </si>
  <si>
    <t>TALAVIÑA GARRIDO JACKELINE IVONNE</t>
  </si>
  <si>
    <t xml:space="preserve">ESPECIALISTA GESTIÓN ADMINISTRATIVA </t>
  </si>
  <si>
    <t>TANTAVILCA PAUCAR KETTY CINTHIA</t>
  </si>
  <si>
    <t>ASISTENTE ADMINISTRATIVO (GFE)</t>
  </si>
  <si>
    <t>TAPIA GALLARDO MARIEL ETHEL</t>
  </si>
  <si>
    <t>TARRILLO TARRILLO MILVIA LARISSA</t>
  </si>
  <si>
    <t>Especialista en Telecomunicaciones</t>
  </si>
  <si>
    <t>TEJADA AQUINO DAVID RENZO</t>
  </si>
  <si>
    <t>ANALISTA ADMINISTRATIVO - FISE</t>
  </si>
  <si>
    <t>TELLO ALCANTARA DEBORAH ANNABELLE</t>
  </si>
  <si>
    <t>ESPECIALISTA EN LOGÍSTICA</t>
  </si>
  <si>
    <t>TELLO ALCANTARA PAULA CATERINE</t>
  </si>
  <si>
    <t>TERREL HUAMAN WILLIAMS LIZANDRO</t>
  </si>
  <si>
    <t>TEVES CABRERA ANA ELIZABETH</t>
  </si>
  <si>
    <t>ESPECIALISTA 1 (SUPERVISIÓN DE AGENTES EN EXPLOTAC</t>
  </si>
  <si>
    <t>TICONA ACUÑA JORGE EDWIN</t>
  </si>
  <si>
    <t>ANALISTA EN SUPERVISIÓN DE ESTABILIDAD D</t>
  </si>
  <si>
    <t>TICONA AQUISE CHRISTIAN RAFAEL</t>
  </si>
  <si>
    <t>GESTOR DE PROYECTO TECNOLÓGICO - FISE</t>
  </si>
  <si>
    <t>TINOCO LICAS JUAN CARLOS</t>
  </si>
  <si>
    <t>TOCRA ARROYO EDGAR SAUL</t>
  </si>
  <si>
    <t>ESPECIALISTA LEGAL SUPERVISIÓN GAS NATUR</t>
  </si>
  <si>
    <t>TORRES CANALES KATERINE VANESA</t>
  </si>
  <si>
    <t>TITULADO EN DERECHO</t>
  </si>
  <si>
    <t>TORRES CORAL ROBERTH WALDO</t>
  </si>
  <si>
    <t>TORRES DAVILA MANUEL RICHARD</t>
  </si>
  <si>
    <t xml:space="preserve">TORRES ESPINOZA HENRY </t>
  </si>
  <si>
    <t>TORRES GAMARRA DANIEL ALFREDO</t>
  </si>
  <si>
    <t>Especialista Téc en Regulación de GAS</t>
  </si>
  <si>
    <t>TORRES MORALES EDUARDO ANTONIO</t>
  </si>
  <si>
    <t>TOVAR GALARRETA JUAN CARLOS ALFREDO</t>
  </si>
  <si>
    <t>TRIGO VILLACA ELIZABETH BELINDA</t>
  </si>
  <si>
    <t>ASISTENTE DE CAPACITACIÓN</t>
  </si>
  <si>
    <t>TUBINO REPETTO ISABELLA LAURA</t>
  </si>
  <si>
    <t xml:space="preserve">TUERO ESPINAL DANIELA </t>
  </si>
  <si>
    <t xml:space="preserve">ESPECIALISTA II (ESPECIALISTA EN GAS NATURAL) </t>
  </si>
  <si>
    <t>TUPAC YUPANQUI SANCHEZ CESAR AUGUSTO</t>
  </si>
  <si>
    <t>TITULO PROFESIONAL DE INGENIERO DE PETROLEO</t>
  </si>
  <si>
    <t>ULLOA RODRIGUEZ YERLIN ALVARITO</t>
  </si>
  <si>
    <t>VALDERA ANGELES PEDRO ENRIQUE</t>
  </si>
  <si>
    <t xml:space="preserve">VALDERA ANGELES EDGART </t>
  </si>
  <si>
    <t>VALDERRAMA ITURRIZAGA SERGIO ENRIQUE</t>
  </si>
  <si>
    <t>VALDEZ FABIAN ISABELA KATÚM</t>
  </si>
  <si>
    <t>VALDIVIA  MORENO EMILIA  ESTERJIDES</t>
  </si>
  <si>
    <t xml:space="preserve">ESPECIALISTA EN GESTIÓN DE PROCESOS </t>
  </si>
  <si>
    <t xml:space="preserve">VALDIVIA GUTIERREZ SANDRO </t>
  </si>
  <si>
    <t>VALDIVIA HERNANDEZ YOHANA</t>
  </si>
  <si>
    <t>VALDIVIA TORRES MARCO ANTONIO</t>
  </si>
  <si>
    <t>ESPECIALISTA 1 (PLANEAMIENTO DE LA SUPERVISIÓN)</t>
  </si>
  <si>
    <t>VALDIVIA VERA REBOLLAR JORGE GUILLERMO</t>
  </si>
  <si>
    <t>MAGISTER EN ADMINISTRACION</t>
  </si>
  <si>
    <t>ESPECIALISTA SENIOR EN SERVICIOS GENERALES</t>
  </si>
  <si>
    <t>VALENZUELA BENITES LUIS ALEXANDER</t>
  </si>
  <si>
    <t>INGENIERO INDUSTRIAL - DUPLICADO</t>
  </si>
  <si>
    <t>VALENZUELA SOTO MIGUEL ANGEL</t>
  </si>
  <si>
    <t>VALER MORALES ALDO EDMUNDO</t>
  </si>
  <si>
    <t xml:space="preserve">VALLE  YARIN YOSIP  </t>
  </si>
  <si>
    <t>VALLEJO VEGA ROSARIO JESUS</t>
  </si>
  <si>
    <t>VARGAS GARCIA ABEL MARTIN</t>
  </si>
  <si>
    <t>ESPECIALISTA EN TRÁMITE DOCUMENTARIO Y  MENSAJERÍA</t>
  </si>
  <si>
    <t>VARGAS MARQUEZ PILAR ROSA CLARA</t>
  </si>
  <si>
    <t>VARGAS MIRANDA ANAIS CYNTHIA</t>
  </si>
  <si>
    <t>TECNICO EN ADMINISTRACIÓN BANCARIA</t>
  </si>
  <si>
    <t>ESPECIALISTA LEGAL SENIOR- FISE</t>
  </si>
  <si>
    <t>VARGAS SOPLA MARIA CAROLINA</t>
  </si>
  <si>
    <t>VÁSQUEZ LIZÁRRAGA JAIME FRANCISCO</t>
  </si>
  <si>
    <t>VASQUEZ LOPEZ MARIO RUBEN</t>
  </si>
  <si>
    <t>VASQUEZ MACHACA VILMA YESSICA</t>
  </si>
  <si>
    <t>GESTOR PUBLICO Y DESARROLLO SOCIAL</t>
  </si>
  <si>
    <t>VASQUEZ SILVA ALEJANDRA JHOANNA</t>
  </si>
  <si>
    <t>VELARDE ALMESTAR HUGO NICOLAS</t>
  </si>
  <si>
    <t xml:space="preserve">VELÁSQUEZ PERA ELÍ </t>
  </si>
  <si>
    <t>Especialista Legal en Energía</t>
  </si>
  <si>
    <t>VERA CESPEDES RITA TANIA</t>
  </si>
  <si>
    <t>ESPECIALISTA EN CONVERSIONES VEHICULARES - FISE</t>
  </si>
  <si>
    <t>VERA NAVARRO JESSICA ANA BEATRIZ</t>
  </si>
  <si>
    <t>VERA VASQUEZ ROXANA MILAGROS</t>
  </si>
  <si>
    <t xml:space="preserve">VERANO TERRAZAS YACOF </t>
  </si>
  <si>
    <t>VEREAU CHAVEZ ROBERT JOHN</t>
  </si>
  <si>
    <t xml:space="preserve">VILCA BECERRA DEMETRIO </t>
  </si>
  <si>
    <t>VILLA MENDOZA JUAN CARLOS</t>
  </si>
  <si>
    <t>VILLACRIZ CONDOR RUTH MIRIAM</t>
  </si>
  <si>
    <t>ESPECIALISTA EXPERTO FISCALIZACION TRIB</t>
  </si>
  <si>
    <t>VILLAGÓMEZ CHINCHAY JUAN ALBERTO</t>
  </si>
  <si>
    <t xml:space="preserve">ASISTENTE CONTABLE </t>
  </si>
  <si>
    <t>VILLALOBOS SANCHEZ JENNY JAKELINY</t>
  </si>
  <si>
    <t xml:space="preserve">VILLALOBOS VASQUEZ ALEX </t>
  </si>
  <si>
    <t xml:space="preserve">VILLALTA GAMARRA HERVI </t>
  </si>
  <si>
    <t>VILLANUEVA TORRES DE ALTA CECILIA DEL PILAR</t>
  </si>
  <si>
    <t>VILLAR VIVAR RANDAL ARTURO</t>
  </si>
  <si>
    <t>INGENIERIA DE MINAS</t>
  </si>
  <si>
    <t>ESPECIALISTA EN SISTEMAS INFORMÁTICOS DE HIDROCARB</t>
  </si>
  <si>
    <t>VIVAS QUISPE ROSENDO ALEXANDER</t>
  </si>
  <si>
    <t xml:space="preserve">YAIPEN QUIROZ JAIME </t>
  </si>
  <si>
    <t>ESPECIALISTA COACTIVO</t>
  </si>
  <si>
    <t>YANAC PARIASCA PEDRO RONALD</t>
  </si>
  <si>
    <t>YAURI JIMENEZ VICTOR MANUEL</t>
  </si>
  <si>
    <t xml:space="preserve">INGENIERO MECÁNICO </t>
  </si>
  <si>
    <t>YERREN ECHEVARRIA MARIA DE FATIMA</t>
  </si>
  <si>
    <t>YUFRA PALOMINO EDDIE HUMBERTO</t>
  </si>
  <si>
    <t>YUPANQUI LEON DENISE MARY</t>
  </si>
  <si>
    <t>ZAMORA AYALA MARY LUZ</t>
  </si>
  <si>
    <t xml:space="preserve">RECEPCIÓN </t>
  </si>
  <si>
    <t>ZAVALETA RAMIREZ AUREA GRETEL</t>
  </si>
  <si>
    <t>ESPECIALISTA EN SUPERVISIÓN DE PLANTAS</t>
  </si>
  <si>
    <t>ZAVALETA SIGUENZA CARLOS RAUL</t>
  </si>
  <si>
    <t>ZENITAGOYA  TANTA RAUL  DANNY</t>
  </si>
  <si>
    <t xml:space="preserve">ESPECIALISTA II - GESTIÓN DE NORMAS </t>
  </si>
  <si>
    <t>ZETA RIVAS SONIA MIGUELINA</t>
  </si>
  <si>
    <t>ZEVALLOS GONZALEZ KELLY DEL CARMEN</t>
  </si>
  <si>
    <t>ZEVALLOS VILLEGAS PERCY GUSTAVO</t>
  </si>
  <si>
    <t>PLIEGO 021 SUPERINTENDENCIA NACIONAL DE SERVICIOS DE SANEAMIENTO - SUNASS</t>
  </si>
  <si>
    <t>Recursos Ordinarios</t>
  </si>
  <si>
    <t>URQUIZO CHAVARRIA, LUIS ANTONIO</t>
  </si>
  <si>
    <t>CHOFER PARTICULAR</t>
  </si>
  <si>
    <t>UNIVERSITARIA COMPLETA</t>
  </si>
  <si>
    <t>SOTO SILES, RUBEN FERNANDO</t>
  </si>
  <si>
    <t>Comunicador para el desarrollo</t>
  </si>
  <si>
    <t>FLORES MAMANI, BERNABE</t>
  </si>
  <si>
    <t>CIENCIAS DE LA COMUNICACIaN</t>
  </si>
  <si>
    <t>Recursos Directamente Recaudados</t>
  </si>
  <si>
    <t>coordinadora de supervisión de prestadores</t>
  </si>
  <si>
    <t>LOPEZ VASQUEZ, ANITA DE JESUS</t>
  </si>
  <si>
    <t>INGENIERO SANITARIO</t>
  </si>
  <si>
    <t>chofer de oficina desconcentrada de servicios (ODS) en San Martín</t>
  </si>
  <si>
    <t>CARRION SANTA CRUZ, FRANCISCO ANDRES</t>
  </si>
  <si>
    <t>PROFESION U OCUPACION NO ESPECIFICADA</t>
  </si>
  <si>
    <t>VELA PEZO, DELKI</t>
  </si>
  <si>
    <t>TECNICOS ADMINISTRADORES, OTROS</t>
  </si>
  <si>
    <t>TECNICA COMPLETA</t>
  </si>
  <si>
    <t>especialista en derecho administrativo y corporativo</t>
  </si>
  <si>
    <t>MIRANDA CATACORA, LUIS GUILLERMO</t>
  </si>
  <si>
    <t>Especialista en Supervisión II</t>
  </si>
  <si>
    <t>CRUZ CAHUANA, MAXIMO</t>
  </si>
  <si>
    <t>Especialista en Supervisión I</t>
  </si>
  <si>
    <t>FLORES CRUZ, MARCO ANTONIO</t>
  </si>
  <si>
    <t>especialista social</t>
  </si>
  <si>
    <t>QUISPE TITO, ADOLFO</t>
  </si>
  <si>
    <t>ROSILLO ISASI, HJALMAR</t>
  </si>
  <si>
    <t>Gestor Social</t>
  </si>
  <si>
    <t>GARCIA MENESES, RAQUEL MARIA</t>
  </si>
  <si>
    <t>Apoyo Logistica</t>
  </si>
  <si>
    <t>CEDANO POZO, ROSA ELISA</t>
  </si>
  <si>
    <t>CAMPOS CISNEROS, YANY SEVERA</t>
  </si>
  <si>
    <t>VILCA GARCIA, FREDY OSCAR</t>
  </si>
  <si>
    <t>ALIRE BENAVIDES, SAUL ERIK</t>
  </si>
  <si>
    <t>ECONOMISTA, OTROS</t>
  </si>
  <si>
    <t>GUZMAN MIRANDA, JORGE GERMAN</t>
  </si>
  <si>
    <t>INGENIERO, METALURGICO/OTROS</t>
  </si>
  <si>
    <t>VIDEIRA PEREZ, ALBERTO</t>
  </si>
  <si>
    <t>NORIEGA MURRIETA, JAVIER</t>
  </si>
  <si>
    <t>Gestor Ambiental</t>
  </si>
  <si>
    <t>SALAS COBOS, ERIT MANUEL</t>
  </si>
  <si>
    <t>Orientador de atención al usuario</t>
  </si>
  <si>
    <t>ROJAS MERINO, FLOR DELICIA</t>
  </si>
  <si>
    <t>GRADO DE BACHILLER</t>
  </si>
  <si>
    <t>TELLO MARTIN, JORGE SALVADOR</t>
  </si>
  <si>
    <t>coordinador del área de la prestación</t>
  </si>
  <si>
    <t>GUZMAN CASTILLO, WAGNER</t>
  </si>
  <si>
    <t>INGENIERO AGRÍCOLA</t>
  </si>
  <si>
    <t>Especialista Senior en Contabilidad Regulatoria</t>
  </si>
  <si>
    <t>ROTTA ARCOS, NORMA ROXANA</t>
  </si>
  <si>
    <t>especialista en gestión de la información</t>
  </si>
  <si>
    <t>LUYO LUCERO, MELISA EWY</t>
  </si>
  <si>
    <t>Especialista Legal en Procedimientos Administrativos Sancionadores</t>
  </si>
  <si>
    <t>MONTES MORENO, CAROLINA RAQUEL</t>
  </si>
  <si>
    <t>GUERRERO DIAZ, JOSE LUIS</t>
  </si>
  <si>
    <t>CONDUCTOR DE AUTOBUS, AUTOMOVIL, CAMIONETA, CAMION O FURGON</t>
  </si>
  <si>
    <t>Orientador de Campañas</t>
  </si>
  <si>
    <t>OYARZABAL DAVILA, FERNANDO ROBERTO</t>
  </si>
  <si>
    <t>coordinadora de cooperación internacional</t>
  </si>
  <si>
    <t>OSORIO LINARES, NATALIA MILAGROS</t>
  </si>
  <si>
    <t>PASTOR BALLÓN, JORGE CARLOS</t>
  </si>
  <si>
    <t>GRADO MAESTRIA</t>
  </si>
  <si>
    <t>Especialista en Análisis de la Gestión Empresarial</t>
  </si>
  <si>
    <t>ASTORGA MIÑAN, MIGUEL ANGEL</t>
  </si>
  <si>
    <t>coordinador de la Oficina Desconcentrada de SUNASS(ODS) de Amazonas</t>
  </si>
  <si>
    <t>HART RHEDEY, MARIO ALBERTO ALADAR</t>
  </si>
  <si>
    <t>Presupuesto</t>
  </si>
  <si>
    <t>ACHATA SALAS, ADRIEL FRANCISCO</t>
  </si>
  <si>
    <t>SANCHEZ MENDOZA, NOLBERTO FRANCISCO</t>
  </si>
  <si>
    <t xml:space="preserve">Profesional para </t>
  </si>
  <si>
    <t>MAURA GONZALES, CHRIS DENNIS</t>
  </si>
  <si>
    <t>CACHAY CASTILLO, JOSE ATILIO</t>
  </si>
  <si>
    <t>DE LA CRUZ CARRION, SABINO MARIANO</t>
  </si>
  <si>
    <t>CABALLERO MARTIN, VICTOR ENRIQUE</t>
  </si>
  <si>
    <t>SOCIOLOGO, INDUSTRIA</t>
  </si>
  <si>
    <t>Coordinador de la Secretaría Técnica</t>
  </si>
  <si>
    <t>ALCOSER BONILLA, GIOVANNA LUISA</t>
  </si>
  <si>
    <t>Comunicaciones e imagen</t>
  </si>
  <si>
    <t>VIDALON PALOMINO, SONIA</t>
  </si>
  <si>
    <t>Apoyo en las labores de logística</t>
  </si>
  <si>
    <t>UCAÑAN FELICE, FELIX ITALO</t>
  </si>
  <si>
    <t>APESTIGUE SARRIA, JUAN FERNANDO</t>
  </si>
  <si>
    <t>FIGUEROA CARPIO, CARLA YVETTE</t>
  </si>
  <si>
    <t>HUAMANI CASTRO, GUSTAVO ADOLFO</t>
  </si>
  <si>
    <t>LOAYZA CHAVEZ, JOSE CARLOS</t>
  </si>
  <si>
    <t>Analista en Atención al Usuario</t>
  </si>
  <si>
    <t>CUELLAR SANCHEZ, MARIELA</t>
  </si>
  <si>
    <t>auditor</t>
  </si>
  <si>
    <t>PACORA CHIOK, MARIA TERESA</t>
  </si>
  <si>
    <t>especialista sanitario para determinación de área de prestación</t>
  </si>
  <si>
    <t>ROJAS ESPINOZA, JOSE ESTEBAN</t>
  </si>
  <si>
    <t>chofer en la Oficina Desconcentrada de Servicios de Moquegua</t>
  </si>
  <si>
    <t>MEDINA CHICLOTE, MARCO ANTONIO</t>
  </si>
  <si>
    <t>Profesional en Recursos Humanos</t>
  </si>
  <si>
    <t>GAMARRA CRUZ, MYRIAM EMMA</t>
  </si>
  <si>
    <t>ROJAS TABOADA, ROSARIO DEL PILAR</t>
  </si>
  <si>
    <t>especialista en gestión de la información y del conocimiento</t>
  </si>
  <si>
    <t>CANCINO BORGE, IGNACIO MARTIN</t>
  </si>
  <si>
    <t>Administrador de la Oficina de Coordinación Macrorregional</t>
  </si>
  <si>
    <t>LOPEZ MILLA, GLADYS BETZABE</t>
  </si>
  <si>
    <t>INGENIERO, ADMINISTRATIVO</t>
  </si>
  <si>
    <t>analista en gestión y control patrimonial</t>
  </si>
  <si>
    <t>MUÑOZ EGUSQUIZA, DEBORAH ESTHER</t>
  </si>
  <si>
    <t>BENITES SARAVIA, CARLOS ERNESTO</t>
  </si>
  <si>
    <t>AVILES HURTADO, ZOILA DEL CARMEN</t>
  </si>
  <si>
    <t>Jefa de Oficina</t>
  </si>
  <si>
    <t>chofer en la Oficina Desconcentrada de Servicios de Amazonas</t>
  </si>
  <si>
    <t>MORI CUIPAL, EDISON ROSENDO</t>
  </si>
  <si>
    <t>analista de gestión y seguimiento de las oficinas de atencion</t>
  </si>
  <si>
    <t>DE LA CRUZ PEREZ, SILVIA</t>
  </si>
  <si>
    <t>INST.SUPERIOR COMPLETA</t>
  </si>
  <si>
    <t>especialista en gestión de proyectos de infraestructura</t>
  </si>
  <si>
    <t>SARMIENTO RAMOS, ALDRICH ALEXIS</t>
  </si>
  <si>
    <t>especialista en cooperación internacional</t>
  </si>
  <si>
    <t>VILCHEZ HORNA, GUILLERMO RAFAEL</t>
  </si>
  <si>
    <t>Especialista en Métodos Cuantitativos</t>
  </si>
  <si>
    <t>GONZALES KING KEE, KARIN CECILIA</t>
  </si>
  <si>
    <t>especialista económico en estructura de mercados de servicios de saneamiento</t>
  </si>
  <si>
    <t>GONZALES CHAVEZ, CHRISTIAM MIGUEL</t>
  </si>
  <si>
    <t>GRADO DE DOCTOR</t>
  </si>
  <si>
    <t>MENA MIRANDA, MARCO ANTONIO</t>
  </si>
  <si>
    <t>profesional I supervisor de la coordinación ODS macroregional centro</t>
  </si>
  <si>
    <t>MENDOZA CABRERA, JORGE LUIS</t>
  </si>
  <si>
    <t>Profesional de apoyo en contabilidad</t>
  </si>
  <si>
    <t>TRUJILLO MORI, WILMA MERCEDES</t>
  </si>
  <si>
    <t>chofer de oficina desconcentrada de servicios (ODS) en Apurimac</t>
  </si>
  <si>
    <t>HUAMANI HUAMAN, NICANOR</t>
  </si>
  <si>
    <t>Apoyo en Contabilidad</t>
  </si>
  <si>
    <t>HUAYTA QUISPE, JORGE SERGIO</t>
  </si>
  <si>
    <t>Supervision</t>
  </si>
  <si>
    <t>TRUJILLO VILLAVICENCIO, HUGO</t>
  </si>
  <si>
    <t>INGENIERO QUIMICO, OTROS</t>
  </si>
  <si>
    <t>Abogado en Derecho Administrativo</t>
  </si>
  <si>
    <t>DIAZ ALBAN, HERDELL JORDINEE</t>
  </si>
  <si>
    <t>especialista senior en planeamiento</t>
  </si>
  <si>
    <t>HUAMÁN FUERTES, FRANZ ABRAHAM</t>
  </si>
  <si>
    <t>Especialista en Gestión de Riesgos y Adaptación al Cambio Climático</t>
  </si>
  <si>
    <t>CHIOCK CHANG, FERNANDO CARLOS</t>
  </si>
  <si>
    <t>INGENIERO MECANICO, AGRICULTURA (ING. AGRICOLA)</t>
  </si>
  <si>
    <t>TENORIO MOSQUERA, LIZANDRA ARACELLI</t>
  </si>
  <si>
    <t>coordinador de desarrollo tecnológico</t>
  </si>
  <si>
    <t>GALVAN VIDALON, IVAN MARIO</t>
  </si>
  <si>
    <t>analista de contrataciones</t>
  </si>
  <si>
    <t>ALTAMIRANO DEL POZO, JUAN CARLOS</t>
  </si>
  <si>
    <t>Especialista</t>
  </si>
  <si>
    <t>CONISLLA ARTEAGA, YESSI PATRICIA</t>
  </si>
  <si>
    <t>LUJÁN BRICEÑO, LUIS ANGEL</t>
  </si>
  <si>
    <t>VERGARA MANRIQUE DE LARA, CARLOS ALBERTO</t>
  </si>
  <si>
    <t>Apoyo en logistica</t>
  </si>
  <si>
    <t>JACINTO INCA, MIKE STEVE</t>
  </si>
  <si>
    <t>ADMINISTRADORES, OTROS</t>
  </si>
  <si>
    <t>Usuarios</t>
  </si>
  <si>
    <t>TORRES CASTRO, DANIEL EDUARDO</t>
  </si>
  <si>
    <t>HURTADO ANGEL, AUGUSTO</t>
  </si>
  <si>
    <t>INGENIERO, SANITARIO</t>
  </si>
  <si>
    <t>HUAÑAMBAL VILCHEZ, DELIA</t>
  </si>
  <si>
    <t>Especialista Senior en Métodos Cuantitativos</t>
  </si>
  <si>
    <t>RICCI ROJAS, JOSE CARLOS</t>
  </si>
  <si>
    <t>Profesional para el área de Administración de Personal</t>
  </si>
  <si>
    <t>CONTRERAS MACAVILCA, CHRISTIAN NILTON</t>
  </si>
  <si>
    <t>Especialista en Supervisión de Prestadores de Pequeñas Ciudades y del Ámbito Rural</t>
  </si>
  <si>
    <t>PINEDA GUZMAN, PABLO CHRISTIAN</t>
  </si>
  <si>
    <t>INGENIERIA SANITARIA</t>
  </si>
  <si>
    <t>LOPEZ MUÑOZ, CECILIA ELIZABETH</t>
  </si>
  <si>
    <t>Chofer de la Oficina Desconcentrada de Sunass (ODS) en Chimbote</t>
  </si>
  <si>
    <t>PEREZ MORENO, ALCIBIADES ALFREDO</t>
  </si>
  <si>
    <t>Profesional de apoyo a orientador de la Oficina Desconcentrada de la Sunass en Cañete</t>
  </si>
  <si>
    <t>GUTIERREZ VILCAPUMA, JACKELINE ROSA</t>
  </si>
  <si>
    <t>especialista en control de procesos de tratamiento de agua de prestadores</t>
  </si>
  <si>
    <t>SENMACHE YAIPEN, JESUS ENRIQUE</t>
  </si>
  <si>
    <t>Gestor Social de la Oficina Desconcentrada de Sunass (ODS) en Amazonas</t>
  </si>
  <si>
    <t>MONTES CHANG, CESAR ENRIQUE</t>
  </si>
  <si>
    <t>especialista para asistencia técnica en gestión del riesgo de desastres</t>
  </si>
  <si>
    <t>BASAURI ARÁMBULO, AGUSTÍN SIMÓN ELADIO</t>
  </si>
  <si>
    <t>CASTILLO ALVARADO, MARTHA</t>
  </si>
  <si>
    <t>OLAZABAL BOGGIO, HECTOR CHRISTIAN</t>
  </si>
  <si>
    <t>chofer de Oficina Desconcentrada de Servicios de Lambayeque</t>
  </si>
  <si>
    <t>GOMEZ MELENDEZ, CAMILO ORLANDO</t>
  </si>
  <si>
    <t>SANTOYO BUSTAMANTE, TULIO EDUARDO</t>
  </si>
  <si>
    <t>OLGUIN CUZQUEN, MARIA GRACIELA</t>
  </si>
  <si>
    <t>coordinadora de la Oficina Desconcentrada de Servicios de Tumbes</t>
  </si>
  <si>
    <t>SILVA PUELLES, MARÍA DEL ROSARIO</t>
  </si>
  <si>
    <t>Analista Presupuestal I</t>
  </si>
  <si>
    <t>CORDOVA ZAVALETA, YACQUELINE ELIZABETH</t>
  </si>
  <si>
    <t>LOPEZ LUNA, CELSO ESTEBAN</t>
  </si>
  <si>
    <t>RUIZ RODRIGUEZ, JUAN LUIS</t>
  </si>
  <si>
    <t>ARROYO SANCHEZ, LUCY KATY</t>
  </si>
  <si>
    <t>Especialista en Supervisión</t>
  </si>
  <si>
    <t>LUJAN GARCIA, SONIA KARIN</t>
  </si>
  <si>
    <t>SUNCION CASTILLO, ERICK HENRY</t>
  </si>
  <si>
    <t>Apoyo en Orientación al Usuario</t>
  </si>
  <si>
    <t>PLASENCIA LEON, ARLY MARITA</t>
  </si>
  <si>
    <t>analista en gestión del riesgo de desastres y adaptación al cambio climático</t>
  </si>
  <si>
    <t>VASQUEZ RIVASPLATA, HERMAN IVAN</t>
  </si>
  <si>
    <t>FISICA / CIENCIAS FISICAS</t>
  </si>
  <si>
    <t>PAUCAR BALBIN, JOSE LUIS</t>
  </si>
  <si>
    <t>REYMUNDO OCAÑO, JHON FREDY</t>
  </si>
  <si>
    <t>COTRADO AYALA, ALFREDO FRANCISCO</t>
  </si>
  <si>
    <t>FLORES ARANA, ENVER</t>
  </si>
  <si>
    <t>FLORES VITOR, JESUS MILTON</t>
  </si>
  <si>
    <t>CONDOR HINOSTROZA, OLIVERIO KENNYDO</t>
  </si>
  <si>
    <t>Especialista en Gestión de la Información de Prestadores</t>
  </si>
  <si>
    <t>YUPANQUI MENDOZA, LIZ TERESA</t>
  </si>
  <si>
    <t>INGENIERO, SISTEMAS INFORMATICOS</t>
  </si>
  <si>
    <t>asistente administrativa</t>
  </si>
  <si>
    <t>VALVERDE PEÑA, CARMEN</t>
  </si>
  <si>
    <t>VARGAS COCA, GIOVANNI LENOKS</t>
  </si>
  <si>
    <t>LUDEÑA BUSTAMANTE, MIRTHA GUISELA</t>
  </si>
  <si>
    <t>SOTO GUEVARA, JUAN ANDRES</t>
  </si>
  <si>
    <t>MUÑANTE DEL CASTILLO, ARMANDO IRAM</t>
  </si>
  <si>
    <t>HERRERA BRAVO, MIRNA JUDY</t>
  </si>
  <si>
    <t>asistente en gestión en servicios generales</t>
  </si>
  <si>
    <t>BORDA QUISPE, LETICIA ELIZABETH</t>
  </si>
  <si>
    <t>CHINQUILLO ARANGO, LUZ YANET</t>
  </si>
  <si>
    <t>PINO ORTEGA, AMELIA CECILIA</t>
  </si>
  <si>
    <t>FIGUEROA GOMEZ, NITZA ANGELA</t>
  </si>
  <si>
    <t>chofer de oficina desconcentrada de servicios (ODS) en Huancavelica</t>
  </si>
  <si>
    <t>RETAMOZO AYUQUE, DANTE RAUL</t>
  </si>
  <si>
    <t>Coordinador de la Oficina Desconcentrada de Sunass (ODS) en Tacna</t>
  </si>
  <si>
    <t>MOTTA VERA, VICTOR JULIO</t>
  </si>
  <si>
    <t>CHARIARSE VALENCIA, VIELKA</t>
  </si>
  <si>
    <t>Supervisor en Hidrogeología</t>
  </si>
  <si>
    <t>PEÑA LAUREANO, FLUQUER</t>
  </si>
  <si>
    <t>GEOLOGIA</t>
  </si>
  <si>
    <t>MARTINEZ ACHULLI, LIVIA</t>
  </si>
  <si>
    <t>ZEVALLOS MOLLEDA, DERSI</t>
  </si>
  <si>
    <t>especialista en supervision ii de oficina desconcentrada de servicios (ODS) en Ayacucho</t>
  </si>
  <si>
    <t>LOAYZA ALFARO, JORGE</t>
  </si>
  <si>
    <t>SUAREZ GOYZUETA, FREDDY</t>
  </si>
  <si>
    <t>GAMARRA FLOREZ, RUDY RONALD</t>
  </si>
  <si>
    <t>ARAOZ MONZON, ROSARIO</t>
  </si>
  <si>
    <t>Especilista en Supervisión I</t>
  </si>
  <si>
    <t>HUAMAN AYRAMPO, ENRIQUE</t>
  </si>
  <si>
    <t>MALPARTIDA RUIZ, LUZ MERY</t>
  </si>
  <si>
    <t>analista en ejecucion contractual</t>
  </si>
  <si>
    <t>CORAHUA ALVAREZ, DANIEL</t>
  </si>
  <si>
    <t>CONTRERAS TITO, ELVER</t>
  </si>
  <si>
    <t>BORDA PACHECO, NELLY</t>
  </si>
  <si>
    <t>Supervisor de Proyectos</t>
  </si>
  <si>
    <t>ZAVALETA FLORES, SILVIA MAGALI</t>
  </si>
  <si>
    <t>URREGO GARCIA, VERONICA MAYJORI</t>
  </si>
  <si>
    <t>asistente de selección de personal</t>
  </si>
  <si>
    <t>RAMIREZ MEJIA, MARIA DEL CARMEN</t>
  </si>
  <si>
    <t>asistente en administración de personal</t>
  </si>
  <si>
    <t>ALDANA SOLIS, MÓNICA ISABEL</t>
  </si>
  <si>
    <t>Supervisor Económico en Regulación</t>
  </si>
  <si>
    <t>DAVALOS MEJIA, BLANCA SILVIA</t>
  </si>
  <si>
    <t>Profesional de apoyo a orientador de la Oficina Desconcentrada de la Sunass en el Callao</t>
  </si>
  <si>
    <t>PIZARRO FALCON, JUANA ISABEL</t>
  </si>
  <si>
    <t>GUTIERREZ ROMERO, HERBERT RUBEN</t>
  </si>
  <si>
    <t>MAL QUISPE, EDILBERTO</t>
  </si>
  <si>
    <t>gestor social de oficina desconcentrada de servicios (ODS) en Ayacucho</t>
  </si>
  <si>
    <t>CHAVEZ CASTRO, PETER EDUARDO</t>
  </si>
  <si>
    <t>SOCIOLOGIA (BACHILLER)</t>
  </si>
  <si>
    <t>PINTO VASQUEZ, LUIS ENRIQUE</t>
  </si>
  <si>
    <t>Coordinador de Oficinas Desconcentradas de SUNASS</t>
  </si>
  <si>
    <t>BRINGAS USQUIANO, WILDER ANTONIO</t>
  </si>
  <si>
    <t>MACHUCA VILCHEZ, CELESTINO ROSELES</t>
  </si>
  <si>
    <t>chofer en la Oficina Desconcentrada de Servicios de Ayacucho</t>
  </si>
  <si>
    <t>LÓPEZ OBREGÓN, EITEL</t>
  </si>
  <si>
    <t>MECANICA DE MANTENIMIENTO</t>
  </si>
  <si>
    <t>TAPIA CALCINO, NEDDA MARY</t>
  </si>
  <si>
    <t>OLIVARES AYALA, MIGUEL ALBERTO</t>
  </si>
  <si>
    <t>ZEBALLOS CHAVEZ, ROGER OMAR</t>
  </si>
  <si>
    <t>CABANA CAHUANA, SILVIA MARA</t>
  </si>
  <si>
    <t>PALOMINO PRADA, JESUS</t>
  </si>
  <si>
    <t>UNIVERSITARIA INCOMPLETA</t>
  </si>
  <si>
    <t>GUILLEN MENDOZA DE ANTEQUERA, MARTA SOLEDAD</t>
  </si>
  <si>
    <t>Especialista en Supervisión de Aspectos Comerciales</t>
  </si>
  <si>
    <t>MEZA LOPEZ, ERIKA DEL MILAGRO</t>
  </si>
  <si>
    <t>CERNA RUBIO, FRANCISCA ELIZABETH</t>
  </si>
  <si>
    <t>GUANILO LECCA, MADELEYNE LORENA</t>
  </si>
  <si>
    <t>MILLA DIAZ, JHON LARRY</t>
  </si>
  <si>
    <t>Gestor en Modernizacion</t>
  </si>
  <si>
    <t>PAZ ORELLANA, KELLY ELIZABETH</t>
  </si>
  <si>
    <t>Especialista de Prestadores Urbano No EPS y Prestadores Rurales</t>
  </si>
  <si>
    <t>CASTRO CENTENO, EDITH MARLENE</t>
  </si>
  <si>
    <t>SIPION GASTULO, JOSE BRUNO</t>
  </si>
  <si>
    <t>QUIROGA CALLA, GIANCARLO</t>
  </si>
  <si>
    <t>analista de eventos y protocolo</t>
  </si>
  <si>
    <t>GARAY OSORIO, MIRTHA LIZET</t>
  </si>
  <si>
    <t>chofer de oficina desconcentrada de servicios (ODS) en Cusco</t>
  </si>
  <si>
    <t>FRISANCHO CARRASCO, EDWIN</t>
  </si>
  <si>
    <t>MORALES MIRANDA, VICTOR MANUEL</t>
  </si>
  <si>
    <t>MISAJEL QUISPE, JOSE LUIS</t>
  </si>
  <si>
    <t>Asistente en Contabilidad</t>
  </si>
  <si>
    <t>TORRIANI ALVARADO, PAOLO ELBIO</t>
  </si>
  <si>
    <t>especialista en tratamiento de aguas residuales</t>
  </si>
  <si>
    <t>QUISPE PEREZ, HERNAN TITO</t>
  </si>
  <si>
    <t>PAICO INGA, MELISSA KAREM</t>
  </si>
  <si>
    <t>Especialista Ingeniero en Análisis Regulatorio en Ámbito Rural</t>
  </si>
  <si>
    <t>GARCIA MOSCOSO, JORGE GUSTAVO</t>
  </si>
  <si>
    <t>personal de apoyo administrativo</t>
  </si>
  <si>
    <t>GALAN QUEREVALU, PAOLA TERESA</t>
  </si>
  <si>
    <t>analista económico regulatorio de áreas rurales y pequeñas ciudades para la Oficina Desconcentrada de Servicios (ODS) de Huancavelica</t>
  </si>
  <si>
    <t>CAHUANA ESPINOZA, WILLIAM</t>
  </si>
  <si>
    <t>Gestora Ambiental</t>
  </si>
  <si>
    <t>TEJADA DIAZ, ALEJANDRA EVARISTA</t>
  </si>
  <si>
    <t>REYES FIGUEROA, DENISSE ELKER</t>
  </si>
  <si>
    <t>INGENIERO, MEDIO AMBIENTE</t>
  </si>
  <si>
    <t>BERNAL MARCHENA, LUIS SEGUNDO</t>
  </si>
  <si>
    <t>INGENIERO (NO CLASIFICADO EN OTRAS CLASIFICACIONES)</t>
  </si>
  <si>
    <t>ARISTA VILLANUEVA, IVAN JOSUE</t>
  </si>
  <si>
    <t>VILLOSLADA QUISPITUPAC, FRANCOISE</t>
  </si>
  <si>
    <t>analista en gestión del rendimiento</t>
  </si>
  <si>
    <t>SARANGO SEMINARIO, CARLOS ALBERTO</t>
  </si>
  <si>
    <t>ZEVALLOS DIEZ, RAUL</t>
  </si>
  <si>
    <t>COLQUE CAIPA, VIDOY JORGE</t>
  </si>
  <si>
    <t>profesional para la formulación y evaluación de inversiones</t>
  </si>
  <si>
    <t>PALMA GUEVARA, HALINA</t>
  </si>
  <si>
    <t>ALAYO CALIZAYA, HENRRY FERNANDO</t>
  </si>
  <si>
    <t>CAJUSOL AREVALO, RAUL ARTURO</t>
  </si>
  <si>
    <t>FLORES CORREA, JORGE EDWIN</t>
  </si>
  <si>
    <t>ZEVALLOS PASCAL, LENIA LELY</t>
  </si>
  <si>
    <t>RAMIREZ VELASQUEZ, PAMELA IVETTE</t>
  </si>
  <si>
    <t>BANCES MENDOZA, JESUS MANUEL</t>
  </si>
  <si>
    <t>CONDORI CALLA, DAVID HERACLIO</t>
  </si>
  <si>
    <t>PACHECO ORELLANA, WILLIAM ORLANDO</t>
  </si>
  <si>
    <t>VARGAS PINTO, ELIZABETH MILAGROS</t>
  </si>
  <si>
    <t>PEREIRA NAPURI, ERIKA BEATRIZ</t>
  </si>
  <si>
    <t>coordinadora de prensa y difusión</t>
  </si>
  <si>
    <t>ESPINOZA MENACHO, CYNTIA LUCIA</t>
  </si>
  <si>
    <t>comunicadora para el desarrollo</t>
  </si>
  <si>
    <t>QUISPE OSCCO, ESMID GAUDY</t>
  </si>
  <si>
    <t>chofer de Oficina Desconcentrada de Servicios de Pasco</t>
  </si>
  <si>
    <t>YALICO JAVIER, EZEQUIEL</t>
  </si>
  <si>
    <t>chofer en la Oficina Desconcentrada de Servicios de Huancavelica</t>
  </si>
  <si>
    <t>TAIPE ROMERO, JULIO CESAR</t>
  </si>
  <si>
    <t>LAU RISCO, ANA TERESA</t>
  </si>
  <si>
    <t>OCHOA ZUBIATE, BONNIE WARNER</t>
  </si>
  <si>
    <t>FLORES MARCHENA, CARINA</t>
  </si>
  <si>
    <t>GRANADOS PERALTA, ISMAEL KALIM</t>
  </si>
  <si>
    <t>especialista legal para área de prestación, mecanismos de retribución por servicios ecosistémicos y gestión del riesgo de desastres y adaptación al cambio</t>
  </si>
  <si>
    <t>TAMAYO BARTRA, PATRICIA MILUSKA</t>
  </si>
  <si>
    <t>MANNUCCI BANDA, PATRICIA ROSSANNA</t>
  </si>
  <si>
    <t>Especialista en Sistemas de Información Geográfica (GIS)</t>
  </si>
  <si>
    <t>VALDIVIESO CHAUPIS, JUAN MANUEL</t>
  </si>
  <si>
    <t>GUILLERMO RAMOS, YECENIA</t>
  </si>
  <si>
    <t>profesional II especialista de la coordinación ODS macroregional sur</t>
  </si>
  <si>
    <t>FLOR HERRERA, VALMI KAREN</t>
  </si>
  <si>
    <t>PAUCAR MAURICIE, MARCOS MANUEL</t>
  </si>
  <si>
    <t>DIAZ TICLLA, BLADIMIRO ALBERTO</t>
  </si>
  <si>
    <t>VILLAFUERTE RIVERA, RENAN JESUS</t>
  </si>
  <si>
    <t>DE LA CRUZ CALLE, GARY MICHAEL</t>
  </si>
  <si>
    <t>Apoyo en Gestión de Oficinas Desconcentradas</t>
  </si>
  <si>
    <t>EURIBE ROJAS, EVELIN GRICELA</t>
  </si>
  <si>
    <t>MARTINEZ CORTEZ, EDGAR ALBERTO</t>
  </si>
  <si>
    <t>QUEZADA RODAS, JANETH PAOLA</t>
  </si>
  <si>
    <t>CABALLERO VIZCARRA, ROGER ANTONIO</t>
  </si>
  <si>
    <t>orientador de atención al usuario de Oficina Desconcentrada de SUNASS (ODS) en Chimbote</t>
  </si>
  <si>
    <t>SUAREZ SALDAÑA, RAFAEL ARTURO</t>
  </si>
  <si>
    <t>chofer de oficina desconcentrada de servicios (ODS) en Amazonas</t>
  </si>
  <si>
    <t>COLLANTES SANTILLAN, NEISER</t>
  </si>
  <si>
    <t>SALAZAR ESTELA, MARIO</t>
  </si>
  <si>
    <t>apoyo en auditoria</t>
  </si>
  <si>
    <t>VERA TORRES, JESUS ANTONIO</t>
  </si>
  <si>
    <t>PAUCAR PAREJA, YOSEP</t>
  </si>
  <si>
    <t>PINEDO MACEDO, CLAUDIO BETMAN</t>
  </si>
  <si>
    <t>MONTOYA NUÑEZ, JAVIER ANIBAL</t>
  </si>
  <si>
    <t>REYNA CORNEJO, AQUILES IGOR</t>
  </si>
  <si>
    <t>CHUNA PAIBA, CARMEN ISABEL</t>
  </si>
  <si>
    <t>coordinadora legal senior</t>
  </si>
  <si>
    <t>SULLCA TEMPLO, MILAGROS AMELIA</t>
  </si>
  <si>
    <t>CERVANTES ZAVALA, RONAL</t>
  </si>
  <si>
    <t>chofer de oficina desconcentrada de servicios (ODS) en Pasco</t>
  </si>
  <si>
    <t>GRADOS SUAREZ, DAVID MOISES</t>
  </si>
  <si>
    <t>REYES TIPIANI, RONY ENZO</t>
  </si>
  <si>
    <t>HUANCAPAZA HUAMAN, BORIS VLADIMIRO</t>
  </si>
  <si>
    <t>CONDEMARIN GONZALES, MAGALY DEL PILAR</t>
  </si>
  <si>
    <t>ABOGACIA</t>
  </si>
  <si>
    <t>RUEDA KUONG, GUILLERMO EDILBERTO</t>
  </si>
  <si>
    <t>BLAS TAPIA, NEVA</t>
  </si>
  <si>
    <t>CONDEZO DIAZ, JOSE MANUEL</t>
  </si>
  <si>
    <t>FARFAN URBANO, FRANK ANTONIO</t>
  </si>
  <si>
    <t>TIPEO POR COMPUTADORA</t>
  </si>
  <si>
    <t>CALLE CASTILLO, JORGE CAMILO</t>
  </si>
  <si>
    <t>Economista</t>
  </si>
  <si>
    <t>CASTAÑEDA SANCHEZ, GRETELINA</t>
  </si>
  <si>
    <t>ECONOMÍSTA</t>
  </si>
  <si>
    <t>GOMEZ AMPUDIA, NORMA LUZ</t>
  </si>
  <si>
    <t>LABAN CABRERA, GIULLIANA LIZBETH</t>
  </si>
  <si>
    <t>Apoyo para el servicio de mensajería motorizada para la correspondencia institucional</t>
  </si>
  <si>
    <t>HINOJOSA MENDOZA, CARLOS RENATO</t>
  </si>
  <si>
    <t>NOTIFICADOR</t>
  </si>
  <si>
    <t>analista en contrataciones menores o iguales a 8 uit y acuerdo marco</t>
  </si>
  <si>
    <t>SILVA MONTERO, IVAN FRANCO</t>
  </si>
  <si>
    <t>ZUMARAN SORIANO, KATTYA LISSET</t>
  </si>
  <si>
    <t>DAÑINO PEREZ, ASTRID MARJORIE</t>
  </si>
  <si>
    <t>SAAVEDRA RUIZ, CAROLYN ASTRID</t>
  </si>
  <si>
    <t>DEJO TEJEDA, ALEX AUGUSTO</t>
  </si>
  <si>
    <t>Apoyo legal en la preparación de audiencias de conciliación</t>
  </si>
  <si>
    <t>PRUTSKY LOPEZ, DEBORA YAEL</t>
  </si>
  <si>
    <t>Profesional Presupuestal I</t>
  </si>
  <si>
    <t>MEJIA CANARES, ROBINSON</t>
  </si>
  <si>
    <t>analista presupuestal III</t>
  </si>
  <si>
    <t>ENCISO CCOPA, JOSE LUIS</t>
  </si>
  <si>
    <t>CASQUINA ALCA, EDWIN</t>
  </si>
  <si>
    <t>LOAYZA QUISPE, JUAN CARLOS</t>
  </si>
  <si>
    <t>PEZO RUIZ, FRANS WILLY</t>
  </si>
  <si>
    <t>Especialista en Sistemas para Procesos de Supervisión de Directorios y Buen Gobierno Corporativo</t>
  </si>
  <si>
    <t>SOTELO LOPEZ, GROVER OMAR</t>
  </si>
  <si>
    <t>INGENIERO, SISTEMAS/EXCEPTO INFORMATICOS</t>
  </si>
  <si>
    <t>ejecutivo de tecnologías de la información y comunicaciones</t>
  </si>
  <si>
    <t>Chofer de la Oficina Desconcentrada de Sunass (ODS) en Cusco</t>
  </si>
  <si>
    <t>GAVANCHO CHAVEZ, XAVIER ALFREDO</t>
  </si>
  <si>
    <t>Asesor Legal en Regulación de La Prestación de los Servicios de Saneamiento para Oficinas Desconcentradas</t>
  </si>
  <si>
    <t>ARCA MOROTE, CHARLIE</t>
  </si>
  <si>
    <t>Soporte Técnico</t>
  </si>
  <si>
    <t>OLIVAREZ OLANO, JOHN ALBERT</t>
  </si>
  <si>
    <t>ANALISTA, SISTEMAS INFORMATICOS</t>
  </si>
  <si>
    <t>SOLIER SIERRALTA, JOHN MARCEL</t>
  </si>
  <si>
    <t>Especialista en procesos</t>
  </si>
  <si>
    <t>CHANCASANAMPA MANDUJANO, JOE</t>
  </si>
  <si>
    <t>Representante de la Oficina Desconcentrada de la SUNASS en la ciudad de Iquitos</t>
  </si>
  <si>
    <t>DEL AGUILA ZARATE, HELEN NILA</t>
  </si>
  <si>
    <t>especialista en sistemas de información geográfica I</t>
  </si>
  <si>
    <t>CRISÓLOGO RODRÍGUEZ, MIRTON ENRIQUE</t>
  </si>
  <si>
    <t>AGUILAR PINARES, REINALDO</t>
  </si>
  <si>
    <t>AYALA FARFAN, RENE BRENNER</t>
  </si>
  <si>
    <t>apoyo en orientación al usuario para la Oficina Desconcentrada de Servicios de Ayacucho</t>
  </si>
  <si>
    <t>CHAVEZ SAAVEDRA, GLORIA</t>
  </si>
  <si>
    <t>PINEDA ANCCO, JAVIER SOCRATES</t>
  </si>
  <si>
    <t>COLONIA ORTIZ, DANIEL FERNANDO</t>
  </si>
  <si>
    <t>Selección de Personal</t>
  </si>
  <si>
    <t>FUENTES GUIJA, ISA KATHERINE</t>
  </si>
  <si>
    <t>gestor ambiental de la Oficina Desconcentrada de servicios de Moquegua</t>
  </si>
  <si>
    <t>DELGADO MANRIQUE, FREDDY ALVARO</t>
  </si>
  <si>
    <t>especialista en supervisión I de la Oficina Desconcentrada de Servicios  de Tacna</t>
  </si>
  <si>
    <t>QUISPE HUARACCALLO, JAIME MARTIN</t>
  </si>
  <si>
    <t>LOPEZ TUESTA, CESAR AUGUSTO</t>
  </si>
  <si>
    <t>CHAVEZ ARCE, VERUSCHKA NARE</t>
  </si>
  <si>
    <t>OSCCO MONRROY, SAUL ENRIQUE</t>
  </si>
  <si>
    <t>CUBAS REGALADO, ELDER ROGER</t>
  </si>
  <si>
    <t>ROJAS VILLALOBOS, RONALD</t>
  </si>
  <si>
    <t>FARFAN ESQUIVEL, OSCAR DENNIS</t>
  </si>
  <si>
    <t>SANTILLAN PINEDO, HENRY</t>
  </si>
  <si>
    <t>ZEA FLORES, GONSTER JHONY</t>
  </si>
  <si>
    <t>Especialista en Modernización</t>
  </si>
  <si>
    <t>RIVEROS APOLINARIO, JACQUELINE PAOLA</t>
  </si>
  <si>
    <t>especialista económico para mecanismos de retribución por servicios ecosistémicos</t>
  </si>
  <si>
    <t>SANCHEZ SALAZAR, VANESSA VERONICA</t>
  </si>
  <si>
    <t>SANCHEZ RUIZ, ISRAEL ISAAC</t>
  </si>
  <si>
    <t>VASQUEZ CALDERON, JOSE ALEX</t>
  </si>
  <si>
    <t>CABRERA ALARCON, EDGAR AMERICO</t>
  </si>
  <si>
    <t>ALENCASTRE ROJAS, JORGE ARMANDO</t>
  </si>
  <si>
    <t>GARCIA MORENO, ALEJANDRO ISMAEL</t>
  </si>
  <si>
    <t>MIRANDA ASSEN, JORGE ROBERTO</t>
  </si>
  <si>
    <t>ESTEBAN GARCIA, GUILLERMO ALFREDO</t>
  </si>
  <si>
    <t>DIAZ GUERRA, SANDRA LIZETH</t>
  </si>
  <si>
    <t>ESTRADA AMBIA, MAYRA GIANNINA</t>
  </si>
  <si>
    <t>MANANITA TERRONES, ERIC</t>
  </si>
  <si>
    <t>TORRES VELA, JOSE ANTONIO</t>
  </si>
  <si>
    <t>CAVERO CARDENAS, ALFREDO DAVID</t>
  </si>
  <si>
    <t>REYES RUEDA, YOMAR EDILSON</t>
  </si>
  <si>
    <t>RUIZ VELA, HENDRICK MIRCK</t>
  </si>
  <si>
    <t>FRANCO DIAZ, GIANCARLO MANUEL VENISSON</t>
  </si>
  <si>
    <t>chofer de oficina desconcentrada de servicios (ODS) de Cajamarca</t>
  </si>
  <si>
    <t>MESTANZA HUACCHA, JORGE LUIS</t>
  </si>
  <si>
    <t>Apoyo legal en la elaboración de proyectos de resoluciones que resuleven recursos de apelación</t>
  </si>
  <si>
    <t>NOLE CURASI, SYLVIA</t>
  </si>
  <si>
    <t>Coordinador de la Oficina Desconcentrada de Sunass (ODS) en Piura</t>
  </si>
  <si>
    <t>PALOMINO TAVARA, IRINA  CINTHYA MARLENY</t>
  </si>
  <si>
    <t>Asistente Administrativo de la Oficina Desconcentrada de Sunass (ODS) en Lambayeque</t>
  </si>
  <si>
    <t>CASTRO MEGO, ZOILA ESPERANZA</t>
  </si>
  <si>
    <t>CARDENAS HUACAC, EDWIN ALEJANDRO</t>
  </si>
  <si>
    <t>HERRERA PAMPAMALLCO, WILBER</t>
  </si>
  <si>
    <t>coordinador de supervisión de prestadores</t>
  </si>
  <si>
    <t>HUAMAN BELLIDO, ROMAIN PERICLES</t>
  </si>
  <si>
    <t>URRO MELENDEZ, RAUL ENRIQUE</t>
  </si>
  <si>
    <t>Analista Financiero</t>
  </si>
  <si>
    <t>BERNIA LEON, ELKE GLORIA</t>
  </si>
  <si>
    <t>Asistente en Capacitación</t>
  </si>
  <si>
    <t>NOVOA MARTINEZ, JULIO CESAR</t>
  </si>
  <si>
    <t>MALPICA MAGUIÑA DE SHIMOKAWA, MIURY ANA</t>
  </si>
  <si>
    <t>FARFAN REQUE, CARMEN ROSA</t>
  </si>
  <si>
    <t>Especialista Senior de Gestión y Procesos</t>
  </si>
  <si>
    <t>JAVIER JARA, JUAN JOSE</t>
  </si>
  <si>
    <t>ALIAGA QUISPE, LUZ ISABEL</t>
  </si>
  <si>
    <t>GARCIA CORTEGANO, DANIEL</t>
  </si>
  <si>
    <t>DE LA FUENTE LOSSIO, MARIA ALEJANDRA</t>
  </si>
  <si>
    <t>Tramite Documentario</t>
  </si>
  <si>
    <t>TINOCO PALACIOS, ANGELICA MARIA</t>
  </si>
  <si>
    <t>Orientadora de Atención al Usuario</t>
  </si>
  <si>
    <t>ZAA RIVEROS, NATALY MILAGROS</t>
  </si>
  <si>
    <t>Ingeniero Sanitario para apoyo en el desarrollo de las actividades de verificación de cumplimiento normativo y metas de gestion de las EPS</t>
  </si>
  <si>
    <t>ALVAREZ BARDALES, DANNY LESTER</t>
  </si>
  <si>
    <t>QUISPE CONDE, YESICA</t>
  </si>
  <si>
    <t>especialista en infraestructura tecnológica</t>
  </si>
  <si>
    <t>RODRIGUEZ ROMERO, EDGAR FERNANDO</t>
  </si>
  <si>
    <t>NAVARRO URBINA, MARIELA DEL PILAR</t>
  </si>
  <si>
    <t>AYCACHI INGA, ROMULO</t>
  </si>
  <si>
    <t>Representante de la Oficina Desconcentrada de la Sunass en el Callao</t>
  </si>
  <si>
    <t>MARTINEZ VILLEGAS, NELLY DEL PILAR</t>
  </si>
  <si>
    <t>Especialista en Programación GIS</t>
  </si>
  <si>
    <t>TACAS MISAICO, JOGUER</t>
  </si>
  <si>
    <t>LEVANO DIAZ, GENOVEVA LOURDES REGINA</t>
  </si>
  <si>
    <t>asistente técnico de tecnologías de información</t>
  </si>
  <si>
    <t>VERTIZ BARRANTES, YURI ALEXANDER</t>
  </si>
  <si>
    <t>SANTOS FLORES, RONALD</t>
  </si>
  <si>
    <t>COMUNICACIaN AUDIOVISUAL/RADIO</t>
  </si>
  <si>
    <t>COMUNICACION AUDIOVISUAL/RADIO</t>
  </si>
  <si>
    <t>GRANADOS RODRIGUEZ, RENATO DE JESUS</t>
  </si>
  <si>
    <t>YAPURASI MAMANI, ELISABETH MONICA</t>
  </si>
  <si>
    <t>notificador nacional</t>
  </si>
  <si>
    <t>LEIVA CHIPANA, MARLOND WILLIAMS</t>
  </si>
  <si>
    <t>ZELA ESTEBAN, JOSE FRANCISCOJAVIER</t>
  </si>
  <si>
    <t>LOPE LOPE, ALEX JAVIER</t>
  </si>
  <si>
    <t>Analista de Gestión y Procesos</t>
  </si>
  <si>
    <t>PRECIADO JERONIMO, EDGAR JAVIER</t>
  </si>
  <si>
    <t>analista en estudios económicos y regulación</t>
  </si>
  <si>
    <t>COLLA TREJO, DEYSI AIDA</t>
  </si>
  <si>
    <t>especialista económico para la promoción de mecanismos de retribución por servicios ecosistémicos</t>
  </si>
  <si>
    <t>ANTONIO GARCIA, WILLIAMS</t>
  </si>
  <si>
    <t>SANTA CRUZ MEJIA, ROLANDO MARTIN</t>
  </si>
  <si>
    <t>apoyo en orientación al usuario para la Oficina Desconcentrada de Servicios de Huaraz</t>
  </si>
  <si>
    <t>CIPRIANO HURTADO, DAVID VIRGILIO</t>
  </si>
  <si>
    <t>Coordinador de Asociaciones Público Privadas, Subsidios Cruzados y Métodos Cuantitativos</t>
  </si>
  <si>
    <t>BALDEON PAUCAR, HEBER JULIO</t>
  </si>
  <si>
    <t>especialista en supervisión I de la Oficina Desconcentrada de Servicios de Pasco</t>
  </si>
  <si>
    <t>TRUJILLO POMA, MARIO MANUEL</t>
  </si>
  <si>
    <t>Representante de la Oficina Desconcentrada de la Sunass en Huacho</t>
  </si>
  <si>
    <t>SAMANAMU MAURICIO, SAIDA YULISSA</t>
  </si>
  <si>
    <t>coordinadora de la Oficina Desconcentrada de Servicios de Ayacucho</t>
  </si>
  <si>
    <t>LOZADA VALENCIA, MARIA GRACIA</t>
  </si>
  <si>
    <t>GUARDIA QUISPE, LUIS EDUARDO</t>
  </si>
  <si>
    <t>CERRON SALINAS, CATHERINE</t>
  </si>
  <si>
    <t>CHEMPEN PASCO, JOEL ELIAS</t>
  </si>
  <si>
    <t>especialista en supervisión I de La Oficina Desconcentrada de Servicios de San Martín</t>
  </si>
  <si>
    <t>CAJALEON CHAMORRO, JUNIOR ANTONIO</t>
  </si>
  <si>
    <t>NONAJULCA AVILA, ANDRES JUNIOR</t>
  </si>
  <si>
    <t>LEIVA HERRERA, MARLON RAUL</t>
  </si>
  <si>
    <t>TECNICO MECANICO</t>
  </si>
  <si>
    <t>Ingeniero Especialista en Regulación</t>
  </si>
  <si>
    <t>ALCANTARA DIAZ, MARITHZA DIANA</t>
  </si>
  <si>
    <t>CUNEO MACEDO, SOFIA ANDREA</t>
  </si>
  <si>
    <t>asistente en contabilidad</t>
  </si>
  <si>
    <t>GONZALES SANCHEZ, ANDREA</t>
  </si>
  <si>
    <t>analista en tecnologías de la información y comunicación</t>
  </si>
  <si>
    <t>GARCILAZO QUIROZ, MIRKO ANDRES</t>
  </si>
  <si>
    <t>PEÑA ALDAZABAL, RONALD JEFFERSON</t>
  </si>
  <si>
    <t>YANA CALATAYUD, LUZ DELIA</t>
  </si>
  <si>
    <t>ALFARO ASTORIMA, TANNIA LIZ</t>
  </si>
  <si>
    <t>MARTINEZ CASTRO, GILBER SILVIO</t>
  </si>
  <si>
    <t>CUBA TIRADO, IRIS LORENA</t>
  </si>
  <si>
    <t>LOZANO ANCANI, FABIOLA NATALIA</t>
  </si>
  <si>
    <t>especialista de seguridad, salud y trabajo</t>
  </si>
  <si>
    <t>GUEVARA TRUJILLO, GRACIELA</t>
  </si>
  <si>
    <t>Asistente Cooperacion</t>
  </si>
  <si>
    <t>VIGIL HOWARD, VANESSA MARIELLA</t>
  </si>
  <si>
    <t>analista en calidad de agua</t>
  </si>
  <si>
    <t>PALACIOS CASTILLO, JOSE RAINIERO</t>
  </si>
  <si>
    <t xml:space="preserve">apoyo administrativo en el archivo y gestión documentaria de los expedientes administrativos que son elevados en segunda instancia </t>
  </si>
  <si>
    <t>RAMIREZ CACERES, INES IMELDA</t>
  </si>
  <si>
    <t>OPERADOR, ENTRADA DE DATOS/COMPUTADORAS</t>
  </si>
  <si>
    <t>diseñador gráfico</t>
  </si>
  <si>
    <t>MEZA RENGIFO, WALTER MARTIN</t>
  </si>
  <si>
    <t>HUALLPA MAMANI, DIEGO ARMANDO</t>
  </si>
  <si>
    <t>analista en comunicación institucional</t>
  </si>
  <si>
    <t>OCHOA CHAVEZ, CESAR JESUS</t>
  </si>
  <si>
    <t>Apoyo Administrativo en la organización documentaria</t>
  </si>
  <si>
    <t>PAREDES OSHITA, KELLY ROMY</t>
  </si>
  <si>
    <t>JARA CHAVEZ, MIRTHA NATALY</t>
  </si>
  <si>
    <t>Analista en Contrataciones por Acuerdos Marco</t>
  </si>
  <si>
    <t>BENDEZU JURADO, SAMUEL  ARTURO</t>
  </si>
  <si>
    <t>ECHEVARRIA CHAVEZ, JAVIER SANTIAGO</t>
  </si>
  <si>
    <t>RAMOS SOTO, SOLEDAD GEOVANA</t>
  </si>
  <si>
    <t>gestora de comunicación social</t>
  </si>
  <si>
    <t>CARRANZA ANCAJIMA, MARIANA</t>
  </si>
  <si>
    <t>chofer de oficina desconcentrada de servicios (ODS) en Ica</t>
  </si>
  <si>
    <t>PIZARRO HINOSTROZA, OVER</t>
  </si>
  <si>
    <t>Asistente en Finanzas IV</t>
  </si>
  <si>
    <t>GARCIA SIESQUEN, PEDRO VICTOR</t>
  </si>
  <si>
    <t>Asistente en Finanzas</t>
  </si>
  <si>
    <t>ARAUJO INOSTROZA, SUSAN CATHERINE</t>
  </si>
  <si>
    <t>Implementación de conciliaciones sobre recursos de apelación presentados en las EPS, respecto a conflictos de competencia</t>
  </si>
  <si>
    <t>CARRASCO PACHECO, MAYROLI GERALDINE</t>
  </si>
  <si>
    <t>MAMANI QUISPE, JUAN ORLANDO</t>
  </si>
  <si>
    <t>RUIZ CASTRO, PEDRO CHRISTIAN</t>
  </si>
  <si>
    <t>CISNEROS FLORIAN, HAN LUCKE</t>
  </si>
  <si>
    <t>Orientador Fono Sunass</t>
  </si>
  <si>
    <t>ROSAS VEGA, ROBERT PARIS</t>
  </si>
  <si>
    <t>asistente administrativo de Oficina Desconcentrada de Servicios (ODS) de Tumbes</t>
  </si>
  <si>
    <t>CUBA MOGOLLON, MARIA</t>
  </si>
  <si>
    <t>apoyo legal en la elaboración de proyectos de resolución que resuelven recursoso de apelación</t>
  </si>
  <si>
    <t>AREVALO SALDAÑA, LISSETT MADELEYNE</t>
  </si>
  <si>
    <t>CHOQUE CALLATA, JOSE LUIS</t>
  </si>
  <si>
    <t>FLORES GARCIA, RAY CRISTIAN</t>
  </si>
  <si>
    <t>Especialista en Análisis Regulatorio</t>
  </si>
  <si>
    <t>LORA MEZA, JOSELYNE MARJORIE</t>
  </si>
  <si>
    <t>BUSTINZA VILCA, ALEXANDER</t>
  </si>
  <si>
    <t>QUISPE HUAMAN, DIANA CAROLINA</t>
  </si>
  <si>
    <t>Notificador</t>
  </si>
  <si>
    <t>ÑAUPARI JULCA, MICHAEL JHOJAN</t>
  </si>
  <si>
    <t>especialista en programación de sistemas de información</t>
  </si>
  <si>
    <t>CHUAN QUINTERO, JOSÉ ALEXANDER</t>
  </si>
  <si>
    <t>TAIPE ORE, TANIA</t>
  </si>
  <si>
    <t>asistente de infraestructura de redes y comunicaciones</t>
  </si>
  <si>
    <t>BUENO TALAVERA, FERNANDO RAMON</t>
  </si>
  <si>
    <t>ALBARRACIN MACHICADO, FRANZUA DERLY</t>
  </si>
  <si>
    <t>Especialista en Supersión II</t>
  </si>
  <si>
    <t>LAURA CASTILLO, RONALDS MANUEL</t>
  </si>
  <si>
    <t>Especialista en Supervisión II en la Oficina Desconcentrada de Servicios de Apurímac</t>
  </si>
  <si>
    <t>SUAREZ CERECEDA, BERY GARDENIA</t>
  </si>
  <si>
    <t>MONTERO MATOS, DAISY GUELIANE</t>
  </si>
  <si>
    <t>SANTISTEBAN BALDERA, HUBERT ENRIQUE</t>
  </si>
  <si>
    <t>orientador de atención al usuario de Oficina Desconcentrada de SUNASS (ODS) en Amazonas</t>
  </si>
  <si>
    <t>ROSSI UBILLA, JOSELYNE SILVANA</t>
  </si>
  <si>
    <t>Economista para Caracterización de la determinación del Área de Prestación</t>
  </si>
  <si>
    <t>LEIVA GANOZA, KATE BERTHA</t>
  </si>
  <si>
    <t>analista económico regulatorio de áreas rurales y pequeñas ciudades para la Oficina Desconcentrada de Servicios (ODS) de Amazonas</t>
  </si>
  <si>
    <t>YARLAQUE SANTISTEBAN, JUAN CARLOS</t>
  </si>
  <si>
    <t>especialista II en gestión de oficinas desconcentradas de servicios (ODS)</t>
  </si>
  <si>
    <t>BAHAMONDE PACHECO, ALFONSO MARTIN</t>
  </si>
  <si>
    <t>ORDOÑEZ CCORA, GLORIA NANCY</t>
  </si>
  <si>
    <t>especialista en mecanismos de retribución por servicios ecosistémicos</t>
  </si>
  <si>
    <t>MIRANDA QUISPE, DIANA ALEXANDRA</t>
  </si>
  <si>
    <t>CORDOVA ALVARADO, ELLEN CAROLINE</t>
  </si>
  <si>
    <t>JURADO USCUCHAGUA, DENISSE</t>
  </si>
  <si>
    <t>especialista ambiental de recursos hídricos para área de prestación</t>
  </si>
  <si>
    <t>GIL RIOS, ROBERTO ANTONIO JUNIOR</t>
  </si>
  <si>
    <t>GONZALEZ COLLANTES, CYNTHIA ISABEL</t>
  </si>
  <si>
    <t>SANTA CRUZ AREVALO, CESAR ANTONIO</t>
  </si>
  <si>
    <t>profesional para apoyo en orientación</t>
  </si>
  <si>
    <t>ALVA IZQUIERDO, DANILO</t>
  </si>
  <si>
    <t>MIÑANO CARRANZA, EVELIN</t>
  </si>
  <si>
    <t>chofer de Oficina Desconcentrada de Servicios de Ucayali</t>
  </si>
  <si>
    <t>MONTES CRESPO, JULIO CESAR</t>
  </si>
  <si>
    <t>CORONEL ZUBIATE, EVELYN</t>
  </si>
  <si>
    <t>SIFUENTES MURILLO, MELISSA NATALY</t>
  </si>
  <si>
    <t>AUXILIAR DE OFICINA</t>
  </si>
  <si>
    <t>Especialista Programador de Sistema de Información Geográfica</t>
  </si>
  <si>
    <t>OLAYA ORDINOLA, EDWIN ROGGER</t>
  </si>
  <si>
    <t>MEJIA RIOS, ADOLFO AQUILINO</t>
  </si>
  <si>
    <t>DELGADO NOVOA, PAULO SMITH</t>
  </si>
  <si>
    <t>TICONA SIÑA, WENDY CARLA</t>
  </si>
  <si>
    <t xml:space="preserve">Apoyo para el análisis económico </t>
  </si>
  <si>
    <t>MAMANI CONDORI, MARGARITA</t>
  </si>
  <si>
    <t>SEDANO BARRETO, ROSARIO MERCEDES</t>
  </si>
  <si>
    <t>Representante de la Oficina Desconcentrada de la Sunass en San Juan Lurigancho</t>
  </si>
  <si>
    <t>RAMOS HERRERA, ZAIDA DEL MILAGRO</t>
  </si>
  <si>
    <t>Apoyo control patrimonial</t>
  </si>
  <si>
    <t>GUERRA GARCIA, JEAN PIERRE</t>
  </si>
  <si>
    <t>Profesional como apoyo legal en la elaboración de proyectos de resolución que resuelven recursos de apelación</t>
  </si>
  <si>
    <t>ALONSO RONDON, GIANINA MARCELA</t>
  </si>
  <si>
    <t>apoyo en orientación al usuario para la oficina desconcentrada de servicios (ODS) en San Martin</t>
  </si>
  <si>
    <t>VIDAURRE GARCIA, PAOLA</t>
  </si>
  <si>
    <t>VASQUEZ VELA, JOSE LUIS</t>
  </si>
  <si>
    <t>MENDIZABAL CHICLLA, WERNHER ANGEL</t>
  </si>
  <si>
    <t>apoyo técnico en acciones de los Consejos de Usuarios</t>
  </si>
  <si>
    <t>PAUCAR DIAZ, LIZ MILAGROS</t>
  </si>
  <si>
    <t>gestor de mecanismos de participación ciudadana</t>
  </si>
  <si>
    <t>QUINTO CRUZADO, ALYSSA MARINA</t>
  </si>
  <si>
    <t>gestora de contenidos digitales</t>
  </si>
  <si>
    <t>VARGAS CASQUINO, ANY</t>
  </si>
  <si>
    <t>HERRERA COCHACHI, LIZBETH PAOLA</t>
  </si>
  <si>
    <t>ANDRADE CONDORI, MARICRUZ</t>
  </si>
  <si>
    <t>HUAYTA SANCHEZ, CYNTHIA VANESSA</t>
  </si>
  <si>
    <t>Profesional Administrativo</t>
  </si>
  <si>
    <t>ABADIA SALINAS, YENIFER MILAGROS</t>
  </si>
  <si>
    <t>especialista en gestión administrativa</t>
  </si>
  <si>
    <t>CARPIO ZEA, MARIA DEL CARMEN</t>
  </si>
  <si>
    <t>Analista de Regulación</t>
  </si>
  <si>
    <t>BADILLO CHINCHAY, ERNESTINA VICTORIA</t>
  </si>
  <si>
    <t>especialista en ingeniería</t>
  </si>
  <si>
    <t>JUSTO MINAYA, OLGA IDALIA</t>
  </si>
  <si>
    <t>especialista en supervisión II de la Oficina Desconcentrada de Servicios (ODS) en San Martin</t>
  </si>
  <si>
    <t>FLORES PINEDO, KELY</t>
  </si>
  <si>
    <t>analista de la coordinación ODS macroregional norte</t>
  </si>
  <si>
    <t>CORTIJO ARTEAGA, EDINSON ARMANDO</t>
  </si>
  <si>
    <t>UNDA CANSAYA, ROY</t>
  </si>
  <si>
    <t>NIEVA LEON, WILFREDO RUBEN</t>
  </si>
  <si>
    <t>especialista en supervisión I de la Oficina Desconcentrada de Servicios de Junín</t>
  </si>
  <si>
    <t>AROTOMA VELIZ, KATHERINE SARELA</t>
  </si>
  <si>
    <t>chofer de oficina desconcentrada de servicios (ODS) de Madre de Dios</t>
  </si>
  <si>
    <t>ACOSTA RENGIFO, JESUS ENRIQUE</t>
  </si>
  <si>
    <t>ARTEADA CALLUPE, JIMMY ALVARO</t>
  </si>
  <si>
    <t>PARIONA MOLINA, NOEMI BRIGIDA</t>
  </si>
  <si>
    <t>analista económico regulatorio de áreas rurales y pequeñas ciudades para La Oficina Desconcentrada de Servicios de Piura</t>
  </si>
  <si>
    <t>VIENA URQUIA, WILBER</t>
  </si>
  <si>
    <t>ECONOMIA (BACHILLER)</t>
  </si>
  <si>
    <t>Asistente en Economia</t>
  </si>
  <si>
    <t>QUIROZ PITA, XIMENA</t>
  </si>
  <si>
    <t>Especialista en Desarrollo del Sistema de Información Geográfica</t>
  </si>
  <si>
    <t>SOLORZANO PALERO, RINAT GIOSUE</t>
  </si>
  <si>
    <t>INGENIERO TELECOMUNICACIONES</t>
  </si>
  <si>
    <t>MUNARRIZ ZEGARRA, FRESCIA ELIZABETH</t>
  </si>
  <si>
    <t>especialista en supervisión I de la Oficina Desconcentrada de Servicios de Chimbote</t>
  </si>
  <si>
    <t>GUARDIA BOCANEGRA, DIANA GABRIELA</t>
  </si>
  <si>
    <t>GOMEZ ALVARADO, MILUSKA MIROSLAVA</t>
  </si>
  <si>
    <t>representante</t>
  </si>
  <si>
    <t>CANCHANYA ARTEAGA, KATHERINE GIOVANNA</t>
  </si>
  <si>
    <t>FLORES REYNA, DANNY MELISSA</t>
  </si>
  <si>
    <t>SILVA RAMIREZ, YESENIA PATRICIA</t>
  </si>
  <si>
    <t>CORNEJO SANCHEZ, YESENIA ESPERANZA</t>
  </si>
  <si>
    <t>OCHOA HUANCO, JOSE</t>
  </si>
  <si>
    <t>ECONOMISTA (INGENIERO)</t>
  </si>
  <si>
    <t>LEON SULCA, GLENDY MAYBETH</t>
  </si>
  <si>
    <t>PAUTRAT VEGA, BRENDA GIULIANA</t>
  </si>
  <si>
    <t>VASQUEZ RODRIGUEZ, RICARDO JAVIER</t>
  </si>
  <si>
    <t>analista en procesos</t>
  </si>
  <si>
    <t>LLONTOP PALACIOS, CARLA</t>
  </si>
  <si>
    <t>Asistente para promover la implementación de mecanismos de retribución por Servicios Ecosistémicos Hídricos</t>
  </si>
  <si>
    <t>YAÑEZ GUTIERREZ, FERNANDO</t>
  </si>
  <si>
    <t>ASCENCIO GARCIA, JHON</t>
  </si>
  <si>
    <t>Analista en Regulación Económica</t>
  </si>
  <si>
    <t>CONDOR GUERRA, ROY</t>
  </si>
  <si>
    <t>GONZALES SANTUR, EVELYN KATHERINE</t>
  </si>
  <si>
    <t>asistente de finanzas</t>
  </si>
  <si>
    <t>CARBAJAL SOTO, MAGGUI MARISOL</t>
  </si>
  <si>
    <t>Orientador de Atención al Usuario de la Oficina Desconcentrada de Sunass (ODS) en Huaraz</t>
  </si>
  <si>
    <t>ARIZA HIDALGO, SANDRA YULLYETT</t>
  </si>
  <si>
    <t>ESCUDERO LEON, HANS DEAVE</t>
  </si>
  <si>
    <t>FERNANDEZ BARRERA, PAOLA DEL PILAR</t>
  </si>
  <si>
    <t>asistente en presupuesto y planeamiento</t>
  </si>
  <si>
    <t>APESTEGUI POZO, ANAIS DEL PILAR</t>
  </si>
  <si>
    <t>especialista en agua y saneamiento para área de prestación</t>
  </si>
  <si>
    <t>VIDAL VEGA, FLOR MILAGROS</t>
  </si>
  <si>
    <t>analista presupuestal II y III</t>
  </si>
  <si>
    <t>INOCENTE MEZA, EVELIN SINTIA</t>
  </si>
  <si>
    <t>gestor de contenidos digitales</t>
  </si>
  <si>
    <t>ARONÉS GÓMEZ, RUBÉN DARÍO</t>
  </si>
  <si>
    <t>TOLENTINO BOMBILLA, CRISTIAN PASCUAL</t>
  </si>
  <si>
    <t>especialista en gestión documental</t>
  </si>
  <si>
    <t>YLLACONZA SALCEDO, ALICIA INES</t>
  </si>
  <si>
    <t>MATUTE SANTA CRUZ, ANA</t>
  </si>
  <si>
    <t>Asistente Administrativo II de la Oficina de Coordinación Macroregional</t>
  </si>
  <si>
    <t>GUTIERREZ LEYVA, ANDREA LUCIA</t>
  </si>
  <si>
    <t>especialista para la coordinación y promoción de mecanismos de retribución por servicios ecosistemicos en el sector saneamiento</t>
  </si>
  <si>
    <t>OLAYA RIVERA, ROBERTO DIMAS</t>
  </si>
  <si>
    <t>Analista de Campañas de Sensibilización</t>
  </si>
  <si>
    <t>MUÑOZ JAIME, KEILLA</t>
  </si>
  <si>
    <t>Analista</t>
  </si>
  <si>
    <t>JAUREGUI CHIPANA, RONALD ERNESTO</t>
  </si>
  <si>
    <t>ALVAREZ GORDILLO, YOJANNA LEYDA</t>
  </si>
  <si>
    <t>gestora de campañas de promoción y sensibilización (nacional)</t>
  </si>
  <si>
    <t>BERROCAL TORO, ALESSANDRA MILAGROS</t>
  </si>
  <si>
    <t>TORRES MEDINA, MILAGROS MERCEDES</t>
  </si>
  <si>
    <t>Gestora Local</t>
  </si>
  <si>
    <t>ROJAS SANCHEZ, LISBETH</t>
  </si>
  <si>
    <t>asistente económico</t>
  </si>
  <si>
    <t>MOROCHO VALIENTE, NATHALY LISETH</t>
  </si>
  <si>
    <t>Orientador de Atención al Usuario de la Oficina Desconcentrada de Sunass (ODS) en Cajamarca</t>
  </si>
  <si>
    <t>SANCHEZ SANCHEZ, KAREN ELIZABETH</t>
  </si>
  <si>
    <t>Analista para Asistencia Técnica en Gestión del Riesgo de Desastres</t>
  </si>
  <si>
    <t>BARROS SALAS, CINTHYA</t>
  </si>
  <si>
    <t>Especialista Económico en Impacto Regulatorio</t>
  </si>
  <si>
    <t>VIGO CUBAS, DIANA PATRICIA</t>
  </si>
  <si>
    <t>CHUPURGO CANCHARI, KAROL HELEN</t>
  </si>
  <si>
    <t>analista económico regulatorio de áreas rurales y pequeñas ciudades en la Oficina Desconcentrada de Servicios de Junín</t>
  </si>
  <si>
    <t>YUPANQUI QUISPE, YULI REICE</t>
  </si>
  <si>
    <t>especialista legal en derecho administrativo</t>
  </si>
  <si>
    <t>MENDOZA MIMBELA, SIRALI ELISA</t>
  </si>
  <si>
    <t>RODRIGUEZ MAMANI, MARILYN MARTA</t>
  </si>
  <si>
    <t>apoyo legal en la elaboración de proyectos de resolución que resuelven recursos de apelación en el tribunal administrastivo de solucion de reclamos de los usuarios de los servicios de saneamiento</t>
  </si>
  <si>
    <t>Gestor Social Senior</t>
  </si>
  <si>
    <t>LEYVA RAMIREZ, GERALDINE ESTEFANY</t>
  </si>
  <si>
    <t>especialista administrativo para la supervisión de directorios y buen gobierno corporativo</t>
  </si>
  <si>
    <t>MEZA GARIBOTTO, JOSE ENRIQUE</t>
  </si>
  <si>
    <t>Especialista Administrativo para Supervisión de Directorios y Buen Gobierno Corporativo</t>
  </si>
  <si>
    <t>LOPEZ VASQUEZ, CESAR MARTIN</t>
  </si>
  <si>
    <t>CHIRINOS CEPEDA, RODRIGO FREDDY</t>
  </si>
  <si>
    <t>RODAS LIÑAN, ELIZABETH</t>
  </si>
  <si>
    <t>DIAZ MARTINEZ, MANUEL AUGUSTO</t>
  </si>
  <si>
    <t>OPERADOR, COMPUTADORA</t>
  </si>
  <si>
    <t>Especialista en Supervisión II de la Oficina Desconcentrada de Sunass (ODS) en Amazonas</t>
  </si>
  <si>
    <t>HERNANDEZ BUENO, NEISER JAMES</t>
  </si>
  <si>
    <t>JUAREZ DOMINGUEZ, CLAUDIA MARIA</t>
  </si>
  <si>
    <t>especialista en supervisión II en la Oficina Desconcentrada de Servicios de Junín</t>
  </si>
  <si>
    <t>MEZA CÁRDENAS, GARY ALEXIS</t>
  </si>
  <si>
    <t>Orientadora de Canales Alternos</t>
  </si>
  <si>
    <t>VERA CORDOVA, XIMENA LESLY</t>
  </si>
  <si>
    <t>CUEVAS CASTILLO, CLEYDY TATIANA</t>
  </si>
  <si>
    <t>CARRILLO MURGUIA, DARWIN DANIEL</t>
  </si>
  <si>
    <t xml:space="preserve">Gestor Ambiental </t>
  </si>
  <si>
    <t>IZQUIERDO PARDO, JUAN ERNESTO</t>
  </si>
  <si>
    <t>apoyo en orientación al usuario para la Oficina Desconcentrada de Servicios de Moquegua</t>
  </si>
  <si>
    <t>CHIPOCO DIAZ, GIANN PAULO</t>
  </si>
  <si>
    <t>MASIAS GONZALES, KEYKO</t>
  </si>
  <si>
    <t>ROJAS PINEDO, YUBITZA YAMALI</t>
  </si>
  <si>
    <t>Analista de Información de Prestadores</t>
  </si>
  <si>
    <t>ASTO CARHUAS, LISETH PILAR</t>
  </si>
  <si>
    <t>especialista en hidrogeología</t>
  </si>
  <si>
    <t>CONDORI QUISPE, ELMER</t>
  </si>
  <si>
    <t>MURILLO ZUÑE, VANIA ROCÍO</t>
  </si>
  <si>
    <t>Coordinacion de notificaciones</t>
  </si>
  <si>
    <t>AUCCAPUCLLA TORRES, CHRISTOPER EDUARDO</t>
  </si>
  <si>
    <t>CONDOR RIVEROS, ISABEL</t>
  </si>
  <si>
    <t>GAMARRA CAYA, CELESTINA MERY</t>
  </si>
  <si>
    <t>CARY ROZAS, VANESSA</t>
  </si>
  <si>
    <t>ORTIZ CARREÑO, ERIK ALFONSO</t>
  </si>
  <si>
    <t>CHOQUE CALLO, LUIS ENRIQUE</t>
  </si>
  <si>
    <t>analista económico regulatorio de áreas rurales y pequeñas ciudades para La Oficina Desconcentrada de Servicios de Arequipa</t>
  </si>
  <si>
    <t>analista económico regulatorio de áreas rurales y pequeñas ciudades para la Oficina Desconcentrada de Servicios (ODS) de Huaraz</t>
  </si>
  <si>
    <t>MARIN HUALLPA, MICHAEL ELVIS</t>
  </si>
  <si>
    <t>analista en ingeniería</t>
  </si>
  <si>
    <t>CORTEZ CARDENAS, MISAEL JHONATAN</t>
  </si>
  <si>
    <t>VERA MAMANI, GUSTAVO MARTIN</t>
  </si>
  <si>
    <t>analista económico regulatorio de áreas rurales y pequeñas ciudades para La Oficina Desconcentrada de Servicios de Junín</t>
  </si>
  <si>
    <t>CAHUANA EULOGIO, JOULE JASSON</t>
  </si>
  <si>
    <t>Especialista en Teledetección</t>
  </si>
  <si>
    <t>CIEZA TARRILLO, DENNIS ALVARINO</t>
  </si>
  <si>
    <t>orientador de atención al usuario de Oficina Desconcentrada de SUNASS (ODS) en Lambayeque</t>
  </si>
  <si>
    <t>MUÑOZ BRICEÑO, SANDRA MARÍA</t>
  </si>
  <si>
    <t>SALAZAR APAGUENO, GUNTER</t>
  </si>
  <si>
    <t>IBERICO VEGA, JOSE NICOLAS</t>
  </si>
  <si>
    <t>CHAVARRIA URBANO, ALAN JEREMIAS</t>
  </si>
  <si>
    <t>HUARHUACHI ZORRILLA, HAWELL</t>
  </si>
  <si>
    <t>RUELAS ALFARO, CARLOS</t>
  </si>
  <si>
    <t>JAVIER VENTURA, DIANA JULISSA</t>
  </si>
  <si>
    <t>analista de proyectos de sistemas de información</t>
  </si>
  <si>
    <t>MATEO GUERRA, VICTOR ALEXANDER</t>
  </si>
  <si>
    <t>NAPA MACAVILCA, KATIA JENNIFER</t>
  </si>
  <si>
    <t>analista económico regulatorio de áreas rurales y pequeñas ciudades</t>
  </si>
  <si>
    <t>CHAMARA CADILLO, ROMEL GASPAR</t>
  </si>
  <si>
    <t>apoyo legal en la resolución de apelaciones</t>
  </si>
  <si>
    <t>VALLE MORENO, TANIA CRISTINA</t>
  </si>
  <si>
    <t>LIZARRAGA CASTRO, ESTEFANY ANGELICA</t>
  </si>
  <si>
    <t>Representante de la Oficina Desconcentrada de la Sunass en Cañete</t>
  </si>
  <si>
    <t>GALLARDO VIVAS, EMILY DELIA</t>
  </si>
  <si>
    <t>Analista en Supervisión de Prestadores de Servicios de Saneamiento</t>
  </si>
  <si>
    <t>SOTELO TORNERO, MARISELA</t>
  </si>
  <si>
    <t>apoyo en orientación al usuario para la Oficina Desconcentrada de Servicios de Cajamarca</t>
  </si>
  <si>
    <t>ACUÑA VERA, ELVIS JOEL</t>
  </si>
  <si>
    <t>Diseño</t>
  </si>
  <si>
    <t>SOSA VILLALTA, EDUARDO MARTIN</t>
  </si>
  <si>
    <t>analista en prensa y difusión</t>
  </si>
  <si>
    <t>analista de informacion financiera</t>
  </si>
  <si>
    <t>ARTEAGA MACEDO, JHORDIN FRANK</t>
  </si>
  <si>
    <t>Analista en Economía</t>
  </si>
  <si>
    <t>ZUÑIGA CERRON, ALVARO RODRIGO</t>
  </si>
  <si>
    <t>chofer de oficina desconcentrada de servicios (ODS) en Puno</t>
  </si>
  <si>
    <t>FLORES CAHUANA, ALEX</t>
  </si>
  <si>
    <t>PURIZAGA PEREYRA, CLAUDIA MANUELLA</t>
  </si>
  <si>
    <t xml:space="preserve">apoyo legal en la elaboración de proyectos de resolución que resuelven recursos de apelación </t>
  </si>
  <si>
    <t>IBAÑEZ ESCOBAR, MARTIN ROBERTO</t>
  </si>
  <si>
    <t>profesional II especialista de la coordinación ODS macroregional centro</t>
  </si>
  <si>
    <t>CUBAS PAISIG, ANA BEATRIZ</t>
  </si>
  <si>
    <t>Asistente Económico para Mecanismos de Retribución por Servicios Ecosistémicos (MRSE)</t>
  </si>
  <si>
    <t>PEÑAFIEL VILLALBA, ROSA LUZ</t>
  </si>
  <si>
    <t>apoyo en orientación al usuario para la oficina desconcentrada de servicios (ODS) en Amazonas</t>
  </si>
  <si>
    <t>VASQUEZ HURTADO, PATTY KAROLL</t>
  </si>
  <si>
    <t>POMA LINARES, OSCAR JUNIOR</t>
  </si>
  <si>
    <t>ingeniero sanitario</t>
  </si>
  <si>
    <t>especialista en Supervisión II de La Oficina Desconcentrada De Servicios (ODS) en Piura</t>
  </si>
  <si>
    <t>TORPOCO HUAMAN, JACQUELINE GABRIELA</t>
  </si>
  <si>
    <t>RIVERA COTOS, JOSEFINA GORYET</t>
  </si>
  <si>
    <t>analista de gestión de rendimiento</t>
  </si>
  <si>
    <t>CABRERA VILLADOMA, SOLANGE ESTRELLA</t>
  </si>
  <si>
    <t>DERECHO (BACHILLER)</t>
  </si>
  <si>
    <t>CALIZAYA MIRANDA, VERONICA ANGELICA</t>
  </si>
  <si>
    <t>TECNICO EN CONTABILIDAD</t>
  </si>
  <si>
    <t>Economista para Análisis de Mecanismos de Retribución de Servicios Ecosistémicos, Gestión de Riesgos de Desastres y Adaptación al Cambio Climático</t>
  </si>
  <si>
    <t>LAZARO PEREZ, ARTURO RODOLFO</t>
  </si>
  <si>
    <t>especialista en regulación económica para el área de la prestación</t>
  </si>
  <si>
    <t>Analista para elaboración de estudios de diagnóstico hidrológico</t>
  </si>
  <si>
    <t>BARDALES ZEGARRA, JUAN DIEGO</t>
  </si>
  <si>
    <t>Asistente en Presupuesto</t>
  </si>
  <si>
    <t>VILLAR RAMIREZ, ROXANA VANESSA</t>
  </si>
  <si>
    <t>ALIAGA ROMAYNA, JANNINA NOELIA</t>
  </si>
  <si>
    <t>CONDORI GAMARRA, ALEXANDER</t>
  </si>
  <si>
    <t>Asistente en Benchmarking de Gobierno Corporativo</t>
  </si>
  <si>
    <t>ARIAS CALLUPE, WALDIR ENRIQUE</t>
  </si>
  <si>
    <t>analista económico regulatorio de áreas rurales y pequeñas ciudades en la Oficina Desconcentrada de Servicios de La Libertad</t>
  </si>
  <si>
    <t>PAREDES AGUILAR, LIZ KATHERIN</t>
  </si>
  <si>
    <t>SALINAS HERRERA, FLAVIO AUGUSTO</t>
  </si>
  <si>
    <t>OYOLA ESTRADA, MAURICIO OSMAR</t>
  </si>
  <si>
    <t>CAMPOVERDE JABO, MILVER DOMINGO</t>
  </si>
  <si>
    <t>analista económico regulatorio de áreas rurales y pequeñas ciudades para la Oficina Desconcentrada de Servicios (ODS) de Lambayeque</t>
  </si>
  <si>
    <t>PALIZA FLORES, JHON DILAN</t>
  </si>
  <si>
    <t>analista económico y financiero</t>
  </si>
  <si>
    <t>CHUCO SUTTA, JOEL DAVID</t>
  </si>
  <si>
    <t>Asistente enAdministración de Personal</t>
  </si>
  <si>
    <t>CASTILLO GUZMAN, ANNIE MADELEYNE</t>
  </si>
  <si>
    <t>CHAMPI QUISPE, NORMA</t>
  </si>
  <si>
    <t>apoyo administrativo en el archivo y gestión documentaria de los expedientes administrativos que son elevados en segunda instancia</t>
  </si>
  <si>
    <t>CÁCERES HIJAR, LUIS DAVID</t>
  </si>
  <si>
    <t>VICTORIA CASTILLO, RAQUEL FELICIA</t>
  </si>
  <si>
    <t>analista económico regulatorio de áreas rurales y pequeñas ciudades para la Oficina Desconcentrada de Servicios (ods) de Apurímac</t>
  </si>
  <si>
    <t>MESCCO PUMAYALLI, JENNIFER</t>
  </si>
  <si>
    <t>PEREZ GUZMAN, ESLY FRANCISS</t>
  </si>
  <si>
    <t>Asistente Legal en Regulación</t>
  </si>
  <si>
    <t>ALVARADO BARZOLA, SILVANA ANGELI</t>
  </si>
  <si>
    <t>VELASQUEZ ROBLES, HENRY CESAR</t>
  </si>
  <si>
    <t>Representante de la Oficina Desconcentrada de la Sunass en Villa El Salvador</t>
  </si>
  <si>
    <t>CASTRO FERNANDEZ, RUBEN GENARO MARTIN</t>
  </si>
  <si>
    <t>asistente administrativo de Oficina Desconcentrada de SUNASS (ODS) en Ayacucho</t>
  </si>
  <si>
    <t>MUÑOZ GRANADOS, PILAR</t>
  </si>
  <si>
    <t>analista económico regulatorio de áreas rurales y pequeñas ciudades en la Oficina Desconcentrada de Servicios de Moquegua</t>
  </si>
  <si>
    <t>MAYTA FLORES, SAMANTHA ISABEL</t>
  </si>
  <si>
    <t>Analista en Sistemas de Información Geográfica</t>
  </si>
  <si>
    <t>FRANCO IZQUIERDO, MAITE PIERINA</t>
  </si>
  <si>
    <t>SAAVEDRA ROCA, IVETH MILAGROS</t>
  </si>
  <si>
    <t>apoyo en orientación al usuario para la Oficina Desconcentrada de Servicios de Junín</t>
  </si>
  <si>
    <t>LAZO ALVA, BRIGGITTE MAR</t>
  </si>
  <si>
    <t>Analistas en Regulación Económica</t>
  </si>
  <si>
    <t>ROSAS AZAÑERO, ARTURO</t>
  </si>
  <si>
    <t>NAVARRO ATOCHE, NINIVE EKATHERIN</t>
  </si>
  <si>
    <t>Especialista en Análisis del Sistema de Información Geográfica (GIS)</t>
  </si>
  <si>
    <t>CALLIRGOS MONDRAGRON, LEYNA KARIN</t>
  </si>
  <si>
    <t>GEOLOGO (INCLUYE INGENIEROS)</t>
  </si>
  <si>
    <t>asistente en ejecucion contractual</t>
  </si>
  <si>
    <t>LUNA MORENO, PATRICIA MARGARET</t>
  </si>
  <si>
    <t>ESPINO MIRANDA, FERNANDO FRANCOISE</t>
  </si>
  <si>
    <t>especialista en supervisión II de la Oficina Desconcentrada de Servicios de Arequipa</t>
  </si>
  <si>
    <t>TARAZONA HERRERA, TANIA GRACE</t>
  </si>
  <si>
    <t>especialista en supervisión II de la Oficina Desconcentrada de Servicios (ODS) en Puno</t>
  </si>
  <si>
    <t>CHAVEZ YAPO, KAROL JHERALDINE</t>
  </si>
  <si>
    <t>LOPEZ MONCADA, GLORIA VICTORIA</t>
  </si>
  <si>
    <t>asistente administrativo contable</t>
  </si>
  <si>
    <t>RUBIÑOS CRESPO, NADIA MIRIELI</t>
  </si>
  <si>
    <t>CASTILLO VILLANUEVA, WILMER</t>
  </si>
  <si>
    <t>EST.MAESTRIA COMPLETA</t>
  </si>
  <si>
    <t>PALIZA ROMERO, PAMELA</t>
  </si>
  <si>
    <t>LAGUNA QUISPE, JOEL MARTIN</t>
  </si>
  <si>
    <t>ROJAS MOSQUEIRA, BERENICE CAROLINA</t>
  </si>
  <si>
    <t>MONTELLANOS LLAMOCA, DANIELA</t>
  </si>
  <si>
    <t>UTRILLA ARTEAGA, JOSCELYN YAZMIN</t>
  </si>
  <si>
    <t>AQUINO MEZA, CARLOS AVELINO</t>
  </si>
  <si>
    <t>especialista en supervisión II en la Oficina Desconcentrada de Servicios de La Libertad</t>
  </si>
  <si>
    <t>CASTRO MINCHOLA, CRISTIAN GLEISER</t>
  </si>
  <si>
    <t>asistente administrativo de oficina desconcentrada de sunass (ODS) de Madre de Dios</t>
  </si>
  <si>
    <t>LIZONDE TORREN, AARON</t>
  </si>
  <si>
    <t>PALOMINO NINAPAYTAN, SHIRLEY GISELA</t>
  </si>
  <si>
    <t>GARCIA GARCIA, INES VIRGINIA</t>
  </si>
  <si>
    <t>Profesional de apoyo a orientador de la Oficina Desconcentrada de la Sunass en Villa El Salvador</t>
  </si>
  <si>
    <t>FUENTES HUALLPA, GABRIELA</t>
  </si>
  <si>
    <t>CHIPANA MORALES, JULIO CESAR</t>
  </si>
  <si>
    <t>CUCHO MONTALVO, ERIKA KATHERINE</t>
  </si>
  <si>
    <t>asistente en planeamiento</t>
  </si>
  <si>
    <t>CAMARENA CAPCHA, JONSHON ADALBERTO</t>
  </si>
  <si>
    <t>DIAZ DEL AGUILA, JAIME ALBERTO</t>
  </si>
  <si>
    <t>GARCIA ORO, SHYRLEY DAPNE</t>
  </si>
  <si>
    <t>LOPEZ AHUANARI, JULIO FERNANDO</t>
  </si>
  <si>
    <t>Especialista Económico en Análisis Regulatorio Rural</t>
  </si>
  <si>
    <t>KCOMT CABREJO, ALEJANDRA SULING</t>
  </si>
  <si>
    <t>Asistente para el Soporte Técnico en el proceso para la Determinación del Área de Prestación (DAP)</t>
  </si>
  <si>
    <t>ALVAREZ CARCHERI, RENZO ANTONIO</t>
  </si>
  <si>
    <t>analista económico regulatorio de áreas rurales y pequeñas ciudades para la Oficina Desconcentrada de Servicios (ODS) de Ica</t>
  </si>
  <si>
    <t>Apoyo Administrativo en Trámite Documentario</t>
  </si>
  <si>
    <t>MURRUGARRA PACHECO, STEPHANIE ALEXANDRA</t>
  </si>
  <si>
    <t>PEÑA WAGNER, CYNTHIA ROXANA</t>
  </si>
  <si>
    <t>analista económico regulatorio de áreas rurales y pequeñas ciudades para la Oficina Desconcentrada de Servicios (ODS) de San Martín</t>
  </si>
  <si>
    <t>CHUQUIMANGO TORRES, GREGORIA MARIA</t>
  </si>
  <si>
    <t>PISCOYA HONORES, CLARA LUCIA DEL CARMEN</t>
  </si>
  <si>
    <t>Analista en Presupuesto y Planeamiento</t>
  </si>
  <si>
    <t>SEMINARIO BECERRA, ELY JASBETH</t>
  </si>
  <si>
    <t>Apoyo Administrativo para el adecuado funcionamiento del trámite documentario</t>
  </si>
  <si>
    <t>SALAS HUARCAYA, MORELIA ANGELICA</t>
  </si>
  <si>
    <t>CAMPOS PAREDES, JOSELYN ELIZABETH</t>
  </si>
  <si>
    <t>apoyo en la gestión de comunicades virtuales</t>
  </si>
  <si>
    <t>YARANGA LEON, EDGAR FABIAN MARCEL</t>
  </si>
  <si>
    <t>GALLOSO SANCHEZ, CRISTINA ALHELI</t>
  </si>
  <si>
    <t>Asistente Administrativo de la Oficina Macrorregional</t>
  </si>
  <si>
    <t>ZUTA BAZALAR, DELVA CHRISTINA</t>
  </si>
  <si>
    <t>Asistente Económico en Regulación</t>
  </si>
  <si>
    <t>VELA VARGAS, JOSEPH CRISTIAN</t>
  </si>
  <si>
    <t>LUJAN ALFARO, JAMES STEVE</t>
  </si>
  <si>
    <t>MARINO NEGRON, DIEGO ALONSO</t>
  </si>
  <si>
    <t>ARRUNATEGUI REYES, CLAUDIA YANINA</t>
  </si>
  <si>
    <t>analista económico regulatorio de áreas rurales y pequeñas ciudades para la Oficina Desconcentrada de Servicios (ODS) de Pasco</t>
  </si>
  <si>
    <t>CAJAS BASILIO, DEYVIT CRISTIAN</t>
  </si>
  <si>
    <t>MARTINEZ ARCE, JUAN YORDI</t>
  </si>
  <si>
    <t>analista en control de procesos de tratamiento de agua de prestadores</t>
  </si>
  <si>
    <t>CANDIOTTI PORTILLO, GIUSSEPPI RODRIGO</t>
  </si>
  <si>
    <t>programador de sistemas de información</t>
  </si>
  <si>
    <t>CHAVEZ SALDAÑA, PEDRO RICARDO</t>
  </si>
  <si>
    <t>Apoyo en Trabajo Social</t>
  </si>
  <si>
    <t>PRADO CASIQUE, RICARDO DANIEL</t>
  </si>
  <si>
    <t>asistente para soporte técnico en la determinación del área de prestación</t>
  </si>
  <si>
    <t>ZEVALLOS TIMOTEO, MARCOS YAIR</t>
  </si>
  <si>
    <t>NAZARIO ROJAS, MELISA YESICA</t>
  </si>
  <si>
    <t>Apoyo Administrativo en Archivo Documentario</t>
  </si>
  <si>
    <t>TAPIA GAONA, CARLOS ENRIQUE</t>
  </si>
  <si>
    <t>profesional para apoyo en orientación en la oficina de atención de usuarios - OAU Huacho</t>
  </si>
  <si>
    <t>TORRES MUÑOZ, DAYANNE MANUELA</t>
  </si>
  <si>
    <t>Economista para Análisis de Mecanismos de Retribución por Servicios Ecosistémicos en el Sector Saneamiento</t>
  </si>
  <si>
    <t>ESCALANTE VILLANUEVA, ANA STHEPHANI</t>
  </si>
  <si>
    <t>Asistente Técnico para promover la Implementación de Mecanismos de Retribución por Servicios Ecosistémicos Hídricos (MRSEH)</t>
  </si>
  <si>
    <t>CONTRERAS TAPIA, MELISSA KAREN</t>
  </si>
  <si>
    <t>NEGRON TUNJAR DE SIFUENTES, KATHY ZULEMA</t>
  </si>
  <si>
    <t>CULQUI LOZADA, MIRTHA</t>
  </si>
  <si>
    <t>RIVADENEYRA CHUNGA, ESMILDA CRISTINA</t>
  </si>
  <si>
    <t>PLIEGO 022 ORGANISMO SUPERVISOR DE LA INVERSION EN INFRAESTRUCTURA DE TRANSPORTE DE USO PUBLICO - OSITRAN</t>
  </si>
  <si>
    <t>001 OSITRAN</t>
  </si>
  <si>
    <t xml:space="preserve">COORDINADOR DE SISTEMAS DE INFORMACIÓN </t>
  </si>
  <si>
    <t>09458635</t>
  </si>
  <si>
    <t>ABREU HIDALGO AMERICO OMAR</t>
  </si>
  <si>
    <t>42980085</t>
  </si>
  <si>
    <t>ACOSTA ARBILDO NELVI</t>
  </si>
  <si>
    <t>SUPERVISOR IN SITU</t>
  </si>
  <si>
    <t>07993163</t>
  </si>
  <si>
    <t>AGUILAR GAMIO FIDEL EVERTH</t>
  </si>
  <si>
    <t>INGENIERÍA CIVIL</t>
  </si>
  <si>
    <t>APOYO EN TESORERIA</t>
  </si>
  <si>
    <t>43313715</t>
  </si>
  <si>
    <t>AGURTO ACUÑA MAICKY NOELIA</t>
  </si>
  <si>
    <t xml:space="preserve">ESPECIALISTA EN CONTRATACIONES
</t>
  </si>
  <si>
    <t>07263432</t>
  </si>
  <si>
    <t>ALARCON DIAZ WALTER</t>
  </si>
  <si>
    <t>BACHILLER EN CIENCIAS ADMINISTRATIVAS</t>
  </si>
  <si>
    <t>SUPERVISOR “IN SITU” DEL CONTRATO DE CONCESIÓN DEL TRAMO VIAL: OVALO CHANCAY / DV. VARIANTE PASAMAYO - HUARAL - ACOS</t>
  </si>
  <si>
    <t>25653870</t>
  </si>
  <si>
    <t>ALARCON IBARGUEN JULIO CESAR</t>
  </si>
  <si>
    <t>ANALISTA PROGRAMADOR JUNIOR</t>
  </si>
  <si>
    <t>70514767</t>
  </si>
  <si>
    <t>ALARCON MORALES ANDRE JESUS</t>
  </si>
  <si>
    <t>INGENIERÍA DE SOFTWARE</t>
  </si>
  <si>
    <t>INGENIERO DE SOFTWARE</t>
  </si>
  <si>
    <t>ESPECIALISTA AMBIENTAL PARA LA CONCESIÓN DE LA LÍNEA 2</t>
  </si>
  <si>
    <t>26729513</t>
  </si>
  <si>
    <t>ALCALDE POMA SOFIA EMPERATRIZ</t>
  </si>
  <si>
    <t>INGENIERÍA DEL AMBIENTE</t>
  </si>
  <si>
    <t>AUXILIAR EN CAPTURA DE IMÁGENES DIGITALIZADAS</t>
  </si>
  <si>
    <t>47346044</t>
  </si>
  <si>
    <t>ALVARADO CARMEN MANUEL IGNASIO</t>
  </si>
  <si>
    <t>ASISTENTE SECRETARIAL</t>
  </si>
  <si>
    <t>44798270</t>
  </si>
  <si>
    <t>ALVAREZ LUQUE IRIS SARITA</t>
  </si>
  <si>
    <t>ANALISTA SENIOR REGULATORIO FINANCIERO</t>
  </si>
  <si>
    <t>25793214</t>
  </si>
  <si>
    <t>AMES SANTILLAN JUAN CARLOS</t>
  </si>
  <si>
    <t>LIC. EN ADMINISTRACIÓN</t>
  </si>
  <si>
    <t>ANDERSON PUERTAS MARIA GABRIELA</t>
  </si>
  <si>
    <t>08271168</t>
  </si>
  <si>
    <t>TITULADO / MAESTRÍA COMPLETO</t>
  </si>
  <si>
    <t>ABOGADO (A)</t>
  </si>
  <si>
    <t>ANALISTA EN GESTIÓN DEL TRÁMITE DOCUMENTARIO</t>
  </si>
  <si>
    <t>42429815</t>
  </si>
  <si>
    <t>ANGELES LIZA ANA PATRICIA</t>
  </si>
  <si>
    <t>EGRESADA DE ADMINISTRACIÓN</t>
  </si>
  <si>
    <t>SUPERVISOR IN SITU PARA EL SEGUNDO GRUPO DE AEROPUERTOS DE PROVINCIA PARA AREQUIPA, JULIACA Y TACNA</t>
  </si>
  <si>
    <t>09189538</t>
  </si>
  <si>
    <t>ARANDA CHAVEZ WILSON</t>
  </si>
  <si>
    <t>ANALISTA EN GESTIÓN DE CONTENIDOS ECONÓMICOS PARA LA DIFUSIÓN EN MEDIOS DE COMUNICACIÓN</t>
  </si>
  <si>
    <t>09961307</t>
  </si>
  <si>
    <t>ARCE CUSTODIO DIANA LUISA</t>
  </si>
  <si>
    <t>ANALISTA DE ATENCIÓN AL USUARIO</t>
  </si>
  <si>
    <t>41283250</t>
  </si>
  <si>
    <t>ASPILCUETA RUBIO MELISSA MARINA</t>
  </si>
  <si>
    <t>ASISTENTE DE INVERSIONES EN PUERTOS</t>
  </si>
  <si>
    <t>70751854</t>
  </si>
  <si>
    <t>ASTO MONTES LISANDRO CLISERIO</t>
  </si>
  <si>
    <t>ESPECIALISTA LEGAL EN MATERIA ADMINISTRATIVA</t>
  </si>
  <si>
    <t>42954442</t>
  </si>
  <si>
    <t>ASTUDILLO HURTADO ANA DEL ROSARIO</t>
  </si>
  <si>
    <t>08887130</t>
  </si>
  <si>
    <t>BEJAR PEZO ALICE KARINA</t>
  </si>
  <si>
    <t>ESPECIALISTA EN COMUNICACIÓN EXTERNA</t>
  </si>
  <si>
    <t>29641936</t>
  </si>
  <si>
    <t>BELLIDO PASTOR MARIA EUGENIA</t>
  </si>
  <si>
    <t>TITULADO / MAGÍSTER</t>
  </si>
  <si>
    <t>LIC. EN CIENCIAS DE LA COMUNICACIÓN</t>
  </si>
  <si>
    <t>ANALISTA PROGRAMADOR DE SISTEMAS SENIOR</t>
  </si>
  <si>
    <t>10025699</t>
  </si>
  <si>
    <t>BENGOA ACHATA JUAN CARLOS</t>
  </si>
  <si>
    <t>INGENIERO INFORMÁTICO</t>
  </si>
  <si>
    <t>APOYO ESPECIALIZADO DE PRESUPUESTO</t>
  </si>
  <si>
    <t>06742159</t>
  </si>
  <si>
    <t>BRAVO SAAVEDRA CARLOS ALBERTO</t>
  </si>
  <si>
    <t>COORDINADOR IN SITU DE LA CONCESIÓN DEL AEROPUERTO INTERNACIONAL JORGE CHAVEZ (AIJC)</t>
  </si>
  <si>
    <t>25711665</t>
  </si>
  <si>
    <t>BRICEÑO AGURTO LUIS ALBERTO</t>
  </si>
  <si>
    <t>ANALISTA EN CONTRATACIONES</t>
  </si>
  <si>
    <t>47487437</t>
  </si>
  <si>
    <t>BRICEÑO SALVADOR DIANA CAROLINA</t>
  </si>
  <si>
    <t>ESPECIALISTA LEGAL EN MATERIA SANCIONADORA</t>
  </si>
  <si>
    <t>40389621</t>
  </si>
  <si>
    <t>BROUSSET MENDOZA RICARDO ALBERTO</t>
  </si>
  <si>
    <t>ANALISTA EN PROGRAMACIÓN</t>
  </si>
  <si>
    <t>07490442</t>
  </si>
  <si>
    <t>BURGOS FERNANDEZ SANDRO ENRIQUE</t>
  </si>
  <si>
    <t>ANALISTA ECONÓMICO</t>
  </si>
  <si>
    <t>44800059</t>
  </si>
  <si>
    <t>BUSTAMANTE CHAVEZ RICHARD</t>
  </si>
  <si>
    <t>RECEPCIONISTA</t>
  </si>
  <si>
    <t>10673990</t>
  </si>
  <si>
    <t>CACERES TAPIA NANCY ISABEL</t>
  </si>
  <si>
    <t>SUPERVISOR PORTUARIO
Supervisor In Situ en el Terminal Portuario de Paita (DESDE EL 03-10-19)</t>
  </si>
  <si>
    <t>07583971</t>
  </si>
  <si>
    <t>CAIPO TRUJILLO CESAR ALFREDO</t>
  </si>
  <si>
    <t>TITULADO / MAESTRÍA INCOMPLETO</t>
  </si>
  <si>
    <t>ESPECIALISTA AMBIENTAL</t>
  </si>
  <si>
    <t>40964855</t>
  </si>
  <si>
    <t>CALVO JAUREGUI JHOEL</t>
  </si>
  <si>
    <t>INGENIERÍA EN RECURSOS NATURALES</t>
  </si>
  <si>
    <t>INGENIERO EN RECURSOS NATURALES RENOVABLES</t>
  </si>
  <si>
    <t>44336405</t>
  </si>
  <si>
    <t>CAMPANA RODRIGUEZ VANESSA</t>
  </si>
  <si>
    <t>AUXILIAR DE ADMINISTRATIVO</t>
  </si>
  <si>
    <t>40578195</t>
  </si>
  <si>
    <t>CAMPOS FLORES FLOR NOELIA</t>
  </si>
  <si>
    <t xml:space="preserve">ASISTENTE DE ALMACÉN Y CONTROL PATRIMONIAL </t>
  </si>
  <si>
    <t>18196088</t>
  </si>
  <si>
    <t>CAMPOS VALDIVIEZO JORGE ANTONIO</t>
  </si>
  <si>
    <t>EDUCACION SUPERIOR (INSTITUTO SUPERIOR, ETC) COMPLETA</t>
  </si>
  <si>
    <t>ASISTENTE DE OPERACIONES PORTUARIAS</t>
  </si>
  <si>
    <t>70440175</t>
  </si>
  <si>
    <t>CANDELA TEPE JULIO MARTIN</t>
  </si>
  <si>
    <t>CIENCIAS MARÍTIMAS</t>
  </si>
  <si>
    <t>INGENIERO IN SITU DE PUERTOS TERMINAL PORTUARIO MATARANI</t>
  </si>
  <si>
    <t>26732252</t>
  </si>
  <si>
    <t>CANTA VENTURA HARDY LUIS</t>
  </si>
  <si>
    <t>ANALISTA DE CENTRO DE ORIENTACIÓN DE LA LÍNEA 1</t>
  </si>
  <si>
    <t>CE 15602696</t>
  </si>
  <si>
    <t>CANTILLO ATALITO ELIEM PATRICIA</t>
  </si>
  <si>
    <t>DERECHO Y CIENCIA POLÍTICA</t>
  </si>
  <si>
    <t>ASISTENTA SOCIAL</t>
  </si>
  <si>
    <t>07652503</t>
  </si>
  <si>
    <t>CARRION OLAZABAL ROSEMIERE VICENTA</t>
  </si>
  <si>
    <t>ESPECIALISTA TRIBUTARIO II</t>
  </si>
  <si>
    <t>43071465</t>
  </si>
  <si>
    <t>CASTAÑEDA CHAVARRY ZOILA ROSA</t>
  </si>
  <si>
    <t>ABOGADO SENIOR</t>
  </si>
  <si>
    <t>43034136</t>
  </si>
  <si>
    <t>CASTILLO MAR RUTH ELIANA</t>
  </si>
  <si>
    <t>42447435</t>
  </si>
  <si>
    <t>CASTILLO ROMERO ELMER ANDRES</t>
  </si>
  <si>
    <t>ASISTENTE TÉCNICO DEL CONSEJO DIRECTIVO</t>
  </si>
  <si>
    <t>44702534</t>
  </si>
  <si>
    <t>CASTILLON FAJARDO NATALIA SOLEDAD</t>
  </si>
  <si>
    <t>EDUCACION UNIVERSITARIA INCOMPLETA</t>
  </si>
  <si>
    <t>ESTUDIANTE DE ADMINISTRACIÓN</t>
  </si>
  <si>
    <t>JEFE DE OFICINA DESCONCENTRADA DE CUSCO</t>
  </si>
  <si>
    <t>41899111</t>
  </si>
  <si>
    <t>CASTRO CUBA LEON JAVIER ERNESTO</t>
  </si>
  <si>
    <t>ESPECIALISTA EN BIBLIOTECA Y CENTRO DE
DOCUMENTACIÓN</t>
  </si>
  <si>
    <t>41555859</t>
  </si>
  <si>
    <t>CASTRO HORNA ALEXANDER MITCHELL</t>
  </si>
  <si>
    <t>BIBLIOTECOLOGÍA Y CIENCIAS DE LA INFORMACIÓN</t>
  </si>
  <si>
    <t>BIBLIOTECÓLOGO</t>
  </si>
  <si>
    <t xml:space="preserve">APOYO ADMINISTRATIVO </t>
  </si>
  <si>
    <t>09465175</t>
  </si>
  <si>
    <t>CASTRO RUIZ ERIKA</t>
  </si>
  <si>
    <t>UN ESPECIALISTA LEGAL TRIBUTARIO II</t>
  </si>
  <si>
    <t>43430905</t>
  </si>
  <si>
    <t>CERDA HERNANDEZ ROSA MARIA</t>
  </si>
  <si>
    <t>SUPERVISOR IN SITU de la Carretera Longitudinal de la Sierra Tramo 2: Ciudad de Dios – Cajamarca – Chiple, Cajamarca – Trujillo y Dv. Chilete - Emp. PE -3N</t>
  </si>
  <si>
    <t>26706396</t>
  </si>
  <si>
    <t>CHAVARRIA MENDOZA OSCAR ROBERTO</t>
  </si>
  <si>
    <t>COORDINADOR IN SITU IIRSA SUR - TRAMO 4: INAMBARI – AZÁNGARO</t>
  </si>
  <si>
    <t>07106702</t>
  </si>
  <si>
    <t>CHAVEZ ARAUJO JAIME ENRIQUE</t>
  </si>
  <si>
    <t>ESPECIALISTA EN OPERACIONES PORTUARIAS</t>
  </si>
  <si>
    <t>45370321</t>
  </si>
  <si>
    <t>CHAVEZ MANRRIQUE DAVID ANTONIO</t>
  </si>
  <si>
    <t xml:space="preserve">COORDINADOR EN PRESUPUESTO </t>
  </si>
  <si>
    <t>29687912</t>
  </si>
  <si>
    <t>CHAVEZ QUIROZ FELIPE GUSTAVO</t>
  </si>
  <si>
    <t>ASISTENTE EN PAGOS</t>
  </si>
  <si>
    <t>73632465</t>
  </si>
  <si>
    <t>CHAVEZ VARGAS HUGO JESUS</t>
  </si>
  <si>
    <t>ADMINISTRACIÓN Y FINANZAS</t>
  </si>
  <si>
    <t>BACHILLER EN ADMINISTRACIÓN Y FINANZAS</t>
  </si>
  <si>
    <t>16766757</t>
  </si>
  <si>
    <t>CIURLIZZA VILLAR NADIA NAIR</t>
  </si>
  <si>
    <t>47343568</t>
  </si>
  <si>
    <t>CONDORI CAPIA KEVIN</t>
  </si>
  <si>
    <t>ESPECIALISTA LEGAL EN MATERIA TRIBUTARIA</t>
  </si>
  <si>
    <t>20103910</t>
  </si>
  <si>
    <t>CORILLOCLLA GUTARRA LILIANA GIOVANNA</t>
  </si>
  <si>
    <t>COORDINADOR IN SITU TRAMO 1: A: MARCONA - CHALCAHUANA</t>
  </si>
  <si>
    <t>31670371</t>
  </si>
  <si>
    <t>CORRALES DURAND MIGUEL ANGEL</t>
  </si>
  <si>
    <t>ASISTENTE EN ADMIISTRACIÓN DE PERSONAL</t>
  </si>
  <si>
    <t>71732346</t>
  </si>
  <si>
    <t>COSSÍO CHÁVEZ SARA BETSABÉ</t>
  </si>
  <si>
    <t>SUPERVISOR IN SITU II – IIRSA SUR, TRAMO 2: URCOS - INAMBARI</t>
  </si>
  <si>
    <t>10636130</t>
  </si>
  <si>
    <t>COSSIO TAPIA MARCO ANTONIO LEONCIO</t>
  </si>
  <si>
    <t xml:space="preserve">CHOFER </t>
  </si>
  <si>
    <t>08406084</t>
  </si>
  <si>
    <t>COVEÑAS ASCURRA FREDDY FERNANDO</t>
  </si>
  <si>
    <t xml:space="preserve">AUXILIAR DE ARCHIVO </t>
  </si>
  <si>
    <t>46570149</t>
  </si>
  <si>
    <t>CUYA FRANCIA MIGUEL ANGEL</t>
  </si>
  <si>
    <t>ARCHIVÍSTICA</t>
  </si>
  <si>
    <t>EDUCACION SUPERIOR (INSTITUTO SUPERIOR, ETC) INCOMPLETA</t>
  </si>
  <si>
    <t>ESTUDIANTE DE ARCHIVÍSTICA</t>
  </si>
  <si>
    <t>LONGITUDINAL DE LA SIERRA T2 - SUPERVISOR DE INVERSIONES I</t>
  </si>
  <si>
    <t>07677942</t>
  </si>
  <si>
    <t>DAVILA ROSALES ROSARIO DEL PILAR</t>
  </si>
  <si>
    <t>ESPECIALISTA LEGAL EN MATERIA PENAL</t>
  </si>
  <si>
    <t>42574184</t>
  </si>
  <si>
    <t>DE LA CRUZ MUNIVE ROCIO EVELYN</t>
  </si>
  <si>
    <t>SUPERVISOR IN SITU – RED VIAL 5 TRANO 5 ANCÓN - HUACHO - PATIVILCA</t>
  </si>
  <si>
    <t>24706476</t>
  </si>
  <si>
    <t>DELGADO FUENTES YURI</t>
  </si>
  <si>
    <t>ASISTENTE TÉCNICO EN INGENIERÍA</t>
  </si>
  <si>
    <t>48082796</t>
  </si>
  <si>
    <t>DUEÑAS RODRIGUEZ JUAN SEBASTIAN</t>
  </si>
  <si>
    <t>BACHILLER / MAESTRÍA INCOMPLETO</t>
  </si>
  <si>
    <t>BACHILLER EN INGENIERÍA CIVIL</t>
  </si>
  <si>
    <t>ESPECIALISTA EN GESTIÓN DOCUMENTARIA Y ACCESO A LA INFORMACIÓN</t>
  </si>
  <si>
    <t>16025156</t>
  </si>
  <si>
    <t>ENCISO ALVAREZ VANINA KATIUSKA</t>
  </si>
  <si>
    <t>ESPECIALISTA EN GESTIÓN DE LA CAPACITACIÓN</t>
  </si>
  <si>
    <t>43855391</t>
  </si>
  <si>
    <t>ENRIQUEZ HIDALGO KARLO CHRISTOPHER</t>
  </si>
  <si>
    <t>ANALISTA EN MANTENIMIENTO E INFRAESTRUCTURA</t>
  </si>
  <si>
    <t>43445795</t>
  </si>
  <si>
    <t>ESCARCINI ENCINAS MARIA ALESSANDRA</t>
  </si>
  <si>
    <t>ARQUITECTO (A)</t>
  </si>
  <si>
    <t>AUXILIAR DE ARCHIVO</t>
  </si>
  <si>
    <t>25856832</t>
  </si>
  <si>
    <t>ESCOBAR BEDOYA CHRISTIAN MILOVAN</t>
  </si>
  <si>
    <t>71984336</t>
  </si>
  <si>
    <t>ESTRADA FLORES NOHELIA ESTEFANIA</t>
  </si>
  <si>
    <t>ANALISTA EN INGENIERÍA</t>
  </si>
  <si>
    <t>40869132</t>
  </si>
  <si>
    <t>FAJARDO GUTIERREZ VALERIA ROSALIA JULIA</t>
  </si>
  <si>
    <t>46431482</t>
  </si>
  <si>
    <t>FALCON ARRIETA MARIA KARLA ALEJANDRA</t>
  </si>
  <si>
    <t xml:space="preserve">APOYO EN SOPORTE TÉCNICO </t>
  </si>
  <si>
    <t>47652982</t>
  </si>
  <si>
    <t>FIERRO LAUREANO ANDRES ALFONSO</t>
  </si>
  <si>
    <t>REDES Y CONECTIVIDAD</t>
  </si>
  <si>
    <t>EGRESADO DE LA CARRERA TÉCNICA EN REDES Y CONECTIVIDAD</t>
  </si>
  <si>
    <t>ASISTENTE DE REGULACIÓN</t>
  </si>
  <si>
    <t>70085983</t>
  </si>
  <si>
    <t>FLORES QUISPE ALEX ABEL</t>
  </si>
  <si>
    <t>ASISTENTE EN CONTABILIDAD</t>
  </si>
  <si>
    <t>48052555</t>
  </si>
  <si>
    <t>FRANCIA VASQUEZ KELLY JANNET</t>
  </si>
  <si>
    <t>SUPERVISOR IN SITU, PARA EL SEGUIMIENTO, MONITOREO Y ADMINISTRACIÓN DEL CONTRATO DE CONCESIÓN Y DE LA SUPERVISIÓN DE LAS OBRAS DE LA CONCESIÓN AUTOPISTA DEL SOL, TRAMO: TRUJILLO - SULLANA</t>
  </si>
  <si>
    <t>08736289</t>
  </si>
  <si>
    <t>FRANCO PEBE PEDRO RENE</t>
  </si>
  <si>
    <t>ESPECIALISTA EN LA DEFENSA DEL AREA CONSTITUCIONAL Y PENAL</t>
  </si>
  <si>
    <t>18226417</t>
  </si>
  <si>
    <t>FUENTES ANDRADE YESSENIA PAOLA</t>
  </si>
  <si>
    <t>08076713</t>
  </si>
  <si>
    <t>GARCIA LOLI RAÚL MARCO</t>
  </si>
  <si>
    <t>INGENIERÍA ELECTRÓNICA</t>
  </si>
  <si>
    <t>04085073</t>
  </si>
  <si>
    <t>GOMEZ GALARZA ERICKA BRIGITTE</t>
  </si>
  <si>
    <t>SUPERVISOR CONTRACTUAL PARA LA LÍNEA 2 DE METRO DE LIMA</t>
  </si>
  <si>
    <t>07718336</t>
  </si>
  <si>
    <t>GONZALEZ BEDOYA MIGUEL JULIO</t>
  </si>
  <si>
    <t>41702596</t>
  </si>
  <si>
    <t>GOYCOCHEA FLORES CECILIA DEL ROSARIO</t>
  </si>
  <si>
    <t>80032010</t>
  </si>
  <si>
    <t>GUILLEN BARBARAN KELLY</t>
  </si>
  <si>
    <t>SUPERVISOR AMBIENTAL</t>
  </si>
  <si>
    <t>04963664</t>
  </si>
  <si>
    <t>GUTIERREZ CARPIO LUIS ROOSEMBERG</t>
  </si>
  <si>
    <t>INGENIERÍA FORESTAL</t>
  </si>
  <si>
    <t>INGENIERO FORESTAL Y MEDIO AMBIENTE</t>
  </si>
  <si>
    <t>SUPEVISOR IN SITU II TRAMO VIAL DV.QUILCA-DV AREQUIPA –DV. MATARANI-DV. MOQUEGUA- DV. ILO-TACNA Y TACNA-LA CONCORDIA</t>
  </si>
  <si>
    <t>29629746</t>
  </si>
  <si>
    <t>GUTIERREZ HANCCO HUGO</t>
  </si>
  <si>
    <t>ASISTENTE LEGAL EN MATERIA ADMINISTRATIVA</t>
  </si>
  <si>
    <t>47634160</t>
  </si>
  <si>
    <t>GUTIERREZ LEON SANTOS STEVENS</t>
  </si>
  <si>
    <t>ANALISTA EN CONTENIDOS DE COMUNICACIÓN</t>
  </si>
  <si>
    <t>43614218</t>
  </si>
  <si>
    <t>GUTIERREZ RODRIGUEZ JORGE LUIS</t>
  </si>
  <si>
    <t>08696228</t>
  </si>
  <si>
    <t>HARO CORALES JORGE LUIS</t>
  </si>
  <si>
    <t>LIC. EN ECONOMÍA</t>
  </si>
  <si>
    <t>HERNANDEZ CHANDUVI JORGE LUIS</t>
  </si>
  <si>
    <t>09901102</t>
  </si>
  <si>
    <t>41663966</t>
  </si>
  <si>
    <t>HUAMAN PORRAS CESAR EDGARDO</t>
  </si>
  <si>
    <t>MERCADOTECNIA</t>
  </si>
  <si>
    <t>ASISTENTE EN GESTIÓN DOCUMENTARIA</t>
  </si>
  <si>
    <t>46338646</t>
  </si>
  <si>
    <t>HUAPAYA POMA LEISLY CAROL</t>
  </si>
  <si>
    <t>ARCHIVÍSTICA Y GESTIÓN DOCUMENTAL</t>
  </si>
  <si>
    <t>BACHILLER EN ARCHIVÍSTICA Y GESTIÓN DOCUMENTAL</t>
  </si>
  <si>
    <t>73872716</t>
  </si>
  <si>
    <t>HUARACA MOSCOSO KATHIA MIRTHA</t>
  </si>
  <si>
    <t>ESPECIALISTA EN SEGUIMIENTO Y MONITOREO EN TEMAS ADMINISTRATIVOS</t>
  </si>
  <si>
    <t>09790660</t>
  </si>
  <si>
    <t>HUERTA OLIVAS KELLY VANESSA</t>
  </si>
  <si>
    <t>SUPERVISOR IN SITU PARA LA SUPERVISIÓN DE ADP EN LOS AEROPUERTOS DE CAJAMARCA, TRUJILLO, ANTA – HUARAZ Y PISCO</t>
  </si>
  <si>
    <t>09027880</t>
  </si>
  <si>
    <t>JARA MALPARTIDA MARCIAL YVAN</t>
  </si>
  <si>
    <t>ANALISTA EN SELECCIÓN Y GESTIÓN DE PERSONAS</t>
  </si>
  <si>
    <t>42292151</t>
  </si>
  <si>
    <t>JORDAN LIZA ZULEMA</t>
  </si>
  <si>
    <t>COORDINADOR IN SITU IIRSA NORTE - CANCHAQUE - SECTOR 1: YURIMAGUAS - U.P. AGUAS CLARAS</t>
  </si>
  <si>
    <t>01115103</t>
  </si>
  <si>
    <t>JOSEPH BARTRA GUSTAVO SALOMON</t>
  </si>
  <si>
    <t>COORDINADOR DE MANTENIMIENTO</t>
  </si>
  <si>
    <t>25767931</t>
  </si>
  <si>
    <t>KATSUREN TOBARU JUAN CARLOS</t>
  </si>
  <si>
    <t>40947521</t>
  </si>
  <si>
    <t>LESCANO ECHAJAYA JOSE LUIS</t>
  </si>
  <si>
    <t>25811588</t>
  </si>
  <si>
    <t>LOAYZA ALVAREZ MANUEL</t>
  </si>
  <si>
    <t>SUPERVISOR ELECTRO MECANICO DEL TREN ELECTRICO</t>
  </si>
  <si>
    <t>08710419</t>
  </si>
  <si>
    <t>LOPEZ BELTRAN JULIO CESAR</t>
  </si>
  <si>
    <t>10813973</t>
  </si>
  <si>
    <t>LOPEZ GAYOSO HELENA DEL ROCIO</t>
  </si>
  <si>
    <t xml:space="preserve">COORDINADOR DE INFRAESTRUCTURA TECNOLOGICA </t>
  </si>
  <si>
    <t>10003426</t>
  </si>
  <si>
    <t>LOPEZ HOYOS TULIO RAFAEL</t>
  </si>
  <si>
    <t>ESPECIALISTA EN ESTUDIOS ECONÓMICOS</t>
  </si>
  <si>
    <t>42717613</t>
  </si>
  <si>
    <t>LOPEZ VASQUEZ CINTHYA</t>
  </si>
  <si>
    <t>SUPERVISOR IN SITU TRAMO 5B: JULIACA-PUNO-MOQUEGUA-ILO</t>
  </si>
  <si>
    <t>01315178</t>
  </si>
  <si>
    <t>LUNA FLORES KENNETH AURELIO</t>
  </si>
  <si>
    <t>SUPERVISOR IN SITU PARA LA SUPERVISIÓN DE ADP EN LOS AEROPUERTOS DE TUMBES, PIURA, TALARA Y CHICLAYO</t>
  </si>
  <si>
    <t>32403852</t>
  </si>
  <si>
    <t>MAGUIÑA CORTEZ JUAN JOSÉ</t>
  </si>
  <si>
    <t>ASISTENTE EN GESTIÓN ADMINISTRATIVA</t>
  </si>
  <si>
    <t>29236376</t>
  </si>
  <si>
    <t>MALPARTIDA DEL CARPIO CARMEN BEATRIZ</t>
  </si>
  <si>
    <t>EDUCACION TECNICA COMPLETA</t>
  </si>
  <si>
    <t>10202555</t>
  </si>
  <si>
    <t>MANDUJANO DAMIAN CAROLINE YVES</t>
  </si>
  <si>
    <t>SUPERVISOR DE CARRETERAS</t>
  </si>
  <si>
    <t>08521409</t>
  </si>
  <si>
    <t>MANRIQUE MANRIQUE ELMER ANASTASIO</t>
  </si>
  <si>
    <t>PROFESIONAL EN TESORERÍA</t>
  </si>
  <si>
    <t>09620409</t>
  </si>
  <si>
    <t>MARCELO TORRE EDUARDO IVAN</t>
  </si>
  <si>
    <t>COORDINADOR IN SITU IIRSA NORTE - CANCHAQUE -SECTOR 2 : U.P. AGUAS CLARAS - U.P. POMAHUACA</t>
  </si>
  <si>
    <t>00835494</t>
  </si>
  <si>
    <t>MARINA AREVALO ALDO ROMAN</t>
  </si>
  <si>
    <t>ASISTENTE PARA LA ATENCIÓN DE CENTRAL TELEFÓNICA Y APOYO EN MESA DE PARTES</t>
  </si>
  <si>
    <t>40919520</t>
  </si>
  <si>
    <t>MARTINEZ QUINTO KATHERINA</t>
  </si>
  <si>
    <t>09494181</t>
  </si>
  <si>
    <t>MEDINA RODRIGUEZ GERMÁN FIDEL</t>
  </si>
  <si>
    <t>44984227</t>
  </si>
  <si>
    <t>MEDINA RUBIANES EDGARDO RAJMAN</t>
  </si>
  <si>
    <t>41150382</t>
  </si>
  <si>
    <t>MEGO SILVA JULIO CÉSAR</t>
  </si>
  <si>
    <t>10741146</t>
  </si>
  <si>
    <t>MENDOZA GUZMAN ROCIO</t>
  </si>
  <si>
    <t>ANALISTA DE COMUNICACIÓN EXTERNA</t>
  </si>
  <si>
    <t>09072587</t>
  </si>
  <si>
    <t>MENENDEZ GAITAN SUSANA BEATRIZ</t>
  </si>
  <si>
    <t>BACHILLER EN CIENCIAS DE LA COMUNICACIÓN</t>
  </si>
  <si>
    <t>COORDINADOR IN SITU DE LA CONCESIÓN DEL TRAMO 2 DE IIRSA CENTRO: PUENTE RICARDO PALMA - LA OROYA - HUANCAYO Y LA OROYA -DV CERRO DE PASCO</t>
  </si>
  <si>
    <t>08797745</t>
  </si>
  <si>
    <t>MOLINA LUJAN JUAN CARLOS</t>
  </si>
  <si>
    <t>SUPERVISOR IN SITU- RED VIAL 6, PUCUSANA -CERRO AZUL -ICA</t>
  </si>
  <si>
    <t>41370171</t>
  </si>
  <si>
    <t>MONTENEGRO GARCIA KARLIN VALENTY</t>
  </si>
  <si>
    <t xml:space="preserve">SUPERVISOR MATERIAL RODANTE </t>
  </si>
  <si>
    <t>06085920</t>
  </si>
  <si>
    <t>MONTOYA GUILLEN MAXIMO CASIMIRO</t>
  </si>
  <si>
    <t>INGENIERÍA MECÁNICA Y ELÉCTRICA</t>
  </si>
  <si>
    <t>INGENIERO MECÁNICO Y ELÉCTRICO</t>
  </si>
  <si>
    <t>47101901</t>
  </si>
  <si>
    <t>MORA MUÑANTE CESAR ERNESTO</t>
  </si>
  <si>
    <t>SUPERVISOR IN SITU II PARA EL TRAMO 5 DE LA IIRSA SUR: MATARANI - JULIACA, ILO - PUNO - JULIACA - AZÁNGARO</t>
  </si>
  <si>
    <t>25303091</t>
  </si>
  <si>
    <t>MOSCOSO VALENZUELA JULIO GIRALDO</t>
  </si>
  <si>
    <t>ASISTENTE TÉCNICO</t>
  </si>
  <si>
    <t>72178972</t>
  </si>
  <si>
    <t>MOYOLI AGUILAR SOPHIA STEPHANIE</t>
  </si>
  <si>
    <t>46846675</t>
  </si>
  <si>
    <t>NANFARO POMASONGO NORMA SOLANGE</t>
  </si>
  <si>
    <t>GESTOR DOCUMENTARIO</t>
  </si>
  <si>
    <t>43089378</t>
  </si>
  <si>
    <t>NEYRA GONZALES CESAR JEAN PAUL</t>
  </si>
  <si>
    <t>ANALISTA EN PROYECTOS Y GESTIÓN</t>
  </si>
  <si>
    <t>46224452</t>
  </si>
  <si>
    <t>NORIEGA QUIROZ EYLEEN CAROLINA</t>
  </si>
  <si>
    <t>23959483</t>
  </si>
  <si>
    <t>OCHOA OCHOA OSCAR ISAAC</t>
  </si>
  <si>
    <t>44870674</t>
  </si>
  <si>
    <t>ORTIZ CABREJOS CLAUDIA IVONNE</t>
  </si>
  <si>
    <t>ASISTENTE EN SERVICIOS ARCHIVÍSTICOS</t>
  </si>
  <si>
    <t>42310544</t>
  </si>
  <si>
    <t>ORTIZ RODRIGUEZ KARINA MAGALY</t>
  </si>
  <si>
    <t>SUPERVISOR IN SITU PARA LA SUPERVISIÓN DE ADP EN LOS AEROPUERTOS DE IQUITOS, PUCALLPA, CHACHAPOYAS Y TARAPOTO</t>
  </si>
  <si>
    <t>08675648</t>
  </si>
  <si>
    <t>OYOLA DEL AGUILA ANTONIO</t>
  </si>
  <si>
    <t>21288174</t>
  </si>
  <si>
    <t>PACHECO INGARUCA NOELIA DALILA</t>
  </si>
  <si>
    <t>ASISTENTE DE ALMACÉN DE EXISTENCIAS</t>
  </si>
  <si>
    <t>10484269</t>
  </si>
  <si>
    <t>PARIONA VEGA EDITH PILAR</t>
  </si>
  <si>
    <t>PROFESIONAL I – ESPECIALISTA PARA LA JEFATURA DE REGULACIÓN</t>
  </si>
  <si>
    <t>10282882</t>
  </si>
  <si>
    <t>PAZ PANIZO JORGE LUIS</t>
  </si>
  <si>
    <t>COORDINADOR IN SITU IIRSA NORTE - CANCHAQUE - SECTOR 3: U.P. POMAHUACA - PAITA Y CANCHAQUE</t>
  </si>
  <si>
    <t>16471835</t>
  </si>
  <si>
    <t>PEREZ CUBAS TEODORO</t>
  </si>
  <si>
    <t>44940952</t>
  </si>
  <si>
    <t>PEREZ LIRCOS LUIS</t>
  </si>
  <si>
    <t>ESPECIALISTA EN LA DEFENSA DE PROCESOS CIVILES, PENALES Y LABORALES</t>
  </si>
  <si>
    <t>41130363</t>
  </si>
  <si>
    <t>PEREZ VELASQUEZ OSCAR WILLIAM</t>
  </si>
  <si>
    <t>40655398</t>
  </si>
  <si>
    <t>PIZARRO BACA ANTONIO</t>
  </si>
  <si>
    <t>SUPERVISOR IN SITU - NUEVO TERMINAL PORTUARIO DE YURIMAGUAS - NUEVA REFORMA</t>
  </si>
  <si>
    <t>41194734</t>
  </si>
  <si>
    <t>POLO VIVAR CHRISTIAN JOEL</t>
  </si>
  <si>
    <t>LICENCIADO EN ADMINISTRACION   EN EL AMBITO MARITIMO Y PORTUARIO</t>
  </si>
  <si>
    <t>42996489</t>
  </si>
  <si>
    <t>PRECIADO JERONIMO EDGAR JAVIER</t>
  </si>
  <si>
    <t>ESPECIALISTA PARA LA JEFATURA DE CONTRATOS FERROVIARIOS Y DEL METRO DE LIMA Y CALLAO</t>
  </si>
  <si>
    <t>09641855</t>
  </si>
  <si>
    <t>PRIETO BARRERA ALDO MARTÍN</t>
  </si>
  <si>
    <t>45848704</t>
  </si>
  <si>
    <t>PUCHOC RIOS LIZZETH</t>
  </si>
  <si>
    <t>TÉCNICO EN ARCHIVOS</t>
  </si>
  <si>
    <t>ASISTENTE DE TRANSFERENCIA DE DOCUMENTOS</t>
  </si>
  <si>
    <t>43845522</t>
  </si>
  <si>
    <t>QUIÑONEZ QUISPE ELISVAN</t>
  </si>
  <si>
    <t xml:space="preserve">PROFESIONAL PARA LA SUPERVISION DE INVERSIONES EN EQUIPAMIENTO ELECTROMECANICO </t>
  </si>
  <si>
    <t>19857763</t>
  </si>
  <si>
    <t>QUISPE DE LA CRUZ ELIAS TORIBIO</t>
  </si>
  <si>
    <t>ABOGADO PARA LA SECRETARIA TÉCNICA DE LOS ÓRGANOS INSTRUCTORES DE LOS PROCEDIMIENTOS ADMINISTRATIVOS DISCIPLINARIOS</t>
  </si>
  <si>
    <t>09850607</t>
  </si>
  <si>
    <t>RAMIREZ RABINES VERONICA CARMEN</t>
  </si>
  <si>
    <t>VERIFICADOR</t>
  </si>
  <si>
    <t>42941164</t>
  </si>
  <si>
    <t>RAMOS VALQUI ROBERT</t>
  </si>
  <si>
    <t>EDUCACION UNIVERSITARIA COMPLETA</t>
  </si>
  <si>
    <t>EGRESADO DE CONTABILIDAD Y FINANZAS</t>
  </si>
  <si>
    <t>JEFE DE OFICINA DESCONCENTRADA DE LORETO</t>
  </si>
  <si>
    <t>05412691</t>
  </si>
  <si>
    <t>REATEGUI RIOS JOSE ENRIQUE</t>
  </si>
  <si>
    <t>10348959</t>
  </si>
  <si>
    <t>REGALADO RAFAEL DORIS DELICIA</t>
  </si>
  <si>
    <t>AUXILIAR DE CONTROL DE CALIDAD EN MESA DE PARTES</t>
  </si>
  <si>
    <t>46827609</t>
  </si>
  <si>
    <t>REYES QUEZADA ISABEL JASMINE</t>
  </si>
  <si>
    <t>EDUCACION SECUNDARIA COMPLETA</t>
  </si>
  <si>
    <t>10602786</t>
  </si>
  <si>
    <t>RICALDI RODRIGUEZ MAGALY GLORIA</t>
  </si>
  <si>
    <t>ESPECIALISTA AMBIENTAL – RED VIAL</t>
  </si>
  <si>
    <t>41177009</t>
  </si>
  <si>
    <t>RIOS ARELLANO KARIN KATIA</t>
  </si>
  <si>
    <t>ZOOTECNISTA</t>
  </si>
  <si>
    <t>AUDITOR II</t>
  </si>
  <si>
    <t>16134096</t>
  </si>
  <si>
    <t>ROBLADILLO QUISPILAY ENRIQUE ALBERTO</t>
  </si>
  <si>
    <t>CONTADOR (A)</t>
  </si>
  <si>
    <t>ESPECIALISTA EN ARCHIVO Y TRANSFORMACIÓN DIGITAL</t>
  </si>
  <si>
    <t>43405933</t>
  </si>
  <si>
    <t>RODRIGUEZ CHOCCARE ARTHUR</t>
  </si>
  <si>
    <t>EDUCACIÓN</t>
  </si>
  <si>
    <t>LICENCIADO EN ARCHIVISTICA Y GESTION DOCUMENTAL</t>
  </si>
  <si>
    <t>ESPECIALISTA EN GESTIÓN DE PERSONAS</t>
  </si>
  <si>
    <t>40994522</t>
  </si>
  <si>
    <t>RODRIGUEZ HERNANDEZ ANA ISABEL</t>
  </si>
  <si>
    <t>LIC. EN PSICOLOGÍA</t>
  </si>
  <si>
    <t>ANALISTA DE GESTIÓN DE PROYECTOS DE TI</t>
  </si>
  <si>
    <t>47260394</t>
  </si>
  <si>
    <t>RODRIGUEZ TORVISCO CARLOS</t>
  </si>
  <si>
    <t>INGENIERÍA DE SISTEMAS E INFORMÁTICA</t>
  </si>
  <si>
    <t>45655655</t>
  </si>
  <si>
    <t>ROJAS REGALADO DANNA VALERY</t>
  </si>
  <si>
    <t>07526310</t>
  </si>
  <si>
    <t>ROSALES MAYO CHRISTIAN JUAN</t>
  </si>
  <si>
    <t>ANALISTA DE REGULACIÓN</t>
  </si>
  <si>
    <t>47329551</t>
  </si>
  <si>
    <t>RUIZ HERNANDEZ FIORELLA</t>
  </si>
  <si>
    <t>ANALISTA DE PAGOS</t>
  </si>
  <si>
    <t>41253157</t>
  </si>
  <si>
    <t>SALAZAR LEON MANUEL ALEJANDRO</t>
  </si>
  <si>
    <t>ASISTENTE EN CONTRATACIONES</t>
  </si>
  <si>
    <t>07631188</t>
  </si>
  <si>
    <t>SAMPLINI BECERRA MONICA PAOLA</t>
  </si>
  <si>
    <t>ANALISTA EN PROCESOS</t>
  </si>
  <si>
    <t>42456085</t>
  </si>
  <si>
    <t>SANCHEZ POZO HENRY LEONEL</t>
  </si>
  <si>
    <t>47130399</t>
  </si>
  <si>
    <t>SAUCEDO DURAN MANUEL GUSTAVO ARTURO</t>
  </si>
  <si>
    <t>ESPECIALISTA TRIBUTARIO</t>
  </si>
  <si>
    <t>41977044</t>
  </si>
  <si>
    <t>SORIANO DE LA CRUZ JAQUELINE MAGALY</t>
  </si>
  <si>
    <t>10688867</t>
  </si>
  <si>
    <t>SOTOMAYOR TEVES CESAR AUGUSTO</t>
  </si>
  <si>
    <t>SUPERVISOR DE OPERACIONES (Red Vial 6 – Pucusana- Cerro Azul - Ica, Mocupe – Cayalti - Oyotún, Ovalo Chancay – Huaral - Acos)</t>
  </si>
  <si>
    <t>23921213</t>
  </si>
  <si>
    <t>TAIRO TAPIA ELVER BERNARDO</t>
  </si>
  <si>
    <t>72103553</t>
  </si>
  <si>
    <t>TARAZONA MALPARTIDA KAREN TATIANA</t>
  </si>
  <si>
    <t>43611645</t>
  </si>
  <si>
    <t>TAVARA VASQUEZ ANGELA ESTHER</t>
  </si>
  <si>
    <t>16665372</t>
  </si>
  <si>
    <t>TERRONES SANCHEZ CESAR FROILAN</t>
  </si>
  <si>
    <t>10329329</t>
  </si>
  <si>
    <t>TINEO HUAMAN JENNY ROSAURA</t>
  </si>
  <si>
    <t>COORDINADOR IN SITU TRAMO 1 - B: CHALCAHUANA - URCOS</t>
  </si>
  <si>
    <t>28284076</t>
  </si>
  <si>
    <t>TINEO NAJARRO RODOLFO</t>
  </si>
  <si>
    <t>25586364</t>
  </si>
  <si>
    <t>TORRES SAMOS WALTER FERMIN</t>
  </si>
  <si>
    <t>ESPECIALISTA CONTABLE EN TRIBUTOS</t>
  </si>
  <si>
    <t>07629775</t>
  </si>
  <si>
    <t>TRUJILLO GONZALES ESTELA MELVA</t>
  </si>
  <si>
    <t>40703425</t>
  </si>
  <si>
    <t>URIARTE ESPEJO URSULA PAULINA</t>
  </si>
  <si>
    <t>46139933</t>
  </si>
  <si>
    <t>VALDIVIA RODRIGUEZ ABEL ANTONIO</t>
  </si>
  <si>
    <t>SUPERVISOR DE OPERACIONES PARA LA JEFATURA DE CONTRATOS DE LA RED VIAL</t>
  </si>
  <si>
    <t>18903134</t>
  </si>
  <si>
    <t>VALENCIA JULCA PEDRO MIGUEL</t>
  </si>
  <si>
    <t>ASESOR LEGAL PARA LA CONCESIÓN DE LA LÍNEA 2 DE LA RED BÁSICA DEL METRO DE LIMA Y CALLAO</t>
  </si>
  <si>
    <t>40478639</t>
  </si>
  <si>
    <t>VALLE MANCHEGO TANIA BEATRIZ</t>
  </si>
  <si>
    <t>15600355</t>
  </si>
  <si>
    <t>VASQUEZ PESANTES ELINA ELIZABETH</t>
  </si>
  <si>
    <t>10303720</t>
  </si>
  <si>
    <t>VEGA GODINES MARIA ELIZABETH</t>
  </si>
  <si>
    <t>BACHILLER EN COMUNICACION SOCIAL</t>
  </si>
  <si>
    <t>ESPECIALISTA CONTRACTUAL</t>
  </si>
  <si>
    <t>40051430</t>
  </si>
  <si>
    <t>VEIT RODRIGUEZ MARIA TERESA</t>
  </si>
  <si>
    <t>10702589</t>
  </si>
  <si>
    <t>VENTURI MOQUILLAZA ANGELA RITA</t>
  </si>
  <si>
    <t>SUPERVISOR IN SITU II – TRAMO 5A: MATARANI-AREQUIPA-JULIACA-AZANGANO</t>
  </si>
  <si>
    <t>06028844</t>
  </si>
  <si>
    <t>VICENTE ROMERO DOMINGO</t>
  </si>
  <si>
    <t>42770850</t>
  </si>
  <si>
    <t>VIGO RIVERA CINTIA ROSSEMARIE</t>
  </si>
  <si>
    <t>43205963</t>
  </si>
  <si>
    <t>VILA QUEREVALU EVELYNN ELENA</t>
  </si>
  <si>
    <t>10014642</t>
  </si>
  <si>
    <t>ZAPATA CRUZ LUIS ENRIQUE</t>
  </si>
  <si>
    <t>ANALISTA DE ATENCIÓN AL USUARIO DE LA OFICINA DESCONCENTRADA DE CUSCO</t>
  </si>
  <si>
    <t>71562672</t>
  </si>
  <si>
    <t>ZARATE SALAS CRISTHIAN EMANUEL</t>
  </si>
  <si>
    <t xml:space="preserve">SUPERVISOR IN SITU DE LA CONCESIÓN DEL TRAMO VIAL PUENTE PUCUSANA - CERRO AZÚL - ICA (RED VIAL 6) </t>
  </si>
  <si>
    <t>10061173</t>
  </si>
  <si>
    <t>ZAVALETA ALTAMIRANO JORGE LUIS</t>
  </si>
  <si>
    <t>SUPERVISOR IN SITU II PARA LOS TRAMOS DESVÍO OLMOS - LAMBAYEQUE, MOCUPE-CAYALTI-OYOTÚN Y EMPALME 1B - BUENOS AIRES-CANCHAQUE</t>
  </si>
  <si>
    <t>02429502</t>
  </si>
  <si>
    <t>ZEA VEGA RAFAEL</t>
  </si>
  <si>
    <t>SUPERVISOR IN SITU II PARA EL TRAMO 3 DE LA IIRSA SUR: INAMBARI - IÑAPARI</t>
  </si>
  <si>
    <t>16544527</t>
  </si>
  <si>
    <t>ZELADA ASMAT WALTER ROLANDO</t>
  </si>
  <si>
    <t>ANALISTA EN GESTIÓN DE CONTENIDOS ECONÓMICOS PARA DIFUSIÓN EN MEDIOS DE COMUNICACIÓN</t>
  </si>
  <si>
    <t>06027932</t>
  </si>
  <si>
    <t>BARRUTIA VEGA RAFAEL</t>
  </si>
  <si>
    <t>40132808</t>
  </si>
  <si>
    <t>BRINGAS CALDERON OSCAR EDUARDO</t>
  </si>
  <si>
    <t>ANALISTA LEGAL EN MATERIA LABORAL Y CONTENCIOSA ADMINISTRATIVA</t>
  </si>
  <si>
    <t>10278783</t>
  </si>
  <si>
    <t>LEON MANSILLA ALEX ARMANDO MARTIN</t>
  </si>
  <si>
    <t>44503150</t>
  </si>
  <si>
    <t>ZAGAL MALAGA PATRICIA VIRGINIA</t>
  </si>
  <si>
    <t>16806314</t>
  </si>
  <si>
    <t>ZAMORA BARBOZA MARTHA YSABEL</t>
  </si>
  <si>
    <t>41989288</t>
  </si>
  <si>
    <t>ZELA MORAYA WILMER</t>
  </si>
  <si>
    <t>INGENIERO ECONÓMICO</t>
  </si>
  <si>
    <t>43312058</t>
  </si>
  <si>
    <t>QUEIROLO BENAVENTE KATHERINE MILAGROS</t>
  </si>
  <si>
    <t xml:space="preserve">ESPECIALISTA LEGAL PARA CONTRATOS DE CONCESSIÓN DE RED VIAL </t>
  </si>
  <si>
    <t>40814279</t>
  </si>
  <si>
    <t>HUANQUI VALCARCEL PATRICIA FATIMA</t>
  </si>
  <si>
    <t>45978561</t>
  </si>
  <si>
    <t>ZEÑA SAMANAMÚ BRENDA STEPHANY</t>
  </si>
  <si>
    <t xml:space="preserve">ESPECIALISTA EN GESTIÓN DE PROYECTOS I </t>
  </si>
  <si>
    <t>43612490</t>
  </si>
  <si>
    <t>AGUADO GONZALES DAYSE KATHERINE</t>
  </si>
  <si>
    <t>ESPECIALISTA DE OPERACIONES PORTUARIAS</t>
  </si>
  <si>
    <t>42022139</t>
  </si>
  <si>
    <t>CARDENAS ARCE DANNY LUIS</t>
  </si>
  <si>
    <t>LIC. EN ADMINISTRACIÓN MENCIÓN EN EL AMBIENTE MARÍTIMO PORTUARIO</t>
  </si>
  <si>
    <t>JEFE DE LA OFICINA DESCONCENTRADA DE AREQUIPA</t>
  </si>
  <si>
    <t>42649851</t>
  </si>
  <si>
    <t>41705796</t>
  </si>
  <si>
    <t>DEL CASTILLO SAAVEDRA RAFAEL</t>
  </si>
  <si>
    <t>10476258</t>
  </si>
  <si>
    <t>ESPINO BACA HUGO ADOLFO</t>
  </si>
  <si>
    <t>25862169</t>
  </si>
  <si>
    <t>FABIÁN BORCHANI ROSA MARÍA</t>
  </si>
  <si>
    <t>SECRETARIADO COMPUTARIZADO BILINGÜE</t>
  </si>
  <si>
    <t>42127190</t>
  </si>
  <si>
    <t>FIGUEROA YABAR KRUPUSKAYA</t>
  </si>
  <si>
    <t>COORDINADOR DE PLANEAMIENTO</t>
  </si>
  <si>
    <t>18090712</t>
  </si>
  <si>
    <t>JARAMILLO CHAVEZ JOHNNY DAVID</t>
  </si>
  <si>
    <t>ESPECIALISTA LEGAL EN MATERIA ARBITRAL</t>
  </si>
  <si>
    <t>45348008</t>
  </si>
  <si>
    <t>LLANOS OROZCO LUIS LEONARDO</t>
  </si>
  <si>
    <t>ASISTENTE ECONÓMICO EN CONTRATACIONES PORTUARIAS</t>
  </si>
  <si>
    <t>45734567</t>
  </si>
  <si>
    <t>MARTINEZ HUAMANI VICTOR MANUEL</t>
  </si>
  <si>
    <t>ESPECIALISTA EN INVERSIONES PORTUARIAS</t>
  </si>
  <si>
    <t>07923026</t>
  </si>
  <si>
    <t>MERINO ROSAS FRANCISCO ALEJANDRO</t>
  </si>
  <si>
    <t>ANALISTA EN CONTABILIDAD</t>
  </si>
  <si>
    <t>10761200</t>
  </si>
  <si>
    <t>NORABUENA BOJORQUEZ CHRISTIAN ALFREDO</t>
  </si>
  <si>
    <t>40014372</t>
  </si>
  <si>
    <t>PEÑA ROMERO OLGA ROSARIO EMILIA</t>
  </si>
  <si>
    <t>ANALISTA DE ATENCIÓN AL USUARIO DE OFICINA DESCONCENTRADA DE LORETO</t>
  </si>
  <si>
    <t>45395540</t>
  </si>
  <si>
    <t>VASQUEZ OLORTEGUI JESUS VICTOR JOSE</t>
  </si>
  <si>
    <t>17543240</t>
  </si>
  <si>
    <t>CABALLERO LANG LUIS ANTONIO</t>
  </si>
  <si>
    <t>40728147</t>
  </si>
  <si>
    <t>MANCO OSORIO RICARDO ALEJANDRO</t>
  </si>
  <si>
    <t>SUPERVISOR IN SITU II: PATIVILCA-SANTA-TRUJILLO, PUERTO SALAVERRY, EMP. RO1N (AUTOPISTA NORTE)</t>
  </si>
  <si>
    <t>10471547</t>
  </si>
  <si>
    <t>CALLE MACHADO LUIS ADOLFO</t>
  </si>
  <si>
    <t>ASISTENTE EN ADMINISTRACIÓN DE PERSONAL</t>
  </si>
  <si>
    <t>72230645</t>
  </si>
  <si>
    <t>CORTEZ FARIAS MILUSKA TATIANA</t>
  </si>
  <si>
    <t>LIC. EN NEGOCIOS INTERNACIONALES</t>
  </si>
  <si>
    <t>16771515</t>
  </si>
  <si>
    <t>GUERRERO ÑOPO LORENZO ELIAS</t>
  </si>
  <si>
    <t>BACHILLER EN INGENIERÍA DE SISTEMAS</t>
  </si>
  <si>
    <t>09387736</t>
  </si>
  <si>
    <t>ROJAS HERRERA PABLO NIKOLA</t>
  </si>
  <si>
    <t>45225944</t>
  </si>
  <si>
    <t>KCOMT RIVERO CARMEN MEILING</t>
  </si>
  <si>
    <t>45638294</t>
  </si>
  <si>
    <t>RIVERA SANCHEZ GLADYS YUNET</t>
  </si>
  <si>
    <t>LICENCIADA EN ADMINISTRACION CON MENCION EN ADMINISTRACION DE EMPRESAS</t>
  </si>
  <si>
    <t>PLIEGO 023 AUTORIDAD NACIONAL DEL SERVICIO CIVIL - SERVIR</t>
  </si>
  <si>
    <t>GESTOR DEL PROGRAMA ACADEMICO DE FORMACIÓN</t>
  </si>
  <si>
    <t>41936399</t>
  </si>
  <si>
    <t>ANDRES NEYRA CARLOS ENRIQUE</t>
  </si>
  <si>
    <t>TITULADO/A</t>
  </si>
  <si>
    <t>TITULADO/A PROFESIONAL</t>
  </si>
  <si>
    <t>GESTOR DE INFORMACIÓN ACADÉMICA</t>
  </si>
  <si>
    <t>40462499</t>
  </si>
  <si>
    <t>ARRIETA CASTILLO MIRTHA</t>
  </si>
  <si>
    <t>INGENIERÍA EN GESTIÓN EMPRESARIAL</t>
  </si>
  <si>
    <t>152-2015</t>
  </si>
  <si>
    <t>ANALISTA DESARROLLADOR DE CASOS</t>
  </si>
  <si>
    <t>40023015</t>
  </si>
  <si>
    <t>ASCENCIOS BALBIN OLGA KARINA</t>
  </si>
  <si>
    <t>058-2019</t>
  </si>
  <si>
    <t>ASISTENTE DE MONITOREO</t>
  </si>
  <si>
    <t>46455211</t>
  </si>
  <si>
    <t>AYMA BONILLA ANA BESSIER</t>
  </si>
  <si>
    <t>COMUNICADORA SOCIAL</t>
  </si>
  <si>
    <t>028-2019</t>
  </si>
  <si>
    <t>GESTOR DE BIBLIOTECA</t>
  </si>
  <si>
    <t>40886119</t>
  </si>
  <si>
    <t>BOLÍVAR LOBATÓN EVA KATIUSKA</t>
  </si>
  <si>
    <t>BIBLIOTECOLOGÍA</t>
  </si>
  <si>
    <t>153-2015</t>
  </si>
  <si>
    <t>41003270</t>
  </si>
  <si>
    <t>BRAMON MONZÓN WILLIAM ALFREDO</t>
  </si>
  <si>
    <t>154-2016</t>
  </si>
  <si>
    <t>ANALISTA ACADÉMICO DE FORMACIÓN</t>
  </si>
  <si>
    <t>25780313</t>
  </si>
  <si>
    <t xml:space="preserve">BRAVO CORONEL CARMEN DEL ROSARIO  </t>
  </si>
  <si>
    <t>030-2016</t>
  </si>
  <si>
    <t>COORDINADOR DEL PROGRAMA ACADÉMICO DE FORMACIÓN</t>
  </si>
  <si>
    <t>43212992</t>
  </si>
  <si>
    <t xml:space="preserve">BURGER QUEZADA ERIKA CARMEN   </t>
  </si>
  <si>
    <t>GESTOR DE PROGRAMA DE CAPACITACIÓN</t>
  </si>
  <si>
    <t>000738177</t>
  </si>
  <si>
    <t xml:space="preserve">CALLEJAS RODRÍGUEZ LUISA FERNANDA   </t>
  </si>
  <si>
    <t>MERCADEO Y PUBLICIDAD</t>
  </si>
  <si>
    <t>091-2016</t>
  </si>
  <si>
    <t>GESTOR DEL PROGRAMA ACADÉMICO DE FORMACIÓN</t>
  </si>
  <si>
    <t>41146643</t>
  </si>
  <si>
    <t xml:space="preserve">CARBAJAL CONTRERAS KARIN ETHEL   </t>
  </si>
  <si>
    <t>141-2015</t>
  </si>
  <si>
    <t>41435815</t>
  </si>
  <si>
    <t>CASTILLA DIAZ CYNTHIA MARLENE</t>
  </si>
  <si>
    <t>CONTABILIDAD (TÉCNICO)</t>
  </si>
  <si>
    <t>EGRESADA/O</t>
  </si>
  <si>
    <t>EGRESADA/O TÉCNICO</t>
  </si>
  <si>
    <t>037-2019</t>
  </si>
  <si>
    <t>ANALISTA DE PRODUCCIÓN DOCUMENTAL</t>
  </si>
  <si>
    <t>42399637</t>
  </si>
  <si>
    <t>CORNEJO ALVA WILFREDO DAVID</t>
  </si>
  <si>
    <t>178-2016</t>
  </si>
  <si>
    <t>ANALISTA DE EVENTOS ACADÉMICOS</t>
  </si>
  <si>
    <t>42411753</t>
  </si>
  <si>
    <t>CURO SIERRA MIGUEL ANGEL</t>
  </si>
  <si>
    <t>CIENCIAS POLÍTICAS</t>
  </si>
  <si>
    <t>071-2016</t>
  </si>
  <si>
    <t>GESTOR DE SERVICIOS ACADÉMICOS</t>
  </si>
  <si>
    <t>08655339</t>
  </si>
  <si>
    <t>DÁVALOS VARGAS MANUEL WILFREDO</t>
  </si>
  <si>
    <t>024-2016</t>
  </si>
  <si>
    <t>ANALISTA ACADÉMICO DE CAPACITACIÓN</t>
  </si>
  <si>
    <t>70050982</t>
  </si>
  <si>
    <t>DEXTRE HUARI KATHERINE SHIRLEY</t>
  </si>
  <si>
    <t>ANALISTA ACADÉMICO VIRTUAL</t>
  </si>
  <si>
    <t>41479212</t>
  </si>
  <si>
    <t>DOZA CABALLERO ANTONIO ALEXANDER</t>
  </si>
  <si>
    <t>053-2016</t>
  </si>
  <si>
    <t>41381375</t>
  </si>
  <si>
    <t>FELIPE ORTIZ MÓNICA JANETH</t>
  </si>
  <si>
    <t>152-2016</t>
  </si>
  <si>
    <t>09508855</t>
  </si>
  <si>
    <t>GAMARRA CUADROS FATIMA LIBERTAD</t>
  </si>
  <si>
    <t>053-2017</t>
  </si>
  <si>
    <t>ANALISTA DE BANCO DE CASOS</t>
  </si>
  <si>
    <t>41768068</t>
  </si>
  <si>
    <t>GARCÍA FERNÁNDEZ MAGALY</t>
  </si>
  <si>
    <t>094-2016</t>
  </si>
  <si>
    <t>GESTOR DE PROGRAMA B-LEARNING DE CAPACITACIÓN</t>
  </si>
  <si>
    <t>19261583</t>
  </si>
  <si>
    <t>GOICOCHEA CARLOS MANUEL ENRIQUE</t>
  </si>
  <si>
    <t>170-2015</t>
  </si>
  <si>
    <t>ANALISTA DE COMUNIDADES</t>
  </si>
  <si>
    <t>40723379</t>
  </si>
  <si>
    <t>HUAROC TRUCIOS KELLY</t>
  </si>
  <si>
    <t>TERAPIA FÍSICA Y REHABILITAI</t>
  </si>
  <si>
    <t>102-2016</t>
  </si>
  <si>
    <t>ANALISTA DE SERVICIOS DE BIBLIOTECA</t>
  </si>
  <si>
    <t>42112477</t>
  </si>
  <si>
    <t>IPARRAGUIRRE SALDIVAR EVELYN</t>
  </si>
  <si>
    <t>059-2019</t>
  </si>
  <si>
    <t>44346591</t>
  </si>
  <si>
    <t>IRAULA BECERRA ANNI</t>
  </si>
  <si>
    <t>018-2018</t>
  </si>
  <si>
    <t>41667633</t>
  </si>
  <si>
    <t>LEY YAMASHITA ROCIO GIULIANA</t>
  </si>
  <si>
    <t>ANTROPOLOGÍA</t>
  </si>
  <si>
    <t>143-2015</t>
  </si>
  <si>
    <t>GESTORA DEL PROGRAMA ACADÉMICO DE FORMACIÓN</t>
  </si>
  <si>
    <t>40230726</t>
  </si>
  <si>
    <t>MELGAREJO VIDAL KATIA</t>
  </si>
  <si>
    <t>SOCIOLOGÍA</t>
  </si>
  <si>
    <t>020-2018</t>
  </si>
  <si>
    <t>GESTOR ACADÉMICO DE AULA VIRTUAL</t>
  </si>
  <si>
    <t>42369994</t>
  </si>
  <si>
    <t>NUÑEZ RUNIN DIANA CRIS</t>
  </si>
  <si>
    <t>COMUNICACIÓN AUDIOVISUAL</t>
  </si>
  <si>
    <t>003-2016</t>
  </si>
  <si>
    <t>40083086</t>
  </si>
  <si>
    <t>O'HARA BELLINA JESSICA</t>
  </si>
  <si>
    <t>142-2015</t>
  </si>
  <si>
    <t>GESTOR DE ACTIVIDADES DE COMPLEMENTACIÓN ACADÉMICA Y COMUNIDADES</t>
  </si>
  <si>
    <t>41566381</t>
  </si>
  <si>
    <t>POLAR TORRES LURDES MERCEDES</t>
  </si>
  <si>
    <t>HOTELERÍA Y TURISMO</t>
  </si>
  <si>
    <t>185-2016</t>
  </si>
  <si>
    <t>40365101</t>
  </si>
  <si>
    <t>QUIJANDRÍA LEZAMETA RAFAEL EDMUNDO</t>
  </si>
  <si>
    <t>COMUNICACIÓN</t>
  </si>
  <si>
    <t>099-2016</t>
  </si>
  <si>
    <t>ASISTENTE DE EVENTOS ACADÉMICOS</t>
  </si>
  <si>
    <t>42726990</t>
  </si>
  <si>
    <t>RAMOS LOO-KUNG ELIZABETH WENDY</t>
  </si>
  <si>
    <t>098-2016</t>
  </si>
  <si>
    <t>80086983</t>
  </si>
  <si>
    <t xml:space="preserve">RAMOS TORRES PERCY ALEXANDER   </t>
  </si>
  <si>
    <t>031-2016</t>
  </si>
  <si>
    <t xml:space="preserve">ANALISTA ACADEMICO DE CAPACITACIÓN </t>
  </si>
  <si>
    <t>41044343</t>
  </si>
  <si>
    <t>RODRIGUEZ GOYTIZOLO NATALIA TERESA</t>
  </si>
  <si>
    <t>ESPECIALIDAD EN LENGUA Y LITERATURA</t>
  </si>
  <si>
    <t>41152711</t>
  </si>
  <si>
    <t>RONDINELLI MENDOZA RENATO</t>
  </si>
  <si>
    <t>BIBLIOTECOLOGIA Y CIENCIAS INFORM.</t>
  </si>
  <si>
    <t>118-2016</t>
  </si>
  <si>
    <t>GESTOR DE DESARROLLO DE CURSOS</t>
  </si>
  <si>
    <t>41272182</t>
  </si>
  <si>
    <t>RUIZ TORRES CAROLINA ANGELICA</t>
  </si>
  <si>
    <t>091-2017</t>
  </si>
  <si>
    <t>COORDINADOR ACADÉMICO DE CAPACITACIÓN</t>
  </si>
  <si>
    <t>07256472</t>
  </si>
  <si>
    <t xml:space="preserve">SALAZAR ORJEDA ZULMA YVANCA   </t>
  </si>
  <si>
    <t>126-2015</t>
  </si>
  <si>
    <t>SECRETARIA TURNO 2</t>
  </si>
  <si>
    <t>09883993</t>
  </si>
  <si>
    <t>SANCHEZ JARAMILLO LAURA CLAUDIA</t>
  </si>
  <si>
    <t>002-2018</t>
  </si>
  <si>
    <t>ANALISTA ACADÉMICA DE FORMACIÓN</t>
  </si>
  <si>
    <t>40912703</t>
  </si>
  <si>
    <t>SUGA NAKATA GISELLE MARÍA</t>
  </si>
  <si>
    <t>076-2016</t>
  </si>
  <si>
    <t>GESTOR DEL PROGRAMA DE CAPACITACIÓN</t>
  </si>
  <si>
    <t>09946846</t>
  </si>
  <si>
    <t>TARAMONA SÁNCHEZ WILLIAMS LEONARDO</t>
  </si>
  <si>
    <t>151-2016</t>
  </si>
  <si>
    <t>43455573</t>
  </si>
  <si>
    <t>TRUJILLO VILLARROEL CATHERINE</t>
  </si>
  <si>
    <t>CIENCIAS POLÍTICAS Y GOBIERNO</t>
  </si>
  <si>
    <t>034-2016</t>
  </si>
  <si>
    <t>GESTOR DE MONITOREO</t>
  </si>
  <si>
    <t>25794247</t>
  </si>
  <si>
    <t>UCHUYA LAGOS MARIA CECILIA</t>
  </si>
  <si>
    <t>40039094</t>
  </si>
  <si>
    <t>VELASQUEZ LOPEZ RAUL</t>
  </si>
  <si>
    <t>063-2019</t>
  </si>
  <si>
    <t>ASISTENTE DE SERVICIOS ACADÉMICOS</t>
  </si>
  <si>
    <t>45441896</t>
  </si>
  <si>
    <t>YURIVILCA ANTONIO GUSTAVO MOISÉS</t>
  </si>
  <si>
    <t>ADMINISTRACIÓN DE TURISMO</t>
  </si>
  <si>
    <t>066-2016</t>
  </si>
  <si>
    <t>ESPECIALISTA DE GESTIÓN DEL RENDIMIENTO Y CAPACITACIÓN</t>
  </si>
  <si>
    <t>43434731</t>
  </si>
  <si>
    <t>BLANCO PÉREZ GIANCARLO JESÚS</t>
  </si>
  <si>
    <t>069-2017</t>
  </si>
  <si>
    <t>ASISTENTE DE REGISTRO</t>
  </si>
  <si>
    <t>41906422</t>
  </si>
  <si>
    <t>CHAVEZ ARZAPALO NINO FRANK</t>
  </si>
  <si>
    <t>INGENIERIA EN GESTIÓN EMPRESARIAL</t>
  </si>
  <si>
    <t>044-2018</t>
  </si>
  <si>
    <t>ANALISTA DE DIFUSIÓN DEL PROGRAMA RETO EXCELENCIA</t>
  </si>
  <si>
    <t>42643132</t>
  </si>
  <si>
    <t>GUTIERREZ VELÁSQUEZ HAROLD LUIGI</t>
  </si>
  <si>
    <t>COMUNICACIONES</t>
  </si>
  <si>
    <t>107-2016</t>
  </si>
  <si>
    <t>ASISTENTE DE GERENCIA</t>
  </si>
  <si>
    <t>44416286</t>
  </si>
  <si>
    <t xml:space="preserve">MENDOZA NUÑEZ ANGIE KRISTHEL   </t>
  </si>
  <si>
    <t>025-2014</t>
  </si>
  <si>
    <t>EJECUTIVA DE LA GESTIÓN DEL RENDIMIENTO</t>
  </si>
  <si>
    <t>42332478</t>
  </si>
  <si>
    <t>QUEVEDO MARTINEZ LUCIA DEL CARMEN</t>
  </si>
  <si>
    <t>071-2018</t>
  </si>
  <si>
    <t>ASISTENTE DE GESTIÓN DE LA CAPACITACIÓN</t>
  </si>
  <si>
    <t>47638126</t>
  </si>
  <si>
    <t>SAMANEZ VIGURIA YOSELIN</t>
  </si>
  <si>
    <t>ADMINISTRACIÓN PÚBLICA Y DE GESTIÓN SOCIAL</t>
  </si>
  <si>
    <t>EGRESADA/O UNIVERSITARIO</t>
  </si>
  <si>
    <t>058-2017</t>
  </si>
  <si>
    <t>ANALISTA DE SEGUIMIENTO, MONITOREO Y COACHING</t>
  </si>
  <si>
    <t>08669654</t>
  </si>
  <si>
    <t xml:space="preserve">CÁCERES MONTANCHEZ NANCY ARIELA   </t>
  </si>
  <si>
    <t>098-2015</t>
  </si>
  <si>
    <t>ANALISTA DE VEEDURÍA DE PROCESOS DE SELECCIÓN DE DIRECTIVOS PÚBLICOS</t>
  </si>
  <si>
    <t>40254527</t>
  </si>
  <si>
    <t>GARCIA ROJAS GIANNINA PATRICIA</t>
  </si>
  <si>
    <t>049-2018</t>
  </si>
  <si>
    <t>ANALISTA DE SEGUIMIENTO Y MONITOREO</t>
  </si>
  <si>
    <t>43740342</t>
  </si>
  <si>
    <t>LETONA DÁVILA  SILVIA MAGALY</t>
  </si>
  <si>
    <t>089-2017</t>
  </si>
  <si>
    <t xml:space="preserve">ANALISTA DE CONTROL DE GESTIÓN </t>
  </si>
  <si>
    <t>43155660</t>
  </si>
  <si>
    <t>MANYARI ZEA JOEL FRATELLY</t>
  </si>
  <si>
    <t>015-2018</t>
  </si>
  <si>
    <t>ANALISTA DE SELECCIÓN Y DESARROLLO</t>
  </si>
  <si>
    <t>40360484</t>
  </si>
  <si>
    <t>MAYOR MEDINA ANAMARIA ELIZABETH</t>
  </si>
  <si>
    <t>045-2018</t>
  </si>
  <si>
    <t>ANALISTA DE SELECCIÓN Y CAPACITACIÓN</t>
  </si>
  <si>
    <t>46135595</t>
  </si>
  <si>
    <t>MENDOZA TUME GELIMER JHONATAN</t>
  </si>
  <si>
    <t>063-2018</t>
  </si>
  <si>
    <t>ANALISTA DE INCIDENCIAS Y DEFENSA LEGAL</t>
  </si>
  <si>
    <t>41354883</t>
  </si>
  <si>
    <t>PAEZ AYALA JULIA ESTELA</t>
  </si>
  <si>
    <t>032-2019</t>
  </si>
  <si>
    <t>09596125</t>
  </si>
  <si>
    <t>PINEDA HUERTAS VIOLETA LOURDES</t>
  </si>
  <si>
    <t>133-2016</t>
  </si>
  <si>
    <t>08143647</t>
  </si>
  <si>
    <t>PUCUHUAYLA FERNANDEZ EDWARD RODRIGO</t>
  </si>
  <si>
    <t>035-2013</t>
  </si>
  <si>
    <t>46189489</t>
  </si>
  <si>
    <t>TASAYCO CHUMPITAZ JUAN CARLOS</t>
  </si>
  <si>
    <t>ADMINISTRACIÓN RURAL</t>
  </si>
  <si>
    <t>164-2016</t>
  </si>
  <si>
    <t>07640855</t>
  </si>
  <si>
    <t>TIXE HUAMAN  ZULMA MYLÚ</t>
  </si>
  <si>
    <t>009-2008</t>
  </si>
  <si>
    <t>ANALISTA DE REGIMEN LABORAL DE DIRECTIVOS PÚBLICOS</t>
  </si>
  <si>
    <t>47097300</t>
  </si>
  <si>
    <t>VALDERRAMA MENDOZA ANDY LUIS</t>
  </si>
  <si>
    <t>034-2019</t>
  </si>
  <si>
    <t>ANALISTA DE ASISTENCIA TÉCNICA DEL SISTEMA ADMINISTRATIVO DE GESTIÓN DE RECURSOS HUMANOS</t>
  </si>
  <si>
    <t>45464120</t>
  </si>
  <si>
    <t>CASTAÑEDA GONZALES VANESSA DEL ROCIO</t>
  </si>
  <si>
    <t>033-2018</t>
  </si>
  <si>
    <t>TÉCNICO ADMINISTRATIVO DE REGISTRO DE INFORMACIÓN</t>
  </si>
  <si>
    <t>10199524</t>
  </si>
  <si>
    <t xml:space="preserve">CATAÑO ITA ALDO JUAN   </t>
  </si>
  <si>
    <t>022-2012</t>
  </si>
  <si>
    <t>ASISTENTE ADMINISTRATIVO DEL PROCESO DE TRÁNSITO</t>
  </si>
  <si>
    <t>45984265</t>
  </si>
  <si>
    <t>CUBA GAMARRA ROSARIO LUZ</t>
  </si>
  <si>
    <t>COMPUTACIÓN E INFORMÁTICA / BACHILLER CONTABILIDAD</t>
  </si>
  <si>
    <t>070-2019</t>
  </si>
  <si>
    <t>ASISTENTE DE SUPERVISIÓN Y FISCALIZACIÓN</t>
  </si>
  <si>
    <t>47650123</t>
  </si>
  <si>
    <t>DAVILA GARCIA ELIZABET ALINA</t>
  </si>
  <si>
    <t>DERECHO Y CIENCIAS POLÍTICAS</t>
  </si>
  <si>
    <t>006-2019</t>
  </si>
  <si>
    <t>43693821</t>
  </si>
  <si>
    <t>HERRERA FIESTAS ROMINA JUDITH</t>
  </si>
  <si>
    <t>187-2016</t>
  </si>
  <si>
    <t>ASISTENTE DE DOCUMENTOS DE GESTIÓN</t>
  </si>
  <si>
    <t>71129239</t>
  </si>
  <si>
    <t>LAURENCIO SABOGAL DIANA IBIS</t>
  </si>
  <si>
    <t>036-2019</t>
  </si>
  <si>
    <t>ESPECIALISTA DE DOCUMENTOS DE GESTIÓN DEL TRÁNSITO</t>
  </si>
  <si>
    <t>40787257</t>
  </si>
  <si>
    <t>RUESTA PRADO SUSANA ANA</t>
  </si>
  <si>
    <t>048-2018</t>
  </si>
  <si>
    <t>OPERADOR DEL REGISTRO NACIONAL DE SANCIONES CONTRA SERVIDORES CIVILES</t>
  </si>
  <si>
    <t>41229604</t>
  </si>
  <si>
    <t>SALVATIERRA ORELLANA JESUS ORLANDO</t>
  </si>
  <si>
    <t>TITULADO/A TÉCNICO</t>
  </si>
  <si>
    <t>045-2019</t>
  </si>
  <si>
    <t>ANALISTA DE EVALUACIÓN Y MONITOREO DE PROGRAMAS DE FORMACIÓN Y CAPACITACIÓN</t>
  </si>
  <si>
    <t>70421664</t>
  </si>
  <si>
    <t>SANCHEZ MEDINA EDINSON</t>
  </si>
  <si>
    <t>081-2016</t>
  </si>
  <si>
    <t>ANALISTA DEL REGISTRO NACIONAL DE SANCIONES CONTRA SERVIDORES CIVILES</t>
  </si>
  <si>
    <t>43253426</t>
  </si>
  <si>
    <t>TITO CHAVEZ LUIS MARTIN</t>
  </si>
  <si>
    <t>ANALISTA DE ASISTENCIA TÉCNICA DEL SISTEMA ADMINISTRATIVO DE GESTIÓN DE RECURSOS HUMANOS - GDSRH</t>
  </si>
  <si>
    <t>40654821</t>
  </si>
  <si>
    <t>ZEGARRA SOLANO HUMBERTO</t>
  </si>
  <si>
    <t>093-2017</t>
  </si>
  <si>
    <t>ANALISTA JURÍDICO  II</t>
  </si>
  <si>
    <t>41896100</t>
  </si>
  <si>
    <t>ALCALA HILASACA KARIN PAOLA</t>
  </si>
  <si>
    <t>113-2018</t>
  </si>
  <si>
    <t>ANALISTA JURÍDICO II</t>
  </si>
  <si>
    <t>70313134</t>
  </si>
  <si>
    <t>BARRIENTOS EGAS IBRAHIM ALONSO</t>
  </si>
  <si>
    <t>017-2019</t>
  </si>
  <si>
    <t>COORDINADOR DE SOPORTE Y ORIENTACIÓN LEGAL</t>
  </si>
  <si>
    <t>41131218</t>
  </si>
  <si>
    <t>BASTIDAS SOLIS ANGEL AUGUSTO</t>
  </si>
  <si>
    <t>097-2017</t>
  </si>
  <si>
    <t>44653380</t>
  </si>
  <si>
    <t>CERDEÑA GARCIA CLAUDIA ALEJANDRA</t>
  </si>
  <si>
    <t>096-2017</t>
  </si>
  <si>
    <t>SECRETARIA DE GERENCIA</t>
  </si>
  <si>
    <t>47635330</t>
  </si>
  <si>
    <t>CHAUCA BENITO YOSELYN DAYSI</t>
  </si>
  <si>
    <t>122-2016</t>
  </si>
  <si>
    <t>ASISTENTE DE LA GERENCIA DE POLÍTICAS DE GESTIÓN DEL SERVICIO CIVIL II</t>
  </si>
  <si>
    <t>73092167</t>
  </si>
  <si>
    <t>ESTACIO GAMEZ KATERYN YERALYNA</t>
  </si>
  <si>
    <t>ASISTENTE JURÍDICO I</t>
  </si>
  <si>
    <t>46645915</t>
  </si>
  <si>
    <t>LOPEZ ESCOBEDO ROMINA ALEJANDRA</t>
  </si>
  <si>
    <t>031-2018</t>
  </si>
  <si>
    <t>ANALISTA JURÍDICO</t>
  </si>
  <si>
    <t>45147234</t>
  </si>
  <si>
    <t>MORENO AVELLANEDA MIGUEL ANGEL</t>
  </si>
  <si>
    <t>019-2019</t>
  </si>
  <si>
    <t>41317560</t>
  </si>
  <si>
    <t>MORÓN SÁNCHEZ WILDER JOUBERT</t>
  </si>
  <si>
    <t>017-2017</t>
  </si>
  <si>
    <t>72685495</t>
  </si>
  <si>
    <t>NIETO VIDARTE LAURA ROSMERY</t>
  </si>
  <si>
    <t>041-2019</t>
  </si>
  <si>
    <t>ESPECIALISTA - COORDINADORA DE GESTIÓN JURÍDICA</t>
  </si>
  <si>
    <t>10508486</t>
  </si>
  <si>
    <t>PANTOJA ACUÑA PAOLA JANET</t>
  </si>
  <si>
    <t>047-2018</t>
  </si>
  <si>
    <t>ASISTENTE LEGAL I</t>
  </si>
  <si>
    <t>47112947</t>
  </si>
  <si>
    <t>PONCIANO SEDANO JANETH ISABEL</t>
  </si>
  <si>
    <t>062-2019</t>
  </si>
  <si>
    <t>45796212</t>
  </si>
  <si>
    <t>ROJAS HUAPAYA KATHERINE CECILIA</t>
  </si>
  <si>
    <t>050-2019</t>
  </si>
  <si>
    <t>ANALISTA DE POLÍTICAS PÚBLICAS Y GESTIÓN</t>
  </si>
  <si>
    <t>73617837</t>
  </si>
  <si>
    <t>SERRANO HURTADO ANDREA MILAGROS</t>
  </si>
  <si>
    <t>042-2019</t>
  </si>
  <si>
    <t>45424714</t>
  </si>
  <si>
    <t xml:space="preserve">TENORIO CUYUTUPAC KATIANA NAHOMI   </t>
  </si>
  <si>
    <t>016-2016</t>
  </si>
  <si>
    <t>06098803</t>
  </si>
  <si>
    <t xml:space="preserve">RENTERIA RUIZ MANUELA IRENE   </t>
  </si>
  <si>
    <t>013-2013</t>
  </si>
  <si>
    <t>10623255</t>
  </si>
  <si>
    <t>LARRAIN APUELA  FELIX DANIEL</t>
  </si>
  <si>
    <t>039-2017</t>
  </si>
  <si>
    <t>ANALISTA DE PLANEAMIENTO Y CONTROL DE GESTIÓN</t>
  </si>
  <si>
    <t>47474552</t>
  </si>
  <si>
    <t>ALVARADO CHAVEZ JOCELYN MARY</t>
  </si>
  <si>
    <t>077-2018</t>
  </si>
  <si>
    <t>ESPECIALISTA EN GESTIÓN DE CALIDAD Y PROCESOS</t>
  </si>
  <si>
    <t>72217577</t>
  </si>
  <si>
    <t>CABALLERO YZAGUIRRE MARIA ELENA</t>
  </si>
  <si>
    <t>ANALISTA EN GESTIÓN POR PROCESOS</t>
  </si>
  <si>
    <t>10191855</t>
  </si>
  <si>
    <t>ESPINOZA TORRES LUIS ARTURO</t>
  </si>
  <si>
    <t>077-2016</t>
  </si>
  <si>
    <t>ESPECIALISTA EN RACIONALIZACION</t>
  </si>
  <si>
    <t>40274906</t>
  </si>
  <si>
    <t>HILARIO RAMOS JESÚS MARTÍN</t>
  </si>
  <si>
    <t>080-2017</t>
  </si>
  <si>
    <t>ANALISTA DE PRESUPUESTO PÚBLICO</t>
  </si>
  <si>
    <t>44101311</t>
  </si>
  <si>
    <t>LIMACHI ASTOCONDOR VICTOR</t>
  </si>
  <si>
    <t>162-2016</t>
  </si>
  <si>
    <t>ESPECIALISTA DE COOPERACIÓN TÉCNICA</t>
  </si>
  <si>
    <t>41275980</t>
  </si>
  <si>
    <t>PRADO TUESTA CARLA RENATA</t>
  </si>
  <si>
    <t>131-2015</t>
  </si>
  <si>
    <t>41221376</t>
  </si>
  <si>
    <t>REYES DE LA CRUZ MONICA CARLA</t>
  </si>
  <si>
    <t>078-2018</t>
  </si>
  <si>
    <t>ESPECIALISTA EN SISTEMA DE CONTROL INTERNO</t>
  </si>
  <si>
    <t>10798999</t>
  </si>
  <si>
    <t>ROJAS ROSAS VÍCTOR JOSÉ</t>
  </si>
  <si>
    <t>043-2016</t>
  </si>
  <si>
    <t xml:space="preserve">ANALISTA DE COMPENSACIONES </t>
  </si>
  <si>
    <t>43067916</t>
  </si>
  <si>
    <t>CAPARACHIN LOAYZA KARINA IVONNE</t>
  </si>
  <si>
    <t>090-2017</t>
  </si>
  <si>
    <t>43474026</t>
  </si>
  <si>
    <t xml:space="preserve">DAMIÁN MATTOS ANGÉLICA LOLA   </t>
  </si>
  <si>
    <t>072-2015</t>
  </si>
  <si>
    <t>SECRETARIA DE OFICINA DE RECURSOS HUMANOS</t>
  </si>
  <si>
    <t>43301021</t>
  </si>
  <si>
    <t>EFFIO PAZ ANA MARÍA MILAGROS</t>
  </si>
  <si>
    <t>TÉCNICO EN ADMINISTRACIÓN DE EMPRESAS</t>
  </si>
  <si>
    <t>ANALISTA DE SELECCIÓN Y ADMINISTRACIÓN DE PERSONAL</t>
  </si>
  <si>
    <t>46455868</t>
  </si>
  <si>
    <t>GARCIA CARRERA LESLY LIZBETH</t>
  </si>
  <si>
    <t>038-2019</t>
  </si>
  <si>
    <t>ASISTENTE DE CAPACITACIÓN Y RENDIMIENTO</t>
  </si>
  <si>
    <t>44784829</t>
  </si>
  <si>
    <t>GONZALES ROMERO LILIANA</t>
  </si>
  <si>
    <t>061-2018</t>
  </si>
  <si>
    <t>ANALISTA DE SELECCIÓN</t>
  </si>
  <si>
    <t>42289388</t>
  </si>
  <si>
    <t>LOAYZA EGOAVIL LIZ ROXANA</t>
  </si>
  <si>
    <t>075-2015</t>
  </si>
  <si>
    <t>ASISTENTE ADMINISTRATIVO DE SELECCIÓN, ORGANIZACIÓN E INCORPORACIÓN</t>
  </si>
  <si>
    <t>43841121</t>
  </si>
  <si>
    <t>PAUCAR QUISPE CLASEN NORWICH</t>
  </si>
  <si>
    <t>024-2019</t>
  </si>
  <si>
    <t>ANALISTA EN ADMINISTRACIÓN DE PERSONAL</t>
  </si>
  <si>
    <t>10250350</t>
  </si>
  <si>
    <t>RIVERA PILLCO GLADYS VIRGINIA</t>
  </si>
  <si>
    <t>084-2017</t>
  </si>
  <si>
    <t>PARAMÉDICO</t>
  </si>
  <si>
    <t>25834890</t>
  </si>
  <si>
    <t>SOLORZANO SEGURA JOSE ALBERTO</t>
  </si>
  <si>
    <t>PARAMEDICO</t>
  </si>
  <si>
    <t>188-2016</t>
  </si>
  <si>
    <t>ASISTENTE DE AUDITORIA</t>
  </si>
  <si>
    <t>71454348</t>
  </si>
  <si>
    <t>ALFARO DE LA CRUZ JOE JORDAN</t>
  </si>
  <si>
    <t>061-2019</t>
  </si>
  <si>
    <t>ASISTENTE ADMINISTRATIVO DE OCI</t>
  </si>
  <si>
    <t>40653231</t>
  </si>
  <si>
    <t>MONTORO PALOMINO JANET LORENA</t>
  </si>
  <si>
    <t>BIOLOGÍA</t>
  </si>
  <si>
    <t>040-2016</t>
  </si>
  <si>
    <t>43091580</t>
  </si>
  <si>
    <t xml:space="preserve">OLIVERA VIDAL VANESSA VERENA   </t>
  </si>
  <si>
    <t>198-2015</t>
  </si>
  <si>
    <t>08694515</t>
  </si>
  <si>
    <t>QUINTANA COLLANTES CARLOS ENRIQUE</t>
  </si>
  <si>
    <t>033-2017</t>
  </si>
  <si>
    <t>ASISTENTE JURÍDICO</t>
  </si>
  <si>
    <t>43801982</t>
  </si>
  <si>
    <t>BENDEZÚ ÑAÑEZ VICTOR HUGO</t>
  </si>
  <si>
    <t>051-2017</t>
  </si>
  <si>
    <t>ESPECIALISTA JURÍDICO</t>
  </si>
  <si>
    <t>41001496</t>
  </si>
  <si>
    <t>CCORIMANYA ATAYUPANQUI MELISSA</t>
  </si>
  <si>
    <t>074-2016</t>
  </si>
  <si>
    <t>43257607</t>
  </si>
  <si>
    <t xml:space="preserve">DÍAZ PUTPAÑA CARLA SILVANA SOL  </t>
  </si>
  <si>
    <t>045-2014</t>
  </si>
  <si>
    <t>43432646</t>
  </si>
  <si>
    <t>LÓPEZ QUEVEDO MILAGROS FLORENCIA</t>
  </si>
  <si>
    <t>003-2017</t>
  </si>
  <si>
    <t>40506437</t>
  </si>
  <si>
    <t xml:space="preserve">OCLOCHO BACAYA MANUEL    </t>
  </si>
  <si>
    <t>ADMINISTRACION BANCARIA</t>
  </si>
  <si>
    <t>122-2015</t>
  </si>
  <si>
    <t>41043252</t>
  </si>
  <si>
    <t>QUISPE LEÓN MARÍA DEL CARMEN</t>
  </si>
  <si>
    <t>044-2014</t>
  </si>
  <si>
    <t>42449648</t>
  </si>
  <si>
    <t xml:space="preserve">SÁNCHEZ RODRIGUEZ CLAUDIA GABRIELA   </t>
  </si>
  <si>
    <t>003-2015</t>
  </si>
  <si>
    <t>ANALISTA DE COMPRAS</t>
  </si>
  <si>
    <t>41563011</t>
  </si>
  <si>
    <t>ARNAO LOO GODOFREDO ANTONIO NOE</t>
  </si>
  <si>
    <t>076-2018</t>
  </si>
  <si>
    <t>ESPECIALISTA DE ADMINISTRACIÓN DE CONTRATOS</t>
  </si>
  <si>
    <t>40932974</t>
  </si>
  <si>
    <t>COCA MALLMA JOSE LUIS</t>
  </si>
  <si>
    <t>049-2019</t>
  </si>
  <si>
    <t>09630550</t>
  </si>
  <si>
    <t>CONTRERAS FLORES HUMBERTO MARTIN</t>
  </si>
  <si>
    <t>054-2018</t>
  </si>
  <si>
    <t>ASISTENTE EN CONTROL PATRIMONIAL</t>
  </si>
  <si>
    <t>41024807</t>
  </si>
  <si>
    <t>CORDOVA FALEN MIGUEL ANGEL</t>
  </si>
  <si>
    <t>031-2019</t>
  </si>
  <si>
    <t>41507673</t>
  </si>
  <si>
    <t>CORDOVA ZUÑIGA GINA EDITH</t>
  </si>
  <si>
    <t>174-2016</t>
  </si>
  <si>
    <t>06760880</t>
  </si>
  <si>
    <t>FLORES VILLANUEVA PEDRO ENRIQUE</t>
  </si>
  <si>
    <t>034-2017</t>
  </si>
  <si>
    <t>06749797</t>
  </si>
  <si>
    <t>MERINO GUERRERO FEDORA DEL CARMEN</t>
  </si>
  <si>
    <t>048-2017</t>
  </si>
  <si>
    <t>44617646</t>
  </si>
  <si>
    <t>OSORIO MALQUI KELLY BELEN</t>
  </si>
  <si>
    <t>TÉCNICO EN ADMINISTRACIÓN DE NEGOCIOS INTERNACIONALES</t>
  </si>
  <si>
    <t>020-2019</t>
  </si>
  <si>
    <t>21299684</t>
  </si>
  <si>
    <t>ROSADO DELGADO MARIBEL</t>
  </si>
  <si>
    <t>018-2019</t>
  </si>
  <si>
    <t>40725987</t>
  </si>
  <si>
    <t>SANCHEZ SILVA ANDRES EDUARDO</t>
  </si>
  <si>
    <t>016-2019</t>
  </si>
  <si>
    <t>ESPECIALISTA EN SERVICIOS GENERALES E INFRAESTRUCTURA</t>
  </si>
  <si>
    <t>16778721</t>
  </si>
  <si>
    <t>SARMIENTO GUEVARA VICTOR MIGUEL</t>
  </si>
  <si>
    <t>INGENIERIA AMBIENTAL Y SEGURIDAD INDUSTRIAL</t>
  </si>
  <si>
    <t>067-2019</t>
  </si>
  <si>
    <t>44691226</t>
  </si>
  <si>
    <t>VALDIVIESO AGUIRRE DAVID</t>
  </si>
  <si>
    <t>068-2019</t>
  </si>
  <si>
    <t>SUBJEFE DE ABASTECIMIENTO</t>
  </si>
  <si>
    <t>41637286</t>
  </si>
  <si>
    <t>VELEZ DE VILLA ASENCIO ABELARDO VICTOR</t>
  </si>
  <si>
    <t>066-2019</t>
  </si>
  <si>
    <t>ASISTENTE DE GESTIÓN DE CONTENIDOS DIGITALES</t>
  </si>
  <si>
    <t>41539933</t>
  </si>
  <si>
    <t>ARANGO VASQUEZ JOSE MANUEL</t>
  </si>
  <si>
    <t>052-2019</t>
  </si>
  <si>
    <t>ANALISTA EN COMUNICACIÓN, DISEÑO Y REDES SOCIALES</t>
  </si>
  <si>
    <t>43371556</t>
  </si>
  <si>
    <t xml:space="preserve">CANO LÓPEZ KATIA MELISSA   </t>
  </si>
  <si>
    <t>026-2015</t>
  </si>
  <si>
    <t>43685556</t>
  </si>
  <si>
    <t>CAJUSOL MORANTE JOSÉ LUIS</t>
  </si>
  <si>
    <t>001-2019</t>
  </si>
  <si>
    <t>ESPECIALISTA EN INTEGRACIÓN CONTABLE</t>
  </si>
  <si>
    <t>40780377</t>
  </si>
  <si>
    <t>JIMENEZ HUACAN  ROCIO ANGELA</t>
  </si>
  <si>
    <t>094-2015</t>
  </si>
  <si>
    <t>46621431</t>
  </si>
  <si>
    <t>AICA HUAMAN EDSON TIMOTEO</t>
  </si>
  <si>
    <t>160-2015</t>
  </si>
  <si>
    <t>40989406</t>
  </si>
  <si>
    <t xml:space="preserve">CANALES ALTAMIRANO PEDRO ALFREDO   </t>
  </si>
  <si>
    <t>167-2015</t>
  </si>
  <si>
    <t>41407742</t>
  </si>
  <si>
    <t xml:space="preserve">CANCHIS FABIAN OFELIA    </t>
  </si>
  <si>
    <t>ARCHIVOS</t>
  </si>
  <si>
    <t>060-2014</t>
  </si>
  <si>
    <t>46618322</t>
  </si>
  <si>
    <t>CENTENO VALVERDE KELLY MELIZA</t>
  </si>
  <si>
    <t>023-2017</t>
  </si>
  <si>
    <t>ANALISTA DE SERVICIO AL CIUDADANO</t>
  </si>
  <si>
    <t>10390259</t>
  </si>
  <si>
    <t>ELIAS ESCUDERO ELENA</t>
  </si>
  <si>
    <t>136-2016</t>
  </si>
  <si>
    <t>10719288</t>
  </si>
  <si>
    <t>FERNANDEZ RAMIREZ LILLIAM CAROL</t>
  </si>
  <si>
    <t>009-2018</t>
  </si>
  <si>
    <t>ASISTENTE ADMINISTRATIVO DE ATENCIÓN AL CIUDADANO</t>
  </si>
  <si>
    <t>28997641</t>
  </si>
  <si>
    <t>FRANCO QUISPE OSCAR RUBEN</t>
  </si>
  <si>
    <t>011-2017</t>
  </si>
  <si>
    <t>ANALISTA DE GESTIÓN DOCUMENTARIA Y ARCHIVO</t>
  </si>
  <si>
    <t>08068377</t>
  </si>
  <si>
    <t>GUTIÉRREZ GOMEZ JULIO CESAR</t>
  </si>
  <si>
    <t>ARCHIVERO / ESPECIALIDAD CIENCIAS HISTORICOS SOCIALES</t>
  </si>
  <si>
    <t>064-2019</t>
  </si>
  <si>
    <t>41708593</t>
  </si>
  <si>
    <t xml:space="preserve">HUANCA CCAMA YULIANA URSULA   </t>
  </si>
  <si>
    <t>059-2014</t>
  </si>
  <si>
    <t>09905563</t>
  </si>
  <si>
    <t>RAMIREZ REYES SIXTO JESUS</t>
  </si>
  <si>
    <t>166-2015</t>
  </si>
  <si>
    <t>RECEPCIONISTA TELEFÓNICO</t>
  </si>
  <si>
    <t>16766743</t>
  </si>
  <si>
    <t>SÁNCHEZ FERNÁNDEZ CELVI JUDITH</t>
  </si>
  <si>
    <t>111-2016</t>
  </si>
  <si>
    <t>43108673</t>
  </si>
  <si>
    <t xml:space="preserve">SIPRIAN TINEO JOHNNY ARMANDO   </t>
  </si>
  <si>
    <t>ARCHIVISTA</t>
  </si>
  <si>
    <t>002-2015</t>
  </si>
  <si>
    <t>80655168</t>
  </si>
  <si>
    <t xml:space="preserve">SORIA GÓMEZ OSCAR PAUL   </t>
  </si>
  <si>
    <t>164-2015</t>
  </si>
  <si>
    <t>40052580</t>
  </si>
  <si>
    <t>TEVES ALBORNOZ JONATHAN FERNANDO</t>
  </si>
  <si>
    <t>165-2015</t>
  </si>
  <si>
    <t>41981031</t>
  </si>
  <si>
    <t>THOMAS LAYNES  JORGE DANIEL</t>
  </si>
  <si>
    <t>159-2015</t>
  </si>
  <si>
    <t>47914615</t>
  </si>
  <si>
    <t>TORRES CRUZ ROCIO JESSICA</t>
  </si>
  <si>
    <t>015-2019</t>
  </si>
  <si>
    <t>04016160</t>
  </si>
  <si>
    <t>ZEVALLOS ERQUICIO JORGE HABAT</t>
  </si>
  <si>
    <t>108-2015</t>
  </si>
  <si>
    <t>ANALISTA DE SISTEMAS DE INFORMACIÓN</t>
  </si>
  <si>
    <t>41906717</t>
  </si>
  <si>
    <t>CASTILLO GUPIOC MARCELO ALBERTO</t>
  </si>
  <si>
    <t>087-2017</t>
  </si>
  <si>
    <t xml:space="preserve">ANALISTA DE SISTEMAS  </t>
  </si>
  <si>
    <t>46120895</t>
  </si>
  <si>
    <t>LLANTOY CÁRDENAS DENIS ERIC</t>
  </si>
  <si>
    <t>066-2018</t>
  </si>
  <si>
    <t>ANALISTA DE CALIDAD DE SISTEMAS DE INFORMACIÓN</t>
  </si>
  <si>
    <t>72218312</t>
  </si>
  <si>
    <t>LOZANO RUIZ  KLARY MARLIT</t>
  </si>
  <si>
    <t>059-2018</t>
  </si>
  <si>
    <t>18190489</t>
  </si>
  <si>
    <t>PAUCAR PEREZ OSCAR ROLANDO</t>
  </si>
  <si>
    <t>075-2018</t>
  </si>
  <si>
    <t>41253983</t>
  </si>
  <si>
    <t xml:space="preserve">RAMOS CORDOVA VICTOR ARMANDO   </t>
  </si>
  <si>
    <t>INGENIERÍA DE COMPUTACIOÓN Y SISTEMAS</t>
  </si>
  <si>
    <t>001-2016</t>
  </si>
  <si>
    <t>PROGRAMADOR DE SISTEMA DE INFORMACIÓN</t>
  </si>
  <si>
    <t>42501495</t>
  </si>
  <si>
    <t>SALCEDO CRUZ JOEL ROMEO</t>
  </si>
  <si>
    <t>014-2018</t>
  </si>
  <si>
    <t>ADMINISTRADOR DE BASE DE DATOS - DBO</t>
  </si>
  <si>
    <t>42672346</t>
  </si>
  <si>
    <t>TORRES CARRILLO JONATHAN JOAO</t>
  </si>
  <si>
    <t>101-2015</t>
  </si>
  <si>
    <t>45193415</t>
  </si>
  <si>
    <t>TORRES REYES ROXANA KATHERINE</t>
  </si>
  <si>
    <t>041-2018</t>
  </si>
  <si>
    <t>ESPECIALISTA EN INFRAESTRUCTURA DE REDES Y COMUNICACIONES</t>
  </si>
  <si>
    <t>42512971</t>
  </si>
  <si>
    <t>VASQUEZ SIME TAINE</t>
  </si>
  <si>
    <t>035-2019</t>
  </si>
  <si>
    <t>ARQUITECTO DE TECNOLOGÍAS DE INFORMACIÓN</t>
  </si>
  <si>
    <t>26732493</t>
  </si>
  <si>
    <t>VASQUEZ VELASQUEZ MARIO ARTURO</t>
  </si>
  <si>
    <t>012-2018</t>
  </si>
  <si>
    <t>OFICIAL DE SEGURIDAD DE LA INFORMACIÓN</t>
  </si>
  <si>
    <t>10753823</t>
  </si>
  <si>
    <t>BALBIN BALBIN WILMER</t>
  </si>
  <si>
    <t>040-2019</t>
  </si>
  <si>
    <t>46183083</t>
  </si>
  <si>
    <t>CAYO ROJAS LINO STIP</t>
  </si>
  <si>
    <t>042-2018</t>
  </si>
  <si>
    <t>ANALISTA DE TESORERÍA</t>
  </si>
  <si>
    <t>41911939</t>
  </si>
  <si>
    <t>GALARZA MARTINEZ KELY</t>
  </si>
  <si>
    <t>077-2017</t>
  </si>
  <si>
    <t>ASISTENTE DE TESORERÍA</t>
  </si>
  <si>
    <t>43622715</t>
  </si>
  <si>
    <t>MIYASHIRO INAFUKO PAMELA</t>
  </si>
  <si>
    <t>062-2017</t>
  </si>
  <si>
    <t>45425952</t>
  </si>
  <si>
    <t>VASQUEZ HERMOZA ANA PATRICIA</t>
  </si>
  <si>
    <t>063-2017</t>
  </si>
  <si>
    <t>ESPECIALISTA EN GESTIÓN DOCUMENTAL Y ARCHIVO</t>
  </si>
  <si>
    <t>08656927</t>
  </si>
  <si>
    <t>ALARCON PAREDES JULIO CESAR</t>
  </si>
  <si>
    <t>043-2012</t>
  </si>
  <si>
    <t>DIGITALIZADORA DE DOCUMENTOS Y ARCHIVO</t>
  </si>
  <si>
    <t>15217377</t>
  </si>
  <si>
    <t>ALBORNOZ LEANDRO ESTHER LUBE</t>
  </si>
  <si>
    <t>070-2018</t>
  </si>
  <si>
    <t>DIGITALIZADORA DOCUMENTAL</t>
  </si>
  <si>
    <t>70234218</t>
  </si>
  <si>
    <t>CORREA ALVAREZ CAROLINA</t>
  </si>
  <si>
    <t>057-2018</t>
  </si>
  <si>
    <t>ORIENTADORA PRESENCIAL</t>
  </si>
  <si>
    <t>41805612</t>
  </si>
  <si>
    <t xml:space="preserve">MURO ROSADO MARIA JOSEFINA   </t>
  </si>
  <si>
    <t>133-2015</t>
  </si>
  <si>
    <t>70478404</t>
  </si>
  <si>
    <t>OJEDA BRICEÑO RENATTO ANDRE</t>
  </si>
  <si>
    <t>004-2018</t>
  </si>
  <si>
    <t>ASISTENTE ADMINISTRATIVO DE MENSAJERÍA</t>
  </si>
  <si>
    <t>09855821</t>
  </si>
  <si>
    <t>OLIVERA CAMERO JORGE CARLOS</t>
  </si>
  <si>
    <t>022-2018</t>
  </si>
  <si>
    <t>44719824</t>
  </si>
  <si>
    <t>PUELLES RUIZ COLBERT NIKOLAI</t>
  </si>
  <si>
    <t>074-2017</t>
  </si>
  <si>
    <t>44292029</t>
  </si>
  <si>
    <t>RODRIGUEZ LUJAN KARL WILLIAMS</t>
  </si>
  <si>
    <t>048-2019</t>
  </si>
  <si>
    <t>DIGITADORA</t>
  </si>
  <si>
    <t>40032773</t>
  </si>
  <si>
    <t xml:space="preserve">SANCHEZ GUZMAN CLEDY LILIANA   </t>
  </si>
  <si>
    <t>015-2012</t>
  </si>
  <si>
    <t>43001626</t>
  </si>
  <si>
    <t xml:space="preserve">CASTRO DIAZ MARIELLA    </t>
  </si>
  <si>
    <t>037-2015</t>
  </si>
  <si>
    <t>DIGITADOR</t>
  </si>
  <si>
    <t>48033782</t>
  </si>
  <si>
    <t>HUAMANI ASTO HUGO ERICK</t>
  </si>
  <si>
    <t>046-2019</t>
  </si>
  <si>
    <t>22502322</t>
  </si>
  <si>
    <t xml:space="preserve">RAMOS RAMIREZ REYNALDO RAUL   </t>
  </si>
  <si>
    <t>054-2015</t>
  </si>
  <si>
    <t>42724669</t>
  </si>
  <si>
    <t xml:space="preserve">FIERRO AMBROSIO JHON CHARLES   </t>
  </si>
  <si>
    <t>053-2015</t>
  </si>
  <si>
    <t>47553150</t>
  </si>
  <si>
    <t>HUAMAN ANCHANTE ANA VICTORIA</t>
  </si>
  <si>
    <t>068-2018</t>
  </si>
  <si>
    <t>ANALISTA JURIDICO</t>
  </si>
  <si>
    <t>47577914</t>
  </si>
  <si>
    <t>CALLE LOPEZ JULIANA</t>
  </si>
  <si>
    <t>46790858</t>
  </si>
  <si>
    <t>MERINO PACHERREZ CARLOS EDUARDO</t>
  </si>
  <si>
    <t>46255007</t>
  </si>
  <si>
    <t>VARGAS MENDEZ ALEJANDRA CRISTINA</t>
  </si>
  <si>
    <t>021-2019</t>
  </si>
  <si>
    <t>47157620</t>
  </si>
  <si>
    <t>ZAVALA PAETAN ANGIE DELIA</t>
  </si>
  <si>
    <t>074-2018</t>
  </si>
  <si>
    <t>SECRETARIA DEL TRIBUNAL DEL SERVICIO CIVIL</t>
  </si>
  <si>
    <t>10023002</t>
  </si>
  <si>
    <t>HUIZA PICÓN JUANA JÉSSICA</t>
  </si>
  <si>
    <t>083-2016</t>
  </si>
  <si>
    <t>ANALISTA JURÍDICO III</t>
  </si>
  <si>
    <t>45547231</t>
  </si>
  <si>
    <t xml:space="preserve">BOZA YDROGO SANDRA LIZBETH   </t>
  </si>
  <si>
    <t>052-2018</t>
  </si>
  <si>
    <t>44140391</t>
  </si>
  <si>
    <t>GOICOCHEA CORREA MIRELLA LIZETH</t>
  </si>
  <si>
    <t>078-2017</t>
  </si>
  <si>
    <t>ASISTENTE JURIDICO</t>
  </si>
  <si>
    <t>70188451</t>
  </si>
  <si>
    <t>ROJAS PEÑA LUCIA PAMELA</t>
  </si>
  <si>
    <t>011-2018</t>
  </si>
  <si>
    <t>OPERADORA DE NOTIFICACIONES</t>
  </si>
  <si>
    <t>42959310</t>
  </si>
  <si>
    <t xml:space="preserve">MIRANDA VELA JANETH ROXANA   </t>
  </si>
  <si>
    <t>064-2018</t>
  </si>
  <si>
    <t>ANALISTA DE ORGANIZACIÓN E INCORPORACIÓN</t>
  </si>
  <si>
    <t>10867161</t>
  </si>
  <si>
    <t>PEDRAZA GOMEZ YULY SADITH</t>
  </si>
  <si>
    <t>ANALISTA DE SEGUIMIENTO Y EVALUACIÓN</t>
  </si>
  <si>
    <t>47344572</t>
  </si>
  <si>
    <t>OBREGON LUNA EDITH MILAGROS</t>
  </si>
  <si>
    <t>016-2020</t>
  </si>
  <si>
    <t>ANALISTA GENERALISTA DE RECURSOS HUMANOS</t>
  </si>
  <si>
    <t>10216980</t>
  </si>
  <si>
    <t>GONZALES CARPIO HILDA ROSEMARY</t>
  </si>
  <si>
    <t>019-2020</t>
  </si>
  <si>
    <t>ANALISTA DE SUPERVISIÓN Y FISCALIZACIÓN</t>
  </si>
  <si>
    <t>72127386</t>
  </si>
  <si>
    <t>LLERENA VELASQUEZ D'YAN MELANNY</t>
  </si>
  <si>
    <t>020-2020</t>
  </si>
  <si>
    <t>ANALISTA DE REVISIÓN DE CUADROS PARA ASIGNACIÓN DE PERSONAL PROVISIONAL</t>
  </si>
  <si>
    <t>41734407</t>
  </si>
  <si>
    <t>MENDO CALERO DORIS SORANGEL</t>
  </si>
  <si>
    <t>EDUCACIÓN PRIMARIA</t>
  </si>
  <si>
    <t>022-2020</t>
  </si>
  <si>
    <t>ANALISTA DE SEGURIDAD Y SALUD EN EL TRABAJO</t>
  </si>
  <si>
    <t>46883615</t>
  </si>
  <si>
    <t>ANDAMAYO FLORES LILIANA CELINA</t>
  </si>
  <si>
    <t>024-2020</t>
  </si>
  <si>
    <t>ANALISTA DE GESTIÓN DE LA INFORMACIÓN DE LA POLÍTICA DE CAPACITACIÓN</t>
  </si>
  <si>
    <t>70464220</t>
  </si>
  <si>
    <t>GARCIA RAMIREZ NATHALY JAZMINE</t>
  </si>
  <si>
    <t>032-2020</t>
  </si>
  <si>
    <t>40379116</t>
  </si>
  <si>
    <t>CHAMILCO REYES MAGGALY PATRICIA</t>
  </si>
  <si>
    <t>033-2020</t>
  </si>
  <si>
    <t>ANALISTA DE SEGUIMIENTO E INFORMACIÓN DE LA GERENCIA PÚBLICA</t>
  </si>
  <si>
    <t>43384579</t>
  </si>
  <si>
    <t>CHUQUIHUANGA REYNA LAURA INES</t>
  </si>
  <si>
    <t>036-2020</t>
  </si>
  <si>
    <t>ESPECIALISTA DE GESTIÓN E IMPLEMENTACIÓN DEL DIAGNÓSTICO</t>
  </si>
  <si>
    <t>42256507</t>
  </si>
  <si>
    <t>MARTEL GARAY JOSE MANUEL</t>
  </si>
  <si>
    <t>037-2020</t>
  </si>
  <si>
    <t>ASISTENTE DE PLANILLAS</t>
  </si>
  <si>
    <t>46671204</t>
  </si>
  <si>
    <t>SAENZ ESCRIBA CRISTIAN OMAR</t>
  </si>
  <si>
    <t>INGENIERIA DE COMPUTACIÓN</t>
  </si>
  <si>
    <t>038-2020</t>
  </si>
  <si>
    <t>GESTOR(A) DE PROGRAMA B-LEARNING</t>
  </si>
  <si>
    <t>10810444</t>
  </si>
  <si>
    <t>GRANADOS CAMPOS SILVIA</t>
  </si>
  <si>
    <t>035-2020</t>
  </si>
  <si>
    <t>41740342</t>
  </si>
  <si>
    <t>CIERTO RAMOS HUGO ALBERTO</t>
  </si>
  <si>
    <t>040-2020</t>
  </si>
  <si>
    <t>ANALISTA DE GESTIÓN DE RENDIMIENTO</t>
  </si>
  <si>
    <t>43594096</t>
  </si>
  <si>
    <t>GRANADOS BALBIN LOURDES MARIELLA</t>
  </si>
  <si>
    <t>039-2020</t>
  </si>
  <si>
    <t>ASISTENTE GRÁFICO</t>
  </si>
  <si>
    <t>46794740</t>
  </si>
  <si>
    <t>RODRIGUEZ FAVES ATHENAS VICTORIA</t>
  </si>
  <si>
    <t>DISEÑO GRÁFICO</t>
  </si>
  <si>
    <t>042-2020</t>
  </si>
  <si>
    <t>44064146</t>
  </si>
  <si>
    <t>ALIAGA ANCIETA MAYRA IVONNE</t>
  </si>
  <si>
    <t>CIENCIAS ECONÓMICAS</t>
  </si>
  <si>
    <t>043-2020</t>
  </si>
  <si>
    <t>41677825</t>
  </si>
  <si>
    <t>MONTOYA CABREJOS PAMELA</t>
  </si>
  <si>
    <t>041-2020</t>
  </si>
  <si>
    <t>70462326</t>
  </si>
  <si>
    <t>TINOCO OCHOA CARMEN VALENTINA</t>
  </si>
  <si>
    <t>45128993</t>
  </si>
  <si>
    <t xml:space="preserve">ROSALES SALAS LIZ KAREN   </t>
  </si>
  <si>
    <t>ESPECIALISTA DE GESTIÓN DE LA CAPACITACIÓN</t>
  </si>
  <si>
    <t>44563918</t>
  </si>
  <si>
    <t>CHACOLLI PINEDA MIRIAN VICTORIA</t>
  </si>
  <si>
    <t>ASISTENTE ESTADÍSTICO</t>
  </si>
  <si>
    <t>75743278</t>
  </si>
  <si>
    <t>GRIJALVA BARRANTES GIANELLA GRETA</t>
  </si>
  <si>
    <t>ANALISTA DEL PROGRAMA RETO EXCELENCIA</t>
  </si>
  <si>
    <t>08832465</t>
  </si>
  <si>
    <t>CHAVEZ SILVA ADELINA</t>
  </si>
  <si>
    <t>42509388</t>
  </si>
  <si>
    <t xml:space="preserve">CHARPENTIER KRUGER DIANA LOURDES   </t>
  </si>
  <si>
    <t>41361169</t>
  </si>
  <si>
    <t>NOLE CARLOS ELVER MANUEL</t>
  </si>
  <si>
    <t>ANALISTA DE REVISIÓN DE HERRAMIENTAS E INSTRUMENTOS DEL TRÁNSITO</t>
  </si>
  <si>
    <t>73076815</t>
  </si>
  <si>
    <t>CARRIÓN TORRES CINTYA ROSANI</t>
  </si>
  <si>
    <t>GESTIÓN</t>
  </si>
  <si>
    <t>008-2021</t>
  </si>
  <si>
    <t>ANALISTA ACADÉMICO</t>
  </si>
  <si>
    <t>71250538</t>
  </si>
  <si>
    <t>LOYOLA SANTOS CAROLINA DEL CARMEN</t>
  </si>
  <si>
    <t>41831389</t>
  </si>
  <si>
    <t>RENGIFO PEZO EMILIA MARÍA</t>
  </si>
  <si>
    <t>ANALISTA DEL SISTEMA DE GESTIÓN DE LA SEGURIDAD Y SALUD EN EL TRABAJO</t>
  </si>
  <si>
    <t>09883552</t>
  </si>
  <si>
    <t>VILCHEZ PERALTA WILLY ALEJANDRO</t>
  </si>
  <si>
    <t>123-2016</t>
  </si>
  <si>
    <t>ANALISTA DE ASISTENCIA TÉCNICA - HOJA DE RUTA</t>
  </si>
  <si>
    <t>46555246</t>
  </si>
  <si>
    <t>MORALES ESPINO ANDREA MERYBET</t>
  </si>
  <si>
    <t>CIENCIA POLÌTICA Y GOBIERNO</t>
  </si>
  <si>
    <t>197-2016</t>
  </si>
  <si>
    <t>ANALISTA DE ASISTENCIA TÉCNICA DE PROYECTOS ESPECIALES DEL TRÁNSITO</t>
  </si>
  <si>
    <t>46784269</t>
  </si>
  <si>
    <t>MACHUCA CHAMPI LILIANA ISABEL</t>
  </si>
  <si>
    <t>008-2019</t>
  </si>
  <si>
    <t>SECRETARIO TÉCNICO DE LOS ÓRGANOS INSTRUCTORES DEL PROCEDIMIENTO ADMINISTRATIVO DISCIPLINARIO</t>
  </si>
  <si>
    <t>42272337</t>
  </si>
  <si>
    <t>ARCE CERNA LUIS MIGUEL</t>
  </si>
  <si>
    <t>042-2017</t>
  </si>
  <si>
    <t>SECRETARIA - TURNO 1</t>
  </si>
  <si>
    <t>43659850</t>
  </si>
  <si>
    <t>QUINTANA TIMANA VERÓNICA MARIBEL</t>
  </si>
  <si>
    <t>179-2016</t>
  </si>
  <si>
    <t>ASISTENTE DE ALMACÉN</t>
  </si>
  <si>
    <t>46844251</t>
  </si>
  <si>
    <t>MEDRANO LEÓN  ANGELLO PIERO</t>
  </si>
  <si>
    <t>ADMINISTRACIÓN INDUSTRIAL</t>
  </si>
  <si>
    <t>020-2016</t>
  </si>
  <si>
    <t>ASISTENTE JURÍDICO - TSC</t>
  </si>
  <si>
    <t>47508233</t>
  </si>
  <si>
    <t>CHUMBES FABIAN CRISTHIAN ALEXIS</t>
  </si>
  <si>
    <t>086-2017</t>
  </si>
  <si>
    <t>45169372</t>
  </si>
  <si>
    <t>CABRERA CALLE JOHN ISAEL</t>
  </si>
  <si>
    <t>075-2017</t>
  </si>
  <si>
    <t>43204318</t>
  </si>
  <si>
    <t>PÉREZ VERAMENDI DANIELA JOHANA</t>
  </si>
  <si>
    <t>ADMINISTRACIÓN BANCARIA</t>
  </si>
  <si>
    <t>020-2017</t>
  </si>
  <si>
    <t>OPERADOR DE SERVICIOS GENERALES - ELECTRICISTA</t>
  </si>
  <si>
    <t>10131995</t>
  </si>
  <si>
    <t>MEZA FERNANDEZ ANTONIO</t>
  </si>
  <si>
    <t>ELECTRICIDAD</t>
  </si>
  <si>
    <t>057-2019</t>
  </si>
  <si>
    <t>46427771</t>
  </si>
  <si>
    <t>CRUZ CASTILLO ANGHELA BARBARITA</t>
  </si>
  <si>
    <t>120-2016</t>
  </si>
  <si>
    <t>41231343</t>
  </si>
  <si>
    <t>CHAVARRIA PAREDES VANESSA MARIAELENA</t>
  </si>
  <si>
    <t>177-2016</t>
  </si>
  <si>
    <t>COORDINADOR JURÍDICO</t>
  </si>
  <si>
    <t>41558715</t>
  </si>
  <si>
    <t>BARRENA MARTÍNEZ AURORA LETICIA</t>
  </si>
  <si>
    <t>093-2016</t>
  </si>
  <si>
    <t>ANALISTA DE POLÍTICAS DEL SERVICIO CIVIL</t>
  </si>
  <si>
    <t>45852320</t>
  </si>
  <si>
    <t>CARRANZA MICHAUD ALEXANDER</t>
  </si>
  <si>
    <t>025-2019</t>
  </si>
  <si>
    <t>40823334</t>
  </si>
  <si>
    <t>PIZARRO SECLÉN GINO RAÚL</t>
  </si>
  <si>
    <t>140-2015</t>
  </si>
  <si>
    <t>GESTOR DE PROGRAMA B-LEARNING DE FORMACIÓN</t>
  </si>
  <si>
    <t>026-2016</t>
  </si>
  <si>
    <t>ESPECIALISTA DE CAPACITACIÓN Y RENDIMIENTO</t>
  </si>
  <si>
    <t>10089365</t>
  </si>
  <si>
    <t xml:space="preserve">GALLARDO CERDÁN CECILIA    </t>
  </si>
  <si>
    <t>INVESTIGACIÓN OPERATIVA</t>
  </si>
  <si>
    <t>104-2015</t>
  </si>
  <si>
    <t>41311412</t>
  </si>
  <si>
    <t>LOZANO RODRIGUEZ RAQUEL</t>
  </si>
  <si>
    <t>005-2014</t>
  </si>
  <si>
    <t>43400365</t>
  </si>
  <si>
    <t>RAMIREZ RAMIREZ PAOLA MILAGRITOS</t>
  </si>
  <si>
    <t>100-2016</t>
  </si>
  <si>
    <t>73114646</t>
  </si>
  <si>
    <t>JARA CARMEN ENRIQUE ORLANDO</t>
  </si>
  <si>
    <t>062-2018</t>
  </si>
  <si>
    <t>62776034</t>
  </si>
  <si>
    <t>SALAS ALBURQUEQUE KEVIN JEREMY</t>
  </si>
  <si>
    <t>047-2017</t>
  </si>
  <si>
    <t>ANALISTA DE CAPACITACIÓN Y FORMACIÓN DE LAS OFICINAS DE RECURSOS HUMANOS</t>
  </si>
  <si>
    <t>40195993</t>
  </si>
  <si>
    <t>CANGAHUALA ORTIZ FLOR ELENA</t>
  </si>
  <si>
    <t>169-2016</t>
  </si>
  <si>
    <t>44693280</t>
  </si>
  <si>
    <t>NAYHUA CCOLQUE CANDI</t>
  </si>
  <si>
    <t>009-2019</t>
  </si>
  <si>
    <t>45189652</t>
  </si>
  <si>
    <t>ANGULO VALDIVIA SANDRA JESUS</t>
  </si>
  <si>
    <t>056-2019</t>
  </si>
  <si>
    <t>ORIENTADORA TELEFÓNICA</t>
  </si>
  <si>
    <t>40185224</t>
  </si>
  <si>
    <t xml:space="preserve">MENA CAMPOS MAGALY DESPINA   </t>
  </si>
  <si>
    <t>004-2013</t>
  </si>
  <si>
    <t>41317814</t>
  </si>
  <si>
    <t xml:space="preserve">SOLÍS POLO MARITZA ROSARIO   </t>
  </si>
  <si>
    <t>040-2015</t>
  </si>
  <si>
    <t>40470500</t>
  </si>
  <si>
    <t xml:space="preserve">BURGA BURGA  ORLANDO </t>
  </si>
  <si>
    <t xml:space="preserve">DERECHO </t>
  </si>
  <si>
    <t>111-2018</t>
  </si>
  <si>
    <t>42348017</t>
  </si>
  <si>
    <t>RAMIREZ SALINAS JAIME FERNANDO</t>
  </si>
  <si>
    <t>10465055</t>
  </si>
  <si>
    <t xml:space="preserve">GONZALES CHAFFO LUZ MAXI   </t>
  </si>
  <si>
    <t>037-2016</t>
  </si>
  <si>
    <t>45584892</t>
  </si>
  <si>
    <t xml:space="preserve">FRANCO SANTIVAÑEZ NATALY ZULEMA </t>
  </si>
  <si>
    <t xml:space="preserve">ADMINISTRACIÓN </t>
  </si>
  <si>
    <t>030-2018</t>
  </si>
  <si>
    <t>017-2016</t>
  </si>
  <si>
    <t>43098692</t>
  </si>
  <si>
    <t>MACHARÉ TÁVARA FIORELLA ELIZABETH</t>
  </si>
  <si>
    <t>082-2015</t>
  </si>
  <si>
    <t>30962154</t>
  </si>
  <si>
    <t>LASTARRIA FLORES MARTE HORACIO</t>
  </si>
  <si>
    <t>106-2016</t>
  </si>
  <si>
    <t>44370492</t>
  </si>
  <si>
    <t>DE LA CRUZ SOLO DAVID GIANCARLO</t>
  </si>
  <si>
    <t>050-2017</t>
  </si>
  <si>
    <t>OPERADOR DE CONTROL PATRIMONIAL</t>
  </si>
  <si>
    <t>42330916</t>
  </si>
  <si>
    <t>VEGA ORTEGA SIXTO MOISÉS</t>
  </si>
  <si>
    <t>GESTIÓN EN TURISMO Y HOTELERÍA</t>
  </si>
  <si>
    <t>117-2018</t>
  </si>
  <si>
    <t>069-2018</t>
  </si>
  <si>
    <t>46833968</t>
  </si>
  <si>
    <t>MORE SALINAS RAIZA INDHIRA</t>
  </si>
  <si>
    <t>GESTIÓN Y ALTA DIRECCIÓN</t>
  </si>
  <si>
    <t>069-2019</t>
  </si>
  <si>
    <t>ANALISTA DE DOCUMENTOS DE GESTIÓN</t>
  </si>
  <si>
    <t>005-2018</t>
  </si>
  <si>
    <t>AUXILIAR DE CAPACITACIÓN</t>
  </si>
  <si>
    <t>47559214</t>
  </si>
  <si>
    <t>050-2015</t>
  </si>
  <si>
    <t>029-2019</t>
  </si>
  <si>
    <t>105-2017</t>
  </si>
  <si>
    <t>MARTEL GARAY  JOSE MANUEL</t>
  </si>
  <si>
    <t>045-2013</t>
  </si>
  <si>
    <t>ANALISTA DE ATENCIÓN DE CONSULTAS</t>
  </si>
  <si>
    <t>45613592</t>
  </si>
  <si>
    <t>GÓMEZ APAC VICENTE PAUL</t>
  </si>
  <si>
    <t>022-2019</t>
  </si>
  <si>
    <t>ANALISTA DE ASIGNACIÓN</t>
  </si>
  <si>
    <t>44489489</t>
  </si>
  <si>
    <t>ACERO NAVARRO MARILYN</t>
  </si>
  <si>
    <t>030-2019</t>
  </si>
  <si>
    <t>40989414</t>
  </si>
  <si>
    <t>AVALOS RUBIO SUSY MARIBEL</t>
  </si>
  <si>
    <t>025-2020</t>
  </si>
  <si>
    <t>46728830</t>
  </si>
  <si>
    <t>JUSTO VILLEGAS GRECIA KATHERINE</t>
  </si>
  <si>
    <t xml:space="preserve">ADMINISTRACIÓN Y MARKETING </t>
  </si>
  <si>
    <t>065-2016</t>
  </si>
  <si>
    <t>44099768</t>
  </si>
  <si>
    <t>FERNANDEZ TALISO CARMEN DEL ROSARIO</t>
  </si>
  <si>
    <t>INGENIERÍA DE SISTEMAS Y COMPUTACIÓN</t>
  </si>
  <si>
    <t>055-2017</t>
  </si>
  <si>
    <t>ANALISTA DE EVALUACIÓN DE RENDIMIENTO</t>
  </si>
  <si>
    <t>47993467</t>
  </si>
  <si>
    <t>DEL RISCO WALTERSDORFER CARMEN ELISA</t>
  </si>
  <si>
    <t>037-2018</t>
  </si>
  <si>
    <t xml:space="preserve">EJECUTIVO DE LA SUBJEFATURA DE COMUNICACIONES E IMAGEN INSTITUCIONAL </t>
  </si>
  <si>
    <t>45403525</t>
  </si>
  <si>
    <t>TORRES CHAVEZ IVAN CLERK</t>
  </si>
  <si>
    <t>021-2018</t>
  </si>
  <si>
    <t>ANALISTA DE HERRAMIENTAS DE SEGUIMIENTO Y MONITOREO DE GERENTES PÚBLICOS</t>
  </si>
  <si>
    <t>41101369</t>
  </si>
  <si>
    <t xml:space="preserve">COLÁN GUZMÁN KARINA VANESSA   </t>
  </si>
  <si>
    <t>089-2015</t>
  </si>
  <si>
    <t>ANALISTA DE SEGUIMIENTO Y MONITOREO II</t>
  </si>
  <si>
    <t>40535990</t>
  </si>
  <si>
    <t>RAMIREZ PADILLA ROBERT GINO</t>
  </si>
  <si>
    <t>070-2017</t>
  </si>
  <si>
    <t>10726501</t>
  </si>
  <si>
    <t>CCOPA RIVAS HUGO MARTÍN</t>
  </si>
  <si>
    <t>156-2016</t>
  </si>
  <si>
    <t>09310998</t>
  </si>
  <si>
    <t>SILVA HURTADO JORGE LUIS</t>
  </si>
  <si>
    <t>147-2016</t>
  </si>
  <si>
    <t>ESPECIALISTA EN CONTROL DE GESTIÓN</t>
  </si>
  <si>
    <t>07535576</t>
  </si>
  <si>
    <t>ARRIETA VERA DANIEL</t>
  </si>
  <si>
    <t>143-2016</t>
  </si>
  <si>
    <t>25779164</t>
  </si>
  <si>
    <t>DUEÑAS VERONA CIPRIANO BENJAMIN</t>
  </si>
  <si>
    <t>ASISTENTE EN COMUNICACIÓN AUDIOVISUAL</t>
  </si>
  <si>
    <t>45417366</t>
  </si>
  <si>
    <t>ESTACIO MALPARTIDA JORGE ARMANDO</t>
  </si>
  <si>
    <t>WEBMASTER INSTITUCIONAL</t>
  </si>
  <si>
    <t>42611110</t>
  </si>
  <si>
    <t>LIZA BARRIOS SUSANA MARISOL</t>
  </si>
  <si>
    <t>012-2020</t>
  </si>
  <si>
    <t>09294582</t>
  </si>
  <si>
    <t>CUCHO CARDENAS JOSÉ AUGUSTO</t>
  </si>
  <si>
    <t>013-2020</t>
  </si>
  <si>
    <t>43363461</t>
  </si>
  <si>
    <t>SALAZAR PADILLA EVELYN KARINA</t>
  </si>
  <si>
    <t>014-2020</t>
  </si>
  <si>
    <t>ESPECIALISTA EN GESTIÓN DE PROYECTOS DE TECNOLOGÍAS DE LA INFORMACIÓN</t>
  </si>
  <si>
    <t>08743092</t>
  </si>
  <si>
    <t>LEON LAOS ROSA ANA</t>
  </si>
  <si>
    <t>011-2020</t>
  </si>
  <si>
    <t>71573584</t>
  </si>
  <si>
    <t>NEIRA CONCHA DIEGO RENATO FRANCO</t>
  </si>
  <si>
    <t>015-2020</t>
  </si>
  <si>
    <t>44510463</t>
  </si>
  <si>
    <t>ZAVALAGA BERNEDO ANNIE ROCIO</t>
  </si>
  <si>
    <t>017-2020</t>
  </si>
  <si>
    <t>41350070</t>
  </si>
  <si>
    <t>URQUIZO NEGRON AURORA YRENE</t>
  </si>
  <si>
    <t>018-2020</t>
  </si>
  <si>
    <t>ESPECIALISTA GENERALISTA DE RECURSOS HUMANOS</t>
  </si>
  <si>
    <t>44735557</t>
  </si>
  <si>
    <t>LEYVA HERRERA HELGA CAROLINA</t>
  </si>
  <si>
    <t>021-2020</t>
  </si>
  <si>
    <t>41330668</t>
  </si>
  <si>
    <t>YPANAQUE RUPAY EVELIN ROCEMARY</t>
  </si>
  <si>
    <t>023-2020</t>
  </si>
  <si>
    <t>43327771</t>
  </si>
  <si>
    <t>CANO MEJIA LUIS CARLOS</t>
  </si>
  <si>
    <t>ABASTECIMIENTO</t>
  </si>
  <si>
    <t>026-2020</t>
  </si>
  <si>
    <t>ESPECIALISTA EN PLANIFICACIÓN Y PROGRAMACIÓN DE COMPRAS</t>
  </si>
  <si>
    <t>09596204</t>
  </si>
  <si>
    <t>CONTRERAS TARAZONA EDWIN</t>
  </si>
  <si>
    <t>027-2020</t>
  </si>
  <si>
    <t>ESPECIALISTA EN EJECUCIÓN CONTRACTUAL</t>
  </si>
  <si>
    <t>43717302</t>
  </si>
  <si>
    <t>CUMPA DAVILA DIANA VANESSA</t>
  </si>
  <si>
    <t>028-2020</t>
  </si>
  <si>
    <t>ANALISTA DE HERRAMIENTAS DEL SISTEMA ADMINISTRATIVO DE GESTIÓN DE RECURSOS HUMANOS</t>
  </si>
  <si>
    <t>029-2020</t>
  </si>
  <si>
    <t>ANALISTA DE GESTIÓN DEL RENDIMIENTO</t>
  </si>
  <si>
    <t>70880931</t>
  </si>
  <si>
    <t>ESPIL CABANILLAS JACKELIN GEORGETTE</t>
  </si>
  <si>
    <t>031-2020</t>
  </si>
  <si>
    <t>ANALISTA EN GESTIÓN DE LA CAPACITACIÓN</t>
  </si>
  <si>
    <t>013-2019</t>
  </si>
  <si>
    <t>116-2015</t>
  </si>
  <si>
    <t>ESPECIALISTA DE SUPERVISIÓN Y FISCALIZACIÓN</t>
  </si>
  <si>
    <t>45206066</t>
  </si>
  <si>
    <t>RODRIGUEZ CASTILLA GLORIA ELEODORA</t>
  </si>
  <si>
    <t>071-2019</t>
  </si>
  <si>
    <t>ANALISTA DE ALMACENES E INVENTARIOS</t>
  </si>
  <si>
    <t>42590178</t>
  </si>
  <si>
    <t>065-2019</t>
  </si>
  <si>
    <t>09338065</t>
  </si>
  <si>
    <t>GARCÍA HERRERA JESICA</t>
  </si>
  <si>
    <t>138-2016</t>
  </si>
  <si>
    <t>46377631</t>
  </si>
  <si>
    <t>YARI MERMA FRANK BRAYAN</t>
  </si>
  <si>
    <t>034-2020</t>
  </si>
  <si>
    <t>73008571</t>
  </si>
  <si>
    <t>JAVIER CUBA IVANA</t>
  </si>
  <si>
    <t>114-2018</t>
  </si>
  <si>
    <t>PRESIDENTA EJECUTIVA</t>
  </si>
  <si>
    <t>09915266</t>
  </si>
  <si>
    <t>BOYER CARRERA JANEYRI ELIZABETH</t>
  </si>
  <si>
    <t>001-2021-FP</t>
  </si>
  <si>
    <t>SECRETARIA DE OFICINA</t>
  </si>
  <si>
    <t>41753486</t>
  </si>
  <si>
    <t xml:space="preserve">MOSCOSO GALARZA NANCY    </t>
  </si>
  <si>
    <t>172-2015</t>
  </si>
  <si>
    <t>EJECUTIVO DE LA SUBJEFATURA DE TESORERÍA</t>
  </si>
  <si>
    <t>25573049</t>
  </si>
  <si>
    <t>BURGOS GALLEGOS MIGUEL ANGEL</t>
  </si>
  <si>
    <t>016-2018</t>
  </si>
  <si>
    <t>SUB JEFE DE SERVICIO AL CIUDADANO</t>
  </si>
  <si>
    <t>09760056</t>
  </si>
  <si>
    <t>ARENAS ESTELA SUSANA</t>
  </si>
  <si>
    <t>INGENIERÍA PESQUERA</t>
  </si>
  <si>
    <t>114-2015</t>
  </si>
  <si>
    <t>ASESOR DE COORDINACIÓN PARLAMENTARIA</t>
  </si>
  <si>
    <t>26712413</t>
  </si>
  <si>
    <t>LEZAMA DÍAZ  FELIX PAUL</t>
  </si>
  <si>
    <t>037-2017</t>
  </si>
  <si>
    <t>ESPECIALISTA DE IMPLEMENTACIÓN Y MONITOREO DEL TRÁNSITO LSC GOBIERNO NACIONAL</t>
  </si>
  <si>
    <t>44418714</t>
  </si>
  <si>
    <t>DIAZ MONTALVO CINTHYA YANIRA</t>
  </si>
  <si>
    <t>034-2018</t>
  </si>
  <si>
    <t>EJECUTIVO DE SELECCIÓN Y DESARROLLO</t>
  </si>
  <si>
    <t>09853425</t>
  </si>
  <si>
    <t>FERREIRA PINTO GLADYS ELIZABETH</t>
  </si>
  <si>
    <t>010-2016</t>
  </si>
  <si>
    <t>ANALISTA LEGAL Y GESTIÓN DE ASIGNACIONES</t>
  </si>
  <si>
    <t>09392643</t>
  </si>
  <si>
    <t>SINISI SALEZZI DANTE</t>
  </si>
  <si>
    <t>45398995</t>
  </si>
  <si>
    <t>BARRIGA ALBIS SIXTO JOSEPH</t>
  </si>
  <si>
    <t>055-2018</t>
  </si>
  <si>
    <t>72453868</t>
  </si>
  <si>
    <t>GAMONAL PALOMINO LUIS ALBERTO</t>
  </si>
  <si>
    <t>033-2019</t>
  </si>
  <si>
    <t>80022967</t>
  </si>
  <si>
    <t>DELGADO ALVA LUIS ANTONIO</t>
  </si>
  <si>
    <t>074-2015</t>
  </si>
  <si>
    <t>26686475</t>
  </si>
  <si>
    <t>ROJAS SANTILLAN LUIS EDUARDO</t>
  </si>
  <si>
    <t>068-2017</t>
  </si>
  <si>
    <t>ESPECIALISTA DE IMPLEMENTACIÓN Y MONITOREO DEL TRÁNSITO LSC - GOBIERNO SUBNACIONAL</t>
  </si>
  <si>
    <t>45282829</t>
  </si>
  <si>
    <t>RODRIGUEZ PERALTA MANUEL ANTONIO</t>
  </si>
  <si>
    <t>085-2017</t>
  </si>
  <si>
    <t>ESPECIALISTA DE GESTIÓN DE LA POLÍTICA DE CAPACITACIÓN</t>
  </si>
  <si>
    <t>44592578</t>
  </si>
  <si>
    <t>MANTA VILCACURI  ISABEL ROXANA</t>
  </si>
  <si>
    <t>040-2018</t>
  </si>
  <si>
    <t>ESPECIALISTA DE GESTIÓN DEL RENDIMIENTO</t>
  </si>
  <si>
    <t>41929783</t>
  </si>
  <si>
    <t xml:space="preserve">GALÍNDEZ FLORES GONZALO JAVIER   </t>
  </si>
  <si>
    <t>014-2017</t>
  </si>
  <si>
    <t>ESPECIALISTA DE PLANEAMIENTO Y CONTROL DE GESTIÓN</t>
  </si>
  <si>
    <t>40671329</t>
  </si>
  <si>
    <t>SALAS MARQUEZ JANET MILUSKA</t>
  </si>
  <si>
    <t>053-2018</t>
  </si>
  <si>
    <t>46441793</t>
  </si>
  <si>
    <t>CRUZ MANCHEGO MARSHA JIMENA</t>
  </si>
  <si>
    <t>COORDINADOR DEL PROGRAMA ACADÉMICO DE GESTIÓN DEL CONOCIMIENTO</t>
  </si>
  <si>
    <t>15449808</t>
  </si>
  <si>
    <t>CUYA CARRASCO JUAN JOSÉ</t>
  </si>
  <si>
    <t>118-2018</t>
  </si>
  <si>
    <t xml:space="preserve">COORDINADOR DE MODERNIZACIÓN INSTITUCIONAL </t>
  </si>
  <si>
    <t>25760188</t>
  </si>
  <si>
    <t>FLORES LOAYZA  FIDEL</t>
  </si>
  <si>
    <t>026-2018</t>
  </si>
  <si>
    <t>EJECUTIVA DE RESOLUCIÓN DE CONTROVERSIAS</t>
  </si>
  <si>
    <t>10545144</t>
  </si>
  <si>
    <t>RODRIGUEZ VILA KARINA PAOLA</t>
  </si>
  <si>
    <t>024-2018</t>
  </si>
  <si>
    <t>40653965</t>
  </si>
  <si>
    <t>PEREZ JURADO MIRIAN HEIDY</t>
  </si>
  <si>
    <t>025-2018</t>
  </si>
  <si>
    <t>40196733</t>
  </si>
  <si>
    <t>BELTRAN VARILLAS CECILIA ESPERANZA</t>
  </si>
  <si>
    <t>030-2020</t>
  </si>
  <si>
    <t>ANALISTA DE CONTROL PREVIO</t>
  </si>
  <si>
    <t>42597933</t>
  </si>
  <si>
    <t>SOLIS ZEVALLOS JULIO CESAR</t>
  </si>
  <si>
    <t>010-2017</t>
  </si>
  <si>
    <t>41079615</t>
  </si>
  <si>
    <t>MEGO LOPEZ DERZU ANDRES</t>
  </si>
  <si>
    <t>051-2019</t>
  </si>
  <si>
    <t>43086690</t>
  </si>
  <si>
    <t xml:space="preserve">ROSALES ANTUNEZ FRANCIA MARTHALUZ   </t>
  </si>
  <si>
    <t>013-2010</t>
  </si>
  <si>
    <t>PLIEGO 024 ORGANISMO DE SUPERVISION DE LOS RECURSOS FORESTALES Y DE FAUNA SILVESTRE - OSINFOR</t>
  </si>
  <si>
    <t>ESPECIALISTA EN TESORERÍA</t>
  </si>
  <si>
    <t>AGUILAR VALDERA, ANTONIO EDUARDO</t>
  </si>
  <si>
    <t xml:space="preserve"> CONTADOR PÚBLICO </t>
  </si>
  <si>
    <t>1C / 2R</t>
  </si>
  <si>
    <t>JEFE OD</t>
  </si>
  <si>
    <t>ALIAGA CAMPOS, ALBINO</t>
  </si>
  <si>
    <t xml:space="preserve"> INGENIERO EN RR.NN </t>
  </si>
  <si>
    <t>INGENIERO EN RECURSOS 
RENOVABLES, MENCIÓN FORESTALES</t>
  </si>
  <si>
    <t>1C / 1R</t>
  </si>
  <si>
    <t>SUPERVISOR FORESTAL 1</t>
  </si>
  <si>
    <t>ALLCCAHUAMAN MAÑUICO, EDWIN</t>
  </si>
  <si>
    <t>1C / 3R</t>
  </si>
  <si>
    <t>1R</t>
  </si>
  <si>
    <t>ALVAREZ MACEDO CARLOS ANDREZ</t>
  </si>
  <si>
    <t xml:space="preserve"> CIENCIAS BIOLOGICAS </t>
  </si>
  <si>
    <t>ESPECIALISTA EN GESTIÓN INTEGRAL DE RIESGOS</t>
  </si>
  <si>
    <t>ALVAREZ ROMERO, EMILIO LUCAS</t>
  </si>
  <si>
    <t xml:space="preserve"> INGENIERO FORESTAL </t>
  </si>
  <si>
    <t>SUPERVISOR FORESTAL 2</t>
  </si>
  <si>
    <t>AMASIFUEN BALBIN, ELVER</t>
  </si>
  <si>
    <t>AMAYA SANCHEZ, EDGARDO MARTIN</t>
  </si>
  <si>
    <t xml:space="preserve"> ADMINISTRADOR </t>
  </si>
  <si>
    <t>1C</t>
  </si>
  <si>
    <t>ANALISTA DE CONTROL INSTITUCIONAL</t>
  </si>
  <si>
    <t>ANDRES NAVARRO, JHONATAN JESUS</t>
  </si>
  <si>
    <t xml:space="preserve"> ADMINISTRADOR EN TURISMO </t>
  </si>
  <si>
    <t xml:space="preserve">1C </t>
  </si>
  <si>
    <t>ABOGADO I</t>
  </si>
  <si>
    <t>ANGELES MONTOYA, TERESA ISABEL</t>
  </si>
  <si>
    <t xml:space="preserve"> ABOGADO </t>
  </si>
  <si>
    <t>ANICAMA GONZALEZ, ALVARO JOSE</t>
  </si>
  <si>
    <t>JEFE UAF</t>
  </si>
  <si>
    <t>ANTON GABRIEL, GERARDO DAVID</t>
  </si>
  <si>
    <t>ANALISTA DE BIENESTAR Y DESARROLLO</t>
  </si>
  <si>
    <t>ARAUJO PALACIOS, ELVIRA GIANINA</t>
  </si>
  <si>
    <t xml:space="preserve"> TRABAJADORA SOCIAL </t>
  </si>
  <si>
    <t>ARCE GRANDEZ, RINA ELENA</t>
  </si>
  <si>
    <t>SUBDIRECTOR DE SDSPAFFS</t>
  </si>
  <si>
    <t>ARELLANO OLANO, WILLIAMS</t>
  </si>
  <si>
    <t>ASISTENTE EN COMUNICACIONES</t>
  </si>
  <si>
    <t>ARIAS HUAMAN, SULI ANAIS</t>
  </si>
  <si>
    <t xml:space="preserve"> LICENCIADA EN MARKETING Y DIRECCIÓN DE EMPRESAS </t>
  </si>
  <si>
    <t>ARIRAMA CELIS VANIA STEFANI</t>
  </si>
  <si>
    <t>JEFE OTI</t>
  </si>
  <si>
    <t>ARTICA CUYUBAMBA, GUSTAVO</t>
  </si>
  <si>
    <t xml:space="preserve"> INGENIERO EN SISTEMAS </t>
  </si>
  <si>
    <t xml:space="preserve">ASATO ROSAS JULIANA ISABEL </t>
  </si>
  <si>
    <t xml:space="preserve"> ESTUDIANTE </t>
  </si>
  <si>
    <t>ATENCIA POPOLIZIO, JESUS ABEL</t>
  </si>
  <si>
    <t>ATAUQUE PASTOR, PERCY JOEL EULOGIO</t>
  </si>
  <si>
    <t xml:space="preserve"> BACHILLER EN ADMINISTRACION </t>
  </si>
  <si>
    <t>SUB DIRECTOR DE LA SDFPYAFFS</t>
  </si>
  <si>
    <t>AYALA FIGUEROA, WALTHER ENRIQUE</t>
  </si>
  <si>
    <t>AYLAS CHUQUILLANQUI, RICHARD ANTONIO</t>
  </si>
  <si>
    <t xml:space="preserve"> INGENIERO FORESTAL Y AMBIENTAL </t>
  </si>
  <si>
    <t>INGENIERO FORESTAL Y AMBIENTAL</t>
  </si>
  <si>
    <t>BALDOCEDA VALDIVIESO, GIOVANNA</t>
  </si>
  <si>
    <t xml:space="preserve"> ADMINISTRADORA </t>
  </si>
  <si>
    <t>ESPECIALISTA DEL SISTEMA DE GESTIÓN DE SEGURIDAD DE LA INFORMACIÓN</t>
  </si>
  <si>
    <t>BALVIN SOSA, JOEL</t>
  </si>
  <si>
    <t xml:space="preserve"> INGENIERO INFORMÁTICO </t>
  </si>
  <si>
    <t>BARDALES SORIA, JORGE</t>
  </si>
  <si>
    <t>JEFA UNIDAD DE ABASTECIMIENTO</t>
  </si>
  <si>
    <t>BARRERA RAMIREZ, JOHANA NATALI</t>
  </si>
  <si>
    <t>BAZAN CRUZ, VICTOR</t>
  </si>
  <si>
    <t xml:space="preserve"> COMPUTACION E INFORMATICA </t>
  </si>
  <si>
    <t>PERSONAL DE MANTENIMIENTO</t>
  </si>
  <si>
    <t>BAZAN HERRERA, PERCY WILY</t>
  </si>
  <si>
    <t xml:space="preserve"> SECUNDARIA COMPLETA </t>
  </si>
  <si>
    <t>ESPECIALISTA EN PROGRAMACIÓN Y GESTIÓN DE INVERSIONES</t>
  </si>
  <si>
    <t>BEDON ROSALES ROBERT AUGUSTO</t>
  </si>
  <si>
    <t xml:space="preserve"> INGENERIA ECONOMICA </t>
  </si>
  <si>
    <t>BACHILLER INGENERIA ECONOMICA</t>
  </si>
  <si>
    <t>ASISTENTE EN LA ATENCIÓN AL CIUDADANO</t>
  </si>
  <si>
    <t xml:space="preserve">BEDOYA BONELLI, CARLOS ALBERTO  </t>
  </si>
  <si>
    <t xml:space="preserve"> BACHILLER EN DERECHO </t>
  </si>
  <si>
    <t>ANALISTA DE GESTION DE FONDOS POR ENCARGO</t>
  </si>
  <si>
    <t>BENITES AGURTO, DENISSE MARIA LIZZETT</t>
  </si>
  <si>
    <t xml:space="preserve">BERNILLA GOTO, EVA ELIZABETH </t>
  </si>
  <si>
    <t>DIRECTOR DEFFS</t>
  </si>
  <si>
    <t>BLAS JAIMES, DAVID</t>
  </si>
  <si>
    <t>COORDINADORA ADMINISTRATIVO</t>
  </si>
  <si>
    <t>BOURDIEU ABARCA CARMEN NATALIA</t>
  </si>
  <si>
    <t xml:space="preserve"> CONTABILIDAD </t>
  </si>
  <si>
    <t xml:space="preserve">AUXILIAR DE LIMPIEZA </t>
  </si>
  <si>
    <t>BURGA GONZALES LESVY DEL ROCIO</t>
  </si>
  <si>
    <t>BURGOS FERNANDEZ, JOSE CARLOS</t>
  </si>
  <si>
    <t>1C/1R</t>
  </si>
  <si>
    <t>CABRERA ESPIRITU, ISAU JULIO</t>
  </si>
  <si>
    <t>CACERES HUAYHUACA, CAROL FIORELA</t>
  </si>
  <si>
    <t>CADILLO VILLAFRANCA AUREA HERMELINDA</t>
  </si>
  <si>
    <t xml:space="preserve"> DOCTORADO EN CCSS </t>
  </si>
  <si>
    <t>EDUCACIÓN UNIVERSITARIA COMPLETA</t>
  </si>
  <si>
    <t>CAMPOS ZUMAETA, LUIS ENRIQUE</t>
  </si>
  <si>
    <t>COORDINADOR DE ESTUDIOS FORESTALES Y DE FAUNA SILVESTRE</t>
  </si>
  <si>
    <t>CANDIA DIPAZ, CARLOS RAFAEL</t>
  </si>
  <si>
    <t xml:space="preserve"> INGENIERO AMBIENTAL </t>
  </si>
  <si>
    <t xml:space="preserve">CANO RUBIN, GUISELA YSABEL  </t>
  </si>
  <si>
    <t>CASTRO OCC, JHOSELINY</t>
  </si>
  <si>
    <t xml:space="preserve"> COMUNICADORA </t>
  </si>
  <si>
    <t>TÉCNICO EN MANTENIMIENTO Y SEGURIDAD</t>
  </si>
  <si>
    <t xml:space="preserve">CASTRO RUIZ, CESAR AUGUSTO </t>
  </si>
  <si>
    <t xml:space="preserve"> ECONOMISTA </t>
  </si>
  <si>
    <t>AUDITOR DE CONTROL GUBERNAMENTAL</t>
  </si>
  <si>
    <t>CAVERO SOTA MAYRA ANTONIETA</t>
  </si>
  <si>
    <t xml:space="preserve"> INGENIERA INDUSTRIAL </t>
  </si>
  <si>
    <t>CELIS COTRINA, LEODAN</t>
  </si>
  <si>
    <t xml:space="preserve"> INGENIERA DE SISTEMAS </t>
  </si>
  <si>
    <t>CERNA PRIETO, MARIA MERCEDES</t>
  </si>
  <si>
    <t>CERON VILLANUEVA, JOSE LUIS</t>
  </si>
  <si>
    <t>RESPONSABLE DE ALMACÉN</t>
  </si>
  <si>
    <t>CESPEDES SANDOVAL, KATHERIE DEL PILAR</t>
  </si>
  <si>
    <t>CHANCASANAMPA MEDINA, RONALD SENIN</t>
  </si>
  <si>
    <t>CHICATA RUIZ, AUGUSTO RENATO</t>
  </si>
  <si>
    <t xml:space="preserve"> CIENCIAS Y ARTE DE LA COMUNICACIÓN MENCIÓN EN COMUNICACIONES PARA EL DESARROLLO </t>
  </si>
  <si>
    <t>SUPERVISOR FORESTAL</t>
  </si>
  <si>
    <t>CHOQUE CONDORI, ELISBAN</t>
  </si>
  <si>
    <t xml:space="preserve"> INGENIERO FORESTAL Y MEDIO AMBIENTE </t>
  </si>
  <si>
    <t>SECRETARIO TECNICO DEL TRIBUNAL FORESTAL Y FAUNA SILVESTRE</t>
  </si>
  <si>
    <t>CHUMBIAUCA CARBAJAL, VIVIAN YRMA</t>
  </si>
  <si>
    <t>CONDOR MEZA, LUISA</t>
  </si>
  <si>
    <t>JEFA OFICINA DE ADMINISTRACIÓN</t>
  </si>
  <si>
    <t>CONDORCHUA VIDAL, CARMEN PATROCINIA</t>
  </si>
  <si>
    <t xml:space="preserve"> ADMINISTRADORA DE EMPRESAS </t>
  </si>
  <si>
    <t>CONTTI CHAVEZ, LUCIO RENATO</t>
  </si>
  <si>
    <t xml:space="preserve"> MENCIÓN EN COMUNICACIONES PARA EL DESARROLLO </t>
  </si>
  <si>
    <t>JEFE OFICINA ASESORÍA JURÍDICA</t>
  </si>
  <si>
    <t>CORDOVA CHACON, DENIS OMAR</t>
  </si>
  <si>
    <t>JEFE UNIDAD DE PRESUPUESTO</t>
  </si>
  <si>
    <t>CORONEL ZUBIATE, MILTON</t>
  </si>
  <si>
    <t>AYUDANTE DE CAMPO</t>
  </si>
  <si>
    <t xml:space="preserve">CRUZ ORTIZ, EDUARDO </t>
  </si>
  <si>
    <t>CRUZADO BLANCO, LUIS ALBERTO</t>
  </si>
  <si>
    <t>ABOGADO 2</t>
  </si>
  <si>
    <t>CURUCHAGA ZEVALLOS, ROXANA GERTRUDIS</t>
  </si>
  <si>
    <t>DE LA CRUZ MUÑOZ, ROMULO DAVID</t>
  </si>
  <si>
    <t>DEL CASTILLO SANTILLANA, MARILIA SHALLY</t>
  </si>
  <si>
    <t xml:space="preserve"> BACHILLER EN CIENCIAS FORESTALES </t>
  </si>
  <si>
    <t>BACHILLER EN CIENCIAS FORESTALES</t>
  </si>
  <si>
    <t>DEL PRADO REATEGUI, JAVIER SIMON</t>
  </si>
  <si>
    <t xml:space="preserve"> ADMINISTRADOR DE EMPRESAS </t>
  </si>
  <si>
    <t>BACHILLER ADM</t>
  </si>
  <si>
    <t>ANALISTA EN COMUNICACIONES, PROTOCOLO Y GESTIÓN ESTRATÉGICA</t>
  </si>
  <si>
    <t>DELGADO PATIÑO, NATALIA CRISTINA</t>
  </si>
  <si>
    <t>BACHILLER CIENCIAS COMUNIC</t>
  </si>
  <si>
    <t>DIAZ COTRINA, NORMA MARIBEL</t>
  </si>
  <si>
    <t xml:space="preserve"> ESTUDIOS DE COMPUTACION E INFORMATICA </t>
  </si>
  <si>
    <t>ESTUDIOS DE COMPUTACION E INFORMATICA</t>
  </si>
  <si>
    <t>DIAZ MANCILLA, RAQUEL BERTHA</t>
  </si>
  <si>
    <t>DIAZ SALAS, JOSE EDWIN</t>
  </si>
  <si>
    <t xml:space="preserve">ABOGADO 1     </t>
  </si>
  <si>
    <t>DIAZ URRUNAGA, WILFREDO JAVIER</t>
  </si>
  <si>
    <t xml:space="preserve">DIONICIO MACHARI, BENNIE HENRY </t>
  </si>
  <si>
    <t>COORDINADOR DE CAPACITACIONES FORESTALES Y DE FAUNA SILVESTRE</t>
  </si>
  <si>
    <t>DURAND TRUJILLO ANTONIO MARCO</t>
  </si>
  <si>
    <t xml:space="preserve"> RECURSOS NATURALES </t>
  </si>
  <si>
    <t>ESPECIALISTA EN RECAUDACIÓN</t>
  </si>
  <si>
    <t>DUTRA PERALTA, IVO HUMBERTO</t>
  </si>
  <si>
    <t xml:space="preserve"> ESTUDIANTE DE ADMINISTRACIÓN </t>
  </si>
  <si>
    <t>CHOFER NOTIFICADOR</t>
  </si>
  <si>
    <t>ECHEVARRIA ENCISO, ERICK STEVE</t>
  </si>
  <si>
    <t xml:space="preserve"> MECÁNICO AUTOMOTRIZ </t>
  </si>
  <si>
    <t>CAPACITADOR</t>
  </si>
  <si>
    <t>EGAS USEDA HARRY ARNOLD</t>
  </si>
  <si>
    <t xml:space="preserve"> CIENCIAS FORESTALES </t>
  </si>
  <si>
    <t>ESCALANTE FERNANDEZ, CESAR OMAR</t>
  </si>
  <si>
    <t>SUBDIRECTOR DE SDFPYAFFS</t>
  </si>
  <si>
    <t>ESPICHAN MARIÑAS, MIGUEL ANGEL</t>
  </si>
  <si>
    <t>ESQUECHE RODRIGUEZ, YOELI ALEXANDRA</t>
  </si>
  <si>
    <t>EJECUTORA COACTIVA</t>
  </si>
  <si>
    <t>FANO CASACHAGUA, SILVANA</t>
  </si>
  <si>
    <t>SUPERVISOR DE FAUNA</t>
  </si>
  <si>
    <t>FARRO ROMERO, DIANA DALILA</t>
  </si>
  <si>
    <t xml:space="preserve"> MEDICO VETERINARIA </t>
  </si>
  <si>
    <t>MEDICO VETERINARIA</t>
  </si>
  <si>
    <t>FERNANDEZ DELGADO, WALTER FABRIZIO</t>
  </si>
  <si>
    <t>FERNANDEZ MEDRANO, LUIS ESTEBAN</t>
  </si>
  <si>
    <t>TESORERO</t>
  </si>
  <si>
    <t>FIGUEROA DIAZ, ERIC AUGUSTO</t>
  </si>
  <si>
    <t>FLORES AQUINO, JESUS ALBERTO</t>
  </si>
  <si>
    <t>FLORES CHIRINOS, WILLIAM  FRANCISCO</t>
  </si>
  <si>
    <t>FLORES POSADAS, MANUEL GERARDO</t>
  </si>
  <si>
    <t>COORDINADOR ADMINISTRATIVO</t>
  </si>
  <si>
    <t>FLORES ZEVALLOS, YESSICA KARINA</t>
  </si>
  <si>
    <t xml:space="preserve"> LIC. EN ADM. DE EMPRESAS </t>
  </si>
  <si>
    <t>LIC. EN ADM. DE EMPRESAS</t>
  </si>
  <si>
    <t>Jefe de la Oficina de Planificación y Presupuesto</t>
  </si>
  <si>
    <t>FRANCO SUAREZ, DIANA MERCEDES</t>
  </si>
  <si>
    <t>GALVEZ LI, YANINA YAVIRA</t>
  </si>
  <si>
    <t>AUXILIAR DE LIMPIEZA</t>
  </si>
  <si>
    <t>GANOZA SANDOVAL, PATRICIA MARLENE</t>
  </si>
  <si>
    <t>ANALISTA DE GESTION DE LA INCORPORACIÓN</t>
  </si>
  <si>
    <t>GARAY SIFUENTES, MONICA STEFANIA</t>
  </si>
  <si>
    <t xml:space="preserve"> PSICÓLOGA </t>
  </si>
  <si>
    <t>ESPECIALISTA LEGAL EN GESTIÓN PÚBLICA</t>
  </si>
  <si>
    <t>GARCIA GUERRA, MARTIN AUGUSTO</t>
  </si>
  <si>
    <t>GARCIA TELLO YOSELIN MIRELLA</t>
  </si>
  <si>
    <t xml:space="preserve"> ADMINISTRACION DE NEGOCIOS INTERNACIONALES </t>
  </si>
  <si>
    <t>GATICA SANCHEZ, NILTON LUIS</t>
  </si>
  <si>
    <t>JEFE DE LA UNIDAD DE RECURSOS HUMANOS</t>
  </si>
  <si>
    <t>GIL  DIAZ  WILLIAM ENRIQUE</t>
  </si>
  <si>
    <t xml:space="preserve"> INGENIERO INDUSTRIAL </t>
  </si>
  <si>
    <t>SUPERVISOR DE FAUNA 1</t>
  </si>
  <si>
    <t>GOMEZ VELA, KENNY TAIRON</t>
  </si>
  <si>
    <t>GONZALES RUIZ, JOSE LUIS</t>
  </si>
  <si>
    <t>GONZALEZ ALFARO, GERSOM JUVER</t>
  </si>
  <si>
    <t>GONZALEZ PINTO, HENRRY</t>
  </si>
  <si>
    <t xml:space="preserve"> CHOFER </t>
  </si>
  <si>
    <t>JEFE DE OFICINA DE ADMINISTRACION</t>
  </si>
  <si>
    <t>GONZALEZ VALIENTE, CARLOS GUSTAVO MARTIN</t>
  </si>
  <si>
    <t>SECRETARIA 1</t>
  </si>
  <si>
    <t>GRANDEZ PAREDES KATERIN FIORELLA</t>
  </si>
  <si>
    <t>AUXILIAR ADMINISTRATIVA</t>
  </si>
  <si>
    <t>GUERRA MARQUEZ, SANDY</t>
  </si>
  <si>
    <t xml:space="preserve"> TÉCNICA EN ADMINISTRACIÓN TURÍSTICA </t>
  </si>
  <si>
    <t>TÉCNICA EN ADMINISTRACIÓN TURÍSTICA</t>
  </si>
  <si>
    <t>GUERRA PINEDO, PAULA CELESTE</t>
  </si>
  <si>
    <t>GUEVARA AGUILAR, ERICK FRANK</t>
  </si>
  <si>
    <t>AUDITOR ENCARGADO</t>
  </si>
  <si>
    <t>GUEVARA MUNDACA JONY ALDUVAR</t>
  </si>
  <si>
    <t>GUTIERREZ DIAZ, VICTORIA MERCEDES</t>
  </si>
  <si>
    <t xml:space="preserve"> INGENIERA GEOGRÁFICA </t>
  </si>
  <si>
    <t>GUZMAN  AREVALO OMAR</t>
  </si>
  <si>
    <t xml:space="preserve"> CIENCIAS ADMINISTRATIVAS </t>
  </si>
  <si>
    <t>EDUCACIÓN UNIVERSITARIA EN CURSO</t>
  </si>
  <si>
    <t>GUZMAN COBEÑAS, LYNDA VANESSA</t>
  </si>
  <si>
    <t>ESPECIALISTA EN EJECUCION COACTIVA</t>
  </si>
  <si>
    <t>HENRIQUEZ CARRASCO, MADIJETH MYLENKA</t>
  </si>
  <si>
    <t>ESPECIALISTA EN RRHH</t>
  </si>
  <si>
    <t>HERMITAÑO AGUILAR, NHORKA YHESENIA</t>
  </si>
  <si>
    <t xml:space="preserve"> ADMINISTRACION DE  EMPRESAS </t>
  </si>
  <si>
    <t>HINOSTROZA  HUAMAN, JAVIER ANSELMO</t>
  </si>
  <si>
    <t xml:space="preserve"> TECNICO EN ENSAMBLAJE </t>
  </si>
  <si>
    <t>TECNICO EN ENSAMBLAJE</t>
  </si>
  <si>
    <t>ESPECIALISTA EN INVERSION PUBLICA</t>
  </si>
  <si>
    <t>HUAMAN ADAMA, REGINA DEL CARMEN</t>
  </si>
  <si>
    <t>HUAMAN POTENCIANO DINA SMITH</t>
  </si>
  <si>
    <t xml:space="preserve"> TECNICO EN CONTABILIDAD </t>
  </si>
  <si>
    <t>DIRECTOR DE DIRECCION DE FISCALIZACION</t>
  </si>
  <si>
    <t>HUAMAN TARMEÑO, VICTOR HUGO</t>
  </si>
  <si>
    <t>ASISTENTE PROGRAMADOR</t>
  </si>
  <si>
    <t>HUAROC CARRION, CARLOS LEOPOLDO</t>
  </si>
  <si>
    <t>HUAYCAMA TAPULLIMA ALI</t>
  </si>
  <si>
    <t xml:space="preserve"> TECNICO FORESTAL </t>
  </si>
  <si>
    <t>TECNICO FORESTAL</t>
  </si>
  <si>
    <t>HUAYLLANI ENRIQUEZ MIJAIL GELIER</t>
  </si>
  <si>
    <t xml:space="preserve"> ING. FORESTAL Y DE MEDIO AMBIENTE </t>
  </si>
  <si>
    <t>ING. FORESTAL Y DE MEDIO AMBIENTE</t>
  </si>
  <si>
    <t>INFANTE HOYOS, WILTER</t>
  </si>
  <si>
    <t>JACINTO RUIZ, DIEGO ALEXANDER</t>
  </si>
  <si>
    <t>ABOGADO 1</t>
  </si>
  <si>
    <t>LAFITTE LAMAS, SAMARA ANNEL</t>
  </si>
  <si>
    <t>LARA MEDINA, EDER ARMANDO</t>
  </si>
  <si>
    <t>LAURENTE CAJACURI MIGUEL ANGEL</t>
  </si>
  <si>
    <t xml:space="preserve"> INGENERIA </t>
  </si>
  <si>
    <t>LEANDRO MELGAREJO, WINSTON RICARDO</t>
  </si>
  <si>
    <t>ESPECIALISTA EN  SIG</t>
  </si>
  <si>
    <t>LOPEZ FLORES WILLIAM</t>
  </si>
  <si>
    <t xml:space="preserve"> INGENIERIA GEOGRAFICA </t>
  </si>
  <si>
    <t>LOPEZ GAHONA CESAR OSCAR</t>
  </si>
  <si>
    <t xml:space="preserve"> TECNICO ADMINISTRACION DE EMPRESAS </t>
  </si>
  <si>
    <t>LOZANO ANGULO, NATALIA MARCELA</t>
  </si>
  <si>
    <t>ASISTENTE EN PLANEAMIENTO</t>
  </si>
  <si>
    <t>LUDEÑA CORNEJO, CLARISSA DESSIRE</t>
  </si>
  <si>
    <t>LUJAN MIRANDA JUAN CARLOS</t>
  </si>
  <si>
    <t>LUNA DELGADO, JOSE ANTONIO</t>
  </si>
  <si>
    <t>ESTUDIANTE ING. FORESTAL</t>
  </si>
  <si>
    <t>ANALISTA DE BIENESTAR SOCIAL</t>
  </si>
  <si>
    <t>LUNA HOLGUIN, ISABEL</t>
  </si>
  <si>
    <t xml:space="preserve">MANDUJANO HIDALGO, CARLOS ROLANDO  </t>
  </si>
  <si>
    <t>MANRIQUE LINARES CYNTHIA POLETT</t>
  </si>
  <si>
    <t xml:space="preserve"> CIENCIAS CONTABLES Y FINANCIERAS </t>
  </si>
  <si>
    <t>MANTILLA ACOSTA BERTHA NELIDA</t>
  </si>
  <si>
    <t>COORDINADOR DE PROYECTOS DE SISTEMAS DE INFORMACIÓN</t>
  </si>
  <si>
    <t>MARCA QUISPE, RAUL</t>
  </si>
  <si>
    <t xml:space="preserve"> INGENIERO DE SISTEMAS Y CÓMPUTO </t>
  </si>
  <si>
    <t>MARCELO BONIFACIO, ERICK ALONSO</t>
  </si>
  <si>
    <t xml:space="preserve"> BIÓLOGO </t>
  </si>
  <si>
    <t>BIÓLOGO</t>
  </si>
  <si>
    <t>MARQUEZ RODRIGUEZ, HENRRY IGOR</t>
  </si>
  <si>
    <t xml:space="preserve"> MEDICO VETERINARIO </t>
  </si>
  <si>
    <t>MARTINEZ LEON ANGELA LIZBETH</t>
  </si>
  <si>
    <t>MEDINA ALVARADO, JOSE LUIS</t>
  </si>
  <si>
    <t>MEDINA ZACARIAS JAIME ALONSO</t>
  </si>
  <si>
    <t xml:space="preserve"> INGENERIA DE SISTEMAS </t>
  </si>
  <si>
    <t>INGENERIA DE SISTEMAS</t>
  </si>
  <si>
    <t>MENDEZ SANTANDER, ENRIQUE</t>
  </si>
  <si>
    <t>MENDOZA HUAMAN ZONIA</t>
  </si>
  <si>
    <t>MENDOZA PAREDES, RUSEL NIQUEL</t>
  </si>
  <si>
    <t xml:space="preserve"> TÉCNICO EN COMPUTACIÓN E INFORMÁTICA </t>
  </si>
  <si>
    <t>MENDOZA TORRES, GRACIELA</t>
  </si>
  <si>
    <t xml:space="preserve"> CONTADOR </t>
  </si>
  <si>
    <t xml:space="preserve">MERCADO GUILLEN, REYNALDO CIRO  </t>
  </si>
  <si>
    <t>MEZA ALBERCA, BRANID</t>
  </si>
  <si>
    <t>MEZA DEL AGUILA, ROBERTO AQUILES</t>
  </si>
  <si>
    <t>MINAYA  CANDIA  FRED DANIEL</t>
  </si>
  <si>
    <t>JEFA DE LA UPM</t>
  </si>
  <si>
    <t>MIRANDA GUEVARA, CAROLINA</t>
  </si>
  <si>
    <t>ANALISTA DE PRENSA, MEDIOS DIGITALES Y AUDIOVISUALES</t>
  </si>
  <si>
    <t>MIYASATO AGUADO, JAVIER JHON</t>
  </si>
  <si>
    <t xml:space="preserve"> COMUNICADOR </t>
  </si>
  <si>
    <t>MORA CORDOVA ERIKA ELIANNI</t>
  </si>
  <si>
    <t>MORALES RUIZ, ERIKA JOANNA</t>
  </si>
  <si>
    <t xml:space="preserve"> INGENIERA FORESTAL </t>
  </si>
  <si>
    <t>MORENO INUMA FLOR</t>
  </si>
  <si>
    <t xml:space="preserve"> TÉCNICO EN CONTABILIDAD </t>
  </si>
  <si>
    <t>MORI HUIVIN, LISS KATHERINE</t>
  </si>
  <si>
    <t>MORI INSAPILLO, ADIT</t>
  </si>
  <si>
    <t>MORVELI FLORES, VERA LUCIA</t>
  </si>
  <si>
    <t>MOSCOL CORDOVA, ROCIO DEL PILAR</t>
  </si>
  <si>
    <t>NAVARRO SALAVERRY, MILUSKA MILAGROS</t>
  </si>
  <si>
    <t xml:space="preserve"> ESTUDIANTE DE CONTABILIDAD </t>
  </si>
  <si>
    <t>ESPECIALISTA EN GESTIÓN DE ADMINISTRACIÓN</t>
  </si>
  <si>
    <t>NECIOSUP SAMAME, JOSE ANTONIO</t>
  </si>
  <si>
    <t>OCHAVANO FIGUEREDO, LISSENIA MILAGROS</t>
  </si>
  <si>
    <t>OCHOA  NAPURI DE PRIETO JESICA LILIANA</t>
  </si>
  <si>
    <t xml:space="preserve"> SECRETARIADO </t>
  </si>
  <si>
    <t>ORELLANA SANCHEZ, ROEL GERMAN</t>
  </si>
  <si>
    <t xml:space="preserve"> BACHILLER EN INGENIERÍA DE SISTEMAS </t>
  </si>
  <si>
    <t>ESPECIALISTA FORESTAL Y DE FAUNA SILVESTRE</t>
  </si>
  <si>
    <t xml:space="preserve">ORTIZ AREVALO, DANY DANIEL </t>
  </si>
  <si>
    <t>DIGITADOR PAD</t>
  </si>
  <si>
    <t>ORTIZ GUTIERREZ, HAROLD</t>
  </si>
  <si>
    <t>BACHILLER EN INGENIERIA FORESTAL Y AMBIENTE</t>
  </si>
  <si>
    <t>ORTIZ SANCHEZ, HUMBERTO SALOMON</t>
  </si>
  <si>
    <t xml:space="preserve">Especialista en Moderización </t>
  </si>
  <si>
    <t>PALACIOS HUANDO, VILMA MELISSA</t>
  </si>
  <si>
    <t>PALAS YACILA, FREDY IVAN</t>
  </si>
  <si>
    <t>EGRESADO EN DERECHO</t>
  </si>
  <si>
    <t>PALOMINO ALFARO, JORGE LUIS</t>
  </si>
  <si>
    <t xml:space="preserve">NOTIFICADOR </t>
  </si>
  <si>
    <t>PANDURO MORI, VICTOR HUGO</t>
  </si>
  <si>
    <t xml:space="preserve"> ESTUDIANTE TOPOGRAFIA </t>
  </si>
  <si>
    <t>TOPOGRAFIA</t>
  </si>
  <si>
    <t>PASQUEL VILLARREAL, NELIA JULISSA</t>
  </si>
  <si>
    <t>PERALES TUESTA, ELIZABETH ALBINA</t>
  </si>
  <si>
    <t xml:space="preserve"> SECRETARIA EJECUTIVA </t>
  </si>
  <si>
    <t>JEFE DE LA UNIDAD DE PLANIFICACION Y MODERNIZACION</t>
  </si>
  <si>
    <t>PEREDA LEVANO, FABIOLA PETTY</t>
  </si>
  <si>
    <t>LIC. ADMINISTRACION</t>
  </si>
  <si>
    <t>PEREZ INFANTE, IVONNE SOLEDAD</t>
  </si>
  <si>
    <t>COORDINADOR DE CAPACITACIÓN FORESTAL Y DE FAUNA SILVESTRE</t>
  </si>
  <si>
    <t>PEREZ MELENDEZ, ILIANA JANINE</t>
  </si>
  <si>
    <t>ASISTENTE DE CAMPO</t>
  </si>
  <si>
    <t>PEREZ ROMERO, MAX ALBERT</t>
  </si>
  <si>
    <t xml:space="preserve"> BACHILLER ECOLOGIA DE BOSQUES TROPICALES </t>
  </si>
  <si>
    <t>BACHILLER ECOLOGIA DE BOSQUES TROPICALES</t>
  </si>
  <si>
    <t>PEREZ TUANAMA, GERLES</t>
  </si>
  <si>
    <t>PEREZ ZAPATA, LEYDI MARLENE</t>
  </si>
  <si>
    <t>PILLACA SALCEDO, KAREN EMILIA</t>
  </si>
  <si>
    <t xml:space="preserve"> INGENIERA FORESTAL  Y AMBIENTAL </t>
  </si>
  <si>
    <t>JEFE DE OD - ATALAYA</t>
  </si>
  <si>
    <t>PINEDO NAMUCHE, JORGE ANDRE</t>
  </si>
  <si>
    <t>PINEDO REYNA, MEGA</t>
  </si>
  <si>
    <t>PISCOYA ARROYO, VICTOR ALBERTO</t>
  </si>
  <si>
    <t>ASISTENTE PARA LA ALTA DIRECCIÓN</t>
  </si>
  <si>
    <t>POMA BUENDIA, LEYA ISABEL</t>
  </si>
  <si>
    <t xml:space="preserve"> BACHILLER EN ING. Y GESTION AMBIENTAL </t>
  </si>
  <si>
    <t>BACHILLER EN ING. Y GESTION AMBIENTAL</t>
  </si>
  <si>
    <t xml:space="preserve">PONCE FABIAN, BRAULIO ANTONIO </t>
  </si>
  <si>
    <t>ESPECIALISTA EN CAPACITACION</t>
  </si>
  <si>
    <t>PORTOCARRERO ANTOÑO, JHONATAN</t>
  </si>
  <si>
    <t xml:space="preserve"> INGENIERO EN RECURSOS NATURALES RENOVABLES MENCIÓN CONSERVACIÓN DE SUELOS Y AGUA </t>
  </si>
  <si>
    <t>Contadora</t>
  </si>
  <si>
    <t>PORTOCARRERO CONTRERAS, NATALLY HILDA</t>
  </si>
  <si>
    <t xml:space="preserve"> Contadora </t>
  </si>
  <si>
    <t>POZO AYALA, NICK JESUS</t>
  </si>
  <si>
    <t>ESPECIALISTA EN ADM. DE REDES</t>
  </si>
  <si>
    <t>PRAELLI BUENO, JUAN ANTONIO</t>
  </si>
  <si>
    <t xml:space="preserve"> ESTUDIANTE DE INGENIERIA ELECTRONICA </t>
  </si>
  <si>
    <t>ESTUDIANTE DE INGENIERIA ELECTRONICA</t>
  </si>
  <si>
    <t>QUISPE SILVA JEAN PAOLO MIGUEL</t>
  </si>
  <si>
    <t>QUISPE TERAN, WALTER RAMON</t>
  </si>
  <si>
    <t>ESPECIALISTA EN CONTROL PREVIO Y FISCALIZACIÓN</t>
  </si>
  <si>
    <t>RAMIREZ GARCIA, TERESA FIORELLA</t>
  </si>
  <si>
    <t>RAMIREZ PANDURO, PEDRO</t>
  </si>
  <si>
    <t>ANALISTA DE CAPACITACIÓN Y EVALUACIÓN DEL DESEMPEÑO</t>
  </si>
  <si>
    <t>RAMOS CASTILLO, VERONICA ELIZABET</t>
  </si>
  <si>
    <t>RAMOS HUERTO, LISBETH YANINA</t>
  </si>
  <si>
    <t>RAMOS MONTENEGRO, CARMEN DEL PILAR</t>
  </si>
  <si>
    <t>REATEGUI TELLO, HECTOR ADRIAN</t>
  </si>
  <si>
    <t>RECAVARREN SILVA, OSCAR PAUL</t>
  </si>
  <si>
    <t>AUXILIAR DE SERVICIOS GENERALES</t>
  </si>
  <si>
    <t>REINOSO MENDOZA, ENRIQUE GUILLERMO</t>
  </si>
  <si>
    <t xml:space="preserve"> ELECTRISISTA </t>
  </si>
  <si>
    <t>SUPERVISOR DE FAUNA 2</t>
  </si>
  <si>
    <t>RICO LLAQUE, LUIS GUILLERMO</t>
  </si>
  <si>
    <t>RIOS  CRESPO DE MORALES, CLAUDIA MARIA</t>
  </si>
  <si>
    <t>RIOS RENGIFO, RAUL</t>
  </si>
  <si>
    <t xml:space="preserve"> OPERADOR DE COMPUTADORAS </t>
  </si>
  <si>
    <t>OPERADOR DE COMPUTADORAS</t>
  </si>
  <si>
    <t>DIRECTOR DE SUPERVISION FORESTAL Y FAUNA SILVESTRE</t>
  </si>
  <si>
    <t>RIQUELME  CIRIACO, ILDEFONZO</t>
  </si>
  <si>
    <t>ROBLES DIAZ, CARLOS PAVEL</t>
  </si>
  <si>
    <t xml:space="preserve"> PERIODISTA </t>
  </si>
  <si>
    <t>CHOFER MENSAJERO</t>
  </si>
  <si>
    <t>ROCHA URBINA, CLUBER JAVIER</t>
  </si>
  <si>
    <t>RODRIGUEZ AGUILAR, LEIDY BEATRIZ</t>
  </si>
  <si>
    <t>ROJAS SARAPURA, ALEJANDRO ALBERTO</t>
  </si>
  <si>
    <t xml:space="preserve"> INGENIERO QUÍMICO </t>
  </si>
  <si>
    <t>SUPERVISOR FORESTAL I</t>
  </si>
  <si>
    <t>ROMERO LEON JOC</t>
  </si>
  <si>
    <t>ESPECIALISTA EN PLANIFICACIÓN Y MODERNIZACIÓN</t>
  </si>
  <si>
    <t>ROMERO QUICHIZ PAOLA DEL ROSARIO</t>
  </si>
  <si>
    <t xml:space="preserve"> INGENERIA EN GESTION </t>
  </si>
  <si>
    <t>INGENERIA EN GESTION</t>
  </si>
  <si>
    <t>RUESTA CASTRO, ARMANDO</t>
  </si>
  <si>
    <t xml:space="preserve">RUIZ GONZALES JAIME </t>
  </si>
  <si>
    <t>SAAVEDRA VARGAS, LUIS ANSELMO</t>
  </si>
  <si>
    <t>SABINO PEREZ, JAVIER</t>
  </si>
  <si>
    <t>SALAZAR GONZALES, MARLENI</t>
  </si>
  <si>
    <t xml:space="preserve">COORDINADOR ADMINISTRATIVO </t>
  </si>
  <si>
    <t>SALAZAR LLOJA GUISELLA MILAGROS</t>
  </si>
  <si>
    <t>SALAZAR LOPEZ, JHEREMY</t>
  </si>
  <si>
    <t>SALCEDO PALACIOS, BELIN BEQUER</t>
  </si>
  <si>
    <t>SALDAÑA PEZO, KAREN RAQUEL</t>
  </si>
  <si>
    <t>SANCHEZ  MEDINA, DIANA ROXANA</t>
  </si>
  <si>
    <t xml:space="preserve"> BACHILLER EN ADMINISTRACIÓN </t>
  </si>
  <si>
    <t>SANCHEZ ALCALA, ANA LUCERO</t>
  </si>
  <si>
    <t xml:space="preserve"> ADMINISTRACION INDUSTRIAL </t>
  </si>
  <si>
    <t>JEFA DE UNIDAD DE ADMINISTRACION FINANCIERA</t>
  </si>
  <si>
    <t>SANCHEZ BAEZ, KAREN PATRICIA</t>
  </si>
  <si>
    <t xml:space="preserve"> CONTADORA </t>
  </si>
  <si>
    <t>SECRETARIA 3</t>
  </si>
  <si>
    <t>SANCHEZ HEREDIA, JAKELINE</t>
  </si>
  <si>
    <t xml:space="preserve"> SECRETARIA  EJECUTIVA </t>
  </si>
  <si>
    <t>SECRETARIA  EJECUTIVA</t>
  </si>
  <si>
    <t>ESPECIALISTA EN PROCESOS DISCIPLINARIOS</t>
  </si>
  <si>
    <t>SANCHEZ LARA RENZO JESUS</t>
  </si>
  <si>
    <t xml:space="preserve"> DERECHO Y CIENCIA POLITICA </t>
  </si>
  <si>
    <t>TÉCNICO INFORMÁTICO</t>
  </si>
  <si>
    <t>SANCHEZ OSORES CARLOS</t>
  </si>
  <si>
    <t>COORDINADORA DE LOS SISTEMAS DE GESTION</t>
  </si>
  <si>
    <t>SANCHEZ SALDAÑA, SANDRA</t>
  </si>
  <si>
    <t>SANDOVAL SAAVEDRA, SAUL SANTIAGO</t>
  </si>
  <si>
    <t xml:space="preserve"> TÉCNICO AGROPOECUARIO </t>
  </si>
  <si>
    <t>TÉCNICO AGROPOECUARIO</t>
  </si>
  <si>
    <t>SANDOVAL SALDAÑA, ABEL</t>
  </si>
  <si>
    <t>SANTA CRUZ MORENO JOEL</t>
  </si>
  <si>
    <t>SANTILLAN VELA , NORA MARGARITA</t>
  </si>
  <si>
    <t xml:space="preserve"> ADMINISTRADORA EN NEGOCIOS INTERNACIONALES Y TURISMO </t>
  </si>
  <si>
    <t>SARA AIQUIPA, RENZO ALDAIR</t>
  </si>
  <si>
    <t>SAYAN RODRIGUEZ, JAZMIN JACKELINE</t>
  </si>
  <si>
    <t>EGRESADO TECNICO BASICO</t>
  </si>
  <si>
    <t>ABOGADO JUNIOR</t>
  </si>
  <si>
    <t>SEDANO RIVERA, SABELY ALINSSON</t>
  </si>
  <si>
    <t>ANALISTA FORESTAL Y DE FAUNA SILVESTRE</t>
  </si>
  <si>
    <t>SIFUENTES RENGIFO, VICTORIA CRISTINA</t>
  </si>
  <si>
    <t xml:space="preserve"> INGENIERA AMBIENTAL </t>
  </si>
  <si>
    <t>SILVA TELLO, GIANCARLO</t>
  </si>
  <si>
    <t xml:space="preserve"> SUBDIRECTOR DSCFFS</t>
  </si>
  <si>
    <t>SOLDEVILLA PAZ, HUGO MOISES</t>
  </si>
  <si>
    <t>SOPLIN RAMIREZ, MERCEDES</t>
  </si>
  <si>
    <t>SOTO ALVARADO, ERICKA GIOVANNA</t>
  </si>
  <si>
    <t>SOTO LICERAS, ROSA MARIA</t>
  </si>
  <si>
    <t>SOTO PACHAO, EBER</t>
  </si>
  <si>
    <t>SUAREZ GALINDO, DIANA CAROLINA</t>
  </si>
  <si>
    <t>JEFA DE UNIDAD DE ADMINISTRACION DOCUMENTARIA Y ARCHIVO</t>
  </si>
  <si>
    <t>TABOADA RAMOS, PATRICIA DEL ROSARIO</t>
  </si>
  <si>
    <t>TAMASHIRO FARFAN, ROSARIO DE FATIMA</t>
  </si>
  <si>
    <t>TAPIA  DIAZ , NORMA LUCY</t>
  </si>
  <si>
    <t>ESPECIALISTA EN CONTROL PATRIMONIAL</t>
  </si>
  <si>
    <t>TAPIA FUERTES, MAGALY MERCEDES</t>
  </si>
  <si>
    <t>TAPIA OTERO, ARLENE MILAGROS</t>
  </si>
  <si>
    <t>ESPECIALISTA EN FINANZAS</t>
  </si>
  <si>
    <t>TAPIA ROJAS, EDITH MARISOL</t>
  </si>
  <si>
    <t xml:space="preserve"> CONTADORA PÚBLICA </t>
  </si>
  <si>
    <t>SUBDIRECTOR DE LA SUBDIRECCION DE SUPERVISION DE PERMISOS Y AUTORIZACIONES FORESTALES Y DE FAUNA SILVESTRE</t>
  </si>
  <si>
    <t>TAPIA RUIZ, RUDY ERNESTO</t>
  </si>
  <si>
    <t xml:space="preserve"> INGENIERO AGRONOMO </t>
  </si>
  <si>
    <t>​SUPERVISOR/A EN PLANEAMIENTO Y EVALUACIÓN</t>
  </si>
  <si>
    <t>TARAZONA LLANOS, MIGUEL ENRIQUE</t>
  </si>
  <si>
    <t xml:space="preserve"> INGENIERO ECONÓMICO </t>
  </si>
  <si>
    <t>Especialista del Sistema de Gestión de Seguridad de la Información</t>
  </si>
  <si>
    <t>TEJADA ROJAS, OFELIA MARIBEL</t>
  </si>
  <si>
    <t>Especialista en Programación y Gestión de Inversiones</t>
  </si>
  <si>
    <t>TELLO GONZALES, JACQUELINE NIEVES</t>
  </si>
  <si>
    <t>TIMOTEO ARRASCUE, JOSE VICENTE</t>
  </si>
  <si>
    <t>AUXILIAR COATIVO</t>
  </si>
  <si>
    <t>TOLEDO ACEVEDO, JANETH</t>
  </si>
  <si>
    <t>TUESTA SANCHEZ, MARIELA  BEATRIZ</t>
  </si>
  <si>
    <t xml:space="preserve"> EGRESADA DE CIENCIAS DE LA COMUNICACIÓN </t>
  </si>
  <si>
    <t>EGRESADA DE CIENCIAS DE LA COMUNICACIÓN</t>
  </si>
  <si>
    <t>JEFA DEL OSINFOR</t>
  </si>
  <si>
    <t>ULLILEN VEGA, LUCETTY JUANITA</t>
  </si>
  <si>
    <t xml:space="preserve"> INGENIERA FORESTAL  </t>
  </si>
  <si>
    <t>URBANO ORIHUELA GRACIELA</t>
  </si>
  <si>
    <t>URRUCHI SANCHEZ, RENZO GIANCARLO</t>
  </si>
  <si>
    <t>JEFE OD - PUERTO M.</t>
  </si>
  <si>
    <t>VALENCIA CASTILLO BENJAMIN</t>
  </si>
  <si>
    <t>VALENCIA GUTIERREZ, GABRIELA DENIS</t>
  </si>
  <si>
    <t xml:space="preserve"> INGENIERO FORESTAL  </t>
  </si>
  <si>
    <t xml:space="preserve">VALERA RIVERA, CARLOS JULIAN </t>
  </si>
  <si>
    <t>VALLE TERRAZAS, ROBERTO FELICIANO</t>
  </si>
  <si>
    <t>VALLEJO GASTELU, DEYSSI SANDIBELL</t>
  </si>
  <si>
    <t>ANALISTA DE PRESUPUESTO</t>
  </si>
  <si>
    <t>VARGAS OLIVA, SHEYLA ANGELA</t>
  </si>
  <si>
    <t>JEFA DE LA UNIDAD DE ABASTECIMIENTO</t>
  </si>
  <si>
    <t>VARGAS ROTTA, PATRICIA TERESA</t>
  </si>
  <si>
    <t>VARGAS TORRES, ASTRID GRETA</t>
  </si>
  <si>
    <t>VASQUEZ ALEGRIA, RAUL CESAR</t>
  </si>
  <si>
    <t xml:space="preserve"> INGENIERO EN RECURSOS NATURALES RENOVABLES MENCIÓN  FORESTALES </t>
  </si>
  <si>
    <t>VASQUEZ  PALOMINO JOSEPH JUNIOR</t>
  </si>
  <si>
    <t>VASQUEZ SAYAS, ANDY</t>
  </si>
  <si>
    <t>VELA  ROMERO SERGIO JAVIER</t>
  </si>
  <si>
    <t xml:space="preserve"> INGENERIA CIVIL </t>
  </si>
  <si>
    <t>VELA CASIQUE, KATHERIN GIOVANNY</t>
  </si>
  <si>
    <t>VENTURA PEÑA, MARCOS IVAN</t>
  </si>
  <si>
    <t>VERA PRECIADO, FLAVIO JESUS</t>
  </si>
  <si>
    <t xml:space="preserve"> HISTORIA </t>
  </si>
  <si>
    <t>VICENTE PAYPAY, DANIEL GUILLERMO</t>
  </si>
  <si>
    <t>ASISTENTE DE BIENESTAR SOCIAL</t>
  </si>
  <si>
    <t>VILA CASTILLO, ELIZABETH JANETH</t>
  </si>
  <si>
    <t xml:space="preserve"> TECNÓLOGO MEDICO </t>
  </si>
  <si>
    <t>LIC. EN TECNOLOGÍA MEDICA</t>
  </si>
  <si>
    <t>VILLA ZEGARRA, BORIS EDUARDO</t>
  </si>
  <si>
    <t>VILLACORTA ZEGARRA DAVID</t>
  </si>
  <si>
    <t xml:space="preserve"> TÉCNICO FORESTAL </t>
  </si>
  <si>
    <t>TÉCNICO FORESTAL</t>
  </si>
  <si>
    <t>VILLALVA ROMERO, NELSON WILMER</t>
  </si>
  <si>
    <t>VILLEGAS LIZANA, GILBER</t>
  </si>
  <si>
    <t xml:space="preserve"> CONTADOR PUBLICO </t>
  </si>
  <si>
    <t>SUPERVISORA EN PLANEAMIENTO Y EVALUACIÓN</t>
  </si>
  <si>
    <t>VIVAS  PASCUAL, CARMEN ELENA</t>
  </si>
  <si>
    <t>YAURI QUISPE, JULIO JESUS</t>
  </si>
  <si>
    <t>ESPECIALISTA EN COBRANZA</t>
  </si>
  <si>
    <t>YBAÑEZ GAMBOA, GRISSEL ROSSANA</t>
  </si>
  <si>
    <t>ZAMORA TAPIA, CARLOS HUMBERTO</t>
  </si>
  <si>
    <t>ZARATE ACARLEY, JESSICA LUZMILA</t>
  </si>
  <si>
    <t>GESTOR DE PROYECTOS DE TECNOLOGÍAS DE LA INFORMACIÓN</t>
  </si>
  <si>
    <t xml:space="preserve">ZARATE VICTORIA, DENIS ARTURO </t>
  </si>
  <si>
    <t>ZAVALA CARRASCO, LIZ CELIA</t>
  </si>
  <si>
    <t>ZAVALETA CARDENAS, DAN JANHSON</t>
  </si>
  <si>
    <t>JEFE DE LA OFICINA DE ASESORIA JURIDICA</t>
  </si>
  <si>
    <t>ZEGARRA ALIAGA, HELI JOHAN</t>
  </si>
  <si>
    <t>1C/3R</t>
  </si>
  <si>
    <t>REYNAGA ARAMBULO LUIS VIRGILIO</t>
  </si>
  <si>
    <t>PLIEGO 114 CONSEJO NACIONAL DE CIENCIA, TECNOLOGIA E INNOVACION TECNOLOGICA - CONCYTEC</t>
  </si>
  <si>
    <t>AUXILIAR DE SERVICIOS</t>
  </si>
  <si>
    <t>AGREDA PALOMINO ZOILA MARLENI</t>
  </si>
  <si>
    <t>SECRETARIADO COMERCIAL</t>
  </si>
  <si>
    <t>ALMENDRAS FERNANDEZ ELIZA MARIELA</t>
  </si>
  <si>
    <t>EGRESADA DE MAESTRÍA EN DERECHO</t>
  </si>
  <si>
    <t xml:space="preserve">ALVA RAVELO FERNANDO MARTIN </t>
  </si>
  <si>
    <t>CIENCIA Y TECNOLOGÍA DE LA COMUNICACIÓN</t>
  </si>
  <si>
    <t>BACHILLER EN CIENCIA Y TECNOLOGÍA DE LA COMUNICACIÓN</t>
  </si>
  <si>
    <t>ASESOR DE PRESIDENCIA</t>
  </si>
  <si>
    <t>ALVAREZ SALAZAR JUBALT RAFAEL</t>
  </si>
  <si>
    <t>INGENIERO INDUSTRIAL. MAESTRÍA EN ADMINISTRACIÓN ESTRATÉGICA DE EMPRESAS. DOCTORADO EN GESTIÓN ESTRATÉGICA.</t>
  </si>
  <si>
    <t>ANACLETO CORNELIO JOSE LUIS</t>
  </si>
  <si>
    <t>INGENIERÍA DE SISTEMAS Y CÓMPUTO</t>
  </si>
  <si>
    <t>INGENIERO DE SISTEMAS Y CÓMPUTO/  EGRESADO DE MAESTRÍA EN GESTIÓN PÚBLICA</t>
  </si>
  <si>
    <t>PROGRAMADOR</t>
  </si>
  <si>
    <t>ANGELES QUISPE DIANA SABY</t>
  </si>
  <si>
    <t xml:space="preserve">LICENCIADA EN BIBLIOTECOLOGÍA Y CIENCIAS DE LA INFORMACIÓN </t>
  </si>
  <si>
    <t xml:space="preserve">ANALISTA </t>
  </si>
  <si>
    <t>AQUINO REMIGIO SILVANA JACQUELINE</t>
  </si>
  <si>
    <t>LICENCIADA EN BIBLIOTECOLOGÍA Y CIENCIAS DE LA INFORMACIÓN. MÁSTER EN SISTEMAS DE LA INFORMACIÓN DIGITAL</t>
  </si>
  <si>
    <t>ESPECIALISTA EN SEGUIMIENTO</t>
  </si>
  <si>
    <t>ARIAS VELASQUEZ MARIBEL ANGELICA</t>
  </si>
  <si>
    <t>INGENIERA DE COMPUTACIÓN Y SISTEMAS/  MASTER EN GERENCIA PÚBLICA</t>
  </si>
  <si>
    <t>ARREDONDO GUTIERREZ SILVIA ROSA</t>
  </si>
  <si>
    <t>AYQUIPA  ELGUERA MIGUEL ANGEL</t>
  </si>
  <si>
    <t>INGENIERO ZOOTECNISTA / MAGÍSTER SCIENTIAE EN PRODUCCIÓN ANIMAL</t>
  </si>
  <si>
    <t>BALAREZO ALMANZA VANESSA</t>
  </si>
  <si>
    <t>BAZAN BORJA MARIO FRANCISCO</t>
  </si>
  <si>
    <t>ECONOMISTA. MAESTRÍA EN DESARROLLO AMBIENTAL. DOCTORADO EN GESTIÓN ESTRATÉGICA</t>
  </si>
  <si>
    <t>BELLIDO FLORES GINO GREGORIO</t>
  </si>
  <si>
    <t>BENDEZU POMA ORLANDO</t>
  </si>
  <si>
    <t>CIENCIAS-MENCIÓN INGENIERÍA ECONÓMICA</t>
  </si>
  <si>
    <t>BACHILLER EN CIENCIAS- MENCIÓN EN INGENIERÍA ECONÓMICA</t>
  </si>
  <si>
    <t xml:space="preserve">ESPECIALISTA </t>
  </si>
  <si>
    <t>BERMUDEZ DIAZ LUDISLEYDIS</t>
  </si>
  <si>
    <t>BIOQUÍMICA</t>
  </si>
  <si>
    <t>LICENCIADA EN BIOQUÍMICA. MÁSTER EN GESTIÓN AMBIENTAL, CALIDAD Y AUDITORÍA PARA EMPRESAS. DOCTORA EN CIENCIAS BIOMÉDICAS.</t>
  </si>
  <si>
    <t>BERNAL PEREZ PEDRO MARTIN</t>
  </si>
  <si>
    <t>TECNOLOGÍA MÉDICA</t>
  </si>
  <si>
    <t>LICENCIADO EN TECNOLOGÍA MÉDICA. MAESTRO EN POLÍTICAS Y GESTIÓN DE LA TECNOLOGÍA E INNOVACIÓN. MAGISTER EN CIENCIAS POLÍTICAS Y GOBIERNO CON MENCIÓN EN POLÍTICAS PÚBLICAS Y GESTIÓN PÚBLICA.</t>
  </si>
  <si>
    <t>BRAÑES GUTIERREZ VANESSA</t>
  </si>
  <si>
    <t>LICENCIADA EN BIBLIOTECOLOGÍA Y CIENCIAS DE LA INFORMACIÓN</t>
  </si>
  <si>
    <t>BRAVO MANRIQUE ROXANA</t>
  </si>
  <si>
    <t xml:space="preserve">MEDICINA VETERINARIA </t>
  </si>
  <si>
    <t>MÁSTER UNIVERSITARIO EN SANIDAD Y PRODUCCIÓN PORCINA</t>
  </si>
  <si>
    <t>BULEJE SONO JOSE LUIS</t>
  </si>
  <si>
    <t>BIÓLOGO, MENCIÓN EN BIOLOGÍA CELULAR Y GENÉTICA</t>
  </si>
  <si>
    <t>OPERADOR DE CENTRAL TELEFONICA</t>
  </si>
  <si>
    <t>CABALLERO CABALLERO BLANCA</t>
  </si>
  <si>
    <t>TÉCNICA EN CENTRALES TELEFÓNICAS</t>
  </si>
  <si>
    <t>CABALLERO MENDOZA CRISTINA PAOLA</t>
  </si>
  <si>
    <t xml:space="preserve"> ADMINISTRACIÓN DE TURISMO</t>
  </si>
  <si>
    <t>CABRERA FUENTES MARIA ISABEL</t>
  </si>
  <si>
    <t>ABOGADA/ EGRESADA DE MAESTRÍA EN GESTIÓN PÚBLICA</t>
  </si>
  <si>
    <t>CARDENAS VELASQUEZ JULIA ISABEL</t>
  </si>
  <si>
    <t>INGENIERA INDUSTRIAL/ EGRESADA DE MAESTRÍA EN ADMINISTRACIÓN Y GESTIÓN PÚBLICA</t>
  </si>
  <si>
    <t>CARPIO GAVILAN CLAUDIA PAOLA</t>
  </si>
  <si>
    <t>CASILDO CANEDO ROCIO CATHIA</t>
  </si>
  <si>
    <t>MARKETING Y NEGOCIOS INTERNACIONALES / TRADUCCIÓN E INTERPRETACIÓN</t>
  </si>
  <si>
    <t xml:space="preserve">EGRESADA DE MAESTRÍA EN MARKETING Y NEGOCIOS INTERNACIONALES/LICENCIADA EN TRADUCCIÓN E INTERPRETACIÓN/ </t>
  </si>
  <si>
    <t>CASTELLO GALVEZ JOSE ARTURO</t>
  </si>
  <si>
    <t xml:space="preserve">MEDICINA  </t>
  </si>
  <si>
    <t>MÉDICO CIRUJANO. EGRESADO DE LA MAESTRÍA EN SALUD OCUPACIONAL Y AMBIENTAL</t>
  </si>
  <si>
    <t>CASTRO RIOS  CLAUDIA IVETTE</t>
  </si>
  <si>
    <t>CONTADORA PÚBLICA / BACHILLER EN CIENCIAS FINANCIERAS Y CONTABLES</t>
  </si>
  <si>
    <t xml:space="preserve">CHAUCA CONTRERAS CARMEN ISABEL </t>
  </si>
  <si>
    <t>PROFESIONAL TÉCNICO EN SECRETARIADO EJECUTIVO</t>
  </si>
  <si>
    <t>ESPECIALISTA SOPORTE</t>
  </si>
  <si>
    <t>CHAVEZ  YRIGOIN JUAN ISAEL</t>
  </si>
  <si>
    <t>CHING IBARRA SUYIN MEYLIN</t>
  </si>
  <si>
    <t>CLAVIJO VILLASECA WALTER</t>
  </si>
  <si>
    <t xml:space="preserve">SECUNDARIA </t>
  </si>
  <si>
    <t>SECUNDARIA / ESTUDIOS SUPERIORES INCOMPLETOS</t>
  </si>
  <si>
    <t>ESPECIALISTA EN ESTUDIOS</t>
  </si>
  <si>
    <t>COLLANTES  RIOS JHON MOISES</t>
  </si>
  <si>
    <t>CONDOR PORRAS ELENA GABRIELA</t>
  </si>
  <si>
    <t xml:space="preserve">INGENIERÍA INDUSTRIAL </t>
  </si>
  <si>
    <t>INGENIERO INDUSTRIAL. MAESTRÍA EN GESTIÓN PÚBLICA.</t>
  </si>
  <si>
    <t xml:space="preserve">DIRECTORA </t>
  </si>
  <si>
    <t>CORDOVA YAMAUCHI CLAUDIA GYSELLA</t>
  </si>
  <si>
    <t>INGENERÍA ELECTRÓNICA</t>
  </si>
  <si>
    <t>TÍTULO PROFESIONAL DE INGENERÍA ELECTRÓNICA</t>
  </si>
  <si>
    <t>CRIALES JOHNSON ASTRID HASSEL</t>
  </si>
  <si>
    <t>ARQUITECTA / EGRESADA DE MAESTRÍA EN POLÍTICAS Y GESTIÓN DE LA CIENCIA, TECNOLOGÍA E INNOVACIÓN</t>
  </si>
  <si>
    <t>ASESOR TECNICO</t>
  </si>
  <si>
    <t>CRUCES MAYHUA HECTOR ENRIQUE</t>
  </si>
  <si>
    <t>INGENIERO INDUSTRIAL/ MAGÍSTER EN ADMINISTRACIÓN ESTRATÉGICA DE EMPRESAS</t>
  </si>
  <si>
    <t>DE LA CRUZ MASIAS ALEXANDER ROMULO</t>
  </si>
  <si>
    <t xml:space="preserve">DEL CARPIO GUERRERO ABEL ERICK </t>
  </si>
  <si>
    <t>BACHILLER EN INGENIERÍA ELECTRÓNICA</t>
  </si>
  <si>
    <t>DELGADO CHANGA ROSARIO DEL PILAR</t>
  </si>
  <si>
    <t>ESPINO RODRIGUEZ ANA TERESA</t>
  </si>
  <si>
    <t>ESTRADA TABOADA DIANA PLACIDA</t>
  </si>
  <si>
    <t>INGENIERÍA AGRÓNOMA</t>
  </si>
  <si>
    <t>INGENIERO AGRÓNOMO / MAGISTER EN MEJORAMIENTO GENÉTICO DE PLANTAS CULTIVADAS</t>
  </si>
  <si>
    <t>FARFAN RAMOS AMERICO</t>
  </si>
  <si>
    <t>FIGUEROA MOY CAMILO ALFREDO</t>
  </si>
  <si>
    <t>FLORES FLORES MYRA EVELYN</t>
  </si>
  <si>
    <t xml:space="preserve">CIENCIAS- MENCIÓN EN QUÍMICA </t>
  </si>
  <si>
    <t>BACHILLER EN CIENCIAS- MENCIÓN EN QUÍMICA / MÁSTER UNIVERSITARIO EUROPEO EN ALIMENTACIÓN, NUTRICIÓN Y METABOLISMO / TÍTULO UNIVERSITARIO OFICIAL DE DOCTORA DENTRO DEL PROGRAMA DE DOCTORADO EN ALIMENTACIÓN, FISIOLOGÍA Y SALUD</t>
  </si>
  <si>
    <t>ADMINISTRADOR BASE DE DATOS</t>
  </si>
  <si>
    <t>FRANCISCO  CARPIO HENRY YOVANNI</t>
  </si>
  <si>
    <t>FRANCO SUAREZ DIANA MERCEDES</t>
  </si>
  <si>
    <t>ECONOMISTA / MAGÍSTER EN ADMINISTRACIÓN ESTRATÉGICA DE EMPRESAS</t>
  </si>
  <si>
    <t>FREITAS CHANAME EDWIN ERNESTO</t>
  </si>
  <si>
    <t>GARCIA ZEGARRA RUBEN ALEJANDRO</t>
  </si>
  <si>
    <t>INGENIERO DE COMPUTACIÓN  Y SISTEMAS. EGRESADO DE MAESTRÍA EN ADMINISTRACIÓN.</t>
  </si>
  <si>
    <t>GOMEZ RAZZA VICTOR HUMBERTO</t>
  </si>
  <si>
    <t>GONZALES  GARCIA DANIEL ENRIQUE</t>
  </si>
  <si>
    <t>ECONÓMISTA</t>
  </si>
  <si>
    <t>ESPECIALISTA EN PERSONAL</t>
  </si>
  <si>
    <t>GUITTON ARTEAGA SARAGOZA NELLY</t>
  </si>
  <si>
    <t xml:space="preserve">MAGÍSTER EN RELACIONES PÚBLICAS- </t>
  </si>
  <si>
    <t>GUTIERREZ PEÑALOZA MAGALY LOURDES</t>
  </si>
  <si>
    <t>LICENCIADA EN ADMINISTRACIÓN / MAESTRA EN COMPORTAMIENTO ORGANIZACIONAL Y RRHH</t>
  </si>
  <si>
    <t>HARMAN GUERRA HENRY ANTHONY PAUL</t>
  </si>
  <si>
    <t xml:space="preserve">BACHILLER EN ECONOMÍA / MASTER- STANFORD UNIVERSITY 
</t>
  </si>
  <si>
    <t>HERRERA CATALAN PEDRO PAUL</t>
  </si>
  <si>
    <t xml:space="preserve">MAGÍSTER EN PLANIFICACIÓN URBANA Y REGIONAL- </t>
  </si>
  <si>
    <t>HERRERA PEREZ EDER GUILLERMO</t>
  </si>
  <si>
    <t>MÉDICO CIRUJANO</t>
  </si>
  <si>
    <t>MÉDICO CIRUJANO / MÁSTER INTERNACIONAL EN SALUD INFANTIL COMUNITARIA</t>
  </si>
  <si>
    <t>HERRERA SARMIENTO ANA SILVIA</t>
  </si>
  <si>
    <t>CONTADOR PÚBLICO / MAGÍSTER EN GESTIÓN PÚBLICA</t>
  </si>
  <si>
    <t>HIDALGO  MINAYA NEYDO EDGAR</t>
  </si>
  <si>
    <t xml:space="preserve">HUACACHE BALDEON ROXANA </t>
  </si>
  <si>
    <t xml:space="preserve">HUAMAN  GONZALES CESAR ENRIQUE </t>
  </si>
  <si>
    <t>ESTUDIOS DE ADMINISTRACIÓN</t>
  </si>
  <si>
    <t>HUERTO AMADO HANS</t>
  </si>
  <si>
    <t>CIENCIA POLÍTICA  / CIENCIAS Y ARTES DE LA COMUNICACIÓN</t>
  </si>
  <si>
    <t>MAGÍSTER EN CIENCIA POLÍTICA CON MENCIÓN EN POLÍTICAS PÚBLICAS Y SOCIEDAD CIVIL / BACHILLER EN CIENCIAS Y ARTES DE LA COMUNICACIÓN</t>
  </si>
  <si>
    <t>ISIQUE CHAVEZ JUAN MANUEL LUIS</t>
  </si>
  <si>
    <t>CIENCIAS FARMACEÚTICAS Y BIOQUÍMICA</t>
  </si>
  <si>
    <t>QUÍMICO FARMACEÚTICO Y BIOQUÍMICO. MASTER EN DERECHO, ECONOCMÍA, GESTIÓN CON FINES DE INVESTIGACIÓN Y PROFESIONAL, CON MENCIÓN EN ADMINISTRACIÓN DE NEGOCIO, ESPECIALIDAD EN ADMINISTRACIÓN DE EMPRESAS.</t>
  </si>
  <si>
    <t>KAHATT SANCHEZ JUAN SALVADOR</t>
  </si>
  <si>
    <t xml:space="preserve">LEON MEDINA JEZMIN DEL CARMEN </t>
  </si>
  <si>
    <t>PRESIDENTE</t>
  </si>
  <si>
    <t>LEON VELARDE SERVETTO FABIOLA MARIA</t>
  </si>
  <si>
    <t>CIENCIAS- MENCIÓN EN BIOLOGÍA</t>
  </si>
  <si>
    <t>DOCTOR EN CIENCIAS- MENCIÓN EN FISIOLOGÍA / MAGÍSTER EN CIENCIAS- MENCIÓN EN BIOLOGÍA</t>
  </si>
  <si>
    <t>LLANOS GARCIA ALEJANDRO JOSE</t>
  </si>
  <si>
    <t>INGENIERO ELECTRÓNICO. EGRESADO DE LA MAESTRIA EN TELECOMUNICACIONES.</t>
  </si>
  <si>
    <t>PROFESIONAL ADMINISTRATIVO</t>
  </si>
  <si>
    <t xml:space="preserve">LOPEZ BURGA URSULA RAQUEL </t>
  </si>
  <si>
    <t>LICENCIADA EN SOCIOLOGÍA / EGRESADA DE MAESTRÍA EN CIENCIA POLÍTICA, ESPECIALIDAD EN POLÍTICAS PÚBLICAS Y SOCIEDAD CIVIL</t>
  </si>
  <si>
    <t xml:space="preserve">LOPEZ CHANG MIGUEL ALEJANDRO </t>
  </si>
  <si>
    <t>ABOGADO- ESTUDIOS DE MAESTRÍA EN DERECHO PENAL</t>
  </si>
  <si>
    <t>LOPEZ MARTINEZ DANITZA ANDREA</t>
  </si>
  <si>
    <t>LUJAN TANTARICO DAVID ERNESTO</t>
  </si>
  <si>
    <t>INGENIERO PESQUERO. ESTUDIOS DE MAESTRÍA EN POLÍTICAS Y GESTIÓN DE LA CIENCIA, TECNOLOGÍA E INNOVACIÓN.</t>
  </si>
  <si>
    <t>LUNA VICTORIA CAYO ZASCHA KARINNA</t>
  </si>
  <si>
    <t>MALDONADO CARBAJAL KARINA</t>
  </si>
  <si>
    <t>ECONOMISTA / MAESTRÍA EN ESTUDIOS SOCIALES / DOCTORADO EN ESTUDIOS SOCIALES</t>
  </si>
  <si>
    <t>MARAVI ORTEGA ELIANA NELIDA</t>
  </si>
  <si>
    <t>MARTICORENA CASTILLO BENJAMIN AB</t>
  </si>
  <si>
    <t>FÍSICA</t>
  </si>
  <si>
    <t>FÍSICO/ DOCTOR EN FÍSICA</t>
  </si>
  <si>
    <t>MELGAR SASIETA HECTOR ANDRES</t>
  </si>
  <si>
    <t>INGENIERÍA INFORMÁTICA/ CIENCIAS E INGENIERÍA</t>
  </si>
  <si>
    <t>INGENIERO INFORMÁTICO/ BACHILLER EN CIENCIAS E INGENIERÍA/ MAGÍSTER EN INGENIERÍA BIOMÉDICA / DOCTOR EN INGENIERÍA Y GESTIÓN DEL CONOCIMIENTO</t>
  </si>
  <si>
    <t>MILLAN ZUZUNAGA MARIA CAROLINA</t>
  </si>
  <si>
    <t>ABOGADO/ ESTUDIOS DE MAESTRÍA EN GESTIÓN PÚBLICA</t>
  </si>
  <si>
    <t>MIRANDA GUEVARA CAROLINA</t>
  </si>
  <si>
    <t>INGENIERA INDUSTRIAL / EGRESADA DE LA MAESTRÍA EN GESTIÓN PÚBLICA / MASTER EN GESTIÓN PÚBLICA</t>
  </si>
  <si>
    <t>MONTALVO CACHAY ANA BERTHA</t>
  </si>
  <si>
    <t>MORA VELIT JESSICA JENIFER</t>
  </si>
  <si>
    <t xml:space="preserve">INGENIERA EN INDUSTRIAS ALIMENTARIAS / EGRESADA DE MAESTRÍA EN TECNOLOGÍAS DE ALIMENTOS </t>
  </si>
  <si>
    <t>MORALES BERMUDEZ RAYMUNDO ANTONIO</t>
  </si>
  <si>
    <t>MULLISACA SIHUACOLLO JULIO CESAR</t>
  </si>
  <si>
    <t>PSICÓLOGA</t>
  </si>
  <si>
    <t>MURGUIA QUINTANA MARIA MILAGROS</t>
  </si>
  <si>
    <t>LICENCIADA EN PSICOLOGIA. MAESTRA EN RESPONSABILIDAD SOCIAL.</t>
  </si>
  <si>
    <t>NARCISO SALAZAR ANMARY GUISELA</t>
  </si>
  <si>
    <t>ABOGADA / EGRESADA DEL MASTER EN GESTIÓN PÚBLICA</t>
  </si>
  <si>
    <t>NAVA PASCO ANTHONY JAMES</t>
  </si>
  <si>
    <t xml:space="preserve">NIFLA ANCOCALLO AGUEDA </t>
  </si>
  <si>
    <t>INGENIERA EN INDUSTRIAS ALIMENTARIAS/ EGRESADA DE MAESTRÍA EN GESTIÓN AMBIENTAL Y DESARROLLO SOSTENIBLE</t>
  </si>
  <si>
    <t>ESPECIALISTA EN LOGISTICA</t>
  </si>
  <si>
    <t xml:space="preserve">OLIVARES POGGI CÉSAR AUGUSTO </t>
  </si>
  <si>
    <t>INFORMÁTICA CON MENCIÓN EN CIENCIAS DE LA COMPUTACIÓN</t>
  </si>
  <si>
    <t>MAGÍSTER EN INFORMÁTICA CON MENCIÓN EN CIENCIAS DE LA COMPUTACIÓN</t>
  </si>
  <si>
    <t>OLIVERA GARCIA JOSE ENRIQUE</t>
  </si>
  <si>
    <t>BIÓLOGÍA CON MENCIÓN EN GENÉTICA</t>
  </si>
  <si>
    <t>BIÓLOGO CON MENCIÓN EN GENÉTICA/ MAESTRÍA EN BIOQUÍMICA</t>
  </si>
  <si>
    <t>ORBEGOSO MESONES PAOLA</t>
  </si>
  <si>
    <t>ORDOÑEZ BARRUETA ALFREDO RICHARD</t>
  </si>
  <si>
    <t>CONTADOR PÚBLICO. EGRESADO DE MAESTRÍA EN AUDITORÍA INTEGRAL.</t>
  </si>
  <si>
    <t>ORTEGA SAN MARTIN FERNANDO JAIME</t>
  </si>
  <si>
    <t>INGENIERÍA INDUSTRIAL / INGENIERÍA METALÚRGICO Y SIDERÚRGICO</t>
  </si>
  <si>
    <t>BACHILLER EN INGENIERÍA INDUSTRIAL / INGENIERO METALÚRGICO Y SIDERÚRGICO/ MAGÍSTER EN ADMINISTRACIÓN</t>
  </si>
  <si>
    <t>PALOMINO  PACHECO CHRISTIAN JESUS</t>
  </si>
  <si>
    <t>DERECHO / QUÍMICA FARMACÉUTICA</t>
  </si>
  <si>
    <t>QUÍMICO FARMACÉUTICO-  / EGRESADO DE MAESTRÍA DE PRODUCTOS NATURALES Y BIO COMERCIO / BACHILLER EN DERECHO</t>
  </si>
  <si>
    <t>PALOMINO NAIVARIS MARITZA</t>
  </si>
  <si>
    <t>PALOMINO REYNA KATHERINE PATRICIA</t>
  </si>
  <si>
    <t>INGENIERA DE SISTEMAS/ ESTUDIOS DE MAESTRÍA EN EMPRENDIMIENTO E INNOVACIÓN</t>
  </si>
  <si>
    <t>PEÑA BACA TANIA SARITH</t>
  </si>
  <si>
    <t>MASTER IN SCIENCE / PH. D. EN ECOLOGÍA, EVOLUCIÓN Y COMPORTAMIENTO / BIÓLOGA</t>
  </si>
  <si>
    <t>PERALTA DELGADO CARLOS SALVADOR</t>
  </si>
  <si>
    <t>INGENIERO INDUSTRIAL / ESTUDIOS DE MAESTRÍA EN ADMINISTRACIÓN / ESTUDIOS DE MAESTRÍA EN PROSPECTIVA ESTRATÉGICA / ESTUDIOS DE DOCTORADO EN GESTIÓN EMPRESARIAL</t>
  </si>
  <si>
    <t>PEREZ GRANDEZ VIOLETA</t>
  </si>
  <si>
    <t>MÉDICO CIRUJANO / ESTUDIOS DE MAESTRÍA EN POLÍTICA Y GESTIÓN UNIVERSITARIA</t>
  </si>
  <si>
    <t>PONCE ACUÑA RAFAEL ALEJANDRO</t>
  </si>
  <si>
    <t>PONTE  RAMOS SUSY GLADYS</t>
  </si>
  <si>
    <t>QUINTANA SALDARRIAGA MARTIN CESAR</t>
  </si>
  <si>
    <t>INGENIERÍA ECONÓMICA</t>
  </si>
  <si>
    <t>QUIROZ GONZALES JOSE LUIS</t>
  </si>
  <si>
    <t>INGENIERO MECÁNICO / MASTER EN ADMINISTRACIÓN DE EMPRESAS</t>
  </si>
  <si>
    <t>JEFE OGAJ</t>
  </si>
  <si>
    <t>QUISPE CORONEL JOSE SAMUEL</t>
  </si>
  <si>
    <t>ABOGADO / ESTUDIOS DE MAESTRÍA CON MENCIÓN EN DERECHO PROCESAL</t>
  </si>
  <si>
    <t>GESTOR DE PROYECTOS</t>
  </si>
  <si>
    <t xml:space="preserve">QUISPE RIVEROS DAVID ELADIO </t>
  </si>
  <si>
    <t>FILOSOFÍA</t>
  </si>
  <si>
    <t>BACHILLER EN FILOSOFÍA</t>
  </si>
  <si>
    <t>SUPERVISOR</t>
  </si>
  <si>
    <t xml:space="preserve">RAMIREZ  TODCO NELLY BEATRIZ </t>
  </si>
  <si>
    <t>CONTADOR PÚBLICO / MAESTRA EN AUDITORÍA INTEGRAL</t>
  </si>
  <si>
    <t>REQUEJO GARCIA OSCAR</t>
  </si>
  <si>
    <t>REVELLI QUISPE ROSA ELIZABETH</t>
  </si>
  <si>
    <t>ABOGADA / MAESTRA EN GESTIÓN PÚBLICA</t>
  </si>
  <si>
    <t>REYES CONDE MAXIMO RICARDO</t>
  </si>
  <si>
    <t>BACHILLER EN SOCIOLOGÍA/ EGRESADO DE MAESTRÍA EN PROSPECTIVA ESTRATÉGICA PARA EL DESARROLLO NACIONAL/ EGRESADO DE MAESTRÍA EN GESTIÓN DE INVERSIÓN PÚBLICA</t>
  </si>
  <si>
    <t>COORDINADOR DE RECURSOS HUMANOS</t>
  </si>
  <si>
    <t>RINALDI XXX MARCO</t>
  </si>
  <si>
    <t>LICENCIADO EN CIENCIAS POLÍTICAS / MAGÍSTER EN GERENCIA SOCIAL</t>
  </si>
  <si>
    <t>RIOS DELGADO ADÁN</t>
  </si>
  <si>
    <t>LICENCIADO EN PERIODISMO / EGRESADO DE MAESTRÍA DE DESARROLLO Y DEFENSA NACIONAL</t>
  </si>
  <si>
    <t>RIVADENEYRA SANCHEZ FIORELLA MEDALIT</t>
  </si>
  <si>
    <t>SECRETARIADO/ASISTENTE DE GERENCIA - ADMINISTRACIÓN DE NEGOCIOS</t>
  </si>
  <si>
    <t>SECRETARIA, ASISTENTE DE GERENCIA - ADMINISTRACIÓN DE NEGOCIOS</t>
  </si>
  <si>
    <t>RIVERO SUAREZ ALEXANDER JAVIER</t>
  </si>
  <si>
    <t>INGENIERO DE SISTEMAS Y CÓMPUTO</t>
  </si>
  <si>
    <t>RODRIGUEZ  SALDARRIAGA ALFONSO JESUS</t>
  </si>
  <si>
    <t>BACHILLER EN CIENCIAS SOCIALES- MENCIÓN EN ECONOMÍA/ ESTUDIOS DE MAESTRÍA EN ECONOMÍA</t>
  </si>
  <si>
    <t>RODRIGUEZ ARGUEDAS DEISY ROSSANA</t>
  </si>
  <si>
    <t xml:space="preserve">EGRESADA DE MAESTRÍA EN ADMINISTRACIÓN PÚBLICA CON MENCIÓN EN ANTICORRUPCIÓN- </t>
  </si>
  <si>
    <t>RODRIGUEZ PEÑA MIGUEL ANGEL</t>
  </si>
  <si>
    <t>INGENIERÍA EN INDUSTRIAS ALIMENTARIAS</t>
  </si>
  <si>
    <t>ROJAS DIEZ JORGE LUIS</t>
  </si>
  <si>
    <t>BACHILLER EN FÍSICA</t>
  </si>
  <si>
    <t>ROJAS OCHANTE JUAN MANUEL</t>
  </si>
  <si>
    <t>ROLDAN DAVILA CESAR</t>
  </si>
  <si>
    <t>ESPECIALISTA EN DESARROLLO DE SOFTWARE</t>
  </si>
  <si>
    <t>ROMERO BRUNO LILIAM LORENA</t>
  </si>
  <si>
    <t xml:space="preserve">INGENERÍA DE COMPUTACIÓN Y SISTEMAS </t>
  </si>
  <si>
    <t xml:space="preserve">INGENIERO DE COMPUTACIÓN Y SISTEMAS </t>
  </si>
  <si>
    <t>ROMERO RUGEL ELVIA XIMENA</t>
  </si>
  <si>
    <t>ESPECIALISTA EN GESTIÓN</t>
  </si>
  <si>
    <t>ROSAS CULCOS FREDY ROBERT</t>
  </si>
  <si>
    <t>RUIZ BUSTOS ALDO ANDREI</t>
  </si>
  <si>
    <t>SALAZAR  GONZALES MARCO ANTONIO</t>
  </si>
  <si>
    <t>INGENIERO INDUSTRIAL / EGRESADO DE MAESTRÍA EN ADMINISTRACIÓN- MENCIÓN EN AUDITORÍA ADMINISTRATIVA</t>
  </si>
  <si>
    <t>SANCHO ABREGU JULIO INOCENCIO</t>
  </si>
  <si>
    <t xml:space="preserve">LICENCIADO EN PSICOLOGÍA </t>
  </si>
  <si>
    <t>SARMIENTO RAMIREZ  PAULINA JANET</t>
  </si>
  <si>
    <t>SERVAN MELENDEZ GILBERT</t>
  </si>
  <si>
    <t>SOBARZO ARTEAGA ANA GABRIELA</t>
  </si>
  <si>
    <t>BIÓLOGO MARINO</t>
  </si>
  <si>
    <t>BIÓLOGO MARINO / EGRESADA DE MAESTRÍA EN POLÍTICAS Y GESTIÓN DE LA CTEI</t>
  </si>
  <si>
    <t>SUB DIRECTOR</t>
  </si>
  <si>
    <t>SOPLIN ALVARADO PAUL ANDERSON</t>
  </si>
  <si>
    <t>LICENCIADO EN ECONOMÍA / MAESTRÍA EN RELACIONES INTERNACIONALES APLICADAS</t>
  </si>
  <si>
    <t>SOSA DEJO MANUEL HUMBERTO</t>
  </si>
  <si>
    <t>SOTOMAYOR PARIAN RAQUEL MERCEDES</t>
  </si>
  <si>
    <t>LICENCIADA EN BIOLOGÍA/ MAGÍSTER EN POLÍTICAS Y GESTIÓN DE LA CTI</t>
  </si>
  <si>
    <t>SULCA CHACCHI ULIANOV</t>
  </si>
  <si>
    <t>QUÍMICA FÍSICA</t>
  </si>
  <si>
    <t>LICENCIADO EN QUÍMICA FÍSICA/ ESTUDIOS CONCLUIDOS DE MAESTRÍA EN EDUCACIÓN AMBIENTAL Y DESARROLLO SOSTENIBLE</t>
  </si>
  <si>
    <t>TORRES CORNEJO JUAN CARLOS</t>
  </si>
  <si>
    <t>VALDIVIA QUISPE MARITZA</t>
  </si>
  <si>
    <t>VALVERDE CHUQUILLANQUI CRISTIAN ENRIQUE</t>
  </si>
  <si>
    <t>VARGAS CARRASCO LOURDES ANGELICA</t>
  </si>
  <si>
    <t>ECONOMISTA / EGRESADA  DE MAESTRÍA EN CIENCIAS ECONÓMICAS, CON MENCIÓN EN PROYECTOS DE INVERSIÓN</t>
  </si>
  <si>
    <t>ASISTENTE ADMINITRATIVO</t>
  </si>
  <si>
    <t>VARGAS ORMEÑO MARIA ELENA</t>
  </si>
  <si>
    <t>VERTIZ GUIDO HUGO</t>
  </si>
  <si>
    <t>ABOGADO - EGRESADO DE MAESTRÍA EN DERECHO</t>
  </si>
  <si>
    <t>VILCHEZ VILLAVICENCIO EMILIANO</t>
  </si>
  <si>
    <t>SECUNDARIA TÉCNICA: TÉCNICO EN ELECTRICIDAD</t>
  </si>
  <si>
    <t>CERTIFICADO DE CAPACITACIÓN TÉCNICO EN TELEFONÍA</t>
  </si>
  <si>
    <t>ZAMUDIO DIAZ YOLANDA ISABEL</t>
  </si>
  <si>
    <t>INGENIERO GEÓLOGO</t>
  </si>
  <si>
    <t>INGENIERO GEÓLOGO / MAGISTER EN CIENCIAS- ESPECIALIDAD GEOFÍSICA</t>
  </si>
  <si>
    <t>ZARATE ANCHANTE ANA FABIOLA</t>
  </si>
  <si>
    <t>ALVARADO BARBARAN, LAURA SILVIA</t>
  </si>
  <si>
    <t>LICENCIADA EN ECONOMIA</t>
  </si>
  <si>
    <t>RESPONSABLE DE UNIDAD</t>
  </si>
  <si>
    <t>ALVAREZ ALVAREZ, MARCO</t>
  </si>
  <si>
    <t>INGENIERÍA NFORMÁTICA</t>
  </si>
  <si>
    <t>TITULO PROFESIONAL DE INGENIERIO INFORMÁTICO</t>
  </si>
  <si>
    <t>ALVAREZ VILLANUEVA, ROSA ELVIRA</t>
  </si>
  <si>
    <t>CAPACITACIÓN EN LA OCUPACION DE SECRETARIADO EJECUTIVO</t>
  </si>
  <si>
    <t>ANDRADE MURILLO, NATHALY ROSSE</t>
  </si>
  <si>
    <t>TITULO TECNICO EN ADMINISTRACIÓN</t>
  </si>
  <si>
    <t>ARCE ZAVALA, ARLET</t>
  </si>
  <si>
    <t>ASTOLINGON ASTO, YANIRA MILAGROS</t>
  </si>
  <si>
    <t>TITULO TECNICO DE SECRETARIA EJECUTIVA</t>
  </si>
  <si>
    <t>AVALOS RODRIGUEZ, LOURDES KARINA</t>
  </si>
  <si>
    <t>BALLARDO SANTIAGO, CLARITA HELEN</t>
  </si>
  <si>
    <t>LICENCIADO EN ADMINISTRACIÓN DE EMPRESAS</t>
  </si>
  <si>
    <t>BARTUREN HUAMAN, RENZO RENATO</t>
  </si>
  <si>
    <t>TITULO PROFESIONAL DE INGENIERIO DE SISTEMAS</t>
  </si>
  <si>
    <t>BERNABE VARGAS, ELARD DANIEL</t>
  </si>
  <si>
    <t>BLAS  FALCON, JUAN CARLOS</t>
  </si>
  <si>
    <t>APOYO LOGISTICA</t>
  </si>
  <si>
    <t>BUENO LEYVA, JOSE SIXTO</t>
  </si>
  <si>
    <t>---</t>
  </si>
  <si>
    <t>CARRION HUAMAN, YSMAEL ANTONIO</t>
  </si>
  <si>
    <t>CIENCIAS COMUNICACIÓN</t>
  </si>
  <si>
    <t>CASARIEGO CHUPILLON, HOLGER WALDO</t>
  </si>
  <si>
    <t>SECUNDARIA COMPLETA
ESTUDIANTE UNIVERSITARIO</t>
  </si>
  <si>
    <t>CASTRO SOTO, PABLO ANDRES</t>
  </si>
  <si>
    <t>CAYO RIVAS, MARCO ANTONIO</t>
  </si>
  <si>
    <t>TITULO PROFESIONAL DE CONTADOR PÚBLICO</t>
  </si>
  <si>
    <t>CHAVEZ ORE, MARIELL MARIANA</t>
  </si>
  <si>
    <t>CHICO LEON, HENRY GERMAN</t>
  </si>
  <si>
    <t>INGENIERÍA AGROINDUSTRIAL</t>
  </si>
  <si>
    <t>TITULO PROFESIONAL EDE INGENIERO AGROINDUSTRIAL</t>
  </si>
  <si>
    <t>CHUMPITAZI CADILLO, HECTOR GUSTAVO</t>
  </si>
  <si>
    <t>CORNEJO MANRIQUE, CELIA GLADYS</t>
  </si>
  <si>
    <t>CORNEJO PAREJA, VICKY DANIELA</t>
  </si>
  <si>
    <t>TITULO PROFESIONAL DE ABOGADO</t>
  </si>
  <si>
    <t xml:space="preserve">ASESOR </t>
  </si>
  <si>
    <t>CORRALES ACOSTA, JEANETTE DEL CARMEN</t>
  </si>
  <si>
    <t>CRUZADO DE LA RIVA, ROLANDO RODOLFO</t>
  </si>
  <si>
    <t>DE LA TORRE GUZMAN, ALDO</t>
  </si>
  <si>
    <t>DE LA VEGA BEZADA, JOSE UBALDO</t>
  </si>
  <si>
    <t xml:space="preserve">DIAZ FUENTES, KIM VLADIMIR </t>
  </si>
  <si>
    <t>ESCOBAR SERNA, STEVE JOSUED</t>
  </si>
  <si>
    <t>TITULO PROFESIONAL EN CONTABILIDAD</t>
  </si>
  <si>
    <t>ESPINOZA HIDALGO, JULIA ERICKA</t>
  </si>
  <si>
    <t>LICENCIADA EN ECONOMÍA</t>
  </si>
  <si>
    <t>ESTELA CARRERA, RAQUEL JENNY</t>
  </si>
  <si>
    <t>FERREYRA CABRERA, TORIBIO DANILO</t>
  </si>
  <si>
    <t>FLORES  AGUERO, MARIA LORENA</t>
  </si>
  <si>
    <t>FRANCO LESCANO, MANUEL MAXIMO</t>
  </si>
  <si>
    <t>GARCIA RENGIFO, ALDO RUBEN</t>
  </si>
  <si>
    <t>TITULO PROFESIONAL DE INGENIERÍO INDUSTRIAL</t>
  </si>
  <si>
    <t>GOLUP X, ROMINA SOL</t>
  </si>
  <si>
    <t>GONZALES CARPIO, SANDRA</t>
  </si>
  <si>
    <t>HERNANDEZ PEDRAZA, LUZ ANGELITA</t>
  </si>
  <si>
    <t>INGENIERIA DE COMPUTACIÓN Y SISTEMAS</t>
  </si>
  <si>
    <t>TITULO PROFESIONAL DE INGENIERO EN COMPUTACIÓN Y SISTEMAS</t>
  </si>
  <si>
    <t>HERRERA CAMACHO, CESAR AUGUSTO</t>
  </si>
  <si>
    <t>HERRERA GODENZI, DANTE</t>
  </si>
  <si>
    <t>HUAMANI VERA, MARIA ISABEL</t>
  </si>
  <si>
    <t>HUASUPOMA BECERRA, DIEGO ARTURO</t>
  </si>
  <si>
    <t>INGUIL ROJAS, ERICH HAZEL</t>
  </si>
  <si>
    <t>TITULO PROFESIONAL EN CIENCIAS BIOLOGICAS</t>
  </si>
  <si>
    <t>JAHUIRA ARIAS , MARTHA HELENA</t>
  </si>
  <si>
    <t>LICENCIADA EN BIOLOGÍA</t>
  </si>
  <si>
    <t>JIMENEZ SANDOVAL, NADIA VICTORIA</t>
  </si>
  <si>
    <t>TITULO PROFESIONAL DE INGENIERÍO EN GESTIÓN INDUSTRIAL</t>
  </si>
  <si>
    <t>JIMENEZ TORRES, JORGE LUIS</t>
  </si>
  <si>
    <t>LANDEO CUADRADO, CESAR GROVER</t>
  </si>
  <si>
    <t>DIRECTOR EJECUTIVO</t>
  </si>
  <si>
    <t>LOPEZ BUSTILLO, ADOLFO MIGUEL</t>
  </si>
  <si>
    <t>LOSTAUNAU CAMA, JOSE LUIS</t>
  </si>
  <si>
    <t>LUNA MERCADO, AYDA CECILIA</t>
  </si>
  <si>
    <t>TITULO PROFESIONAL DE INGENIERA ZOOTECNISTA</t>
  </si>
  <si>
    <t>MADRID BRAÑES, VIANCA VANESA</t>
  </si>
  <si>
    <t>INGENIERÍA AMBIENTAL</t>
  </si>
  <si>
    <t>TITULO PROFESIONAL DE INGENIERA AMBIENTAL</t>
  </si>
  <si>
    <t>MANCISIDOR SOLORZANO, VILIALDO URFE</t>
  </si>
  <si>
    <t>TITULO PROFESIONAL DE INGENIERO DE SISTEMAS</t>
  </si>
  <si>
    <t>MANDUJANO CARRASCO, ROSMERY</t>
  </si>
  <si>
    <t>ADMINSTRACIÓN</t>
  </si>
  <si>
    <t>MANDUJANO NONALAYA, JULIO PEDRO PABLO</t>
  </si>
  <si>
    <t>MANRIQUE  CARMEN, ALEX WILFREDO</t>
  </si>
  <si>
    <t>TITULO PROFESIONAL DE INGENIERO INDUSTRIAL</t>
  </si>
  <si>
    <t>MATEO QUISPE, ELIZABETH</t>
  </si>
  <si>
    <t>MAZA CORDOVA, CARMEN ROSA</t>
  </si>
  <si>
    <t>TITULO PROFESIONAL EN BIOLOGIA</t>
  </si>
  <si>
    <t>TECNICO INFORMATICO</t>
  </si>
  <si>
    <t>MOLINA LOPEZ, CRISTIAN MANUEL</t>
  </si>
  <si>
    <t>INGENIERÍA DE SISTEMAS E INFORMATICA</t>
  </si>
  <si>
    <t>MONTALVO CACHAY, ANA BERTHA</t>
  </si>
  <si>
    <t>MUÑOZ VASQUEZ, LUIS JULIAN</t>
  </si>
  <si>
    <t>NERIO VEGA, MILAGROS LUZ</t>
  </si>
  <si>
    <t>TECNICO EN SECRETARIA EJECUTIVA</t>
  </si>
  <si>
    <t>NUÑEZ MOGROVEJO, LUIS ALEXANDER</t>
  </si>
  <si>
    <t>TITULO TECNICO EN DISEÑO GRAFICO</t>
  </si>
  <si>
    <t>OROSCO FARFAN, ENITH MELVA</t>
  </si>
  <si>
    <t>LICENCIADA EN SOCIOLOGÍA</t>
  </si>
  <si>
    <t>OYOLA LOZADA, MARIA GIULIANA</t>
  </si>
  <si>
    <t>PEÑALOZA YAURIVILCA, ELIZABETH</t>
  </si>
  <si>
    <t>RESPONSABLE DE TESORERIA/ ENCARGADO  DE  UA</t>
  </si>
  <si>
    <t>PICHI MENDOZA, ORLANDO JOSE</t>
  </si>
  <si>
    <t>PORTUGAL  ARAKAKI, SANDRA PAOLA</t>
  </si>
  <si>
    <t>INGENIERÍA PESQUERO</t>
  </si>
  <si>
    <t>TITULO PROFESIONAL DE INGENIERA PESQUERA</t>
  </si>
  <si>
    <t>PRIETO MUÑOZ, GIOVANNA LISSETH</t>
  </si>
  <si>
    <t>TITULO PROFESIONALDE ECONOMISTA</t>
  </si>
  <si>
    <t>QUEGUA ESPINOZA, ERIK CESAR</t>
  </si>
  <si>
    <t>QUESQUEN ANGELES, JUAN CARLOS</t>
  </si>
  <si>
    <t>QUISPE PACHAS, FLOR ISABEL</t>
  </si>
  <si>
    <t>TITULO PROFESIONAL TECNICO EN CONTABILIDAD</t>
  </si>
  <si>
    <t>RAMIREZ SOTO, MAX CARLOS</t>
  </si>
  <si>
    <t xml:space="preserve">REYES MATOS , URSULA FABIOLA </t>
  </si>
  <si>
    <t>RIVAS ESTRADA, MANUEL ALEJANDRO</t>
  </si>
  <si>
    <t>RODRIGUEZ RODRIGUEZ, JUAN MARTIN</t>
  </si>
  <si>
    <t>FISICA</t>
  </si>
  <si>
    <t xml:space="preserve">DOCTOR </t>
  </si>
  <si>
    <t>LICENCIADO EN FISICA</t>
  </si>
  <si>
    <t>ROJAS NACCHA, DIANETH CAROLINA</t>
  </si>
  <si>
    <t>TITULO PROFESIONAL DE INGENIERA EN INDUSTRIAL ALIMENTARIAS</t>
  </si>
  <si>
    <t>ROJAS SALAS, MARIO JESUS</t>
  </si>
  <si>
    <t>ROONEY PAREDES, MILDRED</t>
  </si>
  <si>
    <t>RUBIO MELENDEZ, SUSANA YSABEL</t>
  </si>
  <si>
    <t>TITULO PROFESIONAL CONTADOR PÚBLICO</t>
  </si>
  <si>
    <t>RUIZ BERRIOS, HERNAN ERICK</t>
  </si>
  <si>
    <t>ARCHIVISTICA Y GESTIÓN DOCUMENTAL</t>
  </si>
  <si>
    <t>SAAVEDRA REMIGIO, DAVID JONATHAN</t>
  </si>
  <si>
    <t>TITULO TECNICO EN COMPUTACION</t>
  </si>
  <si>
    <t>SALAS ZETA, HENRY FABIAN</t>
  </si>
  <si>
    <t>SANCHEZ DIAZ, ROSA ANGELICA</t>
  </si>
  <si>
    <t>INGENIERÍA AGRONOMA</t>
  </si>
  <si>
    <t>TITULO PROFESIONAL DE INGENIERO AGRONOMO</t>
  </si>
  <si>
    <t>SOLDEVILLA GARCIA, ROBERTO RUBEN</t>
  </si>
  <si>
    <t>TEALDO DULANTO, CARMEN ROSA</t>
  </si>
  <si>
    <t>TITULO PROFESIONAL DE INGENIERO QUIMICO</t>
  </si>
  <si>
    <t>TEJERINA CAISAN, MIRELLA GRACIELA</t>
  </si>
  <si>
    <t>INGENIERÍA QUIMICA</t>
  </si>
  <si>
    <t>URQUIZO SALAS, PATRICIA LEONOR</t>
  </si>
  <si>
    <t>VASQUEZ MUÑOZ, NOEMI LUCINDA</t>
  </si>
  <si>
    <t>VERGARAY VERGARAY, PROCOPIO EDINSON</t>
  </si>
  <si>
    <t>VILLANO TARRAGA, WILBERT VICENTE</t>
  </si>
  <si>
    <t>VILLEGAS MEDINA, JUAN DE DIOS</t>
  </si>
  <si>
    <t>YEOSHIRO ITURRY, LUIS MARIANO</t>
  </si>
  <si>
    <t>INGENIERÍA COMERCIAL</t>
  </si>
  <si>
    <t>TITULO PROFESIONAL DE INGENIERO COMERCIAL</t>
  </si>
  <si>
    <t>PLIEGO 183 INSTITUTO NACIONAL DE DEFENSA DE LA COMPETENCIA Y DE LA PROTECCION DE LA PROPIEDAD INTELECTUAL - INDECOPI</t>
  </si>
  <si>
    <t>ASISTENTE LEGAL GOR-LA LIBERTAD-OPS ES3</t>
  </si>
  <si>
    <t>47136336</t>
  </si>
  <si>
    <t>ABANTO FLORES, STEPHANIE MONIKE</t>
  </si>
  <si>
    <t>818-2017</t>
  </si>
  <si>
    <t>SECRETARIA CEB AA3</t>
  </si>
  <si>
    <t>41190150</t>
  </si>
  <si>
    <t>ABREGU RAMOS, ROSA</t>
  </si>
  <si>
    <t>EDUCACIÓN SUPERIOR (INST. SUP., ETC) COMPLETA</t>
  </si>
  <si>
    <t>46-2020</t>
  </si>
  <si>
    <t>PROFESIONAL EN ADMINISTRACIÓN</t>
  </si>
  <si>
    <t>45714497</t>
  </si>
  <si>
    <t>ACEVEDO CASTAÑEDA, KATHERINE JULIA</t>
  </si>
  <si>
    <t>983-2017</t>
  </si>
  <si>
    <t>NOTIFICADOR MOTORIZADO GOR-LA LIBERTAD AA3</t>
  </si>
  <si>
    <t>42744495</t>
  </si>
  <si>
    <t>ACEVEDO SANCHEZ, PACHAKOCHTER HILEMARO</t>
  </si>
  <si>
    <t>NINGUNO</t>
  </si>
  <si>
    <t>193-2017</t>
  </si>
  <si>
    <t>ANALISTA LEGAL GOR-TACNA ES3</t>
  </si>
  <si>
    <t>70207159</t>
  </si>
  <si>
    <t>ACEVEDO VASQUEZ, DANIELA PATRICIA</t>
  </si>
  <si>
    <t>237-2019</t>
  </si>
  <si>
    <t>PROF. EN DERECHO GOR-LA LIBERTAD ES3</t>
  </si>
  <si>
    <t>46160439</t>
  </si>
  <si>
    <t>ACOSTA AGUILAR, JOSE MANUEL</t>
  </si>
  <si>
    <t>145-2018</t>
  </si>
  <si>
    <t>SECRETARIA SPI AA4</t>
  </si>
  <si>
    <t>71380928</t>
  </si>
  <si>
    <t>ACOSTA PARIONA, WENDY MITSI</t>
  </si>
  <si>
    <t>702-2017</t>
  </si>
  <si>
    <t>ANALISTA DE COMUNICACIONES Y PRENSA GPD ES2</t>
  </si>
  <si>
    <t>70259620</t>
  </si>
  <si>
    <t>ACOSTA PEREZ, GABRIELA LIZZETH</t>
  </si>
  <si>
    <t>CIENCIA DE LA COMUNICACIÓN</t>
  </si>
  <si>
    <t>238-2019</t>
  </si>
  <si>
    <t xml:space="preserve">PROFESIONAL EN DERECHO </t>
  </si>
  <si>
    <t>47137893</t>
  </si>
  <si>
    <t>150-2017</t>
  </si>
  <si>
    <t>PROF. EN DERECHO GOR-CUSCO ES3</t>
  </si>
  <si>
    <t>46917352</t>
  </si>
  <si>
    <t>AEDO VARGAS, DAJANA LIZBETH</t>
  </si>
  <si>
    <t>MENSAJERO MOTORIZADO GAF-SGL AA4</t>
  </si>
  <si>
    <t>09857996</t>
  </si>
  <si>
    <t>AGUILAR ESCALANTE, RICHARD HUMBERTO</t>
  </si>
  <si>
    <t>TECNICO ELECTRICISTA</t>
  </si>
  <si>
    <t>332-2017</t>
  </si>
  <si>
    <t>PROF. EN ADM. DE EMP. GAF-AEC ES3</t>
  </si>
  <si>
    <t>09894447</t>
  </si>
  <si>
    <t>AGUILAR JARA, CHRISTIAN JESUS</t>
  </si>
  <si>
    <t>414-2017</t>
  </si>
  <si>
    <t>ANALISTA LEGAL I GSF</t>
  </si>
  <si>
    <t>77506740</t>
  </si>
  <si>
    <t>AGUILAR JAUREGUI, VERONICA</t>
  </si>
  <si>
    <t>093-2021 (D.U 034)</t>
  </si>
  <si>
    <t>ASISTENTE LEGAL GOR TACNA</t>
  </si>
  <si>
    <t>48214197</t>
  </si>
  <si>
    <t>AGUILAR MURRIETA, ISABEL CIELITO</t>
  </si>
  <si>
    <t>088-2021 (D.U 034)</t>
  </si>
  <si>
    <t>ANALISTA LEGAL GOR-LAL-OPS ES3</t>
  </si>
  <si>
    <t>71142116</t>
  </si>
  <si>
    <t>AGUIRRE FLORIAN, BRENDA ALISON</t>
  </si>
  <si>
    <t>303-2019</t>
  </si>
  <si>
    <t>ANALISTA EN GESTIÓN DE PROYECTOS GRH ES2</t>
  </si>
  <si>
    <t>25801035</t>
  </si>
  <si>
    <t>ALARCON CANCHARI, MAGALY LOURDES</t>
  </si>
  <si>
    <t>EDUCACIÓN UNIVERSITARIA</t>
  </si>
  <si>
    <t>377-2018</t>
  </si>
  <si>
    <t>ESPECIALISTA EN COOPERACIÓN Y RELACIONES INTERNACIONALES GCT ES1</t>
  </si>
  <si>
    <t>48-2020</t>
  </si>
  <si>
    <t>PROF. EN DERECHO GEG-SAC ES3</t>
  </si>
  <si>
    <t>41169150</t>
  </si>
  <si>
    <t>ALATA SERNAQUE, PEDRO IVAN</t>
  </si>
  <si>
    <t>312-2019</t>
  </si>
  <si>
    <t>PROF. EN DERECHO GAF-AEC ES1</t>
  </si>
  <si>
    <t>42125944</t>
  </si>
  <si>
    <t>ALATRISTA MILLA, CESAR ELISEO</t>
  </si>
  <si>
    <t>424-2017</t>
  </si>
  <si>
    <t>APOYO ADMINISTRATIVO CC2 AA3</t>
  </si>
  <si>
    <t>07762877</t>
  </si>
  <si>
    <t>ALBA VILCA, JESSICA VIOLETA</t>
  </si>
  <si>
    <t>480-2017</t>
  </si>
  <si>
    <t>PROF. EN DERECHO SPC ES2</t>
  </si>
  <si>
    <t>72486549</t>
  </si>
  <si>
    <t>ALBAN MEJIA, LUIS EDUARDO</t>
  </si>
  <si>
    <t>255-2019</t>
  </si>
  <si>
    <t>PROF. EN DERECHO GOR-PIURA ES3</t>
  </si>
  <si>
    <t>46439408</t>
  </si>
  <si>
    <t>ALBERCA CAMPOS, CLAUDIA ANAHI</t>
  </si>
  <si>
    <t>913-2017</t>
  </si>
  <si>
    <t>PROF. EN DERECHO CC2 ES1</t>
  </si>
  <si>
    <t>44754544</t>
  </si>
  <si>
    <t>ALBERCA GUZMAN, PATRICIA MARCELA</t>
  </si>
  <si>
    <t>PROF. EN DERECHO CSD ES1</t>
  </si>
  <si>
    <t>41118475</t>
  </si>
  <si>
    <t>ALBERCA PALMA, AMIR JASON</t>
  </si>
  <si>
    <t>190-2018</t>
  </si>
  <si>
    <t>SECRETARIA OPS2 AA4</t>
  </si>
  <si>
    <t>43824415</t>
  </si>
  <si>
    <t>ALDANA ROQUE, SHIRLEY</t>
  </si>
  <si>
    <t>1002-2017</t>
  </si>
  <si>
    <t>70546687</t>
  </si>
  <si>
    <t>ALDAVE ACOSTA CARLOS ALEJANDRO</t>
  </si>
  <si>
    <t>171-2020</t>
  </si>
  <si>
    <t>ALDAVE ACOSTA, CARLOS ALEJANDRO</t>
  </si>
  <si>
    <t>ESP. EN CONTRATACIONES Y ESTUDIOS DE MERCADO E1 GAF-SGL</t>
  </si>
  <si>
    <t>46137521</t>
  </si>
  <si>
    <t>ALDERETE SOLIS, SADITH PATRICIA</t>
  </si>
  <si>
    <t>181-2019</t>
  </si>
  <si>
    <t>ASISTENTE LEGAL  GOR-LORETO ES3</t>
  </si>
  <si>
    <t>71274103</t>
  </si>
  <si>
    <t>ALEGRIA CASTILLO, BREMINCHER JESUS</t>
  </si>
  <si>
    <t>108-2019</t>
  </si>
  <si>
    <t>ANALISTA DE SISTEMAS GTI ES2</t>
  </si>
  <si>
    <t>43937665</t>
  </si>
  <si>
    <t>ALEGRIA DELGADO, JONATHAN ADAN</t>
  </si>
  <si>
    <t>1158-2017</t>
  </si>
  <si>
    <t>47933653</t>
  </si>
  <si>
    <t>ALEJOS AVILA, GREYSSE PATRICIA</t>
  </si>
  <si>
    <t>094-2019</t>
  </si>
  <si>
    <t>OPERADOR DE LIMPIEZA Y  MANTENIMIENTO</t>
  </si>
  <si>
    <t>73088252</t>
  </si>
  <si>
    <t>ALEJOS CASTILLO, MAYHORY SOLANS</t>
  </si>
  <si>
    <t>132-2017</t>
  </si>
  <si>
    <t>PROF. EN DERECHO CEB ES3</t>
  </si>
  <si>
    <t>72618283</t>
  </si>
  <si>
    <t>ALEMAN PEREZ, MARIO ALEJANDRO</t>
  </si>
  <si>
    <t>44032137</t>
  </si>
  <si>
    <t>ALFARO AUCCA, ITKRA</t>
  </si>
  <si>
    <t>160-2017</t>
  </si>
  <si>
    <t>PROF. EN ADMINISTRACIÓN GOR ES2</t>
  </si>
  <si>
    <t>45028799</t>
  </si>
  <si>
    <t>ALMEIDA HIDALGO, LESLIE AMPARO</t>
  </si>
  <si>
    <t>310-2018</t>
  </si>
  <si>
    <t>ESPECIALISTA LEGAL GSF</t>
  </si>
  <si>
    <t>46088330</t>
  </si>
  <si>
    <t>ALMEIDA PEREZ, MARICED MORAYMA</t>
  </si>
  <si>
    <t>090-2021 (D.U 034)</t>
  </si>
  <si>
    <t>PROFESIONAL EN CONTABILIDAD GPG E2</t>
  </si>
  <si>
    <t>46262125</t>
  </si>
  <si>
    <t>ALTAMIRANO VASQUEZ, CYNTHIA ELIZABETH</t>
  </si>
  <si>
    <t>284-2019</t>
  </si>
  <si>
    <t>284-2018</t>
  </si>
  <si>
    <t>PROF. EN DERECHO DSD-MNC ES3</t>
  </si>
  <si>
    <t>71477058</t>
  </si>
  <si>
    <t>ALVARADO GUERRERO, SERGIO ANTONIO</t>
  </si>
  <si>
    <t>35-2019</t>
  </si>
  <si>
    <t>PROFESIONAL EN BIBLIOTECOLOGIA GPD ES3</t>
  </si>
  <si>
    <t>10694735</t>
  </si>
  <si>
    <t>ALVARADO PISCONTE, DEYVI IVAN</t>
  </si>
  <si>
    <t xml:space="preserve">BIBLIOTECOLOGIA Y CIENCIAS DE LA INFORMACION </t>
  </si>
  <si>
    <t>EDUCACIÓN TÉCNICA</t>
  </si>
  <si>
    <t>PROF. EN DERECHO DIN ES1</t>
  </si>
  <si>
    <t>10558988</t>
  </si>
  <si>
    <t>ALVARADO TORRES, CARLOS MARTIN</t>
  </si>
  <si>
    <t>MAESTRÍA</t>
  </si>
  <si>
    <t>989-2017</t>
  </si>
  <si>
    <t xml:space="preserve">GESTOR DE RECURSOS HUMANOS GRH </t>
  </si>
  <si>
    <t>71406171</t>
  </si>
  <si>
    <t>ALVARADO VALVERDE, JANELL FIORELLA</t>
  </si>
  <si>
    <t>071-2021 (D.U 034)</t>
  </si>
  <si>
    <t>ANALISTA DE SELECCIÓN GRH ES2</t>
  </si>
  <si>
    <t>42646040</t>
  </si>
  <si>
    <t>ALVAREZ BLAS, OSCAR RICARDO</t>
  </si>
  <si>
    <t>413-2018</t>
  </si>
  <si>
    <t>COORDINADOR LEGAL GOR-PIURA ES2</t>
  </si>
  <si>
    <t>43893695</t>
  </si>
  <si>
    <t>ALVAREZ CALDERON, MARIA ALEJANDRA</t>
  </si>
  <si>
    <t>178-2018</t>
  </si>
  <si>
    <t>ASISTENTE LEGAL GOR- SAC ILN ES3</t>
  </si>
  <si>
    <t>70411319</t>
  </si>
  <si>
    <t>ALVAREZ GUARNIZ, CAROLINA ANAIS</t>
  </si>
  <si>
    <t>224-2019</t>
  </si>
  <si>
    <t>PROF. EN DERECHO SDC F3</t>
  </si>
  <si>
    <t>44385484</t>
  </si>
  <si>
    <t>ALVAREZ MEZA, WALTER WILSON</t>
  </si>
  <si>
    <t>1103-2017</t>
  </si>
  <si>
    <t>GESTOR DE PROYECTOS DE SISTEMAS DE INFORMACIÓN GTI E2</t>
  </si>
  <si>
    <t>40305235</t>
  </si>
  <si>
    <t>ALVAREZ YSLA, JANET MAGALY</t>
  </si>
  <si>
    <t>177-2018</t>
  </si>
  <si>
    <t>PROF. EN DERECHO GOR-LAMBAYEQUE ES3</t>
  </si>
  <si>
    <t>45759490</t>
  </si>
  <si>
    <t>AMOROS RANGEL, FIORELLA PRISSILA</t>
  </si>
  <si>
    <t>089-2019</t>
  </si>
  <si>
    <t>PROF. EN DERECHO SDC ES2</t>
  </si>
  <si>
    <t>72195274</t>
  </si>
  <si>
    <t>AMPUERO AYALA, DIANA JESUS</t>
  </si>
  <si>
    <t>239-2019</t>
  </si>
  <si>
    <t>PROF. EN DERECHO GAF-AEC ES3</t>
  </si>
  <si>
    <t>43711637</t>
  </si>
  <si>
    <t>AMPUERO HUAMAN, JAVIER</t>
  </si>
  <si>
    <t>120-2019</t>
  </si>
  <si>
    <t>76129263</t>
  </si>
  <si>
    <t>ANASTACIO RAMOS, ROCIO IBET</t>
  </si>
  <si>
    <t>082-2019</t>
  </si>
  <si>
    <t>ASISTENTE LEGAL GOR- LA LIBERTAD</t>
  </si>
  <si>
    <t>73235249</t>
  </si>
  <si>
    <t>ANAYA ROLDAN, KAREN NELVIT</t>
  </si>
  <si>
    <t>0.1-2020</t>
  </si>
  <si>
    <t>PROF. EN DERECHO SPI ES2</t>
  </si>
  <si>
    <t>70675167</t>
  </si>
  <si>
    <t>ANCHANTE PEÑALOZA, MANUEL ISAAC</t>
  </si>
  <si>
    <t>695-2017</t>
  </si>
  <si>
    <t>PROF. EN DERECHO GOR ILN OPS E2</t>
  </si>
  <si>
    <t>41709760</t>
  </si>
  <si>
    <t>ANCO FERNANDEZ, JOHANNA LUISA</t>
  </si>
  <si>
    <t>129-2018</t>
  </si>
  <si>
    <t>SECRETARIA/O  SCO AA2</t>
  </si>
  <si>
    <t>40559658</t>
  </si>
  <si>
    <t>ANDIA ROMERO, NORKA GUILLERMINA</t>
  </si>
  <si>
    <t>172-2018</t>
  </si>
  <si>
    <t>ASISTENTE LEGAL OPS1 ES3</t>
  </si>
  <si>
    <t>71330769</t>
  </si>
  <si>
    <t>ANGELES OLARTE, FREDDY ELMER</t>
  </si>
  <si>
    <t>93-2020</t>
  </si>
  <si>
    <t>PROF. EN DERECHO GOR-LA LIBERTAD ES1</t>
  </si>
  <si>
    <t>45129069</t>
  </si>
  <si>
    <t>ANGULO GAMARRA, SARITA ALICIA</t>
  </si>
  <si>
    <t>195-2017</t>
  </si>
  <si>
    <t>PROF. EN DERECHO GEL ES3</t>
  </si>
  <si>
    <t>46447632</t>
  </si>
  <si>
    <t>ANGULO LINARES, MARTHA ISABEL</t>
  </si>
  <si>
    <t>24-2020</t>
  </si>
  <si>
    <t>10036068</t>
  </si>
  <si>
    <t>ANGULO POLO, WILFREDO ARTURO</t>
  </si>
  <si>
    <t>379-2018</t>
  </si>
  <si>
    <t>43781258</t>
  </si>
  <si>
    <t>ANGULO VILLACORTA, MARTIN</t>
  </si>
  <si>
    <t>132-2018</t>
  </si>
  <si>
    <t>OPER. DE MAQUINARIA PESADA GAF-SGL AA4</t>
  </si>
  <si>
    <t>70515908</t>
  </si>
  <si>
    <t>ANTON QUIROZ, BRIAN STEVE</t>
  </si>
  <si>
    <t>OPERARIO</t>
  </si>
  <si>
    <t>285-2017</t>
  </si>
  <si>
    <t>PROFESIONAL EN DERECHO CLC E1</t>
  </si>
  <si>
    <t>46042919</t>
  </si>
  <si>
    <t>ANTONIO SANCHEZ, KIRSCHEN MIRELLA</t>
  </si>
  <si>
    <t>323-2019</t>
  </si>
  <si>
    <t>PROF. EN DERECHO CEB ES2</t>
  </si>
  <si>
    <t>45799572</t>
  </si>
  <si>
    <t>APAGUENO RUIZ, CLAUDIA ISABEL</t>
  </si>
  <si>
    <t>121-2020</t>
  </si>
  <si>
    <t>APAGUEÑO RUIZ, CLAUDIA ISABEL</t>
  </si>
  <si>
    <t>046-2018</t>
  </si>
  <si>
    <t>ASISTENTE LEGAL GOR-TACNA ES3</t>
  </si>
  <si>
    <t>70933562</t>
  </si>
  <si>
    <t>APAZA NUÑEZ, FIAMA FIORELLA</t>
  </si>
  <si>
    <t>350-2018</t>
  </si>
  <si>
    <t>72746726</t>
  </si>
  <si>
    <t>APOLO URBINA, TANIA GABRIELA</t>
  </si>
  <si>
    <t>110-2019</t>
  </si>
  <si>
    <t>07442323</t>
  </si>
  <si>
    <t>AQUINO LOZADA, SEMER GERZON</t>
  </si>
  <si>
    <t>331-2017</t>
  </si>
  <si>
    <t>ANALISTA ECONÓMICO (A) Y PLANEAMIENTO SEL ES2</t>
  </si>
  <si>
    <t>46368759</t>
  </si>
  <si>
    <t>AQUINO MOSQUERA, HENRY SAUL</t>
  </si>
  <si>
    <t>182-2019</t>
  </si>
  <si>
    <t>ESPECIALISTA DE SIGNOS DISTINTIVOS DSD</t>
  </si>
  <si>
    <t>42519823</t>
  </si>
  <si>
    <t>ARANDA BARCELLI, LUIS ALEJANDRO</t>
  </si>
  <si>
    <t>120-2021 (D.U 034)</t>
  </si>
  <si>
    <t>SECRETARIA GOR-ILN-OPS AA3</t>
  </si>
  <si>
    <t>08408167</t>
  </si>
  <si>
    <t>ARAUCO HINOSTROZA, ROSARIO</t>
  </si>
  <si>
    <t>109-2019</t>
  </si>
  <si>
    <t>PROF. EN CONTABILIDAD DDA ES1</t>
  </si>
  <si>
    <t>40670766</t>
  </si>
  <si>
    <t>ARAUJO FERNANDEZ, LIZETH</t>
  </si>
  <si>
    <t>481-2017</t>
  </si>
  <si>
    <t>45816638</t>
  </si>
  <si>
    <t>ARBAÑIL GARCIA, MARTHA ESTEFANIA</t>
  </si>
  <si>
    <t>SUPERV. DE SEGURIDAD GAF-SGL ES3</t>
  </si>
  <si>
    <t>10580251</t>
  </si>
  <si>
    <t>ARELLANO SALAS, WILBER GUILLERMO</t>
  </si>
  <si>
    <t>SEGURIDAD</t>
  </si>
  <si>
    <t>288-2017</t>
  </si>
  <si>
    <t>ASIST. ADMINISTRATIVO OPS3 AA4</t>
  </si>
  <si>
    <t>09873847</t>
  </si>
  <si>
    <t>AREVALO BRACAMONTE, ELIZABETH DEL CARMEN</t>
  </si>
  <si>
    <t>160-2018</t>
  </si>
  <si>
    <t>PROF. EN DERECHO CEB ES1</t>
  </si>
  <si>
    <t>46628172</t>
  </si>
  <si>
    <t>AREVALO SANCHEZ, VIVIANA DEL PILAR</t>
  </si>
  <si>
    <t>9-2020</t>
  </si>
  <si>
    <t>PROF. EN DERECHO CC1 ES2</t>
  </si>
  <si>
    <t>46243263</t>
  </si>
  <si>
    <t>ARIAS ALIAGA, MARIA EUGENIA</t>
  </si>
  <si>
    <t>PROFESIONAL EN ING. DE SISTEMAS ES1 GTI</t>
  </si>
  <si>
    <t>29727875</t>
  </si>
  <si>
    <t>ARIAS ARIAS, RICHARD</t>
  </si>
  <si>
    <t>340-2019</t>
  </si>
  <si>
    <t>NOTIFICADOR MOTORIZADO GAF-SGL AA4</t>
  </si>
  <si>
    <t>15360406</t>
  </si>
  <si>
    <t>ARIAS CACHAY, HUGO ABELARDO</t>
  </si>
  <si>
    <t>ADMINISTRACION HOTELERA</t>
  </si>
  <si>
    <t>1064-2017</t>
  </si>
  <si>
    <t>PROF. EN CIENCIAS DE LA COM. DPC E1</t>
  </si>
  <si>
    <t>40314911</t>
  </si>
  <si>
    <t>ARIAS QUIJANO, ISRAEL SANDINO</t>
  </si>
  <si>
    <t>492-2017</t>
  </si>
  <si>
    <t>ASISTENTE LEGAL  GOR-UCAYALI ES3</t>
  </si>
  <si>
    <t>70927619</t>
  </si>
  <si>
    <t>ARMAS QUISPE, TEOFILO</t>
  </si>
  <si>
    <t>254-2019</t>
  </si>
  <si>
    <t>APOYO ADMINISTRATIVO GAF-AEC AA4</t>
  </si>
  <si>
    <t>70545913</t>
  </si>
  <si>
    <t>ARTEAGA FARIAS, ADRIANA GUADALUPE</t>
  </si>
  <si>
    <t>313-2019</t>
  </si>
  <si>
    <t>PROF. EN CIENCIAS DE LA COM. GPD ES2</t>
  </si>
  <si>
    <t>41559148</t>
  </si>
  <si>
    <t>ASCUE MONTESINOS, JORGE MARTIN</t>
  </si>
  <si>
    <t>589-2017</t>
  </si>
  <si>
    <t>OPER. DE LIMP. Y MANTTO. GOR-ANCASH AA4</t>
  </si>
  <si>
    <t>41326777</t>
  </si>
  <si>
    <t>ASENCIOS CIRIACO, JAVIER ROGELIO</t>
  </si>
  <si>
    <t>30-2021</t>
  </si>
  <si>
    <t>ESP.  EN SEGUIMIENTO CONTRACTUAL GAF-Sgl  E1</t>
  </si>
  <si>
    <t>09612069</t>
  </si>
  <si>
    <t>ASENCIOS TRUJILLO, MARLENE</t>
  </si>
  <si>
    <t>138-2019</t>
  </si>
  <si>
    <t>PROF. EN DERECHO DDA Plataforma Preferente ES2</t>
  </si>
  <si>
    <t>44195984</t>
  </si>
  <si>
    <t>ASHTU AGUERO, PATRICIA PILAR</t>
  </si>
  <si>
    <t>484-2017</t>
  </si>
  <si>
    <t>41508297</t>
  </si>
  <si>
    <t>AVENDAÑO GIRALDO, IRIS LIZBETH</t>
  </si>
  <si>
    <t>PROF. EN DERECHO DSD Plataforma Preferente ES1</t>
  </si>
  <si>
    <t>46028196</t>
  </si>
  <si>
    <t>AYALA GOMEZ, FERNANDO DIEGO ALONSO</t>
  </si>
  <si>
    <t>545-2017</t>
  </si>
  <si>
    <t>PROF. EN DERECHO OPS3 E1</t>
  </si>
  <si>
    <t>41633516</t>
  </si>
  <si>
    <t>AYALA SILVA, VANESSA JANETT</t>
  </si>
  <si>
    <t>220-2019</t>
  </si>
  <si>
    <t>71455059</t>
  </si>
  <si>
    <t>AYVAR AYVAR, CARLA SUSAN</t>
  </si>
  <si>
    <t>10-2021</t>
  </si>
  <si>
    <t>ASISTENTE LEGAL SPC ES3</t>
  </si>
  <si>
    <t>75-2020</t>
  </si>
  <si>
    <t>PROF. EN DERECHO OPS2 ES3</t>
  </si>
  <si>
    <t>72274301</t>
  </si>
  <si>
    <t>BALBUENA PAJUELO, ALONSO MARTIN</t>
  </si>
  <si>
    <t>060-2020</t>
  </si>
  <si>
    <t>46427859</t>
  </si>
  <si>
    <t>BALCAZAR DIAZ, WINNIE YENNIFER</t>
  </si>
  <si>
    <t>134-2018</t>
  </si>
  <si>
    <t>ANALISTA LEGAL GOR-LAL-OPS ES2</t>
  </si>
  <si>
    <t>45941883</t>
  </si>
  <si>
    <t>BALCAZAR GOICOCHEA, GRECIA ANAIS</t>
  </si>
  <si>
    <t>878-2017</t>
  </si>
  <si>
    <t>PROF. EN DERECHO GOR-LA LIBERTAD-OPS ES3</t>
  </si>
  <si>
    <t>ASISTENTE EN PROTECCIÓN AL CONSUMIDOR CC1 ES3</t>
  </si>
  <si>
    <t>71414557</t>
  </si>
  <si>
    <t>BALLETTA VERA, VALERIA ANDREA</t>
  </si>
  <si>
    <t>70-2021</t>
  </si>
  <si>
    <t>ASISTENTE LEGAL OPS3 ES3</t>
  </si>
  <si>
    <t>71291901</t>
  </si>
  <si>
    <t>BALUARTE MARTINEZ, ANTONIO JOSE</t>
  </si>
  <si>
    <t>26-2020</t>
  </si>
  <si>
    <t>ASISTENTE LEGAL  OPS3 ES3</t>
  </si>
  <si>
    <t>45733016</t>
  </si>
  <si>
    <t>BARAHONA MURILLO, IRVING ARTURO</t>
  </si>
  <si>
    <t>118-2020</t>
  </si>
  <si>
    <t>PROF. EN DERECHO OPS3 ES3</t>
  </si>
  <si>
    <t>42775383</t>
  </si>
  <si>
    <t>BARRANZUELA TELLO, JIMHY ALONSO</t>
  </si>
  <si>
    <t>285-2019</t>
  </si>
  <si>
    <t>EJECUTIVO DE SISTEMAS EN TECNOLOGÍAS DE LA INFORMACIÓN</t>
  </si>
  <si>
    <t>25756304</t>
  </si>
  <si>
    <t>BARRIENTOS CAMACUARI, PERCY VICENTE</t>
  </si>
  <si>
    <t>MAGISTER EN DIRECCION DE TECNOLOGIAS DE INFORMACION</t>
  </si>
  <si>
    <t>225-2018</t>
  </si>
  <si>
    <t>PROFESIONAL EN DERECHO SCO ES1</t>
  </si>
  <si>
    <t>70207014</t>
  </si>
  <si>
    <t>BARRIONUEVO APAZA, JULIETH GERALDINE</t>
  </si>
  <si>
    <t>167-2020</t>
  </si>
  <si>
    <t>PROF. EN DERECHO. GAF-AEC ES3</t>
  </si>
  <si>
    <t>45335662</t>
  </si>
  <si>
    <t>BARRIOS LIRIO, ROSEMARY CLAUDIA</t>
  </si>
  <si>
    <t>396-2017</t>
  </si>
  <si>
    <t>PROF. EN DERECHO CC1 ES3</t>
  </si>
  <si>
    <t>73236243</t>
  </si>
  <si>
    <t>BASTO RAMIREZ, MARCO ANTONIO</t>
  </si>
  <si>
    <t>155-2019</t>
  </si>
  <si>
    <t xml:space="preserve">ASISTENTE LEGAL GOR-AYACUCHO </t>
  </si>
  <si>
    <t>45527882</t>
  </si>
  <si>
    <t>BAUTISTA ALVAREZ, ANDWAR</t>
  </si>
  <si>
    <t>060-2021 ( D.U 034)</t>
  </si>
  <si>
    <t>ARCHIVERO SDC ES3</t>
  </si>
  <si>
    <t>45085652</t>
  </si>
  <si>
    <t>BAYGORREA HUAMANI, EDER BELTRAN</t>
  </si>
  <si>
    <t>099-2018</t>
  </si>
  <si>
    <t>72899127</t>
  </si>
  <si>
    <t>BAZAN MESIAS, LUIGGI ANDRE</t>
  </si>
  <si>
    <t>282-2018</t>
  </si>
  <si>
    <t>ASISTENTE LEGAL GOR-CAJ</t>
  </si>
  <si>
    <t>44845706</t>
  </si>
  <si>
    <t>BAZAN SAAVEDRA, CESAR MIGUEL</t>
  </si>
  <si>
    <t>1124-2017</t>
  </si>
  <si>
    <t>46393265</t>
  </si>
  <si>
    <t>BAZAN VASQUEZ, VICTOR HUGO FORTUNATO</t>
  </si>
  <si>
    <t>178-2019</t>
  </si>
  <si>
    <t>SECRETARIA GAF-AEC AA4</t>
  </si>
  <si>
    <t>25770963</t>
  </si>
  <si>
    <t>BECERRA VIVERO, ROSA MILAGROS</t>
  </si>
  <si>
    <t>765-2017</t>
  </si>
  <si>
    <t>ASISTENTE LEGAL GOR-AREQUIPA ES3</t>
  </si>
  <si>
    <t>71799195</t>
  </si>
  <si>
    <t>BEJARANO ALEMAN, BRIGUIT DIANE</t>
  </si>
  <si>
    <t>064-2020</t>
  </si>
  <si>
    <t>ESPECIALISTA EN SERVICIOS GENERALES GAF-SGL</t>
  </si>
  <si>
    <t>47490532</t>
  </si>
  <si>
    <t>BELLON PACHECO, GERALDINE MARLENI</t>
  </si>
  <si>
    <t>111-2021 (D.U 034-2021)</t>
  </si>
  <si>
    <t>46661835</t>
  </si>
  <si>
    <t>BENITES GARCIA, NESTOR BILLY</t>
  </si>
  <si>
    <t>1110-2017</t>
  </si>
  <si>
    <t xml:space="preserve">ASESOR(A) EN LIBRE COMPETENCIA CLC </t>
  </si>
  <si>
    <t>42609755</t>
  </si>
  <si>
    <t>BERAUN MAC-LONG, CARLOS RAUL</t>
  </si>
  <si>
    <t>063-2021 (D.U 034-2021)</t>
  </si>
  <si>
    <t>PROF. EN ECON. DPC E1</t>
  </si>
  <si>
    <t>06793850</t>
  </si>
  <si>
    <t>BERMUDEZ ORTIZ, MIGUEL ANGEL</t>
  </si>
  <si>
    <t>493-2017</t>
  </si>
  <si>
    <t>ASISTENTE LEGAL GOR-LA LIBERTAD ES3</t>
  </si>
  <si>
    <t>77150996</t>
  </si>
  <si>
    <t>BERNILLA ZULOETA, GLORIA SANTOS TATIANA</t>
  </si>
  <si>
    <t>101-2020</t>
  </si>
  <si>
    <t>COORDINADOR DEL PROGRAMA PRESUPUESTAL-PROPIEDAD INTELECTUAL DIN E1</t>
  </si>
  <si>
    <t>40864188</t>
  </si>
  <si>
    <t>BERROSPI SANCHEZ, MANUEL CRISTHIAN</t>
  </si>
  <si>
    <t>215-2018</t>
  </si>
  <si>
    <t>COORDINADOR DEL PROGRAMA PRESUPUESTAL DE PROPIEDAD INTELECTUAL DIN E1</t>
  </si>
  <si>
    <t>44837777</t>
  </si>
  <si>
    <t>BETETA GONZALES, OSCAR OMAR</t>
  </si>
  <si>
    <t>171-2019</t>
  </si>
  <si>
    <t>SECRETARIA CC2 AA4</t>
  </si>
  <si>
    <t>48549239</t>
  </si>
  <si>
    <t>BETETA JUSTO, JOSSELY</t>
  </si>
  <si>
    <t>PROF. EN ING. DE SISTEMAS GTI ES3</t>
  </si>
  <si>
    <t>46309055</t>
  </si>
  <si>
    <t>BLANCO SILVA, ANTHONNY HUMBERTO</t>
  </si>
  <si>
    <t>605-2017</t>
  </si>
  <si>
    <t>46088892</t>
  </si>
  <si>
    <t>BOCANEGRA ABARCA, GIANFRANCO DANIEL</t>
  </si>
  <si>
    <t>190-2019</t>
  </si>
  <si>
    <t>52-2020</t>
  </si>
  <si>
    <t>46655988</t>
  </si>
  <si>
    <t>BONILLA GODINES, LORENA CATALINA</t>
  </si>
  <si>
    <t>11-2020</t>
  </si>
  <si>
    <t>ESPECIALISTA ECONÓMICO EN LIBRE COMPETENCIA CLC E2</t>
  </si>
  <si>
    <t>45880050</t>
  </si>
  <si>
    <t>BORDA GIANELLA, WALDO</t>
  </si>
  <si>
    <t>074-2019</t>
  </si>
  <si>
    <t>PROF. EN DERECHO GEL ES2</t>
  </si>
  <si>
    <t>45648692</t>
  </si>
  <si>
    <t>BOTETANO GUARDIA, SANDRA RAQUEL</t>
  </si>
  <si>
    <t>54-2020</t>
  </si>
  <si>
    <t>ASISTENTE LEGAL GOR-PIURA ES3</t>
  </si>
  <si>
    <t>70476853</t>
  </si>
  <si>
    <t>BOYD GAMARRA, PEDRO ALEJANDRO</t>
  </si>
  <si>
    <t>261-2019</t>
  </si>
  <si>
    <t>COORDINADOR ADMINISTRATIVO OPS 3 AA3</t>
  </si>
  <si>
    <t>08784848</t>
  </si>
  <si>
    <t>BRACAMONTE LUNA, JANET CAROL</t>
  </si>
  <si>
    <t>130-2018</t>
  </si>
  <si>
    <t>ASISTENTE DE ELIMINACIÓN DE BARRERAS BUROCRÁTICAS CEB</t>
  </si>
  <si>
    <t>71421553</t>
  </si>
  <si>
    <t>BRAVO AGUILAR, KARLA STEPHANY</t>
  </si>
  <si>
    <t>104-2021</t>
  </si>
  <si>
    <t>PROF. EN DERECHO SAC ES3</t>
  </si>
  <si>
    <t>44361592</t>
  </si>
  <si>
    <t>BRAVO CERSSO, LIZBETH YANET</t>
  </si>
  <si>
    <t>097-2018</t>
  </si>
  <si>
    <t>PROF. EN DERECHO GAF-AEC E2</t>
  </si>
  <si>
    <t>01322011</t>
  </si>
  <si>
    <t>BRAVO COLLANTES, JACQUELINE JEANETTE</t>
  </si>
  <si>
    <t>423-2017</t>
  </si>
  <si>
    <t>SECRETARIA GOR-ICA AA3</t>
  </si>
  <si>
    <t>40597791</t>
  </si>
  <si>
    <t>BREÑA LUNA, MARIA ADALINA</t>
  </si>
  <si>
    <t>165-2017</t>
  </si>
  <si>
    <t>47178228</t>
  </si>
  <si>
    <t>BRUNO MARTINEZ, GRECIA CAROLINA</t>
  </si>
  <si>
    <t>243-2019</t>
  </si>
  <si>
    <t>PROF. EN DERECHO SPC ES3</t>
  </si>
  <si>
    <t>71464510</t>
  </si>
  <si>
    <t>BUDIEL ECHEVARRIA, CARMEN LUCIA</t>
  </si>
  <si>
    <t>45112308</t>
  </si>
  <si>
    <t>BUENO DIEGO, VANESSA RUTH</t>
  </si>
  <si>
    <t>984-2017</t>
  </si>
  <si>
    <t>GESTOR DE COBRANZA TELEFONICA GAF-AEC</t>
  </si>
  <si>
    <t>40684952</t>
  </si>
  <si>
    <t>BULNES VARILLAS, WILLIAM FERNANDO</t>
  </si>
  <si>
    <t>084-2019</t>
  </si>
  <si>
    <t>COORDINADOR GOR-LAMBAYEQUE ES2</t>
  </si>
  <si>
    <t>46066171</t>
  </si>
  <si>
    <t>BULNES ZELADA, MANUEL JESUS DAVID</t>
  </si>
  <si>
    <t>216-2017</t>
  </si>
  <si>
    <t>ANALISTA LEGAL II GSF</t>
  </si>
  <si>
    <t>43116594</t>
  </si>
  <si>
    <t xml:space="preserve">BULNES ZELADA, NATHALIE LISSET
</t>
  </si>
  <si>
    <t>107-2021</t>
  </si>
  <si>
    <t>PROF. EN DERECHO DSD-MCO ES3</t>
  </si>
  <si>
    <t>73146816</t>
  </si>
  <si>
    <t>BUSTAMANTE ARROYO, PAMELA ALEJANDRA</t>
  </si>
  <si>
    <t>124-2020</t>
  </si>
  <si>
    <t>ASISTENTE LEGAL GOR-CUSCO ES3</t>
  </si>
  <si>
    <t>74809313</t>
  </si>
  <si>
    <t>BUSTAMANTE ZUÑIGA, IVONNE NELYDA</t>
  </si>
  <si>
    <t>81-2020</t>
  </si>
  <si>
    <t>PROF. EN DERECHO GOR-ANCASH ES3</t>
  </si>
  <si>
    <t>44027460</t>
  </si>
  <si>
    <t>CABALLERO COLLAZOS, DENNIS</t>
  </si>
  <si>
    <t>131-2017</t>
  </si>
  <si>
    <t>PROF. EN DERECHO DSD E2</t>
  </si>
  <si>
    <t>44428737</t>
  </si>
  <si>
    <t>CABALLERO FLORES, ALEJANDRO STEVEN</t>
  </si>
  <si>
    <t>242-2019</t>
  </si>
  <si>
    <t>42313815</t>
  </si>
  <si>
    <t>CABELLO DOLORES, DAYANA JACKELYN</t>
  </si>
  <si>
    <t>94-2021 (D.U 034-2021)</t>
  </si>
  <si>
    <t>SECRETARIA DDA AA4</t>
  </si>
  <si>
    <t>41152679</t>
  </si>
  <si>
    <t>CABEZA VALDEZ, PATRICIA DENISSE</t>
  </si>
  <si>
    <t>286-2019</t>
  </si>
  <si>
    <t>COORDINADOR GOR-PIURA ES2</t>
  </si>
  <si>
    <t>70231274</t>
  </si>
  <si>
    <t>CABRERA QUIROZ, NEY DEL PILAR</t>
  </si>
  <si>
    <t>047-2019</t>
  </si>
  <si>
    <t>PROF. EN ECON. DPC E2</t>
  </si>
  <si>
    <t>44398508</t>
  </si>
  <si>
    <t>CACERES AGUILAR, ADRIAN RAUL</t>
  </si>
  <si>
    <t>1136-2017</t>
  </si>
  <si>
    <t>PROF. EN DERECHO GOR-CHIMBOTE ES3</t>
  </si>
  <si>
    <t>70223165</t>
  </si>
  <si>
    <t>CACHIQUE ZAFRA, CRISTHIAN JOSE</t>
  </si>
  <si>
    <t>058-2018</t>
  </si>
  <si>
    <t>EJECUTIVO EN PROTECCIÓN AL CONSUMIDOR CC1 E2</t>
  </si>
  <si>
    <t>46417851</t>
  </si>
  <si>
    <t>CAFFO PUCCIO, LUIS ENRIQUE</t>
  </si>
  <si>
    <t>085-2021 (D.U 034-2021)</t>
  </si>
  <si>
    <t>47662535</t>
  </si>
  <si>
    <t>CAICEDO LUNA, ROSEMARY BEATRIZ</t>
  </si>
  <si>
    <t>032-2018</t>
  </si>
  <si>
    <t>PROF. EN DERECHO DPC ES1</t>
  </si>
  <si>
    <t>46301261</t>
  </si>
  <si>
    <t>CALAMPA VILLAORDUÑA, MANUEL ANDRE</t>
  </si>
  <si>
    <t>7-2021</t>
  </si>
  <si>
    <t>48060133</t>
  </si>
  <si>
    <t>CALDERON MINAYA, LUCERO AURELIA</t>
  </si>
  <si>
    <t>PROFESIONAL EN DERECHO DSD ES3</t>
  </si>
  <si>
    <t>47434554</t>
  </si>
  <si>
    <t>CALDERON RUDAS, FIORELLA PILAR</t>
  </si>
  <si>
    <t>103-2020</t>
  </si>
  <si>
    <t>OPER. DE LIMP. Y MANTTO. GOR-JUNIN AA4</t>
  </si>
  <si>
    <t>20071725</t>
  </si>
  <si>
    <t>CALERO VALVERDE, IVAMOVICH</t>
  </si>
  <si>
    <t>179-2017</t>
  </si>
  <si>
    <t>PROF. EN ADM. DE EMP. GAF-SGF ES3</t>
  </si>
  <si>
    <t>46049359</t>
  </si>
  <si>
    <t>CALLA ENCARNACION, LISANDRA</t>
  </si>
  <si>
    <t>225-2019</t>
  </si>
  <si>
    <t>PROF. EN DERECHO GOR-AREQUIPA ES1</t>
  </si>
  <si>
    <t>29529264</t>
  </si>
  <si>
    <t>CALLE CHIRINOS, SARA ALBINA</t>
  </si>
  <si>
    <t>145-2017</t>
  </si>
  <si>
    <t>COORDINADOR DE DISUASIÓN GSF F3</t>
  </si>
  <si>
    <t>45328689</t>
  </si>
  <si>
    <t>CALLE MERINO-CARRASCO, MARIAJOSE</t>
  </si>
  <si>
    <t>143-2019</t>
  </si>
  <si>
    <t>ASESOR(A) LEGAL GAF-SGL</t>
  </si>
  <si>
    <t>40705727</t>
  </si>
  <si>
    <t>CAMINO CHUNG, KIM MOY ANGELICA LUCIA</t>
  </si>
  <si>
    <t>102-2021 (D.U 034-2021)</t>
  </si>
  <si>
    <t>CORRDINADOR LEGAL -DSD F3</t>
  </si>
  <si>
    <t>10635751</t>
  </si>
  <si>
    <t>CAMPOS FRANCO, CARLOS JOSE</t>
  </si>
  <si>
    <t>073-2018</t>
  </si>
  <si>
    <t>SECRETARIA GEG AA4</t>
  </si>
  <si>
    <t>47338322</t>
  </si>
  <si>
    <t>CAMPOS MACHUCA, LILIANA</t>
  </si>
  <si>
    <t>300-2018</t>
  </si>
  <si>
    <t>ASISTENTE LEGAL CC2 ES3</t>
  </si>
  <si>
    <t>46524242</t>
  </si>
  <si>
    <t>CAMPUSANO TOHALINO, NERY MARTIN</t>
  </si>
  <si>
    <t>207-2019</t>
  </si>
  <si>
    <t>PROF. EN DERECHO GOR-MAC LIMA NORTE ES3</t>
  </si>
  <si>
    <t>70052023</t>
  </si>
  <si>
    <t>CANTORAL VARGAS, MIRELLA ERNESTINA</t>
  </si>
  <si>
    <t>849-2017</t>
  </si>
  <si>
    <t>SUPERVISOR/A LEGAL  SEL E1</t>
  </si>
  <si>
    <t>46899018</t>
  </si>
  <si>
    <t>CARBAJAL BALCAZAR, EDITH</t>
  </si>
  <si>
    <t>152-2018</t>
  </si>
  <si>
    <t>PROF. EN DERECHO SCO ES3</t>
  </si>
  <si>
    <t>41537974</t>
  </si>
  <si>
    <t>CARBAJAL RUIZ, CARLOS ALBERTO</t>
  </si>
  <si>
    <t>26-2021</t>
  </si>
  <si>
    <t>45612974</t>
  </si>
  <si>
    <t>CARDENAS PANUERA, SANDRA MARISOL</t>
  </si>
  <si>
    <t>113-2019</t>
  </si>
  <si>
    <t>42009372</t>
  </si>
  <si>
    <t>CARO CHECA, LOURDES VANESSA</t>
  </si>
  <si>
    <t>543-2017</t>
  </si>
  <si>
    <t>ANALISTA DEARCHIVO GRH ES3</t>
  </si>
  <si>
    <t>45526071</t>
  </si>
  <si>
    <t>CARO SANCHEZ RUIZ, CESAR</t>
  </si>
  <si>
    <t>236-2019</t>
  </si>
  <si>
    <t>ABOGADO ESPECIALISTA EN CONTRATACIONES SGL E2</t>
  </si>
  <si>
    <t>72762515</t>
  </si>
  <si>
    <t>CARRANZA ALARCON, MANUEL EDUARDO</t>
  </si>
  <si>
    <t>330-2019</t>
  </si>
  <si>
    <t>ABOGADO ESPECIALISTA EN CONTRATAC.</t>
  </si>
  <si>
    <t>PROF. EN CONTABILIDAD GAF-SGF ES2</t>
  </si>
  <si>
    <t>25790597</t>
  </si>
  <si>
    <t>CARRANZA MOTTA, JORGE ARMANDO</t>
  </si>
  <si>
    <t>653-2017</t>
  </si>
  <si>
    <t>72899089</t>
  </si>
  <si>
    <t>CARRASCO NALVARTE, STEFANYA HILDA</t>
  </si>
  <si>
    <t>292-2018</t>
  </si>
  <si>
    <t>76471352</t>
  </si>
  <si>
    <t>CARREÑO CAUNA, HAYDEE MILAGROS</t>
  </si>
  <si>
    <t>85-2020</t>
  </si>
  <si>
    <t>NOTIFICADOR MOTORIZADO GOR-JUNIN AA4</t>
  </si>
  <si>
    <t>07465035</t>
  </si>
  <si>
    <t>CASAPIA ORONCOY, RAUL</t>
  </si>
  <si>
    <t>178-2017</t>
  </si>
  <si>
    <t>46555630</t>
  </si>
  <si>
    <t>CASMA MORALES, JESSICA FIORELLA</t>
  </si>
  <si>
    <t>105-2019</t>
  </si>
  <si>
    <t>70142577</t>
  </si>
  <si>
    <t>CASTAÑEDA LIPA, RAFAEL VICENTE</t>
  </si>
  <si>
    <t>085-2018</t>
  </si>
  <si>
    <t>ARCHIVERO GEG-SAC-ARC ES3</t>
  </si>
  <si>
    <t>42950919</t>
  </si>
  <si>
    <t>CASTILLO BAUTISTA, CARLOS EDUARDO</t>
  </si>
  <si>
    <t>49-2017</t>
  </si>
  <si>
    <t>47089899</t>
  </si>
  <si>
    <t>CASTILLO CALVERA, MARIA FERNANDA</t>
  </si>
  <si>
    <t>098-2019</t>
  </si>
  <si>
    <t>MENSAJERO MOTORIZADO GOR-PIURA AA4</t>
  </si>
  <si>
    <t>03380178</t>
  </si>
  <si>
    <t>CASTILLO CARMEN, FRANCISCO</t>
  </si>
  <si>
    <t>247-2017</t>
  </si>
  <si>
    <t>OPER. DE LIMP. Y MANTTO. GOR-LA LIBERTAD AA4</t>
  </si>
  <si>
    <t>40123931</t>
  </si>
  <si>
    <t>CASTILLO DOMINGUEZ, JIMMY LUIS</t>
  </si>
  <si>
    <t>194-2017</t>
  </si>
  <si>
    <t>PROF. EN DERECHO SEL E2</t>
  </si>
  <si>
    <t>74022010</t>
  </si>
  <si>
    <t>CASTILLO GOMEZ, YANIRA ENITH</t>
  </si>
  <si>
    <t>320-2019</t>
  </si>
  <si>
    <t>PROF. EN DERECHO SEL ES2</t>
  </si>
  <si>
    <t>120-2020</t>
  </si>
  <si>
    <t>ASISTENTE LEGAL GOR-LORETO ES3</t>
  </si>
  <si>
    <t>72184440</t>
  </si>
  <si>
    <t>CASTILLO GUERRA, IVON STELLA</t>
  </si>
  <si>
    <t>291-2019</t>
  </si>
  <si>
    <t>ESPECIALISTA EN MODERNIZACIÓN GPG-ARG</t>
  </si>
  <si>
    <t>08214149</t>
  </si>
  <si>
    <t>CASTILLO PEÑA, ROBERTO</t>
  </si>
  <si>
    <t>116-2021 (D.U 034-2021)</t>
  </si>
  <si>
    <t>JEFE DE SEGURIDAD INTERNA</t>
  </si>
  <si>
    <t>06774655</t>
  </si>
  <si>
    <t>CASTILLO PICON, PERCY LUIS</t>
  </si>
  <si>
    <t>DOCTORADO</t>
  </si>
  <si>
    <t>169-2018</t>
  </si>
  <si>
    <t>ASESOR(A) EN CONTRATACIONES PÚBLICAS GEL</t>
  </si>
  <si>
    <t>41402738</t>
  </si>
  <si>
    <t>CASTILLO RIVERA, GIANCARLO</t>
  </si>
  <si>
    <t>087-2021 (D.U 034-2021)</t>
  </si>
  <si>
    <t>47431035</t>
  </si>
  <si>
    <t>CASTILLO TORRES, BLANCA DORA</t>
  </si>
  <si>
    <t>128-2017</t>
  </si>
  <si>
    <t>OPER. DE LIMP. Y MANTTO. GOR-CAJAMARCA AA4</t>
  </si>
  <si>
    <t>26678657</t>
  </si>
  <si>
    <t>CASTREJON IDRUGO, GREGORIO ENRIQUE</t>
  </si>
  <si>
    <t>153-2017</t>
  </si>
  <si>
    <t>PROF. EN ADM. DE EMP. GOR-AEROPUERTO ES3</t>
  </si>
  <si>
    <t>45134699</t>
  </si>
  <si>
    <t>CASTRO CASTAÑEDA, CAROLINA</t>
  </si>
  <si>
    <t>574-2017</t>
  </si>
  <si>
    <t>10624135</t>
  </si>
  <si>
    <t>CASTRO DIAZ, JORGE ANTONIO</t>
  </si>
  <si>
    <t>398-2017</t>
  </si>
  <si>
    <t>45923137</t>
  </si>
  <si>
    <t>CASTRO ESTRADA, RAMON MANUEL</t>
  </si>
  <si>
    <t>090-2019</t>
  </si>
  <si>
    <t xml:space="preserve">ANALISTA LEGAL GOR-JUNIN </t>
  </si>
  <si>
    <t>47203345</t>
  </si>
  <si>
    <t>CASTRO POMA, ISABEL MAGALY</t>
  </si>
  <si>
    <t>073-2021 (D.U 034-2021)</t>
  </si>
  <si>
    <t>ASISTENTE EN TRAMITACIÓN DE PROCED-.</t>
  </si>
  <si>
    <t>45581462</t>
  </si>
  <si>
    <t>CASTRO SALAZAR, JOEL HEBER</t>
  </si>
  <si>
    <t>0.2-2020</t>
  </si>
  <si>
    <t>COORDINADOR DE PLANIFICACIÓN SRB E2</t>
  </si>
  <si>
    <t>46064187</t>
  </si>
  <si>
    <t>CASTRO TENA, JACQUELINE LIZETH</t>
  </si>
  <si>
    <t>260-2018</t>
  </si>
  <si>
    <t>ASISTENTE DE ORIENTACIÓN Y GESTIÓN DE RECLAMOS -SAC ES2</t>
  </si>
  <si>
    <t>44815633</t>
  </si>
  <si>
    <t>CASTROMONTE CASTILLO, MARIANA KATHEN</t>
  </si>
  <si>
    <t>202-2018</t>
  </si>
  <si>
    <t>74132745</t>
  </si>
  <si>
    <t>CAVALIER PASCUAL, IVANKA MELANIE</t>
  </si>
  <si>
    <t>17-2021</t>
  </si>
  <si>
    <t>SECRETARIA GAF AA4</t>
  </si>
  <si>
    <t>74286789</t>
  </si>
  <si>
    <t>CCAHUANA AUCCA, ANALY</t>
  </si>
  <si>
    <t>PROF. EN INGENIERÍA QUÍMICA GPG ES1</t>
  </si>
  <si>
    <t>41093840</t>
  </si>
  <si>
    <t>CCASANI CRUZ, MILAGROS</t>
  </si>
  <si>
    <t>3-2017</t>
  </si>
  <si>
    <t>43667824</t>
  </si>
  <si>
    <t>CELIS FLORES, DANNY JONATHAN</t>
  </si>
  <si>
    <t>139-2020</t>
  </si>
  <si>
    <t>ASISTENTE LEGAL  GOR-SAN MARTIN ES3</t>
  </si>
  <si>
    <t>73311227</t>
  </si>
  <si>
    <t>CÉLIZ OLIVEIRA, ASHLEY CILINIA</t>
  </si>
  <si>
    <t>223-2019</t>
  </si>
  <si>
    <t>PROF. EN HISTORIA DSD-REG ES3</t>
  </si>
  <si>
    <t>42963631</t>
  </si>
  <si>
    <t>CENTENO MONZON, RICARDO MANUEL</t>
  </si>
  <si>
    <t>308-2019</t>
  </si>
  <si>
    <t>PROF. EN ECONOMÍA GEE ES2</t>
  </si>
  <si>
    <t>47593808</t>
  </si>
  <si>
    <t>CERRON SOLANO, JOSEP CARMELO</t>
  </si>
  <si>
    <t>251-2019</t>
  </si>
  <si>
    <t>PROF. EN DERECHO OCI F3</t>
  </si>
  <si>
    <t>43188999</t>
  </si>
  <si>
    <t>CESAR VARGAS, CARMELA JULISSA</t>
  </si>
  <si>
    <t>32-2020</t>
  </si>
  <si>
    <t>ASISTENTE ADMINISTRATIVO CLC ES3</t>
  </si>
  <si>
    <t>46096182</t>
  </si>
  <si>
    <t>CESPEDES OCAS, JULLIANA LISBETH</t>
  </si>
  <si>
    <t>209-2019</t>
  </si>
  <si>
    <t>44669337</t>
  </si>
  <si>
    <t>CHACALTANA SAQUIA, ELVIRA JAKELYN</t>
  </si>
  <si>
    <t>97-2020</t>
  </si>
  <si>
    <t>ANALISTA DE DERECHOS DE AUTOR CDA</t>
  </si>
  <si>
    <t>45560558</t>
  </si>
  <si>
    <t>CHAHUA QUISPE, ISAIAS LUCIANO</t>
  </si>
  <si>
    <t>114-2021 (CAS D.U 034)</t>
  </si>
  <si>
    <t>ASISTENTE LEGAL  GOR-MOQUEGUA ES3</t>
  </si>
  <si>
    <t>76134666</t>
  </si>
  <si>
    <t>CHALCO CACHICATARI, VANESA MERCEDES</t>
  </si>
  <si>
    <t>145-2020</t>
  </si>
  <si>
    <t>PROF. EN DEFENSA COMERCIAL CDB E2</t>
  </si>
  <si>
    <t>46754281</t>
  </si>
  <si>
    <t>CHANGANAQUI MIRANDA, JORGE LUIS</t>
  </si>
  <si>
    <t>264-2019</t>
  </si>
  <si>
    <t>73084754</t>
  </si>
  <si>
    <t>CHAPOÑAN CASTRO, MARIA FERNANDA</t>
  </si>
  <si>
    <t>148-2020</t>
  </si>
  <si>
    <t>PROF. EN DERECHO GOR-ILN-CPC ES3</t>
  </si>
  <si>
    <t>43666614</t>
  </si>
  <si>
    <t>CHAU PAREDES, JAVIER ALBERTO</t>
  </si>
  <si>
    <t>334-2018</t>
  </si>
  <si>
    <t>PROFESIONAL EN DEFENSA COMERCIAL</t>
  </si>
  <si>
    <t>07911381</t>
  </si>
  <si>
    <t>CHAVEZ BARDALES, ENRIQUE MIGUEL</t>
  </si>
  <si>
    <t>341-2018</t>
  </si>
  <si>
    <t>ASISTENTE ADMINISTRATIVO ECP AA3</t>
  </si>
  <si>
    <t>43465902</t>
  </si>
  <si>
    <t>CHAVEZ CANDELA, FLOR MARIA</t>
  </si>
  <si>
    <t>163-2018</t>
  </si>
  <si>
    <t>PROF. EN ADM. DE EMP. GAF-SGL ES3</t>
  </si>
  <si>
    <t>45012812</t>
  </si>
  <si>
    <t>CHAVEZ CRUCES, RONALD SMITH</t>
  </si>
  <si>
    <t>337-2017</t>
  </si>
  <si>
    <t>PROF. EN DERECHO OPS2 ES2</t>
  </si>
  <si>
    <t>46019534</t>
  </si>
  <si>
    <t>CHAVEZ ORTIZ, YANITZA DEL ROSARIO</t>
  </si>
  <si>
    <t>193-2019</t>
  </si>
  <si>
    <t>72972806</t>
  </si>
  <si>
    <t>CHAVEZ ROLDAN, JENNIFER</t>
  </si>
  <si>
    <t>104-2020</t>
  </si>
  <si>
    <t>PROFESIONAL EN DERECHO DSD ES ES3</t>
  </si>
  <si>
    <t>ASISTENTE LEGAL  OPS2 ES3</t>
  </si>
  <si>
    <t>74201658</t>
  </si>
  <si>
    <t>CHAVEZ RUIZ, JORGE LUIS</t>
  </si>
  <si>
    <t>170-2018</t>
  </si>
  <si>
    <t>ASISTENTE LEGAL OPS2 ES3</t>
  </si>
  <si>
    <t>72216635</t>
  </si>
  <si>
    <t>CHE ESQUERRE, LUIS JOSE</t>
  </si>
  <si>
    <t>ANALISTA LEGAL GOR-CHIMBOTE ES3</t>
  </si>
  <si>
    <t>46730548</t>
  </si>
  <si>
    <t>CHERRE PEREDA, ROMINA YADIRA</t>
  </si>
  <si>
    <t>227-2019</t>
  </si>
  <si>
    <t>ANALISTA EN INTEGRIDAD Y TRANSPARENCIA GEG</t>
  </si>
  <si>
    <t>47211686</t>
  </si>
  <si>
    <t>CHIA LAULATE, ANGEL LLUNCHIAN</t>
  </si>
  <si>
    <t>096-2021</t>
  </si>
  <si>
    <t>PROF. EN BIOLOGÍA DIN ES2</t>
  </si>
  <si>
    <t>40627935</t>
  </si>
  <si>
    <t>CHIPA YUPANQUI, MILAGRITOS YOANA</t>
  </si>
  <si>
    <t>SECRETARIA GOR-PUNO AA3</t>
  </si>
  <si>
    <t>41639499</t>
  </si>
  <si>
    <t>CHIPANA ALARCON, LISBETH GRAYCCE</t>
  </si>
  <si>
    <t>256-2017</t>
  </si>
  <si>
    <t>72203934</t>
  </si>
  <si>
    <t>CHIPANA HUANQUI, BRUNDY LIZETH</t>
  </si>
  <si>
    <t>127-2020</t>
  </si>
  <si>
    <t>PROF. EN DERECHO CC3 ES1</t>
  </si>
  <si>
    <t>46257948</t>
  </si>
  <si>
    <t>CHIRINOS TAPIA, OSCAR SANTIAGO</t>
  </si>
  <si>
    <t>249-2018</t>
  </si>
  <si>
    <t>ANALISTA DE ORIENTACIÓN Y GESTIÓN DE RECLAMOS -SAC ES2</t>
  </si>
  <si>
    <t>70429597</t>
  </si>
  <si>
    <t>CHIYONG REBAZA, JAVIER SEGUNDO</t>
  </si>
  <si>
    <t>204-2018</t>
  </si>
  <si>
    <t>AUXILIAR COACTIVA/O  GAF-SGC ES1</t>
  </si>
  <si>
    <t>42206535</t>
  </si>
  <si>
    <t>CHONCEN CORDOVA, MONICA LISETTE</t>
  </si>
  <si>
    <t>231-2018</t>
  </si>
  <si>
    <t>SECRETARIA SEL AA1</t>
  </si>
  <si>
    <t>46103653</t>
  </si>
  <si>
    <t>CHOQUE BALBIN, RINA EMPERATRIZ</t>
  </si>
  <si>
    <t>42488261</t>
  </si>
  <si>
    <t>CHOQUE CAYLLAHUA, CLARA CRISIS</t>
  </si>
  <si>
    <t>426-2017</t>
  </si>
  <si>
    <t>ASISTENTE DE INVESTIGACIÓN DE CONDUCTAS ANTICOMPETITIVAS CLC</t>
  </si>
  <si>
    <t>45006362</t>
  </si>
  <si>
    <t>CHUA GUEVARA, EDWIN MARTÍN</t>
  </si>
  <si>
    <t>CIENCIAS ADMINISTRATIVAS CONTABLES Y ECONOMICA</t>
  </si>
  <si>
    <t>064-2021</t>
  </si>
  <si>
    <t>45907581</t>
  </si>
  <si>
    <t>CHUECAS GONZALEZ, PRISCILA KIRSGNE</t>
  </si>
  <si>
    <t>38-2021</t>
  </si>
  <si>
    <t>ANALISTA DE PLANIFICACIÓN  GSF E1</t>
  </si>
  <si>
    <t>42204028</t>
  </si>
  <si>
    <t>CHUMACERO LA TORRE, TATIANA VERONICA</t>
  </si>
  <si>
    <t>075-2019</t>
  </si>
  <si>
    <t xml:space="preserve">PROF. EN DERECHO SEL </t>
  </si>
  <si>
    <t>46783166</t>
  </si>
  <si>
    <t>CHUMBES VILLAVICENCIO, MICHAEL AGUSTIN</t>
  </si>
  <si>
    <t>057-2021</t>
  </si>
  <si>
    <t>42922317</t>
  </si>
  <si>
    <t>CHUMPEN AMARO, LIZANDRO</t>
  </si>
  <si>
    <t>265-2019</t>
  </si>
  <si>
    <t>PROFESIONAL EN DERECHO DIN ES3</t>
  </si>
  <si>
    <t>70322197</t>
  </si>
  <si>
    <t>CHUQUITAPA CUNO, DEYRA</t>
  </si>
  <si>
    <t>214-2019</t>
  </si>
  <si>
    <t>ASISTENTE ADMINISTRATIVO  DPC AA2</t>
  </si>
  <si>
    <t>47565524</t>
  </si>
  <si>
    <t>CIENFUEGOS CRUZ, LORENA DEL MILAGRO</t>
  </si>
  <si>
    <t>243-2018</t>
  </si>
  <si>
    <t>44576598</t>
  </si>
  <si>
    <t>CIEZA RIVAS, JUANA ROSA</t>
  </si>
  <si>
    <t>1157-2017</t>
  </si>
  <si>
    <t>MENSAJERO MOTORIZADO</t>
  </si>
  <si>
    <t>42256869</t>
  </si>
  <si>
    <t>CLEMENTE VALERIANO, JIMMY EDUARDO</t>
  </si>
  <si>
    <t>327-2017</t>
  </si>
  <si>
    <t>ASISTENTE EN PROTECCIÓN AL CONSUMIDOR - CC3</t>
  </si>
  <si>
    <t>73804225</t>
  </si>
  <si>
    <t>COLLAO ALVARADO, CESAR IVAN</t>
  </si>
  <si>
    <t>110-2021</t>
  </si>
  <si>
    <t>ANALISTA LEGAL  OPS3 ES2</t>
  </si>
  <si>
    <t>70080259</t>
  </si>
  <si>
    <t>COLLAO VERA, MARIA BELEN</t>
  </si>
  <si>
    <t>ANALISTA LEGAL GOR ES2</t>
  </si>
  <si>
    <t>43400584</t>
  </si>
  <si>
    <t>CONTRERAS INFANTES, KAROL ZUSETY</t>
  </si>
  <si>
    <t>25-2020</t>
  </si>
  <si>
    <t>PROF. EN DERECHO GAF-AEC ES2</t>
  </si>
  <si>
    <t>71256980</t>
  </si>
  <si>
    <t>CORALES VERA, JAMPIER GERMAN</t>
  </si>
  <si>
    <t>263-2019</t>
  </si>
  <si>
    <t>SECRETARIA/O  OPS2 AA3</t>
  </si>
  <si>
    <t>41238769</t>
  </si>
  <si>
    <t>CORDERO GRACIA, CLAUDIA MARIELA</t>
  </si>
  <si>
    <t>PROF. EN ECONOMIA GSF E2</t>
  </si>
  <si>
    <t>44065591</t>
  </si>
  <si>
    <t>CORDOVA ALZAMORA, SUSAN ELIANA</t>
  </si>
  <si>
    <t>128-2020</t>
  </si>
  <si>
    <t>43992428</t>
  </si>
  <si>
    <t>CORDOVA JARA, KARINA GRECIA</t>
  </si>
  <si>
    <t>102-2017</t>
  </si>
  <si>
    <t>PROF. EN DERECHO GRH ES2</t>
  </si>
  <si>
    <t>41557457</t>
  </si>
  <si>
    <t>CORDOVA SALINAS, CYNTHIA MABEL</t>
  </si>
  <si>
    <t>118-2019</t>
  </si>
  <si>
    <t>DIGITADOR/A DE MESA DE PARTES -SAC MDTP AA4</t>
  </si>
  <si>
    <t>70387508</t>
  </si>
  <si>
    <t>CORI AYALA, GARDENIA</t>
  </si>
  <si>
    <t>275-2018</t>
  </si>
  <si>
    <t>70193455</t>
  </si>
  <si>
    <t>CORIMANYA BAUTISTA, CARLA BERENIZ</t>
  </si>
  <si>
    <t>086-2020</t>
  </si>
  <si>
    <t>ASISTENTE DE CLIMA LABORAL GRH ES3</t>
  </si>
  <si>
    <t>70126907</t>
  </si>
  <si>
    <t>CORNEJO MORILLO, ANGEL GUSTAVO</t>
  </si>
  <si>
    <t>ADMINISTRACIÓN Y GERENCIA</t>
  </si>
  <si>
    <t>381-2018</t>
  </si>
  <si>
    <t>PROFESIONAL DE ADMINISTRACIÓN DE EMPRESAS</t>
  </si>
  <si>
    <t>45798006</t>
  </si>
  <si>
    <t>CORONADO COLLANTES, ARTURO CELESTINO</t>
  </si>
  <si>
    <t>326-2017</t>
  </si>
  <si>
    <t>ANALISTA LEGAL GOR-AREQUIPA ES3</t>
  </si>
  <si>
    <t>43436252</t>
  </si>
  <si>
    <t>CORRALES SIANCAS, ERIKA REBECA</t>
  </si>
  <si>
    <t>229-2019</t>
  </si>
  <si>
    <t>ASESOR/A</t>
  </si>
  <si>
    <t>07855251</t>
  </si>
  <si>
    <t>CORREA ALAMO, MIRTHA ELIZABETH</t>
  </si>
  <si>
    <t>05-2021</t>
  </si>
  <si>
    <t>72537734</t>
  </si>
  <si>
    <t>CORTEZ ESCOBAR, GIANCARLO DANIEL</t>
  </si>
  <si>
    <t>164-2020</t>
  </si>
  <si>
    <t>PROF. EN DERECHO CC3 E1</t>
  </si>
  <si>
    <t>47800311</t>
  </si>
  <si>
    <t>COTRINA TEATINO, NEYDA TABITA</t>
  </si>
  <si>
    <t>130-2020</t>
  </si>
  <si>
    <t>ANALISTA LEGAL GOR-ICA ES3</t>
  </si>
  <si>
    <t>MEDICO OCUPACIONAL  GRH E2</t>
  </si>
  <si>
    <t>40935723</t>
  </si>
  <si>
    <t>COTRINA VILCHEZ, ROSARIO DEL PILAR</t>
  </si>
  <si>
    <t>44290478</t>
  </si>
  <si>
    <t>CRUZ ARGUELLES, MARITZA JACKELINE</t>
  </si>
  <si>
    <t>288-2019</t>
  </si>
  <si>
    <t>ASESOR EN LIBRE COMPETENCIA CLC F2</t>
  </si>
  <si>
    <t>43971526</t>
  </si>
  <si>
    <t>CRUZ DORREGO, SILVIA VANIA</t>
  </si>
  <si>
    <t>095-2020</t>
  </si>
  <si>
    <t>44674244</t>
  </si>
  <si>
    <t>CRUZ VALDERRAMA, GABRIELA MILUSKA</t>
  </si>
  <si>
    <t>518-2017</t>
  </si>
  <si>
    <t>42567863</t>
  </si>
  <si>
    <t>CRUZADO MARIN, JUAN CARLOS</t>
  </si>
  <si>
    <t>CIENCIAS ADMINISTRATIVAS, CONTABLES Y ECONOMICAS</t>
  </si>
  <si>
    <t>105-2020</t>
  </si>
  <si>
    <t>COORDINADOR DE COMUNICACIÓN Y CONTENIDOS GPD E1</t>
  </si>
  <si>
    <t>10495699</t>
  </si>
  <si>
    <t>CUADROS GUEDES, JUAN CARLOS</t>
  </si>
  <si>
    <t>208-2018</t>
  </si>
  <si>
    <t>70128478</t>
  </si>
  <si>
    <t>CUADROS RAMÍREZ, DENIS IVÁN</t>
  </si>
  <si>
    <t>106-2020</t>
  </si>
  <si>
    <t>43460044</t>
  </si>
  <si>
    <t>098-2021</t>
  </si>
  <si>
    <t>ASESOR/A LEGAL GAF F3</t>
  </si>
  <si>
    <t>42400035</t>
  </si>
  <si>
    <t>CUBAS RUIZ, CINTHYA JULLIANA</t>
  </si>
  <si>
    <t>316-2018</t>
  </si>
  <si>
    <t>ASISTENTE LEGAL GOR-LAMBAYEQUE ES3</t>
  </si>
  <si>
    <t>44424108</t>
  </si>
  <si>
    <t>CUBAS VILLEGAS, FLOR EDIT</t>
  </si>
  <si>
    <t>290-2019</t>
  </si>
  <si>
    <t>PROFESIONAL EN DERECHO GOR-LA LIBERTAD ES3</t>
  </si>
  <si>
    <t>74076417</t>
  </si>
  <si>
    <t>CUEVA AREVALO, MARIA AYDEE</t>
  </si>
  <si>
    <t>031-2021</t>
  </si>
  <si>
    <t>SECRETARIA GOR-CHIMBOTE AA3</t>
  </si>
  <si>
    <t>43788738</t>
  </si>
  <si>
    <t>CUEVA CAMACHO, NATALIA ELIZABETH</t>
  </si>
  <si>
    <t>122-2017</t>
  </si>
  <si>
    <t>PROF. EN DERECHO GSF E2</t>
  </si>
  <si>
    <t>47422246</t>
  </si>
  <si>
    <t>CUEVA RISCO, MARTIN JORGE FELIPE</t>
  </si>
  <si>
    <t>ASISTENTE DE LEGAJOS GRH</t>
  </si>
  <si>
    <t>46091857</t>
  </si>
  <si>
    <t>CUEVAS PILLMAN, JOSE ROOSVELT</t>
  </si>
  <si>
    <t>097-2021 (D.U 034-2021)</t>
  </si>
  <si>
    <t>PROF. EN ING. DE SISTEMAS GTI E2</t>
  </si>
  <si>
    <t>40219078</t>
  </si>
  <si>
    <t>CULLANCO CAMPOS, MIGUEL MANUEL</t>
  </si>
  <si>
    <t>607-2017</t>
  </si>
  <si>
    <t>PROF. EN DERECHO GOR-TUMBES ES3</t>
  </si>
  <si>
    <t>72122100</t>
  </si>
  <si>
    <t>CUNYA URBINA, JUNIOR ARTEMIO</t>
  </si>
  <si>
    <t>118-2017</t>
  </si>
  <si>
    <t>PROF. EN FARMACIA BIOQUIMICA DIN E2</t>
  </si>
  <si>
    <t>25574689</t>
  </si>
  <si>
    <t>CURAY GUTIERREZ, PATRICIA LIZBETH</t>
  </si>
  <si>
    <t>379-2017</t>
  </si>
  <si>
    <t>42302356</t>
  </si>
  <si>
    <t>CUYA CASTILLO, JENNY ROSSANA</t>
  </si>
  <si>
    <t>OPERARIO DE MANTENIMIENTO GAF-SGL AA3</t>
  </si>
  <si>
    <t>03701060</t>
  </si>
  <si>
    <t>CUYATE OLIVOS, JOSE ALEX</t>
  </si>
  <si>
    <t>148-2018</t>
  </si>
  <si>
    <t>ARCHIVERO DSD-INF ES3</t>
  </si>
  <si>
    <t>71845020</t>
  </si>
  <si>
    <t>CUZCANO AUCCAPUCLLA, ERIKA CELESTE</t>
  </si>
  <si>
    <t>TÉCNICO TITULADO</t>
  </si>
  <si>
    <t>140-2020</t>
  </si>
  <si>
    <t>ESPECIALISTA EN ARBITRAJE DPC-SISAC ES2</t>
  </si>
  <si>
    <t>44875970</t>
  </si>
  <si>
    <t>DAVILA ECHEVERRIA, THATY JOHANNY</t>
  </si>
  <si>
    <t>331-2019</t>
  </si>
  <si>
    <t>ESPECIALISTA EN ARBITRAJE</t>
  </si>
  <si>
    <t>COORDINADOR DE SEGUIMIENTO CONTRACTUAL  GAF-SGL E1</t>
  </si>
  <si>
    <t>44030262</t>
  </si>
  <si>
    <t>DAVILA TICONA, ANGELLA BETTY</t>
  </si>
  <si>
    <t>GESTIÓN PÚBLICA</t>
  </si>
  <si>
    <t>188-2020</t>
  </si>
  <si>
    <t>47916986</t>
  </si>
  <si>
    <t>DAZA HURTADO, LAURA</t>
  </si>
  <si>
    <t>72421700</t>
  </si>
  <si>
    <t>DE GRACIA CABRERA, MARIA CLARA</t>
  </si>
  <si>
    <t>165-2020</t>
  </si>
  <si>
    <t>45350320</t>
  </si>
  <si>
    <t>DE LA CADENA ESPINOZA, ISABEL REBECA</t>
  </si>
  <si>
    <t>176-2019</t>
  </si>
  <si>
    <t>ESPECIALISTA EN ECONOMÍA</t>
  </si>
  <si>
    <t>48053201</t>
  </si>
  <si>
    <t>DE LA CRUZ CALDERON, MARIA GIOVANA</t>
  </si>
  <si>
    <t>134-2019</t>
  </si>
  <si>
    <t>74122721</t>
  </si>
  <si>
    <t>DE LA CRUZ GARCIA, FABIAN ALEJANDRO</t>
  </si>
  <si>
    <t>105-2021 (D.U 034-2021)</t>
  </si>
  <si>
    <t>JEFE DEL ÁREA DE RACIONALIZACIÓN Y GESTIÓN INSTITUCIONAL GPG F3</t>
  </si>
  <si>
    <t>10222007</t>
  </si>
  <si>
    <t>DE LA CRUZ GUEVARA, CARLOS FERNANDO MARCEL</t>
  </si>
  <si>
    <t>100-2018</t>
  </si>
  <si>
    <t>45892215</t>
  </si>
  <si>
    <t>DE LA CRUZ MARTINEZ, ANTONY AQUILINO</t>
  </si>
  <si>
    <t>PROF. EN DERECHO CC1 E2</t>
  </si>
  <si>
    <t>41576677</t>
  </si>
  <si>
    <t>DE LA CRUZ MORA, ROBERTO DANIEL</t>
  </si>
  <si>
    <t>971-2017</t>
  </si>
  <si>
    <t>PROF. EN INGENIERÍA INDUSTRIAL ES2</t>
  </si>
  <si>
    <t>09464640</t>
  </si>
  <si>
    <t>DE LA CRUZ PRADO, SANDRO MANUEL</t>
  </si>
  <si>
    <t>1004-2017</t>
  </si>
  <si>
    <t>10001728</t>
  </si>
  <si>
    <t>DEL CASTILLO RIVAS, SHIRLEY MONICA</t>
  </si>
  <si>
    <t>419-2017</t>
  </si>
  <si>
    <t>70312724</t>
  </si>
  <si>
    <t>DEL ROSARIO GAMERO, ANA XIMENA</t>
  </si>
  <si>
    <t>ANALISTA LEGAL  CC3 ES2</t>
  </si>
  <si>
    <t>SECRETARIA GOR-JUNIN AA3</t>
  </si>
  <si>
    <t>40202416</t>
  </si>
  <si>
    <t>DELGADO ARZAPALO, JENNY PILAR</t>
  </si>
  <si>
    <t>172-2017</t>
  </si>
  <si>
    <t>COORDINADOR DE DESARROLLO Y GESTIÓN DEL RENDIMIENTO GRH E2</t>
  </si>
  <si>
    <t>45941580</t>
  </si>
  <si>
    <t>DELGADO HUAUYA, JUAN ANTONIO</t>
  </si>
  <si>
    <t>43972365</t>
  </si>
  <si>
    <t>DELGADO ISLA, FRANCIS DE PAULA</t>
  </si>
  <si>
    <t>106-2018</t>
  </si>
  <si>
    <t>ESPECIALISTA EN ANALISIS DE INGRESOS DE TASAS Y MULTAS GAF SGF ES1</t>
  </si>
  <si>
    <t>10086282</t>
  </si>
  <si>
    <t>DELGADO LOPEZ, HENRY RICHARD</t>
  </si>
  <si>
    <t>313-2018</t>
  </si>
  <si>
    <t>44145996</t>
  </si>
  <si>
    <t>DELGADO YANAC, DANIEL</t>
  </si>
  <si>
    <t>070-2020</t>
  </si>
  <si>
    <t>PROF. EN DERECHO O ADMINISTRACIÓN- GOR MAC AQP ES3</t>
  </si>
  <si>
    <t>45086030</t>
  </si>
  <si>
    <t>DIAZ BENAVENTE, GUSTAVO ENRIQUE</t>
  </si>
  <si>
    <t>054-2019</t>
  </si>
  <si>
    <t>ASISTENTE ADMINISTRATIVO CCO ES3</t>
  </si>
  <si>
    <t>48340474</t>
  </si>
  <si>
    <t>DIAZ BLAS, YELITZA FIORELLA</t>
  </si>
  <si>
    <t>342-2019</t>
  </si>
  <si>
    <t>ASISTENTE EN PLATAFORMAS DIGITALES GPD ES3</t>
  </si>
  <si>
    <t>72497868</t>
  </si>
  <si>
    <t>DIAZ CABREJOS, ANGELICA MARIA</t>
  </si>
  <si>
    <t>APOYO ADMIN SPI AA4</t>
  </si>
  <si>
    <t>47468123</t>
  </si>
  <si>
    <t>DIAZ CARDENAS, KATHERINE ANAIS</t>
  </si>
  <si>
    <t>785-2017</t>
  </si>
  <si>
    <t>PROF. EN ING. DE SISTEMAS IOFE ES2</t>
  </si>
  <si>
    <t>46591847</t>
  </si>
  <si>
    <t>DIAZ MAZABEL, JORGE MANUEL</t>
  </si>
  <si>
    <t>11-2017</t>
  </si>
  <si>
    <t>PROF. EN DERECHO DDA E2</t>
  </si>
  <si>
    <t>09493586</t>
  </si>
  <si>
    <t>DIAZ NOBLECILLA, GUILLERMO ERNESTO</t>
  </si>
  <si>
    <t>486-2017</t>
  </si>
  <si>
    <t>45889368</t>
  </si>
  <si>
    <t>DIAZ PEREYRA, LADY ESTRLER</t>
  </si>
  <si>
    <t>082-2020</t>
  </si>
  <si>
    <t>PROFESIONAL EN DERECHO ES2 GEL</t>
  </si>
  <si>
    <t>48102807</t>
  </si>
  <si>
    <t>DIAZ RAMOS, CARLOS ALBERTO</t>
  </si>
  <si>
    <t>18-2020</t>
  </si>
  <si>
    <t>281-2018</t>
  </si>
  <si>
    <t>ASISTENTE LEGAL  GOR-APURIMAC ES3</t>
  </si>
  <si>
    <t>70783582</t>
  </si>
  <si>
    <t>DOMINGUEZ CAMPOS, IVAN MAURICIO</t>
  </si>
  <si>
    <t>121-2019</t>
  </si>
  <si>
    <t>45801458</t>
  </si>
  <si>
    <t>DOMINGUEZ FERNANDEZ, CLAUDEL HELDER</t>
  </si>
  <si>
    <t>608-2017</t>
  </si>
  <si>
    <t>48292930</t>
  </si>
  <si>
    <t>DONAYRE MONTESINOS, ERICH AXEL</t>
  </si>
  <si>
    <t>175-2020</t>
  </si>
  <si>
    <t>09907603</t>
  </si>
  <si>
    <t>DONAYRE RUIZ, CARLOS ENRIQUE</t>
  </si>
  <si>
    <t>323-2017</t>
  </si>
  <si>
    <t>44539819</t>
  </si>
  <si>
    <t>DOROTEO FLORES, ALEXANDER HENRY</t>
  </si>
  <si>
    <t>50-2017</t>
  </si>
  <si>
    <t>SUPERVISOR DE SEGURIDAD GAF-SGL ES3</t>
  </si>
  <si>
    <t>08469133</t>
  </si>
  <si>
    <t>DULANTO GUTIERREZ, GILMER MANUEL</t>
  </si>
  <si>
    <t>287-2017</t>
  </si>
  <si>
    <t>76230541</t>
  </si>
  <si>
    <t>DURÁN EURIBE, MADELEYNE</t>
  </si>
  <si>
    <t>250-2019</t>
  </si>
  <si>
    <t>40410742</t>
  </si>
  <si>
    <t>DURAND PEÑA, WILLIAMS ARTHUR</t>
  </si>
  <si>
    <t>322-2017</t>
  </si>
  <si>
    <t>ASISTENTE ADMINISTRATIVO 3 OPS1 AA3</t>
  </si>
  <si>
    <t>46304403</t>
  </si>
  <si>
    <t>ECOS TIPACTI, RITA PATRICIA</t>
  </si>
  <si>
    <t>PROF. EN DERECHO GOR-JUNIN ES3</t>
  </si>
  <si>
    <t>47473924</t>
  </si>
  <si>
    <t>EGOAVIL GONZALES, ELIZABETH CRISTINA</t>
  </si>
  <si>
    <t>905-2017</t>
  </si>
  <si>
    <t>AUXILIAR COACTIVO GAF-AEC ES1</t>
  </si>
  <si>
    <t>45197612</t>
  </si>
  <si>
    <t>EGUILUZ VALERA, ANA ROSA ALESSANDRA</t>
  </si>
  <si>
    <t>953-2017</t>
  </si>
  <si>
    <t>ASISTENTE  EN DISEÑO GRÁFICO  GPD AA1</t>
  </si>
  <si>
    <t>44537725</t>
  </si>
  <si>
    <t>ELESCANO VILLAGARAY, FRANK EFRAIN</t>
  </si>
  <si>
    <t>397-2018</t>
  </si>
  <si>
    <t>DISEÑADOR/A GRÁFICO  GPD AA1</t>
  </si>
  <si>
    <t>OPER. DE IMPRENTA GAF-SGL AA4</t>
  </si>
  <si>
    <t>15439990</t>
  </si>
  <si>
    <t>ELIAS ANAPAN, OSWALDO FELIX</t>
  </si>
  <si>
    <t>286-2017</t>
  </si>
  <si>
    <t>ASISTENTE LEGAL  GOR-PIURA ES3</t>
  </si>
  <si>
    <t>70501370</t>
  </si>
  <si>
    <t>ENCALADA SANDOVAL, BRECSI JACKELINE</t>
  </si>
  <si>
    <t>128-2019</t>
  </si>
  <si>
    <t>ESPECIALISTA EN PROGRAMACIÓN Y ESTUDIO DE MERCADO GSF-SGL</t>
  </si>
  <si>
    <t>07877833</t>
  </si>
  <si>
    <t>ERAZO MOLINA, LUIS CARLOS</t>
  </si>
  <si>
    <t>043-2021</t>
  </si>
  <si>
    <t>PROF. EN COMUNICACIONES GPD ES2</t>
  </si>
  <si>
    <t>06659583</t>
  </si>
  <si>
    <t>ESCALANTE DELGADO, VILMA GLORIA</t>
  </si>
  <si>
    <t>584-2017</t>
  </si>
  <si>
    <t>ANALISTA EN GESTIÓN FINANCIERA GAF-SGF ES2</t>
  </si>
  <si>
    <t>10809817</t>
  </si>
  <si>
    <t>ESCATE LISSON, JOSE CARLOS</t>
  </si>
  <si>
    <t>164-2019</t>
  </si>
  <si>
    <t>SECRETARIA GOR-CAJAMARCA AA4</t>
  </si>
  <si>
    <t>43170736</t>
  </si>
  <si>
    <t>ESCOBAL TORRES, MIRIAM</t>
  </si>
  <si>
    <t>149-2017</t>
  </si>
  <si>
    <t>PROFESIONAL EN DERECHO SRB E1</t>
  </si>
  <si>
    <t>46258445</t>
  </si>
  <si>
    <t>ESPARZA ESPARZA, MARTIN EDUARDO</t>
  </si>
  <si>
    <t>039-2019</t>
  </si>
  <si>
    <t>ANALISTA LEGAL SRB ES2</t>
  </si>
  <si>
    <t>133-2020</t>
  </si>
  <si>
    <t>47640551</t>
  </si>
  <si>
    <t>ESPINOZA CAMPOS, LIZ EDITH</t>
  </si>
  <si>
    <t>165-2019</t>
  </si>
  <si>
    <t>09794806</t>
  </si>
  <si>
    <t>ESPINOZA GARCIA, MIGUEL ANGEL</t>
  </si>
  <si>
    <t>321-2017</t>
  </si>
  <si>
    <t>PROF. EN DERECHO CC2 ES3</t>
  </si>
  <si>
    <t>44686546</t>
  </si>
  <si>
    <t>ESPINOZA JACAY, KATERINE CELESTE</t>
  </si>
  <si>
    <t>994-2017</t>
  </si>
  <si>
    <t>42698252</t>
  </si>
  <si>
    <t>ESPINOZA PRADO, REGINA PAOLA</t>
  </si>
  <si>
    <t>341-2019</t>
  </si>
  <si>
    <t>ASISTENTE LEGAL CCO ES3</t>
  </si>
  <si>
    <t>47355970</t>
  </si>
  <si>
    <t>ESPINOZA TAMANI, PRISCILA</t>
  </si>
  <si>
    <t>39-2020</t>
  </si>
  <si>
    <t>PROF. EN DERECHO OCI E1</t>
  </si>
  <si>
    <t>42004917</t>
  </si>
  <si>
    <t>ESQUEN EVARISTO, EMILY JENNIFER</t>
  </si>
  <si>
    <t>240-2019</t>
  </si>
  <si>
    <t>SECRETARIA/O SCO ES3</t>
  </si>
  <si>
    <t>46574928</t>
  </si>
  <si>
    <t>ESTRADA CHAVEZ, YURI YSAMAR</t>
  </si>
  <si>
    <t>213-2019</t>
  </si>
  <si>
    <t>70059960</t>
  </si>
  <si>
    <t>ESTRADA PEREZ, VALERIA ANAIS</t>
  </si>
  <si>
    <t>160-2020</t>
  </si>
  <si>
    <t>ANALISTA DE SELECCION GRH ES3</t>
  </si>
  <si>
    <t>46195188</t>
  </si>
  <si>
    <t>FAJARDO LOYOLA, CAROLINA ANGELA</t>
  </si>
  <si>
    <t>206-2018</t>
  </si>
  <si>
    <t>46926664</t>
  </si>
  <si>
    <t>FALCONI CORZO, ALMENDRA</t>
  </si>
  <si>
    <t>1152-2017</t>
  </si>
  <si>
    <t>45963689</t>
  </si>
  <si>
    <t>FARFAN RIOS, DAVIS HERITRON</t>
  </si>
  <si>
    <t>12-2020</t>
  </si>
  <si>
    <t>73130785</t>
  </si>
  <si>
    <t>FARRO RUIZ, MARIA ELENA</t>
  </si>
  <si>
    <t>180-2020</t>
  </si>
  <si>
    <t>PROF. EN DERECHO SEL ES1</t>
  </si>
  <si>
    <t>48286020</t>
  </si>
  <si>
    <t>FELIX ESCALANTE, GLORIA YESSEBEL</t>
  </si>
  <si>
    <t>178-2020</t>
  </si>
  <si>
    <t>44900841</t>
  </si>
  <si>
    <t>FERNANDEZ DIAZ, MILLER</t>
  </si>
  <si>
    <t>PROF. EN DERECHO SDC E2</t>
  </si>
  <si>
    <t>46072544</t>
  </si>
  <si>
    <t>FERNANDEZ LLICAN, JOSE GAUDENCIO</t>
  </si>
  <si>
    <t>41816956</t>
  </si>
  <si>
    <t>FERNANDEZ MARTINO, ROBERT ENRIQUE</t>
  </si>
  <si>
    <t>337-2019</t>
  </si>
  <si>
    <t>OPER. DE LIMP. Y MANTTO. GOR-LAMBAYEQUE AA4</t>
  </si>
  <si>
    <t>16663856</t>
  </si>
  <si>
    <t>FERNANDEZ MUÑOZ, UWE ANTONIO</t>
  </si>
  <si>
    <t>212-2017</t>
  </si>
  <si>
    <t>ASISTENTE ADMINISTRATIVO/A  ECP AA3</t>
  </si>
  <si>
    <t>78015025</t>
  </si>
  <si>
    <t>FERNANDEZ NUÑEZ, GABRIELA KATE</t>
  </si>
  <si>
    <t>28-2020</t>
  </si>
  <si>
    <t>PROF. EN ECONOMIA GEE E1</t>
  </si>
  <si>
    <t>41858748</t>
  </si>
  <si>
    <t>FERNANDEZ POLO, CHRISTIAN</t>
  </si>
  <si>
    <t>121-2018</t>
  </si>
  <si>
    <t>46816984</t>
  </si>
  <si>
    <t>FERNANDEZ QUISPE, JENNY CAROLINA</t>
  </si>
  <si>
    <t>270-2018</t>
  </si>
  <si>
    <t>41029353</t>
  </si>
  <si>
    <t>FERREYRA ALEJOS, GIANINA JESUS</t>
  </si>
  <si>
    <t>573-2017</t>
  </si>
  <si>
    <t>PROFESIONAL EN ADMINISTRACIÓN DE EMPRESAS  CDB ES3</t>
  </si>
  <si>
    <t>42477839</t>
  </si>
  <si>
    <t>FIESTAS MONDRAGON, MELISSA MARGARITA</t>
  </si>
  <si>
    <t>TITULADO EN ADMINISTRACIÓN DE EMPRESAS  CDB ES3</t>
  </si>
  <si>
    <t>JEFE/A DE INVESTIGACIÓN EN LIBRE COMPETENCIA CLC F3</t>
  </si>
  <si>
    <t>10001817</t>
  </si>
  <si>
    <t>FIGARI KAHN, HUGO RENZO</t>
  </si>
  <si>
    <t>226-2019</t>
  </si>
  <si>
    <t>74552690</t>
  </si>
  <si>
    <t>FIGUEROA LOAYZA, MARYSABELL ADELINA</t>
  </si>
  <si>
    <t>186-2019</t>
  </si>
  <si>
    <t>22-2020</t>
  </si>
  <si>
    <t>33-2021</t>
  </si>
  <si>
    <t>APOYO SECRETARIAL DSD-MNC ES3</t>
  </si>
  <si>
    <t>09866422</t>
  </si>
  <si>
    <t>FLORES ALBURQUEQUE, CLAUDIA MAGALY</t>
  </si>
  <si>
    <t>343-2019</t>
  </si>
  <si>
    <t>APOYO SECRETARIAL DSD-MNC ES4</t>
  </si>
  <si>
    <t>ESPECIALISTA EN PROCEDIMIENTOS CONCURSALES FCO-CCO</t>
  </si>
  <si>
    <t>46368649</t>
  </si>
  <si>
    <t>FLORES ALVA, MARINA MONICA</t>
  </si>
  <si>
    <t>CAS D.U. 103-2021</t>
  </si>
  <si>
    <t>48578447</t>
  </si>
  <si>
    <t>FLORES BANDA, ELIZABETH LUCERO</t>
  </si>
  <si>
    <t>70011580</t>
  </si>
  <si>
    <t>FLORES BOCANGEL, MIREYA ALEJANDRA</t>
  </si>
  <si>
    <t>318-2019</t>
  </si>
  <si>
    <t>43537159</t>
  </si>
  <si>
    <t>FLORES GONZALES, ALLAN JUAN PABLO</t>
  </si>
  <si>
    <t>47231606</t>
  </si>
  <si>
    <t>FLORES MARIN, MERCEDES DEL ROSARIO</t>
  </si>
  <si>
    <t>CAS D.U. 075-2021</t>
  </si>
  <si>
    <t>ASISTENTE EN TRAMITACIÓN DE PROCEDIMIENTO  ADM. CC1 AA4</t>
  </si>
  <si>
    <t>70916972</t>
  </si>
  <si>
    <t>FLORES PRADO, JAREK HANS</t>
  </si>
  <si>
    <t>065-2020</t>
  </si>
  <si>
    <t>70976584</t>
  </si>
  <si>
    <t>FLORES RAMOS, SANDRA AMELIA</t>
  </si>
  <si>
    <t>CAS D.U. 091-2021</t>
  </si>
  <si>
    <t>ASISTENTE LEGAL  GOR-JUNIN-OPS ES3</t>
  </si>
  <si>
    <t>70769262</t>
  </si>
  <si>
    <t>FLORES RODRIGUEZ, GIANFRANCO RICARDO</t>
  </si>
  <si>
    <t>315-2018</t>
  </si>
  <si>
    <t>77047787</t>
  </si>
  <si>
    <t>FLORES SALVADOR, JESSICA ESTHER</t>
  </si>
  <si>
    <t>PROF. EN DERECHO SPC ES1</t>
  </si>
  <si>
    <t>74207885</t>
  </si>
  <si>
    <t>FLORES TURPO, FANCY NOEMI</t>
  </si>
  <si>
    <t>70027822</t>
  </si>
  <si>
    <t>FLORES WONG, ENZO SANTIAGO</t>
  </si>
  <si>
    <t>306-2019</t>
  </si>
  <si>
    <t>PROF. EN DERECHO DDA ES3</t>
  </si>
  <si>
    <t>47157698</t>
  </si>
  <si>
    <t>FONTANA AGÜERO, JAVIER ALFREDO</t>
  </si>
  <si>
    <t>036-2018</t>
  </si>
  <si>
    <t>ASISTENTE/A LEGAL GOR-PIURA ES3</t>
  </si>
  <si>
    <t>71788558</t>
  </si>
  <si>
    <t>FRANCIA GALLOSO, MARYCIELO</t>
  </si>
  <si>
    <t>016-2021</t>
  </si>
  <si>
    <t>ESPECIALISTA LEGAL SRB ES1</t>
  </si>
  <si>
    <t>46036946</t>
  </si>
  <si>
    <t>FRANCIA VEGA, FIORELLA ARACELI</t>
  </si>
  <si>
    <t>094-2020</t>
  </si>
  <si>
    <t>ASESOR EN ECONOMÍA CDB F3</t>
  </si>
  <si>
    <t>40277109</t>
  </si>
  <si>
    <t>FUENTES LOMPARTE, DIEGO ALONSO</t>
  </si>
  <si>
    <t>1117-2017</t>
  </si>
  <si>
    <t>43945390</t>
  </si>
  <si>
    <t>FUENTES SALAS, PAOLA ISABELLA</t>
  </si>
  <si>
    <t>ANALISTA DE PLANIFICACIÓN Y ORGANIZACIÓN</t>
  </si>
  <si>
    <t>42165743</t>
  </si>
  <si>
    <t>GALINDO ARMAS, WENDY MABEL</t>
  </si>
  <si>
    <t>158-2019</t>
  </si>
  <si>
    <t>PROF. EN DERECHO GSF ES2</t>
  </si>
  <si>
    <t>70098702</t>
  </si>
  <si>
    <t>GALINDO FLORES, FIORELLA VANESSA</t>
  </si>
  <si>
    <t>174-2018</t>
  </si>
  <si>
    <t>ANALISTA EN ATENCIÓN AL USUARIO GOR-GAM ES3</t>
  </si>
  <si>
    <t>47586432</t>
  </si>
  <si>
    <t>GALINDO RAYMONDI, LISSETT ALEJANDRA ISABEL</t>
  </si>
  <si>
    <t>116-2020</t>
  </si>
  <si>
    <t>ANALISTA EN ATENCIÓN AL USUARIO GOR-GAMARRA ES3</t>
  </si>
  <si>
    <t>48048141</t>
  </si>
  <si>
    <t>GAMARRA HERRERA, ROSSY BEATRIZ</t>
  </si>
  <si>
    <t>57-2019</t>
  </si>
  <si>
    <t>47844827</t>
  </si>
  <si>
    <t>GAMARRA ROJAS, JUAN FRANCISCO</t>
  </si>
  <si>
    <t>194-2019</t>
  </si>
  <si>
    <t>COORDINADOR DE PLANIFICACIÓN Y ORGANIZACIÓN GRH E1</t>
  </si>
  <si>
    <t>10056062</t>
  </si>
  <si>
    <t>GAMBOA LOAYZA, LUIS ENRIQUE</t>
  </si>
  <si>
    <t>ANALISTA LEGAL - GRH ES2</t>
  </si>
  <si>
    <t>72757850</t>
  </si>
  <si>
    <t>GAMBOA SAAVEDRA, ANA BELEN</t>
  </si>
  <si>
    <t>210-2019</t>
  </si>
  <si>
    <t>ASISTENTE EN TRAMITACIÓN DE PROCEDIMIENTOS ADMINISTRATIVOS AA4 CC1</t>
  </si>
  <si>
    <t>76027186</t>
  </si>
  <si>
    <t>GAONA MARTINEZ, MARCO ANTONIO</t>
  </si>
  <si>
    <t>CAS D.U. 062-20221</t>
  </si>
  <si>
    <t>PROF. EN ADM. DE NEG. INT. GEG-SAC ES3</t>
  </si>
  <si>
    <t>42280837</t>
  </si>
  <si>
    <t>GARATE ESPINOZA, CLAUDIA ZULEMA</t>
  </si>
  <si>
    <t>70-2017</t>
  </si>
  <si>
    <t>44988453</t>
  </si>
  <si>
    <t>GARAY LEON, MARIA ALEJANDRA</t>
  </si>
  <si>
    <t>6-2021</t>
  </si>
  <si>
    <t>44622658</t>
  </si>
  <si>
    <t>GARCIA CHUMIOQUE, MARIO JAVIER</t>
  </si>
  <si>
    <t>8-2021</t>
  </si>
  <si>
    <t>COORDINADOR LEGAL GOR-CAJAMARCA ES2</t>
  </si>
  <si>
    <t>46154957</t>
  </si>
  <si>
    <t>GARCIA COLLANTES, VICTOR MANUEL</t>
  </si>
  <si>
    <t>088-2020</t>
  </si>
  <si>
    <t>ASISTENTE LEGAL GOR-LAM ES3</t>
  </si>
  <si>
    <t>73041495</t>
  </si>
  <si>
    <t>GARCIA CUBAS, ABRAHAM ISAAC</t>
  </si>
  <si>
    <t>ASISTENTE LEGAL  GOR-LAMBAYEQUE ES3</t>
  </si>
  <si>
    <t>ASISTENTE DE TRAMITE DOCUMENTARIO  GEL AA4</t>
  </si>
  <si>
    <t>47512738</t>
  </si>
  <si>
    <t>GARCIA ESPINAL, MAYQUER YUL</t>
  </si>
  <si>
    <t>123-2018</t>
  </si>
  <si>
    <t>OPER. DE LIMP. Y MANTTO. GOR-SAN MARTIN AA4</t>
  </si>
  <si>
    <t>43765073</t>
  </si>
  <si>
    <t>GARCIA FLORES, ERICK</t>
  </si>
  <si>
    <t>232-2017</t>
  </si>
  <si>
    <t>77146423</t>
  </si>
  <si>
    <t>GARCIA GARRAFA, SANDY MALUC</t>
  </si>
  <si>
    <t>077-2021 (D.U 034-2021)</t>
  </si>
  <si>
    <t>43460172</t>
  </si>
  <si>
    <t>GARCIA HUAMANTICO, MONICA MIRELLA</t>
  </si>
  <si>
    <t>415-2017</t>
  </si>
  <si>
    <t>ASISTENTE DEL CENTRO DE DESARROLLO DE LA PROPIEDAD INTELECTUAL GOR-SMA-CEPI ES3</t>
  </si>
  <si>
    <t>48079516</t>
  </si>
  <si>
    <t>GARCÍA NÚÑEZ, KARLA MÁRIAM</t>
  </si>
  <si>
    <t>087-2020</t>
  </si>
  <si>
    <t>ASISTENTE DEL CENTRO DE DESARROLLO DE LA PROPIEDAD INTELECTUAL GOR-SAN MARTÍN  ES3</t>
  </si>
  <si>
    <t>ESPECIALISTA EN ESTUDIOS ECONÓMICOS GEE</t>
  </si>
  <si>
    <t>72387812</t>
  </si>
  <si>
    <t>GARCIA ORTEGA, RODRIGO MARTIN</t>
  </si>
  <si>
    <t>079-2021 (D.U 034-2021)</t>
  </si>
  <si>
    <t>JEFE DE ACTIVIDADES RESOLUTIVAS SRB E1</t>
  </si>
  <si>
    <t>44771516</t>
  </si>
  <si>
    <t>GARCIA PEÑA, CLAUDIO ROBERTO</t>
  </si>
  <si>
    <t>088-2018</t>
  </si>
  <si>
    <t>ASISTENTE LEGAL GOR-PIU ES3</t>
  </si>
  <si>
    <t>46785770</t>
  </si>
  <si>
    <t>GARCIA SALAZAR, KELLY</t>
  </si>
  <si>
    <t>191-2019</t>
  </si>
  <si>
    <t>19936376</t>
  </si>
  <si>
    <t>GARCIA SOTELO, MAGDA CECILIA</t>
  </si>
  <si>
    <t>410-2017</t>
  </si>
  <si>
    <t>46187890</t>
  </si>
  <si>
    <t>GARGUREVICH BORDA, YASMIN YOALI</t>
  </si>
  <si>
    <t>142-2020</t>
  </si>
  <si>
    <t>25857949</t>
  </si>
  <si>
    <t>GARNICA QUISPE, ORLANDO ADOLFO</t>
  </si>
  <si>
    <t>399-2017</t>
  </si>
  <si>
    <t>PROF. EN CONTABILIDAD GAF SGF E2</t>
  </si>
  <si>
    <t>45932846</t>
  </si>
  <si>
    <t>GAVINO ALVES, JUNIOR GAMELIN</t>
  </si>
  <si>
    <t>PROF. EN DERECHO GRH E1</t>
  </si>
  <si>
    <t>10681912</t>
  </si>
  <si>
    <t>GIBSON RUFFNER, ANA PATRICIA</t>
  </si>
  <si>
    <t>221-2019</t>
  </si>
  <si>
    <t>71451655</t>
  </si>
  <si>
    <t>GIL SALINAS, MAYRA MIRELLA</t>
  </si>
  <si>
    <t>803-2017</t>
  </si>
  <si>
    <t>45763774</t>
  </si>
  <si>
    <t>GIRALDO ROJAS, DIANA CAROLINA</t>
  </si>
  <si>
    <t>171-2017</t>
  </si>
  <si>
    <t>76613601</t>
  </si>
  <si>
    <t>GIRON GUTIERREZ, DIANA CAROLINA</t>
  </si>
  <si>
    <t>041-2021</t>
  </si>
  <si>
    <t>SECRETARIA CC1 AA3</t>
  </si>
  <si>
    <t>45733910</t>
  </si>
  <si>
    <t>GOMEZ CUSICHE, LIZBETH MARICRIS</t>
  </si>
  <si>
    <t>757-2017</t>
  </si>
  <si>
    <t>173-2020</t>
  </si>
  <si>
    <t>PROF. EN DERECHO DSD Plataforma Preferente ES2</t>
  </si>
  <si>
    <t>70433078</t>
  </si>
  <si>
    <t>GOMEZ ROSALES, LIZET ROXANA</t>
  </si>
  <si>
    <t>74026574</t>
  </si>
  <si>
    <t>GONZALES CABANILLAS, LESLI ROXANA</t>
  </si>
  <si>
    <t>35-2020</t>
  </si>
  <si>
    <t>PROF. EN DERECHO GOR-PUNO ES3</t>
  </si>
  <si>
    <t>47546997</t>
  </si>
  <si>
    <t>GONZALES CAYRA, ANGHYELA LIZELY</t>
  </si>
  <si>
    <t>265-2017</t>
  </si>
  <si>
    <t>46638327</t>
  </si>
  <si>
    <t>GONZALES CRUZ, LUIS ANTONIO</t>
  </si>
  <si>
    <t>407-2018</t>
  </si>
  <si>
    <t>PROF. EN DERECHO SPI ES3</t>
  </si>
  <si>
    <t>76541558</t>
  </si>
  <si>
    <t>GONZALES GARAY, KARLA ALEJANDRA</t>
  </si>
  <si>
    <t>199-2019</t>
  </si>
  <si>
    <t>41046799</t>
  </si>
  <si>
    <t>GONZALES HERNANDEZ, LEIRY SALOME</t>
  </si>
  <si>
    <t>PROF. EN ADMINISTRACIÓN GAF-AEC ES3</t>
  </si>
  <si>
    <t>46171858</t>
  </si>
  <si>
    <t>GONZALES VERGIU, ELVIS</t>
  </si>
  <si>
    <t>416-2017</t>
  </si>
  <si>
    <t>43478409</t>
  </si>
  <si>
    <t>GONZALES VIZQUERRA, CYNTHIA MAGALY</t>
  </si>
  <si>
    <t>177-2019</t>
  </si>
  <si>
    <t>72180467</t>
  </si>
  <si>
    <t>GONZALES ZAMORA, MICHEL ALBERTO</t>
  </si>
  <si>
    <t>179-2020</t>
  </si>
  <si>
    <t>ASISTENTE LEGAL  GOR- AREQUIPA ES3</t>
  </si>
  <si>
    <t>70441522</t>
  </si>
  <si>
    <t>GRADOS GALLEGOS, AYELEN ANTUANNETTE</t>
  </si>
  <si>
    <t>327-2018</t>
  </si>
  <si>
    <t>SECRETARIA GAF-AEC AA3</t>
  </si>
  <si>
    <t>09934250</t>
  </si>
  <si>
    <t>GRADOS GARATE, VANESSA MILAGROS</t>
  </si>
  <si>
    <t>394-2017</t>
  </si>
  <si>
    <t>PROF. EN DERECHO Asistencia Técnica F3</t>
  </si>
  <si>
    <t>41375127</t>
  </si>
  <si>
    <t>GUARDA CORDOVA, MARIA CECILIA</t>
  </si>
  <si>
    <t>289-2018</t>
  </si>
  <si>
    <t>PROF. EN ECONOMIA. DPC ES2</t>
  </si>
  <si>
    <t>70945418</t>
  </si>
  <si>
    <t>GUERRA QUISPE, ROGER</t>
  </si>
  <si>
    <t>302-2019</t>
  </si>
  <si>
    <t>PROF. EN DERECHO GOR-HUANUCO ES3</t>
  </si>
  <si>
    <t>71706969</t>
  </si>
  <si>
    <t>GUERRA REYES, KAREN ASTRID</t>
  </si>
  <si>
    <t>1000-2017</t>
  </si>
  <si>
    <t>42781133</t>
  </si>
  <si>
    <t>GUERRA ZAMORA, TANY RAQUEL</t>
  </si>
  <si>
    <t>133-2017</t>
  </si>
  <si>
    <t>43919188</t>
  </si>
  <si>
    <t>GUERRERO ADRIANZEN, EVA YASENY</t>
  </si>
  <si>
    <t>198-2017</t>
  </si>
  <si>
    <t>PROF. EN COMP. E INFORM. GAF-SGL ES3</t>
  </si>
  <si>
    <t>46858944</t>
  </si>
  <si>
    <t>GUERRERO PESANTES, ERIKA ANALI</t>
  </si>
  <si>
    <t>320-2017</t>
  </si>
  <si>
    <t>PROF. EN DERECHO CC1 ES1</t>
  </si>
  <si>
    <t>46439352</t>
  </si>
  <si>
    <t>GUEVARA CORNEJO, MAYRA PALMIRA</t>
  </si>
  <si>
    <t>403-2018</t>
  </si>
  <si>
    <t>42150405</t>
  </si>
  <si>
    <t>GUILLEN CASTILLO, MEDALLIT ROCIO</t>
  </si>
  <si>
    <t>130-2017</t>
  </si>
  <si>
    <t>45541386</t>
  </si>
  <si>
    <t>GUILLEN FLORES, LUCIA MARIANA</t>
  </si>
  <si>
    <t>216-2019</t>
  </si>
  <si>
    <t>EJECUTIVO EN PROTECCIÓN AL CONSUMIDOR</t>
  </si>
  <si>
    <t>70030608</t>
  </si>
  <si>
    <t>GUILLEN LAZO ALEJANDRA GRICEL</t>
  </si>
  <si>
    <t>PROF. EN DERECHO SRB ES3</t>
  </si>
  <si>
    <t>71515166</t>
  </si>
  <si>
    <t>GUTIERREZ ASENCIOS, DIEGO ALONSO</t>
  </si>
  <si>
    <t>028-2021</t>
  </si>
  <si>
    <t>PROF.  EN DERECHO CC3 E1</t>
  </si>
  <si>
    <t>41515429</t>
  </si>
  <si>
    <t>GUTIERREZ BERNEDO, JOHANA RUTH</t>
  </si>
  <si>
    <t>084-2018</t>
  </si>
  <si>
    <t>PROF. EN INGENIERIA INDUSTRIAL GPG ES2</t>
  </si>
  <si>
    <t>10791599</t>
  </si>
  <si>
    <t>GUTIERREZ CABANI, ELIZABETH CRISTINA</t>
  </si>
  <si>
    <t>846-2017</t>
  </si>
  <si>
    <t>PROF. EN DERECHO GOR-AEROPUERTO ES3</t>
  </si>
  <si>
    <t>46299080</t>
  </si>
  <si>
    <t>GUTIERREZ CARBAJAL, ANA PATRICIA</t>
  </si>
  <si>
    <t>581-2017</t>
  </si>
  <si>
    <t>ASISTENTE ADMINISTRATIVO DSD-AGA AA3</t>
  </si>
  <si>
    <t>47263519</t>
  </si>
  <si>
    <t>GUTIERREZ CERDA, LEYDI JHORYINA</t>
  </si>
  <si>
    <t>1010-2017</t>
  </si>
  <si>
    <t>ESPECIALISTA DE PROYECTOS Y DESARROLLO DE SISTEMAS II GTI ES1</t>
  </si>
  <si>
    <t>45972203</t>
  </si>
  <si>
    <t>GUTIERREZ RONDON, MANUEL ALEJANDRO</t>
  </si>
  <si>
    <t>1065-2017</t>
  </si>
  <si>
    <t>NOTIFICADOR MOTORIZADO</t>
  </si>
  <si>
    <t>44553768</t>
  </si>
  <si>
    <t>GUTIERREZ RUBIO, HENRY POOL</t>
  </si>
  <si>
    <t>REDES Y COMUNICACION DE DATOS</t>
  </si>
  <si>
    <t>319-2017</t>
  </si>
  <si>
    <t>ASISTENTE DE ARCHIVO SPC ES3</t>
  </si>
  <si>
    <t>10366858</t>
  </si>
  <si>
    <t>GUZMAN GARCIA, GERMAN</t>
  </si>
  <si>
    <t>TECNICO CONTABLE</t>
  </si>
  <si>
    <t>972-2017</t>
  </si>
  <si>
    <t>40443899</t>
  </si>
  <si>
    <t>HECHLER KILIMAJER, ARTURO</t>
  </si>
  <si>
    <t>366-2018</t>
  </si>
  <si>
    <t>PROF. EXAMINADOR DE PATENTES DIN ES2</t>
  </si>
  <si>
    <t>41290036</t>
  </si>
  <si>
    <t>HERALDEZ HUILLCA, RUTH JEENYFERT</t>
  </si>
  <si>
    <t>278-2019</t>
  </si>
  <si>
    <t>43309785</t>
  </si>
  <si>
    <t>HERAS MATOS, LUIS ANTONIO</t>
  </si>
  <si>
    <t>317-2017</t>
  </si>
  <si>
    <t>73344029</t>
  </si>
  <si>
    <t>HERNANDEZ BACA, MARIO CARLOS</t>
  </si>
  <si>
    <t>180-2019</t>
  </si>
  <si>
    <t>ASISTENTE DE INVESTIGACIÓN DE CONDUCTAS ANTICOMPETITIVAS CLC ES3</t>
  </si>
  <si>
    <t>48118915</t>
  </si>
  <si>
    <t>HERNANDEZ HUMIRE, MIRELLA RUTH</t>
  </si>
  <si>
    <t>339-2019</t>
  </si>
  <si>
    <t>ASISTENTE DE INVESTIGACIÓN DE COND.</t>
  </si>
  <si>
    <t>COORDINADOR LEGAL CPC ILN E2</t>
  </si>
  <si>
    <t>46422274</t>
  </si>
  <si>
    <t>HERRERA CABRERA, ANYHELA IBETH</t>
  </si>
  <si>
    <t>209-2018</t>
  </si>
  <si>
    <t>46671446</t>
  </si>
  <si>
    <t>HERRERA DOMINGUEZ, DENNIS FIORELA</t>
  </si>
  <si>
    <t>748-2017</t>
  </si>
  <si>
    <t>SECRETARIA GOR-ILN-SAC AA3</t>
  </si>
  <si>
    <t>74177830</t>
  </si>
  <si>
    <t>HERRERA PAREDES, VERONICA MERCEDES</t>
  </si>
  <si>
    <t>083-2019</t>
  </si>
  <si>
    <t>ASISTENTE ADMINISTRATIVO GOR-ILN-SAC AA4</t>
  </si>
  <si>
    <t>161-2020</t>
  </si>
  <si>
    <t>ANALISTA ADMINISTRATIVO DE MULTAS SGF ES2</t>
  </si>
  <si>
    <t>42428078</t>
  </si>
  <si>
    <t>HIDALGO CHACON, CAROLL MICHEL</t>
  </si>
  <si>
    <t>879-2017</t>
  </si>
  <si>
    <t>72147967</t>
  </si>
  <si>
    <t>HIDALGO MEDINA, CARLOS FRANCISCO</t>
  </si>
  <si>
    <t>137-2020</t>
  </si>
  <si>
    <t>44601917</t>
  </si>
  <si>
    <t>HOLGUIN BERNEDO, MILAGROS IRMA</t>
  </si>
  <si>
    <t>131-2019</t>
  </si>
  <si>
    <t>SECRETARIA GOR-ILN-CPC AA3</t>
  </si>
  <si>
    <t>47456286</t>
  </si>
  <si>
    <t>HONORES HEREDIA, LEIDY DIANA</t>
  </si>
  <si>
    <t>919-2017</t>
  </si>
  <si>
    <t>44381341</t>
  </si>
  <si>
    <t>HOYOS BARTRA, CARLA FABIOLA</t>
  </si>
  <si>
    <t>995-2017</t>
  </si>
  <si>
    <t>45008133</t>
  </si>
  <si>
    <t>HOYOS HURTADO, FRANKLIN ISAAC</t>
  </si>
  <si>
    <t>022-2021</t>
  </si>
  <si>
    <t>48025913</t>
  </si>
  <si>
    <t>HOYOS PACHAS, GUADALUPE ZORAYDA</t>
  </si>
  <si>
    <t>270-2019</t>
  </si>
  <si>
    <t>DIGITADOR GAF-AEC AA4</t>
  </si>
  <si>
    <t>45683837</t>
  </si>
  <si>
    <t>HUACCHA VILLAVICENCIO, MARIELA LILIANA</t>
  </si>
  <si>
    <t>TRAMITADOR/A DE DOCUMENTACIÓN  PRE AA4</t>
  </si>
  <si>
    <t>41025782</t>
  </si>
  <si>
    <t>HUAMAN ASTORGA, SARA DERLY</t>
  </si>
  <si>
    <t>228-2018</t>
  </si>
  <si>
    <t>SECRETARIA SPC AA3</t>
  </si>
  <si>
    <t>10442674</t>
  </si>
  <si>
    <t>HUAMAN CHURAMPI, HELEN ANYA</t>
  </si>
  <si>
    <t>675-2017</t>
  </si>
  <si>
    <t>ESPECIALISTA LEGAL GOR-VRAEM ES2</t>
  </si>
  <si>
    <t>46465561</t>
  </si>
  <si>
    <t>HUAMAN PALOMINO, GABY YHERALDINE</t>
  </si>
  <si>
    <t>234-2018</t>
  </si>
  <si>
    <t>47-2020</t>
  </si>
  <si>
    <t>ASISTENTE DEL CENTRO DE DESARROLLO DE LA PROPIEDAD INTELECTUAL  GOR-JUNIN-CEPI ES3</t>
  </si>
  <si>
    <t>129-2020</t>
  </si>
  <si>
    <t>07952365</t>
  </si>
  <si>
    <t>HUAMANI CONDO, JOSE ANDRES</t>
  </si>
  <si>
    <t>294-2019</t>
  </si>
  <si>
    <t>45412933</t>
  </si>
  <si>
    <t>HUAMANÍ SUCAPUCA, JEAN CARLOS</t>
  </si>
  <si>
    <t>PROF. EN ADM. DE EMP. GOR-AEROPUERTO ES2</t>
  </si>
  <si>
    <t>40556798</t>
  </si>
  <si>
    <t>HUAMANI TARAZONA, LUZ ESTRELLA</t>
  </si>
  <si>
    <t>569-2017</t>
  </si>
  <si>
    <t>MENSAJERO MOTORIZADO GOR-TACNA AA4</t>
  </si>
  <si>
    <t>40097386</t>
  </si>
  <si>
    <t>HUANACUNE CUENTAS, LUIS ENRIQUE</t>
  </si>
  <si>
    <t>274-2017</t>
  </si>
  <si>
    <t>PROFESIONAL EN DEFENSA COMERCIAL CDB E2</t>
  </si>
  <si>
    <t>72418556</t>
  </si>
  <si>
    <t>HUAPAYA CHAFLOQUE, JASSMIN DENISSE</t>
  </si>
  <si>
    <t>115-2019</t>
  </si>
  <si>
    <t>OPER. DE LIMP. Y MANTTO. GOR-CUSCO AA4</t>
  </si>
  <si>
    <t>42780116</t>
  </si>
  <si>
    <t>HUARACHA YUPANQUI, CAROLINA</t>
  </si>
  <si>
    <t>162-2017</t>
  </si>
  <si>
    <t>OPER. DE LIMP. Y MANTTO. GOR-AREQUIPA AA4</t>
  </si>
  <si>
    <t>29624184</t>
  </si>
  <si>
    <t>HUARCA CHAPI, ALEJANDRA NILODINA</t>
  </si>
  <si>
    <t>142-2017</t>
  </si>
  <si>
    <t>PROF. EN COMPUTACIÓN E INFORMATICA SPC AA4</t>
  </si>
  <si>
    <t>70442998</t>
  </si>
  <si>
    <t>HUARCAYA JAYO, CATHERINE FRANCESCA</t>
  </si>
  <si>
    <t>957-2017</t>
  </si>
  <si>
    <t>47205223</t>
  </si>
  <si>
    <t>HUARICANCHA PALACIOS, JHENNYFER FORTUNATA</t>
  </si>
  <si>
    <t>395-2017</t>
  </si>
  <si>
    <t>AUX. ADMIN. DSD-AGA AA3</t>
  </si>
  <si>
    <t>44053571</t>
  </si>
  <si>
    <t>HUAROC ANCA, KAROL BRIGIDA</t>
  </si>
  <si>
    <t>985-2017</t>
  </si>
  <si>
    <t>PROF. EN DERECHO OPS1 ES2</t>
  </si>
  <si>
    <t>72875232</t>
  </si>
  <si>
    <t>HURTADO ABARCA, SANDRA MARIBEL</t>
  </si>
  <si>
    <t>168-2019</t>
  </si>
  <si>
    <t>ANALISTA DE GESTIÓN POR PROCESOS -SAC ES2</t>
  </si>
  <si>
    <t>70435106</t>
  </si>
  <si>
    <t>HURTADO LOPEZ, CARMEN ROSA</t>
  </si>
  <si>
    <t>273-2018</t>
  </si>
  <si>
    <t>PROF. EN DERECHO OPS1 ES3</t>
  </si>
  <si>
    <t>46874047</t>
  </si>
  <si>
    <t>IBAÑEZ ANAMARIA, CLAUDIA FRANCESCA</t>
  </si>
  <si>
    <t>006-2018</t>
  </si>
  <si>
    <t>MENSAJERO MOTORIZADO GOR-LAMBAYEQUE AA4</t>
  </si>
  <si>
    <t>42181260</t>
  </si>
  <si>
    <t>IBAÑEZ RIOS, DANIEL ALFONSO</t>
  </si>
  <si>
    <t>211-2017</t>
  </si>
  <si>
    <t>ESPECIALISTA EN CONTRATACIONES GAF-SGL E1</t>
  </si>
  <si>
    <t>22521327</t>
  </si>
  <si>
    <t>ILLATOPA VALLES, JULIANA DEL PILAR</t>
  </si>
  <si>
    <t>32-2021</t>
  </si>
  <si>
    <t>OPER. DE LIMP. Y MANTTO. GOR-PIURA AA4</t>
  </si>
  <si>
    <t>41789612</t>
  </si>
  <si>
    <t>IMAN SULLON, MARIA MARLENY</t>
  </si>
  <si>
    <t>249-2017</t>
  </si>
  <si>
    <t>44614913</t>
  </si>
  <si>
    <t>INCIO VELASQUEZ, ROSARIO DEL PILAR</t>
  </si>
  <si>
    <t>560-2017</t>
  </si>
  <si>
    <t>46761511</t>
  </si>
  <si>
    <t>INFANTES GARCIA, DIANA SOFIA ISABEL</t>
  </si>
  <si>
    <t>34-2021</t>
  </si>
  <si>
    <t>PROF. EN HISTORIA DSD-MNC ES3</t>
  </si>
  <si>
    <t>71238814</t>
  </si>
  <si>
    <t>INFANTES TORRES, RENATO ALBINO</t>
  </si>
  <si>
    <t>324-2019</t>
  </si>
  <si>
    <t>46290618</t>
  </si>
  <si>
    <t>INGA BASTIDAS, CARLOS ALBERTO</t>
  </si>
  <si>
    <t>101-2019</t>
  </si>
  <si>
    <t>43089374</t>
  </si>
  <si>
    <t>ISASI PURCA, ELIZABETH JULIA</t>
  </si>
  <si>
    <t>1149-2017</t>
  </si>
  <si>
    <t>ASISTENTE ADMINISTRATIVO OPS1 AA3</t>
  </si>
  <si>
    <t>46525881</t>
  </si>
  <si>
    <t>ISIDRO MEDINA, ROSA LUISA</t>
  </si>
  <si>
    <t>167-2019</t>
  </si>
  <si>
    <t>PROF. EN ING. DE SISTEMAS GTI ES2</t>
  </si>
  <si>
    <t>70387467</t>
  </si>
  <si>
    <t>ITURRINO BERROCAL, ANGELO CHRIS</t>
  </si>
  <si>
    <t>612-2017</t>
  </si>
  <si>
    <t>45529860</t>
  </si>
  <si>
    <t>ITUSACA RAMIREZ, DIEGO ALONSO</t>
  </si>
  <si>
    <t>73074207</t>
  </si>
  <si>
    <t xml:space="preserve">IZQUIERDO ALZAMORA WILSON, RODRIGO ALEJANDRO
</t>
  </si>
  <si>
    <t>59-2020</t>
  </si>
  <si>
    <t>PROF. EN DERECHO SEL E1</t>
  </si>
  <si>
    <t>43893714</t>
  </si>
  <si>
    <t>IZQUIERDO DIAZ, CELIA EDITH</t>
  </si>
  <si>
    <t>74857758</t>
  </si>
  <si>
    <t>IZQUIERDO GARCIA, KEREN JEMIMA</t>
  </si>
  <si>
    <t>TECNICO TITULADO</t>
  </si>
  <si>
    <t>103-2019</t>
  </si>
  <si>
    <t>PROF. EN ADM. DE EMP. GOR-CAJAMARCA ES2</t>
  </si>
  <si>
    <t>41563602</t>
  </si>
  <si>
    <t>JARA SILVA, SILVIA ESTHER</t>
  </si>
  <si>
    <t>152-2017</t>
  </si>
  <si>
    <t>APOYO ADMINISTRATIVO CC2  AA4</t>
  </si>
  <si>
    <t>48198146</t>
  </si>
  <si>
    <t>JAUREGUI CONTRERAS, YAJAIRA BRIGGIT</t>
  </si>
  <si>
    <t>887-2017</t>
  </si>
  <si>
    <t>45592417</t>
  </si>
  <si>
    <t>JAYBAR CONDOR, RAFAEL</t>
  </si>
  <si>
    <t>175-2017</t>
  </si>
  <si>
    <t>ANALISTA DE SIGNOS DISTINTIVOS DSD</t>
  </si>
  <si>
    <t>47236857</t>
  </si>
  <si>
    <t>JERI CHAVEZ, LEONARDO LUIS</t>
  </si>
  <si>
    <t>115-2021</t>
  </si>
  <si>
    <t>PROF. EN DERECHO GOR LAL ES3</t>
  </si>
  <si>
    <t>45441945</t>
  </si>
  <si>
    <t>JESUS VENTURA, MILAGROS</t>
  </si>
  <si>
    <t>087-2019</t>
  </si>
  <si>
    <t>71122925</t>
  </si>
  <si>
    <t>JIMENEZ AQUIÑO, CARMEN ALEJANDRA</t>
  </si>
  <si>
    <t>329-2019</t>
  </si>
  <si>
    <t>ANALISTA EN ATENCIÓN AL CIUDADANO DEL AEROPUERTO GOR-AEROPUERTO ES3</t>
  </si>
  <si>
    <t>75525746</t>
  </si>
  <si>
    <t>JIMENEZ SALDAÑA, ANTHONY GABRIEL</t>
  </si>
  <si>
    <t>73-2020</t>
  </si>
  <si>
    <t>SECRETARIA GOR-PIURA AA3</t>
  </si>
  <si>
    <t>44184178</t>
  </si>
  <si>
    <t>JIMENEZ VILCHEZ, ROXANA</t>
  </si>
  <si>
    <t>233-2017</t>
  </si>
  <si>
    <t>46396165</t>
  </si>
  <si>
    <t>JORGE RAYMUNDO, LIZANDRA BETZABE</t>
  </si>
  <si>
    <t>580-2017</t>
  </si>
  <si>
    <t>48104314</t>
  </si>
  <si>
    <t>JORGE SALAS, KATHERINE ALISSA</t>
  </si>
  <si>
    <t>090-2018</t>
  </si>
  <si>
    <t>ASISTENTE EN COMUNICACIONES GPD E1</t>
  </si>
  <si>
    <t>72152539</t>
  </si>
  <si>
    <t>JUAPE TORRES, SHARON ALLISON NELLY ROSA</t>
  </si>
  <si>
    <t>72649322</t>
  </si>
  <si>
    <t>JUGO VALDIVIA, MARIANA</t>
  </si>
  <si>
    <t>45-2021</t>
  </si>
  <si>
    <t>PROF. EN DERECHO  GEG-SAC ES3</t>
  </si>
  <si>
    <t>69-2020</t>
  </si>
  <si>
    <t xml:space="preserve">ASISTENTE LEGAL  GOR-JUNIN-OPS </t>
  </si>
  <si>
    <t>73045063</t>
  </si>
  <si>
    <t>JURADO ARENALES, JAZMINE YASHIRA</t>
  </si>
  <si>
    <t>119-2021</t>
  </si>
  <si>
    <t>PROF. EN DERECHO CSD E1</t>
  </si>
  <si>
    <t>07502433</t>
  </si>
  <si>
    <t>LA TORRE ORTIZ, LUZMILA KATERINA</t>
  </si>
  <si>
    <t>189-2018</t>
  </si>
  <si>
    <t>PROF. EN ADMINISTRACIÓN GOR-PIURA ES3</t>
  </si>
  <si>
    <t>43567996</t>
  </si>
  <si>
    <t>LACHIRA VALLADOLID, LIZ PAOLA</t>
  </si>
  <si>
    <t>ANALISTA EN SISTEMA INTEGRADO DE GESTIÓN  GPG ES1</t>
  </si>
  <si>
    <t>42971971</t>
  </si>
  <si>
    <t>LADERA ORE, JHON JONATTAN</t>
  </si>
  <si>
    <t>53-2020</t>
  </si>
  <si>
    <t>ANALISTA EN SIST.INTEG. DE GESTIÓN  GPG</t>
  </si>
  <si>
    <t>ASISTENTE LEGAL GOR-JUNIN-OPS ES3</t>
  </si>
  <si>
    <t>77467011</t>
  </si>
  <si>
    <t>LANDA ROJAS, PATRICIA YOHANA</t>
  </si>
  <si>
    <t>16-2020</t>
  </si>
  <si>
    <t>45818475</t>
  </si>
  <si>
    <t>LARICO OSCCO, KARINA LOURDES</t>
  </si>
  <si>
    <t>309-2019</t>
  </si>
  <si>
    <t>45129319</t>
  </si>
  <si>
    <t>LARREA SEGALES, ANDREE LUISANTIAGO</t>
  </si>
  <si>
    <t>870-2017</t>
  </si>
  <si>
    <t>43742482</t>
  </si>
  <si>
    <t>LATORRE JORGE, ELIZABETH</t>
  </si>
  <si>
    <t>42675243</t>
  </si>
  <si>
    <t>LAURA SAGUA, RONALD TONY</t>
  </si>
  <si>
    <t>151-2018</t>
  </si>
  <si>
    <t>ASISTENTE LEGAL  GOR-ILN-CPC ES3</t>
  </si>
  <si>
    <t>47160782</t>
  </si>
  <si>
    <t>LAURENTE GEBOL, CARLA ELIZABETH</t>
  </si>
  <si>
    <t>127-2019</t>
  </si>
  <si>
    <t>PROF. EN COMPUTACIÓN E INFORMÁTICA DIN ES3</t>
  </si>
  <si>
    <t>43874394</t>
  </si>
  <si>
    <t>LAVADO RODRIGUEZ, MIRELLA SALOME</t>
  </si>
  <si>
    <t>INST.SUPERIOR INCOMPLETA</t>
  </si>
  <si>
    <t>ASIST. EN ATENCIÓN AL USUARIO DEL CENTRO MAC VENTANILLA  ES3</t>
  </si>
  <si>
    <t>73180409</t>
  </si>
  <si>
    <t>LAZO DE LA VEGA RIEGA, MARIA FERNANDA</t>
  </si>
  <si>
    <t>71106442</t>
  </si>
  <si>
    <t>LECCA CAIÑA, ROBERT ANDRE</t>
  </si>
  <si>
    <t>040-2021</t>
  </si>
  <si>
    <t>PROF. EN DERECHO GOR-PASCO ES1</t>
  </si>
  <si>
    <t>43987892</t>
  </si>
  <si>
    <t>LEDESMA CANGAHUALA, NATALY VANESSA</t>
  </si>
  <si>
    <t>750-2017</t>
  </si>
  <si>
    <t>COORDINADOR GENERAL GSF F2</t>
  </si>
  <si>
    <t>70400036</t>
  </si>
  <si>
    <t>LEON BARRANZUELA, RONALD IVAN</t>
  </si>
  <si>
    <t>076-2019</t>
  </si>
  <si>
    <t>07507545</t>
  </si>
  <si>
    <t>LEON CHAVARRIA, EDUARDO JAIME</t>
  </si>
  <si>
    <t>316-2017</t>
  </si>
  <si>
    <t>PROF. EN COMP. E INFORM. GTI ES3</t>
  </si>
  <si>
    <t>41289333</t>
  </si>
  <si>
    <t>LEON JUAN DE DIOS, DIANA KAREN</t>
  </si>
  <si>
    <t>614-2017</t>
  </si>
  <si>
    <t>ANALISTA DE GESTIÓN DEL RENDIMIENTO ES2 GRH</t>
  </si>
  <si>
    <t>41859006</t>
  </si>
  <si>
    <t>LEON MARTELL, ERLAND ALDO</t>
  </si>
  <si>
    <t>301-2019</t>
  </si>
  <si>
    <t>PROF. EN DERECHO GOR-AREQUIPA ES2</t>
  </si>
  <si>
    <t>42730114</t>
  </si>
  <si>
    <t>LEON MEDINA, FREDDY MARIO</t>
  </si>
  <si>
    <t>136-2017</t>
  </si>
  <si>
    <t>40031039</t>
  </si>
  <si>
    <t>LEON PINILLOS, LESLIE SHIRLEY</t>
  </si>
  <si>
    <t>572-2017</t>
  </si>
  <si>
    <t>EJECUTOR COACTIVO GAF-AEC E2</t>
  </si>
  <si>
    <t>40603071</t>
  </si>
  <si>
    <t>LEON SOTO, VICTOR HUGO</t>
  </si>
  <si>
    <t>427-2017</t>
  </si>
  <si>
    <t>158-2020</t>
  </si>
  <si>
    <t>70868526</t>
  </si>
  <si>
    <t>LEON TRELLES, ANABELLA LUCIA</t>
  </si>
  <si>
    <t>027-2021</t>
  </si>
  <si>
    <t>41543552</t>
  </si>
  <si>
    <t>LEON ZAMBRANO, DORIS MARGARITA</t>
  </si>
  <si>
    <t>PROF. EN DERECHO SEL F3</t>
  </si>
  <si>
    <t>46664272</t>
  </si>
  <si>
    <t>LESCANO ABARCA, ROLANDO SANTIAGO</t>
  </si>
  <si>
    <t>072-2020</t>
  </si>
  <si>
    <t>PROF. EN DERECHO SGL ES1</t>
  </si>
  <si>
    <t>41081718</t>
  </si>
  <si>
    <t>LEYTON CARPIO, GIOVANNA MERCEDES</t>
  </si>
  <si>
    <t>341-2017</t>
  </si>
  <si>
    <t>73940567</t>
  </si>
  <si>
    <t>LEYVA SILVA, MARIA TERESA</t>
  </si>
  <si>
    <t>206-2019</t>
  </si>
  <si>
    <t>CHOFER GSF</t>
  </si>
  <si>
    <t>42573308</t>
  </si>
  <si>
    <t>LEZMA SILVA, RICHARD WILSON</t>
  </si>
  <si>
    <t>081-2021 (D.U 034-2021)</t>
  </si>
  <si>
    <t>ESPECIALISTA DEL CENTRO DE DESARROLLO DE LA PROPIEDAD INTELECTUAL GOR-LAMBAYEQUE-CEPI  ES3</t>
  </si>
  <si>
    <t>70875776</t>
  </si>
  <si>
    <t>LI MARCHENA, ARTURO GIANMARCO</t>
  </si>
  <si>
    <t>101-2018</t>
  </si>
  <si>
    <t>135-2020</t>
  </si>
  <si>
    <t>ASISTENTE LEGAL GOR-PUNO ES3</t>
  </si>
  <si>
    <t>73812131</t>
  </si>
  <si>
    <t>LIMA CONDORI, ROSENTAL FAYOL</t>
  </si>
  <si>
    <t>305-2019</t>
  </si>
  <si>
    <t>ASISTENTE LEGAL  GOR-TACNA ES3</t>
  </si>
  <si>
    <t>72182627</t>
  </si>
  <si>
    <t>LIMACHE FRISANCHO, RAISA VEROSCA</t>
  </si>
  <si>
    <t>129-2019</t>
  </si>
  <si>
    <t>PROF. EN ING. QUIMICA DIN ES1</t>
  </si>
  <si>
    <t>40941662</t>
  </si>
  <si>
    <t>LIVIA PONCE, ERIKA MARIA</t>
  </si>
  <si>
    <t>383-2017</t>
  </si>
  <si>
    <t>PROF. EN DERECHO GOR-ORI-AREQUIPA ES3</t>
  </si>
  <si>
    <t>40814051</t>
  </si>
  <si>
    <t>LIZARRAGA SARMIENTO, DIUSKA GLENNY</t>
  </si>
  <si>
    <t>097-2019</t>
  </si>
  <si>
    <t>ASISTENTE DE REDACCIÓN ECP ES3</t>
  </si>
  <si>
    <t>72785695</t>
  </si>
  <si>
    <t>LIZARZABURU TIMARCHI, FRANCESCA</t>
  </si>
  <si>
    <t>198-2018</t>
  </si>
  <si>
    <t>ASISTENTE LEGAL  GOR-ILN-OPS ES3</t>
  </si>
  <si>
    <t>42509088</t>
  </si>
  <si>
    <t>LLANCACHAHUA ESPEJO, HEIDI LIZZETH</t>
  </si>
  <si>
    <t>042-2021</t>
  </si>
  <si>
    <t>46028536</t>
  </si>
  <si>
    <t>LLAVE FERNANDEZ, TANIA JACKELINE</t>
  </si>
  <si>
    <t>351-2018</t>
  </si>
  <si>
    <t>PROF. EN DERECHO GOR-LORETO ES3</t>
  </si>
  <si>
    <t>47143294</t>
  </si>
  <si>
    <t>LLERENA ARCE, MONICA CRISTINA</t>
  </si>
  <si>
    <t>217-2017</t>
  </si>
  <si>
    <t>ANALISTA DE CAPACITACIÓN GRH ES2</t>
  </si>
  <si>
    <t>25759963</t>
  </si>
  <si>
    <t>LLOSA VARGAS MACHUCA, PAOLA CECILIA</t>
  </si>
  <si>
    <t>099-2019</t>
  </si>
  <si>
    <t>16716811</t>
  </si>
  <si>
    <t>LLUEN PUICON, CARMEN ZENOBIA</t>
  </si>
  <si>
    <t>077-2019</t>
  </si>
  <si>
    <t>PROF. EN CONTABILIDAD GAF SGF ES3</t>
  </si>
  <si>
    <t>40820248</t>
  </si>
  <si>
    <t>LLUNCOR ZAPATA, GLADYS LORENA</t>
  </si>
  <si>
    <t>21-2020</t>
  </si>
  <si>
    <t>AUXILIAR ADMINISTRATIVO OCI AA4</t>
  </si>
  <si>
    <t>72075116</t>
  </si>
  <si>
    <t>LLUNGO ZAPATA, PATRICIA</t>
  </si>
  <si>
    <t>123-2019</t>
  </si>
  <si>
    <t>PROFESIONAL EN DERECHO SEL</t>
  </si>
  <si>
    <t>72948867</t>
  </si>
  <si>
    <t>LOAIZA PORCEL, XIMENA AZUCENA</t>
  </si>
  <si>
    <t>099-2021</t>
  </si>
  <si>
    <t>ASISTENTE DE TRÁMITE DOCUMENTARIO GTI AA4</t>
  </si>
  <si>
    <t>43872952</t>
  </si>
  <si>
    <t>LOARTE ROSALES, STHEFFANYN</t>
  </si>
  <si>
    <t>345-2018</t>
  </si>
  <si>
    <t>SECRETARIA PRE AA4</t>
  </si>
  <si>
    <t>70811549</t>
  </si>
  <si>
    <t>LOAYZA CASTRO, LIDIA</t>
  </si>
  <si>
    <t>288-2018</t>
  </si>
  <si>
    <t>47379739</t>
  </si>
  <si>
    <t>LOAYZA CRISOSTOMO, KATRHIN SARA</t>
  </si>
  <si>
    <t>067-2020</t>
  </si>
  <si>
    <t>43457975</t>
  </si>
  <si>
    <t>LOAYZA DIAZ, HUBERT MARCELO</t>
  </si>
  <si>
    <t>104-2019</t>
  </si>
  <si>
    <t>40864154</t>
  </si>
  <si>
    <t>LOAYZA GALDOS, VICTOR MANUEL</t>
  </si>
  <si>
    <t>89-2017</t>
  </si>
  <si>
    <t>TEC. DE FISCALIZACION DDA ES3</t>
  </si>
  <si>
    <t>42935568</t>
  </si>
  <si>
    <t>LOO MONTAÑEZ, KERVI JORGE</t>
  </si>
  <si>
    <t>488-2017</t>
  </si>
  <si>
    <t>ESPECIALISTA EN ESTUDIOS DE MERCADO GAF-SGL E2</t>
  </si>
  <si>
    <t>05640058</t>
  </si>
  <si>
    <t>LOPEZ ALVARADO, JOSE SANTOS</t>
  </si>
  <si>
    <t>290-2018</t>
  </si>
  <si>
    <t>PROF. EN DERECHO FCO ES3</t>
  </si>
  <si>
    <t>71283334</t>
  </si>
  <si>
    <t>LOPEZ ASMAD, BRENDA NOEMI</t>
  </si>
  <si>
    <t>105-2018</t>
  </si>
  <si>
    <t>PROF. EN ING. DE SISTEMAS GTI ES1</t>
  </si>
  <si>
    <t>43486222</t>
  </si>
  <si>
    <t>LOPEZ LOPEZ, CARLOS</t>
  </si>
  <si>
    <t>157-2020</t>
  </si>
  <si>
    <t>10690152</t>
  </si>
  <si>
    <t>LOPEZ MARILUZ, EVELYN KAREN</t>
  </si>
  <si>
    <t>1088-2017</t>
  </si>
  <si>
    <t>46070009</t>
  </si>
  <si>
    <t>LOPEZ MENDOZA, MILAGROS ALEJANDRA</t>
  </si>
  <si>
    <t>131-2018</t>
  </si>
  <si>
    <t>PROF. EN DERECHO DSD F3</t>
  </si>
  <si>
    <t>09383704</t>
  </si>
  <si>
    <t>LOPEZ MORENO, ADOLFO</t>
  </si>
  <si>
    <t>081-2019</t>
  </si>
  <si>
    <t>72903244</t>
  </si>
  <si>
    <t>LOPEZ YUCRA, KARLA GABRIELA</t>
  </si>
  <si>
    <t>13-2020</t>
  </si>
  <si>
    <t>PROFESIONAL QUÍMICO FARMACEUTICO DIN ES2</t>
  </si>
  <si>
    <t>47248354</t>
  </si>
  <si>
    <t>LOZADA BORJAS, CARLOS MARTIN</t>
  </si>
  <si>
    <t>QUIMICA FARMACÉUTICA</t>
  </si>
  <si>
    <t>146-2019</t>
  </si>
  <si>
    <t>PROFESIONAL EXAMINADOR DE PATENTES DIN ES2</t>
  </si>
  <si>
    <t>ASISTENTE/A EN FACTURACIÓN GAF-SGF ES3</t>
  </si>
  <si>
    <t>44180363</t>
  </si>
  <si>
    <t>LOZADA VEGA, ROCIO DEL PILAR</t>
  </si>
  <si>
    <t>156-2019</t>
  </si>
  <si>
    <t>73374725</t>
  </si>
  <si>
    <t>LOZANO JIMENEZ, RAFAEL OMAR</t>
  </si>
  <si>
    <t>20-2021</t>
  </si>
  <si>
    <t>PROF. EN DERECHO GOR-LAMBAYEQUE ES1</t>
  </si>
  <si>
    <t>41889698</t>
  </si>
  <si>
    <t>LUCERO GIL, CLAUDIA MAGALY</t>
  </si>
  <si>
    <t>927-2017</t>
  </si>
  <si>
    <t>71510273</t>
  </si>
  <si>
    <t>LUCHO CABRERA, STHEPHANIA MARLENI</t>
  </si>
  <si>
    <t>311-2019</t>
  </si>
  <si>
    <t>ASISTENTE EN ATENCIÓN AL USUARIO DEL CENTRO MAC, ES3 GOR-MAC EL AGUSTINO</t>
  </si>
  <si>
    <t>76244515</t>
  </si>
  <si>
    <t>LUDEÑA CHACON, ANGELICA GUADALUPE</t>
  </si>
  <si>
    <t>153-2019</t>
  </si>
  <si>
    <t>PROF. EN ADMINISTRACIÓN DE TURISMO GOR-AEROPUERTO ES3</t>
  </si>
  <si>
    <t>01345454</t>
  </si>
  <si>
    <t>LUNA MERCADO, MARIA LUISA</t>
  </si>
  <si>
    <t>578-2017</t>
  </si>
  <si>
    <t>ASISTENTE LEGAL GOR-APU  ES3</t>
  </si>
  <si>
    <t>73664161</t>
  </si>
  <si>
    <t>LUNA SIERRA, DEYSI</t>
  </si>
  <si>
    <t>163-2020</t>
  </si>
  <si>
    <t>43743034</t>
  </si>
  <si>
    <t>LUYO CASTAÑEDA, MICHAEL DAYGORO</t>
  </si>
  <si>
    <t>018-2021</t>
  </si>
  <si>
    <t xml:space="preserve">ASISTENTE LEGAL GOR-PIURA </t>
  </si>
  <si>
    <t>48572701</t>
  </si>
  <si>
    <t>MACEDA YACILA, GIULIANO SALVATORE DE JESUS</t>
  </si>
  <si>
    <t>074-2021</t>
  </si>
  <si>
    <t>OPER. DE LIMP. Y MANTTO. GOR-ICA AA4</t>
  </si>
  <si>
    <t>07218062</t>
  </si>
  <si>
    <t>MACEDO CAPPA, MARTHA LUZ</t>
  </si>
  <si>
    <t>170-2017</t>
  </si>
  <si>
    <t>42928425</t>
  </si>
  <si>
    <t>MAGUIÑA CAMPANA, ISRAEL</t>
  </si>
  <si>
    <t>402-2017</t>
  </si>
  <si>
    <t>PROFESIONAL EN ECONOMIA GPG E2</t>
  </si>
  <si>
    <t>09930338</t>
  </si>
  <si>
    <t>MALDONADO ROJAS, JIMY PAUL</t>
  </si>
  <si>
    <t>283-2019</t>
  </si>
  <si>
    <t>ANAL. EN ATENCIÓN AL CIUDADANO DEL AEROPUERTO GOR AOJ ES3</t>
  </si>
  <si>
    <t>40851664</t>
  </si>
  <si>
    <t>MALPARTIDA ILLATOPA, FABIOLA ISABEL</t>
  </si>
  <si>
    <t>292-2019</t>
  </si>
  <si>
    <t>09403661</t>
  </si>
  <si>
    <t>MALPICA VASQUEZ, CARLOS ALFONZO</t>
  </si>
  <si>
    <t>70757124</t>
  </si>
  <si>
    <t>MAMANI PERALTA, MARIA JUAQUINA</t>
  </si>
  <si>
    <t>1121-2017</t>
  </si>
  <si>
    <t>PROF. EN ING. INDUSTRIAL DIN ES2</t>
  </si>
  <si>
    <t>47278415</t>
  </si>
  <si>
    <t>MANCO MENDEZ, ELVIS NEISER</t>
  </si>
  <si>
    <t>1079-2017</t>
  </si>
  <si>
    <t>EJECUTIVO DE SISTEMAS EN TECNOLOGÍAS DE LA INFORMACIÓN  GTI F3</t>
  </si>
  <si>
    <t>41495282</t>
  </si>
  <si>
    <t>MANRIQUE LEMUS, MILAGROS DEL ROSARIO</t>
  </si>
  <si>
    <t>44-2021</t>
  </si>
  <si>
    <t>74123852</t>
  </si>
  <si>
    <t>MANRIQUE LOAYZA, SILVANA</t>
  </si>
  <si>
    <t>19-2021</t>
  </si>
  <si>
    <t>PROF. EN DERECHO CC1 E1</t>
  </si>
  <si>
    <t>44840474</t>
  </si>
  <si>
    <t>MANRIQUE OPORTO, VICTOR ALFREDO</t>
  </si>
  <si>
    <t>197-2019</t>
  </si>
  <si>
    <t>PROF. EN DERECHO GOR-TACNA ES3</t>
  </si>
  <si>
    <t>01345111</t>
  </si>
  <si>
    <t>MANRIQUE VALDEZ, SHIRLEY MARGARET</t>
  </si>
  <si>
    <t>269-2017</t>
  </si>
  <si>
    <t>07456470</t>
  </si>
  <si>
    <t>MANTILLA CORNEJO, LUIS ENRIQUE</t>
  </si>
  <si>
    <t>314-2017</t>
  </si>
  <si>
    <t>47787496</t>
  </si>
  <si>
    <t>MARCOS ALVAREZ, JAQUELINE LISSET</t>
  </si>
  <si>
    <t>416-2018</t>
  </si>
  <si>
    <t>PROF. EN ING. QUIMICA GPG ES1</t>
  </si>
  <si>
    <t>42250218</t>
  </si>
  <si>
    <t>MARIN SANCHEZ, MADELEYNE ROSSANA</t>
  </si>
  <si>
    <t>8-2017</t>
  </si>
  <si>
    <t>ANALISTA EN CONTRATACIÓN DE PERSONAL GRH ES2</t>
  </si>
  <si>
    <t>44412178</t>
  </si>
  <si>
    <t>MARQUEZ ALCARRAZA, TERESA JANETH</t>
  </si>
  <si>
    <t>114-2020</t>
  </si>
  <si>
    <t>41050459</t>
  </si>
  <si>
    <t>MARTEL AGUIRRE, MARIA DEL CARMEN</t>
  </si>
  <si>
    <t>36-2020</t>
  </si>
  <si>
    <t>OPERARIO DE MANTENIMIENTO  GAF-SGL AA3</t>
  </si>
  <si>
    <t>40023650</t>
  </si>
  <si>
    <t>MARTINEZ ALVA, CRUZ ANTONIO</t>
  </si>
  <si>
    <t>181-2018</t>
  </si>
  <si>
    <t>PROF. EN DERECHO DSD ES1</t>
  </si>
  <si>
    <t>09548539</t>
  </si>
  <si>
    <t>MARTINEZ ESPINOZA, NIKOLAI GIOVANNI</t>
  </si>
  <si>
    <t>373-2018</t>
  </si>
  <si>
    <t>CHOFER GAF-SGL AA3</t>
  </si>
  <si>
    <t>10011682</t>
  </si>
  <si>
    <t>MARTINEZ MORAN, JUAN CARLOS</t>
  </si>
  <si>
    <t>12-2021</t>
  </si>
  <si>
    <t>70526056</t>
  </si>
  <si>
    <t>MATEU CARDENAS, CESAR EDUARDO</t>
  </si>
  <si>
    <t>314-2018</t>
  </si>
  <si>
    <t>46240673</t>
  </si>
  <si>
    <t>MATIENZO CABRERA, CLAUDIA ISABEL</t>
  </si>
  <si>
    <t>077-2020</t>
  </si>
  <si>
    <t>47026993</t>
  </si>
  <si>
    <t>MATOS MARAVI, WENDY KATYUSKA</t>
  </si>
  <si>
    <t>326-2019</t>
  </si>
  <si>
    <t>47067296</t>
  </si>
  <si>
    <t>MATTA VALENZUELA, PAMELA FIORELLA</t>
  </si>
  <si>
    <t>154-2020</t>
  </si>
  <si>
    <t>PROFESIONAL EN DERECHO DPC ES1</t>
  </si>
  <si>
    <t>TECNICA/O EN SECRETARIADO  FCO AA3</t>
  </si>
  <si>
    <t>45169469</t>
  </si>
  <si>
    <t>MAZA GARCIA, TANIA NOELY</t>
  </si>
  <si>
    <t>236-2018</t>
  </si>
  <si>
    <t>ASISTENTE/A SOCIAL GRH ES3</t>
  </si>
  <si>
    <t>74136695</t>
  </si>
  <si>
    <t>MC GREGOR ADVINCULA, AMY DE FATIMA</t>
  </si>
  <si>
    <t>414-2018</t>
  </si>
  <si>
    <t>70434126</t>
  </si>
  <si>
    <t>MEDINA CHILQUE, ANA CLAUDIA</t>
  </si>
  <si>
    <t>108-2020</t>
  </si>
  <si>
    <t>PROFESIONAL EN DERECHO OPS1 ES3</t>
  </si>
  <si>
    <t>ASISTENTE LEGAL GOR-CAJ ES3</t>
  </si>
  <si>
    <t>75080601</t>
  </si>
  <si>
    <t>MEDINA CRUZADO, FRANK LEONEL</t>
  </si>
  <si>
    <t>150-2020</t>
  </si>
  <si>
    <t>ASISTENTE LEGAL GEG-SAC ES3</t>
  </si>
  <si>
    <t>70022502</t>
  </si>
  <si>
    <t>MEDINA GARIZA, ROCIO</t>
  </si>
  <si>
    <t>704-2017</t>
  </si>
  <si>
    <t>ASISTENTE LEGAL GOR-ICA ES3</t>
  </si>
  <si>
    <t>72324194</t>
  </si>
  <si>
    <t>MEDINA QUICHCA, CARLOS GUILLERMO</t>
  </si>
  <si>
    <t>38-2020</t>
  </si>
  <si>
    <t>MEDINA QUICHCA, CARLOS GUILLERMO MOISES</t>
  </si>
  <si>
    <t>44725273</t>
  </si>
  <si>
    <t>MEDINA SALAZAR, EDMUNDO</t>
  </si>
  <si>
    <t>253-2019</t>
  </si>
  <si>
    <t>PROFESIONAL EN INGENIERÍA DE ENERGÍA DIN ES2</t>
  </si>
  <si>
    <t>44332337</t>
  </si>
  <si>
    <t>MEDINA SANCHEZ, JUAN PABLO</t>
  </si>
  <si>
    <t>740-2017</t>
  </si>
  <si>
    <t>PROF. EN ING. MECÁNICA, IND. ALIMENTARIAS y ENERGÍA DIN ES2</t>
  </si>
  <si>
    <t>44858889</t>
  </si>
  <si>
    <t>MEJIA SILVA, JHONATAN AUDIAS MARTIN</t>
  </si>
  <si>
    <t>61-2017</t>
  </si>
  <si>
    <t>41091646</t>
  </si>
  <si>
    <t>MELENDEZ MARTINEZ, SILVIA GUILIANA</t>
  </si>
  <si>
    <t>013-2018</t>
  </si>
  <si>
    <t>ASISTENTE LEGAL  CC2 ES3</t>
  </si>
  <si>
    <t>70437395</t>
  </si>
  <si>
    <t>MELENDEZ ROJAS, JACQUELINE ISABEL</t>
  </si>
  <si>
    <t>010-2018</t>
  </si>
  <si>
    <t>PROF. EN DERECHO DSD ES3</t>
  </si>
  <si>
    <t>44107848</t>
  </si>
  <si>
    <t>MELO ALBERCO, RONNY ROCKY</t>
  </si>
  <si>
    <t>208-2019</t>
  </si>
  <si>
    <t>PROF. EN HISTORIA DSD ES3</t>
  </si>
  <si>
    <t>COORDINADOR(A) EN DEFENSA COMERCIAL</t>
  </si>
  <si>
    <t>44822209</t>
  </si>
  <si>
    <t>MENDEZ VEGA, MARIA ALEJANDRA</t>
  </si>
  <si>
    <t>29-2021</t>
  </si>
  <si>
    <t>COORDINADOR LEGAL SDC F3</t>
  </si>
  <si>
    <t>41827372</t>
  </si>
  <si>
    <t>MENDOZA ANTEZANA, JOSE JULIO</t>
  </si>
  <si>
    <t>1155-2017</t>
  </si>
  <si>
    <t>45206167</t>
  </si>
  <si>
    <t>MENDOZA CHANDUVI, ALICIA YSABEL</t>
  </si>
  <si>
    <t>ASISTENTE LEGAL GOR-ILN-CPC ES3</t>
  </si>
  <si>
    <t>48199221</t>
  </si>
  <si>
    <t>MENDOZA COTRINA, JHONATAN KEVIN</t>
  </si>
  <si>
    <t>262-2019</t>
  </si>
  <si>
    <t>70442390</t>
  </si>
  <si>
    <t>MENDOZA MEDINA, ERICK GUSTAVO</t>
  </si>
  <si>
    <t>90-2017</t>
  </si>
  <si>
    <t>48029827</t>
  </si>
  <si>
    <t>MENDOZA MOREY, CLAUDIA PATRICIA</t>
  </si>
  <si>
    <t>8-2020</t>
  </si>
  <si>
    <t>APOYO ADMIN GOR-SAN MARTIN AA3</t>
  </si>
  <si>
    <t>43361296</t>
  </si>
  <si>
    <t>MERA OJANAMA, GINA</t>
  </si>
  <si>
    <t>228-2017</t>
  </si>
  <si>
    <t>ARCHIVERO GOR-ILN-SAC ES3</t>
  </si>
  <si>
    <t>72261181</t>
  </si>
  <si>
    <t>MERA VILCHEZ, CAMILA LESLIE</t>
  </si>
  <si>
    <t>50-2021</t>
  </si>
  <si>
    <t>08730450</t>
  </si>
  <si>
    <t>MERINO PASTOR, RIGOBERTO</t>
  </si>
  <si>
    <t>313-2017</t>
  </si>
  <si>
    <t>SECRETARIA GOR-TACNA AA3</t>
  </si>
  <si>
    <t>04818510</t>
  </si>
  <si>
    <t>MESONES MEJIA DE ARFINENGO, ROXANA PIERINA</t>
  </si>
  <si>
    <t>266-2017</t>
  </si>
  <si>
    <t xml:space="preserve">PROF. EN DERECHO SCO </t>
  </si>
  <si>
    <t>45580709</t>
  </si>
  <si>
    <t>MEZA BERNAL, HANS GIUSEPPE</t>
  </si>
  <si>
    <t>CAS D.U. 113-2021</t>
  </si>
  <si>
    <t>COORD. CONTROL PATRIM. Y ALMACÉN GAF-SGL E1</t>
  </si>
  <si>
    <t>21121931</t>
  </si>
  <si>
    <t>MEZA CAÑARI, MARIA CECILIA</t>
  </si>
  <si>
    <t>358-2018</t>
  </si>
  <si>
    <t>ASISTENTE ACADÉMICO/A  ECP ES3</t>
  </si>
  <si>
    <t>41500277</t>
  </si>
  <si>
    <t>MEZA UGARTE DE VELASQUEZ, SANDRA MELISSA</t>
  </si>
  <si>
    <t>159-2020</t>
  </si>
  <si>
    <t>72168879</t>
  </si>
  <si>
    <t>MINAYA RIVERA, CARLOS ANDRES</t>
  </si>
  <si>
    <t>14-2020</t>
  </si>
  <si>
    <t>44691177</t>
  </si>
  <si>
    <t>MINGOS TARAZONA, JORGE LUIS</t>
  </si>
  <si>
    <t>1142-2017</t>
  </si>
  <si>
    <t>PROFESIONAL EN DEFENSA COMERCIAL CDB ES1</t>
  </si>
  <si>
    <t>70004869</t>
  </si>
  <si>
    <t>MIRES MONTES, EDUARDO RENZO</t>
  </si>
  <si>
    <t xml:space="preserve">ADMNISTRACION DE EMPRESAS Y NEGOCIOS INTERNACIONES </t>
  </si>
  <si>
    <t>117-2020</t>
  </si>
  <si>
    <t>COORDINADOR LEGAL  CLC E1</t>
  </si>
  <si>
    <t>42762308</t>
  </si>
  <si>
    <t>MOLINA VERA, CARLA ALICIA</t>
  </si>
  <si>
    <t>1113-2017</t>
  </si>
  <si>
    <t>71822105</t>
  </si>
  <si>
    <t>MOLLEAPAZA APUMAITA, ALDAIR EDISON</t>
  </si>
  <si>
    <t>085-2019</t>
  </si>
  <si>
    <t>72949861</t>
  </si>
  <si>
    <t>MONROY ALMORA, JOSE EDUARDO</t>
  </si>
  <si>
    <t>192-2019</t>
  </si>
  <si>
    <t>42774215</t>
  </si>
  <si>
    <t>MONTALVO VASQUEZ, MARIA YOLANDA</t>
  </si>
  <si>
    <t>998-2017</t>
  </si>
  <si>
    <t>44854107</t>
  </si>
  <si>
    <t>MONTALVO VELASQUEZ, ROSA EDITH</t>
  </si>
  <si>
    <t xml:space="preserve">ASISTENTE EN LIBRE COMPETENCIA CLC </t>
  </si>
  <si>
    <t>70365891</t>
  </si>
  <si>
    <t>MONTORO RODRIGUEZ, DANIELA ALEXANDRA</t>
  </si>
  <si>
    <t>CAS D.U. 065-2021</t>
  </si>
  <si>
    <t>SECRETARIA SPC ES3</t>
  </si>
  <si>
    <t>74954404</t>
  </si>
  <si>
    <t>MORALES CASTRO, YAKELINE BRIGGITE</t>
  </si>
  <si>
    <t>72369913</t>
  </si>
  <si>
    <t>MORALES SUYCO, WENDY MALU</t>
  </si>
  <si>
    <t>19-2019</t>
  </si>
  <si>
    <t>ASISTENTE DE TRAMITE DOCUMENTARIO DSD ES3</t>
  </si>
  <si>
    <t>46920792</t>
  </si>
  <si>
    <t>MORAN LIZARZABURO, JEORGE MICHAEL</t>
  </si>
  <si>
    <t>143-2020</t>
  </si>
  <si>
    <t>ASISTENTE LEGAL GOR LAL</t>
  </si>
  <si>
    <t>46097145</t>
  </si>
  <si>
    <t>MORENO LIZARZABURU, ANNIE MARILYN GIULIANA</t>
  </si>
  <si>
    <t>CAS D.U. 080-2021</t>
  </si>
  <si>
    <t>73765795</t>
  </si>
  <si>
    <t>MORENO RIOS, ADRIANA MARIBEL</t>
  </si>
  <si>
    <t>39-2021</t>
  </si>
  <si>
    <t>PROF. EN DERECHO GOR-ORI-LA LIBERTAD-OPS ES3</t>
  </si>
  <si>
    <t>45156549</t>
  </si>
  <si>
    <t>MOSCOL DIAZ, ITA POLET</t>
  </si>
  <si>
    <t>201-2017</t>
  </si>
  <si>
    <t>47545268</t>
  </si>
  <si>
    <t>MOSCOSO MORANTE, MARY YOSELYN</t>
  </si>
  <si>
    <t>227-2018</t>
  </si>
  <si>
    <t>33-2020</t>
  </si>
  <si>
    <t>PROF. EN DERECHO CC2 ES2</t>
  </si>
  <si>
    <t>45141985</t>
  </si>
  <si>
    <t>MOSCOSO RIVADENEIRA, PAMELA YISEL</t>
  </si>
  <si>
    <t>269-2018</t>
  </si>
  <si>
    <t>09793374</t>
  </si>
  <si>
    <t>MOSQUERA CAMPOS, PEDRO EDWIN</t>
  </si>
  <si>
    <t>312-2017</t>
  </si>
  <si>
    <t>ASISTENTE DE ARCHIVO OPS1 AA4</t>
  </si>
  <si>
    <t>43570070</t>
  </si>
  <si>
    <t>MOTTA ARIAS, STEVE MICHAEL</t>
  </si>
  <si>
    <t>112-2018</t>
  </si>
  <si>
    <t>COORDINADOR/A ADMINISTRATIVO/A SRB AA1</t>
  </si>
  <si>
    <t>15992595</t>
  </si>
  <si>
    <t>MOYA ROJAS, FLOR VERONICA</t>
  </si>
  <si>
    <t>45035061</t>
  </si>
  <si>
    <t>MUNDACA ZAPATA, MANUEL ALEJANDRO</t>
  </si>
  <si>
    <t>259-2019</t>
  </si>
  <si>
    <t>PROF. EN DERECHO SPI ES1</t>
  </si>
  <si>
    <t>45665282</t>
  </si>
  <si>
    <t>MUNIVE TALAVERA, PIERRE GONZALO</t>
  </si>
  <si>
    <t>706-2017</t>
  </si>
  <si>
    <t>41887309</t>
  </si>
  <si>
    <t>MUÑOA FLORES, SILVANA FIORELLA</t>
  </si>
  <si>
    <t>344-2019</t>
  </si>
  <si>
    <t>PROF. EN ADMINISTRACIÓN GOR-CONGRESO ES3</t>
  </si>
  <si>
    <t>43332792</t>
  </si>
  <si>
    <t>MUÑOZ HUAÑA, ROCIO MILAGROS</t>
  </si>
  <si>
    <t>758-2017</t>
  </si>
  <si>
    <t>71106656</t>
  </si>
  <si>
    <t>MUÑOZ MIRANDA, LESLYFT JHASMIN</t>
  </si>
  <si>
    <t>398-2018</t>
  </si>
  <si>
    <t>40817886</t>
  </si>
  <si>
    <t>MUÑOZ SALCEDO, DANTE DANIEL</t>
  </si>
  <si>
    <t>73150767</t>
  </si>
  <si>
    <t>MUÑOZ TORRES, FRANCESCA DEL CARMEN</t>
  </si>
  <si>
    <t>317-2019</t>
  </si>
  <si>
    <t>PROFESIONAL EN HISTORIA SCO ES3</t>
  </si>
  <si>
    <t>45791012</t>
  </si>
  <si>
    <t>NARVAEZ CERVANTES, KARINA</t>
  </si>
  <si>
    <t>410-2018</t>
  </si>
  <si>
    <t>ANALISTA EN COMUNICACIÓN INTERNA Y CLIMA LABORAL</t>
  </si>
  <si>
    <t>46717450</t>
  </si>
  <si>
    <t>NARVÁEZ HERRERA, CELIA GEMA</t>
  </si>
  <si>
    <t>10282069</t>
  </si>
  <si>
    <t>NAVARRETE ARANDA, ANA CECILIA</t>
  </si>
  <si>
    <t>116-2019</t>
  </si>
  <si>
    <t>43636543</t>
  </si>
  <si>
    <t>NAVEA ROSAS, JONATAN RICARDO</t>
  </si>
  <si>
    <t>166-2019</t>
  </si>
  <si>
    <t>44092374</t>
  </si>
  <si>
    <t>NEYRA PAREDES, JONATHAN JESUS</t>
  </si>
  <si>
    <t>58-2020</t>
  </si>
  <si>
    <t>62-2019</t>
  </si>
  <si>
    <t>41645859</t>
  </si>
  <si>
    <t>NOLE JIMENEZ, LUISA SABRINA</t>
  </si>
  <si>
    <t>672-2017</t>
  </si>
  <si>
    <t>SECRETARIA GEG SAC AA4</t>
  </si>
  <si>
    <t>47352507</t>
  </si>
  <si>
    <t>NUÑEZ AGUILAR, MILAES YASMIN</t>
  </si>
  <si>
    <t>20-2019</t>
  </si>
  <si>
    <t>PROF. EN ING. ELECTRONICA GTI ES1</t>
  </si>
  <si>
    <t>06740748</t>
  </si>
  <si>
    <t>NUÑEZ BERNALES, DAVID FERNAN</t>
  </si>
  <si>
    <t>615-2017</t>
  </si>
  <si>
    <t>ASISTENTE DE PUBLICACIONES GPD AA4</t>
  </si>
  <si>
    <t>46105152</t>
  </si>
  <si>
    <t>NUÑEZ GARCIA, JAVIER RENATO</t>
  </si>
  <si>
    <t>136-2019</t>
  </si>
  <si>
    <t>47065958</t>
  </si>
  <si>
    <t>NUÑEZ VARGAS, LILY</t>
  </si>
  <si>
    <t>325-2019</t>
  </si>
  <si>
    <t>NOTIFICADOR MOTORIZADO GOR-LORETO AA4</t>
  </si>
  <si>
    <t>46859771</t>
  </si>
  <si>
    <t>OCAMPO SOUZA, JOSE LEONARDO</t>
  </si>
  <si>
    <t>225-2017</t>
  </si>
  <si>
    <t>SECRETARIA OPS1 AA3</t>
  </si>
  <si>
    <t>76176867</t>
  </si>
  <si>
    <t>OJEDA YSLA, MARIA MILAGROS</t>
  </si>
  <si>
    <t>293-2019</t>
  </si>
  <si>
    <t>44038657</t>
  </si>
  <si>
    <t>OKUMA JAIMES, ISAMU ELIAS</t>
  </si>
  <si>
    <t>61-2019</t>
  </si>
  <si>
    <t>ANALISTA DE PROCEDIMIENTOS CONCURSALES FCO-CCO</t>
  </si>
  <si>
    <t>46780322</t>
  </si>
  <si>
    <t>OLIVA YENG, CINDY</t>
  </si>
  <si>
    <t>083-2021</t>
  </si>
  <si>
    <t>10195332</t>
  </si>
  <si>
    <t>OLIVARES ALVA, JAIME ABRAHAM</t>
  </si>
  <si>
    <t>564-2017</t>
  </si>
  <si>
    <t>COORDINADOR DE SEGUIMIENTO CONTRACTUAL</t>
  </si>
  <si>
    <t>40594996</t>
  </si>
  <si>
    <t>OLIVARES JIMENEZ, SUSANA EDITH</t>
  </si>
  <si>
    <t>241-2019</t>
  </si>
  <si>
    <t>16748338</t>
  </si>
  <si>
    <t>OLIVERA CALDERON, KARIM JANET</t>
  </si>
  <si>
    <t>205-2017</t>
  </si>
  <si>
    <t>ESPECIALISTA LEGAL GOR-CUSCO ES2</t>
  </si>
  <si>
    <t>46755728</t>
  </si>
  <si>
    <t>OLIVERA FLORES, ROSA LILIA</t>
  </si>
  <si>
    <t>335-2019</t>
  </si>
  <si>
    <t>APOYO ADMIN GOR-ILN-SAC AA3</t>
  </si>
  <si>
    <t>10685056</t>
  </si>
  <si>
    <t>ORDINOLA NUÑEZ, ROCIO RAQUEL</t>
  </si>
  <si>
    <t>366-2017</t>
  </si>
  <si>
    <t>72392452</t>
  </si>
  <si>
    <t>ORELLANA ANTISANA, JULIO CESAR</t>
  </si>
  <si>
    <t>76-2020</t>
  </si>
  <si>
    <t>76-202</t>
  </si>
  <si>
    <t>ANALISTA DE DERECHO GOR-JUNIN ES2</t>
  </si>
  <si>
    <t>42984090</t>
  </si>
  <si>
    <t>ORELLANA ECHEVARRIA, ANGELA NADIA</t>
  </si>
  <si>
    <t>1081-2017</t>
  </si>
  <si>
    <t>PROFE. EN DERECHO CSD E2</t>
  </si>
  <si>
    <t>44073864</t>
  </si>
  <si>
    <t>ORIHUELA TEJADA, CLAUDIA DANIELA</t>
  </si>
  <si>
    <t>191-2018</t>
  </si>
  <si>
    <t>ASIST. EN ATENCIÓN AL USUARIO DEL CENTRO MAC EL AGUSTINO</t>
  </si>
  <si>
    <t>42812923</t>
  </si>
  <si>
    <t>ORMEÑO BOBADILLA, MARIO ALBERTO</t>
  </si>
  <si>
    <t>4-2020</t>
  </si>
  <si>
    <t>46100195</t>
  </si>
  <si>
    <t>ORMEÑO CASTAÑEDA, MARIA LORENA</t>
  </si>
  <si>
    <t>112-2019</t>
  </si>
  <si>
    <t>47277936</t>
  </si>
  <si>
    <t>OROPEZA AGUILAR, ROCIO DEL CARMEN</t>
  </si>
  <si>
    <t>412-2018</t>
  </si>
  <si>
    <t>25745590</t>
  </si>
  <si>
    <t>OROYA MARQUIÑO, JORDAN GASTON</t>
  </si>
  <si>
    <t>901-2017</t>
  </si>
  <si>
    <t>40172058</t>
  </si>
  <si>
    <t>ORTIZ CARRANZA, FLORMIRA</t>
  </si>
  <si>
    <t>287-2019</t>
  </si>
  <si>
    <t>72641948</t>
  </si>
  <si>
    <t>ORTIZ DE ORUE ESQUIVEL, IBSEN PHELIPE</t>
  </si>
  <si>
    <t>078-2019</t>
  </si>
  <si>
    <t>OPER. DE LIMP. Y MANTTO. GOR-CHIMBOTE AA4</t>
  </si>
  <si>
    <t>32875448</t>
  </si>
  <si>
    <t>ORTIZ LAZARO, AMALIA</t>
  </si>
  <si>
    <t>127-2017</t>
  </si>
  <si>
    <t>PROF. EN DERECHO Asistencia Técnica E1</t>
  </si>
  <si>
    <t>41272367</t>
  </si>
  <si>
    <t>OSORIO ROMERO, ALEXANDER MARTIN</t>
  </si>
  <si>
    <t>522-2017</t>
  </si>
  <si>
    <t>TÉCNICO EN COMP. E INFORM. GAF-AEC ES3</t>
  </si>
  <si>
    <t>73046143</t>
  </si>
  <si>
    <t>OTERO FARFAN, JEAN PIERRE</t>
  </si>
  <si>
    <t>417-2017</t>
  </si>
  <si>
    <t>PROF. EN DERECHO GOR-AREQUIPA ES3</t>
  </si>
  <si>
    <t>45077652</t>
  </si>
  <si>
    <t>OVIEDO CACERES, EDISON DANIEL</t>
  </si>
  <si>
    <t>146-2017</t>
  </si>
  <si>
    <t>PROF. EN DERECHO DSD-MCO ES2</t>
  </si>
  <si>
    <t>46434446</t>
  </si>
  <si>
    <t>PACHECO RAMIREZ, ANTONIO PERCEL</t>
  </si>
  <si>
    <t>267-2018</t>
  </si>
  <si>
    <t>PROF. EN DERECHO GOR-CONGRESO ES3</t>
  </si>
  <si>
    <t>46436420</t>
  </si>
  <si>
    <t>PACORA TEJADA, KATHERINE ESTELA</t>
  </si>
  <si>
    <t>562-2017</t>
  </si>
  <si>
    <t>OPER. DE LIMP. Y MANTTO. GOR-PUNO AA4</t>
  </si>
  <si>
    <t>01310607</t>
  </si>
  <si>
    <t>PADILLA PORTUGAL, EDGAR DAVID</t>
  </si>
  <si>
    <t>264-2017</t>
  </si>
  <si>
    <t xml:space="preserve">ESPECIALISTA DEL CENTRO DE DESARROLLO DE LA PROPIEDAD INTELECTUAL GOR-CAJAMARCA ES3
</t>
  </si>
  <si>
    <t>71690270</t>
  </si>
  <si>
    <t>PAICO REVILLA, LUIS FERNANDO</t>
  </si>
  <si>
    <t>304-2019</t>
  </si>
  <si>
    <t>43370684</t>
  </si>
  <si>
    <t>PAJARES MENDEZ, CARLOS EDUARDO</t>
  </si>
  <si>
    <t>403-2017</t>
  </si>
  <si>
    <t>ESPECIALISTA EN REMUNERACIONES GRH E2</t>
  </si>
  <si>
    <t>02823493</t>
  </si>
  <si>
    <t>PALACIOS CALDERON, JOSE LUCIANO</t>
  </si>
  <si>
    <t>268-2019</t>
  </si>
  <si>
    <t>ANALISTA DE SELECCIÓN GRH ES3</t>
  </si>
  <si>
    <t>43060655</t>
  </si>
  <si>
    <t>PALACIOS CASAVERDE, CESAR AUGUSTO</t>
  </si>
  <si>
    <t>280-2019</t>
  </si>
  <si>
    <t>PROFESIONAL EN DERECHO CLC E2</t>
  </si>
  <si>
    <t>46517592</t>
  </si>
  <si>
    <t>PALACIOS FIESTAS, HECTOR ABEL</t>
  </si>
  <si>
    <t>418-2018</t>
  </si>
  <si>
    <t>PROFESIONAL EN ECONOMÍA CLC E2</t>
  </si>
  <si>
    <t>JEFE DE EQUIPO LEGAL EN SUPERVISIÓN Y FISCALIZACIÓN GSF E1</t>
  </si>
  <si>
    <t>46308492</t>
  </si>
  <si>
    <t>PALACIOS HERRERA, KATTYA DEL ROSARIO</t>
  </si>
  <si>
    <t>314-2019</t>
  </si>
  <si>
    <t>42-2020</t>
  </si>
  <si>
    <t>SUPERVISOR/A LEGAL SEL E1</t>
  </si>
  <si>
    <t>46615607</t>
  </si>
  <si>
    <t>PALACIOS PANTA, MARIO ALONSO</t>
  </si>
  <si>
    <t>23-2021</t>
  </si>
  <si>
    <t>72604053</t>
  </si>
  <si>
    <t>PALACIOS PILARES, KATHERINE</t>
  </si>
  <si>
    <t>081-2018</t>
  </si>
  <si>
    <t>47906347</t>
  </si>
  <si>
    <t>PALOMINO AVALOS, JENNY JAQUELIN</t>
  </si>
  <si>
    <t>172-2020</t>
  </si>
  <si>
    <t>72501727</t>
  </si>
  <si>
    <t>PALOMINO CAMA, VALERIO GIANCARLO</t>
  </si>
  <si>
    <t>1102-2017</t>
  </si>
  <si>
    <t>46623928</t>
  </si>
  <si>
    <t>PALOMINO FLORES, MAYGRED SARA</t>
  </si>
  <si>
    <t>906-2017</t>
  </si>
  <si>
    <t>PROFESIONAL EN HISTORIA DDA ES3</t>
  </si>
  <si>
    <t>43973991</t>
  </si>
  <si>
    <t>PANAIFO ROMERO, CORA MERIMNA</t>
  </si>
  <si>
    <t>096-2018</t>
  </si>
  <si>
    <t>SECRETARIA SDC AA4</t>
  </si>
  <si>
    <t>47098114</t>
  </si>
  <si>
    <t>PARDO CASTRO, LORENA LIZBETH</t>
  </si>
  <si>
    <t>222-2019</t>
  </si>
  <si>
    <t>ANALISTA DE HELP DESK NIVEL 2 GTI AA3</t>
  </si>
  <si>
    <t>42024899</t>
  </si>
  <si>
    <t>PAREDES LUMBRE, MARIA MAGALY</t>
  </si>
  <si>
    <t>115-2020</t>
  </si>
  <si>
    <t>75318463</t>
  </si>
  <si>
    <t>PAREDES RENGIFO, ANDREA MARCELA</t>
  </si>
  <si>
    <t>327-2019</t>
  </si>
  <si>
    <t>ASISTENTE LEGAL GOR LORETO</t>
  </si>
  <si>
    <t>168-2020</t>
  </si>
  <si>
    <t>45054877</t>
  </si>
  <si>
    <t>PAREDES ROMERO, PAUL PATRICK</t>
  </si>
  <si>
    <t>173-2019</t>
  </si>
  <si>
    <t>42557510</t>
  </si>
  <si>
    <t>PAREDES SALAZAR, EDWIN WALTER</t>
  </si>
  <si>
    <t>616-2017</t>
  </si>
  <si>
    <t>41344639</t>
  </si>
  <si>
    <t>PAREDES TORRES, MAGALY TERESA</t>
  </si>
  <si>
    <t>822-2017</t>
  </si>
  <si>
    <t>46274072</t>
  </si>
  <si>
    <t>PAREJA VALLE, DANIEL</t>
  </si>
  <si>
    <t>400-2018</t>
  </si>
  <si>
    <t>ANALISTA LEGAL GOR-ILN-CPC ES3</t>
  </si>
  <si>
    <t>45197704</t>
  </si>
  <si>
    <t>PASCO CJUIRO, AUGUSTA ELIZABETH</t>
  </si>
  <si>
    <t>066-2021 (D.U 034-2021)</t>
  </si>
  <si>
    <t>44122498</t>
  </si>
  <si>
    <t>PASTOR CALDERON, CATHERINE GUADALUPE</t>
  </si>
  <si>
    <t>1131-2017</t>
  </si>
  <si>
    <t>48488280</t>
  </si>
  <si>
    <t>PASTOR LOZA, KEVIN</t>
  </si>
  <si>
    <t>68-2020</t>
  </si>
  <si>
    <t>46454533</t>
  </si>
  <si>
    <t>PASTOR PECHE, ELI</t>
  </si>
  <si>
    <t>CAS D.U. 095-2021</t>
  </si>
  <si>
    <t>46238142</t>
  </si>
  <si>
    <t>PATALA VASQUEZ, EDDY OMAR</t>
  </si>
  <si>
    <t>310-2017</t>
  </si>
  <si>
    <t>APOYO ADMTVO GAF-SGL AA4</t>
  </si>
  <si>
    <t>09712164</t>
  </si>
  <si>
    <t>PATIÑO ALATA, GUSTAVO</t>
  </si>
  <si>
    <t>333-2017</t>
  </si>
  <si>
    <t>PROF EN DERECHO CFE E2</t>
  </si>
  <si>
    <t>42754826</t>
  </si>
  <si>
    <t>PATIÑO CUADROS, LAURA MAGDALENA</t>
  </si>
  <si>
    <t>135-2018</t>
  </si>
  <si>
    <t>72535534</t>
  </si>
  <si>
    <t>PAUCA CASTILLO, WINNIE GIANLY</t>
  </si>
  <si>
    <t>172-2019</t>
  </si>
  <si>
    <t>176-2020</t>
  </si>
  <si>
    <t>PROF. EN DERECHO DSD Plataforma Preferente E1</t>
  </si>
  <si>
    <t>40623583</t>
  </si>
  <si>
    <t>PAZ ARAUCO, MARIA EUGENIA</t>
  </si>
  <si>
    <t>520-2017</t>
  </si>
  <si>
    <t>40490618</t>
  </si>
  <si>
    <t>PAZ GILIO, GWENDY MARLENE</t>
  </si>
  <si>
    <t>75781582</t>
  </si>
  <si>
    <t>PAZ KRUMDIEK, JOSE ANTONIO</t>
  </si>
  <si>
    <t>099-2020</t>
  </si>
  <si>
    <t>PROF. EN DERECHO CCDES3</t>
  </si>
  <si>
    <t>PROFESIONAL EN HISTORIA DSD-AGA AA4</t>
  </si>
  <si>
    <t>48596325</t>
  </si>
  <si>
    <t>PEÑA LLACTACONDOR, JHON MAYCOL</t>
  </si>
  <si>
    <t>61-2020</t>
  </si>
  <si>
    <t>45785653</t>
  </si>
  <si>
    <t>PEÑA RAMIREZ, JESUS ANDRES</t>
  </si>
  <si>
    <t>309-2017</t>
  </si>
  <si>
    <t>20073451</t>
  </si>
  <si>
    <t>PEÑARES RAYMUNDO, DELIA</t>
  </si>
  <si>
    <t>36-2021</t>
  </si>
  <si>
    <t>TÉCNICA/O EN SECRETARIADO  CC1 ES3</t>
  </si>
  <si>
    <t>46279305</t>
  </si>
  <si>
    <t>PERALTA TAVARA, KATHERINE JULYANA</t>
  </si>
  <si>
    <t>161-2019</t>
  </si>
  <si>
    <t>07535753</t>
  </si>
  <si>
    <t>PEREA ALVARADO, MARIA DEL CARMEN</t>
  </si>
  <si>
    <t>496-2017</t>
  </si>
  <si>
    <t>ASISTENTE DE ARCHIVO CENTRAL -SAC ARC ES3</t>
  </si>
  <si>
    <t>43143571</t>
  </si>
  <si>
    <t>PEREZ CANALES, CARLOS ENRIQUE</t>
  </si>
  <si>
    <t>301-2018</t>
  </si>
  <si>
    <t>PROF. EN DERECHO SDC ES3</t>
  </si>
  <si>
    <t>70814863</t>
  </si>
  <si>
    <t>PEREZ CASTAÑEDA, CAMILA ANDREA</t>
  </si>
  <si>
    <t>316-2019</t>
  </si>
  <si>
    <t>PROF. EN CIENCIAS DE LA COM. - GOR LA LIBERTAD ES3</t>
  </si>
  <si>
    <t>44239341</t>
  </si>
  <si>
    <t>PEREZ CUEVA, CLAUDIA</t>
  </si>
  <si>
    <t>185-2017</t>
  </si>
  <si>
    <t>PROF. EN DERECHO GAF-SGC ES2</t>
  </si>
  <si>
    <t>45382854</t>
  </si>
  <si>
    <t>PEREZ DEDIOS, IRVING JAIR</t>
  </si>
  <si>
    <t>053-2021</t>
  </si>
  <si>
    <t>01170127</t>
  </si>
  <si>
    <t>PEREZ GOMEZ, IVAN ALEXIS</t>
  </si>
  <si>
    <t>269-2019</t>
  </si>
  <si>
    <t>ESPECIALISTA EN ECONOMÍA GSF E2</t>
  </si>
  <si>
    <t>70580959</t>
  </si>
  <si>
    <t>PEREZ INAFUKU, TANIA MEGUMI</t>
  </si>
  <si>
    <t>048-2021</t>
  </si>
  <si>
    <t>ESPECIALISTA EN PROCESO DE SELECCIÓN</t>
  </si>
  <si>
    <t>42410896</t>
  </si>
  <si>
    <t>PEREZ JUSTO, ROSA PILAR</t>
  </si>
  <si>
    <t>252-2019</t>
  </si>
  <si>
    <t>46226098</t>
  </si>
  <si>
    <t>PEREZ PARDO, MARDEN ANTOBEL</t>
  </si>
  <si>
    <t>091-2018</t>
  </si>
  <si>
    <t>45715556</t>
  </si>
  <si>
    <t>PEREZ REYNALDO, JESUS GABRIEL</t>
  </si>
  <si>
    <t>100-2021 (D.U 034-2021)</t>
  </si>
  <si>
    <t>46314710</t>
  </si>
  <si>
    <t>PEREZ RUIZ, CLAUDIA ELISA</t>
  </si>
  <si>
    <t>235-2019</t>
  </si>
  <si>
    <t>43465580</t>
  </si>
  <si>
    <t>PEREZ TUEROS, INGRID KAREN</t>
  </si>
  <si>
    <t>369-2018</t>
  </si>
  <si>
    <t>71224553</t>
  </si>
  <si>
    <t>PESANTES CARDENAS, FERNANDO JHONATAN</t>
  </si>
  <si>
    <t>258-2019</t>
  </si>
  <si>
    <t>ANALISTA LEGAL-LORETO ES3</t>
  </si>
  <si>
    <t>72546498</t>
  </si>
  <si>
    <t>PEZO FLORES, KAREN JESSY</t>
  </si>
  <si>
    <t>CAS D.U. 072-2021</t>
  </si>
  <si>
    <t>43611141</t>
  </si>
  <si>
    <t>PILLACA VELASQUE, SANDRA ROSXANA</t>
  </si>
  <si>
    <t>066-2020</t>
  </si>
  <si>
    <t>PROF. EN DERECHO CDB E1</t>
  </si>
  <si>
    <t>07635169</t>
  </si>
  <si>
    <t>PINEDO AUBIAN, FRANCISCO MARTIN</t>
  </si>
  <si>
    <t>966-2017</t>
  </si>
  <si>
    <t>43324486</t>
  </si>
  <si>
    <t>PINEDO CORNEJO, TATIANA DEL ROSARIO</t>
  </si>
  <si>
    <t>577-2017</t>
  </si>
  <si>
    <t>ANALISTA LEGAL GOR-SAN MARTIN ES3</t>
  </si>
  <si>
    <t>74171624</t>
  </si>
  <si>
    <t>PINEDO FLORES, KIARA MELISSA</t>
  </si>
  <si>
    <t>30-2020</t>
  </si>
  <si>
    <t>SECRETARIA CCO AA4</t>
  </si>
  <si>
    <t>74933922</t>
  </si>
  <si>
    <t>PINTADO BONIFACIO, KELLY MASSIEL</t>
  </si>
  <si>
    <t>065-2018</t>
  </si>
  <si>
    <t>ANALISTA DE CAPACITACION GRH ES2</t>
  </si>
  <si>
    <t>46339563</t>
  </si>
  <si>
    <t>PINTADO OSORIO, ELENA MARGARITA</t>
  </si>
  <si>
    <t>267-2019</t>
  </si>
  <si>
    <t>ASISTENTE ACADÉMICO/A</t>
  </si>
  <si>
    <t>10309145</t>
  </si>
  <si>
    <t>PISFIL SEGOVIA, LOURDES GRISELDA</t>
  </si>
  <si>
    <t>188-2019</t>
  </si>
  <si>
    <t>ASISTENTE LEGAL  OPS1 ES3</t>
  </si>
  <si>
    <t>73030236</t>
  </si>
  <si>
    <t>PIZARRO DAJES, DIEGO AUGUSTO</t>
  </si>
  <si>
    <t>166-2020</t>
  </si>
  <si>
    <t>PROF. EN ECONOMIA SDC E1</t>
  </si>
  <si>
    <t>42230289</t>
  </si>
  <si>
    <t>POMALAYA REQUENA, CYNTHIA PAOLA</t>
  </si>
  <si>
    <t>283-2018</t>
  </si>
  <si>
    <t>ASISTENTE EN ELIMINACIÓN DE BARRERAS BUROCRÁTICAS SRB</t>
  </si>
  <si>
    <t>71238997</t>
  </si>
  <si>
    <t>PORTA CARDENAS, ROLIN CHRIS</t>
  </si>
  <si>
    <t>CAS D.U. 078-2021</t>
  </si>
  <si>
    <t>NOTIFICADOR MOTORIZADO GOR-LA LIBERTAD AA4</t>
  </si>
  <si>
    <t>41609290</t>
  </si>
  <si>
    <t>PORTOCARRERO VIDARTE, ANGEL GIANCARLO</t>
  </si>
  <si>
    <t>ADMINISTRACION DE NEGOCIOS INTERNACIONAL</t>
  </si>
  <si>
    <t>192-2017</t>
  </si>
  <si>
    <t>46074170</t>
  </si>
  <si>
    <t>PRADO CHAVARRI, MASSIEL FIORELLA</t>
  </si>
  <si>
    <t>339-2018</t>
  </si>
  <si>
    <t>ANALISTA DE PLANEAMIENTO Y PRESUPUESTO GPG -APP ES2</t>
  </si>
  <si>
    <t>47583992</t>
  </si>
  <si>
    <t>PRADO FERNANDEZ, MARIA CLAUDIA</t>
  </si>
  <si>
    <t>353-2018</t>
  </si>
  <si>
    <t>ASISTENTE DE CONTROL DE ASISTENCIA (A) GRH ES3</t>
  </si>
  <si>
    <t>45554804</t>
  </si>
  <si>
    <t>PRIETO VILLAFANA, AIDA STEPHANNY</t>
  </si>
  <si>
    <t>1112-2017</t>
  </si>
  <si>
    <t>43204136</t>
  </si>
  <si>
    <t>PROSOPIO ALCANTARA, MARIA DEL CARMEN</t>
  </si>
  <si>
    <t>ANALISTA DE HELP DESK GTI</t>
  </si>
  <si>
    <t>PUERTAS FARFAN, DAVE IRVING</t>
  </si>
  <si>
    <t>46937684</t>
  </si>
  <si>
    <t>PULIDO PAREDES, SHEYLA KATHERINE</t>
  </si>
  <si>
    <t>112-2020</t>
  </si>
  <si>
    <t>80327647</t>
  </si>
  <si>
    <t>PUMACAYO CASAS, WASHINGTON JULIO</t>
  </si>
  <si>
    <t>308-2017</t>
  </si>
  <si>
    <t>43406123</t>
  </si>
  <si>
    <t>QUECHU CHIRINOS, GIULIANA GISELLA</t>
  </si>
  <si>
    <t>587-2017</t>
  </si>
  <si>
    <t>40441621</t>
  </si>
  <si>
    <t>QUEVEDO ALVARADO, KARLA PAOLA</t>
  </si>
  <si>
    <t>916-2017</t>
  </si>
  <si>
    <t>COORDINADOR GOR-LA LIBERTAD ES2</t>
  </si>
  <si>
    <t>44919437</t>
  </si>
  <si>
    <t>QUEZADA RODRIGUEZ, EDWARDS GIANCARLO</t>
  </si>
  <si>
    <t>907-2017</t>
  </si>
  <si>
    <t>ANALISTA LEGAL GOR-LA MERCED ES3</t>
  </si>
  <si>
    <t>71929675</t>
  </si>
  <si>
    <t>QUICHA CCANTO, TIFFANY</t>
  </si>
  <si>
    <t>6-2020</t>
  </si>
  <si>
    <t>OPER. DE LIMP. Y MANTTO. GOR-TACNA AA4</t>
  </si>
  <si>
    <t>01296566</t>
  </si>
  <si>
    <t>QUILCA SALAS, MARIA ASUNCIÓN</t>
  </si>
  <si>
    <t>1125-2017</t>
  </si>
  <si>
    <t>46643693</t>
  </si>
  <si>
    <t>QUILIANO PIZAN, DIEGO ABRAHAN</t>
  </si>
  <si>
    <t>237-2018</t>
  </si>
  <si>
    <t>73983225</t>
  </si>
  <si>
    <t>QUINTANA CHOZO, JOSE VICTOR</t>
  </si>
  <si>
    <t>312-2018</t>
  </si>
  <si>
    <t>44518783</t>
  </si>
  <si>
    <t>QUINTANILLA CARLETTO, ZULTNER JAFETH</t>
  </si>
  <si>
    <t>169-2020</t>
  </si>
  <si>
    <t>ASISTENTE ADMINISTRATIVO CDB AA4</t>
  </si>
  <si>
    <t>75331699</t>
  </si>
  <si>
    <t>QUIROZ CAVILIA, MELINA YOMAYRA</t>
  </si>
  <si>
    <t>092-2019</t>
  </si>
  <si>
    <t>44779602</t>
  </si>
  <si>
    <t>QUIROZ PALACIOS, JHOSSELYN JHEYDI</t>
  </si>
  <si>
    <t>259-2018</t>
  </si>
  <si>
    <t>48130384</t>
  </si>
  <si>
    <t>QUIROZ REYNA, GRECIA MERCEDEZ</t>
  </si>
  <si>
    <t>102-2020</t>
  </si>
  <si>
    <t>40162587</t>
  </si>
  <si>
    <t>QUIROZ SANDOVAL, JACK PAUL</t>
  </si>
  <si>
    <t>190-2017</t>
  </si>
  <si>
    <t>SECRETARIA GEL AA4</t>
  </si>
  <si>
    <t>43828983</t>
  </si>
  <si>
    <t>QUISPE ALVARADO, JAZMINA</t>
  </si>
  <si>
    <t>70420933</t>
  </si>
  <si>
    <t>QUISPE BECERRA, ROSA ANGGELA</t>
  </si>
  <si>
    <t>1007-2017</t>
  </si>
  <si>
    <t>47241229</t>
  </si>
  <si>
    <t>QUISPE CHAVEZ, AURORA LUCIA</t>
  </si>
  <si>
    <t>125-2020</t>
  </si>
  <si>
    <t>71073110</t>
  </si>
  <si>
    <t>QUISPE JIHUAÑA, DORIAN</t>
  </si>
  <si>
    <t>10-2020</t>
  </si>
  <si>
    <t>76128687</t>
  </si>
  <si>
    <t>QUISPE MAMANI, MILAGROS CRISTINA</t>
  </si>
  <si>
    <t>196-2019</t>
  </si>
  <si>
    <t>44024209</t>
  </si>
  <si>
    <t>QUISPE ORTIZ, RICHARD</t>
  </si>
  <si>
    <t>CAS D.U. 059-2021</t>
  </si>
  <si>
    <t>73038810</t>
  </si>
  <si>
    <t>QUISPE RIVERO, ANGHELA</t>
  </si>
  <si>
    <t>310-2019</t>
  </si>
  <si>
    <t>ASISTENTE LEGAL GOR-CAJAMARCA ES3</t>
  </si>
  <si>
    <t>72459802</t>
  </si>
  <si>
    <t>RABANAL ALIAGA, LESLY TATIANA</t>
  </si>
  <si>
    <t>51-2021</t>
  </si>
  <si>
    <t>ANALISTA SENIOR DE SELECCIÓN GRH ES2</t>
  </si>
  <si>
    <t>43729543</t>
  </si>
  <si>
    <t>RAEZ CASABONA, EDMEE</t>
  </si>
  <si>
    <t>135-2019</t>
  </si>
  <si>
    <t>PROF. QUIMICO FARMACEUTICO DIN ES1</t>
  </si>
  <si>
    <t>10129831</t>
  </si>
  <si>
    <t>RAFAEL MIGUEL, SILVIA JHOVANA</t>
  </si>
  <si>
    <t>OPER. DE LIMP. Y MANTTO. GOR-LORETO AA4</t>
  </si>
  <si>
    <t>05371167</t>
  </si>
  <si>
    <t>RAMIREZ AJON, ROSA MERCEDES</t>
  </si>
  <si>
    <t>226-2017</t>
  </si>
  <si>
    <t>ESPECIALISTA EN SEGURIDAD INFORMÁTICA GTI ES2</t>
  </si>
  <si>
    <t>46513184</t>
  </si>
  <si>
    <t>RAMIREZ BAUTISTA, FRELING RILDO</t>
  </si>
  <si>
    <t>146-2018</t>
  </si>
  <si>
    <t>72710685</t>
  </si>
  <si>
    <t>RAMIREZ BRONCANO, PAUL JUNIORS</t>
  </si>
  <si>
    <t>078-2020</t>
  </si>
  <si>
    <t>45548729</t>
  </si>
  <si>
    <t>RAMIREZ CORDOVA, JORGE ANTONIO</t>
  </si>
  <si>
    <t>213-2017</t>
  </si>
  <si>
    <t>45606808</t>
  </si>
  <si>
    <t>RAMIREZ MOYA, JAKELAINE LILIANA</t>
  </si>
  <si>
    <t>183-2017</t>
  </si>
  <si>
    <t>41394820</t>
  </si>
  <si>
    <t>RAMIREZ MURGUIA, CARLA SOPHIA</t>
  </si>
  <si>
    <t>035-2018</t>
  </si>
  <si>
    <t>47580070</t>
  </si>
  <si>
    <t>RAMIREZ PUELL, URSULA LOURDES DE FATIMA</t>
  </si>
  <si>
    <t>107-2019</t>
  </si>
  <si>
    <t>49-2020</t>
  </si>
  <si>
    <t>CAS D.U. 067-2021</t>
  </si>
  <si>
    <t>48281890</t>
  </si>
  <si>
    <t>RAMIREZ RAMIREZ, ANDREA MACIEL</t>
  </si>
  <si>
    <t>047-2021</t>
  </si>
  <si>
    <t>45110149</t>
  </si>
  <si>
    <t>RAMIREZ VALLADARES, GYULIANA KARLA</t>
  </si>
  <si>
    <t>63-2020</t>
  </si>
  <si>
    <t>70349455</t>
  </si>
  <si>
    <t>RAMOS CHUQUIURE, MARIA DEL CARMEN</t>
  </si>
  <si>
    <t>275-2019</t>
  </si>
  <si>
    <t>72552394</t>
  </si>
  <si>
    <t>RAMOS CRISOSTOMO, RENZO RAUL</t>
  </si>
  <si>
    <t>34-2020</t>
  </si>
  <si>
    <t>PROF. EN DERECHO  GEG SAC</t>
  </si>
  <si>
    <t>132-2020</t>
  </si>
  <si>
    <t>PROF. EN DERECHO DSD ES2</t>
  </si>
  <si>
    <t>47286123</t>
  </si>
  <si>
    <t>RAMOS GARCIA, MAYRA ROMINA</t>
  </si>
  <si>
    <t>119-2019</t>
  </si>
  <si>
    <t>ASISTENTE ADMINISTRATIVO GCT AA4</t>
  </si>
  <si>
    <t>48509481</t>
  </si>
  <si>
    <t>RAMOS QUILICHE, SANDY ANAIS</t>
  </si>
  <si>
    <t>175-2019</t>
  </si>
  <si>
    <t>COORDINADOR DE LABORATORIO FORENSE CLC E2</t>
  </si>
  <si>
    <t>43898303</t>
  </si>
  <si>
    <t>RAMOS RAMIREZ, ANTHONY MARKS</t>
  </si>
  <si>
    <t>ANALISTA DE COMUNICACIONES Y MARKETING GPD ES2</t>
  </si>
  <si>
    <t>46035221</t>
  </si>
  <si>
    <t>RAU PALACIOS, GIA ROCIO</t>
  </si>
  <si>
    <t>107-2018</t>
  </si>
  <si>
    <t>70032861</t>
  </si>
  <si>
    <t>RAVELLO BAUTISTA, GIANELLA ALEXANDRA</t>
  </si>
  <si>
    <t>46-2021</t>
  </si>
  <si>
    <t>40530795</t>
  </si>
  <si>
    <t>RAVENNA DE SOUZA FERREYRA, OSCAR ENRIQUE</t>
  </si>
  <si>
    <t>534-2017</t>
  </si>
  <si>
    <t>47583990</t>
  </si>
  <si>
    <t>RAYMOND MARQUEZ, JORGE MARCEL</t>
  </si>
  <si>
    <t>89-2020</t>
  </si>
  <si>
    <t>PROF. EN ECONOMÍA CEB ES2</t>
  </si>
  <si>
    <t>48660928</t>
  </si>
  <si>
    <t>REMON GAMBOA, KAREM</t>
  </si>
  <si>
    <t>055-2019</t>
  </si>
  <si>
    <t>PROCURADOR GEL ES3</t>
  </si>
  <si>
    <t>06673309</t>
  </si>
  <si>
    <t>RENDON MENDOZA, RONALD RICARDO</t>
  </si>
  <si>
    <t>627-2017</t>
  </si>
  <si>
    <t>42954812</t>
  </si>
  <si>
    <t>REY DE CASTRO ESPOSTO, ANA ROSA MARIA</t>
  </si>
  <si>
    <t>1114-2017</t>
  </si>
  <si>
    <t>44157690</t>
  </si>
  <si>
    <t>REYES OLZON, SHEYLLA MARIELL</t>
  </si>
  <si>
    <t>COORDINADOR LEGAL CLC E1</t>
  </si>
  <si>
    <t>43432948</t>
  </si>
  <si>
    <t>REYNA GARCIA, DIEGO RAFAEL</t>
  </si>
  <si>
    <t>1130-2017</t>
  </si>
  <si>
    <t>PROFESIONAL EN ADMINISTRACIÓN GOR ES1</t>
  </si>
  <si>
    <t>44139647</t>
  </si>
  <si>
    <t>REYNOSO RODRIGUEZ, MERLUD DE LOS ANGELES</t>
  </si>
  <si>
    <t>228-2019</t>
  </si>
  <si>
    <t>APOYO ADMIN GOR-ANCASH AA3</t>
  </si>
  <si>
    <t>46365109</t>
  </si>
  <si>
    <t>RIMAC LEON, MARGOTH YOVANA</t>
  </si>
  <si>
    <t>129-2017</t>
  </si>
  <si>
    <t>ASISTENTE EN LA TRAMITACIÓN DE PROCEDIMIENTOS ADMINISTRATIVOS CC1 AA4</t>
  </si>
  <si>
    <t>46559612</t>
  </si>
  <si>
    <t>RIOS PRADO, JOSE ORESTES</t>
  </si>
  <si>
    <t>279-2019</t>
  </si>
  <si>
    <t>41380702</t>
  </si>
  <si>
    <t>RIOS QUIÑONES, CARLOS ALBERTO</t>
  </si>
  <si>
    <t>806-2017</t>
  </si>
  <si>
    <t>73172015</t>
  </si>
  <si>
    <t>RIVAS CHIHUANTITO, NADIA CAROLINA</t>
  </si>
  <si>
    <t>144-2018</t>
  </si>
  <si>
    <t>PROF. EN ING. ELECTRONICA DIN ES1</t>
  </si>
  <si>
    <t>40215625</t>
  </si>
  <si>
    <t>RIVAS PEREZ, PEDRO JOSE</t>
  </si>
  <si>
    <t>384-2017</t>
  </si>
  <si>
    <t>45215841</t>
  </si>
  <si>
    <t>RIVERA NIZAMA, DIANA PATRICIA</t>
  </si>
  <si>
    <t>62-2020</t>
  </si>
  <si>
    <t>PROF. EN ECONOMIA GEE F3</t>
  </si>
  <si>
    <t>40235451</t>
  </si>
  <si>
    <t>RIVERA OLIVARES, LEON GINES</t>
  </si>
  <si>
    <t>120-2018</t>
  </si>
  <si>
    <t>42157795</t>
  </si>
  <si>
    <t>RIVERA QUINTANA, NELLY</t>
  </si>
  <si>
    <t>107-2020</t>
  </si>
  <si>
    <t>73968613</t>
  </si>
  <si>
    <t>RIVERO PATILLA, CINTHYA VERONICA</t>
  </si>
  <si>
    <t>219-2019</t>
  </si>
  <si>
    <t>44739599</t>
  </si>
  <si>
    <t>RIVEROS ESPINOZA, MARCIAL ALEJANDRO</t>
  </si>
  <si>
    <t>239-2018</t>
  </si>
  <si>
    <t>PROF. EN FARMACIA BIOQUIMICA SPI ES1</t>
  </si>
  <si>
    <t>09597407</t>
  </si>
  <si>
    <t>ROBLADILLO SALAS, PAMELA MARIANELLA</t>
  </si>
  <si>
    <t>707-2017</t>
  </si>
  <si>
    <t>PROF. EN DERECHO OPS1 E1</t>
  </si>
  <si>
    <t>41387740</t>
  </si>
  <si>
    <t>ROCA ORTEGA, PAMELA LISSETT</t>
  </si>
  <si>
    <t>106-2019</t>
  </si>
  <si>
    <t>PROF. EN DERECHO GEL F3</t>
  </si>
  <si>
    <t>19099909</t>
  </si>
  <si>
    <t>RODRIGUEZ ARTEAGA, EDITHA MARIELA</t>
  </si>
  <si>
    <t>DERECHOS HUMANOS</t>
  </si>
  <si>
    <t>177-2020</t>
  </si>
  <si>
    <t>47787651</t>
  </si>
  <si>
    <t>RODRIGUEZ CHAVEZ, DIEGO ALEXANDER</t>
  </si>
  <si>
    <t>183-2019</t>
  </si>
  <si>
    <t>23-2020</t>
  </si>
  <si>
    <t>156-2020</t>
  </si>
  <si>
    <t>ANALISTA LEGAL GOR-LOR ES2</t>
  </si>
  <si>
    <t>42777505</t>
  </si>
  <si>
    <t>RODRIGUEZ CHIENDA, CESAR CHRISTIAN</t>
  </si>
  <si>
    <t>169-2019</t>
  </si>
  <si>
    <t>08663975</t>
  </si>
  <si>
    <t>RODRIGUEZ GOMEZ, MIRIAM ROSA</t>
  </si>
  <si>
    <t>SECRETARIADO EJECUTIVO BILINGÜE</t>
  </si>
  <si>
    <t>090-2020</t>
  </si>
  <si>
    <t>72431365</t>
  </si>
  <si>
    <t>RODRIGUEZ HERRERA, DAVID SEBASTIAN</t>
  </si>
  <si>
    <t>15-2020</t>
  </si>
  <si>
    <t>07756469</t>
  </si>
  <si>
    <t>RODRIGUEZ HERRERA, ROCIO DEL PILAR</t>
  </si>
  <si>
    <t>PROF. EN DERECHO GOR-VRAEM E1</t>
  </si>
  <si>
    <t>01321636</t>
  </si>
  <si>
    <t>RODRIGUEZ LEON, CHRISTIAN JOHN</t>
  </si>
  <si>
    <t>120-2017</t>
  </si>
  <si>
    <t>PROF. EN DERECHO GOR-PIURA-MAC ES3</t>
  </si>
  <si>
    <t>41328900</t>
  </si>
  <si>
    <t>RODRIGUEZ PAIVA CALLE, TERESA ARACELI</t>
  </si>
  <si>
    <t>1132-2017</t>
  </si>
  <si>
    <t>PROF. EN DERECHO GOR-VENTANILLA ES3</t>
  </si>
  <si>
    <t>73998018</t>
  </si>
  <si>
    <t>RODRIGUEZ PEÑA, YAN MARCOS</t>
  </si>
  <si>
    <t>088-2019</t>
  </si>
  <si>
    <t>PROF. EN DERECHO GAF- SGC ES2</t>
  </si>
  <si>
    <t>71060342</t>
  </si>
  <si>
    <t>RODRIGUEZ PEREZ, ANA LUCIA</t>
  </si>
  <si>
    <t>245-2019</t>
  </si>
  <si>
    <t>73657306</t>
  </si>
  <si>
    <t>RODRIGUEZ PONCE DE LEON, STEFANY NATALY</t>
  </si>
  <si>
    <t>092-2020</t>
  </si>
  <si>
    <t>PROF. EN DERECHO ORI-LA MERCED-ES1</t>
  </si>
  <si>
    <t>42092671</t>
  </si>
  <si>
    <t>RODRIGUEZ PORTA, REBECA YULIANA</t>
  </si>
  <si>
    <t>114-2017</t>
  </si>
  <si>
    <t>ORIENTADOR (A) GEG-SAC AA4</t>
  </si>
  <si>
    <t>72699260</t>
  </si>
  <si>
    <t>RODRIGUEZ PORTAL, LILIANA KATHERINE</t>
  </si>
  <si>
    <t>773-2017</t>
  </si>
  <si>
    <t xml:space="preserve">ANALISTA LEGAL GOR-PIURA </t>
  </si>
  <si>
    <t>43992990</t>
  </si>
  <si>
    <t>RODRIGUEZ QUISPE, HIRINA KATIUSHA</t>
  </si>
  <si>
    <t>058-2021 (D.U 034-2021)</t>
  </si>
  <si>
    <t>45821137</t>
  </si>
  <si>
    <t>RODRIGUEZ VALENZUELA, DIEGO ALONSO</t>
  </si>
  <si>
    <t>162-2020</t>
  </si>
  <si>
    <t>ASISTENTE LEGAL GOR-AYACUCHO AA4</t>
  </si>
  <si>
    <t>PROFESIONAL EN DERECHO CEB ES2</t>
  </si>
  <si>
    <t>46414949</t>
  </si>
  <si>
    <t>ROJAS CACHAY, GISELA HANNETT</t>
  </si>
  <si>
    <t>411-2018</t>
  </si>
  <si>
    <t>ANALISTA LEGAL CEB ES2</t>
  </si>
  <si>
    <t>07301041</t>
  </si>
  <si>
    <t>ROJAS CALDERON, ADOLFO MARTIN</t>
  </si>
  <si>
    <t>223-2018</t>
  </si>
  <si>
    <t>ANALISTA LEGAL GOR CAJ ES3</t>
  </si>
  <si>
    <t>72696905</t>
  </si>
  <si>
    <t>ROJAS CHAVEZ, EVELIN DEL CARMEN</t>
  </si>
  <si>
    <t>182-2020</t>
  </si>
  <si>
    <t>APOYO ADMINISTRATIVO GSF</t>
  </si>
  <si>
    <t>47146322</t>
  </si>
  <si>
    <t>ROJAS DUEÑAS, MICHAEL JESÚS</t>
  </si>
  <si>
    <t>138-2020</t>
  </si>
  <si>
    <t>ASISTENTE LEGAL  GOR-LA LIBERTAD ES3</t>
  </si>
  <si>
    <t>70655309</t>
  </si>
  <si>
    <t>ROJAS ESQUERRE, KARLA LUCIA</t>
  </si>
  <si>
    <t>230-2019</t>
  </si>
  <si>
    <t>77269510</t>
  </si>
  <si>
    <t>ROJAS GUERRERO, SHIRLEY STEPHANY</t>
  </si>
  <si>
    <t>297-2019</t>
  </si>
  <si>
    <t>09853587</t>
  </si>
  <si>
    <t>ROJAS HUAMAN, CARLOS JAVIER</t>
  </si>
  <si>
    <t>619-2017</t>
  </si>
  <si>
    <t>ASISTENTE ADMINISTRATIVO  GRH AA3</t>
  </si>
  <si>
    <t>46477649</t>
  </si>
  <si>
    <t>ROJAS OCHOA, VERONICA MARILYN</t>
  </si>
  <si>
    <t>332-2019</t>
  </si>
  <si>
    <t>ASISTENTE ADMINISTRATIVO GAF-AEC AA4</t>
  </si>
  <si>
    <t>75419647</t>
  </si>
  <si>
    <t>ROJAS RUIZ, WENDY SOLEDAD</t>
  </si>
  <si>
    <t>1105-2017</t>
  </si>
  <si>
    <t>44616856</t>
  </si>
  <si>
    <t>ROJAS VASQUEZ, JUAN MIGUEL</t>
  </si>
  <si>
    <t>137-2018</t>
  </si>
  <si>
    <t>PROF. EN DERECHO GOR-CAJ ES1</t>
  </si>
  <si>
    <t>43988900</t>
  </si>
  <si>
    <t>ROJAS VASQUEZ, MARIELA DEL PILAR</t>
  </si>
  <si>
    <t>PROFESIONAL EN DERECHO GORD</t>
  </si>
  <si>
    <t>70213991</t>
  </si>
  <si>
    <t>ROMAINVILLE MONGE, CHRISTELL XIMENA</t>
  </si>
  <si>
    <t>142-2019</t>
  </si>
  <si>
    <t>PROF. EN DERECHO GOR-MOQUEGUA ES1</t>
  </si>
  <si>
    <t>43886922</t>
  </si>
  <si>
    <t>ROMERO COSTA, SERGIO ALEXANDER</t>
  </si>
  <si>
    <t>023-2018</t>
  </si>
  <si>
    <t>70272497</t>
  </si>
  <si>
    <t>ROMERO HENOSTROZA, ANDREA YELITZA</t>
  </si>
  <si>
    <t>273-2019</t>
  </si>
  <si>
    <t>09545167</t>
  </si>
  <si>
    <t>ROQUE CASTILLO, HILDA</t>
  </si>
  <si>
    <t>869-2017</t>
  </si>
  <si>
    <t>48147103</t>
  </si>
  <si>
    <t>ROSADIO CAMAHUALI, JHAIR EMANUEL</t>
  </si>
  <si>
    <t>244-2019</t>
  </si>
  <si>
    <t>096-2020</t>
  </si>
  <si>
    <t>PROF. EN DERECHO GOR-ILN-SAC ES3</t>
  </si>
  <si>
    <t>41846172</t>
  </si>
  <si>
    <t>ROSADO PISANI, FABIOLA JESUS</t>
  </si>
  <si>
    <t>364-2017</t>
  </si>
  <si>
    <t>43826643</t>
  </si>
  <si>
    <t>ROSAS ZEGARRA, JOEL ALEJANDRO</t>
  </si>
  <si>
    <t>124-2018</t>
  </si>
  <si>
    <t>46978601</t>
  </si>
  <si>
    <t>ROSSEL SORIANO, GABRIEL ALEXIS</t>
  </si>
  <si>
    <t>205-2019</t>
  </si>
  <si>
    <t>PROFESIONAL EN DERECHO GRH E1</t>
  </si>
  <si>
    <t>40124281</t>
  </si>
  <si>
    <t>RUBINA SALINAS, JACQUELIN ROXANA</t>
  </si>
  <si>
    <t>024-2021</t>
  </si>
  <si>
    <t>ASISTENTE LEGAL  GOR-MADRE DE DIOS ES3</t>
  </si>
  <si>
    <t>71206783</t>
  </si>
  <si>
    <t>RUELAS GRANADOS, ELENCITH TEREZA</t>
  </si>
  <si>
    <t>115-2017</t>
  </si>
  <si>
    <t>44476519</t>
  </si>
  <si>
    <t>RUIZ ALFARO, ROCIO DEL PILAR</t>
  </si>
  <si>
    <t>333-2019</t>
  </si>
  <si>
    <t>PROFESIONAL EN DERECHO GEG SAC</t>
  </si>
  <si>
    <t>ANALISTA LEGAL GOR-LAMBAYEQUE ES3</t>
  </si>
  <si>
    <t>45042413</t>
  </si>
  <si>
    <t>RUIZ MOSTACERO, KARLA JULISSA</t>
  </si>
  <si>
    <t>231-2019</t>
  </si>
  <si>
    <t>46584608</t>
  </si>
  <si>
    <t>RUIZ ROBLES, MARIA EUGENIA</t>
  </si>
  <si>
    <t>100-2020</t>
  </si>
  <si>
    <t>10673965</t>
  </si>
  <si>
    <t>RUIZ SANCHEZ, CRISTIAN ALEX</t>
  </si>
  <si>
    <t>307-2017</t>
  </si>
  <si>
    <t>45876468</t>
  </si>
  <si>
    <t>RUIZ SOLANO, KAREN JUDITH</t>
  </si>
  <si>
    <t>73042799</t>
  </si>
  <si>
    <t>RUIZ VITE, RUTH NATHALY</t>
  </si>
  <si>
    <t>ASISTENTE Y/O SECRETARIADO</t>
  </si>
  <si>
    <t>025-2021</t>
  </si>
  <si>
    <t>ASISTENTE DEL CENTRO DE DESARROLLO DE LA PROPIEDAD INTELECTUAL GOR-UCAYALI  ES3</t>
  </si>
  <si>
    <t>42454137</t>
  </si>
  <si>
    <t>RUTTI ROLDAN, KATHERINE CAROL</t>
  </si>
  <si>
    <t>37-2020</t>
  </si>
  <si>
    <t>73078879</t>
  </si>
  <si>
    <t>SAAVEDRA AGUILAR, BRIGGIT LORELEY</t>
  </si>
  <si>
    <t>137-2019</t>
  </si>
  <si>
    <t>31-2020</t>
  </si>
  <si>
    <t>MEDICO OCUPACIONAL GRH ES1</t>
  </si>
  <si>
    <t>41865147</t>
  </si>
  <si>
    <t>SABOGAL ALVA, SONIA MARIBEL</t>
  </si>
  <si>
    <t>182-2018</t>
  </si>
  <si>
    <t>74312142</t>
  </si>
  <si>
    <t>SALAS CUEVA, JUAN CARLOS</t>
  </si>
  <si>
    <t>015-2021</t>
  </si>
  <si>
    <t>PROF. EN CONTABILIDAD SGF ES2</t>
  </si>
  <si>
    <t>45789509</t>
  </si>
  <si>
    <t>SALAS GARRIDO, CRISTINA</t>
  </si>
  <si>
    <t>659-2017</t>
  </si>
  <si>
    <t>ARCHIVERO OAF-ARC</t>
  </si>
  <si>
    <t>47161322</t>
  </si>
  <si>
    <t>SALAS MARINO, LEZZY GLENDA</t>
  </si>
  <si>
    <t>084-2020</t>
  </si>
  <si>
    <t>ASISTENTE EN GESTIÓN DOCUMENTARIA AA4 CC1</t>
  </si>
  <si>
    <t>47961649</t>
  </si>
  <si>
    <t>SALAS YANQUI, ANGELO BRYAN ERNESTO</t>
  </si>
  <si>
    <t>19-2020</t>
  </si>
  <si>
    <t>ASISTENTE/A EN GESTIÓN DOCUMENTARIA CC1 ES3</t>
  </si>
  <si>
    <t>70254703</t>
  </si>
  <si>
    <t>SALAZAR FERNANDEZ, KRISTEL DINA AURORA</t>
  </si>
  <si>
    <t>363-2017</t>
  </si>
  <si>
    <t>44228398</t>
  </si>
  <si>
    <t>SALAZAR GOMEZ, DIEGO ALBERTO</t>
  </si>
  <si>
    <t>44-2020</t>
  </si>
  <si>
    <t>ANALISTA ADMINISTRATIVO OPS2 ES2</t>
  </si>
  <si>
    <t>73334410</t>
  </si>
  <si>
    <t>SALAZAR GONZALEZ, EDINSON CESAR</t>
  </si>
  <si>
    <t>084-2021 (D.U 034-2021)</t>
  </si>
  <si>
    <t>44110581</t>
  </si>
  <si>
    <t>SALAZAR QUIROZ, LOUSSIANA CATHERINE</t>
  </si>
  <si>
    <t>130-2019</t>
  </si>
  <si>
    <t>ESPECIALISTA EN GESTIÓN DE PROCESOS Y PROYECTOS DE TI  GTI ES1.</t>
  </si>
  <si>
    <t>10515081</t>
  </si>
  <si>
    <t>SALAZAR SARZANAULA, FIONA FELIPA</t>
  </si>
  <si>
    <t>322-2018</t>
  </si>
  <si>
    <t>PROFESIONAL EN MATERIA ECONÓMICA SDC F3</t>
  </si>
  <si>
    <t>43458812</t>
  </si>
  <si>
    <t>SALAZAR SILVA, EDUARDO RODOLFO</t>
  </si>
  <si>
    <t>REGULACIÓN DE LOS SERVICIOS PÚBLICOS</t>
  </si>
  <si>
    <t>45-2020</t>
  </si>
  <si>
    <t>PROFESIONAL EN MATERIA ECONÓMICA</t>
  </si>
  <si>
    <t>PROF. EN COMPUTACIÓN DSD-REG ES3</t>
  </si>
  <si>
    <t>46968904</t>
  </si>
  <si>
    <t>SALAZAR VALLADARES, SIGRID DE FATIMA</t>
  </si>
  <si>
    <t>1115 - 2017</t>
  </si>
  <si>
    <t>20-2020</t>
  </si>
  <si>
    <t>SECRETARIA GPG AA1</t>
  </si>
  <si>
    <t>10804799</t>
  </si>
  <si>
    <t>SALCEDO BANAY, LUCIANA ELVIRA</t>
  </si>
  <si>
    <t>291-2017</t>
  </si>
  <si>
    <t>APOYO ADMIN GAF-SGL ES3</t>
  </si>
  <si>
    <t>09344551</t>
  </si>
  <si>
    <t>SALCEDO BANAY, PATRICIA ORIELE</t>
  </si>
  <si>
    <t>9-2017</t>
  </si>
  <si>
    <t>10764206</t>
  </si>
  <si>
    <t>SALCEDO PAREDES, JUAN RAMON</t>
  </si>
  <si>
    <t>418-2017</t>
  </si>
  <si>
    <t>ANALISTA DE ATENCIÓN AL USUARIO DEL AEROPUERTO VELASCO ASTETE - GOR-CUSCO ES3</t>
  </si>
  <si>
    <t>70605090</t>
  </si>
  <si>
    <t>SALDAÑA ARMINTA, MARIANGELA</t>
  </si>
  <si>
    <t>271-2019</t>
  </si>
  <si>
    <t>COORDINADOR GENERAL SRB F3</t>
  </si>
  <si>
    <t>26718879</t>
  </si>
  <si>
    <t>SALDAÑA RODRIGUEZ, MARTHA PATRICIA</t>
  </si>
  <si>
    <t>087-2018</t>
  </si>
  <si>
    <t>44280545</t>
  </si>
  <si>
    <t>SALERNO BOGGIO, MIGUEL RODRIGO</t>
  </si>
  <si>
    <t>9-2021</t>
  </si>
  <si>
    <t>ARCHIVERO FCO ES3</t>
  </si>
  <si>
    <t>47023366</t>
  </si>
  <si>
    <t>SALINAS HUAYLLASCO, VICTOR FELIPE</t>
  </si>
  <si>
    <t>838-2017</t>
  </si>
  <si>
    <t>COORDINADOR(A) EN COMUNICACIÓN REGIONAL GPD</t>
  </si>
  <si>
    <t>42814244</t>
  </si>
  <si>
    <t xml:space="preserve">SALINAS QUISPE, KELLY JESSICA
</t>
  </si>
  <si>
    <t>089-2021</t>
  </si>
  <si>
    <t>47086568</t>
  </si>
  <si>
    <t>SALVATIERRA CORDOVA, KATHERINE</t>
  </si>
  <si>
    <t>1093-2017</t>
  </si>
  <si>
    <t>70276445</t>
  </si>
  <si>
    <t>SAMAME BARDALES, XIMENA ALEJANDRA</t>
  </si>
  <si>
    <t>211-2019</t>
  </si>
  <si>
    <t>PROF. EN DERECHO GOR-SAN MARTIN ES3</t>
  </si>
  <si>
    <t>44609178</t>
  </si>
  <si>
    <t>SAMAME PINEDO, VICTOR EDUARDO</t>
  </si>
  <si>
    <t>782-2017</t>
  </si>
  <si>
    <t>72214737</t>
  </si>
  <si>
    <t>SANCARRANCO ESTELA, STEFFANI GISELLA</t>
  </si>
  <si>
    <t>198-2019</t>
  </si>
  <si>
    <t>AUDITOR/A OCI ES1</t>
  </si>
  <si>
    <t>44439651</t>
  </si>
  <si>
    <t>SANCHEZ DAVILA, JULINA DEL PILAR</t>
  </si>
  <si>
    <t>47474885</t>
  </si>
  <si>
    <t>SANCHEZ LOZANO, JEAN PIERRE MANUEL</t>
  </si>
  <si>
    <t>155-2020</t>
  </si>
  <si>
    <t>70006423</t>
  </si>
  <si>
    <t>SANCHEZ MALAGA, JORGE LUIS</t>
  </si>
  <si>
    <t>106-2021</t>
  </si>
  <si>
    <t>41897318</t>
  </si>
  <si>
    <t>SANCHEZ PACHECO, JORGE LUIS</t>
  </si>
  <si>
    <t>929-2016</t>
  </si>
  <si>
    <t>40003300</t>
  </si>
  <si>
    <t>SANCHEZ PANTA, ROBERTO CARLOS</t>
  </si>
  <si>
    <t>241-2018</t>
  </si>
  <si>
    <t>40044093</t>
  </si>
  <si>
    <t>SANCHEZ PISFIL, HENRRY LUIS</t>
  </si>
  <si>
    <t>200-2018</t>
  </si>
  <si>
    <t>PROF.  EN DEFENSA COMERCIAL CDB ES3</t>
  </si>
  <si>
    <t>72631950</t>
  </si>
  <si>
    <t>SANCHEZ PRIETO, FERNANDO ALONSO</t>
  </si>
  <si>
    <t>153-2020</t>
  </si>
  <si>
    <t>73326522</t>
  </si>
  <si>
    <t>SANCHEZ ROMERO, BORIS ARNALDO</t>
  </si>
  <si>
    <t xml:space="preserve">JEFE DE EQUIPO LEGAL EN SUPERVISIÓN Y FISCALIZACIÓN GSF E1 </t>
  </si>
  <si>
    <t>72950370</t>
  </si>
  <si>
    <t>SANCHEZ YARLEQUE, IVETTE YESENIA</t>
  </si>
  <si>
    <t>41-2020</t>
  </si>
  <si>
    <t>72359809</t>
  </si>
  <si>
    <t xml:space="preserve">SANDOVAL CASTILLO, JUAN LUIS </t>
  </si>
  <si>
    <t>50-2020</t>
  </si>
  <si>
    <t>SANDOVAL CASTILLO, JUAN LUIS ALEJANDRO</t>
  </si>
  <si>
    <t>ASISTENTE DE CONTROL DE ASISTENCIA (B) GRH ES3</t>
  </si>
  <si>
    <t>46482275</t>
  </si>
  <si>
    <t>SANDOVAL MURAYARI, MAGNOLIA</t>
  </si>
  <si>
    <t>299-2019</t>
  </si>
  <si>
    <t>45254389</t>
  </si>
  <si>
    <t>SANDOVAL NAVARRO, MERCEDES CARIDAD</t>
  </si>
  <si>
    <t>235-2018</t>
  </si>
  <si>
    <t>48040348</t>
  </si>
  <si>
    <t>SANDOVAL ZEVALLOS, ALVARO JORDAN</t>
  </si>
  <si>
    <t>069-2020</t>
  </si>
  <si>
    <t>45067166</t>
  </si>
  <si>
    <t>SANDOVAL ZEVALLOS, JOSUE ELVIS</t>
  </si>
  <si>
    <t>305-2018</t>
  </si>
  <si>
    <t>PROF. EN DERECHO DPC-SISAC E2</t>
  </si>
  <si>
    <t>46682259</t>
  </si>
  <si>
    <t>SANGUINETI CAMPOS, YVETTE STEPHANY</t>
  </si>
  <si>
    <t>1119-2017</t>
  </si>
  <si>
    <t>41672874</t>
  </si>
  <si>
    <t>SANTIAGO AQUISE, JULIO EUSEBIO</t>
  </si>
  <si>
    <t>52-2017</t>
  </si>
  <si>
    <t>07625936</t>
  </si>
  <si>
    <t>SANTIBAÑEZ SANCHEZ, NELLY VERONICA</t>
  </si>
  <si>
    <t>586-2017</t>
  </si>
  <si>
    <t>71867571</t>
  </si>
  <si>
    <t>SANTILLANA BERNEDO, ROCIO LIZBETH</t>
  </si>
  <si>
    <t>144-2017</t>
  </si>
  <si>
    <t>ASISTENTE LEGAL GOR-HCV ES3</t>
  </si>
  <si>
    <t>75266605</t>
  </si>
  <si>
    <t>SANTOS TORRES, LUZ ASTRID NAYLEA</t>
  </si>
  <si>
    <t>98-2020</t>
  </si>
  <si>
    <t>ASISTENTE LEGAL GOR-HUANCAVELICA ES3</t>
  </si>
  <si>
    <t xml:space="preserve">ANALISTA EN GESTIÓN PÚBLICA GRH </t>
  </si>
  <si>
    <t>43600091</t>
  </si>
  <si>
    <t>SANTOS VASQUEZ, KATHERINA PAMELA</t>
  </si>
  <si>
    <t>068-2021</t>
  </si>
  <si>
    <t>75239316</t>
  </si>
  <si>
    <t>SANZ CHAVEZ, SHEYLA ANDREINA</t>
  </si>
  <si>
    <t>123-2020</t>
  </si>
  <si>
    <t>ASISTENTE LEGAL SPC  ES3</t>
  </si>
  <si>
    <t>77281013</t>
  </si>
  <si>
    <t>SARAVIA PACHAS, ANA MARGARITA</t>
  </si>
  <si>
    <t>052-2021</t>
  </si>
  <si>
    <t>PROF. EN HISTORIA SPC ES3</t>
  </si>
  <si>
    <t>44784640</t>
  </si>
  <si>
    <t>SAWAYA ROJAS, SANTINO</t>
  </si>
  <si>
    <t>900-2017</t>
  </si>
  <si>
    <t>70899733</t>
  </si>
  <si>
    <t>SECLEN SANDOVAL, PRISCILA LIZET</t>
  </si>
  <si>
    <t>PROF. EN DERECHO SDC F2</t>
  </si>
  <si>
    <t>42215485</t>
  </si>
  <si>
    <t>SIERRA VASQUEZ, GUILLERMO FRANKLIN</t>
  </si>
  <si>
    <t>213-2018</t>
  </si>
  <si>
    <t>ASISTENTE ADMINISTRATIVO GRH AA4</t>
  </si>
  <si>
    <t>47347900</t>
  </si>
  <si>
    <t>SILVA ROMERO, ALICIA</t>
  </si>
  <si>
    <t>295-2019</t>
  </si>
  <si>
    <t>70680748</t>
  </si>
  <si>
    <t>SOLANO CARRILLO, LIZ VALERIA</t>
  </si>
  <si>
    <t>881-2017</t>
  </si>
  <si>
    <t>47282708</t>
  </si>
  <si>
    <t>SOLANO HUARCAYA, FLOR VIOLETA</t>
  </si>
  <si>
    <t>154-2019</t>
  </si>
  <si>
    <t>46113832</t>
  </si>
  <si>
    <t>SOLAR VASQUEZ, BRYAN ANTONELLO WALTER</t>
  </si>
  <si>
    <t>272-2019</t>
  </si>
  <si>
    <t>ASESOR(A) LEGAL EN GESTIÓN PÚBLICA Y PRESUPUESTO PÚBLICO GEL</t>
  </si>
  <si>
    <t>18168037</t>
  </si>
  <si>
    <t>SOLIDORO MORENO, SILVIA MABEL</t>
  </si>
  <si>
    <t>086-2021</t>
  </si>
  <si>
    <t>46093627</t>
  </si>
  <si>
    <t>SOLORZANO SUPO, CINTHIA JESSICA</t>
  </si>
  <si>
    <t>1120-2017</t>
  </si>
  <si>
    <t>46210774</t>
  </si>
  <si>
    <t>SOMOCURCIO RIVERA, JOSE MANUEL</t>
  </si>
  <si>
    <t>376-2018</t>
  </si>
  <si>
    <t>TÉCNICA/O EN COMPUTACIÓN E INFORMÁTICA DIN AA4</t>
  </si>
  <si>
    <t>47174133</t>
  </si>
  <si>
    <t>SORIA ALBINO, JUAN FLORENTINO</t>
  </si>
  <si>
    <t>216-2018</t>
  </si>
  <si>
    <t>TÉCNICO EN APOYO SECRETARIAL SEL AA4</t>
  </si>
  <si>
    <t>72028522</t>
  </si>
  <si>
    <t>SOSA TAIPE, MICHELYN ELENA</t>
  </si>
  <si>
    <t>156-2018</t>
  </si>
  <si>
    <t>44134680</t>
  </si>
  <si>
    <t>SOTELO CHOQUE, MIRIAM</t>
  </si>
  <si>
    <t>154-2018</t>
  </si>
  <si>
    <t>DIGITADOR/A  DE MESA DE PARTES -SAC MDTP AA4</t>
  </si>
  <si>
    <t>08874662</t>
  </si>
  <si>
    <t>SOTELO DUCLOS, VERONICA BEATRIZ</t>
  </si>
  <si>
    <t>271-2018</t>
  </si>
  <si>
    <t>48096178</t>
  </si>
  <si>
    <t>SOTELO GONZALES, DIANA STEFANNY</t>
  </si>
  <si>
    <t>55-2020</t>
  </si>
  <si>
    <t>46993998</t>
  </si>
  <si>
    <t>SOTO ALBERCA, ISIS LISSETH</t>
  </si>
  <si>
    <t>1106-2017</t>
  </si>
  <si>
    <t>ARCHIVERO DIN ES3</t>
  </si>
  <si>
    <t>42036833</t>
  </si>
  <si>
    <t>SOTO QUIÑONES, DANIEL</t>
  </si>
  <si>
    <t>386-2017</t>
  </si>
  <si>
    <t>ESPECIALISTA EN PROCESOS DE SELECCIÓN GAF-SGL E1</t>
  </si>
  <si>
    <t>44157250</t>
  </si>
  <si>
    <t>SUAREZ CANALES, VANESSA</t>
  </si>
  <si>
    <t>35-2021</t>
  </si>
  <si>
    <t>APOYO ADMINISTRATIVO DSD ES3</t>
  </si>
  <si>
    <t>09586699</t>
  </si>
  <si>
    <t>SUAREZ SALAZAR, ALVARO IVAN</t>
  </si>
  <si>
    <t>295-2017</t>
  </si>
  <si>
    <t>APOYO ADMINISTRATIVO DSD AA3</t>
  </si>
  <si>
    <t>AUX. ADMIN. GOR-ILN-CPC AA3</t>
  </si>
  <si>
    <t>10154665</t>
  </si>
  <si>
    <t>SUCLUPE RAMIREZ, SEGUNDO MAURO</t>
  </si>
  <si>
    <t>355-2017</t>
  </si>
  <si>
    <t>PROFESIONAL EN DERECHO SRB ES3</t>
  </si>
  <si>
    <t>72483716</t>
  </si>
  <si>
    <t>SUMARIA ROJAS, FRANCO ALEXIS</t>
  </si>
  <si>
    <t>277-2019</t>
  </si>
  <si>
    <t>46238071</t>
  </si>
  <si>
    <t>TAMANI RAFAEL, CARLOS REINERIO</t>
  </si>
  <si>
    <t>195-2019</t>
  </si>
  <si>
    <t>77336436</t>
  </si>
  <si>
    <t>TANTARUNA BEDON, LUIS FELIPE</t>
  </si>
  <si>
    <t>122-2020</t>
  </si>
  <si>
    <t>44563189</t>
  </si>
  <si>
    <t>TAPIA YNCHI, IVANA PATRICIA</t>
  </si>
  <si>
    <t>118-2021 ( D.U 034)</t>
  </si>
  <si>
    <t>ANALISTA EN ATENCIÓN AL CIUDADANO GOR-AEROPUERTO ES3</t>
  </si>
  <si>
    <t>47834539</t>
  </si>
  <si>
    <t>TAPULLIMA ROMERO, HOLLY AMALIA</t>
  </si>
  <si>
    <t>189-2019</t>
  </si>
  <si>
    <t>COORDINADOR(A) DE ESTUDIOS ECONÓMICOS GEE</t>
  </si>
  <si>
    <t>10020610</t>
  </si>
  <si>
    <t>TAQUIRI TORO, FRANCISCO GILBERTO</t>
  </si>
  <si>
    <t>ADMINISTRACIÓN PÚBLICA</t>
  </si>
  <si>
    <t>076-2021 (D.U 034-2021)</t>
  </si>
  <si>
    <t>15439596</t>
  </si>
  <si>
    <t>TATAJE ALVA, VICTOR RAUL</t>
  </si>
  <si>
    <t>284-2017</t>
  </si>
  <si>
    <t>COORDINADOR/A DE CLIMA, CULTURA ORGANIZACIONAL Y COMUNICACIÓN INTERNA E2 GRH</t>
  </si>
  <si>
    <t>40148345</t>
  </si>
  <si>
    <t>TEJADA LINARES, MILAGROS JANET</t>
  </si>
  <si>
    <t>334-2019</t>
  </si>
  <si>
    <t>PROF. EN ECONOMÍA CC1 ES1</t>
  </si>
  <si>
    <t>43746564</t>
  </si>
  <si>
    <t>TELLO VARGAS, PABLO MARTIN</t>
  </si>
  <si>
    <t>1111-2017</t>
  </si>
  <si>
    <t>ANALISTA EN GESTIÓN PÚBLICA GRH ES2</t>
  </si>
  <si>
    <t>71872158</t>
  </si>
  <si>
    <t>TELLO VENEGAS, FRANCO</t>
  </si>
  <si>
    <t>409-2018</t>
  </si>
  <si>
    <t>187-2020</t>
  </si>
  <si>
    <t>71834063</t>
  </si>
  <si>
    <t>TEMPLE VICENTE, VERONICA SHIRLEY</t>
  </si>
  <si>
    <t>174-2020</t>
  </si>
  <si>
    <t>ASISTENTE ADMINISTRATIVO GEG AA4</t>
  </si>
  <si>
    <t>JEFE DE ACTIVIDADES DE INVESTIGACIÓN SRB E1</t>
  </si>
  <si>
    <t>41275273</t>
  </si>
  <si>
    <t>TIRADO CAMARA, MIGUEL ANGEL MATEO</t>
  </si>
  <si>
    <t>145-2019</t>
  </si>
  <si>
    <t>43313989</t>
  </si>
  <si>
    <t>TOLENTINO DIAZ, CLAUDIA CRISTINA</t>
  </si>
  <si>
    <t>191-2017</t>
  </si>
  <si>
    <t>APOYO ADMTVO DPC AA2</t>
  </si>
  <si>
    <t>44859104</t>
  </si>
  <si>
    <t>TORIBIO GUEVARA, MILY ROCIO</t>
  </si>
  <si>
    <t>752-2017</t>
  </si>
  <si>
    <t>46593481</t>
  </si>
  <si>
    <t>TORREJON VALDERRAMA, IRENE MILAGROS</t>
  </si>
  <si>
    <t>1165-2017</t>
  </si>
  <si>
    <t>07107432</t>
  </si>
  <si>
    <t>TORRES CARDOZO, FELIMON RENAN</t>
  </si>
  <si>
    <t>306-2017</t>
  </si>
  <si>
    <t>ASISTENTE LEGAL GOR-CHIMBOTE ES3</t>
  </si>
  <si>
    <t>46358458</t>
  </si>
  <si>
    <t>TORRES LINARES, LUZ ANGELICA</t>
  </si>
  <si>
    <t>185-2019</t>
  </si>
  <si>
    <t>PROF. EN DERECHO GSF ES1</t>
  </si>
  <si>
    <t>70586228</t>
  </si>
  <si>
    <t>TORRES PEREZ, ERICA LICETH</t>
  </si>
  <si>
    <t>73-2019</t>
  </si>
  <si>
    <t>47608712</t>
  </si>
  <si>
    <t>TORRES SANTOS, JOSSELYN VICTORIA</t>
  </si>
  <si>
    <t>491-2017</t>
  </si>
  <si>
    <t>75800802</t>
  </si>
  <si>
    <t>TRUJILLO HURTADO, CRISTINA ALEJANDRA</t>
  </si>
  <si>
    <t>51-2020</t>
  </si>
  <si>
    <t>46276836</t>
  </si>
  <si>
    <t>TRUJILLO PAZ, LIZ SELENE</t>
  </si>
  <si>
    <t>864-2017</t>
  </si>
  <si>
    <t>46547670</t>
  </si>
  <si>
    <t>ULLACHICA ESQUIVIAS, LIZ ERIKA</t>
  </si>
  <si>
    <t>1086-2017</t>
  </si>
  <si>
    <t>PROF. EN DERECHO  OPS2  E2</t>
  </si>
  <si>
    <t>46574898</t>
  </si>
  <si>
    <t>UNTIVEROS SALAZAR, JOSE CARLOS</t>
  </si>
  <si>
    <t>187-2019</t>
  </si>
  <si>
    <t>45103234</t>
  </si>
  <si>
    <t>URBANO MORENO, KARINA</t>
  </si>
  <si>
    <t>537-2017</t>
  </si>
  <si>
    <t>43598619</t>
  </si>
  <si>
    <t>URBINA MEDINA, SANNDY MASSEY</t>
  </si>
  <si>
    <t>70326760</t>
  </si>
  <si>
    <t>URIBE BENDEZU, WENDY MERCEDES</t>
  </si>
  <si>
    <t>071-2020</t>
  </si>
  <si>
    <t>PROF. EN DERECHO GOR-MCL ES3</t>
  </si>
  <si>
    <t>40764209</t>
  </si>
  <si>
    <t>URQUIAGA MARIN, ROXANA GRICEL</t>
  </si>
  <si>
    <t>060-2018</t>
  </si>
  <si>
    <t>70001775</t>
  </si>
  <si>
    <t>URQUIAGA PLASENCIA, KARLA ALEJANDRA</t>
  </si>
  <si>
    <t>131-2020</t>
  </si>
  <si>
    <t>43584102</t>
  </si>
  <si>
    <t>URQUIZO ROJAS, LUIS MIGUEL</t>
  </si>
  <si>
    <t>53-2017</t>
  </si>
  <si>
    <t>71490066</t>
  </si>
  <si>
    <t>URTEAGA PINTADO, GEORGE JONNATHAN</t>
  </si>
  <si>
    <t>148-2019</t>
  </si>
  <si>
    <t>45763473</t>
  </si>
  <si>
    <t>URTEAGA ROJAS, ASELA IRENE</t>
  </si>
  <si>
    <t>184-2019</t>
  </si>
  <si>
    <t>72126155</t>
  </si>
  <si>
    <t>VALCARCEL DIANA, WALTER VICTOR</t>
  </si>
  <si>
    <t>274-2019</t>
  </si>
  <si>
    <t>41480587</t>
  </si>
  <si>
    <t>VALDERRAMA PORTUGAL, MARCOS ALAN</t>
  </si>
  <si>
    <t>261-2017</t>
  </si>
  <si>
    <t>PROF. EN ING. INDUSTRIAL ES2</t>
  </si>
  <si>
    <t>45462453</t>
  </si>
  <si>
    <t>VALDEZ SERNA, CRHISTIAN DANIEL</t>
  </si>
  <si>
    <t>387-2017</t>
  </si>
  <si>
    <t>ANALISTA LEGAL OPS1 ES2</t>
  </si>
  <si>
    <t>47804055</t>
  </si>
  <si>
    <t>VALDIVIA AYALA, KAROL STEFANNY</t>
  </si>
  <si>
    <t>079-2019</t>
  </si>
  <si>
    <t xml:space="preserve">PROF.  EN DEFENSA COMERCIAL </t>
  </si>
  <si>
    <t>70649680</t>
  </si>
  <si>
    <t>VALDIVIA ESPINOZA, ENA CECILIA</t>
  </si>
  <si>
    <t>296-2019</t>
  </si>
  <si>
    <t>PROF. EN DERECHO O ADMINISTRACIÓN - GOR MAC AQP ES3</t>
  </si>
  <si>
    <t>70008781</t>
  </si>
  <si>
    <t>VALDIVIA NUÑEZ, JHOEN ALEXIS</t>
  </si>
  <si>
    <t>053-2019</t>
  </si>
  <si>
    <t>07497275</t>
  </si>
  <si>
    <t>VALDIVIA RIVAS, NOELIA MARGARITA</t>
  </si>
  <si>
    <t>588-2017</t>
  </si>
  <si>
    <t>46680632</t>
  </si>
  <si>
    <t>VALENTIN PACHAS, JOEL CARLOS</t>
  </si>
  <si>
    <t>1164-2017</t>
  </si>
  <si>
    <t>02887683</t>
  </si>
  <si>
    <t>VALLADARES SALVADOR, MIGUEL ALFREDO</t>
  </si>
  <si>
    <t>141-2018</t>
  </si>
  <si>
    <t>PROF. EN BIOLOGÍA O QUÍMICO FARMACEUTICO - DIN ES3</t>
  </si>
  <si>
    <t>72929661</t>
  </si>
  <si>
    <t>VALLADOLID SALAZAR, ISABEL</t>
  </si>
  <si>
    <t>1135-2017</t>
  </si>
  <si>
    <t>ANALISTA LEGAL GOR-CUSCO ES3</t>
  </si>
  <si>
    <t>47197102</t>
  </si>
  <si>
    <t>VALLENAS CABRERA, SHARON</t>
  </si>
  <si>
    <t>27-2020</t>
  </si>
  <si>
    <t>46097437</t>
  </si>
  <si>
    <t>VARGAS ARROYO-GUCOVSKY, JAIME ALBERTO TADEO</t>
  </si>
  <si>
    <t>109-2020</t>
  </si>
  <si>
    <t>PROFESIONAL EN DERECHO DSD ES2</t>
  </si>
  <si>
    <t>SECRETARIA GEG-SAC ES3</t>
  </si>
  <si>
    <t>07204900</t>
  </si>
  <si>
    <t>VARGAS EGGERSTEDT, ERIKA YVETTE</t>
  </si>
  <si>
    <t>PROF. EN DERECHO CEB E2</t>
  </si>
  <si>
    <t>43835066</t>
  </si>
  <si>
    <t>VARGAS OBREGON, CRISTY MILAGROS</t>
  </si>
  <si>
    <t>0195 - 2018</t>
  </si>
  <si>
    <t>083-2020</t>
  </si>
  <si>
    <t>MENSAJERO MOTORIZADO GOR-CUSCO AA4</t>
  </si>
  <si>
    <t>23961533</t>
  </si>
  <si>
    <t>VARGAS OCHOA, GABRIEL RAUL</t>
  </si>
  <si>
    <t>161-2017</t>
  </si>
  <si>
    <t>ANALISTA LEGAL GOR-CAJAMARCA ES3</t>
  </si>
  <si>
    <t>46213672</t>
  </si>
  <si>
    <t>VASQUEZ ALVARADO, SEGUNDO</t>
  </si>
  <si>
    <t>948 - 2017</t>
  </si>
  <si>
    <t>PROF. EN DERECHO GOR-CAJAMARCA ES3</t>
  </si>
  <si>
    <t>136 - 2020</t>
  </si>
  <si>
    <t>45702229</t>
  </si>
  <si>
    <t>VASQUEZ CUSMA, NELLY MARIBEL</t>
  </si>
  <si>
    <t>206-2017</t>
  </si>
  <si>
    <t>PROF. EN ECONOMIA SDC ES1</t>
  </si>
  <si>
    <t>46419226</t>
  </si>
  <si>
    <t>VASQUEZ OLAECHEA, ANDREA MARIA</t>
  </si>
  <si>
    <t>303-2018</t>
  </si>
  <si>
    <t>PROF. EN ADMINISTRACIÓN GOR-MCL ES3</t>
  </si>
  <si>
    <t>47815001</t>
  </si>
  <si>
    <t>VASQUEZ PADILLA, ROCIO MARGARITA</t>
  </si>
  <si>
    <t>45475818</t>
  </si>
  <si>
    <t>VASQUEZ SANCHEZ, MARIELA JANETH</t>
  </si>
  <si>
    <t>180-2017</t>
  </si>
  <si>
    <t>45882303</t>
  </si>
  <si>
    <t>VEGA SANCHEZ, ROMY ELIZABETH</t>
  </si>
  <si>
    <t>71222414</t>
  </si>
  <si>
    <t>VEGA TALLEDO, ANDREA BELEN</t>
  </si>
  <si>
    <t>74569538</t>
  </si>
  <si>
    <t>VEGA VENERO, ALICIA DEL CARMEN</t>
  </si>
  <si>
    <t>184 - 2020</t>
  </si>
  <si>
    <t>MENSAJERO MOTORIZADO GOR-AREQUIPA AA4</t>
  </si>
  <si>
    <t>10149634</t>
  </si>
  <si>
    <t>VELA HUAMAN, JOSE LUIS</t>
  </si>
  <si>
    <t>141-2017</t>
  </si>
  <si>
    <t>40790747</t>
  </si>
  <si>
    <t>VELA MADRID, CESAR AUGUSTO</t>
  </si>
  <si>
    <t>305-2017</t>
  </si>
  <si>
    <t>72668187</t>
  </si>
  <si>
    <t>VELA SANDOVAL, FLOR BERNALDITA</t>
  </si>
  <si>
    <t>149-2019</t>
  </si>
  <si>
    <t>JEFE DE EQUIPO OPS3 E2</t>
  </si>
  <si>
    <t>72804745</t>
  </si>
  <si>
    <t>VELASCO ANICAMA, ATHENAS ALEXANDRA</t>
  </si>
  <si>
    <t>282-2019</t>
  </si>
  <si>
    <t>PROF. EN DERECHO CCO E2</t>
  </si>
  <si>
    <t>43264578</t>
  </si>
  <si>
    <t>VELASQUEZ ALVA, DIANA LOURDES</t>
  </si>
  <si>
    <t>289-2019</t>
  </si>
  <si>
    <t>PROF. EN DERECHO FCO E2</t>
  </si>
  <si>
    <t>PROF. EN DERECHO GOR-AMAZONAS ES3</t>
  </si>
  <si>
    <t>71073171</t>
  </si>
  <si>
    <t>VELASQUEZ VELA, EVER MANUEL</t>
  </si>
  <si>
    <t>256-2019</t>
  </si>
  <si>
    <t>46109314</t>
  </si>
  <si>
    <t>VENTURA BRONCALES, CLAUDIA LUCERO</t>
  </si>
  <si>
    <t>56-2017</t>
  </si>
  <si>
    <t>44332790</t>
  </si>
  <si>
    <t>VERA AGUILAR, JHONATAN DANIEL</t>
  </si>
  <si>
    <t>10348804</t>
  </si>
  <si>
    <t>VERA DEL CARPIO, JUAN MANUEL</t>
  </si>
  <si>
    <t>304-2017</t>
  </si>
  <si>
    <t>70562742</t>
  </si>
  <si>
    <t>VERA HORNA, EVA MARIA</t>
  </si>
  <si>
    <t>300-2019</t>
  </si>
  <si>
    <t>SECRETARIA GAF-SGL AA4</t>
  </si>
  <si>
    <t>40537193</t>
  </si>
  <si>
    <t>VERASTEGUI CALDERON, EDITH NATALY</t>
  </si>
  <si>
    <t>297-2017</t>
  </si>
  <si>
    <t>74600484</t>
  </si>
  <si>
    <t>VICENTE RAMOS, CLAUDIA ANDREA</t>
  </si>
  <si>
    <t>328-2019</t>
  </si>
  <si>
    <t>ASISTENTE LEGAL  GOR-PASCO ES3</t>
  </si>
  <si>
    <t>71271679</t>
  </si>
  <si>
    <t>VICTORIO JUSTINIANO, SONIA KELLY</t>
  </si>
  <si>
    <t>37-2021</t>
  </si>
  <si>
    <t>GESTOR DE COBRANZA TELEFONICA GAF-SGC</t>
  </si>
  <si>
    <t>47163671</t>
  </si>
  <si>
    <t>VIDALON CUENCA, JAIME JEAN CARLO</t>
  </si>
  <si>
    <t>1162-2017</t>
  </si>
  <si>
    <t>41855846</t>
  </si>
  <si>
    <t>VILCA ROJAS, PEDRO YULIO</t>
  </si>
  <si>
    <t>303-2017</t>
  </si>
  <si>
    <t>70243538</t>
  </si>
  <si>
    <t>VILCA SAGASTEGUI, VANESSA JOHANNA</t>
  </si>
  <si>
    <t>340-2018</t>
  </si>
  <si>
    <t>40535866</t>
  </si>
  <si>
    <t>VILDOZO ASTUDILLO, DANIEL ARMANDO</t>
  </si>
  <si>
    <t>908-2017</t>
  </si>
  <si>
    <t>SECRETARIA GOR AA4</t>
  </si>
  <si>
    <t>40656912</t>
  </si>
  <si>
    <t>VILELA PAREDES, MARIBEL CARLA</t>
  </si>
  <si>
    <t>556-2017</t>
  </si>
  <si>
    <t>PROF. EN DERECHO GOR-PIURA ES1</t>
  </si>
  <si>
    <t>46115393</t>
  </si>
  <si>
    <t>VILELA RIVAS, LUIS MIGUEL</t>
  </si>
  <si>
    <t>PROF. EN QUIMICA DIN ES2</t>
  </si>
  <si>
    <t>70433024</t>
  </si>
  <si>
    <t>VILLA OLIVA, ROSA ANA MARIA</t>
  </si>
  <si>
    <t>389-2017</t>
  </si>
  <si>
    <t>09496103</t>
  </si>
  <si>
    <t>VILLA RAMOS, EDGARDO PABLO</t>
  </si>
  <si>
    <t>302-2017</t>
  </si>
  <si>
    <t>ARCHIVERO DSD-AGA ES3</t>
  </si>
  <si>
    <t>43283339</t>
  </si>
  <si>
    <t>VILLAFUERTE ROLDAN, JOHN CARLOS</t>
  </si>
  <si>
    <t>514-2017</t>
  </si>
  <si>
    <t>42540357</t>
  </si>
  <si>
    <t>VILLANUEVA LUCERO, STELLA EVELIN</t>
  </si>
  <si>
    <t>98-2017</t>
  </si>
  <si>
    <t>70584147</t>
  </si>
  <si>
    <t>VILLANUEVA PORTELLA, KERLY VANESSA</t>
  </si>
  <si>
    <t>5-2020</t>
  </si>
  <si>
    <t>70520139</t>
  </si>
  <si>
    <t>VILLANUEVA VEGA, FLOR DE MARIA</t>
  </si>
  <si>
    <t>399-2018</t>
  </si>
  <si>
    <t>ASISTENTE LEGAL DDA ES3</t>
  </si>
  <si>
    <t>72901603</t>
  </si>
  <si>
    <t>VILLARREAL MARCELO, ALINA ESTELA</t>
  </si>
  <si>
    <t>179-2019</t>
  </si>
  <si>
    <t>AUXILIAR DE MESA DE PARTES -CASILLAS SAC AA4</t>
  </si>
  <si>
    <t>46384492</t>
  </si>
  <si>
    <t>VILLARROEL CARLOS, LIZETT NORA</t>
  </si>
  <si>
    <t>365-2018</t>
  </si>
  <si>
    <t>47150232</t>
  </si>
  <si>
    <t>VILLCA BETETA, DIANA GUADALUPE</t>
  </si>
  <si>
    <t>29-2020</t>
  </si>
  <si>
    <t>45233083</t>
  </si>
  <si>
    <t>VILLENA GUZMAN, NATALI CAROLINA</t>
  </si>
  <si>
    <t>272-2018</t>
  </si>
  <si>
    <t>PROFESIONAL EN DERECHO CCO ES3</t>
  </si>
  <si>
    <t>46675103</t>
  </si>
  <si>
    <t>VILLENA ZELADA, KATIA MILAGRITOS</t>
  </si>
  <si>
    <t>415-2018</t>
  </si>
  <si>
    <t>ASISTENTE LEGAL FCO ES3</t>
  </si>
  <si>
    <t>40608388</t>
  </si>
  <si>
    <t>VINATEA AGUAYO, MONICA MARIA</t>
  </si>
  <si>
    <t>207-2018</t>
  </si>
  <si>
    <t>PROFESIONAL EN HISTORIA</t>
  </si>
  <si>
    <t>47140908</t>
  </si>
  <si>
    <t>VIRHUEZ CERNA, FLOR ELIZABETH</t>
  </si>
  <si>
    <t>29661997</t>
  </si>
  <si>
    <t>VITA CASTRO, FREDY RAUL</t>
  </si>
  <si>
    <t>744-2017</t>
  </si>
  <si>
    <t>70314516</t>
  </si>
  <si>
    <t>VITE ABAD, WILLIAM JOSIMAR</t>
  </si>
  <si>
    <t>74-2020</t>
  </si>
  <si>
    <t>PROFESIONAL EN INFORMATICA</t>
  </si>
  <si>
    <t>41466838</t>
  </si>
  <si>
    <t>VIVAS TAPIA, GUILLERMO</t>
  </si>
  <si>
    <t>301-2017</t>
  </si>
  <si>
    <t>41455028</t>
  </si>
  <si>
    <t>VIZCARRA HUANCA, GUADALUPE BONYY</t>
  </si>
  <si>
    <t>205-2018</t>
  </si>
  <si>
    <t>PROF. EN DERECHO CSD F3</t>
  </si>
  <si>
    <t>41088193</t>
  </si>
  <si>
    <t>VIZCARRA PACHECO, ANGELA JULIANA</t>
  </si>
  <si>
    <t>217-2018</t>
  </si>
  <si>
    <t>46129220</t>
  </si>
  <si>
    <t>WONG ADRIANZEN, ALEXANDER JAVIER</t>
  </si>
  <si>
    <t>240-2018</t>
  </si>
  <si>
    <t>44681723</t>
  </si>
  <si>
    <t>YARLEQUE SOTO, JORGE ARTURO</t>
  </si>
  <si>
    <t>185-2020</t>
  </si>
  <si>
    <t>45453001</t>
  </si>
  <si>
    <t>YAURI LAZO, MAURI PAOLI</t>
  </si>
  <si>
    <t>575-2017</t>
  </si>
  <si>
    <t>47315651</t>
  </si>
  <si>
    <t>YAURIMU FLORES, TANIA MARIBEL</t>
  </si>
  <si>
    <t>281-2019</t>
  </si>
  <si>
    <t>ASISTENTE DE TESORERÍA  GAF-SGF ES3</t>
  </si>
  <si>
    <t>77065474</t>
  </si>
  <si>
    <t>YNCA VILLACORTA, VIVIANA JERALDINE</t>
  </si>
  <si>
    <t>149-2020</t>
  </si>
  <si>
    <t>42839111</t>
  </si>
  <si>
    <t>YSIDRO DAMIAN, WILMER JESUS</t>
  </si>
  <si>
    <t>234-2019</t>
  </si>
  <si>
    <t>47326255</t>
  </si>
  <si>
    <t>ZABANICK URIOL, EYLIN JOSCELLIN MILAGROS</t>
  </si>
  <si>
    <t>PROF. EN ECONOMÍA OPS2 ES2</t>
  </si>
  <si>
    <t>45080847</t>
  </si>
  <si>
    <t>ZAMALLOA VALERA, DIANA LUCIA</t>
  </si>
  <si>
    <t>42521887</t>
  </si>
  <si>
    <t>ZAMUDIO GAVE, ROBERTO CARLOS</t>
  </si>
  <si>
    <t>91-2020</t>
  </si>
  <si>
    <t>45831542</t>
  </si>
  <si>
    <t>ZANELLI RAMON, CARLA LIZETH</t>
  </si>
  <si>
    <t>257-2019</t>
  </si>
  <si>
    <t xml:space="preserve">PROF. EN DERECHO GSF E2 </t>
  </si>
  <si>
    <t>41210990</t>
  </si>
  <si>
    <t>ZAPATA FIGALLO DE GASTELLO, GIANINA VANESSA</t>
  </si>
  <si>
    <t>136-2018</t>
  </si>
  <si>
    <t>PROF. EN DERECHO GOR-ILN-CPC ES2</t>
  </si>
  <si>
    <t>72920518</t>
  </si>
  <si>
    <t>ZAPATA LLAVE, SANDRA CAROLINA</t>
  </si>
  <si>
    <t>217-2019</t>
  </si>
  <si>
    <t>PROF. EN CIENCIAS DE LA COMUNICACIÓN GRH ES3</t>
  </si>
  <si>
    <t>44148193</t>
  </si>
  <si>
    <t>ZAPATA ZORRILLA, CINTYA  ELVIRA</t>
  </si>
  <si>
    <t>152-2020</t>
  </si>
  <si>
    <t>ANALISTA EN COMUNICACIÓN INTERNA Y CLIMA LABORAL GRH ES2</t>
  </si>
  <si>
    <t>820-2017</t>
  </si>
  <si>
    <t>73241156</t>
  </si>
  <si>
    <t>ZAVALETA VILLAFANI, VIVIANA MELISSA</t>
  </si>
  <si>
    <t>374-2018</t>
  </si>
  <si>
    <t>40061104</t>
  </si>
  <si>
    <t>ZELADA FLORES, JAIME ALEJANDRO</t>
  </si>
  <si>
    <t>201-2019</t>
  </si>
  <si>
    <t>70502296</t>
  </si>
  <si>
    <t>ZEVALLOS CRUZ, EVELYN MILAGROS</t>
  </si>
  <si>
    <t>364-2018</t>
  </si>
  <si>
    <t>45885443</t>
  </si>
  <si>
    <t>ZEVALLOS GUTIERREZ, KATTY SHARON</t>
  </si>
  <si>
    <t>294-2018</t>
  </si>
  <si>
    <t>PROFESIONAL EN DERECHO CEB F3</t>
  </si>
  <si>
    <t>44080329</t>
  </si>
  <si>
    <t>ZEVALLOS POZO, HILDA JACKELINE</t>
  </si>
  <si>
    <t>141-2019</t>
  </si>
  <si>
    <t>PROF. EN DERECHO CC3 ES3</t>
  </si>
  <si>
    <t>72764809</t>
  </si>
  <si>
    <t>ZEVALLOS ROCHA ANDREA</t>
  </si>
  <si>
    <t>ZEVALLOS ROCHA, ANDREA</t>
  </si>
  <si>
    <t>ANALISTA LEGAL GOR LORETO ES3</t>
  </si>
  <si>
    <t>70024880</t>
  </si>
  <si>
    <t>ZUMAETA TUANAMA, ALYSSA JHULIER</t>
  </si>
  <si>
    <t>232-2019</t>
  </si>
  <si>
    <t>ESPECIALISTA EN LIBRE COMPETENCIA</t>
  </si>
  <si>
    <t>45449919</t>
  </si>
  <si>
    <t>ZUÑIGA DIAZ, GIULIANA GABRIELA</t>
  </si>
  <si>
    <t>80-2020</t>
  </si>
  <si>
    <t>SUPERVISOR LEGAL CLC E2</t>
  </si>
  <si>
    <t>45982950</t>
  </si>
  <si>
    <t>ZURITA SILVA, LILIA  ROSA</t>
  </si>
  <si>
    <t>18-2019</t>
  </si>
  <si>
    <t>PAC</t>
  </si>
  <si>
    <t>09817191</t>
  </si>
  <si>
    <t>PEREZ DE CUELLAR, LUBIENSKA HANIA</t>
  </si>
  <si>
    <t>SECTOR 01 PRESIDENCIA DE CONSEJO DE MINISTROS</t>
  </si>
  <si>
    <t xml:space="preserve">CONTRA-PRESTACIÓN MENSUAL </t>
  </si>
  <si>
    <t>001. PCM</t>
  </si>
  <si>
    <t>OPEN PLAZA S.A</t>
  </si>
  <si>
    <t>TERCERO</t>
  </si>
  <si>
    <t>1313.74 m2</t>
  </si>
  <si>
    <t>31/07/2020 al 30/07/2023</t>
  </si>
  <si>
    <t>MENSUALY 25 de cada mes</t>
  </si>
  <si>
    <t>VIVA G Y M S.A.</t>
  </si>
  <si>
    <t>PROPIO</t>
  </si>
  <si>
    <t>06/02/2018 al 05/08/2022</t>
  </si>
  <si>
    <t>MENSUALY 30 de cada mes</t>
  </si>
  <si>
    <t>ATAHUALPA HOLDINGS (PERU) S.A.C.</t>
  </si>
  <si>
    <t>Leasing HSBC Bank Perú S.A.</t>
  </si>
  <si>
    <t>41502851, 41502886, 41502894, 41502908 y otros</t>
  </si>
  <si>
    <t>Azotea</t>
  </si>
  <si>
    <t>06/04/2017 al 05/04/2022</t>
  </si>
  <si>
    <t>CENTRO COMERCIAL PLAZA NORTE S.A.C.</t>
  </si>
  <si>
    <t>CESIÓN DEL BIF</t>
  </si>
  <si>
    <t>06/05/2018 al 05/05/2021</t>
  </si>
  <si>
    <t xml:space="preserve">MENSUAL </t>
  </si>
  <si>
    <t>MVCS - CENTRO DE CONVENCIONES DE LIMA</t>
  </si>
  <si>
    <t>20504743307</t>
  </si>
  <si>
    <t>NO VIGENTE</t>
  </si>
  <si>
    <t>alquiler del CCL por dias para evento de la SD.</t>
  </si>
  <si>
    <t>RANSA COMERCIAL S A</t>
  </si>
  <si>
    <t>Servico de almacenamiento para el PEB</t>
  </si>
  <si>
    <t>ARTE EXPRES Y COMPAÑÍA SAC</t>
  </si>
  <si>
    <t>11700043, 40442378</t>
  </si>
  <si>
    <t>10/02/2020 AL 28/02/2022</t>
  </si>
  <si>
    <t>MENSUAL</t>
  </si>
  <si>
    <t>INMOBILIARIA R.E.G.A.L. SAC</t>
  </si>
  <si>
    <t>29/12/2020 AL 30/04/2022</t>
  </si>
  <si>
    <t>ROXANA ROCIO ZEVALLOS DONGO</t>
  </si>
  <si>
    <t>15/01/2021 AL 15/01/2021</t>
  </si>
  <si>
    <t>ESTELA ANGELA SUSANA GOICOCHEA DE CEDRON</t>
  </si>
  <si>
    <t>30/12/2020 AL 30/04/2022</t>
  </si>
  <si>
    <t>MARIA DEL CARMEN ORTEGA CORTEZ</t>
  </si>
  <si>
    <t>13/01/2021 AL 13/01/2022</t>
  </si>
  <si>
    <t>MAFER REAL ESTATE SAC</t>
  </si>
  <si>
    <t>10/02/2020 AL 30/04/2022</t>
  </si>
  <si>
    <t>LOS PORTALES ESTACIONAMIENTOS OPERADORA S.A.</t>
  </si>
  <si>
    <t>CAMARA DE COMERCIO DE LIMA</t>
  </si>
  <si>
    <t>EXPOSISTEMAS SERVICIOS SAC</t>
  </si>
  <si>
    <t>DHMONT S.A.C. CONTRATISTAS GENERALES</t>
  </si>
  <si>
    <t>ESCARCENA S.A.C</t>
  </si>
  <si>
    <t>I MABRI FILMS AND SERVICE SOCIEDAD ANONIMA CERRADA - I MABRI FILMS S.A.C.</t>
  </si>
  <si>
    <t>OVERLAY SOLUCIONES ESTRUCTURALES S.A.C.</t>
  </si>
  <si>
    <t>002 . INEI</t>
  </si>
  <si>
    <t>REYES VDA. DE ZUBIATE TERESA EMILIA</t>
  </si>
  <si>
    <t>ALQUILADO</t>
  </si>
  <si>
    <t>31/12/2018 HASTA 31/05/2022</t>
  </si>
  <si>
    <t>MENSUAL - 2 DE CADA MES</t>
  </si>
  <si>
    <t>TELLO FLORES GILDER</t>
  </si>
  <si>
    <t>06/07/2021 HASTA 05/07/2024</t>
  </si>
  <si>
    <t>MENSUAL 05 DE CADA MES</t>
  </si>
  <si>
    <t>PARIPANCA MENDEZ PATRICIA</t>
  </si>
  <si>
    <t>28/09/2015 HASTA 29/09/2021</t>
  </si>
  <si>
    <t>MENSUAL 30 DE CADA MES</t>
  </si>
  <si>
    <t>ICHICACHI DE RAMIREZ MARIA NIEVES</t>
  </si>
  <si>
    <t>22/04/2016 HASTA 22/12/2021</t>
  </si>
  <si>
    <t>MENSUAL - 24 DE CADA MES</t>
  </si>
  <si>
    <t>OCAMPO DE DELWIDES LUZ EMILIA</t>
  </si>
  <si>
    <t>31/12/2018 HASTA 31/12/2020</t>
  </si>
  <si>
    <t>MENSUAL 02 DE CADA MES</t>
  </si>
  <si>
    <t>SULLCA GUILLEN ANASTASIA</t>
  </si>
  <si>
    <t>02002576 ASIENTO C00002</t>
  </si>
  <si>
    <t>23/03/2018 HASTA 22/03/2023</t>
  </si>
  <si>
    <t>MENSUAL 24 DE CADA MES</t>
  </si>
  <si>
    <t>CARMEN LUCILA LEON QUIROGA</t>
  </si>
  <si>
    <t>02645445 ASIENTO B00001</t>
  </si>
  <si>
    <t>01/01/2021 HASTA 31/12/2023</t>
  </si>
  <si>
    <t>GRADOS VIDAL DE QUEVEDO ROSSANA VICTORIA</t>
  </si>
  <si>
    <t>13/05/2016 HASTA 13/05/2022</t>
  </si>
  <si>
    <t>MENSUAL- 14 DECADA MES</t>
  </si>
  <si>
    <t>ARONES HUAYTA MARCIAL NICOLAS</t>
  </si>
  <si>
    <t>13/04/2018 HASTA 12/07/2022</t>
  </si>
  <si>
    <t>MENSUAL 14 DE CADA MES</t>
  </si>
  <si>
    <t>GAMARRA SAMANEZ WILBER RONALD</t>
  </si>
  <si>
    <t>19/10/2019 HASTA 18/10/2022</t>
  </si>
  <si>
    <t>MENSUAL 20 DE CADA MES</t>
  </si>
  <si>
    <t>NAMOC DIAZ MANUEL JESUS ANGEL</t>
  </si>
  <si>
    <t>03008580 ASIENTO C00001</t>
  </si>
  <si>
    <t>08/11/2019 HASTA 07/11/2022</t>
  </si>
  <si>
    <t>MENSUAL 9 DE CADA MES</t>
  </si>
  <si>
    <t>SUCESION CARDENAS LOPEZ JUSTO</t>
  </si>
  <si>
    <t>1120298 ASIENTO B00001</t>
  </si>
  <si>
    <t>24/07/2020 HASTA 23/07/2023</t>
  </si>
  <si>
    <t>MENSUAL 25 DE CADA MES</t>
  </si>
  <si>
    <t>TRONCOSO VDA.DE VILLASANTE IRMA</t>
  </si>
  <si>
    <t>20/03/2018 HASTA 19/03/2021</t>
  </si>
  <si>
    <t>MENSUAL 21 DE CADA MES</t>
  </si>
  <si>
    <t>QUIROGA VEGAS MARIA ANTONIETA</t>
  </si>
  <si>
    <t>01/03/2018 HASTA 31/08/2020</t>
  </si>
  <si>
    <t>COMERCIAL A y A SAC</t>
  </si>
  <si>
    <t>12/12/2018 HASTA 11/12/2021</t>
  </si>
  <si>
    <t>MENSUAL - 12 DE CADA MES</t>
  </si>
  <si>
    <t xml:space="preserve">PARROQUIA MARIA AUXILIADORA </t>
  </si>
  <si>
    <t>05/10/2018 HASTA 04/09/2021</t>
  </si>
  <si>
    <t>MENSUAL - 5 DE CADA MES</t>
  </si>
  <si>
    <t>GARCIA PEÑA JOSE COSME</t>
  </si>
  <si>
    <t>49007416 ASIENTO C00002</t>
  </si>
  <si>
    <t>01/03/2018 HASTA 31/10/2021</t>
  </si>
  <si>
    <t>MENSUAL - 1 DE CADA MES</t>
  </si>
  <si>
    <t>CARRION LABAN SANTOS VICTORIA</t>
  </si>
  <si>
    <t>16/11/2016 HASTA 17/05/2020</t>
  </si>
  <si>
    <t>MENSUAL - 19 DE CADA MES</t>
  </si>
  <si>
    <t>AMERICA MOVIL PERU S.A.C.</t>
  </si>
  <si>
    <t>11170586 ASIENTO C000195</t>
  </si>
  <si>
    <t>19/04/2016 HASTA 31/08/2019</t>
  </si>
  <si>
    <t>MENSUAL - 6 DE CADA MES</t>
  </si>
  <si>
    <t>012. DEVIDA</t>
  </si>
  <si>
    <t>001. DEVIDA</t>
  </si>
  <si>
    <t>GLADYS AMALIA VASQUEZ JIMENEZ</t>
  </si>
  <si>
    <t>DNI N° 08426191</t>
  </si>
  <si>
    <t xml:space="preserve">BIEN PROPIO DE TERCEROS </t>
  </si>
  <si>
    <t xml:space="preserve">PARTIDA N° 19015151	</t>
  </si>
  <si>
    <t>ADENDA 4 DEL CONTRATO N° 003-2016</t>
  </si>
  <si>
    <t>01/02/2019 AL 31/01/2022</t>
  </si>
  <si>
    <t>ROSINA BAUMAN DE GESTIR / NICOLÁS GESTIR</t>
  </si>
  <si>
    <t>DNI N°S 22522406 y 04310902</t>
  </si>
  <si>
    <t xml:space="preserve">BIEN PROPIO DE TERCERO </t>
  </si>
  <si>
    <t>PARTIDA N° 11051599</t>
  </si>
  <si>
    <t>CONTRATO N° 009-2019</t>
  </si>
  <si>
    <t>11/05/2019 AL 10/05/2022</t>
  </si>
  <si>
    <t xml:space="preserve">SEGUNDO GERMAN RIOS  ZUMAETA / ROCIO DEL PILAR LOZANO DEL AGUILA DE RIOS </t>
  </si>
  <si>
    <t>DNI N°s 05403389 y 05407641</t>
  </si>
  <si>
    <t xml:space="preserve">PROPIO </t>
  </si>
  <si>
    <t>PARTIDA N° 11000657</t>
  </si>
  <si>
    <t>CONTRATO N° 002-2016 (ADENDA 4)</t>
  </si>
  <si>
    <t>19/07/2021 AL 18/07/2022</t>
  </si>
  <si>
    <t>JULIO VASQUEZ ANGULO</t>
  </si>
  <si>
    <t>DNI N° 7514916</t>
  </si>
  <si>
    <t>PARTIDA N° 12060912</t>
  </si>
  <si>
    <t>CONTRATO N° 0097-2019 (ADENDA 1)</t>
  </si>
  <si>
    <t>01/05/2021 AL 30/04/ 2022</t>
  </si>
  <si>
    <t xml:space="preserve">LITA PEREZ PEZO DE DA COSTA </t>
  </si>
  <si>
    <t>DNI N° 5788664</t>
  </si>
  <si>
    <t>PARTIDA N° 12060652</t>
  </si>
  <si>
    <t>CONTRATO N° 041-2021</t>
  </si>
  <si>
    <t>01/05/2021 AL 30/06/2022</t>
  </si>
  <si>
    <t>VILLALTA QUINTO JUSTO ALBERTO</t>
  </si>
  <si>
    <t>DNI N° 29714688</t>
  </si>
  <si>
    <t>PARTIDA N° 2000500</t>
  </si>
  <si>
    <t>CONTRATO N° 021-2021</t>
  </si>
  <si>
    <t>01-06-2021 AL 30-05-2023</t>
  </si>
  <si>
    <t>DONALD CABRERA ARCE / AMANDA ANGULO DE CABRERA</t>
  </si>
  <si>
    <t>DNI N°s 22993217 y 22999733</t>
  </si>
  <si>
    <t>BIEN DE TERCEROS</t>
  </si>
  <si>
    <t>PARTIDA N° 2002128</t>
  </si>
  <si>
    <t>CONTRATO N° 060-2013 (ADENDA 3)</t>
  </si>
  <si>
    <t>01/10/2021 AL 30/09/2023</t>
  </si>
  <si>
    <t>MENSUAL - 30 DE CADA MES</t>
  </si>
  <si>
    <t>IVAN ORTEGA CUEVA/
ROCIO DEL PILAR HUARANCA BASILIO</t>
  </si>
  <si>
    <t>DNI N°s 42098525 y 42237483</t>
  </si>
  <si>
    <t>PARTIDA N° 11013252</t>
  </si>
  <si>
    <t>CONTRATO N° 063-2019 (ADENDA 1)</t>
  </si>
  <si>
    <t>31/10/2020 AL 30/10/2021</t>
  </si>
  <si>
    <t>CLARA  ZEVALLOS NIETO</t>
  </si>
  <si>
    <t>DNI N° 22403037</t>
  </si>
  <si>
    <t>CONSTANCIA DE POSESION DE TERRENO</t>
  </si>
  <si>
    <t>CONTRATO N° 010-2016 (ADENDA 3)</t>
  </si>
  <si>
    <t>01/05/2021 AL 30/04/2024</t>
  </si>
  <si>
    <t>BENITO CIERTO ROJAS</t>
  </si>
  <si>
    <t>DNI N° 22998155</t>
  </si>
  <si>
    <t>PARTIDA N° 40000001</t>
  </si>
  <si>
    <t>CONTRATO N° 074-2019 (ADENDA 1)</t>
  </si>
  <si>
    <t>25/12/2020 AL 24/12/2021</t>
  </si>
  <si>
    <t>MENSUAL - 25 DE CADA MES</t>
  </si>
  <si>
    <t>ISABEL F. BALDEÓN SARMIENTO</t>
  </si>
  <si>
    <t>DNI N° 06219470</t>
  </si>
  <si>
    <t>PARTIDA N° 43000522</t>
  </si>
  <si>
    <t>CONTRATO N° 002-2019</t>
  </si>
  <si>
    <t>30/01/2019 AL 29/012022</t>
  </si>
  <si>
    <t xml:space="preserve">MENSUAL  </t>
  </si>
  <si>
    <t>KEMY ANDRES TORRES LANDA</t>
  </si>
  <si>
    <t>DNI N° 72031988</t>
  </si>
  <si>
    <t>PARTIDA N° 43007804</t>
  </si>
  <si>
    <t>CONTRATO N° 070-2019</t>
  </si>
  <si>
    <t>01/12/2020 AL 30/11/ 2021</t>
  </si>
  <si>
    <t>ROMULO NUÑEZ AYALA</t>
  </si>
  <si>
    <t>DNI N° 25008819</t>
  </si>
  <si>
    <t>PARTIDA N° 11001152</t>
  </si>
  <si>
    <t>CONTRATO N° 078-2019 (ADENDA 1)</t>
  </si>
  <si>
    <t xml:space="preserve"> 01/01/2021 AL  31/12/2021</t>
  </si>
  <si>
    <t>MANUEL ANTONIO CARHUAMACA BAUTISTA</t>
  </si>
  <si>
    <t>DNI N° 48959061</t>
  </si>
  <si>
    <t>CERTIFICADO DE POSESION N° 068-2021</t>
  </si>
  <si>
    <t>CONTRATO N° 051-2021</t>
  </si>
  <si>
    <t>20/07/2021 AL 20/07/ 2023</t>
  </si>
  <si>
    <t>ZONIA LILY AGUILAR REATEGUI DE RIVA</t>
  </si>
  <si>
    <t>DNI N° 01134712</t>
  </si>
  <si>
    <t>PARTIDA N° 5004695</t>
  </si>
  <si>
    <t>CONTRATO N° 001-2019</t>
  </si>
  <si>
    <t xml:space="preserve">30/01/2019 AL 29/01/2022 </t>
  </si>
  <si>
    <t>SALLY CORDOVA CORDOVA DE TORRES</t>
  </si>
  <si>
    <t>DNI N° 01135021</t>
  </si>
  <si>
    <t>CONSTANCIA DE POSESION</t>
  </si>
  <si>
    <t>CONTRATO N° 003-2019</t>
  </si>
  <si>
    <t>22/08/2020 AL 12/08/2022</t>
  </si>
  <si>
    <t>BERNIT ALIAGA CARDENAS</t>
  </si>
  <si>
    <t>DNI N° 08445735</t>
  </si>
  <si>
    <t>PARTIDA N° 11000315</t>
  </si>
  <si>
    <t>131.69 Aires 357.86357.86</t>
  </si>
  <si>
    <t>CONTRATO N° 015-2021</t>
  </si>
  <si>
    <t>28/04/2021 AL 27/04/2024</t>
  </si>
  <si>
    <t>JONATAN ACUÑA RAMOS</t>
  </si>
  <si>
    <t xml:space="preserve">DNI N° 47396138 </t>
  </si>
  <si>
    <t>PARTIDA N° 11043066</t>
  </si>
  <si>
    <t>CONTRATO N° 016-2021</t>
  </si>
  <si>
    <t>01/05/2021 AL 30/04/ 2024</t>
  </si>
  <si>
    <t>INMOBILIARIA Y CONSTRUCTORA ALAMEDA JOSÉ PARDO SAC</t>
  </si>
  <si>
    <t>41825928/4185936/14829125/41825952</t>
  </si>
  <si>
    <t>CONTRATO N° 014-2018 (ADENDA 1)</t>
  </si>
  <si>
    <t>12468958/12468959/1246960/41823585</t>
  </si>
  <si>
    <t>937.77  186.9</t>
  </si>
  <si>
    <t>CONTRATO N° 042-2020</t>
  </si>
  <si>
    <t>01/09/2020 AL 31/08/2021</t>
  </si>
  <si>
    <t xml:space="preserve"> JULIO VÁSQUEZ ANGULO/ ROCIO LILIAN ARRIARAN GUTIERREZ</t>
  </si>
  <si>
    <t>DNI N°s 07514916 y N° 00101544</t>
  </si>
  <si>
    <t>CONTRATO N° 007-2019 (ADENDA 1)</t>
  </si>
  <si>
    <t>01/05/2021 AL 30/04/2022</t>
  </si>
  <si>
    <t>ROSA AMPARO RODRIGUEZ TORRES</t>
  </si>
  <si>
    <t>DNI N° 23873904</t>
  </si>
  <si>
    <t>PARTIDA N° 02008973</t>
  </si>
  <si>
    <t>CONTRATO N° 042-2021</t>
  </si>
  <si>
    <t>03/07/2021 AL 02/01/2022</t>
  </si>
  <si>
    <t>MARIA VARGAS SOSA</t>
  </si>
  <si>
    <t>DNI N° 19909673</t>
  </si>
  <si>
    <t>PARTIDA N° 60002330</t>
  </si>
  <si>
    <t>ADENDA 1 DEL CONTRATO N° 057-2018</t>
  </si>
  <si>
    <t>16/12/2018 AL 15/12/2021</t>
  </si>
  <si>
    <t>MENSUAL - 15 DE CADA MES</t>
  </si>
  <si>
    <t>CONTRATO N° 015-2020</t>
  </si>
  <si>
    <t>01/07/2019 AL 31/12/2021</t>
  </si>
  <si>
    <t>ANTONIO SANDOVAL TORRES</t>
  </si>
  <si>
    <t>DNI N° 28684345</t>
  </si>
  <si>
    <t>SIN INSCRIPCION</t>
  </si>
  <si>
    <t xml:space="preserve">CONTRATO N° 011-2020 </t>
  </si>
  <si>
    <t>01/07/2021 AL 31/12/2021</t>
  </si>
  <si>
    <t xml:space="preserve">YOVANA CURO SULCA </t>
  </si>
  <si>
    <t>DNI N° 45195157</t>
  </si>
  <si>
    <t>BIEN PROPIO DE TERCERO</t>
  </si>
  <si>
    <t xml:space="preserve">CONTRATO N° 0012-2020 </t>
  </si>
  <si>
    <t>01/07/2020 AL 31/12/2021</t>
  </si>
  <si>
    <t>AQUILINA NAVARRO FIGUEROA</t>
  </si>
  <si>
    <t>DNI N° 09809275</t>
  </si>
  <si>
    <t>PARTIDA N° 60001179</t>
  </si>
  <si>
    <t>ORDENES DE SERVICIO 00091-21 Y 00</t>
  </si>
  <si>
    <t>01/01/2021 AL 31/12/2021</t>
  </si>
  <si>
    <t>DELIA FRINE MIRANDA SULCA</t>
  </si>
  <si>
    <t>DNI N° 28261852</t>
  </si>
  <si>
    <t>ORDENES DE SERVICIO 00092-21 Y 00</t>
  </si>
  <si>
    <t>ANGELICA ASTO REZA</t>
  </si>
  <si>
    <t>DNI N° 28716521</t>
  </si>
  <si>
    <t>ORDENES DE SERVICIO 00078-21 Y 00</t>
  </si>
  <si>
    <t>01/01/20121 AL 31/12/2021</t>
  </si>
  <si>
    <t>ALDO ANGEL FLOREZ FABIAN</t>
  </si>
  <si>
    <t>DNI N° 21000984</t>
  </si>
  <si>
    <t>PARTIDA N° 11016916</t>
  </si>
  <si>
    <t>ORDENES DE SERVICIO 00269-21 Y 00</t>
  </si>
  <si>
    <t>LIDIA ISABEL ANDAMAYO SULLUCHUCO</t>
  </si>
  <si>
    <t>DNI N° 20970549</t>
  </si>
  <si>
    <t>CONTRATO N° 0014-2020</t>
  </si>
  <si>
    <t>FELIPE INFANZON MEDINA</t>
  </si>
  <si>
    <t>DNI N° 28716588</t>
  </si>
  <si>
    <t>CONTRATO N° 0013-2020</t>
  </si>
  <si>
    <t>QUISPE PAREJA SANDRA</t>
  </si>
  <si>
    <t>DNI: 42559479</t>
  </si>
  <si>
    <t>ORDEN SERVICIO</t>
  </si>
  <si>
    <t>01/01/2020 AL 28/02/2020</t>
  </si>
  <si>
    <t>016. CEPLAN</t>
  </si>
  <si>
    <t>INVERDES S.A</t>
  </si>
  <si>
    <t>RUC: 20137986648</t>
  </si>
  <si>
    <t>N° 11289406</t>
  </si>
  <si>
    <t>545.74m2</t>
  </si>
  <si>
    <t xml:space="preserve"> -</t>
  </si>
  <si>
    <t>24 meses</t>
  </si>
  <si>
    <t>019. OSIPTEL</t>
  </si>
  <si>
    <t>D´ANGELO SOMONTES YSABEL</t>
  </si>
  <si>
    <t>PARTIDA 03117003</t>
  </si>
  <si>
    <t>187 m2</t>
  </si>
  <si>
    <t>96 MESES</t>
  </si>
  <si>
    <t>SOCIEDAD CONYUGAL CONFORMADA POR ZOILA VEINTEMILLA PAREDES - ELMER ALFONSO ARELLANO GUERRERO</t>
  </si>
  <si>
    <t>01288517 - 01223044</t>
  </si>
  <si>
    <t>PARTIDA 05002964</t>
  </si>
  <si>
    <t>144m2</t>
  </si>
  <si>
    <t xml:space="preserve">Anual </t>
  </si>
  <si>
    <t xml:space="preserve">SURCO ORUE  PABLO// CORIMANYA DE SURCO SABINA </t>
  </si>
  <si>
    <t>23922715 - 04804209</t>
  </si>
  <si>
    <t>PARTIDA 05004556</t>
  </si>
  <si>
    <t>121.86m2</t>
  </si>
  <si>
    <t>MUNDACA GARATE MARÍA BETTY</t>
  </si>
  <si>
    <t>PARTIDA 43944983</t>
  </si>
  <si>
    <t>60 m2</t>
  </si>
  <si>
    <t>89 MESES</t>
  </si>
  <si>
    <t xml:space="preserve">HURTADO DE GONZALEZ EMILIA LOURDES </t>
  </si>
  <si>
    <t>PARTIDA 11006514</t>
  </si>
  <si>
    <t>126.70 m2</t>
  </si>
  <si>
    <t>84 MESES</t>
  </si>
  <si>
    <t>LOYA VEGA GLORIA</t>
  </si>
  <si>
    <t>PARTIDA 13023471</t>
  </si>
  <si>
    <t>103.3 m2</t>
  </si>
  <si>
    <t xml:space="preserve">SOCIEDAD CONYUGAL CONFORMADA POR ZOILA AURORA NINA CHAVEZ - PEDRO PINAZO TORRICO </t>
  </si>
  <si>
    <t>0128517 - 01223044</t>
  </si>
  <si>
    <t>170.00 m2</t>
  </si>
  <si>
    <t>60 MESES</t>
  </si>
  <si>
    <t>MARÍA ELIZABETH QUIÑE GRANDEZ - JOSEFINA GRANDEZ CASTRO DE QUIÑE -JOSÉ ANTONIO QUIÑE GRANDEZ</t>
  </si>
  <si>
    <t>06665885 - 01060036 - 10548191</t>
  </si>
  <si>
    <t>PARTIDA 05000823</t>
  </si>
  <si>
    <t>140.80m2</t>
  </si>
  <si>
    <t>LA TINKA S.A.</t>
  </si>
  <si>
    <t>PARTIDA 41482192</t>
  </si>
  <si>
    <t>467 m2</t>
  </si>
  <si>
    <t>36 MESES</t>
  </si>
  <si>
    <t>RODRIGO JOSE MUJICA KONG</t>
  </si>
  <si>
    <t>PARTIDA 11001353</t>
  </si>
  <si>
    <t>188.22 m2</t>
  </si>
  <si>
    <t>108 MESES</t>
  </si>
  <si>
    <t>SOCIEDAD CONYUGAL CONFORMADA POR ANTONIO MARTINEZ HUAMAN - RUFINA VICTORIA QUISPE DE MARTINEZ</t>
  </si>
  <si>
    <t>PARTIDA 02001392</t>
  </si>
  <si>
    <t>108 m2</t>
  </si>
  <si>
    <t>GABRIELA ISABEL HEREDIA ALVAREZ</t>
  </si>
  <si>
    <t>PARTIDA 11000444</t>
  </si>
  <si>
    <t>145m2</t>
  </si>
  <si>
    <t xml:space="preserve">ANUAL </t>
  </si>
  <si>
    <t xml:space="preserve">SOCIEDAD CONYUGAL CONFORMOMADO POR VILCA OCHOA LUIS DANILO - DINA MAXIMILIANA REVELO QUISPE DE VILCA </t>
  </si>
  <si>
    <t>25318684 - 25319608</t>
  </si>
  <si>
    <t>PARTIDA 02016750</t>
  </si>
  <si>
    <t>316.60m2</t>
  </si>
  <si>
    <t>SOCIEDAD CONYUGAL CONFORMADA POR ALAIN TAPIA QUIROZ - ANA LUISA BELTRAN SAMANAMUD</t>
  </si>
  <si>
    <t>32907818 - 32794378</t>
  </si>
  <si>
    <t>PARTIDA 11003351</t>
  </si>
  <si>
    <t>173.97 m2</t>
  </si>
  <si>
    <t>66 MESES</t>
  </si>
  <si>
    <t xml:space="preserve">PEDRAZA FIGUEROA ALVARO CARLOS </t>
  </si>
  <si>
    <t>PARTIDA 11001661</t>
  </si>
  <si>
    <t>132.44m2</t>
  </si>
  <si>
    <t>BEATRIZ ENOE DELGADO LEYTH VIUDA DE MELENDEZ</t>
  </si>
  <si>
    <t>PARTIDA 02003463</t>
  </si>
  <si>
    <t>99.00 m2</t>
  </si>
  <si>
    <t>48 MESES</t>
  </si>
  <si>
    <t>NATALIA LUCIA CARRION LAVALLE</t>
  </si>
  <si>
    <t>PARTIDA 00012281</t>
  </si>
  <si>
    <t>246 m2</t>
  </si>
  <si>
    <t>35 MESES</t>
  </si>
  <si>
    <t xml:space="preserve">ADELANTADO </t>
  </si>
  <si>
    <t>SOCIEDAD CONYUGAL NELLY HERVIAS GUTIERREZ
ALBERTO IBERICO MURRIETA</t>
  </si>
  <si>
    <t>09076067-10280498</t>
  </si>
  <si>
    <t>PARTIDA 40884096</t>
  </si>
  <si>
    <t>162 m2</t>
  </si>
  <si>
    <t>CARMEN GUDELIA ADELA CARTHY</t>
  </si>
  <si>
    <t>PARTIDA 12760461 PARTIDA 12760462</t>
  </si>
  <si>
    <t>187.82 m7</t>
  </si>
  <si>
    <t xml:space="preserve">36 MESES </t>
  </si>
  <si>
    <t>CENTRO DE DESARROLLO AGROPECUARIO</t>
  </si>
  <si>
    <t>PARTIDA 02003499</t>
  </si>
  <si>
    <t>116.30 m2</t>
  </si>
  <si>
    <t>ADELANTADO</t>
  </si>
  <si>
    <t>ROBERTO PERCY CHOQUE CAPARO</t>
  </si>
  <si>
    <t>PARTIDA 06144370</t>
  </si>
  <si>
    <t>410.72 m2</t>
  </si>
  <si>
    <t>SOCIEDAD CONYUGAL CONFORMIDAD POR QUISPE CANCHO JUAN - JULIA TEODORA ABREGÚ FIGUEROA</t>
  </si>
  <si>
    <t>28284501 - 28273641</t>
  </si>
  <si>
    <t>PARTIDA 60002325</t>
  </si>
  <si>
    <t>106.25 m2</t>
  </si>
  <si>
    <t>40 MESES</t>
  </si>
  <si>
    <t>SOCIEDAD CONYUGAL CONFORMADO POR GUADALUPE FERNANDEZ RAFAEL - WILFREDO LEONCIO OSPINA SOTELO</t>
  </si>
  <si>
    <t>19800987 - 19880354</t>
  </si>
  <si>
    <t>PARTIDA 02025721 - 02025722</t>
  </si>
  <si>
    <t>134.80 m2</t>
  </si>
  <si>
    <t xml:space="preserve">SOCIEDAD CONYUGAL CONFORMADO POR CARLOS ALBERTO MORA LAVADO - UBERLINDA RUBY CORTIJO DE MORA </t>
  </si>
  <si>
    <t>02616755 - 02616754</t>
  </si>
  <si>
    <t>PARTIDA 00005412</t>
  </si>
  <si>
    <t>126.97 m2</t>
  </si>
  <si>
    <t>SKARLLET JOYCE BECERRA SALAS</t>
  </si>
  <si>
    <t>PARTIDA 11003060</t>
  </si>
  <si>
    <t>277.92 m2</t>
  </si>
  <si>
    <t>SOCIEDAD CONYUGAL CONFORMADO POR OSCAR RAUL FERNANDEZ GARCÍA - ROSMERI IRENE OTOYA CELIS</t>
  </si>
  <si>
    <t>07861399 - 16492740</t>
  </si>
  <si>
    <t>PARTIDA 10124193</t>
  </si>
  <si>
    <t>181.54 m2</t>
  </si>
  <si>
    <t>ROBERT RODOLFO RIVERA REYES - PERCY ELMER RIVERA REYES - MARLENE MARIA REYES - NELSON ITALO RIVERA REYES  -  PILAR ELIZABETH RIVERA REYES - MILAGROS ELENA RIVERA REYES -MIRTHA RIVERA REYES</t>
  </si>
  <si>
    <t>09368604 - 009593179 - 09597833 - 10178150 - 10182929 - 10183609 - 09311336</t>
  </si>
  <si>
    <t>PARTIDA 49069805</t>
  </si>
  <si>
    <t>146.00 m2</t>
  </si>
  <si>
    <t>MOLINA ARECHE ROSA NELLY</t>
  </si>
  <si>
    <t>PARTIDA 49013779</t>
  </si>
  <si>
    <t>20 m2</t>
  </si>
  <si>
    <t>ANUAL</t>
  </si>
  <si>
    <t>TERESA ADELAIDA  NEGRÓN PORTOCARRERO</t>
  </si>
  <si>
    <t xml:space="preserve">PARTIDA  02009252 </t>
  </si>
  <si>
    <t>107 m2</t>
  </si>
  <si>
    <t xml:space="preserve">PEDRO MARCELO HUAMAN VALVERDE </t>
  </si>
  <si>
    <t>120.00 m2</t>
  </si>
  <si>
    <t>26 MESES</t>
  </si>
  <si>
    <t>ERNESTINA ROSARIO TAMAYO RAMIREZ
CONRADO MORI NEGRON
ALDO EMMANUEL MORI NEGRÓN</t>
  </si>
  <si>
    <t>31031014 - 42272143
43707198</t>
  </si>
  <si>
    <t xml:space="preserve">PARTIDA  02019669 </t>
  </si>
  <si>
    <t>133.53 m2</t>
  </si>
  <si>
    <t xml:space="preserve">MIRANDA MANGA MAGDA ENRRIQUETA // JOHNNY ALVARO DEL CASTILLO PAREDES </t>
  </si>
  <si>
    <t>8200709 - 10305465</t>
  </si>
  <si>
    <t>PARTIDA 03169561</t>
  </si>
  <si>
    <t>55 m2</t>
  </si>
  <si>
    <t>120 MESES</t>
  </si>
  <si>
    <t>FLORES LEON, WALTER RUBEN</t>
  </si>
  <si>
    <t>PARTIDA 12397903</t>
  </si>
  <si>
    <t>63.79 M2</t>
  </si>
  <si>
    <t>123 MESES</t>
  </si>
  <si>
    <t>JOSÉ ENRIQUE PAGADOR TWEDDLE - DENISE JANET BARTON CASTRO - PATRICIA ROXANA MERINO MEDINA</t>
  </si>
  <si>
    <t>08193759 - 08275606 - 06768533</t>
  </si>
  <si>
    <t>PARTIDA 70094758</t>
  </si>
  <si>
    <t>72 MESES</t>
  </si>
  <si>
    <t>UNIDAD EJECUTORA 002- INIECTEL-UNI</t>
  </si>
  <si>
    <t xml:space="preserve">3 MESES </t>
  </si>
  <si>
    <t xml:space="preserve">2 ARMADAS </t>
  </si>
  <si>
    <t>INVERSIONES AMPSOES</t>
  </si>
  <si>
    <t xml:space="preserve">QUINCENAL </t>
  </si>
  <si>
    <t>Pagos de caja chica</t>
  </si>
  <si>
    <t>MENSALA MOTOR S.A.C</t>
  </si>
  <si>
    <t>BELMONT PERÚ SA</t>
  </si>
  <si>
    <t>020. OSINERGMIN</t>
  </si>
  <si>
    <t>JORGE FABRIZIO FIGUEROA LOPEZ</t>
  </si>
  <si>
    <t>PROPIO DE TERCERO</t>
  </si>
  <si>
    <t>MENSUAL / DÍA 08 DE CADA MES</t>
  </si>
  <si>
    <t>PORTOCARRERO VDA DE VELASQUEZ JUANA</t>
  </si>
  <si>
    <t>MENSUAL / DÍA 11 DE CADA MES</t>
  </si>
  <si>
    <t>INMOBILIARIA CARLOS CHOY SA</t>
  </si>
  <si>
    <t>MENSUAL / DÍA 16 DE CADA MES</t>
  </si>
  <si>
    <t>CORONADO BERROCAL GUILLERMO</t>
  </si>
  <si>
    <t>MENSUAL / DÍA 20 DE CADA MES</t>
  </si>
  <si>
    <t>GUTIERREZ ROSARIO ROSA ANTONIA</t>
  </si>
  <si>
    <t>MENSUAL / DÍA 6 DE CADA MES</t>
  </si>
  <si>
    <t>OYOLA DE HIDALGO PATRICIA DEL SOCORRO</t>
  </si>
  <si>
    <t>SUELDO VALENZUELA CARMEN FILOMENA</t>
  </si>
  <si>
    <t>MENSUAL / DÍA 5 DE CADA MES</t>
  </si>
  <si>
    <t>FERNANDEZ MALPARTIDA KAREN</t>
  </si>
  <si>
    <t>MENSUAL / DÍA 9 DE CADA MES</t>
  </si>
  <si>
    <t>ESTREMADOYRO LASANTA MARCELA</t>
  </si>
  <si>
    <t>MENSUAL / DÍA 4 DE CADA MES</t>
  </si>
  <si>
    <t>NOVOA VEGA EDWIN RICARDO</t>
  </si>
  <si>
    <t>MENSUAL / DÍA 14 DE CADA MES</t>
  </si>
  <si>
    <t>CUBA MARTINEZ DORIS</t>
  </si>
  <si>
    <t>MENSUAL / DÍA 18 DE CADA MES</t>
  </si>
  <si>
    <t>GOETENDIA VILLAVICENCIO HORACIO</t>
  </si>
  <si>
    <t>MENSUAL / DÍA 29 DE CADA MES</t>
  </si>
  <si>
    <t>SALAS CUADROS JULIO CELEDONIO</t>
  </si>
  <si>
    <t>MENSUAL / DÍA 28 DE CADA MES</t>
  </si>
  <si>
    <t>PAULISTA HELOISA CRISTINA</t>
  </si>
  <si>
    <t>GARNICA ROSADO JUAN GUILLERMO</t>
  </si>
  <si>
    <t>MENSUAL / DÍA 10 DE CADA MES</t>
  </si>
  <si>
    <t>NEGOCIOS E INVERSIONES FOGON E.I.R.</t>
  </si>
  <si>
    <t>ROSALES CHAVEZ TRINIDAD</t>
  </si>
  <si>
    <t>MENSUAL / DÍA 30 DE CADA MES</t>
  </si>
  <si>
    <t>LLACSAHUANGA ROSALES DANIEL ENRIQUE</t>
  </si>
  <si>
    <t>ZAMBRANO ROMERO HECTOR ENRIQUE</t>
  </si>
  <si>
    <t>LOVATON VILLENA GIOVANNA</t>
  </si>
  <si>
    <t>MENSUAL / DÍA 13 DE CADA MES</t>
  </si>
  <si>
    <t>GRANADOS REVELO SANDRA JUDITH</t>
  </si>
  <si>
    <t>MENSUAL / DÍA 17 DE CADA MES</t>
  </si>
  <si>
    <t>ZAPANA CALISAYA LIDIA HERMELINDA</t>
  </si>
  <si>
    <t>MENSUAL / DÍA 21 DE CADA MES</t>
  </si>
  <si>
    <t>AHJ INVERSIONES SOCIEDAD ANONIMA CE</t>
  </si>
  <si>
    <t>EFFIO HUAMANCHUMO VICENTE</t>
  </si>
  <si>
    <t>HELFMAN ZELCER DE ROTSAIN RAQUEL</t>
  </si>
  <si>
    <t>MARIN JIMENEZ JOSE HUMBERTO</t>
  </si>
  <si>
    <t>MENSUAL / DÍA 1 DE CADA MES</t>
  </si>
  <si>
    <t>GUERE TOSCANO YOVANA</t>
  </si>
  <si>
    <t>MENSUAL / DÍA 3 DE CADA MES</t>
  </si>
  <si>
    <t>SABINA ASTO NAVARRO</t>
  </si>
  <si>
    <t>QUISPE PORRAS BERTA</t>
  </si>
  <si>
    <t>REYES VASQUEZ CLARA ISABEL</t>
  </si>
  <si>
    <t>CENTENO PALOMINO SOPHIA ESMERALDA</t>
  </si>
  <si>
    <t>MENSUAL / DÍA 24 DE CADA MES</t>
  </si>
  <si>
    <t>CONDORI CHILE DAMIAN</t>
  </si>
  <si>
    <t>MENSUAL / DÍA 8 DE CADA MES</t>
  </si>
  <si>
    <t>CHOQUE GONZALES JULIO FACUNDO</t>
  </si>
  <si>
    <t>DAVILA TELLO SANTOS</t>
  </si>
  <si>
    <t>MENSUAL / DÍA 25 DE CADA MES</t>
  </si>
  <si>
    <t>GONZALEZ ROMERO CESAR ESTANISLAO</t>
  </si>
  <si>
    <t>LUCEN HERRERA LUZ MARINA</t>
  </si>
  <si>
    <t>CENTENO CATALAN BLASCO ANTONIO</t>
  </si>
  <si>
    <t>CHISTAMA PEREIRA EDITH</t>
  </si>
  <si>
    <t>MENSUAL / DÍA 12 DE CADA MES</t>
  </si>
  <si>
    <t>LESCANO DELGADO FLOR MIRIAM</t>
  </si>
  <si>
    <t>YUFRA CHAMBILLA GRICELDA EUGENIA</t>
  </si>
  <si>
    <t>MENSUAL / DÍA 23 DE CADA MES</t>
  </si>
  <si>
    <t>ECO S.A.</t>
  </si>
  <si>
    <t>FLORES VDA DE GAGO JUANA</t>
  </si>
  <si>
    <t>LAM ALVAREZ JUAN CARLOS</t>
  </si>
  <si>
    <t>PERALTA MASSIT PERPETUA</t>
  </si>
  <si>
    <t>MENSUAL / DÍA 2 DE CADA MES</t>
  </si>
  <si>
    <t>ESPINOZA IBAÑEZ MARIA ROSARELA</t>
  </si>
  <si>
    <t>MENSUAL / DÍA 22 DE CADA MES</t>
  </si>
  <si>
    <t>OLIVIA MARGARITA RIVERA SORIA</t>
  </si>
  <si>
    <t>CONSORCIO MECANO SA</t>
  </si>
  <si>
    <t>MENSUAL/DIA 16 DE CADA MES</t>
  </si>
  <si>
    <t>SERVICIOS TURISTICOS PUCALLPA SRL</t>
  </si>
  <si>
    <t>MENSUAL/ DÍA 19 DE CADA MES</t>
  </si>
  <si>
    <t>CORPORACION CERVESUR</t>
  </si>
  <si>
    <t xml:space="preserve"> $24,754.04 </t>
  </si>
  <si>
    <t>MENSUAL / DÍA 7 DE CADA MES</t>
  </si>
  <si>
    <t>CONSTRUCTORA EL ROBLE</t>
  </si>
  <si>
    <t>KARDEX 039327 - MINUTA 2259</t>
  </si>
  <si>
    <t>MENSUAL / DÍA 27 DE CADA MES</t>
  </si>
  <si>
    <t xml:space="preserve">MARINE CONSULTANTS S.A.C.   </t>
  </si>
  <si>
    <t>021. SUNASS</t>
  </si>
  <si>
    <t>COLLANTES PINEDO ANGELA</t>
  </si>
  <si>
    <t>Terceros</t>
  </si>
  <si>
    <t>Si</t>
  </si>
  <si>
    <t>Mensual</t>
  </si>
  <si>
    <t>ALVARADO PALOMINO ANDREA</t>
  </si>
  <si>
    <t>No</t>
  </si>
  <si>
    <t>RODRIGUEZ ORTIZ SALOMON ROBERT</t>
  </si>
  <si>
    <t>DOMINGUEZ HERRERA MARGARITA ELIZABETH</t>
  </si>
  <si>
    <t>BAUTISTA ACUÑA JANET</t>
  </si>
  <si>
    <t>NORIEGA VERA GINA VALERIA</t>
  </si>
  <si>
    <t>CALISIN ARANA SAYDA EDITH</t>
  </si>
  <si>
    <t>YOLANDA BERTHA ARAUJO CONDORI</t>
  </si>
  <si>
    <t>ALVAREZ DIAZ KARIN VIOLETA</t>
  </si>
  <si>
    <t>SALAZAR PACHECO VICTORIA ANTONIA</t>
  </si>
  <si>
    <t>BUENDIA GUTIERREZ MARCO ANTONIO</t>
  </si>
  <si>
    <t>MENDOZA CALDERON CESAR WILLIAN</t>
  </si>
  <si>
    <t>ALVARADO GUTIERREZ KATIA VANESSA</t>
  </si>
  <si>
    <t>GONZALESZ ROMERO CESAR ESTANISLAO</t>
  </si>
  <si>
    <t xml:space="preserve">LOAYZA ESTRADA LUCIANA FABIOLA </t>
  </si>
  <si>
    <t xml:space="preserve"> -     </t>
  </si>
  <si>
    <t>ALVAN ESPINOZA JOSE SILFO</t>
  </si>
  <si>
    <t>ZARATE CASTELLARES ROSALINA OFELIA</t>
  </si>
  <si>
    <t>11066091 /
11066092</t>
  </si>
  <si>
    <t>LAURA GOMEZ MARIA ROSA</t>
  </si>
  <si>
    <t>QUISPE GONZALES EDGARDO</t>
  </si>
  <si>
    <t>PUPPI DE ZEVALLOS GISSELLI MARINA</t>
  </si>
  <si>
    <t>GUTIERREZ MENESES JUANA GLORIA</t>
  </si>
  <si>
    <t>PALOMINO MEDINA MARTHA MAGGIE</t>
  </si>
  <si>
    <t>PORTUGAL VARGAS DORA PATRICIA</t>
  </si>
  <si>
    <t>DELGADO VASQUEZ JULIO FELIZ ALBERTO</t>
  </si>
  <si>
    <t>INVERSIONES TURISTICAS DE LA AMAZONIA SAC</t>
  </si>
  <si>
    <t>11140436 /
11140437</t>
  </si>
  <si>
    <t>TORRES CONTRERAS NELSON ALCIBIADES</t>
  </si>
  <si>
    <t>11140436 /
11140437 / 11140438</t>
  </si>
  <si>
    <t>EDUARDO JAVIER VALDIVIEZO PRIETO</t>
  </si>
  <si>
    <t>ISABEL ANGELICA FRANCO MARQUINA VDA DE CARRASCO</t>
  </si>
  <si>
    <t xml:space="preserve">ROSA LUZ ANAYA MARIN VDA DE GUTIERREZ </t>
  </si>
  <si>
    <t>ALEJANDRO MANUEL SALAZAR SANTIBAÑEZ</t>
  </si>
  <si>
    <t>SEGUNDO MARCELO SALAZAR PAUCAR</t>
  </si>
  <si>
    <t xml:space="preserve">EDWIN CORDOVA JARA </t>
  </si>
  <si>
    <t>JUGO VILLANUEVA TERESA</t>
  </si>
  <si>
    <t xml:space="preserve">Mensual </t>
  </si>
  <si>
    <t>021: SUNASS</t>
  </si>
  <si>
    <t>ALQUILER DE COCHERA</t>
  </si>
  <si>
    <t>REEMBOLSO DE CAJA CHICA</t>
  </si>
  <si>
    <t>022. OSITRAN</t>
  </si>
  <si>
    <t>RILLO S.A.C</t>
  </si>
  <si>
    <t>4492.52m2</t>
  </si>
  <si>
    <t>SÍ</t>
  </si>
  <si>
    <t>15/12/2019 al 14/12/2021</t>
  </si>
  <si>
    <t>$93,340.12</t>
  </si>
  <si>
    <t>11.5m2</t>
  </si>
  <si>
    <t>10/04/2019 al 08/05/2022</t>
  </si>
  <si>
    <t>ABSI SALAS ADUAR SAMIR</t>
  </si>
  <si>
    <t>191.61m2</t>
  </si>
  <si>
    <t>28/11/2018 al 30/09/2020</t>
  </si>
  <si>
    <t>$2,400.00</t>
  </si>
  <si>
    <t>BARBERIS ALOSILLA CARLOS ALBERTO</t>
  </si>
  <si>
    <t>184.96m2</t>
  </si>
  <si>
    <t xml:space="preserve">NO </t>
  </si>
  <si>
    <t>25/04/2018 al 31/10/2020</t>
  </si>
  <si>
    <t>TARAZONA CASAFRANCA JAVIER ABRAHAM</t>
  </si>
  <si>
    <t>150m2</t>
  </si>
  <si>
    <t>07/05/2018 al 30/09/2020</t>
  </si>
  <si>
    <t>POLYSISTEMAS CORP SOCIEDAD ANONIMA CERRADA</t>
  </si>
  <si>
    <t>80m2</t>
  </si>
  <si>
    <t>05/04/2020 al 04/04/2021</t>
  </si>
  <si>
    <t>Anual- 2 armadas</t>
  </si>
  <si>
    <t>20/01/2019 al 21/02/2020</t>
  </si>
  <si>
    <t>Un solo pago</t>
  </si>
  <si>
    <t>023. SERVIR</t>
  </si>
  <si>
    <t>VERVEL S.A.C.</t>
  </si>
  <si>
    <t>RUC N° 20101790411</t>
  </si>
  <si>
    <t>PARTIDA N° 49022059</t>
  </si>
  <si>
    <t>DEL 31/12/2020 AL 31/12/2021</t>
  </si>
  <si>
    <t>ESCUELA INTERNACIONAL DE GERENCIA INTERNACIONAL HIGH SCHOOL OF MANAGEMENT - EIGER</t>
  </si>
  <si>
    <t>RUC N° 20333020531</t>
  </si>
  <si>
    <t>PARTIDA N° 49000071</t>
  </si>
  <si>
    <t>DEL 07/01/2020 AL 07/01/2022</t>
  </si>
  <si>
    <t>WALTER URBANO BENITS FALCONÍ</t>
  </si>
  <si>
    <t>DNI N° 09180098</t>
  </si>
  <si>
    <t>PARTIDA N° 07023996</t>
  </si>
  <si>
    <t>DEL 05/07/2019 AL 05/07/2022</t>
  </si>
  <si>
    <t>INMOBILIARIA TRIBOÑA S.A.C.</t>
  </si>
  <si>
    <t>RUC N° 20126204460</t>
  </si>
  <si>
    <t>PARTIDA N° 41356030
PARTIDA N° 41356049
PARTIDA N° 41356057</t>
  </si>
  <si>
    <t>208.97
208.77
208.77</t>
  </si>
  <si>
    <t>DEL 24/01/2020 AL 08/08/2020</t>
  </si>
  <si>
    <t>UNIDAD EJECUTORA 002 - INICTEL-UNI</t>
  </si>
  <si>
    <t>RUC N° 20514761826</t>
  </si>
  <si>
    <t>DEL 10/02/2020-AL 25/02/2020</t>
  </si>
  <si>
    <t>024. OSINFOR</t>
  </si>
  <si>
    <t xml:space="preserve"> PRIMERA VISION S.A.C.</t>
  </si>
  <si>
    <t>19/07/2023</t>
  </si>
  <si>
    <t>$68,686.49</t>
  </si>
  <si>
    <t>MENSUAL ADELANTADO</t>
  </si>
  <si>
    <t xml:space="preserve"> VALDERRAMA GUILLEN OFELIA AMALIA (**)</t>
  </si>
  <si>
    <t>31/03/2020</t>
  </si>
  <si>
    <t>ESPEJO ROJAS JESSICA ELIZABETH (***)</t>
  </si>
  <si>
    <t>CARLOS SEGUNDO MONTOYA ALBILDO - VELA CHÁVEZ DE MONTOYA SANDRA GRACIELA</t>
  </si>
  <si>
    <t>48844455 y 05715043</t>
  </si>
  <si>
    <t>30/09/2020</t>
  </si>
  <si>
    <t>CASAPINO ZUNE DIOMEDES - RAQUEL MORENO BOLLATI</t>
  </si>
  <si>
    <t>23821675 y 06677548</t>
  </si>
  <si>
    <t>31/10/2021</t>
  </si>
  <si>
    <t>VALVERDE SALDAÑA SUSAN DEL ROSARIO</t>
  </si>
  <si>
    <t>13/09/2022</t>
  </si>
  <si>
    <t>ACOSTA VDA DE ACHING HENNY</t>
  </si>
  <si>
    <t>30/06/2021</t>
  </si>
  <si>
    <t>CONSORCIO:ELSA IREIDA ROJAS DE AROTOMA - NICEFORO DINO AROTOMA JANAMPA</t>
  </si>
  <si>
    <t>20522617 y 20522618</t>
  </si>
  <si>
    <t>4/01/2022</t>
  </si>
  <si>
    <t>MALCA VARGAS ALBERTO CAMILO</t>
  </si>
  <si>
    <t>29/09/2021</t>
  </si>
  <si>
    <t>114. CONCYTEC</t>
  </si>
  <si>
    <t>NARCISA SAGRARIO SOSA RIVERA DE GUTIÉRREZ</t>
  </si>
  <si>
    <t>36 MESES  SET. 2019 A AGOT. 20-2022</t>
  </si>
  <si>
    <t xml:space="preserve">EL MONTO MENSUAL VARIA SEGÚN CONTRATO  </t>
  </si>
  <si>
    <t xml:space="preserve">ADELANTADO, MENSUAL, A LOS 10 DÍAS DE CADA MES </t>
  </si>
  <si>
    <t>EL MONTO MENSUAL VARIA SEGÚN CONTRATO</t>
  </si>
  <si>
    <t>183. INDECOPI</t>
  </si>
  <si>
    <t>ZEA LUQUE VICTOR</t>
  </si>
  <si>
    <t>47.70 m2</t>
  </si>
  <si>
    <t>12/08/2019 al 11/08/2022</t>
  </si>
  <si>
    <t>465.60 m2</t>
  </si>
  <si>
    <t>05/03/2018 al 04/03/2022</t>
  </si>
  <si>
    <t>MERINO VIGIL ASUNTITA DEL CARMEN</t>
  </si>
  <si>
    <t>151.70 m2</t>
  </si>
  <si>
    <t>01/06/2019 al 31/05/2022</t>
  </si>
  <si>
    <t>OBREGON CHINCHAY MAGALI ERESVITA</t>
  </si>
  <si>
    <t>131.16 m2</t>
  </si>
  <si>
    <t>12/07/2018 al 11/07/2022</t>
  </si>
  <si>
    <t>LLANOS GONZALES RUHT MAGALY</t>
  </si>
  <si>
    <t>293.65 m2</t>
  </si>
  <si>
    <t>25/04/2020 al 24/04/2023</t>
  </si>
  <si>
    <t>TAMAYO RAMIREZ ERNESTINA ROSARIO</t>
  </si>
  <si>
    <t>80.61 m2</t>
  </si>
  <si>
    <t>04/12/2019 al 03/12/2022</t>
  </si>
  <si>
    <t>GUTIERREZ ARAPA MARIA LUZ</t>
  </si>
  <si>
    <t>381.20 m2</t>
  </si>
  <si>
    <t>09/01/2018 al 08/01/2022</t>
  </si>
  <si>
    <t>VENEGAS JANAMPA VIUDA DE VARGAS GRACIELA</t>
  </si>
  <si>
    <t>108.00 m2</t>
  </si>
  <si>
    <t>21/05/2019 al 20/05/2022</t>
  </si>
  <si>
    <t>381.19 m2</t>
  </si>
  <si>
    <t>15/11/2020 al 14/11/2023</t>
  </si>
  <si>
    <t>366.86 m2</t>
  </si>
  <si>
    <t>11/04/2018 al 10/04/2022</t>
  </si>
  <si>
    <t>SOLDEVILLA CUBA WALTER RUBEN</t>
  </si>
  <si>
    <t>90.28 m2</t>
  </si>
  <si>
    <t>03/04/2020 al 02/04/2023</t>
  </si>
  <si>
    <t>GOMEZ MARCHISIO ALDO SATURNINO</t>
  </si>
  <si>
    <t>247.90 m2</t>
  </si>
  <si>
    <t>25/06/2018 al 24/06/2022</t>
  </si>
  <si>
    <t>ELIAS DE LA QUINTANA RAQUEL GUADALUPE</t>
  </si>
  <si>
    <t>294.80 m2</t>
  </si>
  <si>
    <t>03/02/2018 al 02/02/2022</t>
  </si>
  <si>
    <t>KOLHER YIP LESLIE MARJORIE</t>
  </si>
  <si>
    <t>103.60 m2</t>
  </si>
  <si>
    <t>10/06/2021 al 09/06/2023 (**)</t>
  </si>
  <si>
    <t>PUCUHUANCA TITO MERY DORIS</t>
  </si>
  <si>
    <t>337.45 m2</t>
  </si>
  <si>
    <t>20/03/2018 al 19/03/2022</t>
  </si>
  <si>
    <t>LANZA VILLACORTA DE RODRIGUEZ GLADYS SUSANA</t>
  </si>
  <si>
    <t>450.76 m2</t>
  </si>
  <si>
    <t>22/08/2018 al 21/08/2022</t>
  </si>
  <si>
    <t>VARGAS DIAZ MARIA FELICITA</t>
  </si>
  <si>
    <t>305.70 m2</t>
  </si>
  <si>
    <t>04/09/2018 al 03/09/2022</t>
  </si>
  <si>
    <t>VARGAS VIUDA DE GARCIA TERESA</t>
  </si>
  <si>
    <t>219.31 m2</t>
  </si>
  <si>
    <t>02/01/2018 al 01/01/2022</t>
  </si>
  <si>
    <t>SURCO ORUE PABLO FRANCISCO</t>
  </si>
  <si>
    <t>43.60 m2</t>
  </si>
  <si>
    <t>09/02/2021 al 08/02/2022 (***)</t>
  </si>
  <si>
    <t>LEON MURGA LUIS FERNANDO</t>
  </si>
  <si>
    <t>96.00 m2</t>
  </si>
  <si>
    <t>17/02/2019 al 16/02/2022</t>
  </si>
  <si>
    <t>MONTESINOS RIVAS JAIME LUIS</t>
  </si>
  <si>
    <t>120.94 m2</t>
  </si>
  <si>
    <t>26/03/2019 al 25/03/2022</t>
  </si>
  <si>
    <t>RODRIGUEZ DE CERVANTES MARIA DELIA</t>
  </si>
  <si>
    <t>583.35 m2</t>
  </si>
  <si>
    <t>22/04/2018 al 21/04/2022</t>
  </si>
  <si>
    <t xml:space="preserve">CONTRERAS TAVERA SAMMY WILFREDO </t>
  </si>
  <si>
    <t>422.83 m2</t>
  </si>
  <si>
    <t>01/03/2018 al 28/02/2022</t>
  </si>
  <si>
    <t>ACOSTA DE MENDOZA LILY</t>
  </si>
  <si>
    <t>193.60 m2</t>
  </si>
  <si>
    <t>03/08/2020 al 02/08/2023</t>
  </si>
  <si>
    <t>CHAPI CHOQUE ANA BERTHA</t>
  </si>
  <si>
    <t>350.00 m2</t>
  </si>
  <si>
    <t>09/06/2018 al 08/09/2022</t>
  </si>
  <si>
    <t>ARRIVAS PLATA REYES FATIMA DEYANIRA</t>
  </si>
  <si>
    <t>211.05 m2</t>
  </si>
  <si>
    <t>16/10/2018 al 15/10/2021</t>
  </si>
  <si>
    <t>LOPEZ QUEVEDO MATG KAROL</t>
  </si>
  <si>
    <t>122.31 m2</t>
  </si>
  <si>
    <t>14/11/2017 al 13/11/2021</t>
  </si>
  <si>
    <t xml:space="preserve">MELGAREJO CRISTOBAL NORVIC       </t>
  </si>
  <si>
    <t>24/12/2019 al 14/12/2020</t>
  </si>
  <si>
    <t>CMTE.ADM.FDO.ASIST.Y ESTIM.TRAB.SECT.EDU
CONTRATACIÓN A TRAVÉS DE LA O/S 309-2020 PARA EL ALQUILER DE AULAS PARA LOS 45 ALUMNOS DEL XVII DEL CURSO DE EXTENSIÓN UNIVERSITARIA -2020 INCLUYE ALIMENTACIÓN DURANTE EL EVENTO</t>
  </si>
  <si>
    <t>EJECUCIÓN
 2020</t>
  </si>
  <si>
    <t>EJECUCIÓN
 2021 (*)</t>
  </si>
  <si>
    <t>VIGENCIA
 DEL
 CONTRATO</t>
  </si>
  <si>
    <t>MONTO
 MENSUAL
 S/</t>
  </si>
  <si>
    <t>SECTOR: PRESIDENCIA DEL CONSEJO DE MINISTROS</t>
  </si>
  <si>
    <t>PIA 
POR TODA FUENTE DE FINANCIAMIENTO</t>
  </si>
  <si>
    <t>PIM 
POR TODA FUENTE DE FINANCIAMIENTO</t>
  </si>
  <si>
    <t>EJECUCIÓN 
POR TODA FUENTE DE FINANCIAMIENTO</t>
  </si>
  <si>
    <t>PIA 
RECURSOS ORDINARIOS</t>
  </si>
  <si>
    <t>PIM 
RECURSOS ORDINARIOS</t>
  </si>
  <si>
    <t>EJECUCIÓN 
RECURSOS ORDINARIOS</t>
  </si>
  <si>
    <t>PIA 
RECURSOS DIRECTAMENTE RECAUDADOS</t>
  </si>
  <si>
    <t>PIM 
RECURSOS DIRECTAMENTE RECAUDADOS</t>
  </si>
  <si>
    <t>EJECUCIÓN 
RECURSOS DIRECTAMENTE RECAUDADOS</t>
  </si>
  <si>
    <t>PIA 
DONACIONES Y TRANSFERENCIAS</t>
  </si>
  <si>
    <t>PIM 
DONACIONES Y TRANSFERENCIAS</t>
  </si>
  <si>
    <t>EJECUCIÓN 
DONACIONES Y TRANSFERENCIAS</t>
  </si>
  <si>
    <t>PIA 
RECURSOS DETERMINADOS</t>
  </si>
  <si>
    <t>PIM 
RECURSOS DETERMINADOS</t>
  </si>
  <si>
    <t>EJECUCIÓN 
RECURSOS DETERMINADOS</t>
  </si>
  <si>
    <t>001: PRESIDENCIA DEL CONSEJO DE MINISTROS</t>
  </si>
  <si>
    <t>003. SECRETARIA GENERAL - PCM</t>
  </si>
  <si>
    <t>017. AUTORIDAD PARA LA RECONSTRUCCIÓN CON CAMBIOS - RCC</t>
  </si>
  <si>
    <t>018. MEJORAMIENTO DE SERVICIOS A CIUDADANOS Y EMPRESAS</t>
  </si>
  <si>
    <t>020. SECRETARIA TECNICA DE APOYO A LA COMISION AD HOC CREADA POR LA LEY N° 29625</t>
  </si>
  <si>
    <t>002: INSTITUTO NACIONAL DE ESTADISTICA E INFORMATICA</t>
  </si>
  <si>
    <t>001. INSTITUTO NACIONAL DE ESTADISTICA E INFORMATICA</t>
  </si>
  <si>
    <t>010: DIRECCION NACIONAL DE INTELIGENCIA</t>
  </si>
  <si>
    <t>001. DIRECCION NACIONAL DE INTELIGENCIA - DINI</t>
  </si>
  <si>
    <t>011: DESPACHO PRESIDENCIAL</t>
  </si>
  <si>
    <t>001. DESPACHO PRESIDENCIAL</t>
  </si>
  <si>
    <t>012: COMISION NACIONAL PARA EL DESARROLLO Y VIDA SIN DROGAS - DEVIDA</t>
  </si>
  <si>
    <t>006. UNIDAD DE GESTIÓN DE APOYO AL DESARROLLO SOSTENIBLE DEL VRAEM</t>
  </si>
  <si>
    <t>016: CENTRO NACIONAL DE PLANEAMIENTO ESTRATEGICO - CEPLAN</t>
  </si>
  <si>
    <t>001. CENTRO NACIONAL DE PLANEAMIENTO ESTRATEGICO - CEPLAN</t>
  </si>
  <si>
    <t>019: ORGANISMO SUPERVISOR DE LA INVERSION PRIVADA EN TELECOMUNICACIONES</t>
  </si>
  <si>
    <t>001. ORGANISMO SUPERVISOR DE LA INVERSION PRIVADA EN TELECOMUNICACIONES</t>
  </si>
  <si>
    <t>020: ORGANISMO SUPERVISOR DE LA INVERSION EN ENERGIA Y MINERIA</t>
  </si>
  <si>
    <t>001. ORGANISMO SUPERVISOR DE LA INVERSION EN ENERGIA Y MINERIA</t>
  </si>
  <si>
    <t>021: SUPERINTENDENCIA NACIONAL DE SERVICIOS DE SANEAMIENTO</t>
  </si>
  <si>
    <t>001. SUPERINTENDENCIA NACIONAL DE SERVICIOS DE SANEAMIENTO</t>
  </si>
  <si>
    <t>022: ORGANISMO SUPERVISOR DE LA INVERSION EN INFRAESTRUCTURA DE TRANSPORTE DE USO PUBLICO</t>
  </si>
  <si>
    <t>001. ORGANISMO SUPERVISOR DE LA INVERSION EN INFRAESTRUCTURA DE TRANSPORTE DE USO PUBLICO</t>
  </si>
  <si>
    <t>023: AUTORIDAD NACIONAL DEL SERVICIO CIVIL</t>
  </si>
  <si>
    <t>001. AUTORIDAD NACIONAL DEL SERVICIO CIVIL</t>
  </si>
  <si>
    <t>024: ORGANISMO DE SUPERVISION DE LOS RECURSOS FORESTALES Y DE FAUNA SILVESTRE</t>
  </si>
  <si>
    <t>001. ORGANISMO DE SUPERVISION DE LOS RECURSOS FORESTALES Y DE FAUNA SILVESTRE - OSINFOR</t>
  </si>
  <si>
    <t>114: CONSEJO NACIONAL DE CIENCIA, TECNOLOGIA E INNOVACION TECNOLOGICA</t>
  </si>
  <si>
    <t>001. CONSEJO NACIONAL DE CIENCIA, TECNOLOGIA E INNOVACION TECNOLOGICA - CONCYTEC</t>
  </si>
  <si>
    <t>002. FONDO NACIONAL DE DESARROLLO CIENTÍFICO, TECNOLÓGICO Y DE INNOVACIÓN TECNOLÓGICA - FONDECYT</t>
  </si>
  <si>
    <t>183: INSTITUTO NACIONAL DE DEFENSA DE LA COMPETENCIA Y DE LA PROTECCION DE LA PROPIEDAD INTELECTUAL</t>
  </si>
  <si>
    <t>001. INSTITUTO NACIONAL DE DEFENSA DE LA COMPETENCIA Y DE LA PROTECCION DE LA PROPIEDAD INTELECTUAL</t>
  </si>
  <si>
    <t>0051: PREVENCION Y TRATAMIENTO DEL CONSUMO DE DROGAS</t>
  </si>
  <si>
    <t>0068: REDUCCION DE VULNERABILIDAD Y ATENCION DE EMERGENCIAS POR DESASTRES</t>
  </si>
  <si>
    <t>0072: PROGRAMA DE DESARROLLO ALTERNATIVO INTEGRAL Y SOSTENIBLE - PIRDAIS</t>
  </si>
  <si>
    <t>0074: GESTION INTEGRADA Y EFECTIVA DEL CONTROL DE OFERTA DE DROGAS EN EL PERU</t>
  </si>
  <si>
    <t>0114: PROTECCION AL CONSUMIDOR</t>
  </si>
  <si>
    <t>0124: MEJORA DE LA PROVISIÓN DE LOS SERVICIOS DE TELECOMUNICACIONES</t>
  </si>
  <si>
    <t>0130: COMPETITIVIDAD Y APROVECHAMIENTO SOSTENIBLE DE LOS RECURSOS FORESTALES Y DE LA FAUNA SILVESTRE</t>
  </si>
  <si>
    <t>0137: DESARROLLO DE LA CIENCIA, TECNOLOGIA E INNOVACION TECNOLOGICA</t>
  </si>
  <si>
    <t>0138: REDUCCION DEL COSTO, TIEMPO E INSEGURIDAD EN EL SISTEMA DE TRANSPORTE</t>
  </si>
  <si>
    <t>0141: PROTECCION DE LA PROPIEDAD INTELECTUAL</t>
  </si>
  <si>
    <t>0145: MEJORA DE LA CALIDAD DEL SERVICIO ELECTRICO</t>
  </si>
  <si>
    <t>PPTO (PIA)</t>
  </si>
  <si>
    <t>18 Saneamiento</t>
  </si>
  <si>
    <t>FORMATO 12: ASIGNACIÓN DE BIENES Y SERVICIOS - COMPARATIVO PRESUPUESTO 2019, 2020 Y PROYECTO 2021</t>
  </si>
  <si>
    <t>PPTO 2020 (PIM)</t>
  </si>
  <si>
    <t>A TODA FUENTE DE FINANCIAMIENTO</t>
  </si>
  <si>
    <t>ALIMENTOS Y BEBIDAS</t>
  </si>
  <si>
    <t>VESTUARIO, ZAPATERIA Y ACCESORIOS, TALABARTERIA Y MATERIALES TEXTILES</t>
  </si>
  <si>
    <t>COMBUSTIBLES, CARBURANTES, LUBRICANTES Y AFINES</t>
  </si>
  <si>
    <t>MUNICIONES,  EXPLOSIVOS Y SIMILARES</t>
  </si>
  <si>
    <t>UTILES DE OFICINA</t>
  </si>
  <si>
    <t>AGROPECUARIO, GANADERO Y DE JARDINERIA</t>
  </si>
  <si>
    <t>ASEO, LIMPIEZA Y COCINA</t>
  </si>
  <si>
    <t>ELECTRICIDAD, ILUMINACION Y ELECTRONICA</t>
  </si>
  <si>
    <t>PRODUCTOS FARMACEUTICOS</t>
  </si>
  <si>
    <t>MATERIAL, INSUMOS, INSTRUMENTAL Y ACCESORIOS  MEDICOS, QUIRURGICOS, ODONTOLOGICOS Y DE LABORATORIO</t>
  </si>
  <si>
    <t>SUMINISTROS PARA USO AGROPECUARIO, FORESTAL Y VETERINARIO</t>
  </si>
  <si>
    <t>VIAJES INTERNACIONALES</t>
  </si>
  <si>
    <t>VIAJES DOMESTICOS</t>
  </si>
  <si>
    <t>SERVICIOS DE ENERGIA ELECTRICA, AGUA Y GAS</t>
  </si>
  <si>
    <t>SERVICIOS DE TELEFONIA E INTERNET</t>
  </si>
  <si>
    <t>SERVICIOS DE MENSAJERIA, TELECOMUNICACIONES Y OTROS AFINES</t>
  </si>
  <si>
    <t>SERVICIO DE PUBLICIDAD, IMPRESIONES, DIFUSION E IMAGEN INSTITUCIONAL</t>
  </si>
  <si>
    <t>SERVICIOS DE DIFUSION EN EL DIARIO OFICIAL</t>
  </si>
  <si>
    <t xml:space="preserve">DE EDIFICACIONES, OFICINAS Y ESTRUCTURAS </t>
  </si>
  <si>
    <t>DE CARRETERAS, CAMINOS Y PUENTES NO CONCESIONADOS</t>
  </si>
  <si>
    <t>DE VEHICULOS</t>
  </si>
  <si>
    <t>DE MOBILIARIO Y SIMILARES</t>
  </si>
  <si>
    <t>DE MAQUINARIAS Y EQUIPOS</t>
  </si>
  <si>
    <t>DE OTROS BIENES Y ACTIVOS</t>
  </si>
  <si>
    <t>SERVICIOS ADMINISTRATIVOS</t>
  </si>
  <si>
    <t>SERVICIOS FINANCIEROS</t>
  </si>
  <si>
    <t>SERVICIOS DE SALUD</t>
  </si>
  <si>
    <t>SERVICIOS DE CONSULTORIAS, ASESORIAS Y SIMILARES DESARROLLADOS POR PERSONAS JURIDICAS</t>
  </si>
  <si>
    <t>SERVICIOS DE CONSULTORIAS, ASESORIAS Y SIMILARES DESARROLLADOS POR PERSONAS NATURALES</t>
  </si>
  <si>
    <t>SERVICIO DE CAPACITACION Y PERFECCIONAMIENTO</t>
  </si>
  <si>
    <t>SERVICIOS DE PROCESAMIENTO DE DATOS E INFORMATICA</t>
  </si>
  <si>
    <t>PRACTICANTES, SECIGRISTAS Y SIMILARES</t>
  </si>
  <si>
    <t>SERVICIOS RELACIONADOS CON EL MEDIO AMBIENTE</t>
  </si>
  <si>
    <t>SERVICIOS DE ORGANIZACION DE EVENTOS</t>
  </si>
  <si>
    <t>SERVICIO POR ATENCIONES Y CELEBRACIONES</t>
  </si>
  <si>
    <t>OTROS SERVICIOS</t>
  </si>
  <si>
    <t>SERVICIOS TECNICOS DESARROLLADOS POR PERSONAS JURIDICAS</t>
  </si>
  <si>
    <t>SERVICIOS TECNICOS DESARROLLADOS POR PERSONAS NATURALES</t>
  </si>
  <si>
    <t>LOCACIÓN DE SERVICIOS RELACIONADAS AL ROL DE LA ENTIDAD</t>
  </si>
  <si>
    <t>TOTAL   TODA FUENTE DE FINANCIAMIENTO (*)</t>
  </si>
  <si>
    <t>FUENTE DE FINANCIAMIENTO: RECURSOS ORDINARIOS</t>
  </si>
  <si>
    <t>DE OFICINA</t>
  </si>
  <si>
    <t>TOTAL RECURSOS ORDINARIOS</t>
  </si>
  <si>
    <t>FUENTE DE FINANCIAMIENTO: RECURSOS DIRECTAMENTE RECAUDADOS</t>
  </si>
  <si>
    <t>TOTAL RECURSOS DIRECTAMENTE RECAUDADOS</t>
  </si>
  <si>
    <t>FUENTE DE FINANCIAMIENTO: RECURSOS POR OPERACIONES OFICIALES DE CRÉDITO</t>
  </si>
  <si>
    <t>TOTAL RECURSOS POR OPERACIONES OFICIALES DE CRÉDITO</t>
  </si>
  <si>
    <t>FUENTE DE FINANCIAMIENTO: DONACIONES Y TRANSFERENCIAS</t>
  </si>
  <si>
    <t>TOTAL DONACIONES Y TRANSFERENCIAS</t>
  </si>
  <si>
    <t>FUENTE DE FINANCIAMIENTO: RECURSOS DETERMINADOS</t>
  </si>
  <si>
    <t>TOTAL RECURSOS DETERMINADOS</t>
  </si>
  <si>
    <t>Variación % 
(2020-2021)</t>
  </si>
  <si>
    <t>Variación %
 (2021-2022)</t>
  </si>
  <si>
    <t>…….</t>
  </si>
  <si>
    <t>PIA - RECURSOS POR OPERACIONES OFICIALES DE CRÉDITO</t>
  </si>
  <si>
    <t>PIM  - RECURSOS POR OPERACIONES OFICIALES DE CRÉDITO</t>
  </si>
  <si>
    <t>EJECUCIÓN - RECURSOS POR OPERACIONES OFICIALES DE CRÉDITO</t>
  </si>
  <si>
    <t>GASTO CORRIENTE
2022</t>
  </si>
  <si>
    <t>GASTO CAPITAL
2022</t>
  </si>
  <si>
    <t>SERVICIO DE DEUDA
2022</t>
  </si>
  <si>
    <t>3.- RECURSOS OPERACIONES OFICIALES DE CREDITO</t>
  </si>
  <si>
    <t>- CANON  Y  SOBRECANON, REGALIAS Y PARTICIPACIONES</t>
  </si>
  <si>
    <t>- CONTRIBUCIONES A FONDOS</t>
  </si>
  <si>
    <t>- FONDO DE COMPENCIÓN MUNICIPAL</t>
  </si>
  <si>
    <t>- IMPUESTOS MUNICIPALES</t>
  </si>
  <si>
    <t>- OTROS (ESPECIFICAR)</t>
  </si>
  <si>
    <t>Vacaciones truncas</t>
  </si>
  <si>
    <t>Modalidad Formativa</t>
  </si>
  <si>
    <t>Vacaciones truncas (CAP/LSC)</t>
  </si>
  <si>
    <t>Modalidad formativa</t>
  </si>
  <si>
    <t>Pensionistas</t>
  </si>
  <si>
    <t>Miembros de Comisión</t>
  </si>
  <si>
    <t>Seguro Vida Ley</t>
  </si>
  <si>
    <t>Entrega cupón/vales concepto alimentación</t>
  </si>
  <si>
    <t>Profesional  II</t>
  </si>
  <si>
    <t>Profesional  III</t>
  </si>
  <si>
    <t>Director de Escuela</t>
  </si>
  <si>
    <t>Director Académico</t>
  </si>
  <si>
    <t>Jefes de Programa Académico</t>
  </si>
  <si>
    <t>Gerentes Públicos</t>
  </si>
  <si>
    <t>Directivo Público</t>
  </si>
  <si>
    <t>CA4-Ejecutivo / Experto</t>
  </si>
  <si>
    <t>CA3-Coordinador / Especialista</t>
  </si>
  <si>
    <t>CA2-Analista</t>
  </si>
  <si>
    <t>CO2-Categoría 2</t>
  </si>
  <si>
    <t>CO1-Categoría  1</t>
  </si>
  <si>
    <t>Asistentes Técnicos</t>
  </si>
  <si>
    <t>BONIFICACIÓN EXTRAORDINARIA (INACEPTACIÓN DE GRATIFIC.)</t>
  </si>
  <si>
    <t>Compensación Tiempo de Servicios (CTS)</t>
  </si>
  <si>
    <t>Asignación por cumplir 25 o 30 años</t>
  </si>
  <si>
    <t>Compensación vacacional (Vacaciones truncas)</t>
  </si>
  <si>
    <t>Otras ocasionales</t>
  </si>
  <si>
    <t>Uniforme Personal Administrativo</t>
  </si>
  <si>
    <t>Eentrga cupón/vale concepto alimentación</t>
  </si>
  <si>
    <t>Otros gastos de personal</t>
  </si>
  <si>
    <t>Obligaciones del empleador</t>
  </si>
  <si>
    <t>Entrega cupon/vale concepto de alimentación</t>
  </si>
  <si>
    <t>Bonificación extraordinaria reactivación económica</t>
  </si>
  <si>
    <t>Cuota EsSalud</t>
  </si>
  <si>
    <t>Compensación por tiempo de servicios</t>
  </si>
  <si>
    <t>Vida Ley</t>
  </si>
  <si>
    <t>Uniforme personal administrativo</t>
  </si>
  <si>
    <t>Otras contribuciones del empleador (SCTR)</t>
  </si>
  <si>
    <t>Asignación por cumplir 25 y 30 años</t>
  </si>
  <si>
    <t>Compensación vacacional</t>
  </si>
  <si>
    <t>Dieta miembros Consejo Directivo</t>
  </si>
  <si>
    <t>Aportes a EsSalud</t>
  </si>
  <si>
    <t>Seguro (Seguro de Vida Ley - Decreto Supremo N° 009-2020-TR)</t>
  </si>
  <si>
    <t>Aportes (EsSalud)</t>
  </si>
  <si>
    <t>Otros</t>
  </si>
  <si>
    <t>Presidente de Directorio</t>
  </si>
  <si>
    <t>Contribuciones a EsSalud</t>
  </si>
  <si>
    <t>Bonificación extraordinaria productividad</t>
  </si>
  <si>
    <t>Dietas de Directorio y Ttribunal</t>
  </si>
  <si>
    <t xml:space="preserve">Director de Escuela </t>
  </si>
  <si>
    <t>Gerentes</t>
  </si>
  <si>
    <t>Jefe de Programa Académico</t>
  </si>
  <si>
    <t>CO3-Categoría 3</t>
  </si>
  <si>
    <t>CO2-Categoría  2</t>
  </si>
  <si>
    <t>Bono para la reactivación económica</t>
  </si>
  <si>
    <t>CODIGO
SNIP</t>
  </si>
  <si>
    <t>Contratación
Pública
Especial</t>
  </si>
  <si>
    <t>FECHA
DE
VENCI-MIENTO DE PLAZO</t>
  </si>
  <si>
    <t>FECHA
DE CONFOR-MIDAD
DE
 OBRA</t>
  </si>
  <si>
    <t>FECHA
DE
ENTREGA</t>
  </si>
  <si>
    <t>TIPO DE PROCESO
DE
SELECCIÓN</t>
  </si>
  <si>
    <t>NUMERO
 DEL
 PROCESO</t>
  </si>
  <si>
    <t>FECHA 
DE 
SUSCRIP-
CION 
DEL
CONTRATO</t>
  </si>
  <si>
    <t>PLAZO
DE 
EJEUCION 
DE OBRAS</t>
  </si>
  <si>
    <t>FECHA
DE
VENCI-
MIENTO DEL
PLAZO</t>
  </si>
  <si>
    <t>AMPLIA-
CION
DE
 PLAZO</t>
  </si>
  <si>
    <r>
      <rPr>
        <b/>
        <sz val="8"/>
        <rFont val="Arial"/>
        <family val="2"/>
      </rPr>
      <t>1.</t>
    </r>
    <r>
      <rPr>
        <sz val="8"/>
        <rFont val="Arial"/>
        <family val="2"/>
      </rPr>
      <t>       Capacitación: OGAJ, Congreso, Áreas Técnicas</t>
    </r>
  </si>
  <si>
    <r>
      <rPr>
        <b/>
        <sz val="8"/>
        <rFont val="Arial"/>
        <family val="2"/>
      </rPr>
      <t>2. </t>
    </r>
    <r>
      <rPr>
        <sz val="8"/>
        <rFont val="Arial"/>
        <family val="2"/>
      </rPr>
      <t>      Asistencia técnica en RIA a 80 entidades públicas (Poder Ejecutivo): 2020 - 2022</t>
    </r>
  </si>
  <si>
    <r>
      <rPr>
        <b/>
        <sz val="8"/>
        <rFont val="Arial"/>
        <family val="2"/>
      </rPr>
      <t>3. </t>
    </r>
    <r>
      <rPr>
        <sz val="8"/>
        <rFont val="Arial"/>
        <family val="2"/>
      </rPr>
      <t>      Elaboración del Estudio con la evaluación del impacto de las normas en los sectores priorizados y propuesta de reformas</t>
    </r>
  </si>
  <si>
    <r>
      <rPr>
        <b/>
        <sz val="8"/>
        <rFont val="Arial"/>
        <family val="2"/>
      </rPr>
      <t>4.</t>
    </r>
    <r>
      <rPr>
        <sz val="8"/>
        <rFont val="Arial"/>
        <family val="2"/>
      </rPr>
      <t>       Elaboración del Estudio y Propuesta del Marco Legal e Institucional para Fortalecer las Capacidades de Supervisión y Fiscalización</t>
    </r>
  </si>
  <si>
    <r>
      <rPr>
        <b/>
        <sz val="8"/>
        <rFont val="Arial"/>
        <family val="2"/>
      </rPr>
      <t>5</t>
    </r>
    <r>
      <rPr>
        <sz val="8"/>
        <rFont val="Arial"/>
        <family val="2"/>
      </rPr>
      <t>.       Diseño, desarrollo, implementación y difusión de la plataforma</t>
    </r>
  </si>
  <si>
    <r>
      <rPr>
        <b/>
        <sz val="8"/>
        <rFont val="Arial"/>
        <family val="2"/>
      </rPr>
      <t>6.  </t>
    </r>
    <r>
      <rPr>
        <sz val="8"/>
        <rFont val="Arial"/>
        <family val="2"/>
      </rPr>
      <t>     Programa de capacitación del sistema de modernización (modernización diseño organizacional, calidad de servicios, gestión por procesos)</t>
    </r>
  </si>
  <si>
    <r>
      <rPr>
        <b/>
        <sz val="8"/>
        <rFont val="Arial"/>
        <family val="2"/>
      </rPr>
      <t>7.</t>
    </r>
    <r>
      <rPr>
        <sz val="8"/>
        <rFont val="Arial"/>
        <family val="2"/>
      </rPr>
      <t>       Servicio de diseño de la capacitación del sistema de modernización</t>
    </r>
  </si>
  <si>
    <r>
      <rPr>
        <b/>
        <sz val="8"/>
        <rFont val="Arial"/>
        <family val="2"/>
      </rPr>
      <t>8. </t>
    </r>
    <r>
      <rPr>
        <sz val="8"/>
        <rFont val="Arial"/>
        <family val="2"/>
      </rPr>
      <t>      Desarrollo del sistema de seguimiento de modernización</t>
    </r>
  </si>
  <si>
    <r>
      <rPr>
        <b/>
        <sz val="8"/>
        <rFont val="Arial"/>
        <family val="2"/>
      </rPr>
      <t>9.</t>
    </r>
    <r>
      <rPr>
        <sz val="8"/>
        <rFont val="Arial"/>
        <family val="2"/>
      </rPr>
      <t>       Asesoría en instrumentos de calidad regulatoria en 26 Gobiernos Regionales</t>
    </r>
  </si>
  <si>
    <r>
      <rPr>
        <b/>
        <sz val="8"/>
        <rFont val="Arial"/>
        <family val="2"/>
      </rPr>
      <t>10. </t>
    </r>
    <r>
      <rPr>
        <sz val="8"/>
        <rFont val="Arial"/>
        <family val="2"/>
      </rPr>
      <t>  Servicio de conceptualización, rediseño de plataforma e implementación</t>
    </r>
  </si>
  <si>
    <r>
      <rPr>
        <b/>
        <sz val="8"/>
        <rFont val="Arial"/>
        <family val="2"/>
      </rPr>
      <t>11.  </t>
    </r>
    <r>
      <rPr>
        <sz val="8"/>
        <rFont val="Arial"/>
        <family val="2"/>
      </rPr>
      <t xml:space="preserve"> Adquisición e Instalación de componentes para el Datacenter, incluye lo necesario para cumplir con el nivel de TIER III, contempla la adquisición del piso técnico, sistema de detección y amago de incendio, sistema de refrigeración y climatización, sistema de video de seguridad, instalaciones eléctricas, etc</t>
    </r>
  </si>
  <si>
    <r>
      <rPr>
        <b/>
        <sz val="8"/>
        <rFont val="Arial"/>
        <family val="2"/>
      </rPr>
      <t>12. </t>
    </r>
    <r>
      <rPr>
        <sz val="8"/>
        <rFont val="Arial"/>
        <family val="2"/>
      </rPr>
      <t>  Adquisición e instalación de hardware</t>
    </r>
  </si>
  <si>
    <r>
      <rPr>
        <b/>
        <sz val="8"/>
        <rFont val="Arial"/>
        <family val="2"/>
      </rPr>
      <t>13. </t>
    </r>
    <r>
      <rPr>
        <sz val="8"/>
        <rFont val="Arial"/>
        <family val="2"/>
      </rPr>
      <t>  Implementación de mejoras de eventos de vida ya identificados - réplica</t>
    </r>
  </si>
  <si>
    <r>
      <rPr>
        <b/>
        <sz val="8"/>
        <rFont val="Arial"/>
        <family val="2"/>
      </rPr>
      <t>14. </t>
    </r>
    <r>
      <rPr>
        <sz val="8"/>
        <rFont val="Arial"/>
        <family val="2"/>
      </rPr>
      <t>  Diseño e implementación piloto de Plataforma ERP de gestión integral de los Centros MAC (citas, colas/tickets, encuestas, eventos, entre otros)</t>
    </r>
  </si>
  <si>
    <r>
      <rPr>
        <b/>
        <sz val="8"/>
        <rFont val="Arial"/>
        <family val="2"/>
      </rPr>
      <t>15. </t>
    </r>
    <r>
      <rPr>
        <sz val="8"/>
        <rFont val="Arial"/>
        <family val="2"/>
      </rPr>
      <t>  Implementación de Plataforma ERP de gestión integral de los Centros MAC (citas, colas/tickets, encuestas, eventos, entre otros)</t>
    </r>
  </si>
  <si>
    <r>
      <rPr>
        <b/>
        <sz val="8"/>
        <rFont val="Arial"/>
        <family val="2"/>
      </rPr>
      <t>16. </t>
    </r>
    <r>
      <rPr>
        <sz val="8"/>
        <rFont val="Arial"/>
        <family val="2"/>
      </rPr>
      <t>  Implementación de 2 Centros MAC (Expediente técnico, Implementación y equipamiento) en los departamentos priorizados en el proyecto</t>
    </r>
  </si>
  <si>
    <r>
      <rPr>
        <b/>
        <sz val="8"/>
        <rFont val="Arial"/>
        <family val="2"/>
      </rPr>
      <t>17.</t>
    </r>
    <r>
      <rPr>
        <sz val="8"/>
        <rFont val="Arial"/>
        <family val="2"/>
      </rPr>
      <t xml:space="preserve"> Elaboración de programas de mejora de la competitividad</t>
    </r>
  </si>
  <si>
    <r>
      <rPr>
        <b/>
        <sz val="8"/>
        <rFont val="Arial"/>
        <family val="2"/>
      </rPr>
      <t>1.</t>
    </r>
    <r>
      <rPr>
        <sz val="8"/>
        <rFont val="Arial"/>
        <family val="2"/>
      </rPr>
      <t>       Servicio de Envío de Mensajes de Texto SMS Masivo (Broadcast) o en Modo Transaccional para los Servicios Digitales</t>
    </r>
  </si>
  <si>
    <r>
      <rPr>
        <b/>
        <sz val="8"/>
        <rFont val="Arial"/>
        <family val="2"/>
      </rPr>
      <t>2.   </t>
    </r>
    <r>
      <rPr>
        <sz val="8"/>
        <rFont val="Arial"/>
        <family val="2"/>
      </rPr>
      <t>    Capacitación: OGAJ, Congreso, Áreas Técnicas</t>
    </r>
  </si>
  <si>
    <r>
      <rPr>
        <b/>
        <sz val="8"/>
        <rFont val="Arial"/>
        <family val="2"/>
      </rPr>
      <t>3.</t>
    </r>
    <r>
      <rPr>
        <sz val="8"/>
        <rFont val="Arial"/>
        <family val="2"/>
      </rPr>
      <t>       Diseño, Desarrollo, Implementación y Difusión de la Plataforma</t>
    </r>
  </si>
  <si>
    <r>
      <rPr>
        <b/>
        <sz val="8"/>
        <rFont val="Arial"/>
        <family val="2"/>
      </rPr>
      <t>4.  </t>
    </r>
    <r>
      <rPr>
        <sz val="8"/>
        <rFont val="Arial"/>
        <family val="2"/>
      </rPr>
      <t>     Desarrollo del Sistema de Seguimiento de Modernización</t>
    </r>
  </si>
  <si>
    <r>
      <rPr>
        <b/>
        <sz val="8"/>
        <rFont val="Arial"/>
        <family val="2"/>
      </rPr>
      <t>5.   </t>
    </r>
    <r>
      <rPr>
        <sz val="8"/>
        <rFont val="Arial"/>
        <family val="2"/>
      </rPr>
      <t>    Asesoría en Instrumentos de Calidad Regulatoria en 20 Gobiernos Distritales</t>
    </r>
  </si>
  <si>
    <r>
      <rPr>
        <b/>
        <sz val="8"/>
        <rFont val="Arial"/>
        <family val="2"/>
      </rPr>
      <t>6. </t>
    </r>
    <r>
      <rPr>
        <sz val="8"/>
        <rFont val="Arial"/>
        <family val="2"/>
      </rPr>
      <t>      Asesoría en Instrumentos de Calidad Regulatoria en 5 Gobiernos Provinciales</t>
    </r>
  </si>
  <si>
    <r>
      <rPr>
        <b/>
        <sz val="8"/>
        <rFont val="Arial"/>
        <family val="2"/>
      </rPr>
      <t>7. </t>
    </r>
    <r>
      <rPr>
        <sz val="8"/>
        <rFont val="Arial"/>
        <family val="2"/>
      </rPr>
      <t>      Focus Groups y otros instrumentos cualitativos para la medición de la Calidad de los Servicios Públicos 2020</t>
    </r>
  </si>
  <si>
    <r>
      <rPr>
        <b/>
        <sz val="8"/>
        <rFont val="Arial"/>
        <family val="2"/>
      </rPr>
      <t>8. </t>
    </r>
    <r>
      <rPr>
        <sz val="8"/>
        <rFont val="Arial"/>
        <family val="2"/>
      </rPr>
      <t>      Implementación de Mejoras de Eventos de Vida ya Identificados - Réplica</t>
    </r>
  </si>
  <si>
    <r>
      <rPr>
        <b/>
        <sz val="8"/>
        <rFont val="Arial"/>
        <family val="2"/>
      </rPr>
      <t>9. </t>
    </r>
    <r>
      <rPr>
        <sz val="8"/>
        <rFont val="Arial"/>
        <family val="2"/>
      </rPr>
      <t>      Levantamiento de Nuevos Mapas de "Eventos de Vida" de Ciudadanos y Rutas Empresariales 2021</t>
    </r>
  </si>
  <si>
    <r>
      <rPr>
        <b/>
        <sz val="8"/>
        <rFont val="Arial"/>
        <family val="2"/>
      </rPr>
      <t>10.</t>
    </r>
    <r>
      <rPr>
        <sz val="8"/>
        <rFont val="Arial"/>
        <family val="2"/>
      </rPr>
      <t>   Elaboración del Índice de Desempeño de Servicio al Ciudadano y Transferencia a la SGP</t>
    </r>
  </si>
  <si>
    <r>
      <rPr>
        <b/>
        <sz val="8"/>
        <rFont val="Arial"/>
        <family val="2"/>
      </rPr>
      <t>11.</t>
    </r>
    <r>
      <rPr>
        <sz val="8"/>
        <rFont val="Arial"/>
        <family val="2"/>
      </rPr>
      <t>   Aplicación de la Encuesta Nacional Anual de Satisfacción Ciudadana (2021).</t>
    </r>
  </si>
  <si>
    <r>
      <rPr>
        <b/>
        <sz val="8"/>
        <rFont val="Arial"/>
        <family val="2"/>
      </rPr>
      <t>12. </t>
    </r>
    <r>
      <rPr>
        <sz val="8"/>
        <rFont val="Arial"/>
        <family val="2"/>
      </rPr>
      <t>  Implementación del Libro De Reclamaciones en las Entidades Públicas del Gobierno Regional y Local</t>
    </r>
  </si>
  <si>
    <r>
      <rPr>
        <b/>
        <sz val="8"/>
        <rFont val="Arial"/>
        <family val="2"/>
      </rPr>
      <t>13.  </t>
    </r>
    <r>
      <rPr>
        <sz val="8"/>
        <rFont val="Arial"/>
        <family val="2"/>
      </rPr>
      <t xml:space="preserve"> Servicio de Diseño e Implementación Piloto del Manual para la Gestión de la continuidad Operacional y Riesgos en la Gestión de los Centros Mac e Implementación en los 11 Centros Mac / Gestión de Riesgos y Contingencias</t>
    </r>
  </si>
  <si>
    <r>
      <rPr>
        <b/>
        <sz val="8"/>
        <rFont val="Arial"/>
        <family val="2"/>
      </rPr>
      <t>14.</t>
    </r>
    <r>
      <rPr>
        <sz val="8"/>
        <rFont val="Arial"/>
        <family val="2"/>
      </rPr>
      <t>   Implementación del Manual para la Gestión de la Continuidad Operacional y Riesgos en la gestión de los Gentros Mac e Implementación en los 11 Centros Mac / Gestión de Riesgos Y Contingencias</t>
    </r>
  </si>
  <si>
    <r>
      <rPr>
        <b/>
        <sz val="8"/>
        <rFont val="Arial"/>
        <family val="2"/>
      </rPr>
      <t>15.</t>
    </r>
    <r>
      <rPr>
        <sz val="8"/>
        <rFont val="Arial"/>
        <family val="2"/>
      </rPr>
      <t>   Diseño de Productos Comunicacionales para cada Canal de Atención Mac</t>
    </r>
  </si>
  <si>
    <r>
      <rPr>
        <b/>
        <sz val="8"/>
        <rFont val="Arial"/>
        <family val="2"/>
      </rPr>
      <t>16.</t>
    </r>
    <r>
      <rPr>
        <sz val="8"/>
        <rFont val="Arial"/>
        <family val="2"/>
      </rPr>
      <t>   Aplicación de Metodología - Línea Base 2019</t>
    </r>
  </si>
  <si>
    <r>
      <rPr>
        <b/>
        <sz val="8"/>
        <rFont val="Arial"/>
        <family val="2"/>
      </rPr>
      <t>17</t>
    </r>
    <r>
      <rPr>
        <sz val="8"/>
        <rFont val="Arial"/>
        <family val="2"/>
      </rPr>
      <t>.   Elaboración del Estudio Costos de Control Ex Ante Sistemas Administrativos</t>
    </r>
  </si>
  <si>
    <r>
      <rPr>
        <b/>
        <sz val="8"/>
        <rFont val="Arial"/>
        <family val="2"/>
      </rPr>
      <t>18</t>
    </r>
    <r>
      <rPr>
        <sz val="8"/>
        <rFont val="Arial"/>
        <family val="2"/>
      </rPr>
      <t>.   Medición de Cargas Administrativas en las Regulaciones de Gestión Interna Caso 1</t>
    </r>
  </si>
  <si>
    <r>
      <rPr>
        <b/>
        <sz val="8"/>
        <rFont val="Arial"/>
        <family val="2"/>
      </rPr>
      <t>19</t>
    </r>
    <r>
      <rPr>
        <sz val="8"/>
        <rFont val="Arial"/>
        <family val="2"/>
      </rPr>
      <t>.   Validación del Modelo de Riesgos de Gestión</t>
    </r>
  </si>
  <si>
    <r>
      <rPr>
        <b/>
        <sz val="8"/>
        <rFont val="Arial"/>
        <family val="2"/>
      </rPr>
      <t>20</t>
    </r>
    <r>
      <rPr>
        <sz val="8"/>
        <rFont val="Arial"/>
        <family val="2"/>
      </rPr>
      <t>.   Desarrollo de Nuevos Servicios Digitales</t>
    </r>
  </si>
  <si>
    <r>
      <rPr>
        <b/>
        <sz val="8"/>
        <rFont val="Arial"/>
        <family val="2"/>
      </rPr>
      <t>21</t>
    </r>
    <r>
      <rPr>
        <sz val="8"/>
        <rFont val="Arial"/>
        <family val="2"/>
      </rPr>
      <t>.   Consultoría para el Diseño de una Hoja de Ruta que Establezca un nuevo Marco Para Informar y Utilizar Datos de ECE en la que se incluya una estrategia de utilización De La Información para la planificación en todos los niveles del sistema, pero también a los PPFF y Público.</t>
    </r>
  </si>
  <si>
    <r>
      <rPr>
        <b/>
        <sz val="8"/>
        <rFont val="Arial"/>
        <family val="2"/>
      </rPr>
      <t>22.</t>
    </r>
    <r>
      <rPr>
        <sz val="8"/>
        <rFont val="Arial"/>
        <family val="2"/>
      </rPr>
      <t>   Servicio de Consultoría Nacional para el Desarrollo de Estrategias orientadas al establecimiento de nuevos Indicadores, dentro de la prioridad Educación, para una Mejor Gestión de Cumplimiento, de las Metas Trazadas.</t>
    </r>
  </si>
  <si>
    <r>
      <rPr>
        <b/>
        <sz val="8"/>
        <rFont val="Arial"/>
        <family val="2"/>
      </rPr>
      <t>23.</t>
    </r>
    <r>
      <rPr>
        <sz val="8"/>
        <rFont val="Arial"/>
        <family val="2"/>
      </rPr>
      <t>   Consultoría para la Evaluación del Impacto en la Implementación del Sistema De Telesalud en los Ciudadanos.</t>
    </r>
  </si>
  <si>
    <r>
      <rPr>
        <b/>
        <sz val="8"/>
        <rFont val="Arial"/>
        <family val="2"/>
      </rPr>
      <t>24.  </t>
    </r>
    <r>
      <rPr>
        <sz val="8"/>
        <rFont val="Arial"/>
        <family val="2"/>
      </rPr>
      <t xml:space="preserve"> Encuestas para Identificar y validar las cargas Administrativas - 2020</t>
    </r>
  </si>
  <si>
    <r>
      <rPr>
        <b/>
        <sz val="8"/>
        <rFont val="Arial"/>
        <family val="2"/>
      </rPr>
      <t>25. </t>
    </r>
    <r>
      <rPr>
        <sz val="8"/>
        <rFont val="Arial"/>
        <family val="2"/>
      </rPr>
      <t>  Elaboración del Esquema de Seguimiento y Evaluación del Sistema de Modernización</t>
    </r>
  </si>
  <si>
    <r>
      <rPr>
        <b/>
        <sz val="8"/>
        <rFont val="Arial"/>
        <family val="2"/>
      </rPr>
      <t>26.</t>
    </r>
    <r>
      <rPr>
        <sz val="8"/>
        <rFont val="Arial"/>
        <family val="2"/>
      </rPr>
      <t>   Transferencia Metodológica en Medios Virtuales (Incluye Norma Técnica Y Libro de Reclamaciones) - Capacitación a Tres Grupos de Entidades</t>
    </r>
  </si>
  <si>
    <r>
      <rPr>
        <b/>
        <sz val="8"/>
        <rFont val="Arial"/>
        <family val="2"/>
      </rPr>
      <t>27.</t>
    </r>
    <r>
      <rPr>
        <sz val="8"/>
        <rFont val="Arial"/>
        <family val="2"/>
      </rPr>
      <t>   Implementación de mejoras de Eventos de Vida ya Identificados - Piloto</t>
    </r>
  </si>
  <si>
    <r>
      <rPr>
        <b/>
        <sz val="8"/>
        <rFont val="Arial"/>
        <family val="2"/>
      </rPr>
      <t>28.</t>
    </r>
    <r>
      <rPr>
        <sz val="8"/>
        <rFont val="Arial"/>
        <family val="2"/>
      </rPr>
      <t>   Focus Groups y otros Instrumentos Cualitativos para la Medición de la Calidad de los Servicios Públicos 2020</t>
    </r>
  </si>
  <si>
    <r>
      <rPr>
        <b/>
        <sz val="8"/>
        <rFont val="Arial"/>
        <family val="2"/>
      </rPr>
      <t>29.</t>
    </r>
    <r>
      <rPr>
        <sz val="8"/>
        <rFont val="Arial"/>
        <family val="2"/>
      </rPr>
      <t>   Despliegue de Pilotos para la Validación de los Estándares de Calidad de Servicios en las Entidades Públicas Del Gobierno Nacional</t>
    </r>
  </si>
  <si>
    <r>
      <rPr>
        <b/>
        <sz val="8"/>
        <rFont val="Arial"/>
        <family val="2"/>
      </rPr>
      <t>30.</t>
    </r>
    <r>
      <rPr>
        <sz val="8"/>
        <rFont val="Arial"/>
        <family val="2"/>
      </rPr>
      <t>   Servicio de Diseño e Implementación Piloto del Manual Tic para los Centros Mac</t>
    </r>
  </si>
  <si>
    <r>
      <rPr>
        <b/>
        <sz val="8"/>
        <rFont val="Arial"/>
        <family val="2"/>
      </rPr>
      <t>31.</t>
    </r>
    <r>
      <rPr>
        <sz val="8"/>
        <rFont val="Arial"/>
        <family val="2"/>
      </rPr>
      <t>   Implementación del Manual Tic para los Centros Mac</t>
    </r>
  </si>
  <si>
    <r>
      <rPr>
        <b/>
        <sz val="8"/>
        <rFont val="Arial"/>
        <family val="2"/>
      </rPr>
      <t>32</t>
    </r>
    <r>
      <rPr>
        <sz val="8"/>
        <rFont val="Arial"/>
        <family val="2"/>
      </rPr>
      <t>.   Elaboración de una Metodología y Material Para Implementar la Gestión de Riesgos en las Entidades Públicas</t>
    </r>
  </si>
  <si>
    <r>
      <rPr>
        <b/>
        <sz val="8"/>
        <rFont val="Arial"/>
        <family val="2"/>
      </rPr>
      <t>33. </t>
    </r>
    <r>
      <rPr>
        <sz val="8"/>
        <rFont val="Arial"/>
        <family val="2"/>
      </rPr>
      <t>  Elaboración de un mapeo territorial de actores e intervenciones en el marco de la implementación de las Agencias Regionales de Desarrollo: Ancash, Huánuco, Tacna y Tumbes</t>
    </r>
  </si>
  <si>
    <r>
      <rPr>
        <b/>
        <sz val="8"/>
        <rFont val="Arial"/>
        <family val="2"/>
      </rPr>
      <t>34.</t>
    </r>
    <r>
      <rPr>
        <sz val="8"/>
        <rFont val="Arial"/>
        <family val="2"/>
      </rPr>
      <t>   Servicio de consultoría para la supervisión de la "Habilitación física del Centro de Mejor Atención al Ciudadano - MAC Loreto"</t>
    </r>
  </si>
  <si>
    <r>
      <rPr>
        <b/>
        <sz val="8"/>
        <rFont val="Arial"/>
        <family val="2"/>
      </rPr>
      <t>35. </t>
    </r>
    <r>
      <rPr>
        <sz val="8"/>
        <rFont val="Arial"/>
        <family val="2"/>
      </rPr>
      <t>  Habilitación física del Centro de Mejor Atención al Ciudadano - MAC Loreto</t>
    </r>
  </si>
  <si>
    <r>
      <rPr>
        <b/>
        <sz val="8"/>
        <rFont val="Arial"/>
        <family val="2"/>
      </rPr>
      <t>36</t>
    </r>
    <r>
      <rPr>
        <sz val="8"/>
        <rFont val="Arial"/>
        <family val="2"/>
      </rPr>
      <t>.   Definición del alcance del estudio, diseño muestral, desarrollo e implementación técnicas de recojo de información, e identificación de espacios de mejora para cuatro cadenas de trámites y/o servicios de personas naturales o jurídicas</t>
    </r>
  </si>
  <si>
    <r>
      <rPr>
        <b/>
        <sz val="8"/>
        <rFont val="Arial"/>
        <family val="2"/>
      </rPr>
      <t>37. </t>
    </r>
    <r>
      <rPr>
        <sz val="8"/>
        <rFont val="Arial"/>
        <family val="2"/>
      </rPr>
      <t>  Plataforma Nacional de Gobierno Digital (PNGD): implementación e implantación de infraestructura, hardware, software base, utilitarios, componentes de seguridad y software de aplicación</t>
    </r>
  </si>
  <si>
    <r>
      <rPr>
        <b/>
        <sz val="8"/>
        <rFont val="Arial"/>
        <family val="2"/>
      </rPr>
      <t>38.</t>
    </r>
    <r>
      <rPr>
        <sz val="8"/>
        <rFont val="Arial"/>
        <family val="2"/>
      </rPr>
      <t>   Servicio de consultoría para la supervisión de la "Habilitación física del Centro de Mejor Atención al Ciudadano - MAC Moquegua"</t>
    </r>
  </si>
  <si>
    <r>
      <rPr>
        <b/>
        <sz val="8"/>
        <rFont val="Arial"/>
        <family val="2"/>
      </rPr>
      <t>39</t>
    </r>
    <r>
      <rPr>
        <sz val="8"/>
        <rFont val="Arial"/>
        <family val="2"/>
      </rPr>
      <t>.   Habilitación física del Centro de Mejor Atención al Ciudadano - MAC Moquegua</t>
    </r>
  </si>
  <si>
    <r>
      <rPr>
        <b/>
        <sz val="8"/>
        <rFont val="Arial"/>
        <family val="2"/>
      </rPr>
      <t>40.</t>
    </r>
    <r>
      <rPr>
        <sz val="8"/>
        <rFont val="Arial"/>
        <family val="2"/>
      </rPr>
      <t>   Proceso colaborativo de desarrollo y co-creación de prototipos de solución e innovación pública</t>
    </r>
  </si>
  <si>
    <r>
      <rPr>
        <b/>
        <sz val="8"/>
        <rFont val="Arial"/>
        <family val="2"/>
      </rPr>
      <t>41.</t>
    </r>
    <r>
      <rPr>
        <sz val="8"/>
        <rFont val="Arial"/>
        <family val="2"/>
      </rPr>
      <t>   Levantamiento de información y desarrollo de evaluación de impacto de los centros MAC en los ciudadanos y entidades públicas.</t>
    </r>
  </si>
  <si>
    <r>
      <rPr>
        <b/>
        <sz val="8"/>
        <rFont val="Arial"/>
        <family val="2"/>
      </rPr>
      <t>1.  </t>
    </r>
    <r>
      <rPr>
        <sz val="8"/>
        <rFont val="Arial"/>
        <family val="2"/>
      </rPr>
      <t>     Servicio Administrado de Infraestructura en la Nube para el Alojamiento de los Servicios Digitales de la Plataforma Digital Única del Estado Peruano de Orientación al Ciudadano - GOB.PE</t>
    </r>
  </si>
  <si>
    <r>
      <rPr>
        <b/>
        <sz val="8"/>
        <rFont val="Arial"/>
        <family val="2"/>
      </rPr>
      <t>2.</t>
    </r>
    <r>
      <rPr>
        <sz val="8"/>
        <rFont val="Arial"/>
        <family val="2"/>
      </rPr>
      <t>       Adquisición de dos Estaciones de Trabajo para la Administración de la Plataforma Mapa Inversiones desde el Territorio de la Secretaria de Descentralización - SD</t>
    </r>
  </si>
  <si>
    <r>
      <rPr>
        <b/>
        <sz val="8"/>
        <rFont val="Arial"/>
        <family val="2"/>
      </rPr>
      <t>3.</t>
    </r>
    <r>
      <rPr>
        <sz val="8"/>
        <rFont val="Arial"/>
        <family val="2"/>
      </rPr>
      <t>       Fortalecimiento de la Estrategia de Intervención de los EICE para el Desarrollo Socioemocional De IIEE Priorizadas en el Año Escolar 2020</t>
    </r>
  </si>
  <si>
    <r>
      <rPr>
        <b/>
        <sz val="8"/>
        <rFont val="Arial"/>
        <family val="2"/>
      </rPr>
      <t>4. </t>
    </r>
    <r>
      <rPr>
        <sz val="8"/>
        <rFont val="Arial"/>
        <family val="2"/>
      </rPr>
      <t>      Evaluación Mixta de la Implementación de la Intervención de Visitas Domiciliarias con Actores Sociales por el Ministerio de Salud en el Marco de la Prioridad de Salud Infantil</t>
    </r>
  </si>
  <si>
    <r>
      <rPr>
        <b/>
        <sz val="8"/>
        <rFont val="Arial"/>
        <family val="2"/>
      </rPr>
      <t>5.</t>
    </r>
    <r>
      <rPr>
        <sz val="8"/>
        <rFont val="Arial"/>
        <family val="2"/>
      </rPr>
      <t xml:space="preserve"> Servicio de Diseño y Validación de la Metodología para Medir la Prevalencia de Usuarios que reciben todos los productos farmacéuticos prescritos en los establecimientos de salud del Ministerio de Salud y Gobiernos Regionales</t>
    </r>
  </si>
  <si>
    <r>
      <rPr>
        <b/>
        <sz val="8"/>
        <rFont val="Arial"/>
        <family val="2"/>
      </rPr>
      <t>6.</t>
    </r>
    <r>
      <rPr>
        <sz val="8"/>
        <rFont val="Arial"/>
        <family val="2"/>
      </rPr>
      <t xml:space="preserve"> Servicio de Procesamiento Técnico archivistico de la documentación del archivo central de la Presidencia del Consejo de Ministros</t>
    </r>
  </si>
  <si>
    <r>
      <rPr>
        <b/>
        <sz val="8"/>
        <rFont val="Arial"/>
        <family val="2"/>
      </rPr>
      <t>7.</t>
    </r>
    <r>
      <rPr>
        <sz val="8"/>
        <rFont val="Arial"/>
        <family val="2"/>
      </rPr>
      <t xml:space="preserve"> Plataforma Nacional de Gobierno Digital</t>
    </r>
  </si>
  <si>
    <r>
      <rPr>
        <b/>
        <sz val="8"/>
        <rFont val="Arial"/>
        <family val="2"/>
      </rPr>
      <t>8.</t>
    </r>
    <r>
      <rPr>
        <sz val="8"/>
        <rFont val="Arial"/>
        <family val="2"/>
      </rPr>
      <t xml:space="preserve"> Diseño e implementación del programa de capacitación para el personal de los nuevos Centros MAC a nivel nacional</t>
    </r>
  </si>
  <si>
    <r>
      <rPr>
        <b/>
        <sz val="8"/>
        <rFont val="Arial"/>
        <family val="2"/>
      </rPr>
      <t>9.</t>
    </r>
    <r>
      <rPr>
        <sz val="8"/>
        <rFont val="Arial"/>
        <family val="2"/>
      </rPr>
      <t xml:space="preserve"> Encuesta de satisfacción ciudadana a nivel regional</t>
    </r>
  </si>
  <si>
    <r>
      <rPr>
        <b/>
        <sz val="8"/>
        <rFont val="Arial"/>
        <family val="2"/>
      </rPr>
      <t>10.</t>
    </r>
    <r>
      <rPr>
        <sz val="8"/>
        <rFont val="Arial"/>
        <family val="2"/>
      </rPr>
      <t xml:space="preserve"> Consultoría para el diseño y dictado de programa de especialización en Gestión de la Calidad de
Servicios en el sector público</t>
    </r>
  </si>
  <si>
    <r>
      <rPr>
        <b/>
        <sz val="8"/>
        <rFont val="Arial"/>
        <family val="2"/>
      </rPr>
      <t>11.</t>
    </r>
    <r>
      <rPr>
        <sz val="8"/>
        <rFont val="Arial"/>
        <family val="2"/>
      </rPr>
      <t xml:space="preserve"> Elaboración de diagnóstico y de requerimientos técnicos para un sistema de información integral (SII) de la plataforma MAC</t>
    </r>
  </si>
  <si>
    <r>
      <rPr>
        <b/>
        <sz val="8"/>
        <rFont val="Arial"/>
        <family val="2"/>
      </rPr>
      <t xml:space="preserve">12. </t>
    </r>
    <r>
      <rPr>
        <sz val="8"/>
        <rFont val="Arial"/>
        <family val="2"/>
      </rPr>
      <t>Asistencia Técnica para la implementación de una hoja de ruta para la atracción docente a plazas vulnerables basada en un estudio exploratorio sobre las condiciones para atraer docentes jóvenes a plazas vulnerables
Se habilitó la compatibilidad con el lector de pantalla.</t>
    </r>
  </si>
  <si>
    <r>
      <rPr>
        <b/>
        <sz val="8"/>
        <rFont val="Arial"/>
        <family val="2"/>
      </rPr>
      <t>13.</t>
    </r>
    <r>
      <rPr>
        <sz val="8"/>
        <rFont val="Arial"/>
        <family val="2"/>
      </rPr>
      <t xml:space="preserve"> Servicio de desarrollo, implementación y mantenimiento de servicios digitales</t>
    </r>
  </si>
  <si>
    <r>
      <rPr>
        <b/>
        <sz val="8"/>
        <rFont val="Arial"/>
        <family val="2"/>
      </rPr>
      <t>14.</t>
    </r>
    <r>
      <rPr>
        <sz val="8"/>
        <rFont val="Arial"/>
        <family val="2"/>
      </rPr>
      <t xml:space="preserve"> Adquisición de dos (02) equipos de servidores para el Hosting de las Aplicaciones Administradas por la Secretaría de Gobierno Digital para el Centro Nacional de Seguridad (segunda convocatoria).</t>
    </r>
  </si>
  <si>
    <r>
      <rPr>
        <b/>
        <sz val="8"/>
        <rFont val="Arial"/>
        <family val="2"/>
      </rPr>
      <t>15.</t>
    </r>
    <r>
      <rPr>
        <sz val="8"/>
        <rFont val="Arial"/>
        <family val="2"/>
      </rPr>
      <t xml:space="preserve"> Autoridad de Probidad Independiente (API) para la Licitación Pública Internacional de la Plataforma Nacional de Gobierno DIGITAL (PNGD)</t>
    </r>
  </si>
  <si>
    <r>
      <rPr>
        <b/>
        <sz val="8"/>
        <rFont val="Arial"/>
        <family val="2"/>
      </rPr>
      <t>16.</t>
    </r>
    <r>
      <rPr>
        <sz val="8"/>
        <rFont val="Arial"/>
        <family val="2"/>
      </rPr>
      <t xml:space="preserve"> Auditoría de Informes Financieros del Proyecto “Mejoramiento y Ampliación de los Servicios de Soporte para la Provisión de los Servicios a los Ciudadanos y las Empresas, a Nivel Nacional” – Contrato de Préstamo 4399/OC-PE (Los ejercicios económicos materia del servicio de auditoría externa comprenden los ejercicios dentro del periodo del 22.02.2019 hasta el 12.09.2023</t>
    </r>
  </si>
  <si>
    <r>
      <rPr>
        <b/>
        <sz val="8"/>
        <rFont val="Arial"/>
        <family val="2"/>
      </rPr>
      <t>17.</t>
    </r>
    <r>
      <rPr>
        <sz val="8"/>
        <rFont val="Arial"/>
        <family val="2"/>
      </rPr>
      <t xml:space="preserve"> Servicio de Diseño de Experiencia de Usuario para la Creación y Mantenimiento de Servicios Digitales</t>
    </r>
  </si>
  <si>
    <r>
      <rPr>
        <b/>
        <sz val="8"/>
        <rFont val="Arial"/>
        <family val="2"/>
      </rPr>
      <t>18.</t>
    </r>
    <r>
      <rPr>
        <sz val="8"/>
        <rFont val="Arial"/>
        <family val="2"/>
      </rPr>
      <t xml:space="preserve"> Servicio de Supervisión, Capacitación, Creación y Migración de Contenidos a la Plataforma Digital Única del Estado Peruano Gob.pe.</t>
    </r>
  </si>
  <si>
    <r>
      <rPr>
        <b/>
        <sz val="8"/>
        <rFont val="Arial"/>
        <family val="2"/>
      </rPr>
      <t>19.</t>
    </r>
    <r>
      <rPr>
        <sz val="8"/>
        <rFont val="Arial"/>
        <family val="2"/>
      </rPr>
      <t xml:space="preserve"> Desarrollo de un aplicativo con funcionalidades que permitan la gestión integrada y gestión del conocimiento de la Secretaria de Gestión Pública</t>
    </r>
  </si>
  <si>
    <r>
      <rPr>
        <b/>
        <sz val="8"/>
        <rFont val="Arial"/>
        <family val="2"/>
      </rPr>
      <t>20.</t>
    </r>
    <r>
      <rPr>
        <sz val="8"/>
        <rFont val="Arial"/>
        <family val="2"/>
      </rPr>
      <t xml:space="preserve"> Definición del alcance del estudio, diseño muestral, desarrollo e implementación técnicas de recojo de información, e identificación de espacios de mejora para cuatro cadenas de trámites y/o servicios de personas naturales o jurídicas</t>
    </r>
  </si>
  <si>
    <r>
      <rPr>
        <b/>
        <sz val="8"/>
        <rFont val="Arial"/>
        <family val="2"/>
      </rPr>
      <t xml:space="preserve">21. </t>
    </r>
    <r>
      <rPr>
        <sz val="8"/>
        <rFont val="Arial"/>
        <family val="2"/>
      </rPr>
      <t>Alquiler de oficinas del Proyecto</t>
    </r>
  </si>
  <si>
    <t>Primera anualidad:
04/07/2021
Segunda anualidad:
04/07/2022</t>
  </si>
  <si>
    <t>PPTO 2020
(AL 31/12)</t>
  </si>
  <si>
    <t>PPTO 2021
(AL 30/06)</t>
  </si>
  <si>
    <t>PPTO 2022
(PROYECCION 31/12)</t>
  </si>
  <si>
    <t>Consultores internacionales para el estudio metodologico de las Cuentas Nacionales</t>
  </si>
  <si>
    <t>00416008566</t>
  </si>
  <si>
    <t>Mayo del 2019</t>
  </si>
  <si>
    <t>00416009279</t>
  </si>
  <si>
    <t>Febrero   - 2020</t>
  </si>
  <si>
    <t>00416008973</t>
  </si>
  <si>
    <t>Diciembre-2019</t>
  </si>
  <si>
    <t>00416009155</t>
  </si>
  <si>
    <t>UNID.GESTION DE APOYO AL DESARR.SOSTENIBLE DEL VRAEM-RETENCIONES 10%</t>
  </si>
  <si>
    <t>UNID.GEST.APOYO AL DESAR.SOST.DEL VRAEM-EJEC.CARTAS FIANZAS POR GRTIA.</t>
  </si>
  <si>
    <t>00416009538</t>
  </si>
  <si>
    <t>Febrero - 2021</t>
  </si>
  <si>
    <t>DNI / CARNET EXTRAN-
JERIA</t>
  </si>
  <si>
    <t>TIPO
DE
CON-
TRATO</t>
  </si>
  <si>
    <t>Donaciones y Transferencias</t>
  </si>
  <si>
    <t>DNI O
PARTIDA REGISTRAL</t>
  </si>
  <si>
    <t xml:space="preserve">FORMA DE PAGO
(MENSUAL O ANUAL) 
Y
FECHA DE PAGO </t>
  </si>
  <si>
    <t>FORMATO 01: INDICADORES DE GESTIÓN SEGÚN OBJETIVOS ESTRATÉGICOS INSTITUCIONALES AL 2023</t>
  </si>
  <si>
    <t>Meta
 2022</t>
  </si>
  <si>
    <t xml:space="preserve">OES.01. </t>
  </si>
  <si>
    <t>Porcentaje de proyectos normativos con acuerdos consensuados con al menos una observación en la Comisión de Coordinación Viceministerial. </t>
  </si>
  <si>
    <t>81% </t>
  </si>
  <si>
    <t>PCM</t>
  </si>
  <si>
    <t>82% </t>
  </si>
  <si>
    <t>84% </t>
  </si>
  <si>
    <t>Número de entidades del nivel nacional que implementan el Sistema de Alerta Temprana.</t>
  </si>
  <si>
    <t>14 </t>
  </si>
  <si>
    <t>16 </t>
  </si>
  <si>
    <t xml:space="preserve">OES.02. </t>
  </si>
  <si>
    <t>Porcentaje de Gobiernos Regionales que cuentan con herramientas implementadas para el fortalecimiento de la descentralización.</t>
  </si>
  <si>
    <t>50% </t>
  </si>
  <si>
    <t>57% </t>
  </si>
  <si>
    <t>OES.03.</t>
  </si>
  <si>
    <t>Porcentaje de entidades públicas de los tres niveles de gobierno que implementan los instrumentos innovadores generados por la Secretaría de Gestión Pública    </t>
  </si>
  <si>
    <t>s.i.  </t>
  </si>
  <si>
    <t>80% </t>
  </si>
  <si>
    <t>Porcentaje de entidades públicas de los tres niveles de gobierno que implementan la Estrategia Nacional de Gobierno Digital</t>
  </si>
  <si>
    <t>90% </t>
  </si>
  <si>
    <t xml:space="preserve">OES 4 </t>
  </si>
  <si>
    <t>Porcentaje de entidades públicas del nivel nacional, regional y local que cumplen con la Política Nacional de Gestión del Riesgo de Desastres (GRD)</t>
  </si>
  <si>
    <t>42% </t>
  </si>
  <si>
    <t>45% </t>
  </si>
  <si>
    <t>Porcentaje de acciones estratégicas que lograron el cumplimiento de sus metas</t>
  </si>
  <si>
    <t>100% </t>
  </si>
  <si>
    <t>OES.03</t>
  </si>
  <si>
    <t>Número de actividades estadísticas estructurales actualizadas</t>
  </si>
  <si>
    <t>1
(1940)</t>
  </si>
  <si>
    <t>Plan Operativo Institucional del INEI, aprobado mediante Resolución Jefatural</t>
  </si>
  <si>
    <t>Dirección Nacional de Censos y Encuestas</t>
  </si>
  <si>
    <t>Número de productos estadísticos elaborados y difundidos</t>
  </si>
  <si>
    <t>649
(2008)</t>
  </si>
  <si>
    <t>Oficina Técnica de Planificación, Presupuesto y Cooperación Técnica</t>
  </si>
  <si>
    <t>Número de documentos aprobados que mejoran la organización y procesos del Sistema Estadístico Nacional</t>
  </si>
  <si>
    <t>1
(2012)</t>
  </si>
  <si>
    <t xml:space="preserve">Número de Actividades presidenciales </t>
  </si>
  <si>
    <t>470
(2018)</t>
  </si>
  <si>
    <t>Agenda Presidencial</t>
  </si>
  <si>
    <t>Secretaría de Actividades - Oficina de Protocolo</t>
  </si>
  <si>
    <t>Porcentaje de actividades y/o acciones implementados según los lineamientos de la Política de Modernización del Estado</t>
  </si>
  <si>
    <t>ND
(2018)</t>
  </si>
  <si>
    <t>Reporte de OTI
ORRHH
OACGD</t>
  </si>
  <si>
    <t xml:space="preserve">Oficina de Planeamiento, Presupuesto y Modernización </t>
  </si>
  <si>
    <t>Indice de vulnerabilidad de riesgos de desastres en el Despacho Presidencial</t>
  </si>
  <si>
    <t>Reporte de Casa Militar</t>
  </si>
  <si>
    <t>Casa Militar</t>
  </si>
  <si>
    <t>OES.01.</t>
  </si>
  <si>
    <t xml:space="preserve">Ingresos lícitos totales anuales de las familias que participan en el PIRDAIS. </t>
  </si>
  <si>
    <t>15,840
(2019)</t>
  </si>
  <si>
    <t xml:space="preserve">Evaluación Anual de Resultados del PP PIRDAIS. DPM - DEVIDA. </t>
  </si>
  <si>
    <t xml:space="preserve">Dirección de Promoción y Monitoreo </t>
  </si>
  <si>
    <t xml:space="preserve">Número de toneladas de cocaína evitada por acciones de erradicación como resultado de las intervenciones interinstitucionales promovidas por DEVIDA. </t>
  </si>
  <si>
    <t>57
(2020)</t>
  </si>
  <si>
    <t>Registros de erradicación de cultivos – CORAH - MININTER.</t>
  </si>
  <si>
    <t xml:space="preserve">Dirección de Asuntos Técnicos Observatorio Peruano de Drogas. </t>
  </si>
  <si>
    <t xml:space="preserve">Número de personas que participan en las intervenciones de prevención y reducción del consumo de drogas. </t>
  </si>
  <si>
    <t>220,218
(2019)</t>
  </si>
  <si>
    <t>Reporte Anual de Ejecución del Programa Presupuestal de Prevención y Tratamiento del Consumo de Drogas – PTCD. DPM - DEVIDA</t>
  </si>
  <si>
    <t xml:space="preserve">Prevalencia anual de consumo de drogas ilegales en la población escolar de educación secundaria intervenida. </t>
  </si>
  <si>
    <t>3.7
(2019)</t>
  </si>
  <si>
    <t xml:space="preserve">Evaluación del Programa de Prevención y Tratamiento del consumo de Drogas en su intervención Educativa – PTCD. DPM – DEVIDA. </t>
  </si>
  <si>
    <t xml:space="preserve">Prevalencia anual de consumo de drogas legales en la población escolar de educación secundaria intervenida. </t>
  </si>
  <si>
    <t>27.2
(2019)</t>
  </si>
  <si>
    <t xml:space="preserve">Informes de Priorización de intervenciones en el marco del PP PTCD. DAT –DEVIDA. </t>
  </si>
  <si>
    <t xml:space="preserve">Número de entidades de los tres niveles de gobierno (nacional, regional y local) articuladas a la Lucha contra las Drogas que ejecutan actividades en el marco de los Programas Presupuestales: PIRDAIS, PTCD y GIECOD. </t>
  </si>
  <si>
    <t>126
(2020)</t>
  </si>
  <si>
    <t xml:space="preserve">Informe de Priorización de los Programas Presupuestales PIRDAIS, PTCD y GIECOD. DAT - DEVIDA </t>
  </si>
  <si>
    <t xml:space="preserve">Porcentaje de actividades operativas del POI en el marco de los PP con prioridad muy alta, con niveles de ejecución igual o mayor al 100%. </t>
  </si>
  <si>
    <t>69
(2020)</t>
  </si>
  <si>
    <t>Informe Final de Ejecución del POI.</t>
  </si>
  <si>
    <t xml:space="preserve">Oficina de Planeamiento y Presupuesto </t>
  </si>
  <si>
    <t>OES.04</t>
  </si>
  <si>
    <t xml:space="preserve">Porcentaje de acciones de prevención y respuesta implementadas desde DEVIDA, ante riesgos y desastres en la Entidad. </t>
  </si>
  <si>
    <t>0
(2020)</t>
  </si>
  <si>
    <t>Registro de Gestión de Riesgos. Gerencia General - DEVIDA</t>
  </si>
  <si>
    <t>Oficina General de Administración</t>
  </si>
  <si>
    <t>Porcentaje de órganos del SINAPLAN que planifican articuladamente al Plan Estratégico de Desarrollo Nacional</t>
  </si>
  <si>
    <t>0%
(2019)</t>
  </si>
  <si>
    <t xml:space="preserve">Lista de órganos del SINAPLAN que, referenciaron la Visión de Perú al 2050 en sus planes </t>
  </si>
  <si>
    <t>DNCP</t>
  </si>
  <si>
    <t>Porcentaje de organizaciones de la sociedad civil que toman en cuenta el Plan Estratégico de Desarrollo Nacional para orientar su planeamiento y/o actividades</t>
  </si>
  <si>
    <t>Lista de organizaciones de la sociedad civil identificadas que, referenciaron el PEDN al 2050 en su planeamiento y/o actividades, según se indica en sus Memorias, Planes u otros documentos similares</t>
  </si>
  <si>
    <t>Porcentaje de políticas nacionales y planes estratégicos aprobados que consideran la información sobre conocimiento integral de la realidad</t>
  </si>
  <si>
    <t>Número de documentos de políticas y/o planes de sectores, gobiernos regionales y locales que consideraron información del conocimiento integral de la realidad.</t>
  </si>
  <si>
    <t>DNPE</t>
  </si>
  <si>
    <t>Porcentaje de políticas nacionales y planes estratégicos aprobados que consideran la información sobre la situación futura del país</t>
  </si>
  <si>
    <t>Número de documentos de políticas y/o planes de sectores, gobiernos regionales y locales que consideraron información futura del país.</t>
  </si>
  <si>
    <t xml:space="preserve">OES.03 </t>
  </si>
  <si>
    <t xml:space="preserve">Número de proyectos de politicas con informe técnico articuladas con el PEDN	</t>
  </si>
  <si>
    <t>2
(2018)</t>
  </si>
  <si>
    <t>Informes técnicos del CEPLAN</t>
  </si>
  <si>
    <t>Número de planes del Gobierno Nacional y Gobiernos Regionales articuladas con el PEDN</t>
  </si>
  <si>
    <t>70
(2016)</t>
  </si>
  <si>
    <t>Porcentaje de planes articulados con el PEDN</t>
  </si>
  <si>
    <t>11%
(2017)</t>
  </si>
  <si>
    <t>Informes técnicos satisfactorios</t>
  </si>
  <si>
    <t>Porcentaje de políticas nacionales que incorporan la metodología de seguimiento y evaluación adecuadamente</t>
  </si>
  <si>
    <t>CEPLAN - Informes técnicos de aprobación de políticas nacionales</t>
  </si>
  <si>
    <t>DNSE</t>
  </si>
  <si>
    <t>ND</t>
  </si>
  <si>
    <t>Porcentaje de planes estratégicos que incorporan la metodología de seguimiento y evaluación adecuadamente</t>
  </si>
  <si>
    <t>CEPLAN - Informes sobre el análisis de las evaluaciones PESEM, PDC (Regional y Local Provincial) y PEI</t>
  </si>
  <si>
    <t>Porcentaje de cumplimiento de las metas de las acciones estratégicas institucionales</t>
  </si>
  <si>
    <t>90%
(2018)</t>
  </si>
  <si>
    <t>Informe anual de cumplimiento del PEI, elaborado por la OPP</t>
  </si>
  <si>
    <t>DE</t>
  </si>
  <si>
    <t xml:space="preserve">OES.04 </t>
  </si>
  <si>
    <t>Porcentaje de personal de la entidad que no sufre daños por la ocurrencia de desastre</t>
  </si>
  <si>
    <t>ND 
(2019)</t>
  </si>
  <si>
    <t>Reportes de la OGA</t>
  </si>
  <si>
    <t>CEPLAN</t>
  </si>
  <si>
    <t>Índice de intensidad competitiva de telefonía móvil</t>
  </si>
  <si>
    <t>1.14
(2018)</t>
  </si>
  <si>
    <t>&gt;1</t>
  </si>
  <si>
    <t>OSIPTEL</t>
  </si>
  <si>
    <t>Dirección de Políticas Regulatorias y Competencia DRPC</t>
  </si>
  <si>
    <t>Índice de intensidad competitiva de internet móvil</t>
  </si>
  <si>
    <t>1.65
(2018)</t>
  </si>
  <si>
    <t>Índice de intensidad competitiva de internet fijo</t>
  </si>
  <si>
    <t>1.26
(2018)</t>
  </si>
  <si>
    <t>Índice de intensidad competitiva de TV de paga</t>
  </si>
  <si>
    <t>1.08
(2018)</t>
  </si>
  <si>
    <t>Índice de calidad del servicio de telefonía móvil</t>
  </si>
  <si>
    <t>0.8
(2018)</t>
  </si>
  <si>
    <t>Dirección de 
Fiscalización e 
Instrucción- DFI</t>
  </si>
  <si>
    <t>Índice de calidad del servicio de internet móvil</t>
  </si>
  <si>
    <t>0.85
(2020)</t>
  </si>
  <si>
    <t>Índice de calidad del servicio de internet fijo</t>
  </si>
  <si>
    <t>0.8
(2020)</t>
  </si>
  <si>
    <t>Índice de calidad del servicio de TV de paga</t>
  </si>
  <si>
    <t>0.75
(2020)</t>
  </si>
  <si>
    <t>% de usuarios satisfechos con la calidad del servicio móvil</t>
  </si>
  <si>
    <t>65%
(2018)</t>
  </si>
  <si>
    <t>% de usuarios satisfechos con la calidad del servicio de internet móvil</t>
  </si>
  <si>
    <t>63%
(2018)</t>
  </si>
  <si>
    <t>% de usuarios satisfechos con la calidad del servicio de internet fijo</t>
  </si>
  <si>
    <t>45%
(2018)</t>
  </si>
  <si>
    <t>% de usuarios satisfechos con la calidad del servicio de TV de paga</t>
  </si>
  <si>
    <t>70%
(2018)</t>
  </si>
  <si>
    <t>% de estándares priorizados de calidad de atención al usuario que cumplen las empresas operadoras</t>
  </si>
  <si>
    <t>ND
(2019)</t>
  </si>
  <si>
    <t>Dirección de Atención y Protección del Usuario- DAPU</t>
  </si>
  <si>
    <t>% de usuarios satisfechos  con la calidad de atención brindada por la empresa operadora</t>
  </si>
  <si>
    <t>46%
(2018)</t>
  </si>
  <si>
    <t>% de usuarios que conocen sus deberes y derechos básicos como consumidores de los servicios de telecomunicaciones</t>
  </si>
  <si>
    <t>38%
(2017)</t>
  </si>
  <si>
    <t>% de usuarios que indican que tuvieron una solución adecuada a sus inconvenientes</t>
  </si>
  <si>
    <t>41%
(2018)</t>
  </si>
  <si>
    <t>Índice de reputación del OSIPTEL</t>
  </si>
  <si>
    <t>LB
(2019)</t>
  </si>
  <si>
    <t>Oficina de Comunicaciones y Relaciones Institucionales -OCRI</t>
  </si>
  <si>
    <t>% de clientes internos satisfechos con las Unidades Orgánicas de Línea</t>
  </si>
  <si>
    <t>73%
(2017)</t>
  </si>
  <si>
    <t>Oficina de Planeamiento, Presupuesto y Modernización- OPPM</t>
  </si>
  <si>
    <t>% de clientes internos satisfechos con las Unidades Orgánicas de Apoyo y Asesoramiento</t>
  </si>
  <si>
    <t>71%
(2017)</t>
  </si>
  <si>
    <t>Índice de excelencia en la gestión de la Institución</t>
  </si>
  <si>
    <t>0.97
(2018)</t>
  </si>
  <si>
    <t>% de colaboradores sensibilizados en prácticas de gestión de riesgo de desastres</t>
  </si>
  <si>
    <t xml:space="preserve"> -
(2017)</t>
  </si>
  <si>
    <t>Oficina de Administración y Finanzas-OAF</t>
  </si>
  <si>
    <t>Tasa de variación anual de suministros eléctricos (TVA SE)</t>
  </si>
  <si>
    <t>3%
(2020)</t>
  </si>
  <si>
    <t>Gerencia de Regulación de Tarifas (GRT)</t>
  </si>
  <si>
    <t>Gerencia de Supervisión de Energía</t>
  </si>
  <si>
    <t>Tasa de variación anual de usuarios habilitados de GN (TVA UHGN)</t>
  </si>
  <si>
    <t>12%
(2020)</t>
  </si>
  <si>
    <t>Gerencia de Supervisión de Energía (GSE)-División de Supervisión Regional (DSR)</t>
  </si>
  <si>
    <t>Índice de Accidentabilidad del sector minero (IASM)</t>
  </si>
  <si>
    <t>0.85
(2019)</t>
  </si>
  <si>
    <t>Gerencia de Supervisión Minera (GSM)</t>
  </si>
  <si>
    <t>Gerencia de Supervisión Minera</t>
  </si>
  <si>
    <t>Porcentaje de accidentes respecto de las emergencias en el sector hidrocarburos</t>
  </si>
  <si>
    <t>37%
(2020)</t>
  </si>
  <si>
    <t>Gerencia de Supervisión de Energía (GSE)</t>
  </si>
  <si>
    <t>Índice de cumplimiento de distancia mínima de seguridad del sector electricidad (ICDMS)</t>
  </si>
  <si>
    <t>89%
(2020)</t>
  </si>
  <si>
    <t>Gerencia de Supervisión de Energía (GSE)- División de Supervisión Regional (DSR)- Distribución de Electricidad</t>
  </si>
  <si>
    <t>Tasa de Variación de participantes en Foros y eventos Nacionales e Internacionales (TVA PFE)</t>
  </si>
  <si>
    <t>2%
(2020)</t>
  </si>
  <si>
    <t>Gerencia de Comunicaciones y Relaciones Interinstitucionales (GCRI)</t>
  </si>
  <si>
    <t>Gerencia de Comunicaciones y Relaciones Interinstitucionales/Gerencia de Supervisión Minera/ Gerencia de Regulación de Tarifas/Gerencia de Supervisión de Energía/Gerencia de Políticas y Análisis Económico</t>
  </si>
  <si>
    <t>Tasa de variación de atención de consultas</t>
  </si>
  <si>
    <t xml:space="preserve"> -5%
(2020)</t>
  </si>
  <si>
    <t>Gerencia de Supervisión de Energía (GSE) -División de Supervisión Regional (DSR)</t>
  </si>
  <si>
    <t>Gerencia de Supervisión de Energía / División de Supervisión Regional</t>
  </si>
  <si>
    <t>Índice de fortalecimiento de la gestión</t>
  </si>
  <si>
    <t>5%
(2020)</t>
  </si>
  <si>
    <t>Gerencia de Sistemas y Tecnologías de la Información (GSTI)- Gerencia de Planeamiento, Presupuesto y Modernización (GPPM)- Gerencia de Recursos Humanos (GRH)- Gerencia de Supervisión de Energía (GSE)- División de Supervisión Regional (DSR)</t>
  </si>
  <si>
    <t>Gerencia de Sistemas y Tecnologías de la Información / Gerencia de Planeamiento, Presupuesto y Modernización / Gerencia de Recursos Humanos / Gerencia de Supervisión de Energía / División de Supervisión Regional</t>
  </si>
  <si>
    <t>OES.4</t>
  </si>
  <si>
    <t>Porcentaje de colaboradores sensibilizados en prácticas de gestión de riesgo de desastres</t>
  </si>
  <si>
    <t>0%
(2020)</t>
  </si>
  <si>
    <t>Gerencia de Supervisión de Energía (GSE)- Gerencia de Supervisión Minera (GSM)</t>
  </si>
  <si>
    <t>Gerencia de Supervisión de Energía / Gerencia de Supervisión Minera</t>
  </si>
  <si>
    <t>Índice de la Gestión y Prestación de los Servicios de Saneamiento de las Empresas Prestadoras (IGPSS)</t>
  </si>
  <si>
    <t>70.87%
(2018)</t>
  </si>
  <si>
    <t>Informe de Benchmarking de las Empresas Prestadoras</t>
  </si>
  <si>
    <t>DF</t>
  </si>
  <si>
    <t>Porcentaje de prestadores del área rural con buena gestión</t>
  </si>
  <si>
    <t xml:space="preserve">La BD es el Sistema de registro de ATM </t>
  </si>
  <si>
    <t>Porcentaje de ODS que muestran un desempeño óptimo en el ejercicio de las funciones desconcentradas</t>
  </si>
  <si>
    <t>POI, Indicador OAF- URH, reporte de implementación de oficinas</t>
  </si>
  <si>
    <t>DAP</t>
  </si>
  <si>
    <t>Porcentaje de usuarios que valoran la importancia de contar con los servicios de saneamiento</t>
  </si>
  <si>
    <t>Informe de Estudio</t>
  </si>
  <si>
    <t>OCII</t>
  </si>
  <si>
    <t>Porcentaje de usuarios satisfechos con la atención SUNASS</t>
  </si>
  <si>
    <t>Sistema CRM</t>
  </si>
  <si>
    <t>DU</t>
  </si>
  <si>
    <t>Porcentaje de usuarios de los servicios de saneamiento, que muestra disposición al pago de las tarifas establecidas</t>
  </si>
  <si>
    <t>Base de datos de la Encuesta realizada a encargo de SUNASS</t>
  </si>
  <si>
    <t>Porcentaje de clientes internos satisfechos con los servicios de los órganos de línea</t>
  </si>
  <si>
    <t>Encuesta de satisfacción del cliente interno</t>
  </si>
  <si>
    <t>OPPM UPP</t>
  </si>
  <si>
    <t>Porcentaje de implementación del Plan de Gestión de Riesgos de Desastres</t>
  </si>
  <si>
    <t>Informes</t>
  </si>
  <si>
    <t>Índice de posicionamiento del Ositrán</t>
  </si>
  <si>
    <t>15.26%
(2019)</t>
  </si>
  <si>
    <t>Encuesta Anual</t>
  </si>
  <si>
    <t>Presidencia Ejecutiva</t>
  </si>
  <si>
    <t>Índice de Desarrollo Organizacional</t>
  </si>
  <si>
    <t>29.6%
(2017)</t>
  </si>
  <si>
    <t>Informe Semestral</t>
  </si>
  <si>
    <t xml:space="preserve">Gerencia General  </t>
  </si>
  <si>
    <t>Índice de eficiencia en la Supervisión y Fiscalización de la Infraestructura de Transporte de Uso Público</t>
  </si>
  <si>
    <t>91%
(2020)</t>
  </si>
  <si>
    <t>Documentos</t>
  </si>
  <si>
    <t>Gerencia de Supervisión y Fiscalización</t>
  </si>
  <si>
    <t>Índice de Cumplimiento de la Función Reguladora</t>
  </si>
  <si>
    <t>90%
(2020)</t>
  </si>
  <si>
    <t>Gerencia de Regulación y Estudios Económicos</t>
  </si>
  <si>
    <t>Índice del grado de protección del usuario</t>
  </si>
  <si>
    <t>ND
(2020)</t>
  </si>
  <si>
    <t xml:space="preserve">Gerencia de Atención al Usuario </t>
  </si>
  <si>
    <t>Índice de Gestión de Recursos Organizacionales</t>
  </si>
  <si>
    <t>69%
(2017)</t>
  </si>
  <si>
    <t>Gerencia de 
Administración</t>
  </si>
  <si>
    <t>Número de Informes de implementación de la GRD</t>
  </si>
  <si>
    <t>1
(2017)</t>
  </si>
  <si>
    <t>Informe semestral</t>
  </si>
  <si>
    <t>Oficina de Seguridad y Defensa Nacional - GG</t>
  </si>
  <si>
    <t>Porcentaje de entidades que difunden sus convocatorias de selección de personal en el portal Talento Perú</t>
  </si>
  <si>
    <t>45%
(2019)</t>
  </si>
  <si>
    <t>SERVIR</t>
  </si>
  <si>
    <t>Gerencia de Desarrollo del Sistema de Recursos Humanos</t>
  </si>
  <si>
    <t>Porcentaje de entidades públicas con Resolución de Inicio para el tránsito a la LSC, que inician los procesos de selección de personal en el marco del nuevo régimen</t>
  </si>
  <si>
    <t>0%
(2016)</t>
  </si>
  <si>
    <t>Porcentaje de participantes que culminan exitosamente las acciones de capacitación dirigidas a los tres niveles de gobierno</t>
  </si>
  <si>
    <t>18% 
(2019)</t>
  </si>
  <si>
    <t>Escuela Nacional de Administración Pública</t>
  </si>
  <si>
    <t>Índice de fortalecimiento de gestión institucional</t>
  </si>
  <si>
    <t>0,45
(2016)</t>
  </si>
  <si>
    <t>1,00</t>
  </si>
  <si>
    <t>Oficina de 
Planeamiento y 
Presupuesto</t>
  </si>
  <si>
    <t>Porcentaje de implementación de los procesos de la gestión de riesgo de desastres</t>
  </si>
  <si>
    <t>Oficina General de Administración y Finanzas</t>
  </si>
  <si>
    <t>Porcentaje de títulos habilitantes con buen desempeño en el aprovechamiento de los recursos forestales y fauna silvestre.</t>
  </si>
  <si>
    <t>13%
(2016)</t>
  </si>
  <si>
    <t xml:space="preserve">Registros internos del OSINFOR </t>
  </si>
  <si>
    <t>Dirección de Supervisión Forestal y de Fauna Silvestre - OSINFOR</t>
  </si>
  <si>
    <t>Índice de gestión institucional efectiva</t>
  </si>
  <si>
    <t>Gerencia General - OSINFOR</t>
  </si>
  <si>
    <t>Porcentaje de servidores del OSINFOR que cuentan con lineamientos de la gestión de riesgos de desastres implementados</t>
  </si>
  <si>
    <t>Oficina de Administración / Unidad de Abastecimiento - OSINFOR</t>
  </si>
  <si>
    <t>Número de planes de las instituciones del SINACYT alineados a la Política Nacional de CTI</t>
  </si>
  <si>
    <t>46
(2016)</t>
  </si>
  <si>
    <t>CONCYTEC</t>
  </si>
  <si>
    <t>DPP</t>
  </si>
  <si>
    <t>Número de investigadores calificados en Registro Nacional de Investigadores en Ciencia y Tecnología.</t>
  </si>
  <si>
    <t>1399
(2016)</t>
  </si>
  <si>
    <t>DPP/DEGC</t>
  </si>
  <si>
    <t>Número de gestores de CTI calificados</t>
  </si>
  <si>
    <t>0
(2016)</t>
  </si>
  <si>
    <t>Número de instituciones con laboratorios equipados adecuadamente e integrados a nivel nacional</t>
  </si>
  <si>
    <t>DPP/FONDECYT</t>
  </si>
  <si>
    <t>Número de instituciones que han mejorado al menos un proceso de gestión en CTI</t>
  </si>
  <si>
    <t>Nivel de satisfacción de los usuarios de los sistemas de información del SINACYT</t>
  </si>
  <si>
    <t>S/D
(2016)</t>
  </si>
  <si>
    <t>DEGC</t>
  </si>
  <si>
    <t>Número de publicaciones en CTI en revistas indizadas</t>
  </si>
  <si>
    <t>1965
(2015)</t>
  </si>
  <si>
    <t>Número de solicitudes de registro de patentes nacionales</t>
  </si>
  <si>
    <t>285
(2015)</t>
  </si>
  <si>
    <t>Número de instituciones de investigación que cuentan con oficinas de transferencia tecnológica acreditados</t>
  </si>
  <si>
    <t>DPP/SDITT</t>
  </si>
  <si>
    <t>Número de instituciones de investigación con especialistas calificados en Propiedad Intelectual y Transferencia Tecnológica</t>
  </si>
  <si>
    <t>0 
(2016)</t>
  </si>
  <si>
    <t>Número de entidades del SINACYT que aplican incentivos gubernamentales en CTI</t>
  </si>
  <si>
    <t>19 
(2016)</t>
  </si>
  <si>
    <t>Porcentaje de cumplimiento de las metas propuestas del PEI</t>
  </si>
  <si>
    <t>64% 
(2015)</t>
  </si>
  <si>
    <t>OGPP</t>
  </si>
  <si>
    <t>Ratio de reclamos presentados
respecto a denuncias presentados
ante el Indicia</t>
  </si>
  <si>
    <r>
      <t xml:space="preserve">2.3
(2013)
</t>
    </r>
    <r>
      <rPr>
        <sz val="8"/>
        <color rgb="FFFF0000"/>
        <rFont val="Arial"/>
        <family val="2"/>
      </rPr>
      <t/>
    </r>
  </si>
  <si>
    <t>Programa Presupuestal
“Protección del Consumidor”</t>
  </si>
  <si>
    <t>Responsable Técnico del Programa Presupuestal de Protección del Consumidor del Indicia.</t>
  </si>
  <si>
    <t>Tasa de solicitudes de registro de
registro de propiedad intelectual
presentados ante el Indecopi</t>
  </si>
  <si>
    <t xml:space="preserve">-1.4
(2014)
</t>
  </si>
  <si>
    <t>Programa Presupuestal
“Propiedad Intelectual”</t>
  </si>
  <si>
    <t>Responsable Técnico del Programa Presupuestal de Propiedad Intelectual.</t>
  </si>
  <si>
    <t>Índice de Mejora de la Competencia</t>
  </si>
  <si>
    <t>3.86
(2014)</t>
  </si>
  <si>
    <t>Proyección de la Gerencia de Estudios Económicos del Indecopi, en base al  índice compuesto por indicadores medidos
por el Banco Mundial y el Foro Económico
Mundial</t>
  </si>
  <si>
    <t>Gerencia de Estudios Económicos encargado de informar el valor obtenido</t>
  </si>
  <si>
    <t>Porcentaje de áreas no resolutivas
que cumplen con el 90% de su Plan
Operativo</t>
  </si>
  <si>
    <t>93%
(2014)</t>
  </si>
  <si>
    <t>Resultados  obtenido en las evaluaciones de Planes Operativos realizado por la Gerencia de Planeamiento y Gestión Institucional</t>
  </si>
  <si>
    <t>Gerencia de Planeamiento y Gestión Institucional encargado de informar el valor obtenido</t>
  </si>
  <si>
    <t>N° de Informes de la gestión interna de desastres del Indecopi, elaborado</t>
  </si>
  <si>
    <t>1
(2018)</t>
  </si>
  <si>
    <t>Gerencia de Oficinas Regionales del Indecopi</t>
  </si>
  <si>
    <r>
      <t xml:space="preserve"> PLIEGO 001:
PRESIDENCIA DEL CONSEJO DE MINISTROS - PCM
</t>
    </r>
    <r>
      <rPr>
        <sz val="8"/>
        <rFont val="Arial"/>
        <family val="2"/>
      </rPr>
      <t>Resolución Ministerial N° 137-2018-PCM (31.05.18) y extensión al 2022 con RM N° 126-2019-PCM (26.04.2019), al 2023 con RM N° 118-2020-PCM (01.06.20) y al 2024 con RM N°101-2021-PCM (27.04.2021).</t>
    </r>
  </si>
  <si>
    <r>
      <t>OEI.01. </t>
    </r>
    <r>
      <rPr>
        <sz val="8"/>
        <rFont val="Arial"/>
        <family val="2"/>
      </rPr>
      <t>Mejorar la coordinación y el seguimiento multisectorial de la Presidencia del Consejo de Ministros en los tres niveles de gobierno. </t>
    </r>
  </si>
  <si>
    <r>
      <t>OEI. 02.</t>
    </r>
    <r>
      <rPr>
        <sz val="8"/>
        <rFont val="Arial"/>
        <family val="2"/>
      </rPr>
      <t>Fortalecer la prevención y gestión de conflictos sociales a nivel nacional en articulación con las demandas de la ciudadanía. </t>
    </r>
  </si>
  <si>
    <r>
      <t>OEI.03. </t>
    </r>
    <r>
      <rPr>
        <sz val="8"/>
        <color rgb="FF000000"/>
        <rFont val="Arial"/>
        <family val="2"/>
      </rPr>
      <t>Fortalecer el proceso de descentralización para el desarrollo integral del país </t>
    </r>
  </si>
  <si>
    <r>
      <t>OEI. 04.</t>
    </r>
    <r>
      <rPr>
        <sz val="8"/>
        <rFont val="Arial"/>
        <family val="2"/>
      </rPr>
      <t>Facilitar las condiciones para que las entidades públicas mejoren su gestión, a fin de que ejerzan sus funciones de regulación o presten servicios de calidad en beneficio de la ciudadanía</t>
    </r>
  </si>
  <si>
    <r>
      <t>OEI 05 </t>
    </r>
    <r>
      <rPr>
        <sz val="8"/>
        <color rgb="FF000000"/>
        <rFont val="Arial"/>
        <family val="2"/>
      </rPr>
      <t>Fortalecer el Sistema Nacional de Gestión del Riesgo de Desastres en el nivel nacional, regional y local con el fin de proteger la vida y el patrimonio de la población</t>
    </r>
  </si>
  <si>
    <r>
      <t>S.i.</t>
    </r>
    <r>
      <rPr>
        <vertAlign val="superscript"/>
        <sz val="8"/>
        <rFont val="Arial"/>
        <family val="2"/>
      </rPr>
      <t>1</t>
    </r>
  </si>
  <si>
    <r>
      <t>S.i.</t>
    </r>
    <r>
      <rPr>
        <vertAlign val="superscript"/>
        <sz val="8"/>
        <rFont val="Arial"/>
        <family val="2"/>
      </rPr>
      <t>2</t>
    </r>
  </si>
  <si>
    <r>
      <t>OEI.06.</t>
    </r>
    <r>
      <rPr>
        <sz val="8"/>
        <color rgb="FF000000"/>
        <rFont val="Arial"/>
        <family val="2"/>
      </rPr>
      <t>Optimizar la gestión institucional en la Presidencia del Consejo de Ministros - PCM </t>
    </r>
  </si>
  <si>
    <r>
      <rPr>
        <b/>
        <sz val="8"/>
        <color theme="1"/>
        <rFont val="Arial"/>
        <family val="2"/>
      </rPr>
      <t xml:space="preserve"> PLIEGO 002:</t>
    </r>
    <r>
      <rPr>
        <sz val="8"/>
        <color theme="1"/>
        <rFont val="Arial"/>
        <family val="2"/>
      </rPr>
      <t xml:space="preserve">
</t>
    </r>
    <r>
      <rPr>
        <b/>
        <sz val="8"/>
        <color theme="1"/>
        <rFont val="Arial"/>
        <family val="2"/>
      </rPr>
      <t xml:space="preserve">INSTITUTO NACIONAL DE ESTADÍSTICA E INFORMÁTICA - INEI
</t>
    </r>
    <r>
      <rPr>
        <sz val="8"/>
        <color theme="1"/>
        <rFont val="Arial"/>
        <family val="2"/>
      </rPr>
      <t>Resolución Jefatural N° 101-2021-INEI, 05.05.2021</t>
    </r>
  </si>
  <si>
    <r>
      <rPr>
        <b/>
        <sz val="8"/>
        <color theme="1"/>
        <rFont val="Arial"/>
        <family val="2"/>
      </rPr>
      <t xml:space="preserve">OEI.01
</t>
    </r>
    <r>
      <rPr>
        <sz val="8"/>
        <color theme="1"/>
        <rFont val="Arial"/>
        <family val="2"/>
      </rPr>
      <t>Mantener actualizada la infraestructura estadística</t>
    </r>
  </si>
  <si>
    <r>
      <rPr>
        <b/>
        <sz val="8"/>
        <color theme="1"/>
        <rFont val="Arial"/>
        <family val="2"/>
      </rPr>
      <t xml:space="preserve">OEI.02
</t>
    </r>
    <r>
      <rPr>
        <sz val="8"/>
        <color theme="1"/>
        <rFont val="Arial"/>
        <family val="2"/>
      </rPr>
      <t>Satisfacer los requerimientos de la Producción Estadística</t>
    </r>
  </si>
  <si>
    <r>
      <rPr>
        <b/>
        <sz val="8"/>
        <color theme="1"/>
        <rFont val="Arial"/>
        <family val="2"/>
      </rPr>
      <t xml:space="preserve">OEI.03
</t>
    </r>
    <r>
      <rPr>
        <sz val="8"/>
        <color theme="1"/>
        <rFont val="Arial"/>
        <family val="2"/>
      </rPr>
      <t>Fortalecer el liderazgo y posicionamiento del Sistema Estadístico Nacional</t>
    </r>
  </si>
  <si>
    <r>
      <rPr>
        <b/>
        <sz val="8"/>
        <rFont val="Arial"/>
        <family val="2"/>
      </rPr>
      <t xml:space="preserve"> PLIEGO 010: 
DIRECCIÓN NACIONAL DE INTELIGENCIA - DINI</t>
    </r>
    <r>
      <rPr>
        <sz val="8"/>
        <rFont val="Arial"/>
        <family val="2"/>
      </rPr>
      <t xml:space="preserve">
</t>
    </r>
  </si>
  <si>
    <r>
      <rPr>
        <b/>
        <sz val="8"/>
        <rFont val="Arial"/>
        <family val="2"/>
      </rPr>
      <t xml:space="preserve">OEI.01
</t>
    </r>
    <r>
      <rPr>
        <sz val="8"/>
        <rFont val="Arial"/>
        <family val="2"/>
      </rPr>
      <t>Contribuir en la formulación y ejecución de acciones y políticas a cargo del presidente de la República y el Consejo de Ministros</t>
    </r>
  </si>
  <si>
    <r>
      <rPr>
        <b/>
        <sz val="8"/>
        <rFont val="Arial"/>
        <family val="2"/>
      </rPr>
      <t xml:space="preserve">OEI.02
</t>
    </r>
    <r>
      <rPr>
        <sz val="8"/>
        <rFont val="Arial"/>
        <family val="2"/>
      </rPr>
      <t>Mejorar las capacidades y competencias en inteligencia y contrainteligencia del personal del Sistema de Inteligencia Nacional (SINA)</t>
    </r>
  </si>
  <si>
    <r>
      <rPr>
        <b/>
        <sz val="8"/>
        <rFont val="Arial"/>
        <family val="2"/>
      </rPr>
      <t xml:space="preserve">OEI.03
</t>
    </r>
    <r>
      <rPr>
        <sz val="8"/>
        <rFont val="Arial"/>
        <family val="2"/>
      </rPr>
      <t>Fortalecer la rectoría del Sistema de Inteligencia Nacional (SINA)</t>
    </r>
  </si>
  <si>
    <r>
      <rPr>
        <b/>
        <sz val="8"/>
        <rFont val="Arial"/>
        <family val="2"/>
      </rPr>
      <t xml:space="preserve">OEI.04
</t>
    </r>
    <r>
      <rPr>
        <sz val="8"/>
        <rFont val="Arial"/>
        <family val="2"/>
      </rPr>
      <t>Fortalecer la gestión institucional de la Dirección Nacional de Inteligencia (DINI)</t>
    </r>
  </si>
  <si>
    <r>
      <rPr>
        <b/>
        <sz val="8"/>
        <rFont val="Arial"/>
        <family val="2"/>
      </rPr>
      <t xml:space="preserve">OEI.05
</t>
    </r>
    <r>
      <rPr>
        <sz val="8"/>
        <rFont val="Arial"/>
        <family val="2"/>
      </rPr>
      <t>Fortalecer los Sistemas de Gestión de Seguridad de la Dirección Nacional de Inteligencia (DINI)</t>
    </r>
  </si>
  <si>
    <r>
      <rPr>
        <b/>
        <sz val="8"/>
        <rFont val="Arial"/>
        <family val="2"/>
      </rPr>
      <t xml:space="preserve">OEI.06
</t>
    </r>
    <r>
      <rPr>
        <sz val="8"/>
        <rFont val="Arial"/>
        <family val="2"/>
      </rPr>
      <t>Fortalecer la cultura de inteligencia en la sociedad en general</t>
    </r>
  </si>
  <si>
    <r>
      <rPr>
        <b/>
        <sz val="8"/>
        <rFont val="Arial"/>
        <family val="2"/>
      </rPr>
      <t>PLIEGO 011:</t>
    </r>
    <r>
      <rPr>
        <sz val="8"/>
        <rFont val="Arial"/>
        <family val="2"/>
      </rPr>
      <t xml:space="preserve"> 
</t>
    </r>
    <r>
      <rPr>
        <b/>
        <sz val="8"/>
        <rFont val="Arial"/>
        <family val="2"/>
      </rPr>
      <t xml:space="preserve">DESPACHO PRESIDENCIAL
</t>
    </r>
    <r>
      <rPr>
        <sz val="8"/>
        <rFont val="Arial"/>
        <family val="2"/>
      </rPr>
      <t xml:space="preserve">Resolución de Secretaría General N° 017-2020-DP/SG, 08.06.2020 </t>
    </r>
  </si>
  <si>
    <r>
      <rPr>
        <b/>
        <sz val="8"/>
        <rFont val="Arial"/>
        <family val="2"/>
      </rPr>
      <t xml:space="preserve">OEI.01
</t>
    </r>
    <r>
      <rPr>
        <sz val="8"/>
        <rFont val="Arial"/>
        <family val="2"/>
      </rPr>
      <t>Generar condiciones óptimas para el cumplimiento de las funciones y competencias de la Presidencia de la República</t>
    </r>
  </si>
  <si>
    <r>
      <rPr>
        <b/>
        <sz val="8"/>
        <rFont val="Arial"/>
        <family val="2"/>
      </rPr>
      <t xml:space="preserve">OEI.02
</t>
    </r>
    <r>
      <rPr>
        <sz val="8"/>
        <rFont val="Arial"/>
        <family val="2"/>
      </rPr>
      <t>Impulsar adecuadamente el proceso de modernización de la gestión administrativa del Despacho Presidencial</t>
    </r>
  </si>
  <si>
    <r>
      <rPr>
        <b/>
        <sz val="8"/>
        <rFont val="Arial"/>
        <family val="2"/>
      </rPr>
      <t xml:space="preserve">OEI.03
</t>
    </r>
    <r>
      <rPr>
        <sz val="8"/>
        <rFont val="Arial"/>
        <family val="2"/>
      </rPr>
      <t>Reducir la vulnerabilidad ante el riesgo de desastres en las instalaciones del Despacho Presidencial</t>
    </r>
  </si>
  <si>
    <r>
      <rPr>
        <b/>
        <sz val="8"/>
        <rFont val="Arial"/>
        <family val="2"/>
      </rPr>
      <t xml:space="preserve"> PLIEGO 012:</t>
    </r>
    <r>
      <rPr>
        <sz val="8"/>
        <rFont val="Arial"/>
        <family val="2"/>
      </rPr>
      <t xml:space="preserve">
 </t>
    </r>
    <r>
      <rPr>
        <b/>
        <sz val="8"/>
        <rFont val="Arial"/>
        <family val="2"/>
      </rPr>
      <t xml:space="preserve">COMISIÓN NACIONAL PARA EL DESARROLLO Y VIDA SIN DROGAS – DEVIDA
</t>
    </r>
    <r>
      <rPr>
        <sz val="8"/>
        <rFont val="Arial"/>
        <family val="2"/>
      </rPr>
      <t>Resolución de Presidencia Ejecutiva N° 000062-2021-DV-PE, 19.07.2021 (*)</t>
    </r>
  </si>
  <si>
    <r>
      <rPr>
        <b/>
        <sz val="8"/>
        <rFont val="Arial"/>
        <family val="2"/>
      </rPr>
      <t xml:space="preserve">OEI 01
</t>
    </r>
    <r>
      <rPr>
        <sz val="8"/>
        <rFont val="Arial"/>
        <family val="2"/>
      </rPr>
      <t xml:space="preserve">Contribuir a la reducción de la dependencia económica a los cultivos con fines ilícitos de las familias en zonas de influencia o afectadas directa o indirectamente por esta problemática. </t>
    </r>
  </si>
  <si>
    <r>
      <rPr>
        <b/>
        <sz val="8"/>
        <rFont val="Arial"/>
        <family val="2"/>
      </rPr>
      <t>OEI. 02</t>
    </r>
    <r>
      <rPr>
        <sz val="8"/>
        <rFont val="Arial"/>
        <family val="2"/>
      </rPr>
      <t xml:space="preserve">
Contribuir a la reducción de la producción y disponibilidad comercial de drogas ilícitas, a nivel nacional con mayor incidencia en zonas estratégicas de intervención.</t>
    </r>
  </si>
  <si>
    <r>
      <t>S.i.</t>
    </r>
    <r>
      <rPr>
        <vertAlign val="superscript"/>
        <sz val="8"/>
        <color theme="1"/>
        <rFont val="Arial"/>
        <family val="2"/>
      </rPr>
      <t>3</t>
    </r>
  </si>
  <si>
    <r>
      <rPr>
        <b/>
        <sz val="8"/>
        <color rgb="FF000000"/>
        <rFont val="Arial"/>
        <family val="2"/>
      </rPr>
      <t>OEI. 03</t>
    </r>
    <r>
      <rPr>
        <sz val="8"/>
        <color rgb="FF000000"/>
        <rFont val="Arial"/>
        <family val="2"/>
      </rPr>
      <t xml:space="preserve">
Fortalecer las intervenciones de prevención y reducción del consumo de drogas en la población. </t>
    </r>
  </si>
  <si>
    <r>
      <rPr>
        <b/>
        <sz val="8"/>
        <rFont val="Arial"/>
        <family val="2"/>
      </rPr>
      <t xml:space="preserve">OEI.04
</t>
    </r>
    <r>
      <rPr>
        <sz val="8"/>
        <rFont val="Arial"/>
        <family val="2"/>
      </rPr>
      <t xml:space="preserve">Consolidar la articulación efectiva multisectorial e intergubernamental que contribuya a la reducción de la oferta y demanda en el uso de drogas, en beneficio de la población. </t>
    </r>
  </si>
  <si>
    <r>
      <rPr>
        <b/>
        <sz val="8"/>
        <rFont val="Arial"/>
        <family val="2"/>
      </rPr>
      <t xml:space="preserve">OEI. 05
</t>
    </r>
    <r>
      <rPr>
        <sz val="8"/>
        <rFont val="Arial"/>
        <family val="2"/>
      </rPr>
      <t xml:space="preserve">Modernizar la gestión institucional orientada a resultados sostenibles y efectivos en la entidad.
</t>
    </r>
  </si>
  <si>
    <r>
      <t xml:space="preserve">OEI.06
</t>
    </r>
    <r>
      <rPr>
        <sz val="8"/>
        <rFont val="Arial"/>
        <family val="2"/>
      </rPr>
      <t xml:space="preserve">Fortalecer la Gestión de riesgos y desastres en la entidad. </t>
    </r>
  </si>
  <si>
    <r>
      <rPr>
        <b/>
        <sz val="8"/>
        <rFont val="Arial"/>
        <family val="2"/>
      </rPr>
      <t xml:space="preserve"> PLIEGO 016: </t>
    </r>
    <r>
      <rPr>
        <sz val="8"/>
        <rFont val="Arial"/>
        <family val="2"/>
      </rPr>
      <t xml:space="preserve">
</t>
    </r>
    <r>
      <rPr>
        <b/>
        <sz val="8"/>
        <rFont val="Arial"/>
        <family val="2"/>
      </rPr>
      <t xml:space="preserve">CENTRO NACIONAL DE PLANEAMIENTO ESTRATÉGICO - CEPLAN
</t>
    </r>
    <r>
      <rPr>
        <sz val="8"/>
        <rFont val="Arial"/>
        <family val="2"/>
      </rPr>
      <t>Resolución de Presidencia de Consejo Directivo N° 00026-2021/CEPLAN/PCD, 14.05.2021</t>
    </r>
  </si>
  <si>
    <r>
      <rPr>
        <b/>
        <sz val="8"/>
        <rFont val="Arial"/>
        <family val="2"/>
      </rPr>
      <t xml:space="preserve">OEI.01
</t>
    </r>
    <r>
      <rPr>
        <sz val="8"/>
        <rFont val="Arial"/>
        <family val="2"/>
      </rPr>
      <t>Fortalecer el planeamiento estratégico del desarrollo realizado por los órganos del sinaplan y las organizaciones de la sociedad civil</t>
    </r>
  </si>
  <si>
    <r>
      <rPr>
        <b/>
        <sz val="8"/>
        <rFont val="Arial"/>
        <family val="2"/>
      </rPr>
      <t xml:space="preserve">OEI.02
</t>
    </r>
    <r>
      <rPr>
        <sz val="8"/>
        <rFont val="Arial"/>
        <family val="2"/>
      </rPr>
      <t>Mejorar el conocimiento integral de la realidad para el planeamiento estratégico realizado por los órganos del SINAPLAN</t>
    </r>
  </si>
  <si>
    <r>
      <rPr>
        <b/>
        <sz val="8"/>
        <rFont val="Arial"/>
        <family val="2"/>
      </rPr>
      <t xml:space="preserve">OEI.03
</t>
    </r>
    <r>
      <rPr>
        <sz val="8"/>
        <rFont val="Arial"/>
        <family val="2"/>
      </rPr>
      <t>Mejorar el conocimiento sobre la situación futura del país para el planeamiento estratégico realizado por los órganos del SINAPLAN</t>
    </r>
  </si>
  <si>
    <r>
      <rPr>
        <b/>
        <sz val="8"/>
        <rFont val="Arial"/>
        <family val="2"/>
      </rPr>
      <t xml:space="preserve">OEI.04
</t>
    </r>
    <r>
      <rPr>
        <sz val="8"/>
        <rFont val="Arial"/>
        <family val="2"/>
      </rPr>
      <t>Mejorar la formulación de políticas y planes articulados al PEDN en las entidades del gobierno nacional y gobiernos regionales</t>
    </r>
  </si>
  <si>
    <r>
      <rPr>
        <b/>
        <sz val="8"/>
        <rFont val="Arial"/>
        <family val="2"/>
      </rPr>
      <t xml:space="preserve">OEI.05
</t>
    </r>
    <r>
      <rPr>
        <sz val="8"/>
        <rFont val="Arial"/>
        <family val="2"/>
      </rPr>
      <t>Mejorar la formulación de políticas y planes articulados al PEDN en los gobiernos locales</t>
    </r>
  </si>
  <si>
    <r>
      <rPr>
        <b/>
        <sz val="8"/>
        <rFont val="Arial"/>
        <family val="2"/>
      </rPr>
      <t xml:space="preserve">OEI.06
</t>
    </r>
    <r>
      <rPr>
        <sz val="8"/>
        <rFont val="Arial"/>
        <family val="2"/>
      </rPr>
      <t>Fortalecer el seguimiento y evaluación del cumplimiento de las políticas y planes estratégicos de las entidades del SINAPLAN</t>
    </r>
  </si>
  <si>
    <r>
      <rPr>
        <b/>
        <sz val="8"/>
        <rFont val="Arial"/>
        <family val="2"/>
      </rPr>
      <t xml:space="preserve">OEI.07
</t>
    </r>
    <r>
      <rPr>
        <sz val="8"/>
        <rFont val="Arial"/>
        <family val="2"/>
      </rPr>
      <t>Fortalecer la gestión institucional</t>
    </r>
  </si>
  <si>
    <r>
      <rPr>
        <b/>
        <sz val="8"/>
        <rFont val="Arial"/>
        <family val="2"/>
      </rPr>
      <t xml:space="preserve">OEI.08
</t>
    </r>
    <r>
      <rPr>
        <sz val="8"/>
        <rFont val="Arial"/>
        <family val="2"/>
      </rPr>
      <t>Implementar la gestión interna de riesgos de desastre</t>
    </r>
  </si>
  <si>
    <r>
      <t xml:space="preserve"> PLIEGO 019: 
ORGANISMO SUPERVISOR DE INVERSIÓN PRIVADA EN TELECOMUNICACIONES - OSIPTEL
</t>
    </r>
    <r>
      <rPr>
        <sz val="8"/>
        <rFont val="Arial"/>
        <family val="2"/>
      </rPr>
      <t>Resolución de Presidencia N° 00028-2021-PD/OSIPTEL, 20.04.2021</t>
    </r>
  </si>
  <si>
    <r>
      <rPr>
        <b/>
        <sz val="8"/>
        <rFont val="Arial"/>
        <family val="2"/>
      </rPr>
      <t xml:space="preserve">OEI.01
</t>
    </r>
    <r>
      <rPr>
        <sz val="8"/>
        <rFont val="Arial"/>
        <family val="2"/>
      </rPr>
      <t>Promover la competencia entre
empresas operadoras de servicios públicos de telecomunicaciones.</t>
    </r>
  </si>
  <si>
    <r>
      <rPr>
        <b/>
        <sz val="8"/>
        <rFont val="Arial"/>
        <family val="2"/>
      </rPr>
      <t xml:space="preserve">OEI.02
</t>
    </r>
    <r>
      <rPr>
        <sz val="8"/>
        <rFont val="Arial"/>
        <family val="2"/>
      </rPr>
      <t>Mejorar la calidad de los servicios públicos de telecomunicaciones brindada por las empresas operadoras respecto a los estándares establecidos</t>
    </r>
  </si>
  <si>
    <r>
      <t>ND</t>
    </r>
    <r>
      <rPr>
        <vertAlign val="superscript"/>
        <sz val="8"/>
        <rFont val="Arial"/>
        <family val="2"/>
      </rPr>
      <t>4</t>
    </r>
  </si>
  <si>
    <r>
      <rPr>
        <b/>
        <sz val="8"/>
        <rFont val="Arial"/>
        <family val="2"/>
      </rPr>
      <t xml:space="preserve">OEI.03
</t>
    </r>
    <r>
      <rPr>
        <sz val="8"/>
        <rFont val="Arial"/>
        <family val="2"/>
      </rPr>
      <t>Mejorar la calidad de atención al usuario de los servicios públicos de telecomunicaciones</t>
    </r>
  </si>
  <si>
    <r>
      <rPr>
        <b/>
        <sz val="8"/>
        <rFont val="Arial"/>
        <family val="2"/>
      </rPr>
      <t xml:space="preserve">OEI.04
</t>
    </r>
    <r>
      <rPr>
        <sz val="8"/>
        <rFont val="Arial"/>
        <family val="2"/>
      </rPr>
      <t>Empoderar a los usuarios de los servicios públicos de telecomunicaciones</t>
    </r>
  </si>
  <si>
    <r>
      <rPr>
        <b/>
        <sz val="8"/>
        <rFont val="Arial"/>
        <family val="2"/>
      </rPr>
      <t xml:space="preserve">OEI.05
</t>
    </r>
    <r>
      <rPr>
        <sz val="8"/>
        <rFont val="Arial"/>
        <family val="2"/>
      </rPr>
      <t>Consolidar la reputación en alta especialización y transparencia</t>
    </r>
  </si>
  <si>
    <r>
      <rPr>
        <b/>
        <sz val="8"/>
        <rFont val="Arial"/>
        <family val="2"/>
      </rPr>
      <t xml:space="preserve">OEI.06
</t>
    </r>
    <r>
      <rPr>
        <sz val="8"/>
        <rFont val="Arial"/>
        <family val="2"/>
      </rPr>
      <t>Consolidar el modelo de excelencia en la  gestión institucional</t>
    </r>
  </si>
  <si>
    <r>
      <rPr>
        <b/>
        <sz val="8"/>
        <rFont val="Arial"/>
        <family val="2"/>
      </rPr>
      <t xml:space="preserve">OEI.07
</t>
    </r>
    <r>
      <rPr>
        <sz val="8"/>
        <rFont val="Arial"/>
        <family val="2"/>
      </rPr>
      <t>Implementar la gestión de riesgo de desastres</t>
    </r>
  </si>
  <si>
    <r>
      <t xml:space="preserve">PLIEGO 20:
ORGANISMO SUPERVISOR DE LA INVERSION EN ENERGIA Y MINERIA – OSINERGMIN
</t>
    </r>
    <r>
      <rPr>
        <sz val="8"/>
        <rFont val="Arial"/>
        <family val="2"/>
      </rPr>
      <t>Resolución de Consejo Directivo OSINERGMIN N° 089-2021-OS/CD, 27.04.2021 (*)</t>
    </r>
  </si>
  <si>
    <r>
      <rPr>
        <b/>
        <sz val="8"/>
        <color theme="1"/>
        <rFont val="Arial"/>
        <family val="2"/>
      </rPr>
      <t>OEI.01</t>
    </r>
    <r>
      <rPr>
        <sz val="8"/>
        <color theme="1"/>
        <rFont val="Arial"/>
        <family val="2"/>
      </rPr>
      <t xml:space="preserve">
Promover la mejora de la cobertura de servicios energéticos suficientes, eficientes, asequibles y de calidad, en beneficio de los ciudadanos a nivel nacional</t>
    </r>
  </si>
  <si>
    <r>
      <rPr>
        <b/>
        <sz val="8"/>
        <color theme="1"/>
        <rFont val="Arial"/>
        <family val="2"/>
      </rPr>
      <t>OEI.02</t>
    </r>
    <r>
      <rPr>
        <sz val="8"/>
        <color theme="1"/>
        <rFont val="Arial"/>
        <family val="2"/>
      </rPr>
      <t xml:space="preserve">
Contribuir a que las actividades de las empresas sean seguras, en beneficio de los grupos de interés</t>
    </r>
  </si>
  <si>
    <r>
      <rPr>
        <b/>
        <sz val="8"/>
        <color theme="1"/>
        <rFont val="Arial"/>
        <family val="2"/>
      </rPr>
      <t>OEI.03</t>
    </r>
    <r>
      <rPr>
        <sz val="8"/>
        <color theme="1"/>
        <rFont val="Arial"/>
        <family val="2"/>
      </rPr>
      <t xml:space="preserve">
Impulsar una visión global de largo plazo en energía y minería que propicie una política sectorial segura, competitiva y sostenible, en beneficio de los grupos de interés</t>
    </r>
  </si>
  <si>
    <r>
      <rPr>
        <b/>
        <sz val="8"/>
        <color theme="1"/>
        <rFont val="Arial"/>
        <family val="2"/>
      </rPr>
      <t>OEI.04</t>
    </r>
    <r>
      <rPr>
        <sz val="8"/>
        <color theme="1"/>
        <rFont val="Arial"/>
        <family val="2"/>
      </rPr>
      <t xml:space="preserve">
Fortalecer la comunicación y relacionamiento de los grupos de interés</t>
    </r>
  </si>
  <si>
    <r>
      <rPr>
        <b/>
        <sz val="8"/>
        <color theme="1"/>
        <rFont val="Arial"/>
        <family val="2"/>
      </rPr>
      <t>OEI.06</t>
    </r>
    <r>
      <rPr>
        <sz val="8"/>
        <color theme="1"/>
        <rFont val="Arial"/>
        <family val="2"/>
      </rPr>
      <t xml:space="preserve">
Fortalecer la gestión institucional</t>
    </r>
  </si>
  <si>
    <r>
      <rPr>
        <b/>
        <sz val="8"/>
        <color theme="1"/>
        <rFont val="Arial"/>
        <family val="2"/>
      </rPr>
      <t>OEI.05</t>
    </r>
    <r>
      <rPr>
        <sz val="8"/>
        <color theme="1"/>
        <rFont val="Arial"/>
        <family val="2"/>
      </rPr>
      <t xml:space="preserve">
Implementar la gestión de riesgos de desastres </t>
    </r>
  </si>
  <si>
    <r>
      <t xml:space="preserve">PLIEGO 021:
SUPERINTENDENCIA NACIONAL DE SERVICIOS DE SANEAMIENTO – SUNASS
</t>
    </r>
    <r>
      <rPr>
        <sz val="8"/>
        <rFont val="Arial"/>
        <family val="2"/>
      </rPr>
      <t>Resolución de Consejo Directivo N° 013-2021-SUNASS-CD, 05.05.2021</t>
    </r>
  </si>
  <si>
    <r>
      <rPr>
        <b/>
        <sz val="8"/>
        <rFont val="Arial"/>
        <family val="2"/>
      </rPr>
      <t xml:space="preserve">OEI.01
</t>
    </r>
    <r>
      <rPr>
        <sz val="8"/>
        <rFont val="Arial"/>
        <family val="2"/>
      </rPr>
      <t>Fortalecer la prestación de los servicios de saneamiento para el usuario</t>
    </r>
  </si>
  <si>
    <r>
      <rPr>
        <b/>
        <sz val="8"/>
        <color rgb="FF000000"/>
        <rFont val="Arial"/>
        <family val="2"/>
      </rPr>
      <t xml:space="preserve">OEI.02
</t>
    </r>
    <r>
      <rPr>
        <sz val="8"/>
        <color rgb="FF000000"/>
        <rFont val="Arial"/>
        <family val="2"/>
      </rPr>
      <t>Consolidar la desconcentración de funciones de SUNASS</t>
    </r>
  </si>
  <si>
    <r>
      <rPr>
        <b/>
        <sz val="8"/>
        <color rgb="FF000000"/>
        <rFont val="Arial"/>
        <family val="2"/>
      </rPr>
      <t xml:space="preserve">OEI.03
</t>
    </r>
    <r>
      <rPr>
        <sz val="8"/>
        <color rgb="FF000000"/>
        <rFont val="Arial"/>
        <family val="2"/>
      </rPr>
      <t>Mejorar la percepción y valoración de los servicios de saneamiento por los usuarios</t>
    </r>
  </si>
  <si>
    <r>
      <rPr>
        <b/>
        <sz val="8"/>
        <color rgb="FF000000"/>
        <rFont val="Arial"/>
        <family val="2"/>
      </rPr>
      <t xml:space="preserve">OEI.04
</t>
    </r>
    <r>
      <rPr>
        <sz val="8"/>
        <color rgb="FF000000"/>
        <rFont val="Arial"/>
        <family val="2"/>
      </rPr>
      <t>Fortalecer la gestión institucional</t>
    </r>
  </si>
  <si>
    <r>
      <rPr>
        <b/>
        <sz val="8"/>
        <color rgb="FF000000"/>
        <rFont val="Arial"/>
        <family val="2"/>
      </rPr>
      <t xml:space="preserve">OEI.05
</t>
    </r>
    <r>
      <rPr>
        <sz val="8"/>
        <color rgb="FF000000"/>
        <rFont val="Arial"/>
        <family val="2"/>
      </rPr>
      <t>Implementar la gestión de riesgos de desastres</t>
    </r>
  </si>
  <si>
    <r>
      <rPr>
        <b/>
        <sz val="8"/>
        <rFont val="Arial"/>
        <family val="2"/>
      </rPr>
      <t xml:space="preserve">PLIEGO 022: </t>
    </r>
    <r>
      <rPr>
        <sz val="8"/>
        <rFont val="Arial"/>
        <family val="2"/>
      </rPr>
      <t xml:space="preserve">
</t>
    </r>
    <r>
      <rPr>
        <b/>
        <sz val="8"/>
        <rFont val="Arial"/>
        <family val="2"/>
      </rPr>
      <t xml:space="preserve">ORGANISMO SUPERVISOR DE LA INVERSIÓN EN INFRAESTRUCTURA DE TRANSPORTE DE USO PÚBLICO – OSITRAN
</t>
    </r>
    <r>
      <rPr>
        <sz val="8"/>
        <rFont val="Arial"/>
        <family val="2"/>
      </rPr>
      <t>Resolución de Consejo Directivo N° 0067-2020-CD-OSITRAN, 29.12.2020</t>
    </r>
    <r>
      <rPr>
        <b/>
        <sz val="8"/>
        <rFont val="Arial"/>
        <family val="2"/>
      </rPr>
      <t xml:space="preserve"> </t>
    </r>
  </si>
  <si>
    <r>
      <rPr>
        <b/>
        <sz val="8"/>
        <rFont val="Arial"/>
        <family val="2"/>
      </rPr>
      <t xml:space="preserve">OEI.01
</t>
    </r>
    <r>
      <rPr>
        <sz val="8"/>
        <rFont val="Arial"/>
        <family val="2"/>
      </rPr>
      <t>Fortalecer el posicionamiento del OSITRAN en relación a sus grupos de interés y ciudadanía en general</t>
    </r>
  </si>
  <si>
    <r>
      <t>S.I</t>
    </r>
    <r>
      <rPr>
        <vertAlign val="superscript"/>
        <sz val="8"/>
        <rFont val="Arial"/>
        <family val="2"/>
      </rPr>
      <t>5</t>
    </r>
  </si>
  <si>
    <r>
      <rPr>
        <b/>
        <sz val="8"/>
        <rFont val="Arial"/>
        <family val="2"/>
      </rPr>
      <t xml:space="preserve">OEI.02
</t>
    </r>
    <r>
      <rPr>
        <sz val="8"/>
        <rFont val="Arial"/>
        <family val="2"/>
      </rPr>
      <t>Optimizar el Desarrollo Organizacional</t>
    </r>
  </si>
  <si>
    <r>
      <rPr>
        <b/>
        <sz val="8"/>
        <rFont val="Arial"/>
        <family val="2"/>
      </rPr>
      <t xml:space="preserve">OEI.03
</t>
    </r>
    <r>
      <rPr>
        <sz val="8"/>
        <rFont val="Arial"/>
        <family val="2"/>
      </rPr>
      <t>Optimizar la supervisión y fiscalización de la Infraestructura de Transporte de Uso Público</t>
    </r>
  </si>
  <si>
    <r>
      <rPr>
        <b/>
        <sz val="8"/>
        <color theme="1"/>
        <rFont val="Arial"/>
        <family val="2"/>
      </rPr>
      <t xml:space="preserve">OEI.04
</t>
    </r>
    <r>
      <rPr>
        <sz val="8"/>
        <color theme="1"/>
        <rFont val="Arial"/>
        <family val="2"/>
      </rPr>
      <t>Optimizar la función reguladora en beneficio de nuestros usuarios y ciudadanía en general</t>
    </r>
  </si>
  <si>
    <r>
      <t>ND</t>
    </r>
    <r>
      <rPr>
        <vertAlign val="superscript"/>
        <sz val="8"/>
        <rFont val="Arial"/>
        <family val="2"/>
      </rPr>
      <t>6</t>
    </r>
  </si>
  <si>
    <r>
      <rPr>
        <b/>
        <sz val="8"/>
        <rFont val="Arial"/>
        <family val="2"/>
      </rPr>
      <t xml:space="preserve">OEI.05
</t>
    </r>
    <r>
      <rPr>
        <sz val="8"/>
        <rFont val="Arial"/>
        <family val="2"/>
      </rPr>
      <t>Fortalecer la protección de los derechos de los usuarios de Infraestructura de Transporte de Uso Público</t>
    </r>
  </si>
  <si>
    <r>
      <rPr>
        <b/>
        <sz val="8"/>
        <rFont val="Arial"/>
        <family val="2"/>
      </rPr>
      <t xml:space="preserve">OEI.06
</t>
    </r>
    <r>
      <rPr>
        <sz val="8"/>
        <rFont val="Arial"/>
        <family val="2"/>
      </rPr>
      <t>Administrar eficientemente los recursos institucionales del OSITRAN</t>
    </r>
  </si>
  <si>
    <r>
      <rPr>
        <b/>
        <sz val="8"/>
        <rFont val="Arial"/>
        <family val="2"/>
      </rPr>
      <t xml:space="preserve">OEI 07
</t>
    </r>
    <r>
      <rPr>
        <sz val="8"/>
        <rFont val="Arial"/>
        <family val="2"/>
      </rPr>
      <t>Implementar la Gestión de Riesgos de Desastres</t>
    </r>
  </si>
  <si>
    <r>
      <t xml:space="preserve"> PLIEGO 023: 
AUTORIDAD NACIONAL DEL SERVICIO CIVIL – SERVIR
</t>
    </r>
    <r>
      <rPr>
        <sz val="8"/>
        <rFont val="Arial"/>
        <family val="2"/>
      </rPr>
      <t>Resolución de Presidencia Ejecutiva N° 000104-2020-SERVIR-PE, 20.12.2020 (*)</t>
    </r>
  </si>
  <si>
    <r>
      <rPr>
        <b/>
        <sz val="8"/>
        <rFont val="Arial"/>
        <family val="2"/>
      </rPr>
      <t xml:space="preserve">OEI.01
</t>
    </r>
    <r>
      <rPr>
        <sz val="8"/>
        <rFont val="Arial"/>
        <family val="2"/>
      </rPr>
      <t>Promover la transparencia en el acceso al servicio civil en las entidades públicas</t>
    </r>
  </si>
  <si>
    <r>
      <rPr>
        <b/>
        <sz val="8"/>
        <rFont val="Arial"/>
        <family val="2"/>
      </rPr>
      <t xml:space="preserve">OEI.02
</t>
    </r>
    <r>
      <rPr>
        <sz val="8"/>
        <rFont val="Arial"/>
        <family val="2"/>
      </rPr>
      <t>Impulsar el proceso de implementación de la Ley del Servicio Civil en las entidades públicas</t>
    </r>
  </si>
  <si>
    <r>
      <rPr>
        <b/>
        <sz val="8"/>
        <rFont val="Arial"/>
        <family val="2"/>
      </rPr>
      <t xml:space="preserve">OEI.03
</t>
    </r>
    <r>
      <rPr>
        <sz val="8"/>
        <rFont val="Arial"/>
        <family val="2"/>
      </rPr>
      <t>Fortalecer capacidades para el servicio civil en los tres niveles de gobierno</t>
    </r>
  </si>
  <si>
    <r>
      <rPr>
        <b/>
        <sz val="8"/>
        <rFont val="Arial"/>
        <family val="2"/>
      </rPr>
      <t xml:space="preserve">OEI.04
</t>
    </r>
    <r>
      <rPr>
        <sz val="8"/>
        <rFont val="Arial"/>
        <family val="2"/>
      </rPr>
      <t>Fortalecer la gestión institucional de SERVIR</t>
    </r>
  </si>
  <si>
    <r>
      <rPr>
        <b/>
        <sz val="8"/>
        <color theme="1"/>
        <rFont val="Arial"/>
        <family val="2"/>
      </rPr>
      <t xml:space="preserve">OEI.05
</t>
    </r>
    <r>
      <rPr>
        <sz val="8"/>
        <color theme="1"/>
        <rFont val="Arial"/>
        <family val="2"/>
      </rPr>
      <t>Desarrollar la gestión de riesgo de desastres en SERVIR</t>
    </r>
  </si>
  <si>
    <r>
      <t>PLIEGO 024: 
ORGANISMO DE SUPERVISIÓN DE LOS RECURSOS FORESTALES Y DE FAUNA SILVESTRE - OSINFOR</t>
    </r>
    <r>
      <rPr>
        <sz val="8"/>
        <rFont val="Arial"/>
        <family val="2"/>
      </rPr>
      <t xml:space="preserve">
Resolución de Jefatura N° 015-2020-OSINFOR, 30.04.2020</t>
    </r>
  </si>
  <si>
    <r>
      <rPr>
        <b/>
        <sz val="8"/>
        <color theme="1"/>
        <rFont val="Arial"/>
        <family val="2"/>
      </rPr>
      <t xml:space="preserve">OEI.01
</t>
    </r>
    <r>
      <rPr>
        <sz val="8"/>
        <color theme="1"/>
        <rFont val="Arial"/>
        <family val="2"/>
      </rPr>
      <t>Incrementar el aprovechamiento sostenible y la conservación, de los recursos forestales, de fauna silvestre y sus servicios eco sistémicos, por parte de los titulares de títulos habilitantes</t>
    </r>
  </si>
  <si>
    <r>
      <rPr>
        <b/>
        <sz val="8"/>
        <color theme="1"/>
        <rFont val="Arial"/>
        <family val="2"/>
      </rPr>
      <t xml:space="preserve">OEI.02
</t>
    </r>
    <r>
      <rPr>
        <sz val="8"/>
        <color theme="1"/>
        <rFont val="Arial"/>
        <family val="2"/>
      </rPr>
      <t>Optimizar la gestión institucional</t>
    </r>
  </si>
  <si>
    <r>
      <rPr>
        <b/>
        <sz val="8"/>
        <color theme="1"/>
        <rFont val="Arial"/>
        <family val="2"/>
      </rPr>
      <t xml:space="preserve">OEI.03
</t>
    </r>
    <r>
      <rPr>
        <sz val="8"/>
        <color theme="1"/>
        <rFont val="Arial"/>
        <family val="2"/>
      </rPr>
      <t>Reducir la vulnerabilidad ante el riesgo de desastres</t>
    </r>
  </si>
  <si>
    <r>
      <t xml:space="preserve"> PLIEGO 0114:
CONSEJO NACIONAL DE CIENCIA, TECNOLOGÍA E INNOVACIÓN TECNOLÓGICA – CONCYTEC
</t>
    </r>
    <r>
      <rPr>
        <sz val="8"/>
        <rFont val="Arial"/>
        <family val="2"/>
      </rPr>
      <t>Resolución de Presidencia N° 041-2021-CONCYTEC-P, 03.05.2021</t>
    </r>
  </si>
  <si>
    <r>
      <rPr>
        <b/>
        <sz val="8"/>
        <rFont val="Arial"/>
        <family val="2"/>
      </rPr>
      <t xml:space="preserve">OEI.01
</t>
    </r>
    <r>
      <rPr>
        <sz val="8"/>
        <rFont val="Arial"/>
        <family val="2"/>
      </rPr>
      <t>Fortalecer en el marco de la Política Nacional de CTI la institucionalidad del Sistema Nacional de Ciencia, Tecnología e Innovación Tecnológica – SINACYT</t>
    </r>
  </si>
  <si>
    <r>
      <rPr>
        <b/>
        <sz val="8"/>
        <rFont val="Arial"/>
        <family val="2"/>
      </rPr>
      <t xml:space="preserve">OEI.02
</t>
    </r>
    <r>
      <rPr>
        <sz val="8"/>
        <rFont val="Arial"/>
        <family val="2"/>
      </rPr>
      <t>Fortalecer las capacidades de científicos, técnicos, tecnólogos, docentes universitarios</t>
    </r>
  </si>
  <si>
    <r>
      <rPr>
        <b/>
        <sz val="8"/>
        <rFont val="Arial"/>
        <family val="2"/>
      </rPr>
      <t xml:space="preserve">OEI.03
</t>
    </r>
    <r>
      <rPr>
        <sz val="8"/>
        <rFont val="Arial"/>
        <family val="2"/>
      </rPr>
      <t>Mejorar la infraestructura para el desarrollo de la CTI</t>
    </r>
  </si>
  <si>
    <r>
      <rPr>
        <b/>
        <sz val="8"/>
        <rFont val="Arial"/>
        <family val="2"/>
      </rPr>
      <t xml:space="preserve">OEI.04
</t>
    </r>
    <r>
      <rPr>
        <sz val="8"/>
        <rFont val="Arial"/>
        <family val="2"/>
      </rPr>
      <t>Fortalecer los sistemas de información para el mejor desempeño de los actores del Sistema Nacional de Ciencia, Tecnología e Innovación Tecnológica – SINACYT</t>
    </r>
  </si>
  <si>
    <r>
      <rPr>
        <b/>
        <sz val="8"/>
        <rFont val="Arial"/>
        <family val="2"/>
      </rPr>
      <t xml:space="preserve">OEI.05
</t>
    </r>
    <r>
      <rPr>
        <sz val="8"/>
        <rFont val="Arial"/>
        <family val="2"/>
      </rPr>
      <t>Promover la generación y transferencia 
de conocimiento científico – tecnológico en los centros de CTI</t>
    </r>
  </si>
  <si>
    <r>
      <rPr>
        <b/>
        <sz val="8"/>
        <rFont val="Arial"/>
        <family val="2"/>
      </rPr>
      <t xml:space="preserve">OEI.06
</t>
    </r>
    <r>
      <rPr>
        <sz val="8"/>
        <rFont val="Arial"/>
        <family val="2"/>
      </rPr>
      <t>Desarrollar incentivos que estimulen las actividades de CTI por parte de los actores del Sistema Nacional de Ciencia, Tecnología e Innovación Tecnológica – SINACYT.</t>
    </r>
  </si>
  <si>
    <r>
      <rPr>
        <b/>
        <sz val="8"/>
        <rFont val="Arial"/>
        <family val="2"/>
      </rPr>
      <t xml:space="preserve">OEI.07
</t>
    </r>
    <r>
      <rPr>
        <sz val="8"/>
        <rFont val="Arial"/>
        <family val="2"/>
      </rPr>
      <t>Fortalecer el desarrollo institucional del CONCYTEC.</t>
    </r>
  </si>
  <si>
    <r>
      <t xml:space="preserve">PLIEGO 183:
INSTITUTO NACIONAL DE DEFENSA DE LA COMPETENCIA Y DE LA PROTECCION DE LA PROPIEDAD INTELECTUAL - INDECOPI
</t>
    </r>
    <r>
      <rPr>
        <sz val="8"/>
        <rFont val="Arial"/>
        <family val="2"/>
      </rPr>
      <t>Resolucion N° 000047-2021-PRE/INDECOPI, 19.04.2021</t>
    </r>
  </si>
  <si>
    <r>
      <rPr>
        <b/>
        <sz val="8"/>
        <color theme="1"/>
        <rFont val="Arial"/>
        <family val="2"/>
      </rPr>
      <t xml:space="preserve">OEI.02
</t>
    </r>
    <r>
      <rPr>
        <sz val="8"/>
        <color theme="1"/>
        <rFont val="Arial"/>
        <family val="2"/>
      </rPr>
      <t>Incrementar el uso de los
servicios de Propiedad
Intelectual, por parte de las
personas naturales y jurídicas.</t>
    </r>
  </si>
  <si>
    <r>
      <rPr>
        <b/>
        <sz val="8"/>
        <color theme="1"/>
        <rFont val="Arial"/>
        <family val="2"/>
      </rPr>
      <t xml:space="preserve">OEI.03
</t>
    </r>
    <r>
      <rPr>
        <sz val="8"/>
        <color theme="1"/>
        <rFont val="Arial"/>
        <family val="2"/>
      </rPr>
      <t>Mejorar las condiciones de competencia en los Mercados
para beneficio de los Agentes
Económicos.</t>
    </r>
  </si>
  <si>
    <r>
      <t xml:space="preserve">ND </t>
    </r>
    <r>
      <rPr>
        <vertAlign val="superscript"/>
        <sz val="8"/>
        <rFont val="Arial"/>
        <family val="2"/>
      </rPr>
      <t>(7)</t>
    </r>
  </si>
  <si>
    <r>
      <rPr>
        <b/>
        <sz val="8"/>
        <color theme="1"/>
        <rFont val="Arial"/>
        <family val="2"/>
      </rPr>
      <t xml:space="preserve">OEI.04
</t>
    </r>
    <r>
      <rPr>
        <sz val="8"/>
        <color theme="1"/>
        <rFont val="Arial"/>
        <family val="2"/>
      </rPr>
      <t>Fortalecer la Gestión Institucional.</t>
    </r>
  </si>
  <si>
    <r>
      <rPr>
        <b/>
        <sz val="8"/>
        <color theme="1"/>
        <rFont val="Arial"/>
        <family val="2"/>
      </rPr>
      <t xml:space="preserve">OEI.05
</t>
    </r>
    <r>
      <rPr>
        <sz val="8"/>
        <color theme="1"/>
        <rFont val="Arial"/>
        <family val="2"/>
      </rPr>
      <t>Implementar y hacer seguimiento de la gestión interna de riesgos de desastres en el Indecop</t>
    </r>
  </si>
  <si>
    <r>
      <rPr>
        <b/>
        <sz val="7"/>
        <rFont val="Arial"/>
        <family val="2"/>
      </rPr>
      <t>(1)</t>
    </r>
    <r>
      <rPr>
        <sz val="7"/>
        <rFont val="Arial"/>
        <family val="2"/>
      </rPr>
      <t xml:space="preserve"> S.i. No se pudo medir el indicador del OEI 05 en la Evaluación del PEI correspondiente al año 2020, toda vez que la Política Nacional de Gestión del Riesgo de Desastres (PNGRD) requería se actualizada, proceso que se materializó durante el periodo 2019-2020 y que culminó con su aprobación en marzo del 2021, a través del Decreto Supremo N° 038-(1) 2021-PCM, obteniendo como producto final la Política Nacional de Gestión del Riesgo de Desastres al 2050.</t>
    </r>
  </si>
  <si>
    <r>
      <rPr>
        <b/>
        <sz val="7"/>
        <rFont val="Arial"/>
        <family val="2"/>
      </rPr>
      <t xml:space="preserve">(2) </t>
    </r>
    <r>
      <rPr>
        <sz val="7"/>
        <rFont val="Arial"/>
        <family val="2"/>
      </rPr>
      <t>S.i</t>
    </r>
    <r>
      <rPr>
        <b/>
        <sz val="7"/>
        <rFont val="Arial"/>
        <family val="2"/>
      </rPr>
      <t xml:space="preserve">. </t>
    </r>
    <r>
      <rPr>
        <sz val="7"/>
        <rFont val="Arial"/>
        <family val="2"/>
      </rPr>
      <t xml:space="preserve">Resulta necesario realizar una revisión del objetivo estratégico institucional del PEI y de su indicador, en el marco de la PNGRD al 2050. </t>
    </r>
  </si>
  <si>
    <r>
      <rPr>
        <b/>
        <sz val="7"/>
        <rFont val="Arial"/>
        <family val="2"/>
      </rPr>
      <t xml:space="preserve">(3) </t>
    </r>
    <r>
      <rPr>
        <sz val="7"/>
        <rFont val="Arial"/>
        <family val="2"/>
      </rPr>
      <t xml:space="preserve"> S.i: Por problemas del COVID 19 se encuentra suspendida la erradicación de cultivos de hoja de coca (DEVIDA)</t>
    </r>
  </si>
  <si>
    <r>
      <rPr>
        <b/>
        <sz val="7"/>
        <rFont val="Arial"/>
        <family val="2"/>
      </rPr>
      <t>(4)</t>
    </r>
    <r>
      <rPr>
        <sz val="7"/>
        <rFont val="Arial"/>
        <family val="2"/>
      </rPr>
      <t xml:space="preserve"> ND: Sin Data o Información disponible como consecuencia de la Pandemia CV 19 (OSIPTEL)</t>
    </r>
  </si>
  <si>
    <r>
      <rPr>
        <b/>
        <sz val="7"/>
        <rFont val="Arial"/>
        <family val="2"/>
      </rPr>
      <t>(5)</t>
    </r>
    <r>
      <rPr>
        <sz val="7"/>
        <rFont val="Arial"/>
        <family val="2"/>
      </rPr>
      <t xml:space="preserve"> S.i.: Sin Información disponible por las restricciones gubernamentales como consecuencia de la Pandemia CV 19. (OSITRAN)</t>
    </r>
  </si>
  <si>
    <r>
      <rPr>
        <b/>
        <sz val="7"/>
        <rFont val="Arial"/>
        <family val="2"/>
      </rPr>
      <t>(6)</t>
    </r>
    <r>
      <rPr>
        <sz val="7"/>
        <rFont val="Arial"/>
        <family val="2"/>
      </rPr>
      <t xml:space="preserve"> ND: No es posible obtener un resultado por inconsistencia en la metodología de cálculo, sin embargo, ya fue corregido para el año 2021. (OSITRAN)</t>
    </r>
  </si>
  <si>
    <r>
      <rPr>
        <b/>
        <sz val="7"/>
        <rFont val="Arial"/>
        <family val="2"/>
      </rPr>
      <t>(7)</t>
    </r>
    <r>
      <rPr>
        <sz val="7"/>
        <rFont val="Arial"/>
        <family val="2"/>
      </rPr>
      <t xml:space="preserve"> ND: The Global Competitiveness Report, SPECIAL EDITION 2020, “How Countries are Performing on the Road”, La edición especial de este año tiene como objetivo apoyar las estrategias de recuperación de los responsables políticos, pidiendo un enfoque holístico, abarcando varios ámbitos políticos y estableciendo sinergias en los diferentes objetivos de reforma. Asimismo, señala que se han pausado los antiguos rankings del Índice mundial de competitividad (ICM) debido a que el contexto actual requiere de cambios innovadores y necesarios en la política, y se requiere abordar otras prioridades como la recuperación y reactivación, considerando los pilares de una transformación hacia nuevos sistemas económicos que combinen objetivos de "productividad", "personas" y "planeta".</t>
    </r>
  </si>
  <si>
    <r>
      <rPr>
        <b/>
        <sz val="7"/>
        <rFont val="Arial"/>
        <family val="2"/>
      </rPr>
      <t>(*)</t>
    </r>
    <r>
      <rPr>
        <sz val="7"/>
        <rFont val="Arial"/>
        <family val="2"/>
      </rPr>
      <t xml:space="preserve"> Para estos tres (03) casos: DEVIDA, OSINERGMIN, y SERVIR tienen PEI vigente del año 2021 en adelante; por lo tanto, no cuentan con información en el año 2020.</t>
    </r>
  </si>
  <si>
    <r>
      <rPr>
        <b/>
        <sz val="8"/>
        <color theme="1"/>
        <rFont val="Arial"/>
        <family val="2"/>
      </rPr>
      <t xml:space="preserve">OEI.01
</t>
    </r>
    <r>
      <rPr>
        <sz val="8"/>
        <color theme="1"/>
        <rFont val="Arial"/>
        <family val="2"/>
      </rPr>
      <t>Reducir la incidencia de
denuncias en materia de
Consumo presentados por los consumidores.</t>
    </r>
  </si>
  <si>
    <t>SERVICIO DE CONSULTORÍA PARA IMPLEMENTAR EL SISTEMA DE GESTIÓN ANTISOBORNO-SGAS, REALIZAR LA AUDITORIA INTERNA Y EL ACOMPAÑAMIENTO EN LA CERTIFICACIÓN DEL SGAS BAJO LA NORMA ISO 37001:2016 EN LA SUNASS</t>
  </si>
  <si>
    <t>1. Servicio de elaboración de una ruta de posicionamiento con niveles de gobierno y sectores (DVGT)</t>
  </si>
  <si>
    <t>2. Servicio de elaboración del informe para sustentar la necesidad política de ordenamiento territorial (DVGT)</t>
  </si>
  <si>
    <t>3. Prestación de servicios de asesoramiento por la Cooperación Internacional para experto integrado del programa CIM/GIZ (SGP)</t>
  </si>
  <si>
    <t>4. Servicio de consultoría para la elaboración de mapeo de puestos y cálculo de la dotación de personas de la PCM (ORH - CONTR.20-2016-PCM-OGA)</t>
  </si>
  <si>
    <t>5. Servicio de consultoría en materia de modernización de la Gestión Pública (SGP)</t>
  </si>
  <si>
    <t>Elaboración de una ruta de posicionamiento con niveles de gobierno y sectores</t>
  </si>
  <si>
    <t>Informe para sustentar la necesidad política de ordenamiento territorial</t>
  </si>
  <si>
    <t>Servicios de asesoramiento por la cooperación internacional para experto integrado del programa CIM/GIZ Certificación</t>
  </si>
  <si>
    <t>03: Planeamiento, Gestión y Reserva de Contingencia</t>
  </si>
  <si>
    <t>1. Servicio de consultoría para desarrollar propuestas de mejoras en la eficiencia de procesos</t>
  </si>
  <si>
    <t>2. Contratación del servicio de consultoría para asistencia técnica para la elaboración de la estructura de equipo de trabajo, perfiles y procesos necesarios para la ejecución de soluciones integrales.</t>
  </si>
  <si>
    <t xml:space="preserve">3. Servicio de consultoría para la revisión y análisis la información remitida por el equipo UKDT </t>
  </si>
  <si>
    <t>4. Contratación del servicio de consultoría que apoya la implementación de la norma internacional</t>
  </si>
  <si>
    <t>5. Consultoría legal sobre el Contrato "Mejoramiento RH de los servicios de salud del estac.de salud Huarmaca, del Dist. Huarmaca, Prov. Huancabamba, Dpto.Piura".</t>
  </si>
  <si>
    <t>6. Contratación de asesoría legal externa para revisión de proyecto de contrato de Estado a Estado, así como el apoyo en las materias de derecho civil y derecho administrativo en el proceso de negocación de Estado a Estado, en el marco de la Ley N° 30556</t>
  </si>
  <si>
    <t>7. Contratación de asesoría legal externa en material tributaria durante el proceso de negociación de la modalidad de contratación de Estado a Estado, en marco Ley N°30556</t>
  </si>
  <si>
    <t>8. Contratación de asesoría legal externa respecto de la formulación y negociación del contrato operativo que resulte del proceso de negociación para la suscripción del convenio o contrato de Estado a Estado que se formalizará o con el gobierno de Reino Unido o con los gobiernos de Francia y Países Bajos, en función de la propuesta que resulte ganadora, en virtud de la autorización contenida en el numeral 7.8 artículo 7  Ley N° 30556.</t>
  </si>
  <si>
    <t>9. Contratar el servicio de consultoría normativa especializada en materia tributaria para la revisión y análisis en materia tributaria respecto a la prestación de servicios consignados en los proyectos de contratos Gobierno a Gobierno que vienen siendo evaluados</t>
  </si>
  <si>
    <t>10. Por la contratación de asesoría legal externa para asesorar a la ARCC en la implementación de los modelos contractuales New Engieering Contract (NEC) en las intervenciones comprendidas en el Plan Integral de Reconstrucción con Cambios (PIRCC).</t>
  </si>
  <si>
    <t>13. Contratación del servicio de asesoría legal externa para asesorar a la ARCC en la absolución de las consultas que se presente durante el proceso de procura de las intervenciones de soluciones integrales y se encuentren referidas sobre los proyectos</t>
  </si>
  <si>
    <t xml:space="preserve">15. Asesoría especializada en materia de seguros para la Oficina de Administración de la ARCC. Asesoría que resulta necesaria para estructurar la necesidad de seguros, ejecución de la estrategia de contratación de los mismos, </t>
  </si>
  <si>
    <t>16. Servicio de asesoría especializada en materia de seguros para la Oficina de Administratción de la ARCC. Asesoría que resulta necesaria para estructurar la necesidad de seguros, ejecución de la estrategia de contratación de los mismos, validación de documentos</t>
  </si>
  <si>
    <t>18. Importe comprometido para el pago a la empresa Estudio Roy Freyre Abogados S. Civil de R.L por el servicio especializado en materia penal para absolver consulta legal sobre el contenido de las declaraciones proporcionadas por un participante en un proceso</t>
  </si>
  <si>
    <t>19. Contratación de los servicios de una persona natural o jurídica que brinde servicios legales especializados respecto al proyecto de contrato NEC a adecuado para las necesidades del ARCC, en el marco de la ejecución del acuerdo de Gobierno a Gobierno</t>
  </si>
  <si>
    <t>20. Contratación de un servicio de consultoría para que apoye en el mantenimiento y seguimiento de los tres procesos certificados con el ISO 37001:2016 Sistema de Gestión Antisoborno en la Autoridad para la Reconstrucción con Cambios</t>
  </si>
  <si>
    <t>21. Servicio de asesoría especializada en materia de seguros para la Oficina de Administración de la ARCC. Asesoría que resulta necesaria para estructurar la estrategia y los documentos necesarios para la contratación de seguros de obras de construcción</t>
  </si>
  <si>
    <t>11. Asesoría legal para la OGAJ</t>
  </si>
  <si>
    <t>12. Contratación de asesoría legal externa para la asesoría jurídica de la ARCC</t>
  </si>
  <si>
    <t>14. Servicio de asesoría legal externa de derecho administrativo</t>
  </si>
  <si>
    <t>17. Contratación de asesoría legal externa para asesorar a la ARCC en el proceso de procura</t>
  </si>
  <si>
    <t>22. Consultoría en el marco de defensa legal</t>
  </si>
  <si>
    <t>Desarrollo de mejoras en la eficienca de los procesos</t>
  </si>
  <si>
    <t>Elaboración de estructura de equipo de trabajo, perfiles y procesos</t>
  </si>
  <si>
    <t>Consultoría para la revisión y análisis la información remitida por el equipo UKDT</t>
  </si>
  <si>
    <t>Implementación de la norma internacional</t>
  </si>
  <si>
    <t>Mejoramiento de los servicios de salud del estacionamiento de salud Huarmaca-Distrito Huarmaca</t>
  </si>
  <si>
    <t>Revisión de proyecto de contrato de Estado a Estado</t>
  </si>
  <si>
    <t xml:space="preserve">Elaboración de material tributaria de proceso de negociación del contrato operativo </t>
  </si>
  <si>
    <t>Formulación y negociación del contrato operativo que resulte del proceso de negociación</t>
  </si>
  <si>
    <t>Revisión y análisis en materia tributaria respecto a la prestación de servicios consignados en los proyectos de G2G</t>
  </si>
  <si>
    <t>Implementación de los modelos contractuales New Engieering Contract (NEC) en las intervenciones comprendidas en el Plan Integral de Reconstrucción con Cambios (PIRCC) a cargo de la ARCC</t>
  </si>
  <si>
    <t>Asesorial legal para la OGAJ</t>
  </si>
  <si>
    <t>Asesoria legal externa para la asesoria juridica de la ARCC</t>
  </si>
  <si>
    <t>Asesoria legal externa para asesorar a la ARCC en la absolucion de las consultas que se presente durante el proceso de procura de las intervenciones de soluciones integrale</t>
  </si>
  <si>
    <t>Asesoria legal externa de derecho administrativo</t>
  </si>
  <si>
    <t>Asesoria especializada en materia de seguros para la Oficina de Administracion de la ARCC. asesoria que resulta necesaria para estructurar la necesidad de seguros, ejecucion de la estrategia de contratacion de los mismos, validacion de</t>
  </si>
  <si>
    <t>Aasesoria especializada en materia de seguros</t>
  </si>
  <si>
    <t>Asesoria legal externa para asesorar a la ARCC en el proceso de procura</t>
  </si>
  <si>
    <t>Servicio de especializado en materia penal para absolver consulta legal sobre elcontenido de las declaraciones proporcionadas por un participante enun proce</t>
  </si>
  <si>
    <t>Servicios legales especializados respecto al proyecto</t>
  </si>
  <si>
    <t>Consultoria para que apoye en el mantenimiento y seguimiento de los tres (03) procesos certificados</t>
  </si>
  <si>
    <t>Asesoria especializada en materia de seguros para la Oficina de Administracion de la ARCC. asesoria que resulta necesaria para estructurar la estrategia y los documentos necesarios para la contratacion de seguros de obras de construccion</t>
  </si>
  <si>
    <t>Consultoria en el marco de defensa legal</t>
  </si>
  <si>
    <t>Contratación de consultoría para elaborar informe de evaluación de resultados e impacto del Programa Presupuestal Desarrollo Alternativo Integral y Sostenible - Segundo entregable. REF.: Contrato 003-2020-DEVIDA</t>
  </si>
  <si>
    <t>Servicio de consultoría para la evaluación cualitativa de la tarea asistencia técnica para la DPM</t>
  </si>
  <si>
    <t>Consultoría PTCD 2020 - DPM</t>
  </si>
  <si>
    <t>Consultoría para la evaluación de resultados e impacto del Programa Presupuestal Desarrollo Alternativo Integral y Sostenible - PIRDAIS 2020  REF: Contrato 072-2020-DEVIDA</t>
  </si>
  <si>
    <t>Por el servicio de consultoría para el levantamiento de información y elaboración del informe de verificación - Operadores USAID 2018 - 2019 en los departamentos de San  Martín, Ucayali y Huánuco en el marco del Desarrollo Alternativo Integral y sost.</t>
  </si>
  <si>
    <t>Contratación del servicio de elaboración de expediente técnico para el mantenimiento correctivo de la escalera del ingreso principal de la Sede Central de DEVIDA</t>
  </si>
  <si>
    <t>Servicio de consultoría para actualización del reporte de evaluación y elaboración del Plan de Acción para el uso de seguro persuad</t>
  </si>
  <si>
    <t>Consultoría en elaboración de estudios</t>
  </si>
  <si>
    <t>05: Orden Público y Seguridad</t>
  </si>
  <si>
    <t>1. Servicio de consultoría para la implementación de lineamientos para casos de hostigamiento sexual laboral en entidades públicas.</t>
  </si>
  <si>
    <t xml:space="preserve">Proyecto de Directiva </t>
  </si>
  <si>
    <t>03 Planeamiento, Gestión y Reserva de Contingencia</t>
  </si>
  <si>
    <t>Asesoramiento</t>
  </si>
  <si>
    <t>Informe Técnico</t>
  </si>
  <si>
    <t>2. Asesoría legal externa que identifique y analice los argumentos utilizados en las demandas de inconstitucionalidad contra el Decreto de Urgencia Nº 014-2020, Decreto de Urgencia que regula disposiciones generales necesarias para la negociación colectiva en el Sector Público.</t>
  </si>
  <si>
    <t>3. Servicio de consultoría en gestión de servicios de tecnologías de la información</t>
  </si>
  <si>
    <t>Servicio de consultoría para la asistencia técnica, seguimiento y control de los Sist Integrados Gest, así como del Sist de Control Int y la implement de la norma técnica de la gestión de la calidad y servicios, implementados en el OSINFOR</t>
  </si>
  <si>
    <t>Informe de consultoría para la asistencia técnica, seguimiento y control de los Sist Integrados Gest, así como del Sist de Control Int y la implement de la norma técnica de la gestión de la calidad y servicios, implementados en el OSINFOR</t>
  </si>
  <si>
    <t>Servicio especializado de gestión de seguridad de la información y mejora de seguridad para la Oficina de Tecnología de la Información del OSINFOR</t>
  </si>
  <si>
    <t>Servicio de un asesor legal, especialista en Gestión Pública y Sistemas Administrativos para la Gerencia General del OSINFOR</t>
  </si>
  <si>
    <t>Servicio de Consultoría para la migración de la información de la plataforma virtual institucional</t>
  </si>
  <si>
    <t>Servicio de consultoría para el análisis de vulnerabilidades técnicas de los sistemas de información y de la infraestructura tecnológica de OSINFOR</t>
  </si>
  <si>
    <t>Informe de servicio especializado de gestión de seguridad de la información y mejora de seguridad</t>
  </si>
  <si>
    <t>Asesoría legal, especialista en Gestión Pública y Sistemas Administrativos para la Gerencia General del OSINFOR</t>
  </si>
  <si>
    <t>Consultoría para la migración de la información de la plataforma virtual institucional</t>
  </si>
  <si>
    <t>Informe ejecutivo y técnico de seguridad</t>
  </si>
  <si>
    <t>Soluciones precidad de sistemas S.A.C. (20501766811)</t>
  </si>
  <si>
    <t>Grupo Ibero Perú SAC, S&amp;L Consorcio Metálico SA, K&amp;M Industrial SAC,Inducomer SAC, Metal Board SAC, Supermercados Peruanos SA, Tecnologias Medica Import SACMeldeco SRL, Draeger Peru SAC,Master World Medical SAC, International Diagnostig SAC, Cardiomec del Peru SAC, Yahveh Medical EIRL, Tecnologia Electromedica, Cia Medica SA, Jaime Rojas Representaciones Generales SA</t>
  </si>
  <si>
    <t>Consorcio Via Ingenieros, Via Ingenieros S.A.C., Lerge S.A.C. 
Ingenieros Consultores y Contratistas Asociados S.R.L.</t>
  </si>
  <si>
    <t>Item N°01: 20600069722-Industria Textil de Ramírez S.A.C
ITEM N°02: 20557106431-Corporaciones Georsa S.A.C</t>
  </si>
  <si>
    <t>20202380621 Mapfre Peru Compañía de Seguros y Reaseguros S.A.</t>
  </si>
  <si>
    <t>Servicios Gimali SAC
Corporacion Meyzar SAC
Tai Heng SA
Ofiutiles Distribuidora SRL</t>
  </si>
  <si>
    <t>Grupo Ventura Peru S.A.C.
PC Magimport S.A.C.
Distribuidora Jagi S.A.C.
Inversiones JVE E.I.R.L.
J &amp; S Suministros SCRL
Junior Color Coporation E.I.R.L.</t>
  </si>
  <si>
    <t>20603038275 All Business Comerce E.I.R.L.
20505178611 Almacenera Mercantil Sociedad Comercial de Responsabilidad Limitada</t>
  </si>
  <si>
    <t>Viva Airlines Peru SAC
Star UP S.A.
Latam Airlines Peru S.A.
Sky Airline Peru S.A.C.</t>
  </si>
  <si>
    <t>20506248036 Alkhofar S.A.C.
20542394324 Ingenieria Cultura y Ecologia Peru S.A.C.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</si>
</sst>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S/&quot;* #,##0.00_-;\-&quot;S/&quot;* #,##0.00_-;_-&quot;S/&quot;* &quot;-&quot;??_-;_-@_-"/>
    <numFmt numFmtId="43" formatCode="_-* #,##0.00_-;\-* #,##0.00_-;_-* &quot;-&quot;??_-;_-@_-"/>
    <numFmt numFmtId="164" formatCode="[$-280A]d&quot; de &quot;mmmm&quot; de &quot;yyyy;@"/>
    <numFmt numFmtId="165" formatCode="_ * #,##0.00_ ;_ * \-#,##0.00_ ;_ * &quot;-&quot;??_ ;_ @_ "/>
    <numFmt numFmtId="166" formatCode="_-* #,##0_-;\-* #,##0_-;_-* &quot;-&quot;??_-;_-@_-"/>
    <numFmt numFmtId="167" formatCode="#,##0_ ;\-#,##0\ "/>
    <numFmt numFmtId="168" formatCode="#\ ###\ ##0"/>
    <numFmt numFmtId="169" formatCode="_-* #,##0\ _€_-;\-* #,##0\ _€_-;_-* &quot;-&quot;\ _€_-;_-@_-"/>
    <numFmt numFmtId="170" formatCode="&quot;S/.&quot;#,##0.00"/>
    <numFmt numFmtId="171" formatCode="mmmm\-yyyy"/>
    <numFmt numFmtId="172" formatCode="[$$-540A]#,##0"/>
    <numFmt numFmtId="173" formatCode="[$$-409]#,##0"/>
    <numFmt numFmtId="174" formatCode="000000"/>
    <numFmt numFmtId="175" formatCode="dd/mm/yyyy;@"/>
    <numFmt numFmtId="176" formatCode="0_ ;\-0\ "/>
    <numFmt numFmtId="177" formatCode="dd\-mm\-yy;@"/>
    <numFmt numFmtId="178" formatCode="dd\/mm\/yyyy"/>
    <numFmt numFmtId="179" formatCode="dd/mm/yy;@"/>
    <numFmt numFmtId="180" formatCode="0.0%"/>
    <numFmt numFmtId="181" formatCode="#,##0.0"/>
    <numFmt numFmtId="182" formatCode="0.0000"/>
    <numFmt numFmtId="183" formatCode="0.0"/>
  </numFmts>
  <fonts count="58" x14ac:knownFonts="1">
    <font>
      <sz val="10"/>
      <name val="Arial"/>
    </font>
    <font>
      <sz val="10"/>
      <name val="Arial"/>
      <family val="2"/>
    </font>
    <font>
      <sz val="8"/>
      <name val="Arial"/>
      <family val="2"/>
    </font>
    <font>
      <b/>
      <sz val="10"/>
      <name val="Arial"/>
      <family val="2"/>
    </font>
    <font>
      <sz val="10"/>
      <name val="Arial Narrow"/>
      <family val="2"/>
    </font>
    <font>
      <b/>
      <sz val="8"/>
      <name val="Arial"/>
      <family val="2"/>
    </font>
    <font>
      <sz val="10"/>
      <name val="Courier"/>
      <family val="3"/>
    </font>
    <font>
      <sz val="9"/>
      <name val="Arial"/>
      <family val="2"/>
    </font>
    <font>
      <b/>
      <sz val="9"/>
      <name val="Arial"/>
      <family val="2"/>
    </font>
    <font>
      <sz val="8"/>
      <name val="Arial"/>
      <family val="2"/>
    </font>
    <font>
      <sz val="8"/>
      <color indexed="81"/>
      <name val="Tahoma"/>
      <family val="2"/>
    </font>
    <font>
      <sz val="8"/>
      <color indexed="8"/>
      <name val="Arial"/>
      <family val="2"/>
    </font>
    <font>
      <b/>
      <sz val="8"/>
      <color indexed="8"/>
      <name val="Arial"/>
      <family val="2"/>
    </font>
    <font>
      <sz val="10"/>
      <name val="Arial"/>
      <family val="2"/>
    </font>
    <font>
      <b/>
      <sz val="8"/>
      <color theme="1"/>
      <name val="Arial"/>
      <family val="2"/>
    </font>
    <font>
      <sz val="8"/>
      <color theme="1"/>
      <name val="Arial"/>
      <family val="2"/>
    </font>
    <font>
      <sz val="8"/>
      <color rgb="FF000000"/>
      <name val="Arial"/>
      <family val="2"/>
    </font>
    <font>
      <b/>
      <sz val="8"/>
      <name val="Arial Narrow"/>
      <family val="2"/>
    </font>
    <font>
      <sz val="8"/>
      <name val="Arial Narrow"/>
      <family val="2"/>
    </font>
    <font>
      <sz val="8"/>
      <color rgb="FF000000"/>
      <name val="Arial Narrow"/>
      <family val="2"/>
    </font>
    <font>
      <sz val="8"/>
      <color rgb="FFC00000"/>
      <name val="Arial"/>
      <family val="2"/>
    </font>
    <font>
      <b/>
      <u/>
      <sz val="8"/>
      <name val="Arial"/>
      <family val="2"/>
    </font>
    <font>
      <sz val="11"/>
      <color rgb="FF000000"/>
      <name val="Calibri"/>
      <family val="2"/>
      <scheme val="minor"/>
    </font>
    <font>
      <b/>
      <sz val="8"/>
      <color rgb="FF000000"/>
      <name val="Arial"/>
      <family val="2"/>
    </font>
    <font>
      <sz val="7"/>
      <color theme="1"/>
      <name val="Arial"/>
      <family val="2"/>
    </font>
    <font>
      <b/>
      <sz val="7"/>
      <color theme="1"/>
      <name val="Arial"/>
      <family val="2"/>
    </font>
    <font>
      <sz val="6"/>
      <name val="Arial"/>
      <family val="2"/>
    </font>
    <font>
      <sz val="8"/>
      <color indexed="32"/>
      <name val="Arial"/>
      <family val="2"/>
    </font>
    <font>
      <sz val="10"/>
      <name val="Arial"/>
      <family val="2"/>
    </font>
    <font>
      <b/>
      <sz val="8"/>
      <color rgb="FFFFFF00"/>
      <name val="Arial"/>
      <family val="2"/>
    </font>
    <font>
      <sz val="8"/>
      <color rgb="FFFF0000"/>
      <name val="Arial"/>
      <family val="2"/>
    </font>
    <font>
      <sz val="9"/>
      <name val="Arial"/>
      <family val="2"/>
      <charset val="238"/>
    </font>
    <font>
      <b/>
      <sz val="8"/>
      <name val="Arial"/>
      <family val="2"/>
      <charset val="238"/>
    </font>
    <font>
      <sz val="8"/>
      <name val="Arial"/>
      <family val="2"/>
      <charset val="238"/>
    </font>
    <font>
      <sz val="8"/>
      <color theme="1"/>
      <name val="Arial"/>
      <family val="2"/>
      <charset val="238"/>
    </font>
    <font>
      <sz val="9"/>
      <color theme="1"/>
      <name val="Arial"/>
      <family val="2"/>
    </font>
    <font>
      <b/>
      <sz val="9"/>
      <color theme="1"/>
      <name val="Arial"/>
      <family val="2"/>
    </font>
    <font>
      <sz val="8"/>
      <name val="Calibri"/>
      <family val="2"/>
    </font>
    <font>
      <sz val="8"/>
      <name val="Calibri"/>
      <family val="2"/>
      <scheme val="minor"/>
    </font>
    <font>
      <b/>
      <sz val="8"/>
      <color rgb="FFFF0000"/>
      <name val="Arial"/>
      <family val="2"/>
    </font>
    <font>
      <sz val="8"/>
      <color rgb="FF333333"/>
      <name val="Arial"/>
      <family val="2"/>
    </font>
    <font>
      <b/>
      <sz val="9"/>
      <color indexed="81"/>
      <name val="Tahoma"/>
      <family val="2"/>
    </font>
    <font>
      <sz val="9"/>
      <color indexed="81"/>
      <name val="Tahoma"/>
      <family val="2"/>
    </font>
    <font>
      <u/>
      <sz val="10"/>
      <color theme="10"/>
      <name val="Arial"/>
      <family val="2"/>
    </font>
    <font>
      <sz val="7"/>
      <name val="Arial"/>
      <family val="2"/>
    </font>
    <font>
      <sz val="9"/>
      <color rgb="FFFF0000"/>
      <name val="Arial"/>
      <family val="2"/>
    </font>
    <font>
      <b/>
      <u/>
      <sz val="10"/>
      <name val="Arial"/>
      <family val="2"/>
    </font>
    <font>
      <sz val="8"/>
      <color rgb="FF00B050"/>
      <name val="Arial"/>
      <family val="2"/>
    </font>
    <font>
      <sz val="7"/>
      <name val="Arial"/>
      <family val="2"/>
      <charset val="238"/>
    </font>
    <font>
      <sz val="7"/>
      <color theme="1"/>
      <name val="Arial"/>
      <family val="2"/>
      <charset val="238"/>
    </font>
    <font>
      <sz val="9"/>
      <name val="Calibri Light"/>
      <family val="2"/>
    </font>
    <font>
      <b/>
      <sz val="9"/>
      <name val="Calibri Light"/>
      <family val="2"/>
    </font>
    <font>
      <b/>
      <u/>
      <sz val="10"/>
      <color theme="1"/>
      <name val="Arial"/>
      <family val="2"/>
    </font>
    <font>
      <sz val="8"/>
      <name val="Calibri Light"/>
      <family val="2"/>
    </font>
    <font>
      <vertAlign val="superscript"/>
      <sz val="8"/>
      <name val="Arial"/>
      <family val="2"/>
    </font>
    <font>
      <sz val="8"/>
      <color theme="8"/>
      <name val="Arial"/>
      <family val="2"/>
    </font>
    <font>
      <vertAlign val="superscript"/>
      <sz val="8"/>
      <color theme="1"/>
      <name val="Arial"/>
      <family val="2"/>
    </font>
    <font>
      <b/>
      <sz val="7"/>
      <name val="Arial"/>
      <family val="2"/>
    </font>
  </fonts>
  <fills count="21">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FF"/>
        <bgColor rgb="FF000000"/>
      </patternFill>
    </fill>
    <fill>
      <patternFill patternType="solid">
        <fgColor theme="8" tint="0.59999389629810485"/>
        <bgColor rgb="FF000000"/>
      </patternFill>
    </fill>
    <fill>
      <patternFill patternType="solid">
        <fgColor theme="8" tint="0.79998168889431442"/>
        <bgColor rgb="FF000000"/>
      </patternFill>
    </fill>
    <fill>
      <patternFill patternType="solid">
        <fgColor theme="0" tint="-0.14999847407452621"/>
        <bgColor rgb="FF000000"/>
      </patternFill>
    </fill>
    <fill>
      <patternFill patternType="solid">
        <fgColor theme="0" tint="-0.249977111117893"/>
        <bgColor rgb="FF000000"/>
      </patternFill>
    </fill>
    <fill>
      <patternFill patternType="solid">
        <fgColor theme="0" tint="-0.14999847407452621"/>
        <bgColor rgb="FFC0C0C0"/>
      </patternFill>
    </fill>
    <fill>
      <patternFill patternType="solid">
        <fgColor rgb="FFFFFFFF"/>
        <bgColor rgb="FFC0C0C0"/>
      </patternFill>
    </fill>
    <fill>
      <patternFill patternType="solid">
        <fgColor theme="0"/>
        <bgColor rgb="FF000000"/>
      </patternFill>
    </fill>
    <fill>
      <patternFill patternType="gray125">
        <fgColor auto="1"/>
        <bgColor theme="0"/>
      </patternFill>
    </fill>
    <fill>
      <patternFill patternType="lightUp">
        <bgColor theme="0"/>
      </patternFill>
    </fill>
    <fill>
      <patternFill patternType="solid">
        <fgColor rgb="FFFFFFFF"/>
        <bgColor indexed="64"/>
      </patternFill>
    </fill>
    <fill>
      <patternFill patternType="solid">
        <fgColor indexed="65"/>
        <bgColor indexed="64"/>
      </patternFill>
    </fill>
  </fills>
  <borders count="62">
    <border>
      <left/>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right/>
      <top/>
      <bottom style="thick">
        <color indexed="64"/>
      </bottom>
      <diagonal/>
    </border>
    <border>
      <left/>
      <right/>
      <top style="thick">
        <color indexed="64"/>
      </top>
      <bottom style="thick">
        <color indexed="64"/>
      </bottom>
      <diagonal/>
    </border>
    <border>
      <left/>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top style="thick">
        <color rgb="FF000000"/>
      </top>
      <bottom style="thick">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ck">
        <color indexed="64"/>
      </top>
      <bottom/>
      <diagonal/>
    </border>
    <border>
      <left style="thick">
        <color indexed="64"/>
      </left>
      <right/>
      <top style="medium">
        <color indexed="64"/>
      </top>
      <bottom style="thick">
        <color indexed="64"/>
      </bottom>
      <diagonal/>
    </border>
    <border>
      <left style="medium">
        <color indexed="64"/>
      </left>
      <right/>
      <top style="medium">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diagonal/>
    </border>
    <border>
      <left style="medium">
        <color indexed="64"/>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thick">
        <color indexed="64"/>
      </top>
      <bottom style="thick">
        <color indexed="64"/>
      </bottom>
      <diagonal/>
    </border>
  </borders>
  <cellStyleXfs count="18">
    <xf numFmtId="0" fontId="0" fillId="0" borderId="0"/>
    <xf numFmtId="0" fontId="4" fillId="0" borderId="0"/>
    <xf numFmtId="0" fontId="4" fillId="0" borderId="0"/>
    <xf numFmtId="49" fontId="6" fillId="0" borderId="0"/>
    <xf numFmtId="0" fontId="1" fillId="0" borderId="0"/>
    <xf numFmtId="43" fontId="13"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22" fillId="0" borderId="0"/>
    <xf numFmtId="44" fontId="1" fillId="0" borderId="0" applyFont="0" applyFill="0" applyBorder="0" applyAlignment="0" applyProtection="0"/>
    <xf numFmtId="9" fontId="28" fillId="0" borderId="0" applyFont="0" applyFill="0" applyBorder="0" applyAlignment="0" applyProtection="0"/>
    <xf numFmtId="0" fontId="43" fillId="0" borderId="0" applyNumberFormat="0" applyFill="0" applyBorder="0" applyAlignment="0" applyProtection="0"/>
    <xf numFmtId="0" fontId="1" fillId="0" borderId="0"/>
    <xf numFmtId="9" fontId="1" fillId="0" borderId="0" applyFont="0" applyFill="0" applyBorder="0" applyAlignment="0" applyProtection="0"/>
  </cellStyleXfs>
  <cellXfs count="2043">
    <xf numFmtId="0" fontId="0" fillId="0" borderId="0" xfId="0"/>
    <xf numFmtId="0" fontId="7" fillId="0" borderId="0" xfId="0" applyFont="1" applyFill="1"/>
    <xf numFmtId="0" fontId="8" fillId="0" borderId="0" xfId="0" applyFont="1"/>
    <xf numFmtId="0" fontId="2" fillId="0" borderId="0" xfId="0" applyFont="1" applyAlignment="1">
      <alignment horizontal="center" vertical="center" wrapText="1"/>
    </xf>
    <xf numFmtId="0" fontId="2" fillId="0" borderId="0" xfId="0" applyFont="1"/>
    <xf numFmtId="0" fontId="2" fillId="0" borderId="0" xfId="0" applyFont="1" applyAlignment="1">
      <alignment wrapText="1"/>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xf>
    <xf numFmtId="0" fontId="7" fillId="0" borderId="0" xfId="0" applyFont="1"/>
    <xf numFmtId="0" fontId="5" fillId="0" borderId="0" xfId="0" applyFont="1" applyFill="1" applyAlignment="1">
      <alignment horizontal="left"/>
    </xf>
    <xf numFmtId="0" fontId="5" fillId="0" borderId="0" xfId="2" applyFont="1" applyFill="1" applyAlignment="1">
      <alignment vertical="center"/>
    </xf>
    <xf numFmtId="0" fontId="1" fillId="0" borderId="0" xfId="0" applyFont="1" applyFill="1"/>
    <xf numFmtId="0" fontId="1" fillId="0" borderId="0" xfId="0" applyFont="1" applyFill="1" applyAlignment="1">
      <alignment vertical="center"/>
    </xf>
    <xf numFmtId="0" fontId="2" fillId="0" borderId="0" xfId="0" applyFont="1" applyFill="1"/>
    <xf numFmtId="0" fontId="3" fillId="0" borderId="0" xfId="2" applyFont="1" applyFill="1" applyAlignment="1">
      <alignment vertical="center"/>
    </xf>
    <xf numFmtId="0" fontId="7" fillId="0" borderId="0" xfId="4" applyFont="1"/>
    <xf numFmtId="0" fontId="1" fillId="0" borderId="0" xfId="0" applyFont="1"/>
    <xf numFmtId="3" fontId="1" fillId="0" borderId="0" xfId="0" applyNumberFormat="1" applyFont="1" applyAlignment="1">
      <alignment vertical="center"/>
    </xf>
    <xf numFmtId="0" fontId="3" fillId="0" borderId="0" xfId="0" applyFont="1" applyFill="1" applyAlignment="1">
      <alignment horizontal="left"/>
    </xf>
    <xf numFmtId="0" fontId="3" fillId="0" borderId="0" xfId="0" quotePrefix="1" applyFont="1" applyFill="1" applyAlignment="1"/>
    <xf numFmtId="0" fontId="3" fillId="0" borderId="0" xfId="0" applyFont="1" applyFill="1"/>
    <xf numFmtId="0" fontId="3" fillId="0" borderId="0" xfId="0" applyFont="1" applyAlignment="1">
      <alignment horizontal="center" vertical="center" textRotation="90"/>
    </xf>
    <xf numFmtId="0" fontId="5" fillId="0" borderId="0" xfId="0" applyFont="1" applyFill="1" applyAlignment="1">
      <alignment horizontal="center"/>
    </xf>
    <xf numFmtId="0" fontId="1" fillId="0" borderId="0" xfId="2" applyFont="1" applyAlignment="1">
      <alignment vertical="center"/>
    </xf>
    <xf numFmtId="0" fontId="2" fillId="5" borderId="0" xfId="6" applyFont="1" applyFill="1"/>
    <xf numFmtId="0" fontId="2" fillId="0" borderId="0" xfId="6" applyFont="1"/>
    <xf numFmtId="0" fontId="2" fillId="0" borderId="16" xfId="2" applyFont="1" applyBorder="1" applyAlignment="1">
      <alignment horizontal="center" vertical="center"/>
    </xf>
    <xf numFmtId="0" fontId="5" fillId="8" borderId="16" xfId="2" applyFont="1" applyFill="1" applyBorder="1" applyAlignment="1">
      <alignment horizontal="center" vertical="center"/>
    </xf>
    <xf numFmtId="4" fontId="5" fillId="8" borderId="13" xfId="7" applyNumberFormat="1" applyFont="1" applyFill="1" applyBorder="1" applyAlignment="1">
      <alignment vertical="center"/>
    </xf>
    <xf numFmtId="3" fontId="2" fillId="0" borderId="13" xfId="7" applyNumberFormat="1" applyFont="1" applyFill="1" applyBorder="1" applyAlignment="1">
      <alignment vertical="center"/>
    </xf>
    <xf numFmtId="0" fontId="2" fillId="0" borderId="9" xfId="2" applyFont="1" applyFill="1" applyBorder="1" applyAlignment="1">
      <alignment vertical="center"/>
    </xf>
    <xf numFmtId="3" fontId="5" fillId="8" borderId="13" xfId="7" applyNumberFormat="1" applyFont="1" applyFill="1" applyBorder="1" applyAlignment="1">
      <alignment vertical="center"/>
    </xf>
    <xf numFmtId="0" fontId="5" fillId="7" borderId="20" xfId="2" applyFont="1" applyFill="1" applyBorder="1" applyAlignment="1">
      <alignment horizontal="center" vertical="center"/>
    </xf>
    <xf numFmtId="3" fontId="5" fillId="7" borderId="22" xfId="7" applyNumberFormat="1" applyFont="1" applyFill="1" applyBorder="1" applyAlignment="1">
      <alignment vertical="center"/>
    </xf>
    <xf numFmtId="0" fontId="2" fillId="0" borderId="15" xfId="2" applyFont="1" applyBorder="1" applyAlignment="1">
      <alignment horizontal="center" vertical="center"/>
    </xf>
    <xf numFmtId="0" fontId="5" fillId="8" borderId="15" xfId="2" applyFont="1" applyFill="1" applyBorder="1" applyAlignment="1">
      <alignment horizontal="center" vertical="center"/>
    </xf>
    <xf numFmtId="0" fontId="5" fillId="7" borderId="23" xfId="2" applyFont="1" applyFill="1" applyBorder="1" applyAlignment="1">
      <alignment horizontal="center" vertical="center"/>
    </xf>
    <xf numFmtId="0" fontId="2" fillId="0" borderId="8" xfId="2" applyFont="1" applyFill="1" applyBorder="1" applyAlignment="1">
      <alignment vertical="center"/>
    </xf>
    <xf numFmtId="0" fontId="5" fillId="8" borderId="16" xfId="2" applyFont="1" applyFill="1" applyBorder="1" applyAlignment="1">
      <alignment vertical="center"/>
    </xf>
    <xf numFmtId="3" fontId="5" fillId="8" borderId="13" xfId="2" applyNumberFormat="1" applyFont="1" applyFill="1" applyBorder="1" applyAlignment="1">
      <alignment vertical="center"/>
    </xf>
    <xf numFmtId="3" fontId="2" fillId="0" borderId="13" xfId="2" applyNumberFormat="1" applyFont="1" applyFill="1" applyBorder="1" applyAlignment="1">
      <alignment vertical="center"/>
    </xf>
    <xf numFmtId="0" fontId="2" fillId="0" borderId="16" xfId="2" applyFont="1" applyFill="1" applyBorder="1" applyAlignment="1">
      <alignment vertical="center"/>
    </xf>
    <xf numFmtId="3" fontId="2" fillId="0" borderId="13" xfId="2" applyNumberFormat="1" applyFont="1" applyBorder="1" applyAlignment="1">
      <alignment vertical="center"/>
    </xf>
    <xf numFmtId="3" fontId="5" fillId="7" borderId="22" xfId="2" applyNumberFormat="1" applyFont="1" applyFill="1" applyBorder="1" applyAlignment="1">
      <alignment vertical="center"/>
    </xf>
    <xf numFmtId="0" fontId="5" fillId="8" borderId="9" xfId="2" applyFont="1" applyFill="1" applyBorder="1" applyAlignment="1">
      <alignment horizontal="center" vertical="center"/>
    </xf>
    <xf numFmtId="0" fontId="2" fillId="0" borderId="9" xfId="2" applyFont="1" applyBorder="1" applyAlignment="1">
      <alignment horizontal="center" vertical="center"/>
    </xf>
    <xf numFmtId="0" fontId="2" fillId="0" borderId="16" xfId="2" applyFont="1" applyFill="1" applyBorder="1" applyAlignment="1">
      <alignment horizontal="center" vertical="center"/>
    </xf>
    <xf numFmtId="0" fontId="2" fillId="0" borderId="9" xfId="2" applyFont="1" applyFill="1" applyBorder="1" applyAlignment="1">
      <alignment horizontal="center" vertical="center"/>
    </xf>
    <xf numFmtId="0" fontId="5" fillId="7" borderId="21" xfId="2" applyFont="1" applyFill="1" applyBorder="1" applyAlignment="1">
      <alignment horizontal="center" vertical="center"/>
    </xf>
    <xf numFmtId="0" fontId="5" fillId="8" borderId="8" xfId="2" applyFont="1" applyFill="1" applyBorder="1" applyAlignment="1">
      <alignment horizontal="center" vertical="center"/>
    </xf>
    <xf numFmtId="0" fontId="2" fillId="0" borderId="8" xfId="2" applyFont="1" applyBorder="1" applyAlignment="1">
      <alignment horizontal="center" vertical="center"/>
    </xf>
    <xf numFmtId="0" fontId="2" fillId="0" borderId="8" xfId="2" applyFont="1" applyFill="1" applyBorder="1" applyAlignment="1">
      <alignment horizontal="center" vertical="center"/>
    </xf>
    <xf numFmtId="0" fontId="5" fillId="7" borderId="25" xfId="2" applyFont="1" applyFill="1" applyBorder="1" applyAlignment="1">
      <alignment horizontal="center" vertical="center"/>
    </xf>
    <xf numFmtId="166" fontId="2" fillId="0" borderId="13" xfId="5" applyNumberFormat="1" applyFont="1" applyFill="1" applyBorder="1" applyAlignment="1">
      <alignment vertical="center"/>
    </xf>
    <xf numFmtId="166" fontId="2" fillId="0" borderId="13" xfId="5" applyNumberFormat="1" applyFont="1" applyBorder="1" applyAlignment="1">
      <alignment vertical="center"/>
    </xf>
    <xf numFmtId="0" fontId="2" fillId="0" borderId="13" xfId="2" applyFont="1" applyFill="1" applyBorder="1" applyAlignment="1">
      <alignment vertical="center"/>
    </xf>
    <xf numFmtId="0" fontId="5" fillId="11" borderId="16" xfId="2" applyFont="1" applyFill="1" applyBorder="1" applyAlignment="1">
      <alignment horizontal="center" vertical="center"/>
    </xf>
    <xf numFmtId="0" fontId="5" fillId="11" borderId="9" xfId="2" applyFont="1" applyFill="1" applyBorder="1" applyAlignment="1">
      <alignment horizontal="center" vertical="center"/>
    </xf>
    <xf numFmtId="3" fontId="5" fillId="11" borderId="13" xfId="2" applyNumberFormat="1" applyFont="1" applyFill="1" applyBorder="1" applyAlignment="1">
      <alignment horizontal="right" vertical="center"/>
    </xf>
    <xf numFmtId="0" fontId="5" fillId="0" borderId="16" xfId="2" applyFont="1" applyFill="1" applyBorder="1" applyAlignment="1">
      <alignment vertical="center"/>
    </xf>
    <xf numFmtId="3" fontId="5" fillId="11" borderId="13" xfId="2" applyNumberFormat="1" applyFont="1" applyFill="1" applyBorder="1" applyAlignment="1">
      <alignment vertical="center"/>
    </xf>
    <xf numFmtId="0" fontId="5" fillId="10" borderId="20" xfId="2" applyFont="1" applyFill="1" applyBorder="1" applyAlignment="1">
      <alignment horizontal="center" vertical="center"/>
    </xf>
    <xf numFmtId="0" fontId="5" fillId="10" borderId="21" xfId="2" applyFont="1" applyFill="1" applyBorder="1" applyAlignment="1">
      <alignment vertical="center"/>
    </xf>
    <xf numFmtId="0" fontId="5" fillId="10" borderId="21" xfId="2" applyFont="1" applyFill="1" applyBorder="1" applyAlignment="1">
      <alignment horizontal="center" vertical="center"/>
    </xf>
    <xf numFmtId="3" fontId="5" fillId="10" borderId="22" xfId="2" applyNumberFormat="1" applyFont="1" applyFill="1" applyBorder="1" applyAlignment="1">
      <alignment horizontal="right" vertical="center"/>
    </xf>
    <xf numFmtId="0" fontId="2" fillId="0" borderId="15" xfId="2" applyFont="1" applyFill="1" applyBorder="1" applyAlignment="1">
      <alignment horizontal="center" vertical="center"/>
    </xf>
    <xf numFmtId="0" fontId="5" fillId="11" borderId="15" xfId="2" applyFont="1" applyFill="1" applyBorder="1" applyAlignment="1">
      <alignment horizontal="center" vertical="center"/>
    </xf>
    <xf numFmtId="0" fontId="5" fillId="10" borderId="23" xfId="2" applyFont="1" applyFill="1" applyBorder="1" applyAlignment="1">
      <alignment horizontal="center" vertical="center"/>
    </xf>
    <xf numFmtId="3" fontId="2" fillId="0" borderId="13" xfId="2" applyNumberFormat="1" applyFont="1" applyFill="1" applyBorder="1" applyAlignment="1">
      <alignment horizontal="right" vertical="center"/>
    </xf>
    <xf numFmtId="0" fontId="5" fillId="10" borderId="20" xfId="2" applyFont="1" applyFill="1" applyBorder="1" applyAlignment="1">
      <alignment vertical="center"/>
    </xf>
    <xf numFmtId="0" fontId="2" fillId="0" borderId="9" xfId="8" applyNumberFormat="1" applyFont="1" applyFill="1" applyBorder="1" applyAlignment="1">
      <alignment horizontal="center" vertical="center"/>
    </xf>
    <xf numFmtId="3" fontId="2" fillId="0" borderId="13" xfId="8" applyNumberFormat="1" applyFont="1" applyFill="1" applyBorder="1" applyAlignment="1">
      <alignment horizontal="right" vertical="center"/>
    </xf>
    <xf numFmtId="0" fontId="5" fillId="0" borderId="9" xfId="2" applyFont="1" applyFill="1" applyBorder="1" applyAlignment="1">
      <alignment horizontal="center" vertical="center"/>
    </xf>
    <xf numFmtId="3" fontId="2" fillId="0" borderId="13" xfId="8" applyNumberFormat="1" applyFont="1" applyFill="1" applyBorder="1" applyAlignment="1">
      <alignment horizontal="right"/>
    </xf>
    <xf numFmtId="0" fontId="5" fillId="11" borderId="8" xfId="2" applyFont="1" applyFill="1" applyBorder="1" applyAlignment="1">
      <alignment horizontal="center" vertical="center"/>
    </xf>
    <xf numFmtId="0" fontId="5" fillId="10" borderId="25" xfId="2" applyFont="1" applyFill="1" applyBorder="1" applyAlignment="1">
      <alignment horizontal="center" vertical="center"/>
    </xf>
    <xf numFmtId="167" fontId="2" fillId="0" borderId="13" xfId="8" applyNumberFormat="1" applyFont="1" applyFill="1" applyBorder="1" applyAlignment="1">
      <alignment horizontal="right" vertical="center"/>
    </xf>
    <xf numFmtId="167" fontId="5" fillId="11" borderId="13" xfId="8" applyNumberFormat="1" applyFont="1" applyFill="1" applyBorder="1" applyAlignment="1">
      <alignment horizontal="right" vertical="center"/>
    </xf>
    <xf numFmtId="167" fontId="2" fillId="0" borderId="13" xfId="2" applyNumberFormat="1" applyFont="1" applyFill="1" applyBorder="1" applyAlignment="1">
      <alignment horizontal="right" vertical="center"/>
    </xf>
    <xf numFmtId="167" fontId="5" fillId="10" borderId="22" xfId="8" applyNumberFormat="1" applyFont="1" applyFill="1" applyBorder="1" applyAlignment="1">
      <alignment horizontal="right" vertical="center"/>
    </xf>
    <xf numFmtId="0" fontId="5" fillId="0" borderId="16" xfId="2" applyFont="1" applyFill="1" applyBorder="1" applyAlignment="1">
      <alignment horizontal="center" vertical="center"/>
    </xf>
    <xf numFmtId="165" fontId="2" fillId="0" borderId="9" xfId="8" applyFont="1" applyFill="1" applyBorder="1" applyAlignment="1">
      <alignment horizontal="center" vertical="center"/>
    </xf>
    <xf numFmtId="0" fontId="2" fillId="0" borderId="9" xfId="0" applyFont="1" applyFill="1" applyBorder="1" applyAlignment="1">
      <alignment horizontal="center"/>
    </xf>
    <xf numFmtId="166" fontId="5" fillId="11" borderId="9" xfId="5" applyNumberFormat="1" applyFont="1" applyFill="1" applyBorder="1" applyAlignment="1">
      <alignment horizontal="center" vertical="center"/>
    </xf>
    <xf numFmtId="166" fontId="5" fillId="10" borderId="21" xfId="5" applyNumberFormat="1" applyFont="1" applyFill="1" applyBorder="1" applyAlignment="1">
      <alignment horizontal="center" vertical="center"/>
    </xf>
    <xf numFmtId="0" fontId="5" fillId="11" borderId="26" xfId="2" applyFont="1" applyFill="1" applyBorder="1" applyAlignment="1">
      <alignment horizontal="center" vertical="center"/>
    </xf>
    <xf numFmtId="0" fontId="2" fillId="0" borderId="26" xfId="2" applyFont="1" applyFill="1" applyBorder="1" applyAlignment="1">
      <alignment horizontal="center" vertical="center"/>
    </xf>
    <xf numFmtId="0" fontId="2" fillId="0" borderId="26" xfId="2" applyFont="1" applyFill="1" applyBorder="1" applyAlignment="1">
      <alignment horizontal="left" vertical="center"/>
    </xf>
    <xf numFmtId="0" fontId="5" fillId="10" borderId="27" xfId="2" applyFont="1" applyFill="1" applyBorder="1" applyAlignment="1">
      <alignment horizontal="center" vertical="center"/>
    </xf>
    <xf numFmtId="0" fontId="2" fillId="0" borderId="16" xfId="8" applyNumberFormat="1" applyFont="1" applyFill="1" applyBorder="1" applyAlignment="1">
      <alignment horizontal="center" vertical="center"/>
    </xf>
    <xf numFmtId="166" fontId="2" fillId="0" borderId="13" xfId="5" applyNumberFormat="1" applyFont="1" applyFill="1" applyBorder="1" applyAlignment="1">
      <alignment horizontal="right" vertical="center"/>
    </xf>
    <xf numFmtId="3" fontId="2" fillId="0" borderId="13" xfId="5" applyNumberFormat="1" applyFont="1" applyFill="1" applyBorder="1" applyAlignment="1">
      <alignment vertical="center"/>
    </xf>
    <xf numFmtId="3" fontId="5" fillId="10" borderId="21" xfId="2" applyNumberFormat="1" applyFont="1" applyFill="1" applyBorder="1" applyAlignment="1">
      <alignment horizontal="center" vertical="center"/>
    </xf>
    <xf numFmtId="0" fontId="2" fillId="0" borderId="15" xfId="2" applyFont="1" applyFill="1" applyBorder="1" applyAlignment="1">
      <alignment horizontal="center" vertical="center" wrapText="1"/>
    </xf>
    <xf numFmtId="0" fontId="5" fillId="0" borderId="15" xfId="2" applyFont="1" applyFill="1" applyBorder="1" applyAlignment="1">
      <alignment horizontal="center" vertical="center"/>
    </xf>
    <xf numFmtId="3" fontId="2" fillId="0" borderId="13" xfId="2" applyNumberFormat="1" applyFont="1" applyFill="1" applyBorder="1" applyAlignment="1">
      <alignment vertical="center" wrapText="1"/>
    </xf>
    <xf numFmtId="3" fontId="5" fillId="0" borderId="13" xfId="2" applyNumberFormat="1" applyFont="1" applyFill="1" applyBorder="1" applyAlignment="1">
      <alignment vertical="center"/>
    </xf>
    <xf numFmtId="3" fontId="5" fillId="10" borderId="22" xfId="2" applyNumberFormat="1" applyFont="1" applyFill="1" applyBorder="1" applyAlignment="1">
      <alignment vertical="center"/>
    </xf>
    <xf numFmtId="0" fontId="14" fillId="11" borderId="9" xfId="2" applyFont="1" applyFill="1" applyBorder="1" applyAlignment="1">
      <alignment horizontal="center" vertical="center"/>
    </xf>
    <xf numFmtId="3" fontId="14" fillId="11" borderId="13" xfId="2" applyNumberFormat="1" applyFont="1" applyFill="1" applyBorder="1" applyAlignment="1">
      <alignment vertical="center"/>
    </xf>
    <xf numFmtId="0" fontId="15" fillId="0" borderId="9" xfId="2" applyFont="1" applyFill="1" applyBorder="1" applyAlignment="1">
      <alignment horizontal="center" vertical="center"/>
    </xf>
    <xf numFmtId="0" fontId="15" fillId="0" borderId="9" xfId="2" applyFont="1" applyFill="1" applyBorder="1" applyAlignment="1">
      <alignment vertical="center"/>
    </xf>
    <xf numFmtId="3" fontId="15" fillId="0" borderId="13" xfId="2" applyNumberFormat="1" applyFont="1" applyFill="1" applyBorder="1" applyAlignment="1">
      <alignment vertical="center"/>
    </xf>
    <xf numFmtId="0" fontId="14" fillId="8" borderId="9" xfId="2" applyFont="1" applyFill="1" applyBorder="1" applyAlignment="1">
      <alignment horizontal="center" vertical="center"/>
    </xf>
    <xf numFmtId="0" fontId="14" fillId="8" borderId="9" xfId="2" applyFont="1" applyFill="1" applyBorder="1" applyAlignment="1">
      <alignment vertical="center"/>
    </xf>
    <xf numFmtId="3" fontId="14" fillId="8" borderId="13" xfId="2" applyNumberFormat="1" applyFont="1" applyFill="1" applyBorder="1" applyAlignment="1">
      <alignment vertical="center"/>
    </xf>
    <xf numFmtId="0" fontId="14" fillId="0" borderId="9" xfId="2" applyFont="1" applyFill="1" applyBorder="1" applyAlignment="1">
      <alignment horizontal="center" vertical="center"/>
    </xf>
    <xf numFmtId="0" fontId="15" fillId="10" borderId="21" xfId="2" applyFont="1" applyFill="1" applyBorder="1" applyAlignment="1">
      <alignment horizontal="center" vertical="center"/>
    </xf>
    <xf numFmtId="3" fontId="14" fillId="10" borderId="22" xfId="2" applyNumberFormat="1" applyFont="1" applyFill="1" applyBorder="1" applyAlignment="1">
      <alignment vertical="center"/>
    </xf>
    <xf numFmtId="0" fontId="15" fillId="0" borderId="8" xfId="2" applyFont="1" applyFill="1" applyBorder="1" applyAlignment="1">
      <alignment horizontal="center" vertical="center"/>
    </xf>
    <xf numFmtId="0" fontId="14" fillId="8" borderId="8" xfId="2" applyFont="1" applyFill="1" applyBorder="1" applyAlignment="1">
      <alignment horizontal="center" vertical="center"/>
    </xf>
    <xf numFmtId="0" fontId="14" fillId="0" borderId="8" xfId="2" applyFont="1" applyFill="1" applyBorder="1" applyAlignment="1">
      <alignment vertical="center"/>
    </xf>
    <xf numFmtId="0" fontId="14" fillId="10" borderId="25" xfId="2" applyFont="1" applyFill="1" applyBorder="1" applyAlignment="1">
      <alignment vertical="center"/>
    </xf>
    <xf numFmtId="0" fontId="5" fillId="12" borderId="15" xfId="2" applyFont="1" applyFill="1" applyBorder="1" applyAlignment="1">
      <alignment horizontal="center" vertical="center"/>
    </xf>
    <xf numFmtId="0" fontId="5" fillId="12" borderId="16" xfId="2" applyFont="1" applyFill="1" applyBorder="1" applyAlignment="1">
      <alignment vertical="center"/>
    </xf>
    <xf numFmtId="0" fontId="14" fillId="12" borderId="9" xfId="2" applyFont="1" applyFill="1" applyBorder="1" applyAlignment="1">
      <alignment horizontal="center" vertical="center"/>
    </xf>
    <xf numFmtId="0" fontId="14" fillId="12" borderId="8" xfId="2" applyFont="1" applyFill="1" applyBorder="1" applyAlignment="1">
      <alignment vertical="center"/>
    </xf>
    <xf numFmtId="0" fontId="15" fillId="12" borderId="9" xfId="2" applyFont="1" applyFill="1" applyBorder="1" applyAlignment="1">
      <alignment horizontal="center" vertical="center"/>
    </xf>
    <xf numFmtId="3" fontId="15" fillId="12" borderId="13" xfId="2" applyNumberFormat="1" applyFont="1" applyFill="1" applyBorder="1" applyAlignment="1">
      <alignment vertical="center"/>
    </xf>
    <xf numFmtId="0" fontId="5" fillId="12" borderId="9" xfId="2" applyFont="1" applyFill="1" applyBorder="1" applyAlignment="1">
      <alignment horizontal="center" vertical="center"/>
    </xf>
    <xf numFmtId="0" fontId="5" fillId="12" borderId="9" xfId="2" applyFont="1" applyFill="1" applyBorder="1" applyAlignment="1">
      <alignment vertical="center"/>
    </xf>
    <xf numFmtId="3" fontId="5" fillId="12" borderId="13" xfId="2" applyNumberFormat="1" applyFont="1" applyFill="1" applyBorder="1" applyAlignment="1">
      <alignment horizontal="right" vertical="center"/>
    </xf>
    <xf numFmtId="166" fontId="5" fillId="11" borderId="16" xfId="5" applyNumberFormat="1" applyFont="1" applyFill="1" applyBorder="1" applyAlignment="1">
      <alignment horizontal="center" vertical="center"/>
    </xf>
    <xf numFmtId="0" fontId="5" fillId="12" borderId="26" xfId="2" applyFont="1" applyFill="1" applyBorder="1" applyAlignment="1">
      <alignment horizontal="center" vertical="center"/>
    </xf>
    <xf numFmtId="0" fontId="5" fillId="12" borderId="16" xfId="2" applyFont="1" applyFill="1" applyBorder="1" applyAlignment="1">
      <alignment horizontal="center" vertical="center"/>
    </xf>
    <xf numFmtId="167" fontId="5" fillId="12" borderId="13" xfId="2" applyNumberFormat="1" applyFont="1" applyFill="1" applyBorder="1" applyAlignment="1">
      <alignment horizontal="right" vertical="center"/>
    </xf>
    <xf numFmtId="167" fontId="5" fillId="12" borderId="13" xfId="8" applyNumberFormat="1" applyFont="1" applyFill="1" applyBorder="1" applyAlignment="1">
      <alignment horizontal="right" vertical="center"/>
    </xf>
    <xf numFmtId="3" fontId="5" fillId="12" borderId="13" xfId="8" applyNumberFormat="1" applyFont="1" applyFill="1" applyBorder="1" applyAlignment="1">
      <alignment horizontal="right" vertical="center"/>
    </xf>
    <xf numFmtId="3" fontId="5" fillId="12" borderId="13" xfId="2" applyNumberFormat="1" applyFont="1" applyFill="1" applyBorder="1" applyAlignment="1">
      <alignment vertical="center"/>
    </xf>
    <xf numFmtId="0" fontId="5" fillId="12" borderId="8" xfId="2" applyFont="1" applyFill="1" applyBorder="1" applyAlignment="1">
      <alignment horizontal="center" vertical="center"/>
    </xf>
    <xf numFmtId="0" fontId="5" fillId="3" borderId="15" xfId="2" applyFont="1" applyFill="1" applyBorder="1" applyAlignment="1">
      <alignment horizontal="center" vertical="center"/>
    </xf>
    <xf numFmtId="0" fontId="5" fillId="3" borderId="16" xfId="2" applyFont="1" applyFill="1" applyBorder="1" applyAlignment="1">
      <alignment horizontal="center" vertical="center"/>
    </xf>
    <xf numFmtId="0" fontId="5" fillId="3" borderId="9" xfId="2" applyFont="1" applyFill="1" applyBorder="1" applyAlignment="1">
      <alignment horizontal="center" vertical="center"/>
    </xf>
    <xf numFmtId="0" fontId="2" fillId="3" borderId="9" xfId="2" applyFont="1" applyFill="1" applyBorder="1" applyAlignment="1">
      <alignment horizontal="center" vertical="center"/>
    </xf>
    <xf numFmtId="3" fontId="5" fillId="3" borderId="13" xfId="2" applyNumberFormat="1" applyFont="1" applyFill="1" applyBorder="1" applyAlignment="1">
      <alignment vertical="center"/>
    </xf>
    <xf numFmtId="0" fontId="5" fillId="3" borderId="8" xfId="2" applyFont="1" applyFill="1" applyBorder="1" applyAlignment="1">
      <alignment horizontal="center" vertical="center"/>
    </xf>
    <xf numFmtId="3" fontId="5" fillId="3" borderId="13" xfId="5" applyNumberFormat="1" applyFont="1" applyFill="1" applyBorder="1" applyAlignment="1">
      <alignment vertical="center"/>
    </xf>
    <xf numFmtId="3" fontId="5" fillId="3" borderId="13" xfId="7" applyNumberFormat="1" applyFont="1" applyFill="1" applyBorder="1" applyAlignment="1">
      <alignment vertical="center"/>
    </xf>
    <xf numFmtId="3" fontId="2" fillId="3" borderId="13" xfId="2" applyNumberFormat="1" applyFont="1" applyFill="1" applyBorder="1" applyAlignment="1">
      <alignment vertical="center"/>
    </xf>
    <xf numFmtId="3" fontId="2" fillId="3" borderId="13" xfId="5" applyNumberFormat="1" applyFont="1" applyFill="1" applyBorder="1" applyAlignment="1">
      <alignment vertical="center"/>
    </xf>
    <xf numFmtId="0" fontId="2" fillId="3" borderId="16" xfId="2" applyFont="1" applyFill="1" applyBorder="1" applyAlignment="1">
      <alignment horizontal="center" vertical="center"/>
    </xf>
    <xf numFmtId="0" fontId="2" fillId="3" borderId="8" xfId="2" applyFont="1" applyFill="1" applyBorder="1" applyAlignment="1">
      <alignment horizontal="center" vertical="center"/>
    </xf>
    <xf numFmtId="3" fontId="5" fillId="10" borderId="25" xfId="2" applyNumberFormat="1" applyFont="1" applyFill="1" applyBorder="1" applyAlignment="1">
      <alignment horizontal="center" vertical="center"/>
    </xf>
    <xf numFmtId="3" fontId="5" fillId="10" borderId="20" xfId="2" applyNumberFormat="1" applyFont="1" applyFill="1" applyBorder="1" applyAlignment="1">
      <alignment horizontal="center" vertical="center"/>
    </xf>
    <xf numFmtId="3" fontId="16" fillId="0" borderId="13" xfId="4" applyNumberFormat="1" applyFont="1" applyFill="1" applyBorder="1"/>
    <xf numFmtId="0" fontId="15" fillId="0" borderId="0" xfId="0" applyFont="1"/>
    <xf numFmtId="0" fontId="14" fillId="11" borderId="16" xfId="2" applyFont="1" applyFill="1" applyBorder="1" applyAlignment="1">
      <alignment horizontal="center" vertical="center"/>
    </xf>
    <xf numFmtId="0" fontId="2" fillId="3" borderId="15" xfId="2" applyFont="1" applyFill="1" applyBorder="1" applyAlignment="1">
      <alignment horizontal="center" vertical="center"/>
    </xf>
    <xf numFmtId="0" fontId="14" fillId="11" borderId="15" xfId="2" applyFont="1" applyFill="1" applyBorder="1" applyAlignment="1">
      <alignment horizontal="center" vertical="center"/>
    </xf>
    <xf numFmtId="0" fontId="7" fillId="0" borderId="9" xfId="2" applyFont="1" applyFill="1" applyBorder="1" applyAlignment="1">
      <alignment vertical="center"/>
    </xf>
    <xf numFmtId="0" fontId="7" fillId="3" borderId="9" xfId="2" applyFont="1" applyFill="1" applyBorder="1" applyAlignment="1">
      <alignment vertical="center"/>
    </xf>
    <xf numFmtId="0" fontId="7" fillId="8" borderId="9" xfId="2" applyFont="1" applyFill="1" applyBorder="1" applyAlignment="1">
      <alignment vertical="center"/>
    </xf>
    <xf numFmtId="0" fontId="1" fillId="3" borderId="0" xfId="0" applyFont="1" applyFill="1" applyBorder="1"/>
    <xf numFmtId="0" fontId="7" fillId="7" borderId="21" xfId="2" applyFont="1" applyFill="1" applyBorder="1" applyAlignment="1">
      <alignment vertical="center"/>
    </xf>
    <xf numFmtId="0" fontId="2" fillId="0" borderId="15" xfId="2" applyNumberFormat="1" applyFont="1" applyFill="1" applyBorder="1" applyAlignment="1">
      <alignment horizontal="center" vertical="center"/>
    </xf>
    <xf numFmtId="0" fontId="1" fillId="8" borderId="9" xfId="2" applyFont="1" applyFill="1" applyBorder="1" applyAlignment="1">
      <alignment vertical="center"/>
    </xf>
    <xf numFmtId="0" fontId="1" fillId="8" borderId="16" xfId="2" applyFont="1" applyFill="1" applyBorder="1" applyAlignment="1">
      <alignment vertical="center"/>
    </xf>
    <xf numFmtId="0" fontId="1" fillId="8" borderId="9" xfId="2" applyFont="1" applyFill="1" applyBorder="1" applyAlignment="1">
      <alignment horizontal="center" vertical="center"/>
    </xf>
    <xf numFmtId="0" fontId="2" fillId="0" borderId="9" xfId="4" applyFont="1" applyFill="1" applyBorder="1" applyAlignment="1">
      <alignment horizontal="center"/>
    </xf>
    <xf numFmtId="0" fontId="1" fillId="8" borderId="8" xfId="2" applyFont="1" applyFill="1" applyBorder="1" applyAlignment="1">
      <alignment horizontal="center" vertical="center"/>
    </xf>
    <xf numFmtId="0" fontId="1" fillId="8" borderId="8" xfId="2" applyFont="1" applyFill="1" applyBorder="1" applyAlignment="1">
      <alignment vertical="center"/>
    </xf>
    <xf numFmtId="0" fontId="5" fillId="12" borderId="16" xfId="2" applyFont="1" applyFill="1" applyBorder="1" applyAlignment="1">
      <alignment horizontal="right" vertical="center"/>
    </xf>
    <xf numFmtId="0" fontId="2" fillId="0" borderId="16" xfId="2" applyFont="1" applyFill="1" applyBorder="1" applyAlignment="1">
      <alignment horizontal="right" vertical="center"/>
    </xf>
    <xf numFmtId="0" fontId="2" fillId="3" borderId="16" xfId="2" applyFont="1" applyFill="1" applyBorder="1" applyAlignment="1">
      <alignment horizontal="right" vertical="center"/>
    </xf>
    <xf numFmtId="0" fontId="2" fillId="0" borderId="15" xfId="2" applyFont="1" applyFill="1" applyBorder="1" applyAlignment="1">
      <alignment horizontal="left" vertical="center" indent="2"/>
    </xf>
    <xf numFmtId="0" fontId="2" fillId="0" borderId="0" xfId="2" applyFont="1" applyFill="1" applyBorder="1" applyAlignment="1">
      <alignment vertical="center"/>
    </xf>
    <xf numFmtId="0" fontId="2" fillId="0" borderId="0" xfId="2" applyFont="1" applyFill="1" applyBorder="1" applyAlignment="1">
      <alignment horizontal="left" vertical="center"/>
    </xf>
    <xf numFmtId="0" fontId="5" fillId="0" borderId="0" xfId="2" applyFont="1" applyFill="1" applyBorder="1" applyAlignment="1">
      <alignment vertical="center"/>
    </xf>
    <xf numFmtId="3" fontId="5" fillId="0" borderId="0" xfId="2" applyNumberFormat="1" applyFont="1" applyFill="1" applyBorder="1" applyAlignment="1">
      <alignment vertical="center"/>
    </xf>
    <xf numFmtId="3" fontId="2" fillId="0" borderId="0" xfId="2" applyNumberFormat="1" applyFont="1" applyFill="1" applyBorder="1" applyAlignment="1">
      <alignment vertical="center"/>
    </xf>
    <xf numFmtId="0" fontId="5" fillId="13" borderId="16" xfId="2" applyFont="1" applyFill="1" applyBorder="1" applyAlignment="1">
      <alignment horizontal="center" vertical="center"/>
    </xf>
    <xf numFmtId="0" fontId="5" fillId="13" borderId="9" xfId="2" applyFont="1" applyFill="1" applyBorder="1" applyAlignment="1">
      <alignment horizontal="center" vertical="center"/>
    </xf>
    <xf numFmtId="0" fontId="5" fillId="12" borderId="13" xfId="2" applyFont="1" applyFill="1" applyBorder="1" applyAlignment="1">
      <alignment vertical="center"/>
    </xf>
    <xf numFmtId="3" fontId="5" fillId="13" borderId="13" xfId="2" applyNumberFormat="1" applyFont="1" applyFill="1" applyBorder="1" applyAlignment="1">
      <alignment vertical="center"/>
    </xf>
    <xf numFmtId="0" fontId="5" fillId="13" borderId="15" xfId="2" applyFont="1" applyFill="1" applyBorder="1" applyAlignment="1">
      <alignment horizontal="center" vertical="center"/>
    </xf>
    <xf numFmtId="0" fontId="5" fillId="12" borderId="8" xfId="2" applyFont="1" applyFill="1" applyBorder="1" applyAlignment="1">
      <alignment vertical="center"/>
    </xf>
    <xf numFmtId="0" fontId="5" fillId="11" borderId="8" xfId="2" applyFont="1" applyFill="1" applyBorder="1" applyAlignment="1">
      <alignment vertical="center"/>
    </xf>
    <xf numFmtId="0" fontId="5" fillId="13" borderId="8" xfId="2" applyFont="1" applyFill="1" applyBorder="1" applyAlignment="1">
      <alignment horizontal="center" vertical="center"/>
    </xf>
    <xf numFmtId="0" fontId="5" fillId="10" borderId="25" xfId="2" applyFont="1" applyFill="1" applyBorder="1" applyAlignment="1">
      <alignment vertical="center"/>
    </xf>
    <xf numFmtId="0" fontId="5" fillId="11" borderId="16" xfId="2" applyFont="1" applyFill="1" applyBorder="1" applyAlignment="1">
      <alignment vertical="center"/>
    </xf>
    <xf numFmtId="0" fontId="2" fillId="8" borderId="9" xfId="2" applyFont="1" applyFill="1" applyBorder="1" applyAlignment="1">
      <alignment horizontal="center" vertical="center"/>
    </xf>
    <xf numFmtId="0" fontId="1" fillId="7" borderId="21" xfId="2" applyFont="1" applyFill="1" applyBorder="1" applyAlignment="1">
      <alignment vertical="center"/>
    </xf>
    <xf numFmtId="0" fontId="2" fillId="7" borderId="21" xfId="2" applyFont="1" applyFill="1" applyBorder="1" applyAlignment="1">
      <alignment horizontal="center" vertical="center"/>
    </xf>
    <xf numFmtId="0" fontId="2" fillId="8" borderId="8" xfId="2" applyFont="1" applyFill="1" applyBorder="1" applyAlignment="1">
      <alignment horizontal="center" vertical="center"/>
    </xf>
    <xf numFmtId="0" fontId="2" fillId="7" borderId="25" xfId="2" applyFont="1" applyFill="1" applyBorder="1" applyAlignment="1">
      <alignment horizontal="center" vertical="center"/>
    </xf>
    <xf numFmtId="0" fontId="1" fillId="7" borderId="20" xfId="2" applyFont="1" applyFill="1" applyBorder="1" applyAlignment="1">
      <alignment vertical="center"/>
    </xf>
    <xf numFmtId="166" fontId="5" fillId="12" borderId="9" xfId="5" applyNumberFormat="1" applyFont="1" applyFill="1" applyBorder="1" applyAlignment="1">
      <alignment vertical="center"/>
    </xf>
    <xf numFmtId="166" fontId="5" fillId="12" borderId="13" xfId="5" applyNumberFormat="1" applyFont="1" applyFill="1" applyBorder="1" applyAlignment="1">
      <alignment vertical="center"/>
    </xf>
    <xf numFmtId="166" fontId="5" fillId="11" borderId="13" xfId="5" applyNumberFormat="1" applyFont="1" applyFill="1" applyBorder="1" applyAlignment="1">
      <alignment vertical="center"/>
    </xf>
    <xf numFmtId="166" fontId="5" fillId="7" borderId="22" xfId="5" applyNumberFormat="1" applyFont="1" applyFill="1" applyBorder="1" applyAlignment="1">
      <alignment vertical="center"/>
    </xf>
    <xf numFmtId="0" fontId="2" fillId="0" borderId="15" xfId="2" applyFont="1" applyFill="1" applyBorder="1" applyAlignment="1">
      <alignment horizontal="left" vertical="center"/>
    </xf>
    <xf numFmtId="166" fontId="5" fillId="12" borderId="8" xfId="5" applyNumberFormat="1" applyFont="1" applyFill="1" applyBorder="1" applyAlignment="1">
      <alignment vertical="center"/>
    </xf>
    <xf numFmtId="167" fontId="5" fillId="12" borderId="16" xfId="5" applyNumberFormat="1" applyFont="1" applyFill="1" applyBorder="1" applyAlignment="1">
      <alignment horizontal="center" vertical="center"/>
    </xf>
    <xf numFmtId="167" fontId="5" fillId="12" borderId="9" xfId="5" applyNumberFormat="1" applyFont="1" applyFill="1" applyBorder="1" applyAlignment="1">
      <alignment horizontal="center" vertical="center"/>
    </xf>
    <xf numFmtId="167" fontId="2" fillId="0" borderId="16" xfId="5" applyNumberFormat="1" applyFont="1" applyFill="1" applyBorder="1" applyAlignment="1">
      <alignment horizontal="center" vertical="center"/>
    </xf>
    <xf numFmtId="167" fontId="2" fillId="0" borderId="9" xfId="5" applyNumberFormat="1" applyFont="1" applyFill="1" applyBorder="1" applyAlignment="1">
      <alignment horizontal="center" vertical="center"/>
    </xf>
    <xf numFmtId="167" fontId="5" fillId="11" borderId="16" xfId="5" applyNumberFormat="1" applyFont="1" applyFill="1" applyBorder="1" applyAlignment="1">
      <alignment horizontal="center" vertical="center"/>
    </xf>
    <xf numFmtId="167" fontId="5" fillId="11" borderId="9" xfId="5" applyNumberFormat="1" applyFont="1" applyFill="1" applyBorder="1" applyAlignment="1">
      <alignment horizontal="center" vertical="center"/>
    </xf>
    <xf numFmtId="167" fontId="5" fillId="7" borderId="20" xfId="5" applyNumberFormat="1" applyFont="1" applyFill="1" applyBorder="1" applyAlignment="1">
      <alignment horizontal="center" vertical="center"/>
    </xf>
    <xf numFmtId="167" fontId="5" fillId="7" borderId="21" xfId="5" applyNumberFormat="1" applyFont="1" applyFill="1" applyBorder="1" applyAlignment="1">
      <alignment horizontal="center" vertical="center"/>
    </xf>
    <xf numFmtId="167" fontId="2" fillId="0" borderId="8" xfId="5" applyNumberFormat="1" applyFont="1" applyFill="1" applyBorder="1" applyAlignment="1">
      <alignment horizontal="center" vertical="center"/>
    </xf>
    <xf numFmtId="167" fontId="5" fillId="12" borderId="8" xfId="5" applyNumberFormat="1" applyFont="1" applyFill="1" applyBorder="1" applyAlignment="1">
      <alignment horizontal="center" vertical="center"/>
    </xf>
    <xf numFmtId="167" fontId="5" fillId="11" borderId="8" xfId="5" applyNumberFormat="1" applyFont="1" applyFill="1" applyBorder="1" applyAlignment="1">
      <alignment horizontal="center" vertical="center"/>
    </xf>
    <xf numFmtId="167" fontId="5" fillId="7" borderId="25" xfId="5" applyNumberFormat="1" applyFont="1" applyFill="1" applyBorder="1" applyAlignment="1">
      <alignment horizontal="center" vertical="center"/>
    </xf>
    <xf numFmtId="167" fontId="2" fillId="8" borderId="16" xfId="5" applyNumberFormat="1" applyFont="1" applyFill="1" applyBorder="1" applyAlignment="1">
      <alignment horizontal="center" vertical="center"/>
    </xf>
    <xf numFmtId="167" fontId="2" fillId="8" borderId="9" xfId="5" applyNumberFormat="1" applyFont="1" applyFill="1" applyBorder="1" applyAlignment="1">
      <alignment horizontal="center" vertical="center"/>
    </xf>
    <xf numFmtId="167" fontId="2" fillId="7" borderId="21" xfId="5" applyNumberFormat="1" applyFont="1" applyFill="1" applyBorder="1" applyAlignment="1">
      <alignment horizontal="center" vertical="center"/>
    </xf>
    <xf numFmtId="0" fontId="2" fillId="0" borderId="0" xfId="6" applyFont="1" applyFill="1" applyBorder="1"/>
    <xf numFmtId="0" fontId="2" fillId="9" borderId="0" xfId="6" applyFont="1" applyFill="1" applyBorder="1"/>
    <xf numFmtId="3" fontId="2" fillId="0" borderId="0" xfId="6" applyNumberFormat="1" applyFont="1" applyFill="1" applyBorder="1"/>
    <xf numFmtId="3" fontId="16" fillId="0" borderId="13" xfId="2" applyNumberFormat="1" applyFont="1" applyFill="1" applyBorder="1" applyAlignment="1">
      <alignment vertical="center"/>
    </xf>
    <xf numFmtId="0" fontId="2" fillId="0" borderId="16" xfId="2" applyFont="1" applyFill="1" applyBorder="1" applyAlignment="1">
      <alignment horizontal="left" vertical="center"/>
    </xf>
    <xf numFmtId="3" fontId="2" fillId="9" borderId="13" xfId="2" applyNumberFormat="1" applyFont="1" applyFill="1" applyBorder="1" applyAlignment="1">
      <alignment vertical="center"/>
    </xf>
    <xf numFmtId="3" fontId="2" fillId="0" borderId="9" xfId="2" applyNumberFormat="1" applyFont="1" applyFill="1" applyBorder="1" applyAlignment="1">
      <alignment horizontal="right" vertical="center"/>
    </xf>
    <xf numFmtId="3" fontId="2" fillId="0" borderId="9" xfId="2" applyNumberFormat="1" applyFont="1" applyFill="1" applyBorder="1" applyAlignment="1">
      <alignment vertical="center"/>
    </xf>
    <xf numFmtId="0" fontId="2" fillId="9" borderId="15" xfId="2" applyFont="1" applyFill="1" applyBorder="1" applyAlignment="1">
      <alignment horizontal="left" vertical="center"/>
    </xf>
    <xf numFmtId="4" fontId="2" fillId="0" borderId="8" xfId="2" applyNumberFormat="1" applyFont="1" applyFill="1" applyBorder="1" applyAlignment="1">
      <alignment horizontal="center" vertical="center"/>
    </xf>
    <xf numFmtId="0" fontId="5" fillId="12" borderId="14" xfId="2" applyFont="1" applyFill="1" applyBorder="1" applyAlignment="1">
      <alignment horizontal="center" vertical="center"/>
    </xf>
    <xf numFmtId="0" fontId="5" fillId="12" borderId="17" xfId="2" applyFont="1" applyFill="1" applyBorder="1" applyAlignment="1">
      <alignment vertical="center"/>
    </xf>
    <xf numFmtId="0" fontId="5" fillId="12" borderId="19" xfId="2" applyFont="1" applyFill="1" applyBorder="1" applyAlignment="1">
      <alignment vertical="center"/>
    </xf>
    <xf numFmtId="0" fontId="5" fillId="11" borderId="9" xfId="2" applyFont="1" applyFill="1" applyBorder="1" applyAlignment="1">
      <alignment vertical="center"/>
    </xf>
    <xf numFmtId="0" fontId="5" fillId="12" borderId="17" xfId="2" applyFont="1" applyFill="1" applyBorder="1" applyAlignment="1">
      <alignment horizontal="center" vertical="center"/>
    </xf>
    <xf numFmtId="0" fontId="5" fillId="12" borderId="18" xfId="2" applyFont="1" applyFill="1" applyBorder="1" applyAlignment="1">
      <alignment horizontal="center" vertical="center"/>
    </xf>
    <xf numFmtId="3" fontId="5" fillId="3" borderId="13" xfId="2" applyNumberFormat="1" applyFont="1" applyFill="1" applyBorder="1" applyAlignment="1">
      <alignment horizontal="right" vertical="center"/>
    </xf>
    <xf numFmtId="3" fontId="2" fillId="3" borderId="13" xfId="2" applyNumberFormat="1" applyFont="1" applyFill="1" applyBorder="1" applyAlignment="1">
      <alignment horizontal="right" vertical="center"/>
    </xf>
    <xf numFmtId="0" fontId="5" fillId="10" borderId="15" xfId="2" applyFont="1" applyFill="1" applyBorder="1" applyAlignment="1">
      <alignment horizontal="center" vertical="center"/>
    </xf>
    <xf numFmtId="3" fontId="5" fillId="10" borderId="13" xfId="2" applyNumberFormat="1" applyFont="1" applyFill="1" applyBorder="1" applyAlignment="1">
      <alignment horizontal="right" vertical="center"/>
    </xf>
    <xf numFmtId="0" fontId="5" fillId="10" borderId="9" xfId="2" applyFont="1" applyFill="1" applyBorder="1" applyAlignment="1">
      <alignment horizontal="center" vertical="center"/>
    </xf>
    <xf numFmtId="3" fontId="5" fillId="10" borderId="13" xfId="2" applyNumberFormat="1" applyFont="1" applyFill="1" applyBorder="1" applyAlignment="1">
      <alignment vertical="center"/>
    </xf>
    <xf numFmtId="0" fontId="5" fillId="10" borderId="9" xfId="2" applyFont="1" applyFill="1" applyBorder="1" applyAlignment="1">
      <alignment vertical="center"/>
    </xf>
    <xf numFmtId="3" fontId="5" fillId="12" borderId="17" xfId="2" applyNumberFormat="1" applyFont="1" applyFill="1" applyBorder="1" applyAlignment="1">
      <alignment horizontal="center" vertical="center"/>
    </xf>
    <xf numFmtId="3" fontId="5" fillId="12" borderId="18" xfId="2" applyNumberFormat="1" applyFont="1" applyFill="1" applyBorder="1" applyAlignment="1">
      <alignment horizontal="center" vertical="center"/>
    </xf>
    <xf numFmtId="3" fontId="2" fillId="0" borderId="16" xfId="2" applyNumberFormat="1" applyFont="1" applyFill="1" applyBorder="1" applyAlignment="1">
      <alignment horizontal="center" vertical="center"/>
    </xf>
    <xf numFmtId="3" fontId="2" fillId="0" borderId="9" xfId="2" applyNumberFormat="1" applyFont="1" applyFill="1" applyBorder="1" applyAlignment="1">
      <alignment horizontal="center" vertical="center"/>
    </xf>
    <xf numFmtId="3" fontId="16" fillId="0" borderId="9" xfId="2" applyNumberFormat="1" applyFont="1" applyFill="1" applyBorder="1" applyAlignment="1">
      <alignment horizontal="center" vertical="center"/>
    </xf>
    <xf numFmtId="3" fontId="16" fillId="0" borderId="9" xfId="0" applyNumberFormat="1" applyFont="1" applyFill="1" applyBorder="1" applyAlignment="1">
      <alignment horizontal="center"/>
    </xf>
    <xf numFmtId="3" fontId="5" fillId="12" borderId="16" xfId="2" applyNumberFormat="1" applyFont="1" applyFill="1" applyBorder="1" applyAlignment="1">
      <alignment horizontal="center" vertical="center"/>
    </xf>
    <xf numFmtId="3" fontId="5" fillId="12" borderId="9" xfId="2" applyNumberFormat="1" applyFont="1" applyFill="1" applyBorder="1" applyAlignment="1">
      <alignment horizontal="center" vertical="center"/>
    </xf>
    <xf numFmtId="3" fontId="5" fillId="11" borderId="16" xfId="2" applyNumberFormat="1" applyFont="1" applyFill="1" applyBorder="1" applyAlignment="1">
      <alignment horizontal="center" vertical="center"/>
    </xf>
    <xf numFmtId="3" fontId="5" fillId="11" borderId="9" xfId="2" applyNumberFormat="1" applyFont="1" applyFill="1" applyBorder="1" applyAlignment="1">
      <alignment horizontal="center" vertical="center"/>
    </xf>
    <xf numFmtId="3" fontId="2" fillId="9" borderId="16" xfId="2" applyNumberFormat="1" applyFont="1" applyFill="1" applyBorder="1" applyAlignment="1">
      <alignment horizontal="center" vertical="center"/>
    </xf>
    <xf numFmtId="3" fontId="2" fillId="9" borderId="9" xfId="2" applyNumberFormat="1" applyFont="1" applyFill="1" applyBorder="1" applyAlignment="1">
      <alignment horizontal="center" vertical="center"/>
    </xf>
    <xf numFmtId="3" fontId="5" fillId="3" borderId="16" xfId="2" applyNumberFormat="1" applyFont="1" applyFill="1" applyBorder="1" applyAlignment="1">
      <alignment horizontal="center" vertical="center"/>
    </xf>
    <xf numFmtId="3" fontId="5" fillId="3" borderId="9" xfId="2" applyNumberFormat="1" applyFont="1" applyFill="1" applyBorder="1" applyAlignment="1">
      <alignment horizontal="center" vertical="center"/>
    </xf>
    <xf numFmtId="3" fontId="2" fillId="3" borderId="16" xfId="2" applyNumberFormat="1" applyFont="1" applyFill="1" applyBorder="1" applyAlignment="1">
      <alignment horizontal="center" vertical="center"/>
    </xf>
    <xf numFmtId="3" fontId="2" fillId="3" borderId="9" xfId="2" applyNumberFormat="1" applyFont="1" applyFill="1" applyBorder="1" applyAlignment="1">
      <alignment horizontal="center" vertical="center"/>
    </xf>
    <xf numFmtId="3" fontId="5" fillId="10" borderId="16" xfId="2" applyNumberFormat="1" applyFont="1" applyFill="1" applyBorder="1" applyAlignment="1">
      <alignment horizontal="center" vertical="center"/>
    </xf>
    <xf numFmtId="3" fontId="5" fillId="10" borderId="9" xfId="2" applyNumberFormat="1" applyFont="1" applyFill="1" applyBorder="1" applyAlignment="1">
      <alignment horizontal="center" vertical="center"/>
    </xf>
    <xf numFmtId="3" fontId="2" fillId="11" borderId="9" xfId="2" applyNumberFormat="1" applyFont="1" applyFill="1" applyBorder="1" applyAlignment="1">
      <alignment horizontal="center" vertical="center"/>
    </xf>
    <xf numFmtId="3" fontId="2" fillId="8" borderId="9" xfId="2" applyNumberFormat="1" applyFont="1" applyFill="1" applyBorder="1" applyAlignment="1">
      <alignment horizontal="center" vertical="center"/>
    </xf>
    <xf numFmtId="3" fontId="5" fillId="12" borderId="18" xfId="2" applyNumberFormat="1" applyFont="1" applyFill="1" applyBorder="1" applyAlignment="1">
      <alignment vertical="center"/>
    </xf>
    <xf numFmtId="3" fontId="2" fillId="0" borderId="8" xfId="2" applyNumberFormat="1" applyFont="1" applyFill="1" applyBorder="1" applyAlignment="1">
      <alignment horizontal="center" vertical="center"/>
    </xf>
    <xf numFmtId="3" fontId="2" fillId="0" borderId="8" xfId="2" applyNumberFormat="1" applyFont="1" applyFill="1" applyBorder="1" applyAlignment="1">
      <alignment vertical="center"/>
    </xf>
    <xf numFmtId="3" fontId="16" fillId="0" borderId="9" xfId="2" applyNumberFormat="1" applyFont="1" applyFill="1" applyBorder="1" applyAlignment="1">
      <alignment vertical="center"/>
    </xf>
    <xf numFmtId="3" fontId="5" fillId="12" borderId="9" xfId="2" applyNumberFormat="1" applyFont="1" applyFill="1" applyBorder="1" applyAlignment="1">
      <alignment vertical="center"/>
    </xf>
    <xf numFmtId="3" fontId="2" fillId="9" borderId="9" xfId="2" applyNumberFormat="1" applyFont="1" applyFill="1" applyBorder="1" applyAlignment="1">
      <alignment vertical="center"/>
    </xf>
    <xf numFmtId="0" fontId="5" fillId="13" borderId="15" xfId="2" applyFont="1" applyFill="1" applyBorder="1" applyAlignment="1">
      <alignment horizontal="center" vertical="center" wrapText="1"/>
    </xf>
    <xf numFmtId="3" fontId="5" fillId="13" borderId="16" xfId="2" applyNumberFormat="1" applyFont="1" applyFill="1" applyBorder="1" applyAlignment="1">
      <alignment horizontal="center" vertical="center"/>
    </xf>
    <xf numFmtId="3" fontId="5" fillId="13" borderId="9" xfId="2" applyNumberFormat="1" applyFont="1" applyFill="1" applyBorder="1" applyAlignment="1">
      <alignment horizontal="center" vertical="center"/>
    </xf>
    <xf numFmtId="3" fontId="5" fillId="13" borderId="13" xfId="2" applyNumberFormat="1" applyFont="1" applyFill="1" applyBorder="1" applyAlignment="1">
      <alignment horizontal="right" vertical="center"/>
    </xf>
    <xf numFmtId="0" fontId="5" fillId="13" borderId="8" xfId="2" applyFont="1" applyFill="1" applyBorder="1" applyAlignment="1">
      <alignment vertical="center"/>
    </xf>
    <xf numFmtId="0" fontId="5" fillId="13" borderId="9" xfId="2" applyFont="1" applyFill="1" applyBorder="1" applyAlignment="1">
      <alignment vertical="center"/>
    </xf>
    <xf numFmtId="3" fontId="5" fillId="10" borderId="21" xfId="2" applyNumberFormat="1" applyFont="1" applyFill="1" applyBorder="1" applyAlignment="1">
      <alignment vertical="center"/>
    </xf>
    <xf numFmtId="3" fontId="5" fillId="12" borderId="19" xfId="2" applyNumberFormat="1" applyFont="1" applyFill="1" applyBorder="1" applyAlignment="1">
      <alignment vertical="center"/>
    </xf>
    <xf numFmtId="3" fontId="5" fillId="12" borderId="24" xfId="2" applyNumberFormat="1" applyFont="1" applyFill="1" applyBorder="1" applyAlignment="1">
      <alignment horizontal="center" vertical="center"/>
    </xf>
    <xf numFmtId="3" fontId="5" fillId="12" borderId="8" xfId="2" applyNumberFormat="1" applyFont="1" applyFill="1" applyBorder="1" applyAlignment="1">
      <alignment horizontal="center" vertical="center"/>
    </xf>
    <xf numFmtId="3" fontId="5" fillId="11" borderId="8" xfId="2" applyNumberFormat="1" applyFont="1" applyFill="1" applyBorder="1" applyAlignment="1">
      <alignment horizontal="center" vertical="center"/>
    </xf>
    <xf numFmtId="3" fontId="2" fillId="11" borderId="8" xfId="2" applyNumberFormat="1" applyFont="1" applyFill="1" applyBorder="1" applyAlignment="1">
      <alignment horizontal="center" vertical="center"/>
    </xf>
    <xf numFmtId="3" fontId="5" fillId="10" borderId="8" xfId="2" applyNumberFormat="1" applyFont="1" applyFill="1" applyBorder="1" applyAlignment="1">
      <alignment horizontal="center" vertical="center"/>
    </xf>
    <xf numFmtId="3" fontId="2" fillId="11" borderId="16" xfId="2" applyNumberFormat="1" applyFont="1" applyFill="1" applyBorder="1" applyAlignment="1">
      <alignment horizontal="center" vertical="center"/>
    </xf>
    <xf numFmtId="0" fontId="1" fillId="7" borderId="0" xfId="0" applyFont="1" applyFill="1" applyBorder="1"/>
    <xf numFmtId="0" fontId="14" fillId="12" borderId="18" xfId="2" applyFont="1" applyFill="1" applyBorder="1" applyAlignment="1">
      <alignment horizontal="center" vertical="center"/>
    </xf>
    <xf numFmtId="0" fontId="14" fillId="12" borderId="18" xfId="2" applyFont="1" applyFill="1" applyBorder="1" applyAlignment="1">
      <alignment vertical="center"/>
    </xf>
    <xf numFmtId="3" fontId="14" fillId="12" borderId="19" xfId="2" applyNumberFormat="1" applyFont="1" applyFill="1" applyBorder="1" applyAlignment="1">
      <alignment vertical="center"/>
    </xf>
    <xf numFmtId="0" fontId="14" fillId="12" borderId="24" xfId="2" applyFont="1" applyFill="1" applyBorder="1" applyAlignment="1">
      <alignment vertical="center"/>
    </xf>
    <xf numFmtId="0" fontId="7" fillId="3" borderId="18" xfId="2" applyFont="1" applyFill="1" applyBorder="1" applyAlignment="1">
      <alignment vertical="center"/>
    </xf>
    <xf numFmtId="0" fontId="5" fillId="12" borderId="17" xfId="2" applyFont="1" applyFill="1" applyBorder="1" applyAlignment="1">
      <alignment horizontal="right" vertical="center"/>
    </xf>
    <xf numFmtId="0" fontId="5" fillId="12" borderId="24" xfId="2" applyFont="1" applyFill="1" applyBorder="1" applyAlignment="1">
      <alignment horizontal="center" vertical="center"/>
    </xf>
    <xf numFmtId="0" fontId="5" fillId="13" borderId="14" xfId="2" applyFont="1" applyFill="1" applyBorder="1" applyAlignment="1">
      <alignment horizontal="center" vertical="center"/>
    </xf>
    <xf numFmtId="0" fontId="5" fillId="13" borderId="17" xfId="2" applyFont="1" applyFill="1" applyBorder="1" applyAlignment="1">
      <alignment horizontal="center" vertical="center"/>
    </xf>
    <xf numFmtId="0" fontId="5" fillId="13" borderId="18" xfId="2" applyFont="1" applyFill="1" applyBorder="1" applyAlignment="1">
      <alignment horizontal="center" vertical="center"/>
    </xf>
    <xf numFmtId="0" fontId="5" fillId="13" borderId="19" xfId="2" applyFont="1" applyFill="1" applyBorder="1" applyAlignment="1">
      <alignment vertical="center"/>
    </xf>
    <xf numFmtId="0" fontId="5" fillId="13" borderId="24" xfId="2" applyFont="1" applyFill="1" applyBorder="1" applyAlignment="1">
      <alignment horizontal="center" vertical="center"/>
    </xf>
    <xf numFmtId="0" fontId="2" fillId="0" borderId="9" xfId="6" applyFont="1" applyFill="1" applyBorder="1" applyAlignment="1">
      <alignment horizontal="center"/>
    </xf>
    <xf numFmtId="0" fontId="5" fillId="14" borderId="14" xfId="6" applyFont="1" applyFill="1" applyBorder="1" applyAlignment="1">
      <alignment horizontal="center" vertical="center"/>
    </xf>
    <xf numFmtId="0" fontId="2" fillId="0" borderId="15" xfId="6" applyFont="1" applyFill="1" applyBorder="1" applyAlignment="1">
      <alignment horizontal="center" vertical="center"/>
    </xf>
    <xf numFmtId="0" fontId="5" fillId="14" borderId="15" xfId="6" applyFont="1" applyFill="1" applyBorder="1" applyAlignment="1">
      <alignment horizontal="center" vertical="center"/>
    </xf>
    <xf numFmtId="3" fontId="2" fillId="0" borderId="13" xfId="6" applyNumberFormat="1" applyFont="1" applyFill="1" applyBorder="1"/>
    <xf numFmtId="0" fontId="5" fillId="0" borderId="0" xfId="0" applyFont="1" applyFill="1"/>
    <xf numFmtId="49" fontId="5" fillId="0" borderId="0" xfId="3" applyFont="1" applyFill="1" applyBorder="1" applyAlignment="1">
      <alignment vertical="center"/>
    </xf>
    <xf numFmtId="49" fontId="5" fillId="0" borderId="0" xfId="3" applyFont="1" applyFill="1" applyAlignment="1">
      <alignment vertical="center"/>
    </xf>
    <xf numFmtId="49" fontId="2" fillId="0" borderId="0" xfId="3" applyFont="1" applyAlignment="1">
      <alignment vertical="center"/>
    </xf>
    <xf numFmtId="0" fontId="5" fillId="0" borderId="9" xfId="0" applyFont="1" applyFill="1" applyBorder="1" applyAlignment="1">
      <alignment horizontal="left" vertical="center"/>
    </xf>
    <xf numFmtId="3" fontId="2" fillId="0" borderId="0" xfId="0" applyNumberFormat="1" applyFont="1"/>
    <xf numFmtId="0" fontId="5" fillId="7" borderId="9" xfId="2" applyFont="1" applyFill="1" applyBorder="1" applyAlignment="1">
      <alignment horizontal="center" vertical="center" wrapText="1"/>
    </xf>
    <xf numFmtId="0" fontId="5" fillId="7" borderId="13" xfId="2" applyFont="1" applyFill="1" applyBorder="1" applyAlignment="1">
      <alignment horizontal="center" vertical="center" wrapText="1"/>
    </xf>
    <xf numFmtId="3" fontId="2" fillId="0" borderId="9" xfId="2" quotePrefix="1" applyNumberFormat="1" applyFont="1" applyFill="1" applyBorder="1" applyAlignment="1">
      <alignment horizontal="right" vertical="center"/>
    </xf>
    <xf numFmtId="3" fontId="2" fillId="9" borderId="9" xfId="9" applyNumberFormat="1" applyFont="1" applyFill="1" applyBorder="1" applyAlignment="1">
      <alignment horizontal="right" vertical="center"/>
    </xf>
    <xf numFmtId="3" fontId="16" fillId="0" borderId="9" xfId="2" applyNumberFormat="1" applyFont="1" applyFill="1" applyBorder="1" applyAlignment="1">
      <alignment horizontal="right" vertical="center"/>
    </xf>
    <xf numFmtId="3" fontId="5" fillId="7" borderId="21" xfId="2" applyNumberFormat="1" applyFont="1" applyFill="1" applyBorder="1" applyAlignment="1">
      <alignment vertical="center"/>
    </xf>
    <xf numFmtId="3" fontId="5" fillId="0" borderId="9" xfId="2" applyNumberFormat="1" applyFont="1" applyFill="1" applyBorder="1" applyAlignment="1">
      <alignment horizontal="center" vertical="center"/>
    </xf>
    <xf numFmtId="3" fontId="5" fillId="7" borderId="21" xfId="2" applyNumberFormat="1" applyFont="1" applyFill="1" applyBorder="1" applyAlignment="1">
      <alignment horizontal="center" vertical="center"/>
    </xf>
    <xf numFmtId="3" fontId="2" fillId="0" borderId="9" xfId="8" applyNumberFormat="1" applyFont="1" applyFill="1" applyBorder="1" applyAlignment="1">
      <alignment vertical="center"/>
    </xf>
    <xf numFmtId="3" fontId="5" fillId="7" borderId="21" xfId="2" applyNumberFormat="1" applyFont="1" applyFill="1" applyBorder="1" applyAlignment="1">
      <alignment horizontal="right" vertical="center"/>
    </xf>
    <xf numFmtId="0" fontId="5" fillId="5" borderId="0" xfId="0" applyFont="1" applyFill="1"/>
    <xf numFmtId="0" fontId="2" fillId="5" borderId="0" xfId="0" applyFont="1" applyFill="1"/>
    <xf numFmtId="0" fontId="5" fillId="5" borderId="0" xfId="2" applyFont="1" applyFill="1" applyAlignment="1">
      <alignment vertical="center"/>
    </xf>
    <xf numFmtId="0" fontId="5" fillId="5" borderId="0" xfId="0" applyFont="1" applyFill="1" applyBorder="1"/>
    <xf numFmtId="0" fontId="3" fillId="5" borderId="0" xfId="2" applyFont="1" applyFill="1" applyAlignment="1">
      <alignment vertical="center"/>
    </xf>
    <xf numFmtId="3" fontId="5" fillId="12" borderId="19" xfId="2" applyNumberFormat="1" applyFont="1" applyFill="1" applyBorder="1" applyAlignment="1">
      <alignment horizontal="right" vertical="center"/>
    </xf>
    <xf numFmtId="3" fontId="2" fillId="12" borderId="9" xfId="2" applyNumberFormat="1" applyFont="1" applyFill="1" applyBorder="1" applyAlignment="1">
      <alignment vertical="center"/>
    </xf>
    <xf numFmtId="3" fontId="2" fillId="12" borderId="9" xfId="2" applyNumberFormat="1" applyFont="1" applyFill="1" applyBorder="1" applyAlignment="1">
      <alignment horizontal="center" vertical="center"/>
    </xf>
    <xf numFmtId="3" fontId="5" fillId="11" borderId="9" xfId="2" applyNumberFormat="1" applyFont="1" applyFill="1" applyBorder="1" applyAlignment="1">
      <alignment vertical="center"/>
    </xf>
    <xf numFmtId="3" fontId="5" fillId="12" borderId="24" xfId="2" applyNumberFormat="1" applyFont="1" applyFill="1" applyBorder="1" applyAlignment="1">
      <alignment vertical="center"/>
    </xf>
    <xf numFmtId="3" fontId="5" fillId="12" borderId="8" xfId="2" applyNumberFormat="1" applyFont="1" applyFill="1" applyBorder="1" applyAlignment="1">
      <alignment vertical="center"/>
    </xf>
    <xf numFmtId="3" fontId="5" fillId="11" borderId="8" xfId="2" applyNumberFormat="1" applyFont="1" applyFill="1" applyBorder="1" applyAlignment="1">
      <alignment vertical="center"/>
    </xf>
    <xf numFmtId="3" fontId="2" fillId="12" borderId="8" xfId="2" applyNumberFormat="1" applyFont="1" applyFill="1" applyBorder="1" applyAlignment="1">
      <alignment vertical="center"/>
    </xf>
    <xf numFmtId="3" fontId="5" fillId="10" borderId="25" xfId="2" applyNumberFormat="1" applyFont="1" applyFill="1" applyBorder="1" applyAlignment="1">
      <alignment vertical="center"/>
    </xf>
    <xf numFmtId="3" fontId="5" fillId="12" borderId="17" xfId="2" applyNumberFormat="1" applyFont="1" applyFill="1" applyBorder="1" applyAlignment="1">
      <alignment vertical="center"/>
    </xf>
    <xf numFmtId="3" fontId="2" fillId="0" borderId="16" xfId="2" applyNumberFormat="1" applyFont="1" applyFill="1" applyBorder="1" applyAlignment="1">
      <alignment vertical="center"/>
    </xf>
    <xf numFmtId="3" fontId="5" fillId="12" borderId="16" xfId="2" applyNumberFormat="1" applyFont="1" applyFill="1" applyBorder="1" applyAlignment="1">
      <alignment vertical="center"/>
    </xf>
    <xf numFmtId="3" fontId="5" fillId="11" borderId="16" xfId="2" applyNumberFormat="1" applyFont="1" applyFill="1" applyBorder="1" applyAlignment="1">
      <alignment vertical="center"/>
    </xf>
    <xf numFmtId="3" fontId="16" fillId="0" borderId="13" xfId="2" applyNumberFormat="1" applyFont="1" applyFill="1" applyBorder="1" applyAlignment="1">
      <alignment horizontal="right" vertical="center"/>
    </xf>
    <xf numFmtId="3" fontId="2" fillId="12" borderId="16" xfId="2" applyNumberFormat="1" applyFont="1" applyFill="1" applyBorder="1" applyAlignment="1">
      <alignment vertical="center"/>
    </xf>
    <xf numFmtId="3" fontId="5" fillId="10" borderId="20" xfId="2" applyNumberFormat="1" applyFont="1" applyFill="1" applyBorder="1" applyAlignment="1">
      <alignment vertical="center"/>
    </xf>
    <xf numFmtId="0" fontId="5" fillId="7" borderId="9" xfId="0" applyFont="1" applyFill="1" applyBorder="1" applyAlignment="1">
      <alignment horizontal="center" vertical="center" textRotation="90" wrapText="1"/>
    </xf>
    <xf numFmtId="0" fontId="5" fillId="7" borderId="13" xfId="0" applyFont="1" applyFill="1" applyBorder="1" applyAlignment="1">
      <alignment horizontal="center" vertical="center" textRotation="90" wrapText="1"/>
    </xf>
    <xf numFmtId="0" fontId="5" fillId="7" borderId="21" xfId="0" applyFont="1" applyFill="1" applyBorder="1" applyAlignment="1">
      <alignment horizontal="center"/>
    </xf>
    <xf numFmtId="0" fontId="5" fillId="7" borderId="21" xfId="0" quotePrefix="1" applyFont="1" applyFill="1" applyBorder="1" applyAlignment="1">
      <alignment horizontal="center"/>
    </xf>
    <xf numFmtId="0" fontId="5" fillId="7" borderId="22" xfId="0" applyFont="1" applyFill="1" applyBorder="1" applyAlignment="1">
      <alignment horizontal="center"/>
    </xf>
    <xf numFmtId="0" fontId="2" fillId="0" borderId="17" xfId="4" applyFont="1" applyFill="1" applyBorder="1"/>
    <xf numFmtId="0" fontId="2" fillId="0" borderId="18" xfId="4" applyFont="1" applyFill="1" applyBorder="1"/>
    <xf numFmtId="0" fontId="2" fillId="0" borderId="19" xfId="0" applyFont="1" applyFill="1" applyBorder="1"/>
    <xf numFmtId="3" fontId="2" fillId="0" borderId="9" xfId="4" applyNumberFormat="1" applyFont="1" applyFill="1" applyBorder="1"/>
    <xf numFmtId="3" fontId="2" fillId="0" borderId="13" xfId="0" applyNumberFormat="1" applyFont="1" applyFill="1" applyBorder="1"/>
    <xf numFmtId="3" fontId="2" fillId="0" borderId="9" xfId="0" applyNumberFormat="1" applyFont="1" applyFill="1" applyBorder="1"/>
    <xf numFmtId="3" fontId="2" fillId="0" borderId="9" xfId="4" applyNumberFormat="1" applyFont="1" applyFill="1" applyBorder="1" applyAlignment="1"/>
    <xf numFmtId="0" fontId="5" fillId="7" borderId="8" xfId="0" applyFont="1" applyFill="1" applyBorder="1" applyAlignment="1">
      <alignment horizontal="center" vertical="center" textRotation="90" wrapText="1"/>
    </xf>
    <xf numFmtId="0" fontId="5" fillId="7" borderId="25" xfId="0" applyFont="1" applyFill="1" applyBorder="1" applyAlignment="1">
      <alignment horizontal="center"/>
    </xf>
    <xf numFmtId="0" fontId="5" fillId="7" borderId="16" xfId="0" applyFont="1" applyFill="1" applyBorder="1" applyAlignment="1">
      <alignment horizontal="center" vertical="center" textRotation="90" wrapText="1"/>
    </xf>
    <xf numFmtId="0" fontId="5" fillId="7" borderId="20" xfId="0" applyFont="1" applyFill="1" applyBorder="1" applyAlignment="1">
      <alignment horizontal="center"/>
    </xf>
    <xf numFmtId="0" fontId="5" fillId="7" borderId="22" xfId="0" quotePrefix="1" applyFont="1" applyFill="1" applyBorder="1" applyAlignment="1">
      <alignment horizontal="center"/>
    </xf>
    <xf numFmtId="0" fontId="5" fillId="7" borderId="1" xfId="0" applyFont="1" applyFill="1" applyBorder="1" applyAlignment="1">
      <alignment horizontal="center" vertical="center" textRotation="90" wrapText="1"/>
    </xf>
    <xf numFmtId="0" fontId="5" fillId="7" borderId="32" xfId="0" quotePrefix="1" applyFont="1" applyFill="1" applyBorder="1" applyAlignment="1">
      <alignment horizontal="center"/>
    </xf>
    <xf numFmtId="0" fontId="2" fillId="0" borderId="14" xfId="4" applyFont="1" applyFill="1" applyBorder="1"/>
    <xf numFmtId="0" fontId="2" fillId="0" borderId="15" xfId="4" applyFont="1" applyFill="1" applyBorder="1" applyAlignment="1">
      <alignment horizontal="center"/>
    </xf>
    <xf numFmtId="0" fontId="2" fillId="0" borderId="15" xfId="4" applyFont="1" applyFill="1" applyBorder="1"/>
    <xf numFmtId="0" fontId="2" fillId="9" borderId="15" xfId="6" applyFont="1" applyFill="1" applyBorder="1"/>
    <xf numFmtId="0" fontId="2" fillId="9" borderId="15" xfId="6" applyFont="1" applyFill="1" applyBorder="1" applyAlignment="1">
      <alignment horizontal="left" vertical="center" wrapText="1"/>
    </xf>
    <xf numFmtId="0" fontId="2" fillId="0" borderId="24" xfId="4" applyFont="1" applyFill="1" applyBorder="1"/>
    <xf numFmtId="3" fontId="2" fillId="0" borderId="8" xfId="4" applyNumberFormat="1" applyFont="1" applyFill="1" applyBorder="1" applyAlignment="1">
      <alignment horizontal="center"/>
    </xf>
    <xf numFmtId="3" fontId="2" fillId="0" borderId="8" xfId="0" applyNumberFormat="1" applyFont="1" applyFill="1" applyBorder="1" applyAlignment="1">
      <alignment horizontal="center"/>
    </xf>
    <xf numFmtId="3" fontId="2" fillId="0" borderId="8" xfId="0" applyNumberFormat="1" applyFont="1" applyFill="1" applyBorder="1"/>
    <xf numFmtId="0" fontId="2" fillId="0" borderId="19" xfId="4" applyFont="1" applyFill="1" applyBorder="1"/>
    <xf numFmtId="3" fontId="2" fillId="0" borderId="16" xfId="4" applyNumberFormat="1" applyFont="1" applyFill="1" applyBorder="1" applyAlignment="1">
      <alignment horizontal="center"/>
    </xf>
    <xf numFmtId="3" fontId="2" fillId="0" borderId="13" xfId="4" applyNumberFormat="1" applyFont="1" applyFill="1" applyBorder="1"/>
    <xf numFmtId="3" fontId="2" fillId="0" borderId="16" xfId="0" applyNumberFormat="1" applyFont="1" applyFill="1" applyBorder="1" applyAlignment="1">
      <alignment horizontal="center"/>
    </xf>
    <xf numFmtId="3" fontId="2" fillId="0" borderId="16" xfId="0" applyNumberFormat="1" applyFont="1" applyFill="1" applyBorder="1"/>
    <xf numFmtId="0" fontId="2" fillId="0" borderId="31" xfId="4" applyFont="1" applyFill="1" applyBorder="1"/>
    <xf numFmtId="3" fontId="2" fillId="0" borderId="1" xfId="4" applyNumberFormat="1" applyFont="1" applyFill="1" applyBorder="1"/>
    <xf numFmtId="0" fontId="2" fillId="0" borderId="17" xfId="0" applyFont="1" applyFill="1" applyBorder="1" applyAlignment="1">
      <alignment horizontal="center"/>
    </xf>
    <xf numFmtId="0" fontId="2" fillId="0" borderId="19" xfId="0" applyFont="1" applyFill="1" applyBorder="1" applyAlignment="1">
      <alignment horizontal="center"/>
    </xf>
    <xf numFmtId="0" fontId="2" fillId="0" borderId="24" xfId="0" applyFont="1" applyFill="1" applyBorder="1" applyAlignment="1">
      <alignment horizontal="center"/>
    </xf>
    <xf numFmtId="3" fontId="2" fillId="0" borderId="13" xfId="4" applyNumberFormat="1" applyFont="1" applyFill="1" applyBorder="1" applyAlignment="1">
      <alignment horizontal="right"/>
    </xf>
    <xf numFmtId="3" fontId="2" fillId="0" borderId="13" xfId="0" applyNumberFormat="1" applyFont="1" applyFill="1" applyBorder="1" applyAlignment="1">
      <alignment horizontal="right"/>
    </xf>
    <xf numFmtId="0" fontId="5" fillId="8" borderId="15" xfId="0" applyFont="1" applyFill="1" applyBorder="1" applyAlignment="1">
      <alignment horizontal="center"/>
    </xf>
    <xf numFmtId="3" fontId="5" fillId="8" borderId="16" xfId="4" applyNumberFormat="1" applyFont="1" applyFill="1" applyBorder="1" applyAlignment="1">
      <alignment horizontal="center"/>
    </xf>
    <xf numFmtId="3" fontId="5" fillId="8" borderId="9" xfId="4" applyNumberFormat="1" applyFont="1" applyFill="1" applyBorder="1"/>
    <xf numFmtId="3" fontId="2" fillId="8" borderId="9" xfId="4" applyNumberFormat="1" applyFont="1" applyFill="1" applyBorder="1"/>
    <xf numFmtId="3" fontId="5" fillId="8" borderId="9" xfId="4" applyNumberFormat="1" applyFont="1" applyFill="1" applyBorder="1" applyAlignment="1">
      <alignment horizontal="right"/>
    </xf>
    <xf numFmtId="3" fontId="5" fillId="8" borderId="13" xfId="4" applyNumberFormat="1" applyFont="1" applyFill="1" applyBorder="1"/>
    <xf numFmtId="3" fontId="5" fillId="8" borderId="8" xfId="4" applyNumberFormat="1" applyFont="1" applyFill="1" applyBorder="1" applyAlignment="1">
      <alignment horizontal="center"/>
    </xf>
    <xf numFmtId="3" fontId="5" fillId="8" borderId="1" xfId="4" applyNumberFormat="1" applyFont="1" applyFill="1" applyBorder="1"/>
    <xf numFmtId="3" fontId="2" fillId="8" borderId="16" xfId="0" applyNumberFormat="1" applyFont="1" applyFill="1" applyBorder="1" applyAlignment="1">
      <alignment horizontal="center"/>
    </xf>
    <xf numFmtId="3" fontId="2" fillId="8" borderId="13" xfId="0" applyNumberFormat="1" applyFont="1" applyFill="1" applyBorder="1" applyAlignment="1">
      <alignment horizontal="right"/>
    </xf>
    <xf numFmtId="3" fontId="2" fillId="8" borderId="16" xfId="0" applyNumberFormat="1" applyFont="1" applyFill="1" applyBorder="1"/>
    <xf numFmtId="3" fontId="2" fillId="8" borderId="9" xfId="0" applyNumberFormat="1" applyFont="1" applyFill="1" applyBorder="1"/>
    <xf numFmtId="3" fontId="5" fillId="8" borderId="13" xfId="0" applyNumberFormat="1" applyFont="1" applyFill="1" applyBorder="1"/>
    <xf numFmtId="3" fontId="2" fillId="8" borderId="8" xfId="0" applyNumberFormat="1" applyFont="1" applyFill="1" applyBorder="1"/>
    <xf numFmtId="3" fontId="5" fillId="8" borderId="1" xfId="0" applyNumberFormat="1" applyFont="1" applyFill="1" applyBorder="1"/>
    <xf numFmtId="3" fontId="2" fillId="8" borderId="8" xfId="0" applyNumberFormat="1" applyFont="1" applyFill="1" applyBorder="1" applyAlignment="1">
      <alignment horizontal="center"/>
    </xf>
    <xf numFmtId="0" fontId="5" fillId="7" borderId="23" xfId="0" applyFont="1" applyFill="1" applyBorder="1" applyAlignment="1">
      <alignment horizontal="center"/>
    </xf>
    <xf numFmtId="3" fontId="5" fillId="7" borderId="22" xfId="0" applyNumberFormat="1" applyFont="1" applyFill="1" applyBorder="1"/>
    <xf numFmtId="3" fontId="5" fillId="7" borderId="21" xfId="0" applyNumberFormat="1" applyFont="1" applyFill="1" applyBorder="1"/>
    <xf numFmtId="3" fontId="5" fillId="7" borderId="32" xfId="0" applyNumberFormat="1" applyFont="1" applyFill="1" applyBorder="1"/>
    <xf numFmtId="3" fontId="5" fillId="7" borderId="20" xfId="0" applyNumberFormat="1" applyFont="1" applyFill="1" applyBorder="1" applyAlignment="1">
      <alignment horizontal="center"/>
    </xf>
    <xf numFmtId="3" fontId="5" fillId="7" borderId="22" xfId="0" applyNumberFormat="1" applyFont="1" applyFill="1" applyBorder="1" applyAlignment="1">
      <alignment horizontal="right"/>
    </xf>
    <xf numFmtId="3" fontId="5" fillId="7" borderId="25" xfId="0" applyNumberFormat="1" applyFont="1" applyFill="1" applyBorder="1" applyAlignment="1">
      <alignment horizontal="center"/>
    </xf>
    <xf numFmtId="3" fontId="2" fillId="0" borderId="13" xfId="0" applyNumberFormat="1" applyFont="1" applyFill="1" applyBorder="1" applyAlignment="1">
      <alignment vertical="center"/>
    </xf>
    <xf numFmtId="3" fontId="2" fillId="9" borderId="13" xfId="8" applyNumberFormat="1" applyFont="1" applyFill="1" applyBorder="1" applyAlignment="1">
      <alignment vertical="center"/>
    </xf>
    <xf numFmtId="3" fontId="2" fillId="0" borderId="1" xfId="0" applyNumberFormat="1" applyFont="1" applyFill="1" applyBorder="1" applyAlignment="1">
      <alignment vertical="center"/>
    </xf>
    <xf numFmtId="3" fontId="2" fillId="9" borderId="1" xfId="8" applyNumberFormat="1" applyFont="1" applyFill="1" applyBorder="1" applyAlignment="1">
      <alignment vertical="center"/>
    </xf>
    <xf numFmtId="0" fontId="2" fillId="4" borderId="18" xfId="0" applyFont="1" applyFill="1" applyBorder="1"/>
    <xf numFmtId="0" fontId="2" fillId="4" borderId="19" xfId="0" applyFont="1" applyFill="1" applyBorder="1"/>
    <xf numFmtId="3" fontId="2" fillId="0" borderId="13" xfId="4" applyNumberFormat="1" applyFont="1" applyFill="1" applyBorder="1" applyAlignment="1">
      <alignment horizontal="right" vertical="center"/>
    </xf>
    <xf numFmtId="3" fontId="2" fillId="4" borderId="9" xfId="0" applyNumberFormat="1" applyFont="1" applyFill="1" applyBorder="1"/>
    <xf numFmtId="3" fontId="2" fillId="4" borderId="13" xfId="0" applyNumberFormat="1" applyFont="1" applyFill="1" applyBorder="1" applyAlignment="1">
      <alignment horizontal="right"/>
    </xf>
    <xf numFmtId="3" fontId="2" fillId="8" borderId="9" xfId="0" applyNumberFormat="1" applyFont="1" applyFill="1" applyBorder="1" applyAlignment="1">
      <alignment horizontal="center"/>
    </xf>
    <xf numFmtId="3" fontId="2" fillId="8" borderId="13" xfId="0" applyNumberFormat="1" applyFont="1" applyFill="1" applyBorder="1"/>
    <xf numFmtId="3" fontId="2" fillId="8" borderId="13" xfId="0" applyNumberFormat="1" applyFont="1" applyFill="1" applyBorder="1" applyAlignment="1">
      <alignment horizontal="center"/>
    </xf>
    <xf numFmtId="0" fontId="5" fillId="4" borderId="14" xfId="4" applyFont="1" applyFill="1" applyBorder="1"/>
    <xf numFmtId="0" fontId="2" fillId="0" borderId="15" xfId="0" applyFont="1" applyFill="1" applyBorder="1"/>
    <xf numFmtId="0" fontId="2" fillId="4" borderId="24" xfId="0" applyFont="1" applyFill="1" applyBorder="1"/>
    <xf numFmtId="3" fontId="2" fillId="4" borderId="8" xfId="0" applyNumberFormat="1" applyFont="1" applyFill="1" applyBorder="1" applyAlignment="1">
      <alignment horizontal="center"/>
    </xf>
    <xf numFmtId="0" fontId="2" fillId="4" borderId="17" xfId="0" applyFont="1" applyFill="1" applyBorder="1" applyAlignment="1">
      <alignment horizontal="center"/>
    </xf>
    <xf numFmtId="3" fontId="2" fillId="4" borderId="16" xfId="0" applyNumberFormat="1" applyFont="1" applyFill="1" applyBorder="1" applyAlignment="1">
      <alignment horizontal="center"/>
    </xf>
    <xf numFmtId="3" fontId="2" fillId="0" borderId="9" xfId="0" applyNumberFormat="1" applyFont="1" applyFill="1" applyBorder="1" applyAlignment="1">
      <alignment horizontal="right"/>
    </xf>
    <xf numFmtId="3" fontId="2" fillId="0" borderId="9" xfId="4" applyNumberFormat="1" applyFont="1" applyFill="1" applyBorder="1" applyAlignment="1">
      <alignment horizontal="right" vertical="center"/>
    </xf>
    <xf numFmtId="3" fontId="2" fillId="4" borderId="9" xfId="0" applyNumberFormat="1" applyFont="1" applyFill="1" applyBorder="1" applyAlignment="1">
      <alignment horizontal="right"/>
    </xf>
    <xf numFmtId="3" fontId="2" fillId="4" borderId="9" xfId="4" applyNumberFormat="1" applyFont="1" applyFill="1" applyBorder="1" applyAlignment="1">
      <alignment horizontal="right" vertical="center"/>
    </xf>
    <xf numFmtId="3" fontId="2" fillId="8" borderId="9" xfId="0" applyNumberFormat="1" applyFont="1" applyFill="1" applyBorder="1" applyAlignment="1">
      <alignment horizontal="right"/>
    </xf>
    <xf numFmtId="0" fontId="2" fillId="4" borderId="31" xfId="0" applyFont="1" applyFill="1" applyBorder="1"/>
    <xf numFmtId="0" fontId="2" fillId="4" borderId="17" xfId="0" applyFont="1" applyFill="1" applyBorder="1"/>
    <xf numFmtId="3" fontId="2" fillId="0" borderId="16" xfId="4" applyNumberFormat="1" applyFont="1" applyFill="1" applyBorder="1" applyAlignment="1">
      <alignment horizontal="center" vertical="center"/>
    </xf>
    <xf numFmtId="3" fontId="2" fillId="4" borderId="16" xfId="0" applyNumberFormat="1" applyFont="1" applyFill="1" applyBorder="1"/>
    <xf numFmtId="3" fontId="2" fillId="0" borderId="1" xfId="4" applyNumberFormat="1" applyFont="1" applyFill="1" applyBorder="1" applyAlignment="1">
      <alignment horizontal="right" vertical="center"/>
    </xf>
    <xf numFmtId="3" fontId="2" fillId="4" borderId="1" xfId="0" applyNumberFormat="1" applyFont="1" applyFill="1" applyBorder="1" applyAlignment="1">
      <alignment horizontal="right"/>
    </xf>
    <xf numFmtId="3" fontId="2" fillId="8" borderId="1" xfId="0" applyNumberFormat="1" applyFont="1" applyFill="1" applyBorder="1" applyAlignment="1">
      <alignment horizontal="right"/>
    </xf>
    <xf numFmtId="3" fontId="2" fillId="0" borderId="1" xfId="0" applyNumberFormat="1" applyFont="1" applyFill="1" applyBorder="1" applyAlignment="1">
      <alignment horizontal="right"/>
    </xf>
    <xf numFmtId="3" fontId="2" fillId="8" borderId="16" xfId="4" applyNumberFormat="1" applyFont="1" applyFill="1" applyBorder="1" applyAlignment="1">
      <alignment horizontal="center" vertical="center"/>
    </xf>
    <xf numFmtId="3" fontId="2" fillId="8" borderId="13" xfId="4" applyNumberFormat="1" applyFont="1" applyFill="1" applyBorder="1" applyAlignment="1">
      <alignment horizontal="right" vertical="center"/>
    </xf>
    <xf numFmtId="3" fontId="5" fillId="7" borderId="21" xfId="0" applyNumberFormat="1" applyFont="1" applyFill="1" applyBorder="1" applyAlignment="1">
      <alignment horizontal="right"/>
    </xf>
    <xf numFmtId="3" fontId="5" fillId="7" borderId="32" xfId="0" applyNumberFormat="1" applyFont="1" applyFill="1" applyBorder="1" applyAlignment="1">
      <alignment horizontal="right"/>
    </xf>
    <xf numFmtId="3" fontId="5" fillId="12" borderId="9" xfId="4" applyNumberFormat="1" applyFont="1" applyFill="1" applyBorder="1"/>
    <xf numFmtId="0" fontId="5" fillId="11" borderId="15" xfId="2" applyFont="1" applyFill="1" applyBorder="1" applyAlignment="1">
      <alignment horizontal="center" vertical="center" wrapText="1"/>
    </xf>
    <xf numFmtId="3" fontId="5" fillId="12" borderId="8" xfId="4" applyNumberFormat="1" applyFont="1" applyFill="1" applyBorder="1" applyAlignment="1">
      <alignment horizontal="center"/>
    </xf>
    <xf numFmtId="3" fontId="2" fillId="9" borderId="16" xfId="2" applyNumberFormat="1" applyFont="1" applyFill="1" applyBorder="1" applyAlignment="1">
      <alignment vertical="center"/>
    </xf>
    <xf numFmtId="3" fontId="5" fillId="11" borderId="1" xfId="9" applyNumberFormat="1" applyFont="1" applyFill="1" applyBorder="1" applyAlignment="1">
      <alignment vertical="center" wrapText="1"/>
    </xf>
    <xf numFmtId="3" fontId="5" fillId="11" borderId="13" xfId="9" applyNumberFormat="1" applyFont="1" applyFill="1" applyBorder="1" applyAlignment="1">
      <alignment vertical="center" wrapText="1"/>
    </xf>
    <xf numFmtId="3" fontId="2" fillId="0" borderId="1" xfId="0" applyNumberFormat="1" applyFont="1" applyFill="1" applyBorder="1"/>
    <xf numFmtId="3" fontId="2" fillId="7" borderId="21" xfId="0" applyNumberFormat="1" applyFont="1" applyFill="1" applyBorder="1"/>
    <xf numFmtId="0" fontId="2" fillId="7" borderId="21" xfId="0" applyFont="1" applyFill="1" applyBorder="1"/>
    <xf numFmtId="3" fontId="2" fillId="0" borderId="13" xfId="8" applyNumberFormat="1" applyFont="1" applyFill="1" applyBorder="1" applyAlignment="1">
      <alignment vertical="center"/>
    </xf>
    <xf numFmtId="0" fontId="2" fillId="0" borderId="15" xfId="0" applyFont="1" applyFill="1" applyBorder="1" applyAlignment="1">
      <alignment horizontal="left"/>
    </xf>
    <xf numFmtId="3" fontId="18" fillId="0" borderId="9" xfId="5" applyNumberFormat="1" applyFont="1" applyFill="1" applyBorder="1" applyAlignment="1">
      <alignment horizontal="right" vertical="center"/>
    </xf>
    <xf numFmtId="3" fontId="18" fillId="0" borderId="9" xfId="5" applyNumberFormat="1" applyFont="1" applyFill="1" applyBorder="1" applyAlignment="1">
      <alignment horizontal="right"/>
    </xf>
    <xf numFmtId="3" fontId="18" fillId="0" borderId="9" xfId="0" applyNumberFormat="1" applyFont="1" applyFill="1" applyBorder="1" applyAlignment="1">
      <alignment horizontal="right"/>
    </xf>
    <xf numFmtId="0" fontId="18" fillId="0" borderId="15" xfId="2" applyFont="1" applyFill="1" applyBorder="1" applyAlignment="1">
      <alignment horizontal="center" vertical="center"/>
    </xf>
    <xf numFmtId="0" fontId="18" fillId="0" borderId="15" xfId="2" applyFont="1" applyFill="1" applyBorder="1" applyAlignment="1">
      <alignment horizontal="center" vertical="center" wrapText="1"/>
    </xf>
    <xf numFmtId="3" fontId="18" fillId="0" borderId="16" xfId="0" applyNumberFormat="1" applyFont="1" applyFill="1" applyBorder="1" applyAlignment="1">
      <alignment horizontal="center"/>
    </xf>
    <xf numFmtId="3" fontId="18" fillId="0" borderId="13" xfId="5" applyNumberFormat="1" applyFont="1" applyFill="1" applyBorder="1" applyAlignment="1">
      <alignment horizontal="right" vertical="center"/>
    </xf>
    <xf numFmtId="3" fontId="19" fillId="0" borderId="13" xfId="5" applyNumberFormat="1" applyFont="1" applyFill="1" applyBorder="1" applyAlignment="1">
      <alignment horizontal="right"/>
    </xf>
    <xf numFmtId="3" fontId="18" fillId="0" borderId="8" xfId="5" applyNumberFormat="1" applyFont="1" applyFill="1" applyBorder="1" applyAlignment="1">
      <alignment horizontal="center"/>
    </xf>
    <xf numFmtId="3" fontId="18" fillId="0" borderId="1" xfId="5" applyNumberFormat="1" applyFont="1" applyFill="1" applyBorder="1" applyAlignment="1">
      <alignment horizontal="right" vertical="center"/>
    </xf>
    <xf numFmtId="3" fontId="18" fillId="0" borderId="8" xfId="0" applyNumberFormat="1" applyFont="1" applyFill="1" applyBorder="1" applyAlignment="1">
      <alignment horizontal="center"/>
    </xf>
    <xf numFmtId="0" fontId="17" fillId="12" borderId="14" xfId="2" applyFont="1" applyFill="1" applyBorder="1" applyAlignment="1">
      <alignment horizontal="center" vertical="center"/>
    </xf>
    <xf numFmtId="3" fontId="17" fillId="12" borderId="17" xfId="4" applyNumberFormat="1" applyFont="1" applyFill="1" applyBorder="1" applyAlignment="1">
      <alignment horizontal="center" vertical="center"/>
    </xf>
    <xf numFmtId="3" fontId="17" fillId="12" borderId="18" xfId="5" applyNumberFormat="1" applyFont="1" applyFill="1" applyBorder="1" applyAlignment="1">
      <alignment horizontal="right" vertical="center"/>
    </xf>
    <xf numFmtId="3" fontId="18" fillId="12" borderId="18" xfId="0" applyNumberFormat="1" applyFont="1" applyFill="1" applyBorder="1" applyAlignment="1">
      <alignment horizontal="right"/>
    </xf>
    <xf numFmtId="3" fontId="17" fillId="12" borderId="19" xfId="5" applyNumberFormat="1" applyFont="1" applyFill="1" applyBorder="1" applyAlignment="1">
      <alignment horizontal="right" vertical="center"/>
    </xf>
    <xf numFmtId="3" fontId="17" fillId="12" borderId="24" xfId="5" applyNumberFormat="1" applyFont="1" applyFill="1" applyBorder="1" applyAlignment="1">
      <alignment horizontal="center" vertical="center"/>
    </xf>
    <xf numFmtId="3" fontId="17" fillId="12" borderId="31" xfId="5" applyNumberFormat="1" applyFont="1" applyFill="1" applyBorder="1" applyAlignment="1">
      <alignment horizontal="right" vertical="center"/>
    </xf>
    <xf numFmtId="3" fontId="2" fillId="3" borderId="16" xfId="4" applyNumberFormat="1" applyFont="1" applyFill="1" applyBorder="1" applyAlignment="1">
      <alignment horizontal="center" vertical="center"/>
    </xf>
    <xf numFmtId="3" fontId="2" fillId="3" borderId="13" xfId="4" applyNumberFormat="1" applyFont="1" applyFill="1" applyBorder="1" applyAlignment="1">
      <alignment horizontal="right" vertical="center"/>
    </xf>
    <xf numFmtId="0" fontId="17" fillId="12" borderId="15" xfId="2" applyFont="1" applyFill="1" applyBorder="1" applyAlignment="1">
      <alignment horizontal="center" vertical="center"/>
    </xf>
    <xf numFmtId="3" fontId="17" fillId="12" borderId="1" xfId="5" applyNumberFormat="1" applyFont="1" applyFill="1" applyBorder="1" applyAlignment="1">
      <alignment horizontal="right" vertical="center"/>
    </xf>
    <xf numFmtId="3" fontId="17" fillId="12" borderId="13" xfId="5" applyNumberFormat="1" applyFont="1" applyFill="1" applyBorder="1" applyAlignment="1">
      <alignment horizontal="right" vertical="center"/>
    </xf>
    <xf numFmtId="3" fontId="17" fillId="12" borderId="9" xfId="5" applyNumberFormat="1" applyFont="1" applyFill="1" applyBorder="1" applyAlignment="1">
      <alignment horizontal="right" vertical="center"/>
    </xf>
    <xf numFmtId="3" fontId="18" fillId="12" borderId="1" xfId="5" applyNumberFormat="1" applyFont="1" applyFill="1" applyBorder="1" applyAlignment="1">
      <alignment horizontal="right" vertical="center"/>
    </xf>
    <xf numFmtId="3" fontId="18" fillId="12" borderId="13" xfId="5" applyNumberFormat="1" applyFont="1" applyFill="1" applyBorder="1" applyAlignment="1">
      <alignment horizontal="right" vertical="center"/>
    </xf>
    <xf numFmtId="0" fontId="17" fillId="11" borderId="15" xfId="0" applyFont="1" applyFill="1" applyBorder="1" applyAlignment="1">
      <alignment horizontal="center"/>
    </xf>
    <xf numFmtId="3" fontId="17" fillId="11" borderId="16" xfId="5" applyNumberFormat="1" applyFont="1" applyFill="1" applyBorder="1" applyAlignment="1">
      <alignment horizontal="center"/>
    </xf>
    <xf numFmtId="3" fontId="17" fillId="11" borderId="9" xfId="0" applyNumberFormat="1" applyFont="1" applyFill="1" applyBorder="1" applyAlignment="1">
      <alignment horizontal="right"/>
    </xf>
    <xf numFmtId="3" fontId="17" fillId="11" borderId="13" xfId="5" applyNumberFormat="1" applyFont="1" applyFill="1" applyBorder="1" applyAlignment="1">
      <alignment horizontal="right"/>
    </xf>
    <xf numFmtId="3" fontId="17" fillId="11" borderId="8" xfId="5" applyNumberFormat="1" applyFont="1" applyFill="1" applyBorder="1" applyAlignment="1">
      <alignment horizontal="center"/>
    </xf>
    <xf numFmtId="3" fontId="17" fillId="11" borderId="9" xfId="5" applyNumberFormat="1" applyFont="1" applyFill="1" applyBorder="1" applyAlignment="1">
      <alignment horizontal="right"/>
    </xf>
    <xf numFmtId="3" fontId="17" fillId="11" borderId="1" xfId="5" applyNumberFormat="1" applyFont="1" applyFill="1" applyBorder="1" applyAlignment="1">
      <alignment horizontal="right" vertical="center"/>
    </xf>
    <xf numFmtId="3" fontId="17" fillId="11" borderId="13" xfId="5" applyNumberFormat="1" applyFont="1" applyFill="1" applyBorder="1" applyAlignment="1">
      <alignment horizontal="right" vertical="center"/>
    </xf>
    <xf numFmtId="3" fontId="18" fillId="11" borderId="16" xfId="0" applyNumberFormat="1" applyFont="1" applyFill="1" applyBorder="1" applyAlignment="1">
      <alignment horizontal="center"/>
    </xf>
    <xf numFmtId="3" fontId="18" fillId="11" borderId="9" xfId="5" applyNumberFormat="1" applyFont="1" applyFill="1" applyBorder="1" applyAlignment="1">
      <alignment horizontal="right"/>
    </xf>
    <xf numFmtId="3" fontId="18" fillId="11" borderId="9" xfId="0" applyNumberFormat="1" applyFont="1" applyFill="1" applyBorder="1" applyAlignment="1">
      <alignment horizontal="right"/>
    </xf>
    <xf numFmtId="3" fontId="18" fillId="11" borderId="8" xfId="5" applyNumberFormat="1" applyFont="1" applyFill="1" applyBorder="1" applyAlignment="1">
      <alignment horizontal="center"/>
    </xf>
    <xf numFmtId="3" fontId="18" fillId="11" borderId="8" xfId="0" applyNumberFormat="1" applyFont="1" applyFill="1" applyBorder="1" applyAlignment="1">
      <alignment horizontal="center"/>
    </xf>
    <xf numFmtId="0" fontId="17" fillId="10" borderId="23" xfId="0" applyFont="1" applyFill="1" applyBorder="1" applyAlignment="1">
      <alignment horizontal="center"/>
    </xf>
    <xf numFmtId="3" fontId="17" fillId="10" borderId="20" xfId="0" applyNumberFormat="1" applyFont="1" applyFill="1" applyBorder="1" applyAlignment="1">
      <alignment horizontal="center"/>
    </xf>
    <xf numFmtId="3" fontId="17" fillId="10" borderId="21" xfId="0" applyNumberFormat="1" applyFont="1" applyFill="1" applyBorder="1" applyAlignment="1">
      <alignment horizontal="right"/>
    </xf>
    <xf numFmtId="3" fontId="17" fillId="10" borderId="22" xfId="5" applyNumberFormat="1" applyFont="1" applyFill="1" applyBorder="1" applyAlignment="1">
      <alignment horizontal="right"/>
    </xf>
    <xf numFmtId="3" fontId="17" fillId="10" borderId="25" xfId="5" applyNumberFormat="1" applyFont="1" applyFill="1" applyBorder="1" applyAlignment="1">
      <alignment horizontal="center"/>
    </xf>
    <xf numFmtId="3" fontId="17" fillId="10" borderId="32" xfId="5" applyNumberFormat="1" applyFont="1" applyFill="1" applyBorder="1" applyAlignment="1">
      <alignment horizontal="right" vertical="center"/>
    </xf>
    <xf numFmtId="3" fontId="17" fillId="10" borderId="22" xfId="5" applyNumberFormat="1" applyFont="1" applyFill="1" applyBorder="1" applyAlignment="1">
      <alignment horizontal="right" vertical="center"/>
    </xf>
    <xf numFmtId="3" fontId="5" fillId="3" borderId="13" xfId="4" applyNumberFormat="1" applyFont="1" applyFill="1" applyBorder="1" applyAlignment="1">
      <alignment horizontal="right" vertical="center"/>
    </xf>
    <xf numFmtId="3" fontId="5" fillId="8" borderId="16" xfId="4" applyNumberFormat="1" applyFont="1" applyFill="1" applyBorder="1" applyAlignment="1">
      <alignment horizontal="center" vertical="center"/>
    </xf>
    <xf numFmtId="3" fontId="5" fillId="8" borderId="13" xfId="4" applyNumberFormat="1" applyFont="1" applyFill="1" applyBorder="1" applyAlignment="1">
      <alignment horizontal="right" vertical="center"/>
    </xf>
    <xf numFmtId="3" fontId="18" fillId="0" borderId="8" xfId="5" applyNumberFormat="1" applyFont="1" applyFill="1" applyBorder="1" applyAlignment="1">
      <alignment horizontal="center" vertical="center"/>
    </xf>
    <xf numFmtId="3" fontId="18" fillId="0" borderId="9" xfId="0" applyNumberFormat="1" applyFont="1" applyFill="1" applyBorder="1" applyAlignment="1">
      <alignment horizontal="right" vertical="center"/>
    </xf>
    <xf numFmtId="43" fontId="2" fillId="0" borderId="16" xfId="5" applyFont="1" applyFill="1" applyBorder="1" applyAlignment="1">
      <alignment horizontal="center" vertical="center"/>
    </xf>
    <xf numFmtId="43" fontId="2" fillId="0" borderId="13" xfId="5" applyFont="1" applyFill="1" applyBorder="1" applyAlignment="1">
      <alignment horizontal="right" vertical="center"/>
    </xf>
    <xf numFmtId="166" fontId="18" fillId="0" borderId="1" xfId="5" applyNumberFormat="1" applyFont="1" applyFill="1" applyBorder="1" applyAlignment="1">
      <alignment horizontal="right" vertical="center"/>
    </xf>
    <xf numFmtId="166" fontId="2" fillId="0" borderId="16" xfId="5" applyNumberFormat="1" applyFont="1" applyFill="1" applyBorder="1" applyAlignment="1">
      <alignment horizontal="center" vertical="center"/>
    </xf>
    <xf numFmtId="166" fontId="18" fillId="0" borderId="13" xfId="5" applyNumberFormat="1" applyFont="1" applyFill="1" applyBorder="1" applyAlignment="1">
      <alignment horizontal="right" vertical="center"/>
    </xf>
    <xf numFmtId="3" fontId="18" fillId="0" borderId="8" xfId="0" applyNumberFormat="1" applyFont="1" applyFill="1" applyBorder="1" applyAlignment="1">
      <alignment horizontal="center" vertical="center"/>
    </xf>
    <xf numFmtId="166" fontId="18" fillId="12" borderId="1" xfId="5" applyNumberFormat="1" applyFont="1" applyFill="1" applyBorder="1" applyAlignment="1">
      <alignment horizontal="right" vertical="center"/>
    </xf>
    <xf numFmtId="166" fontId="5" fillId="3" borderId="16" xfId="5" applyNumberFormat="1" applyFont="1" applyFill="1" applyBorder="1" applyAlignment="1">
      <alignment horizontal="center" vertical="center"/>
    </xf>
    <xf numFmtId="166" fontId="5" fillId="3" borderId="13" xfId="5" applyNumberFormat="1" applyFont="1" applyFill="1" applyBorder="1" applyAlignment="1">
      <alignment horizontal="right" vertical="center"/>
    </xf>
    <xf numFmtId="3" fontId="2" fillId="11" borderId="16" xfId="0" applyNumberFormat="1" applyFont="1" applyFill="1" applyBorder="1"/>
    <xf numFmtId="3" fontId="2" fillId="11" borderId="13" xfId="0" applyNumberFormat="1" applyFont="1" applyFill="1" applyBorder="1"/>
    <xf numFmtId="3" fontId="5" fillId="3" borderId="17" xfId="4" applyNumberFormat="1" applyFont="1" applyFill="1" applyBorder="1" applyAlignment="1">
      <alignment horizontal="center" vertical="center"/>
    </xf>
    <xf numFmtId="3" fontId="5" fillId="3" borderId="19" xfId="4" applyNumberFormat="1" applyFont="1" applyFill="1" applyBorder="1" applyAlignment="1">
      <alignment horizontal="right" vertical="center"/>
    </xf>
    <xf numFmtId="3" fontId="5" fillId="7" borderId="20" xfId="4" applyNumberFormat="1" applyFont="1" applyFill="1" applyBorder="1" applyAlignment="1">
      <alignment horizontal="center" vertical="center"/>
    </xf>
    <xf numFmtId="3" fontId="5" fillId="7" borderId="22" xfId="4" applyNumberFormat="1" applyFont="1" applyFill="1" applyBorder="1" applyAlignment="1">
      <alignment horizontal="right" vertical="center"/>
    </xf>
    <xf numFmtId="3" fontId="5" fillId="7" borderId="21" xfId="0" applyNumberFormat="1" applyFont="1" applyFill="1" applyBorder="1" applyAlignment="1">
      <alignment vertical="center"/>
    </xf>
    <xf numFmtId="3" fontId="5" fillId="7" borderId="22" xfId="0" applyNumberFormat="1" applyFont="1" applyFill="1" applyBorder="1" applyAlignment="1">
      <alignment vertical="center"/>
    </xf>
    <xf numFmtId="0" fontId="2" fillId="0" borderId="15" xfId="0" applyFont="1" applyFill="1" applyBorder="1" applyAlignment="1">
      <alignment horizontal="left" vertical="center"/>
    </xf>
    <xf numFmtId="3" fontId="5" fillId="7" borderId="32" xfId="0" applyNumberFormat="1" applyFont="1" applyFill="1" applyBorder="1" applyAlignment="1">
      <alignment vertical="center"/>
    </xf>
    <xf numFmtId="0" fontId="5" fillId="7" borderId="25" xfId="0" applyFont="1" applyFill="1" applyBorder="1" applyAlignment="1">
      <alignment horizontal="center" vertical="center"/>
    </xf>
    <xf numFmtId="0" fontId="5" fillId="7" borderId="20" xfId="0" applyFont="1" applyFill="1" applyBorder="1" applyAlignment="1">
      <alignment horizontal="center" vertical="center"/>
    </xf>
    <xf numFmtId="3" fontId="15" fillId="0" borderId="13" xfId="0" applyNumberFormat="1" applyFont="1" applyFill="1" applyBorder="1"/>
    <xf numFmtId="166" fontId="2" fillId="8" borderId="16" xfId="5" applyNumberFormat="1" applyFont="1" applyFill="1" applyBorder="1" applyAlignment="1">
      <alignment horizontal="center" vertical="center"/>
    </xf>
    <xf numFmtId="166" fontId="5" fillId="8" borderId="16" xfId="5" applyNumberFormat="1" applyFont="1" applyFill="1" applyBorder="1" applyAlignment="1">
      <alignment horizontal="center" vertical="center"/>
    </xf>
    <xf numFmtId="166" fontId="5" fillId="7" borderId="20" xfId="5" applyNumberFormat="1" applyFont="1" applyFill="1" applyBorder="1" applyAlignment="1">
      <alignment horizontal="center" vertical="center"/>
    </xf>
    <xf numFmtId="3" fontId="2" fillId="0" borderId="18" xfId="0" applyNumberFormat="1" applyFont="1" applyFill="1" applyBorder="1" applyAlignment="1">
      <alignment horizontal="right" vertical="center"/>
    </xf>
    <xf numFmtId="3" fontId="2" fillId="0" borderId="19" xfId="2" applyNumberFormat="1" applyFont="1" applyFill="1" applyBorder="1" applyAlignment="1">
      <alignment horizontal="right" vertical="center"/>
    </xf>
    <xf numFmtId="3" fontId="2" fillId="0" borderId="9" xfId="0" applyNumberFormat="1" applyFont="1" applyFill="1" applyBorder="1" applyAlignment="1">
      <alignment horizontal="right" vertical="center"/>
    </xf>
    <xf numFmtId="3" fontId="5" fillId="8" borderId="9" xfId="0" applyNumberFormat="1" applyFont="1" applyFill="1" applyBorder="1" applyAlignment="1">
      <alignment horizontal="right" vertical="center"/>
    </xf>
    <xf numFmtId="3" fontId="5" fillId="8" borderId="13" xfId="0" applyNumberFormat="1" applyFont="1" applyFill="1" applyBorder="1" applyAlignment="1">
      <alignment horizontal="right" vertical="center"/>
    </xf>
    <xf numFmtId="3" fontId="2" fillId="8" borderId="9" xfId="0" applyNumberFormat="1" applyFont="1" applyFill="1" applyBorder="1" applyAlignment="1">
      <alignment horizontal="right" vertical="center"/>
    </xf>
    <xf numFmtId="3" fontId="5" fillId="10" borderId="21" xfId="5" applyNumberFormat="1" applyFont="1" applyFill="1" applyBorder="1" applyAlignment="1">
      <alignment horizontal="right" vertical="center"/>
    </xf>
    <xf numFmtId="3" fontId="5" fillId="10" borderId="22" xfId="5" applyNumberFormat="1" applyFont="1" applyFill="1" applyBorder="1" applyAlignment="1">
      <alignment horizontal="right" vertical="center"/>
    </xf>
    <xf numFmtId="3" fontId="2" fillId="0" borderId="18" xfId="0" applyNumberFormat="1" applyFont="1" applyFill="1" applyBorder="1" applyAlignment="1">
      <alignment horizontal="center" vertical="center"/>
    </xf>
    <xf numFmtId="3" fontId="2" fillId="0" borderId="9" xfId="0" applyNumberFormat="1" applyFont="1" applyFill="1" applyBorder="1" applyAlignment="1">
      <alignment horizontal="center" vertical="center"/>
    </xf>
    <xf numFmtId="3" fontId="5" fillId="8" borderId="9" xfId="0" applyNumberFormat="1" applyFont="1" applyFill="1" applyBorder="1" applyAlignment="1">
      <alignment horizontal="center" vertical="center"/>
    </xf>
    <xf numFmtId="0" fontId="2" fillId="0" borderId="15" xfId="0" applyFont="1" applyFill="1" applyBorder="1" applyAlignment="1">
      <alignment vertical="center"/>
    </xf>
    <xf numFmtId="169" fontId="5" fillId="8" borderId="15" xfId="0" applyNumberFormat="1" applyFont="1" applyFill="1" applyBorder="1" applyAlignment="1">
      <alignment horizontal="center" vertical="center"/>
    </xf>
    <xf numFmtId="169" fontId="2" fillId="0" borderId="15" xfId="0" applyNumberFormat="1" applyFont="1" applyFill="1" applyBorder="1" applyAlignment="1">
      <alignment vertical="center"/>
    </xf>
    <xf numFmtId="0" fontId="5" fillId="10" borderId="23" xfId="0" applyFont="1" applyFill="1" applyBorder="1" applyAlignment="1">
      <alignment horizontal="center" vertical="center"/>
    </xf>
    <xf numFmtId="3" fontId="2" fillId="0" borderId="17" xfId="0" applyNumberFormat="1" applyFont="1" applyFill="1" applyBorder="1" applyAlignment="1">
      <alignment horizontal="center" vertical="center"/>
    </xf>
    <xf numFmtId="3" fontId="2" fillId="0" borderId="19" xfId="0" applyNumberFormat="1" applyFont="1" applyFill="1" applyBorder="1" applyAlignment="1">
      <alignment horizontal="right" vertical="center"/>
    </xf>
    <xf numFmtId="3" fontId="2" fillId="0" borderId="16" xfId="0" applyNumberFormat="1" applyFont="1" applyFill="1" applyBorder="1" applyAlignment="1">
      <alignment horizontal="center" vertical="center"/>
    </xf>
    <xf numFmtId="3" fontId="2" fillId="0" borderId="13" xfId="0" applyNumberFormat="1" applyFont="1" applyFill="1" applyBorder="1" applyAlignment="1">
      <alignment horizontal="right" vertical="center"/>
    </xf>
    <xf numFmtId="3" fontId="5" fillId="0" borderId="16" xfId="0" applyNumberFormat="1" applyFont="1" applyFill="1" applyBorder="1" applyAlignment="1">
      <alignment horizontal="center" vertical="center"/>
    </xf>
    <xf numFmtId="3" fontId="5" fillId="8" borderId="16" xfId="0" applyNumberFormat="1" applyFont="1" applyFill="1" applyBorder="1" applyAlignment="1">
      <alignment horizontal="center" vertical="center"/>
    </xf>
    <xf numFmtId="3" fontId="2" fillId="0" borderId="13" xfId="10" applyNumberFormat="1" applyFont="1" applyFill="1" applyBorder="1" applyAlignment="1">
      <alignment horizontal="right" vertical="center"/>
    </xf>
    <xf numFmtId="3" fontId="2" fillId="8" borderId="16" xfId="0" applyNumberFormat="1" applyFont="1" applyFill="1" applyBorder="1" applyAlignment="1">
      <alignment horizontal="center" vertical="center"/>
    </xf>
    <xf numFmtId="3" fontId="5" fillId="10" borderId="22" xfId="0" applyNumberFormat="1" applyFont="1" applyFill="1" applyBorder="1" applyAlignment="1">
      <alignment horizontal="right" vertical="center"/>
    </xf>
    <xf numFmtId="3" fontId="2" fillId="0" borderId="24" xfId="0" applyNumberFormat="1" applyFont="1" applyFill="1" applyBorder="1" applyAlignment="1">
      <alignment horizontal="center" vertical="center"/>
    </xf>
    <xf numFmtId="3" fontId="2" fillId="0" borderId="8" xfId="0" applyNumberFormat="1" applyFont="1" applyFill="1" applyBorder="1" applyAlignment="1">
      <alignment horizontal="center" vertical="center"/>
    </xf>
    <xf numFmtId="3" fontId="5" fillId="8" borderId="8" xfId="0" applyNumberFormat="1" applyFont="1" applyFill="1" applyBorder="1" applyAlignment="1">
      <alignment horizontal="center" vertical="center"/>
    </xf>
    <xf numFmtId="3" fontId="5" fillId="10" borderId="25" xfId="0" applyNumberFormat="1" applyFont="1" applyFill="1" applyBorder="1" applyAlignment="1">
      <alignment horizontal="center" vertical="center"/>
    </xf>
    <xf numFmtId="166" fontId="2" fillId="0" borderId="17" xfId="5" applyNumberFormat="1" applyFont="1" applyFill="1" applyBorder="1" applyAlignment="1">
      <alignment horizontal="center" vertical="center"/>
    </xf>
    <xf numFmtId="3" fontId="2" fillId="0" borderId="19" xfId="4" applyNumberFormat="1" applyFont="1" applyFill="1" applyBorder="1" applyAlignment="1">
      <alignment horizontal="right" vertical="center"/>
    </xf>
    <xf numFmtId="3" fontId="5" fillId="10" borderId="21" xfId="5" applyNumberFormat="1" applyFont="1" applyFill="1" applyBorder="1" applyAlignment="1">
      <alignment horizontal="center" vertical="center"/>
    </xf>
    <xf numFmtId="3" fontId="5" fillId="10" borderId="20" xfId="0" applyNumberFormat="1" applyFont="1" applyFill="1" applyBorder="1" applyAlignment="1">
      <alignment horizontal="center" vertical="center"/>
    </xf>
    <xf numFmtId="3" fontId="2" fillId="0" borderId="16" xfId="5" applyNumberFormat="1" applyFont="1" applyFill="1" applyBorder="1" applyAlignment="1">
      <alignment horizontal="center" vertical="center"/>
    </xf>
    <xf numFmtId="3" fontId="5" fillId="3" borderId="18" xfId="2" applyNumberFormat="1" applyFont="1" applyFill="1" applyBorder="1" applyAlignment="1">
      <alignment vertical="center"/>
    </xf>
    <xf numFmtId="3" fontId="2" fillId="3" borderId="18" xfId="0" applyNumberFormat="1" applyFont="1" applyFill="1" applyBorder="1"/>
    <xf numFmtId="3" fontId="5" fillId="3" borderId="19" xfId="2" applyNumberFormat="1" applyFont="1" applyFill="1" applyBorder="1" applyAlignment="1">
      <alignment vertical="center"/>
    </xf>
    <xf numFmtId="3" fontId="5" fillId="3" borderId="9" xfId="2" applyNumberFormat="1" applyFont="1" applyFill="1" applyBorder="1" applyAlignment="1">
      <alignment vertical="center"/>
    </xf>
    <xf numFmtId="3" fontId="2" fillId="3" borderId="9" xfId="0" applyNumberFormat="1" applyFont="1" applyFill="1" applyBorder="1"/>
    <xf numFmtId="3" fontId="5" fillId="8" borderId="9" xfId="2" applyNumberFormat="1" applyFont="1" applyFill="1" applyBorder="1" applyAlignment="1">
      <alignment vertical="center"/>
    </xf>
    <xf numFmtId="3" fontId="14" fillId="8" borderId="13" xfId="0" applyNumberFormat="1" applyFont="1" applyFill="1" applyBorder="1"/>
    <xf numFmtId="3" fontId="14" fillId="7" borderId="22" xfId="0" applyNumberFormat="1" applyFont="1" applyFill="1" applyBorder="1"/>
    <xf numFmtId="0" fontId="5" fillId="3" borderId="14" xfId="0" applyFont="1" applyFill="1" applyBorder="1" applyAlignment="1">
      <alignment horizontal="center" vertical="center"/>
    </xf>
    <xf numFmtId="0" fontId="2" fillId="0" borderId="15" xfId="0" applyFont="1" applyFill="1" applyBorder="1" applyAlignment="1">
      <alignment horizontal="center" vertical="center"/>
    </xf>
    <xf numFmtId="0" fontId="5" fillId="3" borderId="15" xfId="0" applyFont="1" applyFill="1" applyBorder="1" applyAlignment="1">
      <alignment horizontal="center" vertical="center"/>
    </xf>
    <xf numFmtId="3" fontId="5" fillId="3" borderId="24" xfId="2" applyNumberFormat="1" applyFont="1" applyFill="1" applyBorder="1" applyAlignment="1">
      <alignment horizontal="center" vertical="center"/>
    </xf>
    <xf numFmtId="3" fontId="5" fillId="3" borderId="8" xfId="2" applyNumberFormat="1" applyFont="1" applyFill="1" applyBorder="1" applyAlignment="1">
      <alignment horizontal="center" vertical="center"/>
    </xf>
    <xf numFmtId="3" fontId="5" fillId="8" borderId="8" xfId="2" applyNumberFormat="1" applyFont="1" applyFill="1" applyBorder="1" applyAlignment="1">
      <alignment horizontal="center" vertical="center"/>
    </xf>
    <xf numFmtId="3" fontId="5" fillId="3" borderId="17" xfId="0" applyNumberFormat="1" applyFont="1" applyFill="1" applyBorder="1" applyAlignment="1">
      <alignment horizontal="center"/>
    </xf>
    <xf numFmtId="3" fontId="5" fillId="3" borderId="16" xfId="0" applyNumberFormat="1" applyFont="1" applyFill="1" applyBorder="1" applyAlignment="1">
      <alignment horizontal="center"/>
    </xf>
    <xf numFmtId="3" fontId="5" fillId="8" borderId="16" xfId="0" applyNumberFormat="1" applyFont="1" applyFill="1" applyBorder="1" applyAlignment="1">
      <alignment horizontal="center"/>
    </xf>
    <xf numFmtId="3" fontId="5" fillId="3" borderId="31" xfId="2" applyNumberFormat="1" applyFont="1" applyFill="1" applyBorder="1" applyAlignment="1">
      <alignment vertical="center"/>
    </xf>
    <xf numFmtId="3" fontId="5" fillId="3" borderId="1" xfId="2" applyNumberFormat="1" applyFont="1" applyFill="1" applyBorder="1" applyAlignment="1">
      <alignment vertical="center"/>
    </xf>
    <xf numFmtId="3" fontId="5" fillId="8" borderId="1" xfId="2" applyNumberFormat="1" applyFont="1" applyFill="1" applyBorder="1" applyAlignment="1">
      <alignment vertical="center"/>
    </xf>
    <xf numFmtId="3" fontId="15" fillId="0" borderId="8" xfId="0" applyNumberFormat="1" applyFont="1" applyFill="1" applyBorder="1"/>
    <xf numFmtId="3" fontId="15" fillId="8" borderId="8" xfId="0" applyNumberFormat="1" applyFont="1" applyFill="1" applyBorder="1"/>
    <xf numFmtId="3" fontId="5" fillId="7" borderId="25" xfId="2" applyNumberFormat="1" applyFont="1" applyFill="1" applyBorder="1" applyAlignment="1">
      <alignment horizontal="center" vertical="center"/>
    </xf>
    <xf numFmtId="3" fontId="15" fillId="0" borderId="16" xfId="0" applyNumberFormat="1" applyFont="1" applyFill="1" applyBorder="1" applyAlignment="1">
      <alignment horizontal="center"/>
    </xf>
    <xf numFmtId="3" fontId="15" fillId="8" borderId="16" xfId="0" applyNumberFormat="1" applyFont="1" applyFill="1" applyBorder="1" applyAlignment="1">
      <alignment horizontal="center"/>
    </xf>
    <xf numFmtId="3" fontId="15" fillId="8" borderId="13" xfId="0" applyNumberFormat="1" applyFont="1" applyFill="1" applyBorder="1"/>
    <xf numFmtId="3" fontId="5" fillId="7" borderId="20" xfId="5" applyNumberFormat="1" applyFont="1" applyFill="1" applyBorder="1" applyAlignment="1">
      <alignment horizontal="center" vertical="center"/>
    </xf>
    <xf numFmtId="166" fontId="2" fillId="3" borderId="17" xfId="5" applyNumberFormat="1" applyFont="1" applyFill="1" applyBorder="1" applyAlignment="1">
      <alignment horizontal="center" vertical="center"/>
    </xf>
    <xf numFmtId="166" fontId="2" fillId="3" borderId="19" xfId="5" applyNumberFormat="1" applyFont="1" applyFill="1" applyBorder="1" applyAlignment="1">
      <alignment horizontal="right" vertical="center"/>
    </xf>
    <xf numFmtId="3" fontId="5" fillId="3" borderId="16" xfId="5" applyNumberFormat="1" applyFont="1" applyFill="1" applyBorder="1" applyAlignment="1">
      <alignment horizontal="center" vertical="center"/>
    </xf>
    <xf numFmtId="3" fontId="2" fillId="0" borderId="24" xfId="4" applyNumberFormat="1" applyFont="1" applyFill="1" applyBorder="1" applyAlignment="1">
      <alignment horizontal="center"/>
    </xf>
    <xf numFmtId="0" fontId="5" fillId="8" borderId="15" xfId="4" applyFont="1" applyFill="1" applyBorder="1" applyAlignment="1">
      <alignment horizontal="center"/>
    </xf>
    <xf numFmtId="0" fontId="5" fillId="7" borderId="23" xfId="4" applyFont="1" applyFill="1" applyBorder="1" applyAlignment="1">
      <alignment horizontal="center"/>
    </xf>
    <xf numFmtId="3" fontId="5" fillId="7" borderId="21" xfId="4" applyNumberFormat="1" applyFont="1" applyFill="1" applyBorder="1" applyAlignment="1">
      <alignment horizontal="right"/>
    </xf>
    <xf numFmtId="3" fontId="5" fillId="7" borderId="22" xfId="4" applyNumberFormat="1" applyFont="1" applyFill="1" applyBorder="1" applyAlignment="1">
      <alignment horizontal="right"/>
    </xf>
    <xf numFmtId="3" fontId="5" fillId="7" borderId="25" xfId="4" applyNumberFormat="1" applyFont="1" applyFill="1" applyBorder="1" applyAlignment="1">
      <alignment horizontal="center"/>
    </xf>
    <xf numFmtId="3" fontId="2" fillId="3" borderId="13" xfId="0" applyNumberFormat="1" applyFont="1" applyFill="1" applyBorder="1"/>
    <xf numFmtId="0" fontId="2" fillId="3" borderId="24" xfId="0" applyFont="1" applyFill="1" applyBorder="1" applyAlignment="1">
      <alignment horizontal="center" vertical="center"/>
    </xf>
    <xf numFmtId="3" fontId="2" fillId="3" borderId="8" xfId="0" applyNumberFormat="1" applyFont="1" applyFill="1" applyBorder="1" applyAlignment="1">
      <alignment horizontal="center" vertical="center"/>
    </xf>
    <xf numFmtId="3" fontId="2" fillId="8" borderId="8" xfId="0" applyNumberFormat="1" applyFont="1" applyFill="1" applyBorder="1" applyAlignment="1">
      <alignment horizontal="center" vertical="center"/>
    </xf>
    <xf numFmtId="3" fontId="5" fillId="7" borderId="25" xfId="0" applyNumberFormat="1" applyFont="1" applyFill="1" applyBorder="1" applyAlignment="1">
      <alignment horizontal="center" vertical="center"/>
    </xf>
    <xf numFmtId="3" fontId="2" fillId="0" borderId="18" xfId="4" applyNumberFormat="1" applyFont="1" applyFill="1" applyBorder="1" applyAlignment="1">
      <alignment vertical="center"/>
    </xf>
    <xf numFmtId="3" fontId="2" fillId="0" borderId="18" xfId="4" applyNumberFormat="1" applyFont="1" applyFill="1" applyBorder="1"/>
    <xf numFmtId="3" fontId="2" fillId="0" borderId="19" xfId="4" applyNumberFormat="1" applyFont="1" applyFill="1" applyBorder="1"/>
    <xf numFmtId="3" fontId="2" fillId="0" borderId="9" xfId="4" applyNumberFormat="1" applyFont="1" applyFill="1" applyBorder="1" applyAlignment="1">
      <alignment vertical="center"/>
    </xf>
    <xf numFmtId="3" fontId="2" fillId="0" borderId="9" xfId="6" applyNumberFormat="1" applyFont="1" applyFill="1" applyBorder="1" applyAlignment="1">
      <alignment vertical="center"/>
    </xf>
    <xf numFmtId="3" fontId="2" fillId="0" borderId="9" xfId="9" applyNumberFormat="1" applyFont="1" applyFill="1" applyBorder="1" applyAlignment="1">
      <alignment vertical="center"/>
    </xf>
    <xf numFmtId="0" fontId="2" fillId="0" borderId="14" xfId="4" applyFont="1" applyFill="1" applyBorder="1" applyAlignment="1">
      <alignment vertical="center"/>
    </xf>
    <xf numFmtId="0" fontId="2" fillId="0" borderId="15" xfId="4" applyFont="1" applyFill="1" applyBorder="1" applyAlignment="1">
      <alignment vertical="center"/>
    </xf>
    <xf numFmtId="3" fontId="2" fillId="0" borderId="8" xfId="4" applyNumberFormat="1" applyFont="1" applyFill="1" applyBorder="1" applyAlignment="1">
      <alignment horizontal="center" vertical="center"/>
    </xf>
    <xf numFmtId="3" fontId="2" fillId="0" borderId="17" xfId="4" applyNumberFormat="1" applyFont="1" applyFill="1" applyBorder="1" applyAlignment="1">
      <alignment horizontal="center" vertical="center"/>
    </xf>
    <xf numFmtId="3" fontId="2" fillId="0" borderId="19" xfId="4" applyNumberFormat="1" applyFont="1" applyFill="1" applyBorder="1" applyAlignment="1">
      <alignment vertical="center"/>
    </xf>
    <xf numFmtId="3" fontId="2" fillId="0" borderId="13" xfId="4" applyNumberFormat="1" applyFont="1" applyFill="1" applyBorder="1" applyAlignment="1">
      <alignment vertical="center"/>
    </xf>
    <xf numFmtId="3" fontId="2" fillId="0" borderId="13" xfId="6" applyNumberFormat="1" applyFont="1" applyFill="1" applyBorder="1" applyAlignment="1">
      <alignment vertical="center"/>
    </xf>
    <xf numFmtId="3" fontId="2" fillId="0" borderId="31" xfId="4" applyNumberFormat="1" applyFont="1" applyFill="1" applyBorder="1"/>
    <xf numFmtId="3" fontId="2" fillId="0" borderId="1" xfId="2" applyNumberFormat="1" applyFont="1" applyFill="1" applyBorder="1" applyAlignment="1">
      <alignment vertical="center"/>
    </xf>
    <xf numFmtId="3" fontId="2" fillId="0" borderId="1" xfId="4" applyNumberFormat="1" applyFont="1" applyFill="1" applyBorder="1" applyAlignment="1">
      <alignment vertical="center"/>
    </xf>
    <xf numFmtId="3" fontId="2" fillId="0" borderId="17" xfId="4" applyNumberFormat="1" applyFont="1" applyFill="1" applyBorder="1"/>
    <xf numFmtId="3" fontId="5" fillId="12" borderId="16" xfId="6" applyNumberFormat="1" applyFont="1" applyFill="1" applyBorder="1" applyAlignment="1">
      <alignment horizontal="center" vertical="center"/>
    </xf>
    <xf numFmtId="3" fontId="5" fillId="12" borderId="9" xfId="6" applyNumberFormat="1" applyFont="1" applyFill="1" applyBorder="1" applyAlignment="1">
      <alignment vertical="center"/>
    </xf>
    <xf numFmtId="3" fontId="5" fillId="12" borderId="9" xfId="4" applyNumberFormat="1" applyFont="1" applyFill="1" applyBorder="1" applyAlignment="1">
      <alignment vertical="center"/>
    </xf>
    <xf numFmtId="3" fontId="5" fillId="12" borderId="13" xfId="6" applyNumberFormat="1" applyFont="1" applyFill="1" applyBorder="1" applyAlignment="1">
      <alignment vertical="center"/>
    </xf>
    <xf numFmtId="3" fontId="5" fillId="12" borderId="1" xfId="4" applyNumberFormat="1" applyFont="1" applyFill="1" applyBorder="1"/>
    <xf numFmtId="3" fontId="5" fillId="12" borderId="13" xfId="4" applyNumberFormat="1" applyFont="1" applyFill="1" applyBorder="1"/>
    <xf numFmtId="3" fontId="5" fillId="7" borderId="20" xfId="6" applyNumberFormat="1" applyFont="1" applyFill="1" applyBorder="1" applyAlignment="1">
      <alignment horizontal="center" vertical="center"/>
    </xf>
    <xf numFmtId="3" fontId="2" fillId="7" borderId="21" xfId="4" applyNumberFormat="1" applyFont="1" applyFill="1" applyBorder="1" applyAlignment="1">
      <alignment vertical="center"/>
    </xf>
    <xf numFmtId="3" fontId="5" fillId="10" borderId="22" xfId="6" applyNumberFormat="1" applyFont="1" applyFill="1" applyBorder="1"/>
    <xf numFmtId="3" fontId="5" fillId="7" borderId="25" xfId="6" applyNumberFormat="1" applyFont="1" applyFill="1" applyBorder="1" applyAlignment="1">
      <alignment horizontal="center" vertical="center"/>
    </xf>
    <xf numFmtId="3" fontId="5" fillId="7" borderId="32" xfId="6" applyNumberFormat="1" applyFont="1" applyFill="1" applyBorder="1"/>
    <xf numFmtId="3" fontId="5" fillId="7" borderId="22" xfId="4" applyNumberFormat="1" applyFont="1" applyFill="1" applyBorder="1"/>
    <xf numFmtId="3" fontId="5" fillId="8" borderId="16" xfId="5" applyNumberFormat="1" applyFont="1" applyFill="1" applyBorder="1" applyAlignment="1">
      <alignment horizontal="center" vertical="center"/>
    </xf>
    <xf numFmtId="3" fontId="5" fillId="12" borderId="18" xfId="4" applyNumberFormat="1" applyFont="1" applyFill="1" applyBorder="1" applyAlignment="1">
      <alignment horizontal="right" vertical="center"/>
    </xf>
    <xf numFmtId="3" fontId="5" fillId="12" borderId="19" xfId="4" applyNumberFormat="1" applyFont="1" applyFill="1" applyBorder="1" applyAlignment="1">
      <alignment horizontal="right" vertical="center"/>
    </xf>
    <xf numFmtId="3" fontId="2" fillId="0" borderId="9" xfId="12" applyNumberFormat="1" applyFont="1" applyFill="1" applyBorder="1" applyAlignment="1">
      <alignment horizontal="right" vertical="center"/>
    </xf>
    <xf numFmtId="3" fontId="2" fillId="0" borderId="13" xfId="12" applyNumberFormat="1" applyFont="1" applyFill="1" applyBorder="1" applyAlignment="1">
      <alignment horizontal="right" vertical="center"/>
    </xf>
    <xf numFmtId="3" fontId="5" fillId="12" borderId="9" xfId="4" applyNumberFormat="1" applyFont="1" applyFill="1" applyBorder="1" applyAlignment="1">
      <alignment horizontal="right" vertical="center"/>
    </xf>
    <xf numFmtId="3" fontId="5" fillId="12" borderId="13" xfId="4" applyNumberFormat="1" applyFont="1" applyFill="1" applyBorder="1" applyAlignment="1">
      <alignment horizontal="right" vertical="center"/>
    </xf>
    <xf numFmtId="3" fontId="5" fillId="11" borderId="9" xfId="4" applyNumberFormat="1" applyFont="1" applyFill="1" applyBorder="1" applyAlignment="1">
      <alignment horizontal="right" vertical="center"/>
    </xf>
    <xf numFmtId="3" fontId="5" fillId="11" borderId="13" xfId="4" applyNumberFormat="1" applyFont="1" applyFill="1" applyBorder="1" applyAlignment="1">
      <alignment horizontal="right" vertical="center"/>
    </xf>
    <xf numFmtId="3" fontId="5" fillId="10" borderId="22" xfId="4" applyNumberFormat="1" applyFont="1" applyFill="1" applyBorder="1" applyAlignment="1">
      <alignment horizontal="right" vertical="center"/>
    </xf>
    <xf numFmtId="0" fontId="5" fillId="11" borderId="15" xfId="2" applyFont="1" applyFill="1" applyBorder="1" applyAlignment="1">
      <alignment horizontal="left" vertical="center"/>
    </xf>
    <xf numFmtId="0" fontId="5" fillId="10" borderId="23" xfId="4" applyFont="1" applyFill="1" applyBorder="1" applyAlignment="1">
      <alignment horizontal="center" vertical="center"/>
    </xf>
    <xf numFmtId="3" fontId="5" fillId="12" borderId="24" xfId="4" applyNumberFormat="1" applyFont="1" applyFill="1" applyBorder="1" applyAlignment="1">
      <alignment horizontal="center" vertical="center"/>
    </xf>
    <xf numFmtId="3" fontId="5" fillId="12" borderId="8" xfId="4" applyNumberFormat="1" applyFont="1" applyFill="1" applyBorder="1" applyAlignment="1">
      <alignment horizontal="center" vertical="center"/>
    </xf>
    <xf numFmtId="3" fontId="5" fillId="11" borderId="8" xfId="4" applyNumberFormat="1" applyFont="1" applyFill="1" applyBorder="1" applyAlignment="1">
      <alignment horizontal="center" vertical="center"/>
    </xf>
    <xf numFmtId="3" fontId="5" fillId="10" borderId="25" xfId="4" applyNumberFormat="1" applyFont="1" applyFill="1" applyBorder="1" applyAlignment="1">
      <alignment horizontal="center" vertical="center"/>
    </xf>
    <xf numFmtId="3" fontId="5" fillId="12" borderId="17" xfId="4" applyNumberFormat="1" applyFont="1" applyFill="1" applyBorder="1" applyAlignment="1">
      <alignment horizontal="center" vertical="center"/>
    </xf>
    <xf numFmtId="3" fontId="5" fillId="12" borderId="16" xfId="4" applyNumberFormat="1" applyFont="1" applyFill="1" applyBorder="1" applyAlignment="1">
      <alignment horizontal="center" vertical="center"/>
    </xf>
    <xf numFmtId="3" fontId="5" fillId="11" borderId="16" xfId="4" applyNumberFormat="1" applyFont="1" applyFill="1" applyBorder="1" applyAlignment="1">
      <alignment horizontal="center" vertical="center"/>
    </xf>
    <xf numFmtId="3" fontId="5" fillId="10" borderId="20" xfId="4" applyNumberFormat="1" applyFont="1" applyFill="1" applyBorder="1" applyAlignment="1">
      <alignment horizontal="center" vertical="center"/>
    </xf>
    <xf numFmtId="3" fontId="5" fillId="12" borderId="31" xfId="4" applyNumberFormat="1" applyFont="1" applyFill="1" applyBorder="1" applyAlignment="1">
      <alignment horizontal="right" vertical="center"/>
    </xf>
    <xf numFmtId="3" fontId="2" fillId="0" borderId="1" xfId="12" applyNumberFormat="1" applyFont="1" applyFill="1" applyBorder="1" applyAlignment="1">
      <alignment horizontal="right" vertical="center"/>
    </xf>
    <xf numFmtId="3" fontId="5" fillId="12" borderId="1" xfId="4" applyNumberFormat="1" applyFont="1" applyFill="1" applyBorder="1" applyAlignment="1">
      <alignment horizontal="right" vertical="center"/>
    </xf>
    <xf numFmtId="3" fontId="5" fillId="11" borderId="1" xfId="4" applyNumberFormat="1" applyFont="1" applyFill="1" applyBorder="1" applyAlignment="1">
      <alignment horizontal="right" vertical="center"/>
    </xf>
    <xf numFmtId="3" fontId="5" fillId="10" borderId="32" xfId="4" applyNumberFormat="1" applyFont="1" applyFill="1" applyBorder="1" applyAlignment="1">
      <alignment horizontal="right" vertical="center"/>
    </xf>
    <xf numFmtId="3" fontId="2" fillId="3" borderId="9" xfId="12" applyNumberFormat="1" applyFont="1" applyFill="1" applyBorder="1" applyAlignment="1">
      <alignment horizontal="right" vertical="center"/>
    </xf>
    <xf numFmtId="3" fontId="2" fillId="8" borderId="9" xfId="12" applyNumberFormat="1" applyFont="1" applyFill="1" applyBorder="1" applyAlignment="1">
      <alignment horizontal="right" vertical="center"/>
    </xf>
    <xf numFmtId="3" fontId="2" fillId="3" borderId="18" xfId="12" applyNumberFormat="1" applyFont="1" applyFill="1" applyBorder="1" applyAlignment="1">
      <alignment horizontal="right" vertical="center"/>
    </xf>
    <xf numFmtId="3" fontId="2" fillId="7" borderId="21" xfId="12" applyNumberFormat="1" applyFont="1" applyFill="1" applyBorder="1" applyAlignment="1">
      <alignment horizontal="right" vertical="center"/>
    </xf>
    <xf numFmtId="3" fontId="2" fillId="8" borderId="8" xfId="12" applyNumberFormat="1" applyFont="1" applyFill="1" applyBorder="1" applyAlignment="1">
      <alignment horizontal="right" vertical="center"/>
    </xf>
    <xf numFmtId="3" fontId="2" fillId="8" borderId="16" xfId="12" applyNumberFormat="1" applyFont="1" applyFill="1" applyBorder="1" applyAlignment="1">
      <alignment horizontal="right" vertical="center"/>
    </xf>
    <xf numFmtId="166" fontId="5" fillId="3" borderId="17" xfId="5" applyNumberFormat="1" applyFont="1" applyFill="1" applyBorder="1" applyAlignment="1">
      <alignment horizontal="center" vertical="center"/>
    </xf>
    <xf numFmtId="3" fontId="16" fillId="9" borderId="9" xfId="6" applyNumberFormat="1" applyFont="1" applyFill="1" applyBorder="1" applyAlignment="1">
      <alignment horizontal="right" vertical="center"/>
    </xf>
    <xf numFmtId="3" fontId="16" fillId="9" borderId="9" xfId="6" applyNumberFormat="1" applyFont="1" applyFill="1" applyBorder="1" applyAlignment="1">
      <alignment horizontal="right"/>
    </xf>
    <xf numFmtId="3" fontId="16" fillId="9" borderId="1" xfId="6" applyNumberFormat="1" applyFont="1" applyFill="1" applyBorder="1" applyAlignment="1">
      <alignment horizontal="right" vertical="center"/>
    </xf>
    <xf numFmtId="3" fontId="16" fillId="9" borderId="1" xfId="6" applyNumberFormat="1" applyFont="1" applyFill="1" applyBorder="1" applyAlignment="1">
      <alignment horizontal="right"/>
    </xf>
    <xf numFmtId="3" fontId="16" fillId="9" borderId="8" xfId="2" applyNumberFormat="1" applyFont="1" applyFill="1" applyBorder="1" applyAlignment="1">
      <alignment horizontal="center" vertical="center"/>
    </xf>
    <xf numFmtId="3" fontId="16" fillId="9" borderId="8" xfId="6" applyNumberFormat="1" applyFont="1" applyFill="1" applyBorder="1" applyAlignment="1">
      <alignment horizontal="center"/>
    </xf>
    <xf numFmtId="3" fontId="16" fillId="9" borderId="8" xfId="6" applyNumberFormat="1" applyFont="1" applyFill="1" applyBorder="1" applyAlignment="1">
      <alignment horizontal="center" vertical="center"/>
    </xf>
    <xf numFmtId="3" fontId="5" fillId="12" borderId="18" xfId="2" applyNumberFormat="1" applyFont="1" applyFill="1" applyBorder="1" applyAlignment="1">
      <alignment horizontal="right" vertical="center"/>
    </xf>
    <xf numFmtId="3" fontId="16" fillId="9" borderId="13" xfId="6" applyNumberFormat="1" applyFont="1" applyFill="1" applyBorder="1" applyAlignment="1">
      <alignment horizontal="right"/>
    </xf>
    <xf numFmtId="3" fontId="5" fillId="12" borderId="9" xfId="2" applyNumberFormat="1" applyFont="1" applyFill="1" applyBorder="1" applyAlignment="1">
      <alignment horizontal="right" vertical="center"/>
    </xf>
    <xf numFmtId="3" fontId="5" fillId="11" borderId="9" xfId="2" applyNumberFormat="1" applyFont="1" applyFill="1" applyBorder="1" applyAlignment="1">
      <alignment horizontal="right" vertical="center"/>
    </xf>
    <xf numFmtId="3" fontId="2" fillId="0" borderId="9" xfId="0" applyNumberFormat="1" applyFont="1" applyBorder="1" applyAlignment="1">
      <alignment horizontal="right"/>
    </xf>
    <xf numFmtId="3" fontId="23" fillId="9" borderId="9" xfId="6" applyNumberFormat="1" applyFont="1" applyFill="1" applyBorder="1" applyAlignment="1">
      <alignment horizontal="right" vertical="center"/>
    </xf>
    <xf numFmtId="3" fontId="16" fillId="9" borderId="13" xfId="6" applyNumberFormat="1" applyFont="1" applyFill="1" applyBorder="1" applyAlignment="1">
      <alignment horizontal="right" vertical="center"/>
    </xf>
    <xf numFmtId="3" fontId="16" fillId="10" borderId="21" xfId="6" applyNumberFormat="1" applyFont="1" applyFill="1" applyBorder="1" applyAlignment="1">
      <alignment horizontal="right"/>
    </xf>
    <xf numFmtId="3" fontId="2" fillId="7" borderId="21" xfId="0" applyNumberFormat="1" applyFont="1" applyFill="1" applyBorder="1" applyAlignment="1">
      <alignment horizontal="right"/>
    </xf>
    <xf numFmtId="3" fontId="23" fillId="10" borderId="21" xfId="6" applyNumberFormat="1" applyFont="1" applyFill="1" applyBorder="1" applyAlignment="1">
      <alignment horizontal="right" vertical="center"/>
    </xf>
    <xf numFmtId="3" fontId="23" fillId="10" borderId="22" xfId="6" applyNumberFormat="1" applyFont="1" applyFill="1" applyBorder="1" applyAlignment="1">
      <alignment horizontal="right" vertical="center"/>
    </xf>
    <xf numFmtId="0" fontId="16" fillId="9" borderId="15" xfId="6" applyFont="1" applyFill="1" applyBorder="1" applyAlignment="1">
      <alignment horizontal="center" vertical="center"/>
    </xf>
    <xf numFmtId="0" fontId="23" fillId="15" borderId="15" xfId="6" applyFont="1" applyFill="1" applyBorder="1" applyAlignment="1">
      <alignment horizontal="center" vertical="center"/>
    </xf>
    <xf numFmtId="3" fontId="5" fillId="11" borderId="15" xfId="2" applyNumberFormat="1" applyFont="1" applyFill="1" applyBorder="1" applyAlignment="1">
      <alignment horizontal="center" vertical="center"/>
    </xf>
    <xf numFmtId="3" fontId="23" fillId="10" borderId="23" xfId="6" applyNumberFormat="1" applyFont="1" applyFill="1" applyBorder="1" applyAlignment="1">
      <alignment horizontal="center" vertical="center"/>
    </xf>
    <xf numFmtId="3" fontId="5" fillId="12" borderId="24" xfId="2" applyNumberFormat="1" applyFont="1" applyFill="1" applyBorder="1" applyAlignment="1">
      <alignment horizontal="right" vertical="center"/>
    </xf>
    <xf numFmtId="3" fontId="23" fillId="10" borderId="25" xfId="6" applyNumberFormat="1" applyFont="1" applyFill="1" applyBorder="1" applyAlignment="1">
      <alignment horizontal="center" vertical="center"/>
    </xf>
    <xf numFmtId="3" fontId="5" fillId="12" borderId="17" xfId="2" applyNumberFormat="1" applyFont="1" applyFill="1" applyBorder="1" applyAlignment="1">
      <alignment horizontal="right" vertical="center"/>
    </xf>
    <xf numFmtId="3" fontId="16" fillId="9" borderId="16" xfId="6" applyNumberFormat="1" applyFont="1" applyFill="1" applyBorder="1" applyAlignment="1">
      <alignment horizontal="center"/>
    </xf>
    <xf numFmtId="3" fontId="23" fillId="9" borderId="16" xfId="6" applyNumberFormat="1" applyFont="1" applyFill="1" applyBorder="1" applyAlignment="1">
      <alignment horizontal="center" vertical="center"/>
    </xf>
    <xf numFmtId="3" fontId="16" fillId="9" borderId="16" xfId="6" applyNumberFormat="1" applyFont="1" applyFill="1" applyBorder="1" applyAlignment="1">
      <alignment horizontal="right"/>
    </xf>
    <xf numFmtId="3" fontId="23" fillId="10" borderId="20" xfId="6" applyNumberFormat="1" applyFont="1" applyFill="1" applyBorder="1" applyAlignment="1">
      <alignment horizontal="center"/>
    </xf>
    <xf numFmtId="3" fontId="5" fillId="12" borderId="31" xfId="2" applyNumberFormat="1" applyFont="1" applyFill="1" applyBorder="1" applyAlignment="1">
      <alignment horizontal="right" vertical="center"/>
    </xf>
    <xf numFmtId="3" fontId="5" fillId="12" borderId="1" xfId="2" applyNumberFormat="1" applyFont="1" applyFill="1" applyBorder="1" applyAlignment="1">
      <alignment horizontal="right" vertical="center"/>
    </xf>
    <xf numFmtId="3" fontId="5" fillId="11" borderId="1" xfId="2" applyNumberFormat="1" applyFont="1" applyFill="1" applyBorder="1" applyAlignment="1">
      <alignment horizontal="right" vertical="center"/>
    </xf>
    <xf numFmtId="3" fontId="23" fillId="10" borderId="32" xfId="6" applyNumberFormat="1" applyFont="1" applyFill="1" applyBorder="1" applyAlignment="1">
      <alignment horizontal="right" vertical="center"/>
    </xf>
    <xf numFmtId="3" fontId="23" fillId="10" borderId="25" xfId="6" applyNumberFormat="1" applyFont="1" applyFill="1" applyBorder="1" applyAlignment="1">
      <alignment horizontal="center"/>
    </xf>
    <xf numFmtId="3" fontId="16" fillId="9" borderId="15" xfId="6" applyNumberFormat="1" applyFont="1" applyFill="1" applyBorder="1" applyAlignment="1">
      <alignment vertical="center"/>
    </xf>
    <xf numFmtId="0" fontId="5" fillId="2" borderId="3" xfId="2" applyFont="1" applyFill="1" applyBorder="1" applyAlignment="1">
      <alignment horizontal="center" vertical="center"/>
    </xf>
    <xf numFmtId="0" fontId="5" fillId="2" borderId="5" xfId="2" applyFont="1" applyFill="1" applyBorder="1" applyAlignment="1">
      <alignment horizontal="center" vertical="center"/>
    </xf>
    <xf numFmtId="0" fontId="24" fillId="5" borderId="0" xfId="6" applyFont="1" applyFill="1"/>
    <xf numFmtId="0" fontId="24" fillId="5" borderId="0" xfId="6" applyFont="1" applyFill="1" applyAlignment="1">
      <alignment horizontal="center"/>
    </xf>
    <xf numFmtId="0" fontId="24" fillId="5" borderId="0" xfId="6" applyFont="1" applyFill="1" applyAlignment="1">
      <alignment horizontal="left"/>
    </xf>
    <xf numFmtId="0" fontId="5" fillId="7" borderId="33" xfId="2" applyFont="1" applyFill="1" applyBorder="1" applyAlignment="1">
      <alignment horizontal="center" vertical="center"/>
    </xf>
    <xf numFmtId="0" fontId="5" fillId="7" borderId="34" xfId="2" applyFont="1" applyFill="1" applyBorder="1" applyAlignment="1">
      <alignment horizontal="center" vertical="center" wrapText="1"/>
    </xf>
    <xf numFmtId="0" fontId="5" fillId="7" borderId="35" xfId="2" applyFont="1" applyFill="1" applyBorder="1" applyAlignment="1">
      <alignment horizontal="center" vertical="center" wrapText="1"/>
    </xf>
    <xf numFmtId="0" fontId="2" fillId="0" borderId="0" xfId="4" applyFont="1"/>
    <xf numFmtId="0" fontId="5" fillId="0" borderId="9" xfId="2" applyFont="1" applyFill="1" applyBorder="1" applyAlignment="1">
      <alignment vertical="center"/>
    </xf>
    <xf numFmtId="0" fontId="15" fillId="0" borderId="9" xfId="4" applyFont="1" applyBorder="1" applyAlignment="1">
      <alignment horizontal="center" vertical="center" wrapText="1"/>
    </xf>
    <xf numFmtId="0" fontId="15" fillId="0" borderId="9" xfId="4" applyFont="1" applyBorder="1" applyAlignment="1">
      <alignment horizontal="left" vertical="center" wrapText="1"/>
    </xf>
    <xf numFmtId="0" fontId="5" fillId="0" borderId="9" xfId="2" applyFont="1" applyFill="1" applyBorder="1" applyAlignment="1">
      <alignment horizontal="left" vertical="center"/>
    </xf>
    <xf numFmtId="0" fontId="2" fillId="0" borderId="9" xfId="4" applyFont="1" applyBorder="1" applyAlignment="1">
      <alignment horizontal="center" vertical="center" wrapText="1"/>
    </xf>
    <xf numFmtId="0" fontId="2" fillId="0" borderId="9" xfId="4" applyFont="1" applyBorder="1" applyAlignment="1">
      <alignment horizontal="left" vertical="center" wrapText="1"/>
    </xf>
    <xf numFmtId="0" fontId="16" fillId="0" borderId="16" xfId="4" applyFont="1" applyBorder="1" applyAlignment="1">
      <alignment horizontal="left" vertical="center" wrapText="1"/>
    </xf>
    <xf numFmtId="0" fontId="5" fillId="0" borderId="13" xfId="2" applyFont="1" applyFill="1" applyBorder="1" applyAlignment="1">
      <alignment vertical="center"/>
    </xf>
    <xf numFmtId="0" fontId="15" fillId="5" borderId="16" xfId="4" applyFont="1" applyFill="1" applyBorder="1" applyAlignment="1">
      <alignment horizontal="left" vertical="center" wrapText="1"/>
    </xf>
    <xf numFmtId="0" fontId="15" fillId="0" borderId="16" xfId="4" applyFont="1" applyBorder="1" applyAlignment="1">
      <alignment horizontal="left" vertical="center" wrapText="1"/>
    </xf>
    <xf numFmtId="0" fontId="5" fillId="7" borderId="21" xfId="2" applyFont="1" applyFill="1" applyBorder="1" applyAlignment="1">
      <alignment vertical="center"/>
    </xf>
    <xf numFmtId="0" fontId="5" fillId="7" borderId="22" xfId="2" applyFont="1" applyFill="1" applyBorder="1" applyAlignment="1">
      <alignment vertical="center"/>
    </xf>
    <xf numFmtId="167" fontId="15" fillId="0" borderId="9" xfId="13" applyNumberFormat="1" applyFont="1" applyFill="1" applyBorder="1" applyAlignment="1">
      <alignment horizontal="right" vertical="center" wrapText="1"/>
    </xf>
    <xf numFmtId="167" fontId="15" fillId="5" borderId="9" xfId="13" applyNumberFormat="1" applyFont="1" applyFill="1" applyBorder="1" applyAlignment="1">
      <alignment horizontal="right" vertical="center" wrapText="1"/>
    </xf>
    <xf numFmtId="167" fontId="2" fillId="0" borderId="9" xfId="13" applyNumberFormat="1" applyFont="1" applyBorder="1" applyAlignment="1">
      <alignment horizontal="right" vertical="center" wrapText="1"/>
    </xf>
    <xf numFmtId="167" fontId="2" fillId="0" borderId="9" xfId="13" applyNumberFormat="1" applyFont="1" applyFill="1" applyBorder="1" applyAlignment="1">
      <alignment horizontal="right" vertical="center" wrapText="1"/>
    </xf>
    <xf numFmtId="167" fontId="5" fillId="7" borderId="21" xfId="2" applyNumberFormat="1" applyFont="1" applyFill="1" applyBorder="1" applyAlignment="1">
      <alignment horizontal="right" vertical="center"/>
    </xf>
    <xf numFmtId="0" fontId="5" fillId="3" borderId="17" xfId="2" applyFont="1" applyFill="1" applyBorder="1" applyAlignment="1">
      <alignment horizontal="center" vertical="center"/>
    </xf>
    <xf numFmtId="0" fontId="5" fillId="3" borderId="18"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2" fillId="0" borderId="16" xfId="2" applyFont="1" applyFill="1" applyBorder="1" applyAlignment="1">
      <alignment horizontal="justify" vertical="center" wrapText="1"/>
    </xf>
    <xf numFmtId="0" fontId="2" fillId="0" borderId="9" xfId="2" applyFont="1" applyFill="1" applyBorder="1" applyAlignment="1">
      <alignment horizontal="center" vertical="center" wrapText="1"/>
    </xf>
    <xf numFmtId="0" fontId="2" fillId="0" borderId="9" xfId="2" applyFont="1" applyFill="1" applyBorder="1" applyAlignment="1">
      <alignment vertical="center" wrapText="1"/>
    </xf>
    <xf numFmtId="14" fontId="2" fillId="0" borderId="9" xfId="2" applyNumberFormat="1" applyFont="1" applyFill="1" applyBorder="1" applyAlignment="1">
      <alignment horizontal="center" vertical="center"/>
    </xf>
    <xf numFmtId="0" fontId="2" fillId="0" borderId="9" xfId="2" applyFont="1" applyFill="1" applyBorder="1" applyAlignment="1">
      <alignment horizontal="justify" vertical="center" wrapText="1"/>
    </xf>
    <xf numFmtId="14" fontId="2" fillId="0" borderId="9" xfId="2" applyNumberFormat="1" applyFont="1" applyFill="1" applyBorder="1" applyAlignment="1">
      <alignment horizontal="center" vertical="center" wrapText="1"/>
    </xf>
    <xf numFmtId="14" fontId="2" fillId="0" borderId="13" xfId="2" applyNumberFormat="1" applyFont="1" applyFill="1" applyBorder="1" applyAlignment="1">
      <alignment horizontal="center" vertical="center"/>
    </xf>
    <xf numFmtId="0" fontId="2" fillId="7" borderId="22" xfId="0" applyFont="1" applyFill="1" applyBorder="1"/>
    <xf numFmtId="0" fontId="26" fillId="0" borderId="0" xfId="0" applyFont="1"/>
    <xf numFmtId="0" fontId="2" fillId="0" borderId="9" xfId="0" applyFont="1" applyBorder="1"/>
    <xf numFmtId="0" fontId="2" fillId="0" borderId="17" xfId="0" applyFont="1" applyBorder="1"/>
    <xf numFmtId="0" fontId="2" fillId="0" borderId="18" xfId="0" applyFont="1" applyBorder="1"/>
    <xf numFmtId="0" fontId="2" fillId="0" borderId="19" xfId="0" applyFont="1" applyBorder="1"/>
    <xf numFmtId="0" fontId="2" fillId="0" borderId="16" xfId="0" applyFont="1" applyBorder="1"/>
    <xf numFmtId="0" fontId="2" fillId="0" borderId="13" xfId="0" applyFont="1" applyBorder="1"/>
    <xf numFmtId="0" fontId="5" fillId="0" borderId="0" xfId="0" applyFont="1" applyBorder="1"/>
    <xf numFmtId="0" fontId="5" fillId="0" borderId="0" xfId="0" applyFont="1"/>
    <xf numFmtId="49" fontId="27" fillId="0" borderId="0" xfId="1" quotePrefix="1" applyNumberFormat="1" applyFont="1" applyFill="1" applyAlignment="1">
      <alignment horizontal="left" vertical="center"/>
    </xf>
    <xf numFmtId="0" fontId="2" fillId="0" borderId="9" xfId="2" applyFont="1" applyFill="1" applyBorder="1" applyAlignment="1">
      <alignment horizontal="left" vertical="center"/>
    </xf>
    <xf numFmtId="3" fontId="2" fillId="0" borderId="9" xfId="5" applyNumberFormat="1" applyFont="1" applyFill="1" applyBorder="1" applyAlignment="1">
      <alignment horizontal="right" vertical="center"/>
    </xf>
    <xf numFmtId="14" fontId="2" fillId="0" borderId="9" xfId="2" applyNumberFormat="1" applyFont="1" applyFill="1" applyBorder="1" applyAlignment="1">
      <alignment vertical="center"/>
    </xf>
    <xf numFmtId="3" fontId="5" fillId="0" borderId="9" xfId="5" applyNumberFormat="1" applyFont="1" applyFill="1" applyBorder="1" applyAlignment="1">
      <alignment horizontal="right" vertical="center"/>
    </xf>
    <xf numFmtId="0" fontId="5" fillId="7" borderId="15" xfId="0" applyFont="1" applyFill="1" applyBorder="1" applyAlignment="1">
      <alignment horizontal="center" vertical="center" wrapText="1"/>
    </xf>
    <xf numFmtId="0" fontId="2" fillId="0" borderId="9" xfId="4" applyFont="1" applyBorder="1" applyAlignment="1">
      <alignment horizontal="center" vertical="center"/>
    </xf>
    <xf numFmtId="0" fontId="15" fillId="5" borderId="9" xfId="4" applyFont="1" applyFill="1" applyBorder="1" applyAlignment="1">
      <alignment horizontal="center" vertical="center" wrapText="1"/>
    </xf>
    <xf numFmtId="0" fontId="15" fillId="5" borderId="9" xfId="4" applyFont="1" applyFill="1" applyBorder="1" applyAlignment="1">
      <alignment horizontal="left" vertical="center" wrapText="1"/>
    </xf>
    <xf numFmtId="14" fontId="15" fillId="5" borderId="9" xfId="4" applyNumberFormat="1" applyFont="1" applyFill="1" applyBorder="1" applyAlignment="1">
      <alignment horizontal="center" vertical="center" wrapText="1"/>
    </xf>
    <xf numFmtId="0" fontId="2" fillId="0" borderId="9" xfId="2" applyFont="1" applyFill="1" applyBorder="1" applyAlignment="1">
      <alignment horizontal="left" vertical="center" wrapText="1"/>
    </xf>
    <xf numFmtId="0" fontId="2" fillId="8" borderId="18" xfId="2" applyFont="1" applyFill="1" applyBorder="1" applyAlignment="1">
      <alignment horizontal="left" vertical="center"/>
    </xf>
    <xf numFmtId="0" fontId="5" fillId="8" borderId="18" xfId="2" applyFont="1" applyFill="1" applyBorder="1" applyAlignment="1">
      <alignment horizontal="center" vertical="center"/>
    </xf>
    <xf numFmtId="43" fontId="5" fillId="8" borderId="18" xfId="5" applyFont="1" applyFill="1" applyBorder="1" applyAlignment="1">
      <alignment horizontal="right" vertical="center"/>
    </xf>
    <xf numFmtId="0" fontId="5" fillId="8" borderId="18" xfId="2" applyFont="1" applyFill="1" applyBorder="1" applyAlignment="1">
      <alignment horizontal="left" vertical="center"/>
    </xf>
    <xf numFmtId="0" fontId="5" fillId="8" borderId="18" xfId="2" applyFont="1" applyFill="1" applyBorder="1" applyAlignment="1">
      <alignment vertical="center"/>
    </xf>
    <xf numFmtId="14" fontId="2" fillId="8" borderId="18" xfId="2" applyNumberFormat="1" applyFont="1" applyFill="1" applyBorder="1" applyAlignment="1">
      <alignment vertical="center"/>
    </xf>
    <xf numFmtId="0" fontId="2" fillId="8" borderId="19" xfId="2" applyFont="1" applyFill="1" applyBorder="1" applyAlignment="1">
      <alignment vertical="center"/>
    </xf>
    <xf numFmtId="0" fontId="2" fillId="8" borderId="9" xfId="2" applyFont="1" applyFill="1" applyBorder="1" applyAlignment="1">
      <alignment horizontal="left" vertical="center"/>
    </xf>
    <xf numFmtId="3" fontId="2" fillId="8" borderId="9" xfId="5" applyNumberFormat="1" applyFont="1" applyFill="1" applyBorder="1" applyAlignment="1">
      <alignment horizontal="right" vertical="center"/>
    </xf>
    <xf numFmtId="0" fontId="2" fillId="8" borderId="9" xfId="2" applyFont="1" applyFill="1" applyBorder="1" applyAlignment="1">
      <alignment vertical="center"/>
    </xf>
    <xf numFmtId="14" fontId="2" fillId="8" borderId="9" xfId="2" applyNumberFormat="1" applyFont="1" applyFill="1" applyBorder="1" applyAlignment="1">
      <alignment vertical="center"/>
    </xf>
    <xf numFmtId="0" fontId="2" fillId="8" borderId="13" xfId="2" applyFont="1" applyFill="1" applyBorder="1" applyAlignment="1">
      <alignment vertical="center"/>
    </xf>
    <xf numFmtId="0" fontId="5" fillId="8" borderId="9" xfId="2" applyFont="1" applyFill="1" applyBorder="1" applyAlignment="1">
      <alignment vertical="center"/>
    </xf>
    <xf numFmtId="3" fontId="15" fillId="5" borderId="9" xfId="13" applyNumberFormat="1" applyFont="1" applyFill="1" applyBorder="1" applyAlignment="1">
      <alignment horizontal="right" vertical="center" wrapText="1"/>
    </xf>
    <xf numFmtId="3" fontId="5" fillId="8" borderId="9" xfId="2" applyNumberFormat="1" applyFont="1" applyFill="1" applyBorder="1" applyAlignment="1">
      <alignment horizontal="right" vertical="center"/>
    </xf>
    <xf numFmtId="0" fontId="5" fillId="8" borderId="19" xfId="2" applyFont="1" applyFill="1" applyBorder="1" applyAlignment="1">
      <alignment vertical="center"/>
    </xf>
    <xf numFmtId="0" fontId="2" fillId="0" borderId="16" xfId="4" applyFont="1" applyBorder="1" applyAlignment="1">
      <alignment horizontal="left" vertical="center" wrapText="1"/>
    </xf>
    <xf numFmtId="0" fontId="2" fillId="0" borderId="13" xfId="2" applyFont="1" applyFill="1" applyBorder="1" applyAlignment="1">
      <alignment horizontal="left" vertical="center" wrapText="1"/>
    </xf>
    <xf numFmtId="0" fontId="5" fillId="8" borderId="13" xfId="2" applyFont="1" applyFill="1" applyBorder="1" applyAlignment="1">
      <alignment vertical="center"/>
    </xf>
    <xf numFmtId="0" fontId="15" fillId="5" borderId="13" xfId="4" applyFont="1" applyFill="1" applyBorder="1" applyAlignment="1">
      <alignment horizontal="center" vertical="center" wrapText="1"/>
    </xf>
    <xf numFmtId="14" fontId="15" fillId="5" borderId="13" xfId="4" applyNumberFormat="1" applyFont="1" applyFill="1" applyBorder="1" applyAlignment="1">
      <alignment horizontal="center" vertical="center" wrapText="1"/>
    </xf>
    <xf numFmtId="0" fontId="2" fillId="5" borderId="9" xfId="2" applyFont="1" applyFill="1" applyBorder="1" applyAlignment="1">
      <alignment horizontal="left" vertical="center" wrapText="1"/>
    </xf>
    <xf numFmtId="0" fontId="2" fillId="5" borderId="9" xfId="2" applyFont="1" applyFill="1" applyBorder="1" applyAlignment="1">
      <alignment horizontal="center" vertical="center"/>
    </xf>
    <xf numFmtId="0" fontId="5" fillId="5" borderId="9" xfId="2" applyFont="1" applyFill="1" applyBorder="1" applyAlignment="1">
      <alignment horizontal="center" vertical="center"/>
    </xf>
    <xf numFmtId="0" fontId="2" fillId="5" borderId="9" xfId="2" applyFont="1" applyFill="1" applyBorder="1" applyAlignment="1">
      <alignment horizontal="left" vertical="center"/>
    </xf>
    <xf numFmtId="0" fontId="2" fillId="0" borderId="9" xfId="2" applyFont="1" applyBorder="1" applyAlignment="1">
      <alignment horizontal="center" vertical="center" wrapText="1"/>
    </xf>
    <xf numFmtId="0" fontId="29" fillId="5" borderId="9" xfId="2" applyFont="1" applyFill="1" applyBorder="1" applyAlignment="1">
      <alignment horizontal="center" vertical="center"/>
    </xf>
    <xf numFmtId="0" fontId="29" fillId="5" borderId="9" xfId="2" applyFont="1" applyFill="1" applyBorder="1" applyAlignment="1">
      <alignment horizontal="left" vertical="center"/>
    </xf>
    <xf numFmtId="0" fontId="14" fillId="5" borderId="9" xfId="2" applyFont="1" applyFill="1" applyBorder="1" applyAlignment="1">
      <alignment horizontal="left" vertical="center" wrapText="1"/>
    </xf>
    <xf numFmtId="0" fontId="29" fillId="5" borderId="9" xfId="2" applyFont="1" applyFill="1" applyBorder="1" applyAlignment="1">
      <alignment horizontal="left" vertical="center" wrapText="1"/>
    </xf>
    <xf numFmtId="0" fontId="5" fillId="0" borderId="9" xfId="2" applyFont="1" applyFill="1" applyBorder="1" applyAlignment="1">
      <alignment horizontal="left" vertical="center" wrapText="1"/>
    </xf>
    <xf numFmtId="0" fontId="2" fillId="5" borderId="16" xfId="2" applyFont="1" applyFill="1" applyBorder="1" applyAlignment="1">
      <alignment horizontal="left" vertical="center" wrapText="1"/>
    </xf>
    <xf numFmtId="0" fontId="2" fillId="0" borderId="16" xfId="2" applyFont="1" applyFill="1" applyBorder="1" applyAlignment="1">
      <alignment horizontal="left" vertical="center" wrapText="1"/>
    </xf>
    <xf numFmtId="3" fontId="2" fillId="5" borderId="9" xfId="2" applyNumberFormat="1" applyFont="1" applyFill="1" applyBorder="1" applyAlignment="1">
      <alignment horizontal="right" vertical="center"/>
    </xf>
    <xf numFmtId="3" fontId="2" fillId="5" borderId="9" xfId="5" applyNumberFormat="1" applyFont="1" applyFill="1" applyBorder="1" applyAlignment="1">
      <alignment horizontal="right" vertical="center"/>
    </xf>
    <xf numFmtId="0" fontId="7" fillId="0" borderId="0" xfId="6" applyFont="1"/>
    <xf numFmtId="0" fontId="7" fillId="0" borderId="0" xfId="6" applyFont="1" applyAlignment="1">
      <alignment horizontal="center"/>
    </xf>
    <xf numFmtId="0" fontId="7" fillId="0" borderId="0" xfId="6" applyFont="1" applyFill="1"/>
    <xf numFmtId="0" fontId="5" fillId="8" borderId="17" xfId="2" applyFont="1" applyFill="1" applyBorder="1" applyAlignment="1">
      <alignment horizontal="center" vertical="center" wrapText="1"/>
    </xf>
    <xf numFmtId="0" fontId="5" fillId="8" borderId="18" xfId="2" applyFont="1" applyFill="1" applyBorder="1" applyAlignment="1">
      <alignment horizontal="center" vertical="center" wrapText="1"/>
    </xf>
    <xf numFmtId="3" fontId="5" fillId="8" borderId="18" xfId="2" applyNumberFormat="1" applyFont="1" applyFill="1" applyBorder="1" applyAlignment="1">
      <alignment vertical="center" wrapText="1"/>
    </xf>
    <xf numFmtId="0" fontId="2" fillId="8" borderId="18" xfId="2" applyFont="1" applyFill="1" applyBorder="1" applyAlignment="1">
      <alignment horizontal="center" vertical="center" wrapText="1"/>
    </xf>
    <xf numFmtId="14" fontId="2" fillId="8" borderId="18" xfId="2" applyNumberFormat="1" applyFont="1" applyFill="1" applyBorder="1" applyAlignment="1">
      <alignment horizontal="center" vertical="center" wrapText="1"/>
    </xf>
    <xf numFmtId="171" fontId="2" fillId="8" borderId="18" xfId="2" quotePrefix="1" applyNumberFormat="1" applyFont="1" applyFill="1" applyBorder="1" applyAlignment="1">
      <alignment horizontal="center" vertical="center" wrapText="1"/>
    </xf>
    <xf numFmtId="0" fontId="2" fillId="8" borderId="19" xfId="2" applyFont="1" applyFill="1" applyBorder="1" applyAlignment="1">
      <alignment vertical="center" wrapText="1"/>
    </xf>
    <xf numFmtId="3" fontId="2" fillId="0" borderId="9" xfId="2" applyNumberFormat="1" applyFont="1" applyFill="1" applyBorder="1" applyAlignment="1">
      <alignment vertical="center" wrapText="1"/>
    </xf>
    <xf numFmtId="171" fontId="2" fillId="0" borderId="9" xfId="2" quotePrefix="1" applyNumberFormat="1" applyFont="1" applyFill="1" applyBorder="1" applyAlignment="1">
      <alignment horizontal="center" vertical="center" wrapText="1"/>
    </xf>
    <xf numFmtId="0" fontId="2" fillId="0" borderId="13" xfId="2" applyFont="1" applyFill="1" applyBorder="1" applyAlignment="1">
      <alignment vertical="center" wrapText="1"/>
    </xf>
    <xf numFmtId="0" fontId="5" fillId="8" borderId="16" xfId="2" applyFont="1" applyFill="1" applyBorder="1" applyAlignment="1">
      <alignment horizontal="center" vertical="center" wrapText="1"/>
    </xf>
    <xf numFmtId="0" fontId="2" fillId="8" borderId="9" xfId="2" applyFont="1" applyFill="1" applyBorder="1" applyAlignment="1">
      <alignment horizontal="center" vertical="center" wrapText="1"/>
    </xf>
    <xf numFmtId="3" fontId="5" fillId="8" borderId="9" xfId="2" applyNumberFormat="1" applyFont="1" applyFill="1" applyBorder="1" applyAlignment="1">
      <alignment vertical="center" wrapText="1"/>
    </xf>
    <xf numFmtId="14" fontId="2" fillId="8" borderId="9" xfId="2" applyNumberFormat="1" applyFont="1" applyFill="1" applyBorder="1" applyAlignment="1">
      <alignment horizontal="center" vertical="center" wrapText="1"/>
    </xf>
    <xf numFmtId="171" fontId="2" fillId="8" borderId="9" xfId="2" quotePrefix="1" applyNumberFormat="1" applyFont="1" applyFill="1" applyBorder="1" applyAlignment="1">
      <alignment horizontal="center" vertical="center" wrapText="1"/>
    </xf>
    <xf numFmtId="0" fontId="2" fillId="8" borderId="13" xfId="2" applyFont="1" applyFill="1" applyBorder="1" applyAlignment="1">
      <alignment vertical="center" wrapText="1"/>
    </xf>
    <xf numFmtId="171" fontId="2" fillId="0" borderId="9" xfId="2" applyNumberFormat="1" applyFont="1" applyFill="1" applyBorder="1" applyAlignment="1">
      <alignment horizontal="center" vertical="center" wrapText="1"/>
    </xf>
    <xf numFmtId="0" fontId="30" fillId="0" borderId="9" xfId="2" applyFont="1" applyFill="1" applyBorder="1" applyAlignment="1">
      <alignment horizontal="center" vertical="center" wrapText="1"/>
    </xf>
    <xf numFmtId="0" fontId="2" fillId="0" borderId="20" xfId="2" applyFont="1" applyFill="1" applyBorder="1" applyAlignment="1">
      <alignment horizontal="justify" vertical="center" wrapText="1"/>
    </xf>
    <xf numFmtId="0" fontId="2" fillId="0" borderId="21" xfId="2" applyFont="1" applyFill="1" applyBorder="1" applyAlignment="1">
      <alignment horizontal="center" vertical="center" wrapText="1"/>
    </xf>
    <xf numFmtId="3" fontId="2" fillId="0" borderId="21" xfId="2" applyNumberFormat="1" applyFont="1" applyFill="1" applyBorder="1" applyAlignment="1">
      <alignment vertical="center" wrapText="1"/>
    </xf>
    <xf numFmtId="14" fontId="2" fillId="0" borderId="21" xfId="2" applyNumberFormat="1" applyFont="1" applyFill="1" applyBorder="1" applyAlignment="1">
      <alignment horizontal="center" vertical="center" wrapText="1"/>
    </xf>
    <xf numFmtId="171" fontId="2" fillId="0" borderId="21" xfId="2" quotePrefix="1" applyNumberFormat="1" applyFont="1" applyFill="1" applyBorder="1" applyAlignment="1">
      <alignment horizontal="center" vertical="center" wrapText="1"/>
    </xf>
    <xf numFmtId="0" fontId="2" fillId="0" borderId="22" xfId="2" applyFont="1" applyFill="1" applyBorder="1" applyAlignment="1">
      <alignment vertical="center" wrapText="1"/>
    </xf>
    <xf numFmtId="0" fontId="7" fillId="0" borderId="0" xfId="0" applyFont="1" applyAlignment="1">
      <alignment vertical="center"/>
    </xf>
    <xf numFmtId="0" fontId="31" fillId="0" borderId="0" xfId="0" applyFont="1"/>
    <xf numFmtId="0" fontId="32" fillId="8" borderId="18" xfId="2" applyFont="1" applyFill="1" applyBorder="1" applyAlignment="1">
      <alignment vertical="center"/>
    </xf>
    <xf numFmtId="0" fontId="32" fillId="8" borderId="19" xfId="2" applyFont="1" applyFill="1" applyBorder="1" applyAlignment="1">
      <alignment vertical="center"/>
    </xf>
    <xf numFmtId="0" fontId="33" fillId="0" borderId="16" xfId="2" applyFont="1" applyBorder="1" applyAlignment="1">
      <alignment vertical="center" wrapText="1"/>
    </xf>
    <xf numFmtId="0" fontId="33" fillId="0" borderId="9" xfId="2" applyFont="1" applyBorder="1" applyAlignment="1">
      <alignment horizontal="center" vertical="center" wrapText="1"/>
    </xf>
    <xf numFmtId="0" fontId="33" fillId="0" borderId="9" xfId="2" applyFont="1" applyBorder="1" applyAlignment="1">
      <alignment horizontal="center" vertical="center"/>
    </xf>
    <xf numFmtId="3" fontId="34" fillId="0" borderId="9" xfId="2" applyNumberFormat="1" applyFont="1" applyBorder="1" applyAlignment="1">
      <alignment horizontal="right" vertical="center"/>
    </xf>
    <xf numFmtId="14" fontId="33" fillId="0" borderId="9" xfId="2" applyNumberFormat="1" applyFont="1" applyBorder="1" applyAlignment="1">
      <alignment horizontal="center" vertical="center"/>
    </xf>
    <xf numFmtId="0" fontId="33" fillId="0" borderId="13" xfId="2" applyFont="1" applyBorder="1" applyAlignment="1">
      <alignment horizontal="left" vertical="center" wrapText="1"/>
    </xf>
    <xf numFmtId="0" fontId="32" fillId="0" borderId="13" xfId="2" applyFont="1" applyBorder="1" applyAlignment="1">
      <alignment horizontal="left" vertical="center"/>
    </xf>
    <xf numFmtId="49" fontId="33" fillId="0" borderId="16" xfId="0" applyNumberFormat="1" applyFont="1" applyBorder="1" applyAlignment="1">
      <alignment vertical="center" wrapText="1"/>
    </xf>
    <xf numFmtId="0" fontId="34" fillId="5" borderId="9" xfId="0" applyFont="1" applyFill="1" applyBorder="1" applyAlignment="1">
      <alignment horizontal="center" vertical="center" wrapText="1"/>
    </xf>
    <xf numFmtId="3" fontId="34" fillId="5" borderId="9" xfId="13" applyNumberFormat="1" applyFont="1" applyFill="1" applyBorder="1" applyAlignment="1">
      <alignment horizontal="right" vertical="center" wrapText="1"/>
    </xf>
    <xf numFmtId="14" fontId="33" fillId="0" borderId="9" xfId="0" applyNumberFormat="1" applyFont="1" applyBorder="1" applyAlignment="1">
      <alignment horizontal="center" vertical="center" wrapText="1"/>
    </xf>
    <xf numFmtId="0" fontId="33" fillId="0" borderId="16" xfId="0" applyFont="1" applyBorder="1" applyAlignment="1">
      <alignment vertical="center" wrapText="1"/>
    </xf>
    <xf numFmtId="3" fontId="34" fillId="0" borderId="9" xfId="13" applyNumberFormat="1" applyFont="1" applyFill="1" applyBorder="1" applyAlignment="1">
      <alignment horizontal="right" vertical="center" wrapText="1"/>
    </xf>
    <xf numFmtId="0" fontId="34" fillId="0" borderId="16" xfId="0" applyFont="1" applyBorder="1" applyAlignment="1">
      <alignment vertical="center" wrapText="1"/>
    </xf>
    <xf numFmtId="0" fontId="34" fillId="0" borderId="9" xfId="2" applyFont="1" applyBorder="1" applyAlignment="1">
      <alignment horizontal="center" vertical="center"/>
    </xf>
    <xf numFmtId="0" fontId="34" fillId="0" borderId="9" xfId="2" applyFont="1" applyBorder="1" applyAlignment="1">
      <alignment horizontal="center" vertical="center" wrapText="1"/>
    </xf>
    <xf numFmtId="14" fontId="34" fillId="0" borderId="9" xfId="0" applyNumberFormat="1" applyFont="1" applyBorder="1" applyAlignment="1">
      <alignment horizontal="center" vertical="center" wrapText="1"/>
    </xf>
    <xf numFmtId="0" fontId="34" fillId="0" borderId="9" xfId="0" applyFont="1" applyBorder="1" applyAlignment="1">
      <alignment horizontal="center" vertical="center" wrapText="1"/>
    </xf>
    <xf numFmtId="0" fontId="32" fillId="8" borderId="9" xfId="2" applyFont="1" applyFill="1" applyBorder="1" applyAlignment="1">
      <alignment vertical="center" wrapText="1"/>
    </xf>
    <xf numFmtId="0" fontId="32" fillId="8" borderId="13" xfId="2" applyFont="1" applyFill="1" applyBorder="1" applyAlignment="1">
      <alignment vertical="center" wrapText="1"/>
    </xf>
    <xf numFmtId="0" fontId="33" fillId="0" borderId="16" xfId="2" applyFont="1" applyBorder="1" applyAlignment="1">
      <alignment horizontal="left" vertical="center" wrapText="1"/>
    </xf>
    <xf numFmtId="3" fontId="33" fillId="0" borderId="9" xfId="2" applyNumberFormat="1" applyFont="1" applyBorder="1" applyAlignment="1">
      <alignment horizontal="right" vertical="center"/>
    </xf>
    <xf numFmtId="0" fontId="33" fillId="0" borderId="9" xfId="0" applyFont="1" applyBorder="1" applyAlignment="1">
      <alignment horizontal="center" vertical="center"/>
    </xf>
    <xf numFmtId="0" fontId="34" fillId="0" borderId="16" xfId="0" applyFont="1" applyBorder="1" applyAlignment="1">
      <alignment horizontal="left" vertical="center" wrapText="1"/>
    </xf>
    <xf numFmtId="3" fontId="33" fillId="0" borderId="9" xfId="0" applyNumberFormat="1" applyFont="1" applyBorder="1" applyAlignment="1">
      <alignment horizontal="right" vertical="center" wrapText="1"/>
    </xf>
    <xf numFmtId="14" fontId="34" fillId="0" borderId="9" xfId="0" applyNumberFormat="1" applyFont="1" applyBorder="1" applyAlignment="1">
      <alignment horizontal="center" wrapText="1"/>
    </xf>
    <xf numFmtId="3" fontId="33" fillId="0" borderId="9" xfId="13" applyNumberFormat="1" applyFont="1" applyBorder="1" applyAlignment="1">
      <alignment horizontal="right" vertical="center" wrapText="1"/>
    </xf>
    <xf numFmtId="0" fontId="33" fillId="0" borderId="13" xfId="2" applyFont="1" applyBorder="1" applyAlignment="1">
      <alignment vertical="center" wrapText="1"/>
    </xf>
    <xf numFmtId="0" fontId="32" fillId="0" borderId="13" xfId="2" applyFont="1" applyBorder="1" applyAlignment="1">
      <alignment vertical="center"/>
    </xf>
    <xf numFmtId="0" fontId="33" fillId="0" borderId="9" xfId="0" applyFont="1" applyBorder="1" applyAlignment="1">
      <alignment horizontal="center" vertical="center" wrapText="1"/>
    </xf>
    <xf numFmtId="3" fontId="33" fillId="5" borderId="9" xfId="13" applyNumberFormat="1" applyFont="1" applyFill="1" applyBorder="1" applyAlignment="1">
      <alignment horizontal="right" vertical="center" wrapText="1"/>
    </xf>
    <xf numFmtId="3" fontId="33" fillId="0" borderId="9" xfId="13" applyNumberFormat="1" applyFont="1" applyFill="1" applyBorder="1" applyAlignment="1">
      <alignment horizontal="right" vertical="center" wrapText="1"/>
    </xf>
    <xf numFmtId="0" fontId="34" fillId="0" borderId="20" xfId="0" applyFont="1" applyBorder="1" applyAlignment="1">
      <alignment horizontal="left" vertical="center" wrapText="1"/>
    </xf>
    <xf numFmtId="0" fontId="33" fillId="0" borderId="21" xfId="0" applyFont="1" applyBorder="1" applyAlignment="1">
      <alignment horizontal="center" vertical="center" wrapText="1"/>
    </xf>
    <xf numFmtId="0" fontId="33" fillId="0" borderId="21" xfId="2" applyFont="1" applyBorder="1" applyAlignment="1">
      <alignment horizontal="center" vertical="center"/>
    </xf>
    <xf numFmtId="0" fontId="33" fillId="0" borderId="21" xfId="2" applyFont="1" applyBorder="1" applyAlignment="1">
      <alignment horizontal="center" vertical="center" wrapText="1"/>
    </xf>
    <xf numFmtId="3" fontId="33" fillId="0" borderId="21" xfId="0" applyNumberFormat="1" applyFont="1" applyBorder="1" applyAlignment="1">
      <alignment horizontal="right" vertical="center" wrapText="1"/>
    </xf>
    <xf numFmtId="14" fontId="33" fillId="0" borderId="21" xfId="2" applyNumberFormat="1" applyFont="1" applyBorder="1" applyAlignment="1">
      <alignment horizontal="center" vertical="center"/>
    </xf>
    <xf numFmtId="0" fontId="32" fillId="0" borderId="22" xfId="2" applyFont="1" applyBorder="1" applyAlignment="1">
      <alignment vertical="center"/>
    </xf>
    <xf numFmtId="0" fontId="5" fillId="8" borderId="18" xfId="2" applyFont="1" applyFill="1" applyBorder="1" applyAlignment="1">
      <alignment horizontal="left" vertical="center" wrapText="1"/>
    </xf>
    <xf numFmtId="14" fontId="5" fillId="8" borderId="18" xfId="2" applyNumberFormat="1" applyFont="1" applyFill="1" applyBorder="1" applyAlignment="1">
      <alignment horizontal="center" vertical="center"/>
    </xf>
    <xf numFmtId="0" fontId="2" fillId="0" borderId="16" xfId="0" applyFont="1" applyBorder="1" applyAlignment="1">
      <alignment vertical="center" wrapText="1"/>
    </xf>
    <xf numFmtId="172" fontId="2" fillId="0" borderId="9" xfId="2" applyNumberFormat="1" applyFont="1" applyFill="1" applyBorder="1" applyAlignment="1">
      <alignment horizontal="right" vertical="center"/>
    </xf>
    <xf numFmtId="14" fontId="5" fillId="0" borderId="9" xfId="2" applyNumberFormat="1" applyFont="1" applyFill="1" applyBorder="1" applyAlignment="1">
      <alignment horizontal="center" vertical="center"/>
    </xf>
    <xf numFmtId="0" fontId="5" fillId="8" borderId="9" xfId="2" applyFont="1" applyFill="1" applyBorder="1" applyAlignment="1">
      <alignment horizontal="left" vertical="center" wrapText="1"/>
    </xf>
    <xf numFmtId="0" fontId="5" fillId="8" borderId="9" xfId="2" applyFont="1" applyFill="1" applyBorder="1" applyAlignment="1">
      <alignment horizontal="left" vertical="center"/>
    </xf>
    <xf numFmtId="14" fontId="5" fillId="8" borderId="9" xfId="2" applyNumberFormat="1" applyFont="1" applyFill="1" applyBorder="1" applyAlignment="1">
      <alignment horizontal="center" vertical="center"/>
    </xf>
    <xf numFmtId="0" fontId="2" fillId="0" borderId="20" xfId="0" applyFont="1" applyBorder="1" applyAlignment="1">
      <alignment vertical="center" wrapText="1"/>
    </xf>
    <xf numFmtId="0" fontId="2" fillId="5" borderId="21" xfId="2" applyFont="1" applyFill="1" applyBorder="1" applyAlignment="1">
      <alignment horizontal="left" vertical="center" wrapText="1"/>
    </xf>
    <xf numFmtId="0" fontId="5" fillId="0" borderId="21" xfId="2" applyFont="1" applyFill="1" applyBorder="1" applyAlignment="1">
      <alignment horizontal="left" vertical="center"/>
    </xf>
    <xf numFmtId="0" fontId="2" fillId="0" borderId="21" xfId="2" applyFont="1" applyFill="1" applyBorder="1" applyAlignment="1">
      <alignment horizontal="left" vertical="center"/>
    </xf>
    <xf numFmtId="3" fontId="2" fillId="0" borderId="21" xfId="2" applyNumberFormat="1" applyFont="1" applyFill="1" applyBorder="1" applyAlignment="1">
      <alignment horizontal="right" vertical="center"/>
    </xf>
    <xf numFmtId="0" fontId="5" fillId="0" borderId="21" xfId="2" applyFont="1" applyFill="1" applyBorder="1" applyAlignment="1">
      <alignment vertical="center"/>
    </xf>
    <xf numFmtId="14" fontId="5" fillId="0" borderId="21" xfId="2" applyNumberFormat="1" applyFont="1" applyFill="1" applyBorder="1" applyAlignment="1">
      <alignment horizontal="center" vertical="center"/>
    </xf>
    <xf numFmtId="0" fontId="5" fillId="0" borderId="22" xfId="2" applyFont="1" applyFill="1" applyBorder="1" applyAlignment="1">
      <alignment vertical="center"/>
    </xf>
    <xf numFmtId="0" fontId="7" fillId="5" borderId="0" xfId="0" applyFont="1" applyFill="1"/>
    <xf numFmtId="0" fontId="14" fillId="8" borderId="18" xfId="2" applyFont="1" applyFill="1" applyBorder="1" applyAlignment="1">
      <alignment horizontal="left" vertical="center"/>
    </xf>
    <xf numFmtId="0" fontId="14" fillId="8" borderId="18" xfId="2" applyFont="1" applyFill="1" applyBorder="1" applyAlignment="1">
      <alignment vertical="center"/>
    </xf>
    <xf numFmtId="0" fontId="14" fillId="8" borderId="19" xfId="2" applyFont="1" applyFill="1" applyBorder="1" applyAlignment="1">
      <alignment vertical="center"/>
    </xf>
    <xf numFmtId="0" fontId="15" fillId="0" borderId="16" xfId="2" applyFont="1" applyFill="1" applyBorder="1" applyAlignment="1">
      <alignment horizontal="left" vertical="center" wrapText="1"/>
    </xf>
    <xf numFmtId="0" fontId="15" fillId="0" borderId="9" xfId="2" applyFont="1" applyFill="1" applyBorder="1" applyAlignment="1">
      <alignment horizontal="left" vertical="center" wrapText="1"/>
    </xf>
    <xf numFmtId="0" fontId="15" fillId="0" borderId="9" xfId="2" applyFont="1" applyFill="1" applyBorder="1" applyAlignment="1">
      <alignment horizontal="left" vertical="center"/>
    </xf>
    <xf numFmtId="0" fontId="15" fillId="0" borderId="9" xfId="2" applyFont="1" applyFill="1" applyBorder="1" applyAlignment="1">
      <alignment vertical="center" wrapText="1"/>
    </xf>
    <xf numFmtId="14" fontId="15" fillId="0" borderId="9" xfId="2" applyNumberFormat="1" applyFont="1" applyFill="1" applyBorder="1" applyAlignment="1">
      <alignment horizontal="center" vertical="center"/>
    </xf>
    <xf numFmtId="0" fontId="15" fillId="0" borderId="13" xfId="2" applyFont="1" applyFill="1" applyBorder="1" applyAlignment="1">
      <alignment vertical="center"/>
    </xf>
    <xf numFmtId="0" fontId="14" fillId="8" borderId="9" xfId="2" applyFont="1" applyFill="1" applyBorder="1" applyAlignment="1">
      <alignment horizontal="left" vertical="center"/>
    </xf>
    <xf numFmtId="14" fontId="14" fillId="8" borderId="9" xfId="2" applyNumberFormat="1" applyFont="1" applyFill="1" applyBorder="1" applyAlignment="1">
      <alignment horizontal="center" vertical="center"/>
    </xf>
    <xf numFmtId="0" fontId="14" fillId="8" borderId="13" xfId="2" applyFont="1" applyFill="1" applyBorder="1" applyAlignment="1">
      <alignment vertical="center"/>
    </xf>
    <xf numFmtId="0" fontId="15" fillId="0" borderId="16" xfId="2" applyFont="1" applyFill="1" applyBorder="1" applyAlignment="1">
      <alignment horizontal="justify" vertical="center" wrapText="1"/>
    </xf>
    <xf numFmtId="0" fontId="15" fillId="0" borderId="9" xfId="2" applyFont="1" applyFill="1" applyBorder="1" applyAlignment="1">
      <alignment horizontal="right" vertical="center"/>
    </xf>
    <xf numFmtId="0" fontId="15" fillId="0" borderId="13" xfId="2" applyFont="1" applyFill="1" applyBorder="1" applyAlignment="1">
      <alignment vertical="center" wrapText="1"/>
    </xf>
    <xf numFmtId="0" fontId="15" fillId="0" borderId="13" xfId="2" applyFont="1" applyFill="1" applyBorder="1" applyAlignment="1">
      <alignment horizontal="justify" vertical="center" wrapText="1"/>
    </xf>
    <xf numFmtId="0" fontId="15" fillId="0" borderId="20" xfId="2" applyFont="1" applyFill="1" applyBorder="1" applyAlignment="1">
      <alignment horizontal="justify" vertical="center" wrapText="1"/>
    </xf>
    <xf numFmtId="0" fontId="15" fillId="0" borderId="21" xfId="2" applyFont="1" applyFill="1" applyBorder="1" applyAlignment="1">
      <alignment horizontal="left" vertical="center" wrapText="1"/>
    </xf>
    <xf numFmtId="0" fontId="15" fillId="0" borderId="21" xfId="2" applyFont="1" applyFill="1" applyBorder="1" applyAlignment="1">
      <alignment horizontal="left" vertical="center"/>
    </xf>
    <xf numFmtId="0" fontId="15" fillId="0" borderId="21" xfId="2" applyFont="1" applyFill="1" applyBorder="1" applyAlignment="1">
      <alignment vertical="center"/>
    </xf>
    <xf numFmtId="14" fontId="15" fillId="0" borderId="21" xfId="2" applyNumberFormat="1" applyFont="1" applyFill="1" applyBorder="1" applyAlignment="1">
      <alignment horizontal="center" vertical="center"/>
    </xf>
    <xf numFmtId="0" fontId="15" fillId="0" borderId="22" xfId="2" applyFont="1" applyFill="1" applyBorder="1" applyAlignment="1">
      <alignment horizontal="justify" vertical="center" wrapText="1"/>
    </xf>
    <xf numFmtId="3" fontId="15" fillId="0" borderId="9" xfId="2" applyNumberFormat="1" applyFont="1" applyFill="1" applyBorder="1" applyAlignment="1">
      <alignment horizontal="right" vertical="center"/>
    </xf>
    <xf numFmtId="3" fontId="14" fillId="8" borderId="9" xfId="2" applyNumberFormat="1" applyFont="1" applyFill="1" applyBorder="1" applyAlignment="1">
      <alignment horizontal="left" vertical="center"/>
    </xf>
    <xf numFmtId="3" fontId="15" fillId="0" borderId="21" xfId="2" applyNumberFormat="1" applyFont="1" applyFill="1" applyBorder="1" applyAlignment="1">
      <alignment horizontal="right" vertical="center"/>
    </xf>
    <xf numFmtId="0" fontId="7" fillId="0" borderId="0" xfId="4" applyFont="1" applyAlignment="1">
      <alignment vertical="center"/>
    </xf>
    <xf numFmtId="2" fontId="7" fillId="0" borderId="0" xfId="4" applyNumberFormat="1" applyFont="1" applyAlignment="1">
      <alignment vertical="center"/>
    </xf>
    <xf numFmtId="4" fontId="5" fillId="8" borderId="18" xfId="2" applyNumberFormat="1" applyFont="1" applyFill="1" applyBorder="1" applyAlignment="1">
      <alignment horizontal="right" vertical="center"/>
    </xf>
    <xf numFmtId="0" fontId="2" fillId="0" borderId="13" xfId="2" applyFont="1" applyFill="1" applyBorder="1" applyAlignment="1">
      <alignment horizontal="center" vertical="center" wrapText="1"/>
    </xf>
    <xf numFmtId="14" fontId="2" fillId="0" borderId="9" xfId="2" applyNumberFormat="1" applyFont="1" applyFill="1" applyBorder="1" applyAlignment="1">
      <alignment horizontal="left" vertical="center" wrapText="1"/>
    </xf>
    <xf numFmtId="3" fontId="2" fillId="0" borderId="9" xfId="2" applyNumberFormat="1" applyFont="1" applyFill="1" applyBorder="1" applyAlignment="1" applyProtection="1">
      <alignment horizontal="right" vertical="center"/>
    </xf>
    <xf numFmtId="0" fontId="2" fillId="0" borderId="9" xfId="2" applyNumberFormat="1" applyFont="1" applyFill="1" applyBorder="1" applyAlignment="1" applyProtection="1">
      <alignment horizontal="left" vertical="center" wrapText="1"/>
    </xf>
    <xf numFmtId="0" fontId="2" fillId="0" borderId="16" xfId="0" applyFont="1" applyBorder="1" applyAlignment="1">
      <alignment horizontal="left" vertical="center" wrapText="1"/>
    </xf>
    <xf numFmtId="0" fontId="2" fillId="0" borderId="9" xfId="0" applyFont="1" applyBorder="1" applyAlignment="1">
      <alignment horizontal="left" vertical="center" wrapText="1"/>
    </xf>
    <xf numFmtId="3" fontId="2" fillId="8" borderId="9" xfId="2" applyNumberFormat="1" applyFont="1" applyFill="1" applyBorder="1" applyAlignment="1">
      <alignment horizontal="right" vertical="center"/>
    </xf>
    <xf numFmtId="0" fontId="2" fillId="0" borderId="16" xfId="0" applyFont="1" applyBorder="1" applyAlignment="1">
      <alignment horizontal="left" wrapText="1"/>
    </xf>
    <xf numFmtId="0" fontId="2" fillId="0" borderId="9" xfId="2" applyNumberFormat="1" applyFont="1" applyFill="1" applyBorder="1" applyAlignment="1" applyProtection="1">
      <alignment vertical="center"/>
    </xf>
    <xf numFmtId="0" fontId="2" fillId="0" borderId="9" xfId="0" applyFont="1" applyBorder="1" applyAlignment="1">
      <alignment vertical="center"/>
    </xf>
    <xf numFmtId="0" fontId="2" fillId="0" borderId="20" xfId="2" applyFont="1" applyFill="1" applyBorder="1" applyAlignment="1">
      <alignment horizontal="left" vertical="center" wrapText="1"/>
    </xf>
    <xf numFmtId="0" fontId="2" fillId="0" borderId="21" xfId="2" applyFont="1" applyFill="1" applyBorder="1" applyAlignment="1">
      <alignment horizontal="center" vertical="center"/>
    </xf>
    <xf numFmtId="0" fontId="2" fillId="0" borderId="21" xfId="2" applyFont="1" applyFill="1" applyBorder="1" applyAlignment="1">
      <alignment vertical="center"/>
    </xf>
    <xf numFmtId="0" fontId="5" fillId="8" borderId="17" xfId="2" applyFont="1" applyFill="1" applyBorder="1" applyAlignment="1">
      <alignment horizontal="center" vertical="center"/>
    </xf>
    <xf numFmtId="3" fontId="5" fillId="8" borderId="18" xfId="2" applyNumberFormat="1" applyFont="1" applyFill="1" applyBorder="1" applyAlignment="1">
      <alignment horizontal="right" vertical="center"/>
    </xf>
    <xf numFmtId="0" fontId="2" fillId="0" borderId="16" xfId="2" applyFont="1" applyBorder="1" applyAlignment="1">
      <alignment horizontal="left" vertical="center" wrapText="1"/>
    </xf>
    <xf numFmtId="3" fontId="2" fillId="0" borderId="9" xfId="5" applyNumberFormat="1" applyFont="1" applyBorder="1" applyAlignment="1">
      <alignment vertical="center" wrapText="1"/>
    </xf>
    <xf numFmtId="14" fontId="2" fillId="0" borderId="9" xfId="2" applyNumberFormat="1" applyFont="1" applyBorder="1" applyAlignment="1">
      <alignment horizontal="center" vertical="center" wrapText="1"/>
    </xf>
    <xf numFmtId="0" fontId="2" fillId="0" borderId="13" xfId="2" applyFont="1" applyBorder="1" applyAlignment="1">
      <alignment horizontal="center" vertical="center" wrapText="1"/>
    </xf>
    <xf numFmtId="0" fontId="2" fillId="5" borderId="16" xfId="0" applyFont="1" applyFill="1" applyBorder="1" applyAlignment="1" applyProtection="1">
      <alignment vertical="center" wrapText="1"/>
      <protection locked="0"/>
    </xf>
    <xf numFmtId="0" fontId="2" fillId="0" borderId="9" xfId="2" applyFont="1" applyBorder="1" applyAlignment="1">
      <alignment horizontal="center" vertical="center" wrapText="1"/>
    </xf>
    <xf numFmtId="0" fontId="38" fillId="5" borderId="9" xfId="0" applyFont="1" applyFill="1" applyBorder="1" applyAlignment="1" applyProtection="1">
      <alignment horizontal="center" vertical="center" wrapText="1"/>
      <protection locked="0"/>
    </xf>
    <xf numFmtId="14" fontId="38" fillId="5" borderId="9" xfId="0" applyNumberFormat="1" applyFont="1" applyFill="1" applyBorder="1" applyAlignment="1" applyProtection="1">
      <alignment horizontal="center" vertical="center" wrapText="1"/>
      <protection locked="0"/>
    </xf>
    <xf numFmtId="3" fontId="2" fillId="0" borderId="9" xfId="0" applyNumberFormat="1" applyFont="1" applyBorder="1" applyAlignment="1">
      <alignment horizontal="center" vertical="center" wrapText="1"/>
    </xf>
    <xf numFmtId="3" fontId="2" fillId="0" borderId="9" xfId="5" applyNumberFormat="1" applyFont="1" applyBorder="1" applyAlignment="1">
      <alignment vertical="center"/>
    </xf>
    <xf numFmtId="3" fontId="2" fillId="0" borderId="9" xfId="5" applyNumberFormat="1" applyFont="1" applyFill="1" applyBorder="1" applyAlignment="1">
      <alignment vertical="center"/>
    </xf>
    <xf numFmtId="0" fontId="2" fillId="5" borderId="20" xfId="0" applyFont="1" applyFill="1" applyBorder="1" applyAlignment="1" applyProtection="1">
      <alignment vertical="center" wrapText="1"/>
      <protection locked="0"/>
    </xf>
    <xf numFmtId="0" fontId="2" fillId="0" borderId="21" xfId="2" applyFont="1" applyBorder="1" applyAlignment="1">
      <alignment horizontal="center" vertical="center" wrapText="1"/>
    </xf>
    <xf numFmtId="3" fontId="2" fillId="0" borderId="21" xfId="5" applyNumberFormat="1" applyFont="1" applyBorder="1" applyAlignment="1">
      <alignment vertical="center"/>
    </xf>
    <xf numFmtId="0" fontId="5" fillId="0" borderId="21" xfId="2" applyFont="1" applyFill="1" applyBorder="1" applyAlignment="1">
      <alignment horizontal="center" vertical="center"/>
    </xf>
    <xf numFmtId="0" fontId="2" fillId="0" borderId="22" xfId="2" applyFont="1" applyBorder="1" applyAlignment="1">
      <alignment horizontal="center" vertical="center" wrapText="1"/>
    </xf>
    <xf numFmtId="0" fontId="39" fillId="8" borderId="18" xfId="2" applyFont="1" applyFill="1" applyBorder="1" applyAlignment="1">
      <alignment horizontal="left" vertical="center" wrapText="1"/>
    </xf>
    <xf numFmtId="0" fontId="15" fillId="0" borderId="9" xfId="4" applyFont="1" applyFill="1" applyBorder="1" applyAlignment="1">
      <alignment vertical="center" wrapText="1"/>
    </xf>
    <xf numFmtId="0" fontId="2" fillId="0" borderId="9" xfId="4" applyFont="1" applyFill="1" applyBorder="1" applyAlignment="1">
      <alignment vertical="center"/>
    </xf>
    <xf numFmtId="0" fontId="2" fillId="0" borderId="13" xfId="4" applyFont="1" applyFill="1" applyBorder="1" applyAlignment="1">
      <alignment vertical="center"/>
    </xf>
    <xf numFmtId="0" fontId="14" fillId="8" borderId="9" xfId="2" applyFont="1" applyFill="1" applyBorder="1" applyAlignment="1">
      <alignment horizontal="left" vertical="center" wrapText="1"/>
    </xf>
    <xf numFmtId="0" fontId="5" fillId="0" borderId="13" xfId="4" applyFont="1" applyFill="1" applyBorder="1" applyAlignment="1">
      <alignment vertical="center"/>
    </xf>
    <xf numFmtId="0" fontId="2" fillId="0" borderId="13" xfId="4" applyFont="1" applyBorder="1" applyAlignment="1">
      <alignment vertical="center"/>
    </xf>
    <xf numFmtId="0" fontId="5" fillId="0" borderId="9" xfId="2" applyFont="1" applyBorder="1" applyAlignment="1">
      <alignment horizontal="left" vertical="center"/>
    </xf>
    <xf numFmtId="0" fontId="5" fillId="0" borderId="9" xfId="2" applyFont="1" applyBorder="1" applyAlignment="1">
      <alignment vertical="center"/>
    </xf>
    <xf numFmtId="0" fontId="15" fillId="0" borderId="21" xfId="4" applyFont="1" applyFill="1" applyBorder="1" applyAlignment="1">
      <alignment vertical="center" wrapText="1"/>
    </xf>
    <xf numFmtId="0" fontId="5" fillId="0" borderId="21" xfId="2" applyFont="1" applyBorder="1" applyAlignment="1">
      <alignment horizontal="left" vertical="center"/>
    </xf>
    <xf numFmtId="0" fontId="5" fillId="0" borderId="21" xfId="2" applyFont="1" applyBorder="1" applyAlignment="1">
      <alignment vertical="center"/>
    </xf>
    <xf numFmtId="0" fontId="2" fillId="0" borderId="22" xfId="4" applyFont="1" applyBorder="1" applyAlignment="1">
      <alignment vertical="center"/>
    </xf>
    <xf numFmtId="0" fontId="40" fillId="0" borderId="16" xfId="4" applyFont="1" applyFill="1" applyBorder="1" applyAlignment="1">
      <alignment vertical="center" wrapText="1"/>
    </xf>
    <xf numFmtId="0" fontId="40" fillId="0" borderId="16" xfId="4" applyFont="1" applyBorder="1" applyAlignment="1">
      <alignment vertical="center" wrapText="1"/>
    </xf>
    <xf numFmtId="0" fontId="40" fillId="0" borderId="20" xfId="4" applyFont="1" applyBorder="1" applyAlignment="1">
      <alignment vertical="center" wrapText="1"/>
    </xf>
    <xf numFmtId="0" fontId="40" fillId="0" borderId="9" xfId="4" applyFont="1" applyFill="1" applyBorder="1" applyAlignment="1">
      <alignment vertical="center" wrapText="1"/>
    </xf>
    <xf numFmtId="0" fontId="2" fillId="0" borderId="9" xfId="4" applyFont="1" applyFill="1" applyBorder="1" applyAlignment="1">
      <alignment vertical="center" wrapText="1"/>
    </xf>
    <xf numFmtId="0" fontId="40" fillId="0" borderId="9" xfId="4" applyFont="1" applyBorder="1" applyAlignment="1">
      <alignment vertical="center" wrapText="1"/>
    </xf>
    <xf numFmtId="0" fontId="40" fillId="0" borderId="21" xfId="4" applyFont="1" applyBorder="1" applyAlignment="1">
      <alignment vertical="center" wrapText="1"/>
    </xf>
    <xf numFmtId="167" fontId="2" fillId="0" borderId="9" xfId="7" applyNumberFormat="1" applyFont="1" applyFill="1" applyBorder="1" applyAlignment="1">
      <alignment horizontal="right" vertical="center"/>
    </xf>
    <xf numFmtId="167" fontId="2" fillId="0" borderId="9" xfId="7" applyNumberFormat="1" applyFont="1" applyFill="1" applyBorder="1" applyAlignment="1">
      <alignment vertical="center"/>
    </xf>
    <xf numFmtId="167" fontId="2" fillId="0" borderId="9" xfId="7" applyNumberFormat="1" applyFont="1" applyBorder="1" applyAlignment="1">
      <alignment horizontal="right" vertical="center"/>
    </xf>
    <xf numFmtId="167" fontId="2" fillId="0" borderId="21" xfId="7" applyNumberFormat="1" applyFont="1" applyBorder="1" applyAlignment="1">
      <alignment horizontal="right" vertical="center"/>
    </xf>
    <xf numFmtId="0" fontId="8" fillId="8" borderId="37" xfId="2" applyFont="1" applyFill="1" applyBorder="1" applyAlignment="1">
      <alignment horizontal="left" vertical="center"/>
    </xf>
    <xf numFmtId="0" fontId="8" fillId="8" borderId="37" xfId="2" applyFont="1" applyFill="1" applyBorder="1" applyAlignment="1">
      <alignment vertical="center"/>
    </xf>
    <xf numFmtId="0" fontId="8" fillId="8" borderId="38" xfId="2" applyFont="1" applyFill="1" applyBorder="1" applyAlignment="1">
      <alignment vertical="center"/>
    </xf>
    <xf numFmtId="0" fontId="2" fillId="5" borderId="39" xfId="4" applyFont="1" applyFill="1" applyBorder="1" applyAlignment="1">
      <alignment vertical="center" wrapText="1"/>
    </xf>
    <xf numFmtId="0" fontId="2" fillId="5" borderId="40" xfId="4" applyFont="1" applyFill="1" applyBorder="1" applyAlignment="1">
      <alignment vertical="center" wrapText="1"/>
    </xf>
    <xf numFmtId="0" fontId="2" fillId="5" borderId="40" xfId="4" applyFont="1" applyFill="1" applyBorder="1" applyAlignment="1">
      <alignment horizontal="center" vertical="center" wrapText="1"/>
    </xf>
    <xf numFmtId="14" fontId="2" fillId="5" borderId="40" xfId="4" applyNumberFormat="1" applyFont="1" applyFill="1" applyBorder="1" applyAlignment="1">
      <alignment horizontal="center" vertical="center" wrapText="1"/>
    </xf>
    <xf numFmtId="0" fontId="2" fillId="5" borderId="41" xfId="4" applyFont="1" applyFill="1" applyBorder="1" applyAlignment="1">
      <alignment vertical="center" wrapText="1"/>
    </xf>
    <xf numFmtId="0" fontId="2" fillId="5" borderId="41" xfId="4" applyFont="1" applyFill="1" applyBorder="1" applyAlignment="1">
      <alignment horizontal="left" vertical="center" wrapText="1"/>
    </xf>
    <xf numFmtId="0" fontId="5" fillId="8" borderId="40" xfId="2" applyFont="1" applyFill="1" applyBorder="1" applyAlignment="1">
      <alignment horizontal="left" vertical="center"/>
    </xf>
    <xf numFmtId="0" fontId="5" fillId="8" borderId="40" xfId="2" applyFont="1" applyFill="1" applyBorder="1" applyAlignment="1">
      <alignment vertical="center"/>
    </xf>
    <xf numFmtId="0" fontId="5" fillId="8" borderId="41" xfId="2" applyFont="1" applyFill="1" applyBorder="1" applyAlignment="1">
      <alignment vertical="center"/>
    </xf>
    <xf numFmtId="14" fontId="2" fillId="5" borderId="41" xfId="4" applyNumberFormat="1" applyFont="1" applyFill="1" applyBorder="1" applyAlignment="1">
      <alignment horizontal="center" vertical="center" wrapText="1"/>
    </xf>
    <xf numFmtId="0" fontId="2" fillId="5" borderId="42" xfId="4" applyFont="1" applyFill="1" applyBorder="1" applyAlignment="1">
      <alignment vertical="center" wrapText="1"/>
    </xf>
    <xf numFmtId="0" fontId="2" fillId="5" borderId="43" xfId="4" applyFont="1" applyFill="1" applyBorder="1" applyAlignment="1">
      <alignment vertical="center" wrapText="1"/>
    </xf>
    <xf numFmtId="0" fontId="2" fillId="5" borderId="43" xfId="4" applyFont="1" applyFill="1" applyBorder="1" applyAlignment="1">
      <alignment horizontal="center" vertical="center" wrapText="1"/>
    </xf>
    <xf numFmtId="14" fontId="2" fillId="5" borderId="43" xfId="4" applyNumberFormat="1" applyFont="1" applyFill="1" applyBorder="1" applyAlignment="1">
      <alignment horizontal="center" vertical="center" wrapText="1"/>
    </xf>
    <xf numFmtId="14" fontId="2" fillId="5" borderId="44" xfId="4" applyNumberFormat="1" applyFont="1" applyFill="1" applyBorder="1" applyAlignment="1">
      <alignment horizontal="center" vertical="center" wrapText="1"/>
    </xf>
    <xf numFmtId="3" fontId="2" fillId="5" borderId="40" xfId="4" applyNumberFormat="1" applyFont="1" applyFill="1" applyBorder="1" applyAlignment="1">
      <alignment horizontal="right" vertical="center" wrapText="1"/>
    </xf>
    <xf numFmtId="3" fontId="2" fillId="5" borderId="40" xfId="7" applyNumberFormat="1" applyFont="1" applyFill="1" applyBorder="1" applyAlignment="1">
      <alignment horizontal="right" vertical="center" wrapText="1"/>
    </xf>
    <xf numFmtId="3" fontId="5" fillId="8" borderId="40" xfId="2" applyNumberFormat="1" applyFont="1" applyFill="1" applyBorder="1" applyAlignment="1">
      <alignment vertical="center"/>
    </xf>
    <xf numFmtId="3" fontId="5" fillId="8" borderId="40" xfId="2" applyNumberFormat="1" applyFont="1" applyFill="1" applyBorder="1" applyAlignment="1">
      <alignment horizontal="left" vertical="center"/>
    </xf>
    <xf numFmtId="3" fontId="2" fillId="5" borderId="43" xfId="7" applyNumberFormat="1" applyFont="1" applyFill="1" applyBorder="1" applyAlignment="1">
      <alignment horizontal="right" vertical="center" wrapText="1"/>
    </xf>
    <xf numFmtId="0" fontId="2" fillId="0" borderId="9" xfId="0" applyFont="1" applyBorder="1" applyAlignment="1">
      <alignment horizontal="center" vertical="center" wrapText="1"/>
    </xf>
    <xf numFmtId="0" fontId="2" fillId="0" borderId="9" xfId="0" applyFont="1" applyFill="1" applyBorder="1" applyAlignment="1">
      <alignment horizontal="center" vertical="center"/>
    </xf>
    <xf numFmtId="0" fontId="2" fillId="0" borderId="16" xfId="2" applyFont="1" applyFill="1" applyBorder="1" applyAlignment="1">
      <alignment vertical="center" wrapText="1"/>
    </xf>
    <xf numFmtId="0" fontId="2" fillId="0" borderId="9" xfId="0" applyFont="1" applyBorder="1" applyAlignment="1">
      <alignment vertical="center" wrapText="1"/>
    </xf>
    <xf numFmtId="14" fontId="2" fillId="0" borderId="9" xfId="0" applyNumberFormat="1" applyFont="1" applyBorder="1" applyAlignment="1">
      <alignment horizontal="center" vertical="center"/>
    </xf>
    <xf numFmtId="0" fontId="40" fillId="0" borderId="9" xfId="0" applyFont="1" applyBorder="1" applyAlignment="1">
      <alignment vertical="center" wrapText="1"/>
    </xf>
    <xf numFmtId="0" fontId="16" fillId="0" borderId="16" xfId="0" applyFont="1" applyBorder="1" applyAlignment="1">
      <alignment horizontal="justify" vertical="center" wrapText="1"/>
    </xf>
    <xf numFmtId="0" fontId="2" fillId="0" borderId="9" xfId="0" applyFont="1" applyFill="1" applyBorder="1" applyAlignment="1">
      <alignment horizontal="center" vertical="center" wrapText="1"/>
    </xf>
    <xf numFmtId="0" fontId="2" fillId="0" borderId="9" xfId="0" applyFont="1" applyBorder="1" applyAlignment="1">
      <alignment horizontal="center" vertical="center"/>
    </xf>
    <xf numFmtId="0" fontId="2" fillId="0" borderId="16" xfId="0" applyFont="1" applyBorder="1" applyAlignment="1">
      <alignment horizontal="justify" vertical="center"/>
    </xf>
    <xf numFmtId="0" fontId="2" fillId="0" borderId="13" xfId="2" quotePrefix="1" applyFont="1" applyFill="1" applyBorder="1" applyAlignment="1">
      <alignment horizontal="center" vertical="center" wrapText="1"/>
    </xf>
    <xf numFmtId="0" fontId="16" fillId="0" borderId="20" xfId="0" applyFont="1" applyBorder="1" applyAlignment="1">
      <alignment horizontal="justify" vertical="center" wrapText="1"/>
    </xf>
    <xf numFmtId="0" fontId="2" fillId="0" borderId="21" xfId="0" applyFont="1" applyBorder="1" applyAlignment="1">
      <alignment horizontal="center" vertical="center"/>
    </xf>
    <xf numFmtId="0" fontId="2" fillId="0" borderId="21" xfId="0" applyFont="1" applyBorder="1" applyAlignment="1">
      <alignment horizontal="center" vertical="center" wrapText="1"/>
    </xf>
    <xf numFmtId="0" fontId="2" fillId="0" borderId="21" xfId="0" applyFont="1" applyFill="1" applyBorder="1" applyAlignment="1">
      <alignment horizontal="center" vertical="center" wrapText="1"/>
    </xf>
    <xf numFmtId="0" fontId="2" fillId="0" borderId="21" xfId="0" applyFont="1" applyFill="1" applyBorder="1" applyAlignment="1">
      <alignment horizontal="center" vertical="center"/>
    </xf>
    <xf numFmtId="0" fontId="2" fillId="0" borderId="22" xfId="2" quotePrefix="1" applyFont="1" applyFill="1" applyBorder="1" applyAlignment="1">
      <alignment horizontal="center" vertical="center" wrapText="1"/>
    </xf>
    <xf numFmtId="3" fontId="2" fillId="0" borderId="9" xfId="0" applyNumberFormat="1" applyFont="1" applyBorder="1" applyAlignment="1">
      <alignment horizontal="right" vertical="center" wrapText="1"/>
    </xf>
    <xf numFmtId="3" fontId="2" fillId="0" borderId="9" xfId="0" applyNumberFormat="1" applyFont="1" applyFill="1" applyBorder="1" applyAlignment="1">
      <alignment horizontal="right" vertical="center" wrapText="1"/>
    </xf>
    <xf numFmtId="173" fontId="2" fillId="0" borderId="9" xfId="0" applyNumberFormat="1" applyFont="1" applyFill="1" applyBorder="1" applyAlignment="1">
      <alignment horizontal="right" vertical="center" wrapText="1"/>
    </xf>
    <xf numFmtId="3" fontId="2" fillId="0" borderId="9" xfId="0" applyNumberFormat="1" applyFont="1" applyBorder="1" applyAlignment="1">
      <alignment horizontal="right" vertical="center"/>
    </xf>
    <xf numFmtId="0" fontId="5" fillId="8" borderId="19" xfId="2" applyFont="1" applyFill="1" applyBorder="1" applyAlignment="1">
      <alignment horizontal="center" vertical="center"/>
    </xf>
    <xf numFmtId="3" fontId="16" fillId="0" borderId="9" xfId="0" applyNumberFormat="1" applyFont="1" applyBorder="1" applyAlignment="1">
      <alignment horizontal="right" vertical="center"/>
    </xf>
    <xf numFmtId="14" fontId="5" fillId="8" borderId="18" xfId="2" applyNumberFormat="1" applyFont="1" applyFill="1" applyBorder="1" applyAlignment="1">
      <alignment vertical="center"/>
    </xf>
    <xf numFmtId="3" fontId="2" fillId="0" borderId="9" xfId="2" applyNumberFormat="1" applyFont="1" applyFill="1" applyBorder="1" applyAlignment="1">
      <alignment horizontal="right" vertical="center" wrapText="1"/>
    </xf>
    <xf numFmtId="4" fontId="2" fillId="0" borderId="9" xfId="2" applyNumberFormat="1" applyFont="1" applyFill="1" applyBorder="1" applyAlignment="1">
      <alignment horizontal="center" vertical="center" wrapText="1"/>
    </xf>
    <xf numFmtId="0" fontId="2" fillId="0" borderId="21" xfId="2" applyFont="1" applyFill="1" applyBorder="1" applyAlignment="1">
      <alignment horizontal="left" vertical="center" wrapText="1"/>
    </xf>
    <xf numFmtId="0" fontId="2" fillId="0" borderId="21" xfId="2" applyFont="1" applyFill="1" applyBorder="1" applyAlignment="1">
      <alignment vertical="center" wrapText="1"/>
    </xf>
    <xf numFmtId="3" fontId="2" fillId="0" borderId="21" xfId="2" applyNumberFormat="1" applyFont="1" applyFill="1" applyBorder="1" applyAlignment="1">
      <alignment horizontal="right" vertical="center" wrapText="1"/>
    </xf>
    <xf numFmtId="0" fontId="15" fillId="0" borderId="9" xfId="0" applyFont="1" applyBorder="1" applyAlignment="1">
      <alignment horizontal="center" vertical="center" wrapText="1"/>
    </xf>
    <xf numFmtId="0" fontId="15" fillId="0" borderId="9" xfId="0" applyFont="1" applyBorder="1" applyAlignment="1">
      <alignment vertical="center" wrapText="1"/>
    </xf>
    <xf numFmtId="14" fontId="15" fillId="0" borderId="9" xfId="0" applyNumberFormat="1" applyFont="1" applyBorder="1" applyAlignment="1">
      <alignment horizontal="center" vertical="center"/>
    </xf>
    <xf numFmtId="0" fontId="2" fillId="0" borderId="9" xfId="15" applyFont="1" applyFill="1" applyBorder="1" applyAlignment="1">
      <alignment vertical="center" wrapText="1"/>
    </xf>
    <xf numFmtId="0" fontId="16" fillId="0" borderId="9" xfId="0" applyFont="1" applyBorder="1" applyAlignment="1">
      <alignment vertical="center" wrapText="1"/>
    </xf>
    <xf numFmtId="14" fontId="15" fillId="0" borderId="9" xfId="0" applyNumberFormat="1" applyFont="1" applyBorder="1" applyAlignment="1">
      <alignment horizontal="center" vertical="center" wrapText="1"/>
    </xf>
    <xf numFmtId="0" fontId="16" fillId="0" borderId="9" xfId="0" applyFont="1" applyBorder="1" applyAlignment="1">
      <alignment horizontal="center" vertical="center" wrapText="1"/>
    </xf>
    <xf numFmtId="14" fontId="2" fillId="0" borderId="9" xfId="0" applyNumberFormat="1" applyFont="1" applyBorder="1" applyAlignment="1">
      <alignment horizontal="center" vertical="center" wrapText="1"/>
    </xf>
    <xf numFmtId="0" fontId="5" fillId="0" borderId="9" xfId="2" applyFont="1" applyBorder="1" applyAlignment="1">
      <alignment horizontal="center" vertical="center"/>
    </xf>
    <xf numFmtId="14" fontId="2" fillId="0" borderId="16" xfId="0" applyNumberFormat="1" applyFont="1" applyBorder="1" applyAlignment="1">
      <alignment vertical="center" wrapText="1"/>
    </xf>
    <xf numFmtId="0" fontId="16" fillId="0" borderId="16" xfId="0" applyFont="1" applyBorder="1" applyAlignment="1">
      <alignment vertical="center" wrapText="1"/>
    </xf>
    <xf numFmtId="0" fontId="16" fillId="0" borderId="16" xfId="0" applyFont="1" applyBorder="1" applyAlignment="1">
      <alignment horizontal="left" vertical="center" wrapText="1"/>
    </xf>
    <xf numFmtId="0" fontId="5" fillId="0" borderId="21" xfId="2" applyFont="1" applyBorder="1" applyAlignment="1">
      <alignment horizontal="center" vertical="center"/>
    </xf>
    <xf numFmtId="3" fontId="15" fillId="0" borderId="9" xfId="0" applyNumberFormat="1" applyFont="1" applyBorder="1" applyAlignment="1">
      <alignment horizontal="right" vertical="center"/>
    </xf>
    <xf numFmtId="3" fontId="15" fillId="0" borderId="9" xfId="0" applyNumberFormat="1" applyFont="1" applyBorder="1" applyAlignment="1">
      <alignment horizontal="right" vertical="center" wrapText="1"/>
    </xf>
    <xf numFmtId="3" fontId="15" fillId="0" borderId="9" xfId="13" applyNumberFormat="1" applyFont="1" applyFill="1" applyBorder="1" applyAlignment="1">
      <alignment horizontal="right" vertical="center" wrapText="1"/>
    </xf>
    <xf numFmtId="3" fontId="16" fillId="0" borderId="9" xfId="0" applyNumberFormat="1" applyFont="1" applyBorder="1" applyAlignment="1">
      <alignment horizontal="right" vertical="center" wrapText="1"/>
    </xf>
    <xf numFmtId="3" fontId="15" fillId="0" borderId="21" xfId="0" applyNumberFormat="1" applyFont="1" applyBorder="1" applyAlignment="1">
      <alignment horizontal="right" vertical="center"/>
    </xf>
    <xf numFmtId="0" fontId="2" fillId="0" borderId="21" xfId="2" applyFont="1" applyBorder="1" applyAlignment="1">
      <alignment horizontal="center" vertical="center"/>
    </xf>
    <xf numFmtId="3" fontId="2" fillId="5" borderId="21" xfId="2" applyNumberFormat="1" applyFont="1" applyFill="1" applyBorder="1" applyAlignment="1">
      <alignment horizontal="right" vertical="center"/>
    </xf>
    <xf numFmtId="0" fontId="2" fillId="0" borderId="16" xfId="4" applyFont="1" applyBorder="1" applyAlignment="1">
      <alignment vertical="center" wrapText="1"/>
    </xf>
    <xf numFmtId="0" fontId="2" fillId="0" borderId="9" xfId="4" applyFont="1" applyBorder="1" applyAlignment="1">
      <alignment vertical="center" wrapText="1"/>
    </xf>
    <xf numFmtId="0" fontId="2" fillId="0" borderId="9" xfId="2" applyFont="1" applyBorder="1" applyAlignment="1">
      <alignment horizontal="left" vertical="center" wrapText="1"/>
    </xf>
    <xf numFmtId="0" fontId="15" fillId="5" borderId="16" xfId="4" applyFont="1" applyFill="1" applyBorder="1" applyAlignment="1">
      <alignment vertical="center" wrapText="1"/>
    </xf>
    <xf numFmtId="0" fontId="15" fillId="5" borderId="9" xfId="4" applyFont="1" applyFill="1" applyBorder="1" applyAlignment="1">
      <alignment vertical="center" wrapText="1"/>
    </xf>
    <xf numFmtId="0" fontId="2" fillId="5" borderId="16" xfId="2" applyFont="1" applyFill="1" applyBorder="1" applyAlignment="1">
      <alignment vertical="center" wrapText="1"/>
    </xf>
    <xf numFmtId="0" fontId="2" fillId="5" borderId="9" xfId="2" applyFont="1" applyFill="1" applyBorder="1" applyAlignment="1">
      <alignment vertical="center" wrapText="1"/>
    </xf>
    <xf numFmtId="0" fontId="2" fillId="5" borderId="20" xfId="2" applyFont="1" applyFill="1" applyBorder="1" applyAlignment="1">
      <alignment vertical="center" wrapText="1"/>
    </xf>
    <xf numFmtId="0" fontId="2" fillId="0" borderId="21" xfId="2" applyFont="1" applyBorder="1" applyAlignment="1">
      <alignment vertical="center" wrapText="1"/>
    </xf>
    <xf numFmtId="0" fontId="14" fillId="8" borderId="18" xfId="2" applyFont="1" applyFill="1" applyBorder="1" applyAlignment="1">
      <alignment horizontal="center" vertical="center"/>
    </xf>
    <xf numFmtId="0" fontId="15" fillId="0" borderId="9" xfId="2" applyFont="1" applyFill="1" applyBorder="1" applyAlignment="1">
      <alignment horizontal="center" vertical="center" wrapText="1"/>
    </xf>
    <xf numFmtId="0" fontId="15" fillId="0" borderId="21" xfId="2" applyFont="1" applyFill="1" applyBorder="1" applyAlignment="1">
      <alignment horizontal="center" vertical="center"/>
    </xf>
    <xf numFmtId="0" fontId="15" fillId="0" borderId="21" xfId="2" applyFont="1" applyFill="1" applyBorder="1" applyAlignment="1">
      <alignment horizontal="center" vertical="center" wrapText="1"/>
    </xf>
    <xf numFmtId="0" fontId="8" fillId="8" borderId="36" xfId="2" applyFont="1" applyFill="1" applyBorder="1" applyAlignment="1">
      <alignment horizontal="center" vertical="center"/>
    </xf>
    <xf numFmtId="0" fontId="5" fillId="8" borderId="39" xfId="2" applyFont="1" applyFill="1" applyBorder="1" applyAlignment="1">
      <alignment horizontal="center" vertical="center"/>
    </xf>
    <xf numFmtId="0" fontId="14" fillId="8" borderId="16" xfId="2" applyFont="1" applyFill="1" applyBorder="1" applyAlignment="1">
      <alignment horizontal="center" vertical="center"/>
    </xf>
    <xf numFmtId="0" fontId="14" fillId="8" borderId="17" xfId="2" applyFont="1" applyFill="1" applyBorder="1" applyAlignment="1">
      <alignment horizontal="center" vertical="center"/>
    </xf>
    <xf numFmtId="0" fontId="32" fillId="8" borderId="16" xfId="2" applyFont="1" applyFill="1" applyBorder="1" applyAlignment="1">
      <alignment horizontal="center" vertical="center" wrapText="1"/>
    </xf>
    <xf numFmtId="0" fontId="32" fillId="8" borderId="17" xfId="2" applyFont="1" applyFill="1" applyBorder="1" applyAlignment="1">
      <alignment horizontal="center" vertical="center"/>
    </xf>
    <xf numFmtId="0" fontId="5" fillId="0" borderId="0" xfId="2" applyFont="1" applyFill="1" applyAlignment="1">
      <alignment vertical="center" wrapText="1"/>
    </xf>
    <xf numFmtId="0" fontId="2" fillId="0" borderId="0" xfId="0" applyFont="1" applyFill="1" applyAlignment="1">
      <alignment wrapText="1"/>
    </xf>
    <xf numFmtId="0" fontId="5" fillId="0" borderId="0" xfId="2" applyFont="1" applyAlignment="1">
      <alignment vertical="center"/>
    </xf>
    <xf numFmtId="0" fontId="2" fillId="0" borderId="0" xfId="0" applyFont="1" applyAlignment="1">
      <alignment vertical="center"/>
    </xf>
    <xf numFmtId="43" fontId="2" fillId="0" borderId="9" xfId="5" applyFont="1" applyBorder="1" applyAlignment="1">
      <alignment vertical="center"/>
    </xf>
    <xf numFmtId="0" fontId="2" fillId="0" borderId="9" xfId="2" applyFont="1" applyBorder="1" applyAlignment="1">
      <alignment vertical="center" wrapText="1"/>
    </xf>
    <xf numFmtId="0" fontId="2" fillId="0" borderId="9" xfId="2" quotePrefix="1" applyFont="1" applyBorder="1" applyAlignment="1">
      <alignment horizontal="center" vertical="center"/>
    </xf>
    <xf numFmtId="0" fontId="2" fillId="0" borderId="9" xfId="2" quotePrefix="1" applyFont="1" applyBorder="1" applyAlignment="1">
      <alignment horizontal="center" vertical="center" wrapText="1"/>
    </xf>
    <xf numFmtId="43" fontId="2" fillId="0" borderId="9" xfId="5" applyFont="1" applyBorder="1" applyAlignment="1">
      <alignment vertical="center" wrapText="1"/>
    </xf>
    <xf numFmtId="49" fontId="2" fillId="0" borderId="0" xfId="1" applyNumberFormat="1" applyFont="1" applyFill="1" applyAlignment="1">
      <alignment horizontal="left" vertical="center"/>
    </xf>
    <xf numFmtId="0" fontId="5" fillId="7" borderId="18" xfId="2" applyFont="1" applyFill="1" applyBorder="1" applyAlignment="1">
      <alignment horizontal="center" vertical="center" wrapText="1"/>
    </xf>
    <xf numFmtId="166" fontId="2" fillId="0" borderId="9" xfId="5" applyNumberFormat="1" applyFont="1" applyFill="1" applyBorder="1" applyAlignment="1">
      <alignment vertical="center" wrapText="1"/>
    </xf>
    <xf numFmtId="0" fontId="5" fillId="0" borderId="8" xfId="2" applyFont="1" applyFill="1" applyBorder="1" applyAlignment="1">
      <alignment horizontal="center" vertical="center"/>
    </xf>
    <xf numFmtId="0" fontId="2" fillId="0" borderId="17" xfId="2" applyFont="1" applyFill="1" applyBorder="1" applyAlignment="1">
      <alignment horizontal="left" vertical="center" wrapText="1"/>
    </xf>
    <xf numFmtId="0" fontId="2" fillId="0" borderId="18" xfId="2" applyFont="1" applyFill="1" applyBorder="1" applyAlignment="1">
      <alignment horizontal="center" vertical="center" wrapText="1"/>
    </xf>
    <xf numFmtId="166" fontId="2" fillId="0" borderId="18" xfId="5" applyNumberFormat="1" applyFont="1" applyFill="1" applyBorder="1" applyAlignment="1">
      <alignment vertical="center" wrapText="1"/>
    </xf>
    <xf numFmtId="0" fontId="2" fillId="0" borderId="18" xfId="2" applyFont="1" applyFill="1" applyBorder="1" applyAlignment="1">
      <alignment vertical="center" wrapText="1"/>
    </xf>
    <xf numFmtId="0" fontId="2" fillId="0" borderId="19" xfId="2" quotePrefix="1" applyFont="1" applyFill="1" applyBorder="1" applyAlignment="1">
      <alignment vertical="center" wrapText="1"/>
    </xf>
    <xf numFmtId="0" fontId="2" fillId="0" borderId="13" xfId="2" quotePrefix="1" applyFont="1" applyFill="1" applyBorder="1" applyAlignment="1">
      <alignment vertical="center" wrapText="1"/>
    </xf>
    <xf numFmtId="166" fontId="2" fillId="0" borderId="21" xfId="5" applyNumberFormat="1" applyFont="1" applyFill="1" applyBorder="1" applyAlignment="1">
      <alignment vertical="center" wrapText="1"/>
    </xf>
    <xf numFmtId="0" fontId="2" fillId="0" borderId="22" xfId="2" quotePrefix="1" applyFont="1" applyFill="1" applyBorder="1" applyAlignment="1">
      <alignment vertical="center" wrapText="1"/>
    </xf>
    <xf numFmtId="43" fontId="5" fillId="7" borderId="21" xfId="5" applyFont="1" applyFill="1" applyBorder="1" applyAlignment="1">
      <alignment vertical="center"/>
    </xf>
    <xf numFmtId="0" fontId="5" fillId="7" borderId="21" xfId="2" applyFont="1" applyFill="1" applyBorder="1" applyAlignment="1">
      <alignment vertical="center" wrapText="1"/>
    </xf>
    <xf numFmtId="167" fontId="5" fillId="7" borderId="21" xfId="5" applyNumberFormat="1" applyFont="1" applyFill="1" applyBorder="1" applyAlignment="1">
      <alignment vertical="center"/>
    </xf>
    <xf numFmtId="167" fontId="2" fillId="0" borderId="18" xfId="5" applyNumberFormat="1" applyFont="1" applyFill="1" applyBorder="1" applyAlignment="1">
      <alignment horizontal="right" vertical="center" wrapText="1"/>
    </xf>
    <xf numFmtId="167" fontId="2" fillId="0" borderId="9" xfId="5" applyNumberFormat="1" applyFont="1" applyFill="1" applyBorder="1" applyAlignment="1">
      <alignment horizontal="right" vertical="center" wrapText="1"/>
    </xf>
    <xf numFmtId="167" fontId="5" fillId="7" borderId="21" xfId="5" applyNumberFormat="1" applyFont="1" applyFill="1" applyBorder="1" applyAlignment="1">
      <alignment horizontal="right" vertical="center"/>
    </xf>
    <xf numFmtId="0" fontId="5" fillId="6" borderId="8" xfId="2" applyFont="1" applyFill="1" applyBorder="1" applyAlignment="1">
      <alignment vertical="center"/>
    </xf>
    <xf numFmtId="0" fontId="2" fillId="0" borderId="18" xfId="2" applyFont="1" applyBorder="1" applyAlignment="1">
      <alignment horizontal="center" vertical="center"/>
    </xf>
    <xf numFmtId="43" fontId="2" fillId="0" borderId="18" xfId="5" applyFont="1" applyBorder="1" applyAlignment="1">
      <alignment vertical="center"/>
    </xf>
    <xf numFmtId="0" fontId="2" fillId="0" borderId="18" xfId="2" applyFont="1" applyBorder="1" applyAlignment="1">
      <alignment vertical="center" wrapText="1"/>
    </xf>
    <xf numFmtId="0" fontId="2" fillId="0" borderId="19" xfId="2" applyFont="1" applyBorder="1" applyAlignment="1">
      <alignment vertical="center" wrapText="1"/>
    </xf>
    <xf numFmtId="0" fontId="2" fillId="0" borderId="13" xfId="2" applyFont="1" applyBorder="1" applyAlignment="1">
      <alignment vertical="center" wrapText="1"/>
    </xf>
    <xf numFmtId="0" fontId="5" fillId="7" borderId="22" xfId="2" applyFont="1" applyFill="1" applyBorder="1" applyAlignment="1">
      <alignment vertical="center" wrapText="1"/>
    </xf>
    <xf numFmtId="0" fontId="2" fillId="0" borderId="18" xfId="2" quotePrefix="1" applyFont="1" applyBorder="1" applyAlignment="1">
      <alignment horizontal="center" vertical="center"/>
    </xf>
    <xf numFmtId="0" fontId="2" fillId="0" borderId="17" xfId="2" applyFont="1" applyBorder="1" applyAlignment="1">
      <alignment horizontal="left" vertical="center" wrapText="1"/>
    </xf>
    <xf numFmtId="167" fontId="2" fillId="0" borderId="18" xfId="5" applyNumberFormat="1" applyFont="1" applyBorder="1" applyAlignment="1">
      <alignment vertical="center"/>
    </xf>
    <xf numFmtId="167" fontId="2" fillId="0" borderId="9" xfId="5" applyNumberFormat="1" applyFont="1" applyBorder="1" applyAlignment="1">
      <alignment vertical="center"/>
    </xf>
    <xf numFmtId="0" fontId="2" fillId="0" borderId="46" xfId="2" applyFont="1" applyBorder="1" applyAlignment="1">
      <alignment horizontal="center" vertical="center"/>
    </xf>
    <xf numFmtId="0" fontId="2" fillId="0" borderId="47" xfId="2" applyFont="1" applyBorder="1" applyAlignment="1">
      <alignment horizontal="center" vertical="center"/>
    </xf>
    <xf numFmtId="0" fontId="5" fillId="6" borderId="48" xfId="2" applyFont="1" applyFill="1" applyBorder="1" applyAlignment="1">
      <alignment vertical="center"/>
    </xf>
    <xf numFmtId="0" fontId="2" fillId="0" borderId="18" xfId="2" applyFont="1" applyBorder="1" applyAlignment="1">
      <alignment horizontal="center" vertical="center" wrapText="1"/>
    </xf>
    <xf numFmtId="0" fontId="2" fillId="0" borderId="18" xfId="2" quotePrefix="1" applyFont="1" applyBorder="1" applyAlignment="1">
      <alignment horizontal="center" vertical="center" wrapText="1"/>
    </xf>
    <xf numFmtId="43" fontId="2" fillId="0" borderId="18" xfId="5" applyFont="1" applyBorder="1" applyAlignment="1">
      <alignment vertical="center" wrapText="1"/>
    </xf>
    <xf numFmtId="167" fontId="2" fillId="0" borderId="18" xfId="5" applyNumberFormat="1" applyFont="1" applyBorder="1" applyAlignment="1">
      <alignment vertical="center" wrapText="1"/>
    </xf>
    <xf numFmtId="167" fontId="2" fillId="0" borderId="9" xfId="5" applyNumberFormat="1" applyFont="1" applyBorder="1" applyAlignment="1">
      <alignment vertical="center" wrapText="1"/>
    </xf>
    <xf numFmtId="0" fontId="2" fillId="0" borderId="8" xfId="2" applyFont="1" applyBorder="1" applyAlignment="1">
      <alignment horizontal="center" vertical="center" wrapText="1"/>
    </xf>
    <xf numFmtId="166" fontId="2" fillId="0" borderId="18" xfId="5" applyNumberFormat="1" applyFont="1" applyBorder="1" applyAlignment="1">
      <alignment vertical="center" wrapText="1"/>
    </xf>
    <xf numFmtId="166" fontId="2" fillId="0" borderId="9" xfId="5" applyNumberFormat="1" applyFont="1" applyBorder="1" applyAlignment="1">
      <alignment vertical="center" wrapText="1"/>
    </xf>
    <xf numFmtId="166" fontId="5" fillId="7" borderId="21" xfId="5" applyNumberFormat="1" applyFont="1" applyFill="1" applyBorder="1" applyAlignment="1">
      <alignment vertical="center"/>
    </xf>
    <xf numFmtId="166" fontId="2" fillId="0" borderId="18" xfId="5" applyNumberFormat="1" applyFont="1" applyBorder="1" applyAlignment="1">
      <alignment vertical="center"/>
    </xf>
    <xf numFmtId="166" fontId="2" fillId="0" borderId="9" xfId="5" applyNumberFormat="1" applyFont="1" applyBorder="1" applyAlignment="1">
      <alignment vertical="center"/>
    </xf>
    <xf numFmtId="0" fontId="2" fillId="0" borderId="8" xfId="2" applyFont="1" applyBorder="1" applyAlignment="1">
      <alignment vertical="center"/>
    </xf>
    <xf numFmtId="0" fontId="5" fillId="0" borderId="0" xfId="4" applyFont="1" applyFill="1" applyAlignment="1"/>
    <xf numFmtId="0" fontId="5" fillId="0" borderId="0" xfId="4" applyFont="1" applyFill="1"/>
    <xf numFmtId="0" fontId="2" fillId="0" borderId="0" xfId="4" applyFont="1" applyFill="1"/>
    <xf numFmtId="0" fontId="5" fillId="0" borderId="0" xfId="4" applyFont="1" applyFill="1" applyAlignment="1">
      <alignment horizontal="center"/>
    </xf>
    <xf numFmtId="0" fontId="5" fillId="7" borderId="21" xfId="4" applyFont="1" applyFill="1" applyBorder="1" applyAlignment="1">
      <alignment horizontal="center" vertical="center" wrapText="1"/>
    </xf>
    <xf numFmtId="0" fontId="5" fillId="7" borderId="22" xfId="4" applyFont="1" applyFill="1" applyBorder="1" applyAlignment="1">
      <alignment horizontal="center" vertical="center" wrapText="1"/>
    </xf>
    <xf numFmtId="0" fontId="5" fillId="0" borderId="0" xfId="2" applyFont="1" applyFill="1" applyAlignment="1">
      <alignment horizontal="center" vertical="center"/>
    </xf>
    <xf numFmtId="166" fontId="2" fillId="0" borderId="18" xfId="5" applyNumberFormat="1" applyFont="1" applyBorder="1"/>
    <xf numFmtId="166" fontId="2" fillId="0" borderId="9" xfId="5" applyNumberFormat="1" applyFont="1" applyBorder="1"/>
    <xf numFmtId="0" fontId="5" fillId="7" borderId="9" xfId="4" applyFont="1" applyFill="1" applyBorder="1" applyAlignment="1">
      <alignment horizontal="center" vertical="center"/>
    </xf>
    <xf numFmtId="3" fontId="5" fillId="7" borderId="9" xfId="4" applyNumberFormat="1" applyFont="1" applyFill="1" applyBorder="1" applyAlignment="1">
      <alignment vertical="center"/>
    </xf>
    <xf numFmtId="3" fontId="5" fillId="7" borderId="13" xfId="4" applyNumberFormat="1" applyFont="1" applyFill="1" applyBorder="1" applyAlignment="1">
      <alignment vertical="center"/>
    </xf>
    <xf numFmtId="0" fontId="5" fillId="7" borderId="21" xfId="4" applyFont="1" applyFill="1" applyBorder="1" applyAlignment="1">
      <alignment horizontal="center" vertical="center"/>
    </xf>
    <xf numFmtId="3" fontId="5" fillId="7" borderId="21" xfId="4" applyNumberFormat="1" applyFont="1" applyFill="1" applyBorder="1" applyAlignment="1">
      <alignment vertical="center"/>
    </xf>
    <xf numFmtId="3" fontId="5" fillId="7" borderId="22" xfId="4" applyNumberFormat="1" applyFont="1" applyFill="1" applyBorder="1" applyAlignment="1">
      <alignment vertical="center"/>
    </xf>
    <xf numFmtId="0" fontId="2" fillId="5" borderId="17" xfId="4" applyFont="1" applyFill="1" applyBorder="1"/>
    <xf numFmtId="174" fontId="2" fillId="5" borderId="18" xfId="4" applyNumberFormat="1" applyFont="1" applyFill="1" applyBorder="1" applyAlignment="1">
      <alignment horizontal="center"/>
    </xf>
    <xf numFmtId="3" fontId="2" fillId="5" borderId="18" xfId="4" applyNumberFormat="1" applyFont="1" applyFill="1" applyBorder="1" applyAlignment="1">
      <alignment horizontal="center" vertical="center"/>
    </xf>
    <xf numFmtId="0" fontId="2" fillId="5" borderId="18" xfId="4" applyNumberFormat="1" applyFont="1" applyFill="1" applyBorder="1" applyAlignment="1">
      <alignment horizontal="center" vertical="center"/>
    </xf>
    <xf numFmtId="0" fontId="2" fillId="5" borderId="16" xfId="4" applyFont="1" applyFill="1" applyBorder="1"/>
    <xf numFmtId="174" fontId="2" fillId="5" borderId="9" xfId="4" applyNumberFormat="1" applyFont="1" applyFill="1" applyBorder="1" applyAlignment="1">
      <alignment horizontal="center"/>
    </xf>
    <xf numFmtId="3" fontId="2" fillId="5" borderId="9" xfId="4" applyNumberFormat="1" applyFont="1" applyFill="1" applyBorder="1" applyAlignment="1">
      <alignment horizontal="center" vertical="center"/>
    </xf>
    <xf numFmtId="0" fontId="2" fillId="5" borderId="9" xfId="4" applyNumberFormat="1" applyFont="1" applyFill="1" applyBorder="1" applyAlignment="1">
      <alignment horizontal="center" vertical="center"/>
    </xf>
    <xf numFmtId="0" fontId="2" fillId="5" borderId="9" xfId="4" applyFont="1" applyFill="1" applyBorder="1"/>
    <xf numFmtId="3" fontId="2" fillId="5" borderId="9" xfId="4" applyNumberFormat="1" applyFont="1" applyFill="1" applyBorder="1"/>
    <xf numFmtId="3" fontId="5" fillId="7" borderId="9" xfId="4" applyNumberFormat="1" applyFont="1" applyFill="1" applyBorder="1"/>
    <xf numFmtId="3" fontId="5" fillId="7" borderId="13" xfId="4" applyNumberFormat="1" applyFont="1" applyFill="1" applyBorder="1"/>
    <xf numFmtId="3" fontId="5" fillId="7" borderId="21" xfId="4" applyNumberFormat="1" applyFont="1" applyFill="1" applyBorder="1"/>
    <xf numFmtId="3" fontId="2" fillId="5" borderId="18" xfId="4" applyNumberFormat="1" applyFont="1" applyFill="1" applyBorder="1" applyAlignment="1">
      <alignment horizontal="right"/>
    </xf>
    <xf numFmtId="3" fontId="2" fillId="5" borderId="19" xfId="4" applyNumberFormat="1" applyFont="1" applyFill="1" applyBorder="1" applyAlignment="1">
      <alignment horizontal="right"/>
    </xf>
    <xf numFmtId="3" fontId="2" fillId="5" borderId="9" xfId="4" applyNumberFormat="1" applyFont="1" applyFill="1" applyBorder="1" applyAlignment="1">
      <alignment horizontal="right"/>
    </xf>
    <xf numFmtId="3" fontId="2" fillId="5" borderId="13" xfId="4" applyNumberFormat="1" applyFont="1" applyFill="1" applyBorder="1" applyAlignment="1">
      <alignment horizontal="right"/>
    </xf>
    <xf numFmtId="3" fontId="2" fillId="5" borderId="9" xfId="4" applyNumberFormat="1" applyFont="1" applyFill="1" applyBorder="1" applyAlignment="1">
      <alignment horizontal="right" vertical="center"/>
    </xf>
    <xf numFmtId="3" fontId="2" fillId="5" borderId="13" xfId="4" applyNumberFormat="1" applyFont="1" applyFill="1" applyBorder="1" applyAlignment="1">
      <alignment horizontal="right" vertical="center"/>
    </xf>
    <xf numFmtId="3" fontId="5" fillId="7" borderId="9" xfId="4" applyNumberFormat="1" applyFont="1" applyFill="1" applyBorder="1" applyAlignment="1">
      <alignment horizontal="right"/>
    </xf>
    <xf numFmtId="3" fontId="5" fillId="7" borderId="13" xfId="4" applyNumberFormat="1" applyFont="1" applyFill="1" applyBorder="1" applyAlignment="1">
      <alignment horizontal="right"/>
    </xf>
    <xf numFmtId="0" fontId="2" fillId="0" borderId="17" xfId="4" applyFont="1" applyBorder="1" applyAlignment="1">
      <alignment vertical="center"/>
    </xf>
    <xf numFmtId="3" fontId="2" fillId="0" borderId="18" xfId="4" applyNumberFormat="1" applyFont="1" applyBorder="1" applyAlignment="1">
      <alignment vertical="center" wrapText="1"/>
    </xf>
    <xf numFmtId="49" fontId="2" fillId="0" borderId="18" xfId="4" applyNumberFormat="1" applyFont="1" applyBorder="1" applyAlignment="1">
      <alignment horizontal="center" vertical="center"/>
    </xf>
    <xf numFmtId="3" fontId="2" fillId="0" borderId="18" xfId="4" applyNumberFormat="1" applyFont="1" applyBorder="1" applyAlignment="1">
      <alignment vertical="center"/>
    </xf>
    <xf numFmtId="3" fontId="2" fillId="0" borderId="19" xfId="4" applyNumberFormat="1" applyFont="1" applyBorder="1" applyAlignment="1">
      <alignment vertical="center"/>
    </xf>
    <xf numFmtId="0" fontId="2" fillId="0" borderId="16" xfId="4" applyFont="1" applyBorder="1" applyAlignment="1">
      <alignment vertical="center"/>
    </xf>
    <xf numFmtId="3" fontId="2" fillId="0" borderId="9" xfId="4" applyNumberFormat="1" applyFont="1" applyBorder="1" applyAlignment="1">
      <alignment vertical="center"/>
    </xf>
    <xf numFmtId="3" fontId="2" fillId="0" borderId="13" xfId="4" applyNumberFormat="1" applyFont="1" applyBorder="1" applyAlignment="1">
      <alignment vertical="center"/>
    </xf>
    <xf numFmtId="49" fontId="2" fillId="0" borderId="9" xfId="4" applyNumberFormat="1" applyFont="1" applyBorder="1" applyAlignment="1">
      <alignment horizontal="center" vertical="center"/>
    </xf>
    <xf numFmtId="175" fontId="2" fillId="0" borderId="9" xfId="4" applyNumberFormat="1" applyFont="1" applyBorder="1" applyAlignment="1">
      <alignment horizontal="center" vertical="center"/>
    </xf>
    <xf numFmtId="3" fontId="2" fillId="0" borderId="9" xfId="4" applyNumberFormat="1" applyFont="1" applyBorder="1" applyAlignment="1">
      <alignment horizontal="center" vertical="center" wrapText="1"/>
    </xf>
    <xf numFmtId="0" fontId="44" fillId="0" borderId="0" xfId="4" applyFont="1"/>
    <xf numFmtId="1" fontId="15" fillId="0" borderId="9" xfId="6" applyNumberFormat="1" applyFont="1" applyFill="1" applyBorder="1" applyAlignment="1">
      <alignment horizontal="center" vertical="center"/>
    </xf>
    <xf numFmtId="0" fontId="2" fillId="5" borderId="16" xfId="4" applyFont="1" applyFill="1" applyBorder="1" applyAlignment="1">
      <alignment horizontal="left" vertical="center" wrapText="1"/>
    </xf>
    <xf numFmtId="174" fontId="2" fillId="5" borderId="9" xfId="4" applyNumberFormat="1" applyFont="1" applyFill="1" applyBorder="1" applyAlignment="1">
      <alignment horizontal="center" vertical="center"/>
    </xf>
    <xf numFmtId="0" fontId="2" fillId="0" borderId="0" xfId="4" applyFont="1" applyAlignment="1">
      <alignment vertical="center"/>
    </xf>
    <xf numFmtId="3" fontId="2" fillId="0" borderId="9" xfId="4" applyNumberFormat="1" applyFont="1" applyBorder="1" applyAlignment="1">
      <alignment horizontal="center" vertical="center"/>
    </xf>
    <xf numFmtId="177" fontId="2" fillId="0" borderId="9" xfId="16" applyNumberFormat="1" applyFont="1" applyFill="1" applyBorder="1" applyAlignment="1">
      <alignment horizontal="center" vertical="center"/>
    </xf>
    <xf numFmtId="0" fontId="2" fillId="0" borderId="18" xfId="4" applyFont="1" applyBorder="1" applyAlignment="1">
      <alignment horizontal="center" vertical="center"/>
    </xf>
    <xf numFmtId="3" fontId="2" fillId="0" borderId="18" xfId="4" applyNumberFormat="1" applyFont="1" applyBorder="1" applyAlignment="1">
      <alignment horizontal="center" vertical="center" wrapText="1"/>
    </xf>
    <xf numFmtId="0" fontId="5" fillId="0" borderId="0" xfId="0" applyFont="1" applyFill="1" applyAlignment="1"/>
    <xf numFmtId="0" fontId="5" fillId="0" borderId="0" xfId="0" applyFont="1" applyFill="1" applyAlignment="1">
      <alignment horizontal="center" vertical="center"/>
    </xf>
    <xf numFmtId="1" fontId="5" fillId="0" borderId="0" xfId="0" applyNumberFormat="1" applyFont="1" applyFill="1" applyAlignment="1"/>
    <xf numFmtId="1" fontId="5" fillId="0" borderId="0" xfId="2" applyNumberFormat="1" applyFont="1" applyFill="1" applyAlignment="1">
      <alignment vertical="center"/>
    </xf>
    <xf numFmtId="0" fontId="2" fillId="0" borderId="0" xfId="0" applyFont="1" applyAlignment="1">
      <alignment horizontal="center" wrapText="1"/>
    </xf>
    <xf numFmtId="0" fontId="5" fillId="0" borderId="0" xfId="0" applyFont="1" applyAlignment="1">
      <alignment horizontal="center" textRotation="90" wrapText="1"/>
    </xf>
    <xf numFmtId="0" fontId="2" fillId="5" borderId="9" xfId="6" applyFont="1" applyFill="1" applyBorder="1" applyAlignment="1">
      <alignment vertical="center" wrapText="1"/>
    </xf>
    <xf numFmtId="0" fontId="2" fillId="5" borderId="9" xfId="0" applyFont="1" applyFill="1" applyBorder="1" applyAlignment="1">
      <alignment vertical="center" wrapText="1"/>
    </xf>
    <xf numFmtId="0" fontId="2" fillId="5" borderId="9" xfId="0" applyFont="1" applyFill="1" applyBorder="1" applyAlignment="1">
      <alignment horizontal="center" vertical="center"/>
    </xf>
    <xf numFmtId="1" fontId="2" fillId="5" borderId="9" xfId="0" applyNumberFormat="1" applyFont="1" applyFill="1" applyBorder="1" applyAlignment="1">
      <alignment horizontal="center" vertical="center"/>
    </xf>
    <xf numFmtId="0" fontId="2" fillId="0" borderId="0" xfId="0" applyFont="1" applyAlignment="1">
      <alignment horizontal="center" vertical="center"/>
    </xf>
    <xf numFmtId="1" fontId="2" fillId="0" borderId="0" xfId="0" applyNumberFormat="1" applyFont="1"/>
    <xf numFmtId="164" fontId="2" fillId="0" borderId="0" xfId="0" applyNumberFormat="1" applyFont="1"/>
    <xf numFmtId="0" fontId="5" fillId="7" borderId="9"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1" xfId="0" applyFont="1" applyFill="1" applyBorder="1" applyAlignment="1">
      <alignment horizontal="center" vertical="center" wrapText="1"/>
    </xf>
    <xf numFmtId="1" fontId="5" fillId="7" borderId="21" xfId="0" applyNumberFormat="1" applyFont="1" applyFill="1" applyBorder="1" applyAlignment="1">
      <alignment horizontal="center" textRotation="90" wrapText="1"/>
    </xf>
    <xf numFmtId="164" fontId="5" fillId="7" borderId="21" xfId="0" applyNumberFormat="1" applyFont="1" applyFill="1" applyBorder="1" applyAlignment="1">
      <alignment horizontal="center" textRotation="90" wrapText="1"/>
    </xf>
    <xf numFmtId="3" fontId="5" fillId="0" borderId="0" xfId="0" applyNumberFormat="1" applyFont="1" applyFill="1" applyAlignment="1">
      <alignment horizontal="right"/>
    </xf>
    <xf numFmtId="3" fontId="5" fillId="0" borderId="0" xfId="2" applyNumberFormat="1" applyFont="1" applyFill="1" applyAlignment="1">
      <alignment horizontal="right" vertical="center"/>
    </xf>
    <xf numFmtId="3" fontId="5" fillId="7" borderId="21" xfId="0" applyNumberFormat="1" applyFont="1" applyFill="1" applyBorder="1" applyAlignment="1">
      <alignment horizontal="center" vertical="center" wrapText="1"/>
    </xf>
    <xf numFmtId="3" fontId="2" fillId="5" borderId="9" xfId="0" applyNumberFormat="1" applyFont="1" applyFill="1" applyBorder="1" applyAlignment="1">
      <alignment vertical="center"/>
    </xf>
    <xf numFmtId="3" fontId="2" fillId="0" borderId="0" xfId="0" applyNumberFormat="1" applyFont="1" applyAlignment="1">
      <alignment horizontal="right"/>
    </xf>
    <xf numFmtId="3" fontId="5" fillId="0" borderId="0" xfId="0" applyNumberFormat="1" applyFont="1" applyFill="1"/>
    <xf numFmtId="3" fontId="5" fillId="0" borderId="0" xfId="2" applyNumberFormat="1" applyFont="1" applyFill="1" applyAlignment="1">
      <alignment vertical="center"/>
    </xf>
    <xf numFmtId="3" fontId="5" fillId="7" borderId="21" xfId="0" applyNumberFormat="1" applyFont="1" applyFill="1" applyBorder="1" applyAlignment="1">
      <alignment horizontal="center" textRotation="90" wrapText="1"/>
    </xf>
    <xf numFmtId="3" fontId="5" fillId="7" borderId="22" xfId="0" applyNumberFormat="1" applyFont="1" applyFill="1" applyBorder="1" applyAlignment="1">
      <alignment horizontal="center" textRotation="90" wrapText="1"/>
    </xf>
    <xf numFmtId="0" fontId="2" fillId="5" borderId="17" xfId="6" applyFont="1" applyFill="1" applyBorder="1" applyAlignment="1">
      <alignment vertical="center" wrapText="1"/>
    </xf>
    <xf numFmtId="0" fontId="2" fillId="5" borderId="18" xfId="6" applyFont="1" applyFill="1" applyBorder="1" applyAlignment="1">
      <alignment vertical="center" wrapText="1"/>
    </xf>
    <xf numFmtId="0" fontId="2" fillId="5" borderId="18" xfId="0" applyFont="1" applyFill="1" applyBorder="1" applyAlignment="1">
      <alignment vertical="center" wrapText="1"/>
    </xf>
    <xf numFmtId="3" fontId="2" fillId="5" borderId="18" xfId="0" applyNumberFormat="1" applyFont="1" applyFill="1" applyBorder="1" applyAlignment="1">
      <alignment vertical="center"/>
    </xf>
    <xf numFmtId="0" fontId="2" fillId="5" borderId="18" xfId="0" applyFont="1" applyFill="1" applyBorder="1" applyAlignment="1">
      <alignment horizontal="center" vertical="center"/>
    </xf>
    <xf numFmtId="0" fontId="2" fillId="5" borderId="18" xfId="2" applyFont="1" applyFill="1" applyBorder="1" applyAlignment="1">
      <alignment horizontal="left" vertical="center" wrapText="1"/>
    </xf>
    <xf numFmtId="0" fontId="2" fillId="5" borderId="18" xfId="2" applyFont="1" applyFill="1" applyBorder="1" applyAlignment="1">
      <alignment vertical="center" wrapText="1"/>
    </xf>
    <xf numFmtId="1" fontId="2" fillId="5" borderId="18" xfId="0" applyNumberFormat="1" applyFont="1" applyFill="1" applyBorder="1" applyAlignment="1">
      <alignment horizontal="center" vertical="center"/>
    </xf>
    <xf numFmtId="3" fontId="2" fillId="5" borderId="19" xfId="0" applyNumberFormat="1" applyFont="1" applyFill="1" applyBorder="1" applyAlignment="1">
      <alignment vertical="center"/>
    </xf>
    <xf numFmtId="0" fontId="2" fillId="5" borderId="16" xfId="6" applyFont="1" applyFill="1" applyBorder="1" applyAlignment="1">
      <alignment vertical="center" wrapText="1"/>
    </xf>
    <xf numFmtId="3" fontId="2" fillId="5" borderId="13" xfId="0" applyNumberFormat="1" applyFont="1" applyFill="1" applyBorder="1" applyAlignment="1">
      <alignment vertical="center"/>
    </xf>
    <xf numFmtId="0" fontId="2" fillId="5" borderId="20" xfId="6" applyFont="1" applyFill="1" applyBorder="1" applyAlignment="1">
      <alignment vertical="center" wrapText="1"/>
    </xf>
    <xf numFmtId="0" fontId="2" fillId="5" borderId="21" xfId="6" applyFont="1" applyFill="1" applyBorder="1" applyAlignment="1">
      <alignment vertical="center" wrapText="1"/>
    </xf>
    <xf numFmtId="0" fontId="2" fillId="5" borderId="21" xfId="0" applyFont="1" applyFill="1" applyBorder="1" applyAlignment="1">
      <alignment vertical="center" wrapText="1"/>
    </xf>
    <xf numFmtId="3" fontId="2" fillId="5" borderId="21" xfId="0" applyNumberFormat="1" applyFont="1" applyFill="1" applyBorder="1" applyAlignment="1">
      <alignment vertical="center"/>
    </xf>
    <xf numFmtId="0" fontId="2" fillId="5" borderId="21" xfId="0" applyFont="1" applyFill="1" applyBorder="1" applyAlignment="1">
      <alignment horizontal="center" vertical="center"/>
    </xf>
    <xf numFmtId="0" fontId="2" fillId="5" borderId="21" xfId="2" applyFont="1" applyFill="1" applyBorder="1" applyAlignment="1">
      <alignment vertical="center" wrapText="1"/>
    </xf>
    <xf numFmtId="1" fontId="2" fillId="5" borderId="21" xfId="0" applyNumberFormat="1" applyFont="1" applyFill="1" applyBorder="1" applyAlignment="1">
      <alignment horizontal="center" vertical="center"/>
    </xf>
    <xf numFmtId="3" fontId="2" fillId="5" borderId="22" xfId="0" applyNumberFormat="1" applyFont="1" applyFill="1" applyBorder="1" applyAlignment="1">
      <alignment vertical="center"/>
    </xf>
    <xf numFmtId="0" fontId="2" fillId="5" borderId="33" xfId="6" applyFont="1" applyFill="1" applyBorder="1" applyAlignment="1">
      <alignment vertical="center" wrapText="1"/>
    </xf>
    <xf numFmtId="0" fontId="2" fillId="5" borderId="34" xfId="6" applyFont="1" applyFill="1" applyBorder="1" applyAlignment="1">
      <alignment vertical="center" wrapText="1"/>
    </xf>
    <xf numFmtId="0" fontId="2" fillId="5" borderId="34" xfId="0" applyFont="1" applyFill="1" applyBorder="1" applyAlignment="1">
      <alignment vertical="center" wrapText="1"/>
    </xf>
    <xf numFmtId="3" fontId="2" fillId="5" borderId="34" xfId="0" applyNumberFormat="1" applyFont="1" applyFill="1" applyBorder="1" applyAlignment="1">
      <alignment vertical="center"/>
    </xf>
    <xf numFmtId="0" fontId="2" fillId="5" borderId="34" xfId="0" applyFont="1" applyFill="1" applyBorder="1" applyAlignment="1">
      <alignment horizontal="center" vertical="center"/>
    </xf>
    <xf numFmtId="0" fontId="2" fillId="5" borderId="34" xfId="2" applyFont="1" applyFill="1" applyBorder="1" applyAlignment="1">
      <alignment horizontal="left" vertical="center" wrapText="1"/>
    </xf>
    <xf numFmtId="0" fontId="2" fillId="5" borderId="34" xfId="2" applyFont="1" applyFill="1" applyBorder="1" applyAlignment="1">
      <alignment vertical="center" wrapText="1"/>
    </xf>
    <xf numFmtId="1" fontId="2" fillId="5" borderId="34" xfId="0" applyNumberFormat="1" applyFont="1" applyFill="1" applyBorder="1" applyAlignment="1">
      <alignment horizontal="center" vertical="center"/>
    </xf>
    <xf numFmtId="3" fontId="2" fillId="5" borderId="35" xfId="0" applyNumberFormat="1" applyFont="1" applyFill="1" applyBorder="1" applyAlignment="1">
      <alignment vertical="center"/>
    </xf>
    <xf numFmtId="0" fontId="2" fillId="5" borderId="49" xfId="6" applyFont="1" applyFill="1" applyBorder="1" applyAlignment="1">
      <alignment vertical="center" wrapText="1"/>
    </xf>
    <xf numFmtId="0" fontId="2" fillId="5" borderId="10" xfId="6" applyFont="1" applyFill="1" applyBorder="1" applyAlignment="1">
      <alignment vertical="center" wrapText="1"/>
    </xf>
    <xf numFmtId="0" fontId="2" fillId="5" borderId="10" xfId="0" applyFont="1" applyFill="1" applyBorder="1" applyAlignment="1">
      <alignment vertical="center" wrapText="1"/>
    </xf>
    <xf numFmtId="3" fontId="2" fillId="5" borderId="10" xfId="0" applyNumberFormat="1" applyFont="1" applyFill="1" applyBorder="1" applyAlignment="1">
      <alignment vertical="center"/>
    </xf>
    <xf numFmtId="0" fontId="2" fillId="5" borderId="10" xfId="0" applyFont="1" applyFill="1" applyBorder="1" applyAlignment="1">
      <alignment horizontal="center" vertical="center"/>
    </xf>
    <xf numFmtId="0" fontId="2" fillId="5" borderId="10" xfId="2" applyFont="1" applyFill="1" applyBorder="1" applyAlignment="1">
      <alignment horizontal="left" vertical="center" wrapText="1"/>
    </xf>
    <xf numFmtId="0" fontId="2" fillId="5" borderId="10" xfId="2" applyFont="1" applyFill="1" applyBorder="1" applyAlignment="1">
      <alignment vertical="center" wrapText="1"/>
    </xf>
    <xf numFmtId="1" fontId="2" fillId="5" borderId="10" xfId="0" applyNumberFormat="1" applyFont="1" applyFill="1" applyBorder="1" applyAlignment="1">
      <alignment horizontal="center" vertical="center"/>
    </xf>
    <xf numFmtId="3" fontId="2" fillId="5" borderId="50" xfId="0" applyNumberFormat="1" applyFont="1" applyFill="1" applyBorder="1" applyAlignment="1">
      <alignment vertical="center"/>
    </xf>
    <xf numFmtId="0" fontId="5" fillId="0" borderId="0" xfId="0" applyFont="1" applyFill="1" applyAlignment="1">
      <alignment horizontal="left" vertical="center" wrapText="1"/>
    </xf>
    <xf numFmtId="0" fontId="5" fillId="0" borderId="0" xfId="0" applyFont="1" applyFill="1" applyAlignment="1">
      <alignment horizontal="right" vertical="center" wrapText="1"/>
    </xf>
    <xf numFmtId="0" fontId="5" fillId="0" borderId="0" xfId="2" applyFont="1" applyFill="1" applyAlignment="1">
      <alignment horizontal="left" vertical="center" wrapText="1"/>
    </xf>
    <xf numFmtId="0" fontId="5" fillId="0" borderId="0" xfId="2" applyFont="1" applyFill="1" applyAlignment="1">
      <alignment horizontal="righ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164" fontId="2" fillId="0" borderId="0" xfId="0" applyNumberFormat="1" applyFont="1" applyAlignment="1">
      <alignment horizontal="left" vertical="center" wrapText="1"/>
    </xf>
    <xf numFmtId="0" fontId="2" fillId="0" borderId="0" xfId="0" applyFont="1" applyAlignment="1">
      <alignment horizontal="right" vertical="center" wrapText="1"/>
    </xf>
    <xf numFmtId="0" fontId="5" fillId="0" borderId="0" xfId="0" applyFont="1" applyAlignment="1">
      <alignment horizontal="center" vertical="center" textRotation="90" wrapText="1"/>
    </xf>
    <xf numFmtId="43" fontId="2" fillId="0" borderId="9" xfId="5" applyFont="1" applyBorder="1" applyAlignment="1">
      <alignment horizontal="right" vertical="center" wrapText="1"/>
    </xf>
    <xf numFmtId="0" fontId="2" fillId="0" borderId="0" xfId="0" applyFont="1" applyAlignment="1">
      <alignment horizontal="left" vertical="center"/>
    </xf>
    <xf numFmtId="0" fontId="3" fillId="0" borderId="0" xfId="2" applyFont="1" applyFill="1" applyAlignment="1">
      <alignment horizontal="left" vertical="center"/>
    </xf>
    <xf numFmtId="164" fontId="5" fillId="7" borderId="9" xfId="0" applyNumberFormat="1" applyFont="1" applyFill="1" applyBorder="1" applyAlignment="1">
      <alignment horizontal="center" vertical="center" textRotation="90" wrapText="1"/>
    </xf>
    <xf numFmtId="3" fontId="5" fillId="0" borderId="0" xfId="0" applyNumberFormat="1" applyFont="1" applyFill="1" applyAlignment="1">
      <alignment horizontal="right" vertical="center" wrapText="1"/>
    </xf>
    <xf numFmtId="3" fontId="5" fillId="0" borderId="0" xfId="2" applyNumberFormat="1" applyFont="1" applyFill="1" applyAlignment="1">
      <alignment horizontal="right" vertical="center" wrapText="1"/>
    </xf>
    <xf numFmtId="3" fontId="2" fillId="0" borderId="0" xfId="0" applyNumberFormat="1" applyFont="1" applyAlignment="1">
      <alignment horizontal="right" vertical="center" wrapText="1"/>
    </xf>
    <xf numFmtId="3" fontId="2" fillId="0" borderId="9" xfId="5" applyNumberFormat="1" applyFont="1" applyBorder="1" applyAlignment="1">
      <alignment horizontal="right" vertical="center" wrapText="1"/>
    </xf>
    <xf numFmtId="0" fontId="5" fillId="7" borderId="16" xfId="0" applyFont="1" applyFill="1" applyBorder="1" applyAlignment="1">
      <alignment horizontal="center" vertical="center" wrapText="1"/>
    </xf>
    <xf numFmtId="3" fontId="2" fillId="0" borderId="13" xfId="5" applyNumberFormat="1" applyFont="1" applyBorder="1" applyAlignment="1">
      <alignment horizontal="righ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43" fontId="2" fillId="0" borderId="21" xfId="5" applyFont="1" applyBorder="1" applyAlignment="1">
      <alignment horizontal="right" vertical="center" wrapText="1"/>
    </xf>
    <xf numFmtId="3" fontId="2" fillId="0" borderId="21" xfId="5" applyNumberFormat="1" applyFont="1" applyBorder="1" applyAlignment="1">
      <alignment horizontal="right" vertical="center" wrapText="1"/>
    </xf>
    <xf numFmtId="3" fontId="2" fillId="0" borderId="22" xfId="5" applyNumberFormat="1" applyFont="1" applyBorder="1" applyAlignment="1">
      <alignment horizontal="right" vertical="center" wrapText="1"/>
    </xf>
    <xf numFmtId="179" fontId="2" fillId="0" borderId="9" xfId="0" applyNumberFormat="1" applyFont="1" applyBorder="1" applyAlignment="1">
      <alignment horizontal="center" vertical="center" wrapText="1"/>
    </xf>
    <xf numFmtId="14" fontId="2" fillId="0" borderId="9" xfId="0" quotePrefix="1" applyNumberFormat="1" applyFont="1" applyBorder="1" applyAlignment="1">
      <alignment horizontal="center" vertical="center" wrapText="1"/>
    </xf>
    <xf numFmtId="14" fontId="2" fillId="0" borderId="21" xfId="0" quotePrefix="1" applyNumberFormat="1" applyFont="1" applyBorder="1" applyAlignment="1">
      <alignment horizontal="center" vertical="center" wrapText="1"/>
    </xf>
    <xf numFmtId="43" fontId="2" fillId="0" borderId="9" xfId="5" applyFont="1" applyBorder="1" applyAlignment="1">
      <alignment horizontal="center" vertical="center" wrapText="1"/>
    </xf>
    <xf numFmtId="0" fontId="44" fillId="0" borderId="0" xfId="0" applyFont="1" applyFill="1" applyBorder="1" applyAlignment="1">
      <alignment horizontal="left" indent="2"/>
    </xf>
    <xf numFmtId="0" fontId="1" fillId="5" borderId="0" xfId="0" applyFont="1" applyFill="1"/>
    <xf numFmtId="0" fontId="8" fillId="0" borderId="0" xfId="0" applyFont="1" applyAlignment="1">
      <alignment horizontal="center" vertical="center"/>
    </xf>
    <xf numFmtId="0" fontId="7" fillId="0" borderId="0" xfId="0" applyFont="1" applyFill="1" applyAlignment="1">
      <alignment vertical="center"/>
    </xf>
    <xf numFmtId="166" fontId="7" fillId="0" borderId="0" xfId="0" applyNumberFormat="1" applyFont="1" applyFill="1" applyAlignment="1">
      <alignment vertical="center"/>
    </xf>
    <xf numFmtId="0" fontId="7" fillId="0" borderId="0" xfId="0" applyFont="1" applyFill="1" applyBorder="1"/>
    <xf numFmtId="166" fontId="7" fillId="0" borderId="9" xfId="5" applyNumberFormat="1" applyFont="1" applyFill="1" applyBorder="1"/>
    <xf numFmtId="166" fontId="7" fillId="0" borderId="0" xfId="0" applyNumberFormat="1" applyFont="1" applyFill="1"/>
    <xf numFmtId="166" fontId="35" fillId="0" borderId="9" xfId="5" applyNumberFormat="1" applyFont="1" applyFill="1" applyBorder="1"/>
    <xf numFmtId="166" fontId="8" fillId="8" borderId="9" xfId="5" applyNumberFormat="1" applyFont="1" applyFill="1" applyBorder="1"/>
    <xf numFmtId="166" fontId="36" fillId="8" borderId="9" xfId="5" applyNumberFormat="1" applyFont="1" applyFill="1" applyBorder="1"/>
    <xf numFmtId="0" fontId="44" fillId="5" borderId="0" xfId="0" applyFont="1" applyFill="1" applyBorder="1" applyAlignment="1">
      <alignment horizontal="left" indent="2"/>
    </xf>
    <xf numFmtId="166" fontId="45" fillId="0" borderId="9" xfId="5" applyNumberFormat="1" applyFont="1" applyFill="1" applyBorder="1"/>
    <xf numFmtId="0" fontId="2" fillId="0" borderId="0" xfId="0" applyFont="1" applyFill="1" applyAlignment="1">
      <alignment horizontal="centerContinuous"/>
    </xf>
    <xf numFmtId="0" fontId="2" fillId="0" borderId="0" xfId="0" applyFont="1" applyAlignment="1">
      <alignment vertical="center" wrapText="1"/>
    </xf>
    <xf numFmtId="49" fontId="5" fillId="0" borderId="0" xfId="3" applyFont="1" applyBorder="1" applyAlignment="1">
      <alignment horizontal="left" vertical="center"/>
    </xf>
    <xf numFmtId="3" fontId="2" fillId="0" borderId="0" xfId="3" applyNumberFormat="1" applyFont="1" applyBorder="1" applyAlignment="1">
      <alignment vertical="center"/>
    </xf>
    <xf numFmtId="3" fontId="2" fillId="0" borderId="0" xfId="3" applyNumberFormat="1" applyFont="1" applyAlignment="1">
      <alignment vertical="center"/>
    </xf>
    <xf numFmtId="3" fontId="2" fillId="0" borderId="0" xfId="3" applyNumberFormat="1" applyFont="1" applyAlignment="1">
      <alignment horizontal="right" vertical="center"/>
    </xf>
    <xf numFmtId="166" fontId="7" fillId="0" borderId="9" xfId="5" applyNumberFormat="1" applyFont="1" applyBorder="1" applyAlignment="1">
      <alignment vertical="center"/>
    </xf>
    <xf numFmtId="166" fontId="7" fillId="0" borderId="9" xfId="5" applyNumberFormat="1" applyFont="1" applyFill="1" applyBorder="1" applyAlignment="1">
      <alignment vertical="center"/>
    </xf>
    <xf numFmtId="166" fontId="35" fillId="0" borderId="9" xfId="5" applyNumberFormat="1" applyFont="1" applyBorder="1" applyAlignment="1">
      <alignment vertical="center"/>
    </xf>
    <xf numFmtId="166" fontId="35" fillId="0" borderId="9" xfId="5" applyNumberFormat="1" applyFont="1" applyFill="1" applyBorder="1" applyAlignment="1">
      <alignment vertical="center"/>
    </xf>
    <xf numFmtId="0" fontId="44" fillId="0" borderId="0" xfId="0" applyFont="1"/>
    <xf numFmtId="0" fontId="5" fillId="0" borderId="0" xfId="0" applyFont="1" applyFill="1" applyAlignment="1">
      <alignment horizontal="center" vertical="center" wrapText="1"/>
    </xf>
    <xf numFmtId="0" fontId="2" fillId="0" borderId="0" xfId="0" applyFont="1" applyBorder="1"/>
    <xf numFmtId="166" fontId="5" fillId="0" borderId="0" xfId="5" applyNumberFormat="1" applyFont="1" applyFill="1" applyAlignment="1">
      <alignment horizontal="center"/>
    </xf>
    <xf numFmtId="166" fontId="5" fillId="0" borderId="0" xfId="5" applyNumberFormat="1" applyFont="1" applyFill="1" applyAlignment="1">
      <alignment vertical="center"/>
    </xf>
    <xf numFmtId="166" fontId="2" fillId="0" borderId="0" xfId="5" applyNumberFormat="1" applyFont="1"/>
    <xf numFmtId="0" fontId="3" fillId="0" borderId="0" xfId="2" applyFont="1" applyAlignment="1">
      <alignment vertical="center"/>
    </xf>
    <xf numFmtId="0" fontId="2" fillId="0" borderId="9" xfId="0" applyFont="1" applyBorder="1" applyAlignment="1">
      <alignment horizontal="center" vertical="center" wrapText="1"/>
    </xf>
    <xf numFmtId="0" fontId="8" fillId="0" borderId="0" xfId="2" applyFont="1" applyFill="1" applyAlignment="1">
      <alignment vertical="center"/>
    </xf>
    <xf numFmtId="3" fontId="7" fillId="0" borderId="0" xfId="0" applyNumberFormat="1" applyFont="1" applyAlignment="1">
      <alignment vertical="center"/>
    </xf>
    <xf numFmtId="0" fontId="8" fillId="7" borderId="17" xfId="0" applyFont="1" applyFill="1" applyBorder="1" applyAlignment="1">
      <alignment horizontal="center" vertical="center" wrapText="1"/>
    </xf>
    <xf numFmtId="3" fontId="8" fillId="7" borderId="18" xfId="0" applyNumberFormat="1" applyFont="1" applyFill="1" applyBorder="1" applyAlignment="1">
      <alignment horizontal="center" vertical="center"/>
    </xf>
    <xf numFmtId="3" fontId="8" fillId="7" borderId="19" xfId="0" applyNumberFormat="1" applyFont="1" applyFill="1" applyBorder="1" applyAlignment="1">
      <alignment horizontal="center" vertical="center"/>
    </xf>
    <xf numFmtId="166" fontId="7" fillId="0" borderId="13" xfId="5" applyNumberFormat="1" applyFont="1" applyFill="1" applyBorder="1" applyAlignment="1">
      <alignment vertical="center"/>
    </xf>
    <xf numFmtId="0" fontId="8" fillId="7" borderId="20" xfId="0" applyFont="1" applyFill="1" applyBorder="1" applyAlignment="1">
      <alignment horizontal="right" vertical="center" indent="2"/>
    </xf>
    <xf numFmtId="3" fontId="8" fillId="7" borderId="21" xfId="0" applyNumberFormat="1" applyFont="1" applyFill="1" applyBorder="1" applyAlignment="1">
      <alignment vertical="center"/>
    </xf>
    <xf numFmtId="3" fontId="8" fillId="7" borderId="22" xfId="0" applyNumberFormat="1" applyFont="1" applyFill="1" applyBorder="1" applyAlignment="1">
      <alignment vertical="center"/>
    </xf>
    <xf numFmtId="0" fontId="7" fillId="0" borderId="0" xfId="0" applyFont="1" applyFill="1" applyBorder="1" applyAlignment="1">
      <alignment horizontal="left" indent="2"/>
    </xf>
    <xf numFmtId="0" fontId="7" fillId="0" borderId="16" xfId="0" applyFont="1" applyFill="1" applyBorder="1" applyAlignment="1">
      <alignment horizontal="left" vertical="center" wrapText="1" indent="1"/>
    </xf>
    <xf numFmtId="0" fontId="8" fillId="7" borderId="18" xfId="0" applyFont="1" applyFill="1" applyBorder="1" applyAlignment="1">
      <alignment horizontal="center" vertical="center"/>
    </xf>
    <xf numFmtId="0" fontId="8" fillId="7" borderId="19" xfId="0" applyFont="1" applyFill="1" applyBorder="1" applyAlignment="1">
      <alignment horizontal="center" vertical="center"/>
    </xf>
    <xf numFmtId="0" fontId="8" fillId="8" borderId="16" xfId="0" applyFont="1" applyFill="1" applyBorder="1"/>
    <xf numFmtId="166" fontId="8" fillId="8" borderId="13" xfId="5" applyNumberFormat="1" applyFont="1" applyFill="1" applyBorder="1"/>
    <xf numFmtId="0" fontId="7" fillId="0" borderId="16" xfId="0" applyFont="1" applyFill="1" applyBorder="1" applyAlignment="1">
      <alignment horizontal="left" indent="2"/>
    </xf>
    <xf numFmtId="166" fontId="7" fillId="0" borderId="0" xfId="5" applyNumberFormat="1" applyFont="1" applyFill="1" applyBorder="1"/>
    <xf numFmtId="166" fontId="7" fillId="0" borderId="13" xfId="5" applyNumberFormat="1" applyFont="1" applyFill="1" applyBorder="1"/>
    <xf numFmtId="0" fontId="8" fillId="7" borderId="20" xfId="0" applyFont="1" applyFill="1" applyBorder="1" applyAlignment="1">
      <alignment horizontal="right" vertical="center"/>
    </xf>
    <xf numFmtId="166" fontId="8" fillId="7" borderId="21" xfId="5" applyNumberFormat="1" applyFont="1" applyFill="1" applyBorder="1" applyAlignment="1">
      <alignment vertical="center"/>
    </xf>
    <xf numFmtId="166" fontId="8" fillId="7" borderId="22" xfId="5" applyNumberFormat="1" applyFont="1" applyFill="1" applyBorder="1" applyAlignment="1">
      <alignment vertical="center"/>
    </xf>
    <xf numFmtId="166" fontId="35" fillId="0" borderId="13" xfId="5" applyNumberFormat="1" applyFont="1" applyFill="1" applyBorder="1"/>
    <xf numFmtId="166" fontId="36" fillId="8" borderId="13" xfId="5" applyNumberFormat="1" applyFont="1" applyFill="1" applyBorder="1"/>
    <xf numFmtId="166" fontId="45" fillId="0" borderId="13" xfId="5" applyNumberFormat="1" applyFont="1" applyFill="1" applyBorder="1"/>
    <xf numFmtId="166" fontId="36" fillId="7" borderId="21" xfId="5" applyNumberFormat="1" applyFont="1" applyFill="1" applyBorder="1" applyAlignment="1">
      <alignment vertical="center"/>
    </xf>
    <xf numFmtId="166" fontId="36" fillId="7" borderId="22" xfId="5" applyNumberFormat="1" applyFont="1" applyFill="1" applyBorder="1" applyAlignment="1">
      <alignment vertical="center"/>
    </xf>
    <xf numFmtId="49" fontId="11" fillId="7" borderId="9" xfId="3" applyFont="1" applyFill="1" applyBorder="1" applyAlignment="1">
      <alignment horizontal="center" textRotation="90" wrapText="1"/>
    </xf>
    <xf numFmtId="49" fontId="5" fillId="7" borderId="13" xfId="3" applyFont="1" applyFill="1" applyBorder="1" applyAlignment="1">
      <alignment horizontal="center" textRotation="90" wrapText="1"/>
    </xf>
    <xf numFmtId="3" fontId="2" fillId="0" borderId="9" xfId="3" applyNumberFormat="1" applyFont="1" applyBorder="1" applyAlignment="1">
      <alignment vertical="center"/>
    </xf>
    <xf numFmtId="9" fontId="5" fillId="0" borderId="13" xfId="14" applyFont="1" applyBorder="1" applyAlignment="1">
      <alignment horizontal="center" vertical="center"/>
    </xf>
    <xf numFmtId="49" fontId="2" fillId="0" borderId="16" xfId="3" applyFont="1" applyBorder="1" applyAlignment="1">
      <alignment horizontal="left" vertical="center" wrapText="1"/>
    </xf>
    <xf numFmtId="49" fontId="2" fillId="0" borderId="16" xfId="3" applyFont="1" applyBorder="1" applyAlignment="1">
      <alignment vertical="center" wrapText="1"/>
    </xf>
    <xf numFmtId="49" fontId="5" fillId="7" borderId="20" xfId="3" applyFont="1" applyFill="1" applyBorder="1" applyAlignment="1">
      <alignment horizontal="center" vertical="center"/>
    </xf>
    <xf numFmtId="166" fontId="5" fillId="7" borderId="21" xfId="3" applyNumberFormat="1" applyFont="1" applyFill="1" applyBorder="1" applyAlignment="1">
      <alignment horizontal="right" vertical="center"/>
    </xf>
    <xf numFmtId="9" fontId="5" fillId="7" borderId="22" xfId="14" applyFont="1" applyFill="1" applyBorder="1" applyAlignment="1">
      <alignment horizontal="center" vertical="center"/>
    </xf>
    <xf numFmtId="49" fontId="2" fillId="0" borderId="1" xfId="3" applyFont="1" applyBorder="1" applyAlignment="1">
      <alignment vertical="center" wrapText="1"/>
    </xf>
    <xf numFmtId="49" fontId="5" fillId="7" borderId="32" xfId="3" applyFont="1" applyFill="1" applyBorder="1" applyAlignment="1">
      <alignment horizontal="center" vertical="center"/>
    </xf>
    <xf numFmtId="49" fontId="11" fillId="7" borderId="8" xfId="3" applyFont="1" applyFill="1" applyBorder="1" applyAlignment="1">
      <alignment horizontal="center" textRotation="90" wrapText="1"/>
    </xf>
    <xf numFmtId="3" fontId="2" fillId="0" borderId="8" xfId="3" applyNumberFormat="1" applyFont="1" applyBorder="1" applyAlignment="1">
      <alignment vertical="center"/>
    </xf>
    <xf numFmtId="166" fontId="5" fillId="7" borderId="25" xfId="3" applyNumberFormat="1" applyFont="1" applyFill="1" applyBorder="1" applyAlignment="1">
      <alignment horizontal="right" vertical="center"/>
    </xf>
    <xf numFmtId="49" fontId="11" fillId="7" borderId="16" xfId="3" applyFont="1" applyFill="1" applyBorder="1" applyAlignment="1">
      <alignment horizontal="center" textRotation="90" wrapText="1"/>
    </xf>
    <xf numFmtId="49" fontId="12" fillId="7" borderId="13" xfId="3" applyFont="1" applyFill="1" applyBorder="1" applyAlignment="1">
      <alignment horizontal="center" textRotation="90" wrapText="1"/>
    </xf>
    <xf numFmtId="3" fontId="5" fillId="0" borderId="16" xfId="3" applyNumberFormat="1" applyFont="1" applyBorder="1" applyAlignment="1">
      <alignment vertical="center"/>
    </xf>
    <xf numFmtId="166" fontId="5" fillId="0" borderId="13" xfId="5" applyNumberFormat="1" applyFont="1" applyBorder="1" applyAlignment="1">
      <alignment vertical="center"/>
    </xf>
    <xf numFmtId="166" fontId="5" fillId="7" borderId="20" xfId="5" applyNumberFormat="1" applyFont="1" applyFill="1" applyBorder="1" applyAlignment="1">
      <alignment horizontal="right" vertical="center"/>
    </xf>
    <xf numFmtId="166" fontId="5" fillId="7" borderId="22" xfId="3" applyNumberFormat="1" applyFont="1" applyFill="1" applyBorder="1" applyAlignment="1">
      <alignment horizontal="right" vertical="center"/>
    </xf>
    <xf numFmtId="49" fontId="12" fillId="7" borderId="1" xfId="3" applyFont="1" applyFill="1" applyBorder="1" applyAlignment="1">
      <alignment horizontal="center" textRotation="90" wrapText="1"/>
    </xf>
    <xf numFmtId="166" fontId="5" fillId="0" borderId="1" xfId="5" applyNumberFormat="1" applyFont="1" applyBorder="1" applyAlignment="1">
      <alignment vertical="center"/>
    </xf>
    <xf numFmtId="166" fontId="5" fillId="7" borderId="32" xfId="3" applyNumberFormat="1" applyFont="1" applyFill="1" applyBorder="1" applyAlignment="1">
      <alignment horizontal="right" vertical="center"/>
    </xf>
    <xf numFmtId="49" fontId="5" fillId="7" borderId="8" xfId="3" applyNumberFormat="1" applyFont="1" applyFill="1" applyBorder="1" applyAlignment="1" applyProtection="1">
      <alignment horizontal="center" textRotation="90" wrapText="1"/>
    </xf>
    <xf numFmtId="3" fontId="5" fillId="0" borderId="8" xfId="3" applyNumberFormat="1" applyFont="1" applyBorder="1" applyAlignment="1">
      <alignment vertical="center"/>
    </xf>
    <xf numFmtId="166" fontId="5" fillId="7" borderId="25" xfId="5" applyNumberFormat="1" applyFont="1" applyFill="1" applyBorder="1" applyAlignment="1">
      <alignment horizontal="right" vertical="center"/>
    </xf>
    <xf numFmtId="4" fontId="2" fillId="0" borderId="16" xfId="3" applyNumberFormat="1" applyFont="1" applyBorder="1" applyAlignment="1">
      <alignment vertical="center"/>
    </xf>
    <xf numFmtId="166" fontId="5" fillId="7" borderId="20" xfId="3" applyNumberFormat="1" applyFont="1" applyFill="1" applyBorder="1" applyAlignment="1">
      <alignment horizontal="right" vertical="center"/>
    </xf>
    <xf numFmtId="166" fontId="5" fillId="7" borderId="22" xfId="5" applyNumberFormat="1" applyFont="1" applyFill="1" applyBorder="1" applyAlignment="1">
      <alignment horizontal="right" vertical="center"/>
    </xf>
    <xf numFmtId="0" fontId="46" fillId="0" borderId="0" xfId="0" applyFont="1" applyFill="1" applyAlignment="1">
      <alignment horizontal="left"/>
    </xf>
    <xf numFmtId="166" fontId="7" fillId="0" borderId="16" xfId="5" applyNumberFormat="1" applyFont="1" applyFill="1" applyBorder="1" applyAlignment="1">
      <alignment horizontal="left" vertical="center" wrapText="1"/>
    </xf>
    <xf numFmtId="166" fontId="7" fillId="0" borderId="13" xfId="5" applyNumberFormat="1" applyFont="1" applyBorder="1" applyAlignment="1">
      <alignment vertical="center"/>
    </xf>
    <xf numFmtId="166" fontId="8" fillId="7" borderId="21" xfId="0" applyNumberFormat="1" applyFont="1" applyFill="1" applyBorder="1" applyAlignment="1">
      <alignment vertical="center"/>
    </xf>
    <xf numFmtId="166" fontId="8" fillId="7" borderId="22" xfId="0" applyNumberFormat="1" applyFont="1" applyFill="1" applyBorder="1" applyAlignment="1">
      <alignment vertical="center"/>
    </xf>
    <xf numFmtId="0" fontId="7" fillId="0" borderId="16" xfId="0" applyFont="1" applyBorder="1" applyAlignment="1">
      <alignment vertical="center" wrapText="1"/>
    </xf>
    <xf numFmtId="166" fontId="35" fillId="0" borderId="13" xfId="5" applyNumberFormat="1" applyFont="1" applyBorder="1" applyAlignment="1">
      <alignment vertical="center"/>
    </xf>
    <xf numFmtId="166" fontId="35" fillId="0" borderId="13" xfId="5" applyNumberFormat="1" applyFont="1" applyFill="1" applyBorder="1" applyAlignment="1">
      <alignment vertical="center"/>
    </xf>
    <xf numFmtId="0" fontId="46" fillId="0" borderId="0" xfId="0" applyFont="1" applyFill="1" applyAlignment="1"/>
    <xf numFmtId="0" fontId="2" fillId="0" borderId="15" xfId="0" applyFont="1" applyFill="1" applyBorder="1" applyAlignment="1">
      <alignment vertical="center" wrapText="1"/>
    </xf>
    <xf numFmtId="3" fontId="2" fillId="0" borderId="16" xfId="0" applyNumberFormat="1" applyFont="1" applyBorder="1" applyAlignment="1">
      <alignment vertical="center"/>
    </xf>
    <xf numFmtId="3" fontId="2" fillId="0" borderId="9" xfId="0" applyNumberFormat="1" applyFont="1" applyBorder="1" applyAlignment="1">
      <alignment vertical="center"/>
    </xf>
    <xf numFmtId="3" fontId="2" fillId="0" borderId="13" xfId="0" applyNumberFormat="1" applyFont="1" applyBorder="1" applyAlignment="1">
      <alignment vertical="center"/>
    </xf>
    <xf numFmtId="3" fontId="2" fillId="0" borderId="8" xfId="0" applyNumberFormat="1" applyFont="1" applyBorder="1" applyAlignment="1">
      <alignment vertical="center"/>
    </xf>
    <xf numFmtId="3" fontId="2" fillId="0" borderId="1" xfId="0" applyNumberFormat="1" applyFont="1" applyBorder="1" applyAlignment="1">
      <alignment vertical="center"/>
    </xf>
    <xf numFmtId="0" fontId="1" fillId="0" borderId="0" xfId="0" applyFont="1" applyAlignment="1">
      <alignment vertical="center"/>
    </xf>
    <xf numFmtId="0" fontId="2" fillId="0" borderId="15" xfId="0" applyFont="1" applyFill="1" applyBorder="1" applyAlignment="1">
      <alignment horizontal="left" vertical="center" wrapText="1"/>
    </xf>
    <xf numFmtId="3" fontId="5" fillId="7" borderId="16" xfId="0" applyNumberFormat="1" applyFont="1" applyFill="1" applyBorder="1" applyAlignment="1">
      <alignment vertical="center"/>
    </xf>
    <xf numFmtId="3" fontId="5" fillId="7" borderId="9" xfId="0" applyNumberFormat="1" applyFont="1" applyFill="1" applyBorder="1" applyAlignment="1">
      <alignment vertical="center"/>
    </xf>
    <xf numFmtId="3" fontId="5" fillId="7" borderId="13" xfId="0" applyNumberFormat="1" applyFont="1" applyFill="1" applyBorder="1" applyAlignment="1">
      <alignment vertical="center"/>
    </xf>
    <xf numFmtId="3" fontId="5" fillId="7" borderId="8" xfId="0" applyNumberFormat="1" applyFont="1" applyFill="1" applyBorder="1" applyAlignment="1">
      <alignment vertical="center"/>
    </xf>
    <xf numFmtId="3" fontId="5" fillId="7" borderId="1" xfId="0" applyNumberFormat="1" applyFont="1" applyFill="1" applyBorder="1" applyAlignment="1">
      <alignment vertical="center"/>
    </xf>
    <xf numFmtId="0" fontId="5" fillId="7" borderId="23" xfId="0" applyFont="1" applyFill="1" applyBorder="1" applyAlignment="1">
      <alignment horizontal="center" vertical="center" wrapText="1"/>
    </xf>
    <xf numFmtId="3" fontId="5" fillId="7" borderId="20" xfId="0" applyNumberFormat="1" applyFont="1" applyFill="1" applyBorder="1" applyAlignment="1">
      <alignment vertical="center"/>
    </xf>
    <xf numFmtId="3" fontId="5" fillId="7" borderId="25" xfId="0" applyNumberFormat="1" applyFont="1" applyFill="1" applyBorder="1" applyAlignment="1">
      <alignment vertical="center"/>
    </xf>
    <xf numFmtId="0" fontId="2" fillId="0" borderId="15" xfId="0" applyFont="1" applyFill="1" applyBorder="1" applyAlignment="1">
      <alignment horizontal="left" vertical="center" wrapText="1" indent="1"/>
    </xf>
    <xf numFmtId="0" fontId="2" fillId="0" borderId="15" xfId="0" applyFont="1" applyBorder="1" applyAlignment="1">
      <alignment horizontal="left" vertical="center" wrapText="1" indent="1"/>
    </xf>
    <xf numFmtId="0" fontId="2" fillId="0" borderId="15" xfId="0" quotePrefix="1" applyFont="1" applyBorder="1" applyAlignment="1">
      <alignment horizontal="left" vertical="center" wrapText="1" indent="2"/>
    </xf>
    <xf numFmtId="49" fontId="5" fillId="7" borderId="23" xfId="3" applyFont="1" applyFill="1" applyBorder="1" applyAlignment="1">
      <alignment horizontal="center" vertical="center"/>
    </xf>
    <xf numFmtId="166" fontId="2" fillId="0" borderId="8" xfId="5" applyNumberFormat="1" applyFont="1" applyBorder="1" applyAlignment="1">
      <alignment vertical="center"/>
    </xf>
    <xf numFmtId="166" fontId="5" fillId="7" borderId="25" xfId="5" applyNumberFormat="1" applyFont="1" applyFill="1" applyBorder="1" applyAlignment="1">
      <alignment vertical="center"/>
    </xf>
    <xf numFmtId="3" fontId="5" fillId="0" borderId="13" xfId="0" applyNumberFormat="1" applyFont="1" applyBorder="1" applyAlignment="1">
      <alignment vertical="center"/>
    </xf>
    <xf numFmtId="166" fontId="5" fillId="7" borderId="20" xfId="5" applyNumberFormat="1" applyFont="1" applyFill="1" applyBorder="1" applyAlignment="1">
      <alignment vertical="center"/>
    </xf>
    <xf numFmtId="3" fontId="5" fillId="0" borderId="1" xfId="0" applyNumberFormat="1" applyFont="1" applyBorder="1" applyAlignment="1">
      <alignment vertical="center"/>
    </xf>
    <xf numFmtId="166" fontId="5" fillId="7" borderId="32" xfId="5" applyNumberFormat="1" applyFont="1" applyFill="1" applyBorder="1" applyAlignment="1">
      <alignment vertical="center"/>
    </xf>
    <xf numFmtId="3" fontId="5" fillId="0" borderId="8" xfId="0" applyNumberFormat="1" applyFont="1" applyBorder="1" applyAlignment="1">
      <alignment vertical="center"/>
    </xf>
    <xf numFmtId="166" fontId="2" fillId="0" borderId="16" xfId="5" applyNumberFormat="1" applyFont="1" applyBorder="1" applyAlignment="1">
      <alignment vertical="center"/>
    </xf>
    <xf numFmtId="166" fontId="11" fillId="7" borderId="9" xfId="5" applyNumberFormat="1" applyFont="1" applyFill="1" applyBorder="1" applyAlignment="1">
      <alignment horizontal="center" textRotation="90" wrapText="1"/>
    </xf>
    <xf numFmtId="9" fontId="2" fillId="0" borderId="13" xfId="14" applyFont="1" applyBorder="1" applyAlignment="1">
      <alignment horizontal="center" vertical="center"/>
    </xf>
    <xf numFmtId="9" fontId="2" fillId="3" borderId="9" xfId="14" applyFont="1" applyFill="1" applyBorder="1" applyAlignment="1">
      <alignment horizontal="center" vertical="center"/>
    </xf>
    <xf numFmtId="9" fontId="2" fillId="3" borderId="13" xfId="14" applyFont="1" applyFill="1" applyBorder="1" applyAlignment="1">
      <alignment horizontal="center" vertical="center"/>
    </xf>
    <xf numFmtId="0" fontId="2" fillId="3" borderId="13" xfId="0" applyNumberFormat="1" applyFont="1" applyFill="1" applyBorder="1" applyAlignment="1">
      <alignment horizontal="center" vertical="center"/>
    </xf>
    <xf numFmtId="9" fontId="5" fillId="7" borderId="13" xfId="14" applyFont="1" applyFill="1" applyBorder="1" applyAlignment="1">
      <alignment horizontal="center" vertical="center"/>
    </xf>
    <xf numFmtId="9" fontId="5" fillId="7" borderId="21" xfId="14" applyFont="1" applyFill="1" applyBorder="1" applyAlignment="1">
      <alignment horizontal="center" vertical="center"/>
    </xf>
    <xf numFmtId="0" fontId="5" fillId="7" borderId="22" xfId="0" applyNumberFormat="1" applyFont="1" applyFill="1" applyBorder="1" applyAlignment="1">
      <alignment horizontal="center" vertical="center"/>
    </xf>
    <xf numFmtId="166" fontId="11" fillId="7" borderId="8" xfId="5" applyNumberFormat="1" applyFont="1" applyFill="1" applyBorder="1" applyAlignment="1">
      <alignment horizontal="center" textRotation="90" wrapText="1"/>
    </xf>
    <xf numFmtId="166" fontId="11" fillId="7" borderId="1" xfId="5" applyNumberFormat="1" applyFont="1" applyFill="1" applyBorder="1" applyAlignment="1">
      <alignment horizontal="center" textRotation="90" wrapText="1"/>
    </xf>
    <xf numFmtId="9" fontId="2" fillId="3" borderId="1" xfId="14" applyFont="1" applyFill="1" applyBorder="1" applyAlignment="1">
      <alignment horizontal="center" vertical="center"/>
    </xf>
    <xf numFmtId="9" fontId="5" fillId="7" borderId="32" xfId="14" applyFont="1" applyFill="1" applyBorder="1" applyAlignment="1">
      <alignment horizontal="center" vertical="center"/>
    </xf>
    <xf numFmtId="9" fontId="2" fillId="3" borderId="8" xfId="14" applyFont="1" applyFill="1" applyBorder="1" applyAlignment="1">
      <alignment horizontal="center" vertical="center"/>
    </xf>
    <xf numFmtId="9" fontId="5" fillId="7" borderId="25" xfId="14" applyFont="1" applyFill="1" applyBorder="1" applyAlignment="1">
      <alignment horizontal="center" vertical="center"/>
    </xf>
    <xf numFmtId="166" fontId="11" fillId="7" borderId="16" xfId="5" applyNumberFormat="1" applyFont="1" applyFill="1" applyBorder="1" applyAlignment="1">
      <alignment horizontal="center" textRotation="90" wrapText="1"/>
    </xf>
    <xf numFmtId="166" fontId="11" fillId="7" borderId="13" xfId="5" applyNumberFormat="1" applyFont="1" applyFill="1" applyBorder="1" applyAlignment="1">
      <alignment horizontal="center" textRotation="90" wrapText="1"/>
    </xf>
    <xf numFmtId="9" fontId="2" fillId="3" borderId="16" xfId="14" applyFont="1" applyFill="1" applyBorder="1" applyAlignment="1">
      <alignment horizontal="center" vertical="center"/>
    </xf>
    <xf numFmtId="9" fontId="5" fillId="7" borderId="20" xfId="14" applyFont="1" applyFill="1" applyBorder="1" applyAlignment="1">
      <alignment horizontal="center" vertical="center"/>
    </xf>
    <xf numFmtId="166" fontId="12" fillId="7" borderId="16" xfId="5" applyNumberFormat="1" applyFont="1" applyFill="1" applyBorder="1" applyAlignment="1">
      <alignment horizontal="center" textRotation="90" wrapText="1"/>
    </xf>
    <xf numFmtId="0" fontId="2" fillId="0" borderId="26" xfId="0" applyFont="1" applyBorder="1" applyAlignment="1">
      <alignment vertical="center"/>
    </xf>
    <xf numFmtId="166" fontId="2" fillId="0" borderId="1" xfId="5" applyNumberFormat="1" applyFont="1" applyBorder="1" applyAlignment="1">
      <alignment vertical="center"/>
    </xf>
    <xf numFmtId="0" fontId="2" fillId="3" borderId="26" xfId="0" applyFont="1" applyFill="1" applyBorder="1" applyAlignment="1">
      <alignment horizontal="right" vertical="center" wrapText="1"/>
    </xf>
    <xf numFmtId="166" fontId="2" fillId="3" borderId="8" xfId="5" applyNumberFormat="1" applyFont="1" applyFill="1" applyBorder="1" applyAlignment="1">
      <alignment vertical="center"/>
    </xf>
    <xf numFmtId="9" fontId="2" fillId="3" borderId="8" xfId="14" applyFont="1" applyFill="1" applyBorder="1" applyAlignment="1">
      <alignment vertical="center"/>
    </xf>
    <xf numFmtId="9" fontId="2" fillId="3" borderId="16" xfId="14" applyFont="1" applyFill="1" applyBorder="1" applyAlignment="1">
      <alignment vertical="center"/>
    </xf>
    <xf numFmtId="9" fontId="2" fillId="3" borderId="9" xfId="14" applyFont="1" applyFill="1" applyBorder="1" applyAlignment="1">
      <alignment vertical="center"/>
    </xf>
    <xf numFmtId="9" fontId="2" fillId="3" borderId="13" xfId="14" applyFont="1" applyFill="1" applyBorder="1" applyAlignment="1">
      <alignment vertical="center"/>
    </xf>
    <xf numFmtId="9" fontId="2" fillId="3" borderId="1" xfId="14" applyFont="1" applyFill="1" applyBorder="1" applyAlignment="1">
      <alignment vertical="center"/>
    </xf>
    <xf numFmtId="0" fontId="5" fillId="7" borderId="26" xfId="0" applyFont="1" applyFill="1" applyBorder="1" applyAlignment="1">
      <alignment vertical="center"/>
    </xf>
    <xf numFmtId="166" fontId="5" fillId="7" borderId="8" xfId="5" applyNumberFormat="1" applyFont="1" applyFill="1" applyBorder="1" applyAlignment="1">
      <alignment vertical="center"/>
    </xf>
    <xf numFmtId="166" fontId="5" fillId="7" borderId="9" xfId="5" applyNumberFormat="1" applyFont="1" applyFill="1" applyBorder="1" applyAlignment="1">
      <alignment vertical="center"/>
    </xf>
    <xf numFmtId="166" fontId="5" fillId="7" borderId="1" xfId="5" applyNumberFormat="1" applyFont="1" applyFill="1" applyBorder="1" applyAlignment="1">
      <alignment vertical="center"/>
    </xf>
    <xf numFmtId="166" fontId="5" fillId="7" borderId="16" xfId="5" applyNumberFormat="1" applyFont="1" applyFill="1" applyBorder="1" applyAlignment="1">
      <alignment vertical="center"/>
    </xf>
    <xf numFmtId="166" fontId="5" fillId="7" borderId="13" xfId="5" applyNumberFormat="1" applyFont="1" applyFill="1" applyBorder="1" applyAlignment="1">
      <alignment vertical="center"/>
    </xf>
    <xf numFmtId="0" fontId="5" fillId="7" borderId="27" xfId="0" applyFont="1" applyFill="1" applyBorder="1" applyAlignment="1">
      <alignment horizontal="right" vertical="center" wrapText="1"/>
    </xf>
    <xf numFmtId="9" fontId="5" fillId="7" borderId="25" xfId="14" applyFont="1" applyFill="1" applyBorder="1" applyAlignment="1">
      <alignment vertical="center"/>
    </xf>
    <xf numFmtId="0" fontId="46" fillId="0" borderId="0" xfId="2" applyFont="1" applyFill="1" applyAlignment="1">
      <alignment vertical="center"/>
    </xf>
    <xf numFmtId="0" fontId="2" fillId="7" borderId="21" xfId="2" applyFont="1" applyFill="1" applyBorder="1" applyAlignment="1">
      <alignment horizontal="center" vertical="center" textRotation="90" wrapText="1"/>
    </xf>
    <xf numFmtId="0" fontId="5" fillId="7" borderId="21" xfId="2" applyFont="1" applyFill="1" applyBorder="1" applyAlignment="1">
      <alignment horizontal="center" vertical="center" textRotation="90" wrapText="1"/>
    </xf>
    <xf numFmtId="0" fontId="5" fillId="7" borderId="22" xfId="2" applyFont="1" applyFill="1" applyBorder="1" applyAlignment="1">
      <alignment horizontal="center" vertical="center" textRotation="90" wrapText="1"/>
    </xf>
    <xf numFmtId="0" fontId="5" fillId="7" borderId="14" xfId="2" applyFont="1" applyFill="1" applyBorder="1" applyAlignment="1">
      <alignment horizontal="center" vertical="center"/>
    </xf>
    <xf numFmtId="0" fontId="5" fillId="7" borderId="23" xfId="2" applyFont="1" applyFill="1" applyBorder="1" applyAlignment="1">
      <alignment horizontal="center" vertical="center" wrapText="1"/>
    </xf>
    <xf numFmtId="0" fontId="2" fillId="7" borderId="25" xfId="2" applyFont="1" applyFill="1" applyBorder="1" applyAlignment="1">
      <alignment horizontal="center" vertical="center" textRotation="90" wrapText="1"/>
    </xf>
    <xf numFmtId="0" fontId="2" fillId="7" borderId="20" xfId="2" applyFont="1" applyFill="1" applyBorder="1" applyAlignment="1">
      <alignment horizontal="center" vertical="center" textRotation="90" wrapText="1"/>
    </xf>
    <xf numFmtId="0" fontId="2" fillId="0" borderId="15" xfId="2" applyFont="1" applyFill="1" applyBorder="1" applyAlignment="1">
      <alignment horizontal="left" vertical="center" wrapText="1" indent="1"/>
    </xf>
    <xf numFmtId="0" fontId="2" fillId="0" borderId="15" xfId="2" applyFont="1" applyFill="1" applyBorder="1" applyAlignment="1">
      <alignment horizontal="left" vertical="center" indent="1"/>
    </xf>
    <xf numFmtId="0" fontId="2" fillId="9" borderId="15" xfId="2" applyFont="1" applyFill="1" applyBorder="1" applyAlignment="1">
      <alignment horizontal="left" vertical="center" indent="1"/>
    </xf>
    <xf numFmtId="0" fontId="5" fillId="12" borderId="15" xfId="2" applyFont="1" applyFill="1" applyBorder="1" applyAlignment="1">
      <alignment horizontal="left" vertical="center" indent="1"/>
    </xf>
    <xf numFmtId="0" fontId="2" fillId="0" borderId="15" xfId="6" applyFont="1" applyFill="1" applyBorder="1" applyAlignment="1">
      <alignment horizontal="left" vertical="center" indent="1"/>
    </xf>
    <xf numFmtId="0" fontId="1" fillId="7" borderId="9" xfId="0" applyFont="1" applyFill="1" applyBorder="1"/>
    <xf numFmtId="0" fontId="5" fillId="13" borderId="16" xfId="2" applyFont="1" applyFill="1" applyBorder="1" applyAlignment="1">
      <alignment vertical="center"/>
    </xf>
    <xf numFmtId="0" fontId="1" fillId="7" borderId="21" xfId="0" applyFont="1" applyFill="1" applyBorder="1"/>
    <xf numFmtId="0" fontId="5" fillId="10" borderId="16" xfId="2" applyFont="1" applyFill="1" applyBorder="1" applyAlignment="1">
      <alignment vertical="center"/>
    </xf>
    <xf numFmtId="166" fontId="2" fillId="3" borderId="9" xfId="5" applyNumberFormat="1" applyFont="1" applyFill="1" applyBorder="1" applyAlignment="1">
      <alignment horizontal="center" vertical="center"/>
    </xf>
    <xf numFmtId="0" fontId="46" fillId="0" borderId="0" xfId="0" applyFont="1" applyFill="1"/>
    <xf numFmtId="0" fontId="2" fillId="0" borderId="16" xfId="2" applyFont="1" applyFill="1" applyBorder="1" applyAlignment="1">
      <alignment horizontal="left" vertical="center" indent="1"/>
    </xf>
    <xf numFmtId="0" fontId="44" fillId="0" borderId="0" xfId="2" applyFont="1" applyFill="1" applyBorder="1" applyAlignment="1">
      <alignment horizontal="left" vertical="center"/>
    </xf>
    <xf numFmtId="0" fontId="46" fillId="5" borderId="0" xfId="0" applyFont="1" applyFill="1"/>
    <xf numFmtId="3" fontId="2" fillId="0" borderId="18" xfId="12" applyNumberFormat="1" applyFont="1" applyFill="1" applyBorder="1" applyAlignment="1">
      <alignment horizontal="right" vertical="center"/>
    </xf>
    <xf numFmtId="3" fontId="2" fillId="0" borderId="19" xfId="12" applyNumberFormat="1" applyFont="1" applyFill="1" applyBorder="1" applyAlignment="1">
      <alignment horizontal="right" vertical="center"/>
    </xf>
    <xf numFmtId="3" fontId="2" fillId="0" borderId="31" xfId="12" applyNumberFormat="1" applyFont="1" applyFill="1" applyBorder="1" applyAlignment="1">
      <alignment horizontal="right" vertical="center"/>
    </xf>
    <xf numFmtId="3" fontId="5" fillId="8" borderId="9" xfId="0" applyNumberFormat="1" applyFont="1" applyFill="1" applyBorder="1"/>
    <xf numFmtId="3" fontId="5" fillId="8" borderId="9" xfId="0" applyNumberFormat="1" applyFont="1" applyFill="1" applyBorder="1" applyAlignment="1">
      <alignment horizontal="right"/>
    </xf>
    <xf numFmtId="3" fontId="5" fillId="8" borderId="13" xfId="0" applyNumberFormat="1" applyFont="1" applyFill="1" applyBorder="1" applyAlignment="1">
      <alignment horizontal="right"/>
    </xf>
    <xf numFmtId="3" fontId="5" fillId="8" borderId="8" xfId="0" applyNumberFormat="1" applyFont="1" applyFill="1" applyBorder="1" applyAlignment="1">
      <alignment horizontal="center"/>
    </xf>
    <xf numFmtId="3" fontId="5" fillId="8" borderId="1" xfId="0" applyNumberFormat="1" applyFont="1" applyFill="1" applyBorder="1" applyAlignment="1">
      <alignment horizontal="right"/>
    </xf>
    <xf numFmtId="0" fontId="5" fillId="4" borderId="15" xfId="4" applyFont="1" applyFill="1" applyBorder="1" applyAlignment="1">
      <alignment horizontal="center"/>
    </xf>
    <xf numFmtId="0" fontId="5" fillId="12" borderId="15" xfId="4" applyFont="1" applyFill="1" applyBorder="1" applyAlignment="1">
      <alignment horizontal="center"/>
    </xf>
    <xf numFmtId="0" fontId="18" fillId="0" borderId="15" xfId="2" applyFont="1" applyFill="1" applyBorder="1" applyAlignment="1">
      <alignment horizontal="left" vertical="center"/>
    </xf>
    <xf numFmtId="0" fontId="2" fillId="0" borderId="14" xfId="0" applyFont="1" applyFill="1" applyBorder="1" applyAlignment="1">
      <alignment horizontal="center" vertical="center"/>
    </xf>
    <xf numFmtId="0" fontId="2" fillId="0" borderId="14" xfId="4" applyFont="1" applyFill="1" applyBorder="1" applyAlignment="1">
      <alignment horizontal="center" vertical="center"/>
    </xf>
    <xf numFmtId="0" fontId="2" fillId="0" borderId="15" xfId="4" applyFont="1" applyFill="1" applyBorder="1" applyAlignment="1">
      <alignment horizontal="center" vertical="center"/>
    </xf>
    <xf numFmtId="0" fontId="5" fillId="12" borderId="15" xfId="4" applyFont="1" applyFill="1" applyBorder="1" applyAlignment="1">
      <alignment horizontal="center" vertical="center"/>
    </xf>
    <xf numFmtId="0" fontId="5" fillId="12" borderId="14" xfId="4" applyFont="1" applyFill="1" applyBorder="1" applyAlignment="1">
      <alignment horizontal="center" vertical="center"/>
    </xf>
    <xf numFmtId="3" fontId="5" fillId="12" borderId="18" xfId="4" applyNumberFormat="1" applyFont="1" applyFill="1" applyBorder="1" applyAlignment="1">
      <alignment vertical="center"/>
    </xf>
    <xf numFmtId="3" fontId="5" fillId="12" borderId="19" xfId="9" applyNumberFormat="1" applyFont="1" applyFill="1" applyBorder="1" applyAlignment="1">
      <alignment vertical="center"/>
    </xf>
    <xf numFmtId="3" fontId="5" fillId="12" borderId="18" xfId="9" applyNumberFormat="1" applyFont="1" applyFill="1" applyBorder="1" applyAlignment="1">
      <alignment vertical="center"/>
    </xf>
    <xf numFmtId="3" fontId="5" fillId="12" borderId="31" xfId="9" applyNumberFormat="1" applyFont="1" applyFill="1" applyBorder="1" applyAlignment="1">
      <alignment vertical="center"/>
    </xf>
    <xf numFmtId="3" fontId="5" fillId="12" borderId="17" xfId="9" applyNumberFormat="1" applyFont="1" applyFill="1" applyBorder="1" applyAlignment="1">
      <alignment horizontal="center" vertical="center"/>
    </xf>
    <xf numFmtId="3" fontId="5" fillId="12" borderId="24" xfId="9" applyNumberFormat="1" applyFont="1" applyFill="1" applyBorder="1" applyAlignment="1">
      <alignment horizontal="center" vertical="center"/>
    </xf>
    <xf numFmtId="0" fontId="2" fillId="9" borderId="15" xfId="4" applyFont="1" applyFill="1" applyBorder="1" applyAlignment="1">
      <alignment horizontal="center" vertical="center"/>
    </xf>
    <xf numFmtId="3" fontId="2" fillId="9" borderId="16" xfId="4" applyNumberFormat="1" applyFont="1" applyFill="1" applyBorder="1" applyAlignment="1">
      <alignment horizontal="center" vertical="center"/>
    </xf>
    <xf numFmtId="3" fontId="2" fillId="9" borderId="9" xfId="4" applyNumberFormat="1" applyFont="1" applyFill="1" applyBorder="1" applyAlignment="1">
      <alignment vertical="center"/>
    </xf>
    <xf numFmtId="3" fontId="2" fillId="9" borderId="9" xfId="9" applyNumberFormat="1" applyFont="1" applyFill="1" applyBorder="1" applyAlignment="1">
      <alignment vertical="center"/>
    </xf>
    <xf numFmtId="3" fontId="2" fillId="9" borderId="13" xfId="9" applyNumberFormat="1" applyFont="1" applyFill="1" applyBorder="1" applyAlignment="1">
      <alignment vertical="center"/>
    </xf>
    <xf numFmtId="3" fontId="2" fillId="9" borderId="8" xfId="4" applyNumberFormat="1" applyFont="1" applyFill="1" applyBorder="1" applyAlignment="1">
      <alignment horizontal="center" vertical="center"/>
    </xf>
    <xf numFmtId="3" fontId="2" fillId="9" borderId="1" xfId="9" applyNumberFormat="1" applyFont="1" applyFill="1" applyBorder="1" applyAlignment="1">
      <alignment vertical="center"/>
    </xf>
    <xf numFmtId="3" fontId="2" fillId="9" borderId="8" xfId="9" applyNumberFormat="1" applyFont="1" applyFill="1" applyBorder="1" applyAlignment="1">
      <alignment horizontal="center" vertical="center"/>
    </xf>
    <xf numFmtId="3" fontId="5" fillId="12" borderId="9" xfId="9" applyNumberFormat="1" applyFont="1" applyFill="1" applyBorder="1" applyAlignment="1">
      <alignment vertical="center"/>
    </xf>
    <xf numFmtId="3" fontId="5" fillId="12" borderId="13" xfId="9" applyNumberFormat="1" applyFont="1" applyFill="1" applyBorder="1" applyAlignment="1">
      <alignment vertical="center"/>
    </xf>
    <xf numFmtId="3" fontId="5" fillId="12" borderId="1" xfId="9" applyNumberFormat="1" applyFont="1" applyFill="1" applyBorder="1" applyAlignment="1">
      <alignment vertical="center"/>
    </xf>
    <xf numFmtId="3" fontId="5" fillId="12" borderId="16" xfId="9" applyNumberFormat="1" applyFont="1" applyFill="1" applyBorder="1" applyAlignment="1">
      <alignment horizontal="center" vertical="center"/>
    </xf>
    <xf numFmtId="3" fontId="5" fillId="12" borderId="8" xfId="9" applyNumberFormat="1" applyFont="1" applyFill="1" applyBorder="1" applyAlignment="1">
      <alignment horizontal="center" vertical="center"/>
    </xf>
    <xf numFmtId="0" fontId="5" fillId="11" borderId="15" xfId="4" applyFont="1" applyFill="1" applyBorder="1" applyAlignment="1">
      <alignment horizontal="center" vertical="center"/>
    </xf>
    <xf numFmtId="3" fontId="5" fillId="11" borderId="9" xfId="4" applyNumberFormat="1" applyFont="1" applyFill="1" applyBorder="1" applyAlignment="1">
      <alignment vertical="center"/>
    </xf>
    <xf numFmtId="3" fontId="5" fillId="11" borderId="13" xfId="4" applyNumberFormat="1" applyFont="1" applyFill="1" applyBorder="1" applyAlignment="1">
      <alignment vertical="center"/>
    </xf>
    <xf numFmtId="3" fontId="5" fillId="11" borderId="9" xfId="9" applyNumberFormat="1" applyFont="1" applyFill="1" applyBorder="1" applyAlignment="1">
      <alignment vertical="center"/>
    </xf>
    <xf numFmtId="3" fontId="5" fillId="11" borderId="1" xfId="9" applyNumberFormat="1" applyFont="1" applyFill="1" applyBorder="1" applyAlignment="1">
      <alignment vertical="center"/>
    </xf>
    <xf numFmtId="3" fontId="5" fillId="11" borderId="16" xfId="9" applyNumberFormat="1" applyFont="1" applyFill="1" applyBorder="1" applyAlignment="1">
      <alignment horizontal="center" vertical="center"/>
    </xf>
    <xf numFmtId="3" fontId="5" fillId="11" borderId="13" xfId="9" applyNumberFormat="1" applyFont="1" applyFill="1" applyBorder="1" applyAlignment="1">
      <alignment vertical="center"/>
    </xf>
    <xf numFmtId="3" fontId="5" fillId="11" borderId="8" xfId="9" applyNumberFormat="1" applyFont="1" applyFill="1" applyBorder="1" applyAlignment="1">
      <alignment horizontal="center" vertical="center"/>
    </xf>
    <xf numFmtId="3" fontId="5" fillId="9" borderId="9" xfId="4" applyNumberFormat="1" applyFont="1" applyFill="1" applyBorder="1" applyAlignment="1">
      <alignment vertical="center"/>
    </xf>
    <xf numFmtId="3" fontId="2" fillId="9" borderId="13" xfId="4" applyNumberFormat="1" applyFont="1" applyFill="1" applyBorder="1" applyAlignment="1">
      <alignment vertical="center"/>
    </xf>
    <xf numFmtId="3" fontId="5" fillId="9" borderId="8" xfId="4" applyNumberFormat="1" applyFont="1" applyFill="1" applyBorder="1" applyAlignment="1">
      <alignment horizontal="center" vertical="center"/>
    </xf>
    <xf numFmtId="3" fontId="5" fillId="9" borderId="9" xfId="9" applyNumberFormat="1" applyFont="1" applyFill="1" applyBorder="1" applyAlignment="1">
      <alignment vertical="center"/>
    </xf>
    <xf numFmtId="3" fontId="2" fillId="9" borderId="16" xfId="9" applyNumberFormat="1" applyFont="1" applyFill="1" applyBorder="1" applyAlignment="1">
      <alignment horizontal="center" vertical="center"/>
    </xf>
    <xf numFmtId="3" fontId="5" fillId="11" borderId="13" xfId="4" applyNumberFormat="1" applyFont="1" applyFill="1" applyBorder="1" applyAlignment="1">
      <alignment vertical="center" wrapText="1"/>
    </xf>
    <xf numFmtId="3" fontId="5" fillId="10" borderId="21" xfId="4" applyNumberFormat="1" applyFont="1" applyFill="1" applyBorder="1" applyAlignment="1">
      <alignment vertical="center"/>
    </xf>
    <xf numFmtId="3" fontId="5" fillId="10" borderId="22" xfId="4" applyNumberFormat="1" applyFont="1" applyFill="1" applyBorder="1" applyAlignment="1">
      <alignment vertical="center"/>
    </xf>
    <xf numFmtId="3" fontId="5" fillId="10" borderId="21" xfId="9" applyNumberFormat="1" applyFont="1" applyFill="1" applyBorder="1" applyAlignment="1">
      <alignment vertical="center"/>
    </xf>
    <xf numFmtId="3" fontId="5" fillId="10" borderId="32" xfId="9" applyNumberFormat="1" applyFont="1" applyFill="1" applyBorder="1" applyAlignment="1">
      <alignment vertical="center"/>
    </xf>
    <xf numFmtId="3" fontId="5" fillId="10" borderId="22" xfId="9" applyNumberFormat="1" applyFont="1" applyFill="1" applyBorder="1" applyAlignment="1">
      <alignment vertical="center"/>
    </xf>
    <xf numFmtId="0" fontId="2" fillId="3" borderId="14" xfId="4" applyFont="1" applyFill="1" applyBorder="1" applyAlignment="1">
      <alignment vertical="center"/>
    </xf>
    <xf numFmtId="0" fontId="2" fillId="3" borderId="17" xfId="4" applyFont="1" applyFill="1" applyBorder="1" applyAlignment="1">
      <alignment horizontal="center" vertical="center"/>
    </xf>
    <xf numFmtId="168" fontId="2" fillId="3" borderId="18" xfId="4" applyNumberFormat="1" applyFont="1" applyFill="1" applyBorder="1" applyAlignment="1">
      <alignment vertical="center"/>
    </xf>
    <xf numFmtId="168" fontId="2" fillId="3" borderId="19" xfId="4" applyNumberFormat="1" applyFont="1" applyFill="1" applyBorder="1" applyAlignment="1">
      <alignment vertical="center"/>
    </xf>
    <xf numFmtId="0" fontId="2" fillId="3" borderId="24" xfId="4" applyFont="1" applyFill="1" applyBorder="1" applyAlignment="1">
      <alignment horizontal="center" vertical="center"/>
    </xf>
    <xf numFmtId="0" fontId="2" fillId="3" borderId="18" xfId="0" applyFont="1" applyFill="1" applyBorder="1" applyAlignment="1">
      <alignment vertical="center"/>
    </xf>
    <xf numFmtId="0" fontId="2" fillId="3" borderId="31" xfId="0" applyFont="1" applyFill="1" applyBorder="1" applyAlignment="1">
      <alignment vertical="center"/>
    </xf>
    <xf numFmtId="0" fontId="2" fillId="3" borderId="17" xfId="0" applyFont="1" applyFill="1" applyBorder="1" applyAlignment="1">
      <alignment vertical="center"/>
    </xf>
    <xf numFmtId="0" fontId="2" fillId="3" borderId="19" xfId="0" applyFont="1" applyFill="1" applyBorder="1" applyAlignment="1">
      <alignment vertical="center"/>
    </xf>
    <xf numFmtId="0" fontId="2" fillId="3" borderId="24" xfId="0" applyFont="1" applyFill="1" applyBorder="1" applyAlignment="1">
      <alignment vertical="center"/>
    </xf>
    <xf numFmtId="0" fontId="2" fillId="0" borderId="16" xfId="4" applyFont="1" applyFill="1" applyBorder="1" applyAlignment="1">
      <alignment horizontal="center" vertical="center"/>
    </xf>
    <xf numFmtId="168" fontId="2" fillId="0" borderId="9" xfId="4" applyNumberFormat="1" applyFont="1" applyFill="1" applyBorder="1" applyAlignment="1">
      <alignment vertical="center"/>
    </xf>
    <xf numFmtId="3" fontId="2" fillId="0" borderId="9" xfId="0" applyNumberFormat="1" applyFont="1" applyFill="1" applyBorder="1" applyAlignment="1">
      <alignment vertical="center"/>
    </xf>
    <xf numFmtId="168" fontId="2" fillId="0" borderId="13" xfId="4" applyNumberFormat="1" applyFont="1" applyFill="1" applyBorder="1" applyAlignment="1">
      <alignment vertical="center"/>
    </xf>
    <xf numFmtId="0" fontId="2" fillId="0" borderId="8" xfId="4" applyFont="1" applyFill="1" applyBorder="1" applyAlignment="1">
      <alignment horizontal="center" vertical="center"/>
    </xf>
    <xf numFmtId="168" fontId="2" fillId="0" borderId="1" xfId="4" applyNumberFormat="1" applyFont="1" applyFill="1" applyBorder="1" applyAlignment="1">
      <alignment vertical="center"/>
    </xf>
    <xf numFmtId="168" fontId="2" fillId="0" borderId="16" xfId="0" applyNumberFormat="1" applyFont="1" applyFill="1" applyBorder="1" applyAlignment="1">
      <alignment horizontal="center" vertical="center"/>
    </xf>
    <xf numFmtId="0" fontId="2" fillId="0" borderId="13" xfId="0" applyFont="1" applyFill="1" applyBorder="1" applyAlignment="1">
      <alignment horizontal="center" vertical="center"/>
    </xf>
    <xf numFmtId="0" fontId="2" fillId="0" borderId="8" xfId="0" applyFont="1" applyFill="1" applyBorder="1" applyAlignment="1">
      <alignment horizontal="center" vertical="center"/>
    </xf>
    <xf numFmtId="0" fontId="5" fillId="8" borderId="15" xfId="0" applyFont="1" applyFill="1" applyBorder="1" applyAlignment="1">
      <alignment horizontal="center" vertical="center"/>
    </xf>
    <xf numFmtId="0" fontId="5" fillId="8" borderId="16" xfId="0" applyFont="1" applyFill="1" applyBorder="1" applyAlignment="1">
      <alignment horizontal="center" vertical="center"/>
    </xf>
    <xf numFmtId="0" fontId="5" fillId="8" borderId="9" xfId="0" applyFont="1" applyFill="1" applyBorder="1" applyAlignment="1">
      <alignment vertical="center"/>
    </xf>
    <xf numFmtId="0" fontId="5" fillId="8" borderId="8" xfId="0" applyFont="1" applyFill="1" applyBorder="1" applyAlignment="1">
      <alignment horizontal="center" vertical="center"/>
    </xf>
    <xf numFmtId="3" fontId="5" fillId="8" borderId="1" xfId="0" applyNumberFormat="1" applyFont="1" applyFill="1" applyBorder="1" applyAlignment="1">
      <alignment horizontal="right" vertical="center"/>
    </xf>
    <xf numFmtId="0" fontId="5" fillId="8" borderId="13" xfId="0" applyFont="1" applyFill="1" applyBorder="1" applyAlignment="1">
      <alignment horizontal="center" vertical="center"/>
    </xf>
    <xf numFmtId="0" fontId="5" fillId="0" borderId="0" xfId="0" applyFont="1" applyAlignment="1">
      <alignment vertical="center"/>
    </xf>
    <xf numFmtId="0" fontId="2" fillId="0" borderId="16" xfId="0" applyFont="1" applyFill="1" applyBorder="1" applyAlignment="1">
      <alignment vertical="center"/>
    </xf>
    <xf numFmtId="0" fontId="2" fillId="0" borderId="9" xfId="0" applyFont="1" applyFill="1" applyBorder="1" applyAlignment="1">
      <alignment vertical="center"/>
    </xf>
    <xf numFmtId="0" fontId="2" fillId="0" borderId="8" xfId="0" applyFont="1" applyFill="1" applyBorder="1" applyAlignment="1">
      <alignment vertical="center"/>
    </xf>
    <xf numFmtId="0" fontId="2" fillId="0" borderId="13" xfId="0" applyFont="1" applyFill="1" applyBorder="1" applyAlignment="1">
      <alignment vertical="center"/>
    </xf>
    <xf numFmtId="0" fontId="2" fillId="8" borderId="16" xfId="0" applyFont="1" applyFill="1" applyBorder="1" applyAlignment="1">
      <alignment vertical="center"/>
    </xf>
    <xf numFmtId="0" fontId="2" fillId="8" borderId="9" xfId="0" applyFont="1" applyFill="1" applyBorder="1" applyAlignment="1">
      <alignment vertical="center"/>
    </xf>
    <xf numFmtId="3" fontId="2" fillId="8" borderId="13" xfId="0" applyNumberFormat="1" applyFont="1" applyFill="1" applyBorder="1" applyAlignment="1">
      <alignment vertical="center"/>
    </xf>
    <xf numFmtId="0" fontId="2" fillId="8" borderId="8" xfId="0" applyFont="1" applyFill="1" applyBorder="1" applyAlignment="1">
      <alignment vertical="center"/>
    </xf>
    <xf numFmtId="3" fontId="2" fillId="8" borderId="1" xfId="0" applyNumberFormat="1" applyFont="1" applyFill="1" applyBorder="1" applyAlignment="1">
      <alignment vertical="center"/>
    </xf>
    <xf numFmtId="0" fontId="2" fillId="8" borderId="13" xfId="0" applyFont="1" applyFill="1" applyBorder="1" applyAlignment="1">
      <alignment vertical="center"/>
    </xf>
    <xf numFmtId="0" fontId="5" fillId="7" borderId="23" xfId="0" applyFont="1" applyFill="1" applyBorder="1" applyAlignment="1">
      <alignment horizontal="center" vertical="center"/>
    </xf>
    <xf numFmtId="0" fontId="5" fillId="7" borderId="21" xfId="0" applyFont="1" applyFill="1" applyBorder="1" applyAlignment="1">
      <alignment vertical="center"/>
    </xf>
    <xf numFmtId="0" fontId="5" fillId="7" borderId="22" xfId="0" applyFont="1" applyFill="1" applyBorder="1" applyAlignment="1">
      <alignment horizontal="center" vertical="center"/>
    </xf>
    <xf numFmtId="3" fontId="5" fillId="12" borderId="17" xfId="0" applyNumberFormat="1" applyFont="1" applyFill="1" applyBorder="1" applyAlignment="1">
      <alignment horizontal="center" vertical="center"/>
    </xf>
    <xf numFmtId="3" fontId="5" fillId="12" borderId="18" xfId="0" applyNumberFormat="1" applyFont="1" applyFill="1" applyBorder="1" applyAlignment="1">
      <alignment vertical="center"/>
    </xf>
    <xf numFmtId="3" fontId="5" fillId="12" borderId="19" xfId="0" applyNumberFormat="1" applyFont="1" applyFill="1" applyBorder="1" applyAlignment="1">
      <alignment vertical="center"/>
    </xf>
    <xf numFmtId="3" fontId="5" fillId="12" borderId="24" xfId="0" applyNumberFormat="1" applyFont="1" applyFill="1" applyBorder="1" applyAlignment="1">
      <alignment horizontal="center" vertical="center"/>
    </xf>
    <xf numFmtId="3" fontId="5" fillId="12" borderId="31" xfId="0" applyNumberFormat="1" applyFont="1" applyFill="1" applyBorder="1" applyAlignment="1">
      <alignment vertical="center"/>
    </xf>
    <xf numFmtId="3" fontId="2" fillId="0" borderId="1" xfId="8" applyNumberFormat="1" applyFont="1" applyFill="1" applyBorder="1" applyAlignment="1">
      <alignment vertical="center"/>
    </xf>
    <xf numFmtId="3" fontId="2" fillId="0" borderId="16" xfId="8" applyNumberFormat="1" applyFont="1" applyFill="1" applyBorder="1" applyAlignment="1">
      <alignment horizontal="center" vertical="center"/>
    </xf>
    <xf numFmtId="3" fontId="5" fillId="12" borderId="16" xfId="0" applyNumberFormat="1" applyFont="1" applyFill="1" applyBorder="1" applyAlignment="1">
      <alignment horizontal="center" vertical="center"/>
    </xf>
    <xf numFmtId="3" fontId="5" fillId="12" borderId="9" xfId="0" applyNumberFormat="1" applyFont="1" applyFill="1" applyBorder="1" applyAlignment="1">
      <alignment vertical="center"/>
    </xf>
    <xf numFmtId="3" fontId="5" fillId="12" borderId="13" xfId="0" applyNumberFormat="1" applyFont="1" applyFill="1" applyBorder="1" applyAlignment="1">
      <alignment vertical="center"/>
    </xf>
    <xf numFmtId="3" fontId="5" fillId="12" borderId="8" xfId="0" applyNumberFormat="1" applyFont="1" applyFill="1" applyBorder="1" applyAlignment="1">
      <alignment horizontal="center" vertical="center"/>
    </xf>
    <xf numFmtId="3" fontId="5" fillId="12" borderId="1" xfId="0" applyNumberFormat="1" applyFont="1" applyFill="1" applyBorder="1" applyAlignment="1">
      <alignment vertical="center"/>
    </xf>
    <xf numFmtId="3" fontId="5" fillId="12" borderId="13" xfId="8" applyNumberFormat="1" applyFont="1" applyFill="1" applyBorder="1" applyAlignment="1">
      <alignment vertical="center"/>
    </xf>
    <xf numFmtId="0" fontId="5" fillId="11" borderId="15" xfId="0" applyFont="1" applyFill="1" applyBorder="1" applyAlignment="1">
      <alignment horizontal="center" vertical="center"/>
    </xf>
    <xf numFmtId="3" fontId="5" fillId="11" borderId="16" xfId="0" applyNumberFormat="1" applyFont="1" applyFill="1" applyBorder="1" applyAlignment="1">
      <alignment horizontal="center" vertical="center"/>
    </xf>
    <xf numFmtId="3" fontId="5" fillId="11" borderId="9" xfId="0" applyNumberFormat="1" applyFont="1" applyFill="1" applyBorder="1" applyAlignment="1">
      <alignment vertical="center"/>
    </xf>
    <xf numFmtId="3" fontId="5" fillId="11" borderId="13" xfId="0" applyNumberFormat="1" applyFont="1" applyFill="1" applyBorder="1" applyAlignment="1">
      <alignment vertical="center"/>
    </xf>
    <xf numFmtId="3" fontId="5" fillId="11" borderId="8" xfId="0" applyNumberFormat="1" applyFont="1" applyFill="1" applyBorder="1" applyAlignment="1">
      <alignment horizontal="center" vertical="center"/>
    </xf>
    <xf numFmtId="3" fontId="5" fillId="11" borderId="1" xfId="0" applyNumberFormat="1" applyFont="1" applyFill="1" applyBorder="1" applyAlignment="1">
      <alignment vertical="center"/>
    </xf>
    <xf numFmtId="3" fontId="5" fillId="7" borderId="20" xfId="0" applyNumberFormat="1" applyFont="1" applyFill="1" applyBorder="1" applyAlignment="1">
      <alignment horizontal="center" vertical="center"/>
    </xf>
    <xf numFmtId="0" fontId="2" fillId="3" borderId="14" xfId="0" applyFont="1" applyFill="1" applyBorder="1" applyAlignment="1">
      <alignment vertical="center"/>
    </xf>
    <xf numFmtId="0" fontId="2" fillId="0" borderId="16" xfId="0" applyFont="1" applyFill="1" applyBorder="1" applyAlignment="1">
      <alignment horizontal="center" vertical="center"/>
    </xf>
    <xf numFmtId="0" fontId="20" fillId="0" borderId="15" xfId="0" applyFont="1" applyFill="1" applyBorder="1" applyAlignment="1">
      <alignment horizontal="center" vertical="center"/>
    </xf>
    <xf numFmtId="0" fontId="20" fillId="0" borderId="16" xfId="0" applyFont="1" applyFill="1" applyBorder="1" applyAlignment="1">
      <alignment horizontal="center" vertical="center"/>
    </xf>
    <xf numFmtId="3" fontId="15" fillId="0" borderId="9" xfId="0" applyNumberFormat="1" applyFont="1" applyFill="1" applyBorder="1" applyAlignment="1">
      <alignment vertical="center"/>
    </xf>
    <xf numFmtId="0" fontId="20" fillId="0" borderId="9" xfId="0" applyFont="1" applyFill="1" applyBorder="1" applyAlignment="1">
      <alignment vertical="center"/>
    </xf>
    <xf numFmtId="0" fontId="15" fillId="0" borderId="9" xfId="0" applyFont="1" applyFill="1" applyBorder="1" applyAlignment="1">
      <alignment vertical="center"/>
    </xf>
    <xf numFmtId="3" fontId="15" fillId="0" borderId="13" xfId="0" applyNumberFormat="1" applyFont="1" applyFill="1" applyBorder="1" applyAlignment="1">
      <alignment vertical="center"/>
    </xf>
    <xf numFmtId="0" fontId="15" fillId="0" borderId="8" xfId="0" applyFont="1" applyFill="1" applyBorder="1" applyAlignment="1">
      <alignment horizontal="center" vertical="center"/>
    </xf>
    <xf numFmtId="3" fontId="20" fillId="0" borderId="9" xfId="0" applyNumberFormat="1" applyFont="1" applyFill="1" applyBorder="1" applyAlignment="1">
      <alignment vertical="center"/>
    </xf>
    <xf numFmtId="3" fontId="20" fillId="0" borderId="1" xfId="0" applyNumberFormat="1" applyFont="1" applyFill="1" applyBorder="1" applyAlignment="1">
      <alignment vertical="center"/>
    </xf>
    <xf numFmtId="0" fontId="20" fillId="0" borderId="8" xfId="0" applyFont="1" applyFill="1" applyBorder="1" applyAlignment="1">
      <alignment horizontal="center" vertical="center"/>
    </xf>
    <xf numFmtId="3" fontId="20" fillId="0" borderId="13" xfId="0" applyNumberFormat="1" applyFont="1" applyFill="1" applyBorder="1" applyAlignment="1">
      <alignment vertical="center"/>
    </xf>
    <xf numFmtId="3" fontId="5" fillId="8" borderId="9" xfId="0" applyNumberFormat="1" applyFont="1" applyFill="1" applyBorder="1" applyAlignment="1">
      <alignment vertical="center"/>
    </xf>
    <xf numFmtId="3" fontId="5" fillId="8" borderId="13" xfId="0" applyNumberFormat="1" applyFont="1" applyFill="1" applyBorder="1" applyAlignment="1">
      <alignment vertical="center"/>
    </xf>
    <xf numFmtId="3" fontId="5" fillId="8" borderId="1" xfId="0" applyNumberFormat="1" applyFont="1" applyFill="1" applyBorder="1" applyAlignment="1">
      <alignment vertical="center"/>
    </xf>
    <xf numFmtId="0" fontId="21" fillId="12" borderId="14" xfId="0" applyFont="1" applyFill="1" applyBorder="1" applyAlignment="1">
      <alignment horizontal="center" vertical="center" wrapText="1"/>
    </xf>
    <xf numFmtId="0" fontId="2" fillId="3" borderId="17" xfId="0" applyFont="1" applyFill="1" applyBorder="1" applyAlignment="1">
      <alignment horizontal="center" vertical="center"/>
    </xf>
    <xf numFmtId="4" fontId="2" fillId="3" borderId="18" xfId="0" applyNumberFormat="1" applyFont="1" applyFill="1" applyBorder="1" applyAlignment="1">
      <alignment vertical="center"/>
    </xf>
    <xf numFmtId="4" fontId="2" fillId="3" borderId="19" xfId="0" applyNumberFormat="1" applyFont="1" applyFill="1" applyBorder="1" applyAlignment="1">
      <alignment vertical="center"/>
    </xf>
    <xf numFmtId="4" fontId="2" fillId="3" borderId="31" xfId="0" applyNumberFormat="1" applyFont="1" applyFill="1" applyBorder="1" applyAlignment="1">
      <alignment vertical="center"/>
    </xf>
    <xf numFmtId="0" fontId="2" fillId="0" borderId="15" xfId="0" applyFont="1" applyFill="1" applyBorder="1" applyAlignment="1">
      <alignment horizontal="center" vertical="center" wrapText="1"/>
    </xf>
    <xf numFmtId="0" fontId="21" fillId="12" borderId="15" xfId="0" applyFont="1" applyFill="1" applyBorder="1" applyAlignment="1">
      <alignment horizontal="center" vertical="center" wrapText="1"/>
    </xf>
    <xf numFmtId="3" fontId="2" fillId="3" borderId="16" xfId="0" applyNumberFormat="1" applyFont="1" applyFill="1" applyBorder="1" applyAlignment="1">
      <alignment horizontal="center" vertical="center"/>
    </xf>
    <xf numFmtId="3" fontId="2" fillId="3" borderId="9" xfId="0" applyNumberFormat="1" applyFont="1" applyFill="1" applyBorder="1" applyAlignment="1">
      <alignment vertical="center"/>
    </xf>
    <xf numFmtId="3" fontId="2" fillId="3" borderId="13" xfId="0" applyNumberFormat="1" applyFont="1" applyFill="1" applyBorder="1" applyAlignment="1">
      <alignment vertical="center"/>
    </xf>
    <xf numFmtId="3" fontId="2" fillId="3" borderId="1" xfId="0" applyNumberFormat="1" applyFont="1" applyFill="1" applyBorder="1" applyAlignment="1">
      <alignment vertical="center"/>
    </xf>
    <xf numFmtId="3" fontId="2" fillId="3" borderId="16" xfId="0" applyNumberFormat="1" applyFont="1" applyFill="1" applyBorder="1" applyAlignment="1">
      <alignment vertical="center"/>
    </xf>
    <xf numFmtId="3" fontId="2" fillId="0" borderId="16" xfId="0" applyNumberFormat="1" applyFont="1" applyFill="1" applyBorder="1" applyAlignment="1">
      <alignment vertical="center"/>
    </xf>
    <xf numFmtId="3" fontId="2" fillId="8" borderId="9" xfId="0" applyNumberFormat="1" applyFont="1" applyFill="1" applyBorder="1" applyAlignment="1">
      <alignment vertical="center"/>
    </xf>
    <xf numFmtId="3" fontId="2" fillId="7" borderId="21" xfId="0" applyNumberFormat="1" applyFont="1" applyFill="1" applyBorder="1" applyAlignment="1">
      <alignment vertical="center"/>
    </xf>
    <xf numFmtId="3" fontId="2" fillId="0" borderId="18" xfId="4" applyNumberFormat="1" applyFont="1" applyFill="1" applyBorder="1" applyAlignment="1">
      <alignment horizontal="right" vertical="center"/>
    </xf>
    <xf numFmtId="3" fontId="2" fillId="0" borderId="24" xfId="4" applyNumberFormat="1" applyFont="1" applyFill="1" applyBorder="1" applyAlignment="1">
      <alignment horizontal="center" vertical="center"/>
    </xf>
    <xf numFmtId="3" fontId="2" fillId="0" borderId="31" xfId="4" applyNumberFormat="1" applyFont="1" applyFill="1" applyBorder="1" applyAlignment="1">
      <alignment horizontal="right" vertical="center"/>
    </xf>
    <xf numFmtId="0" fontId="5" fillId="8" borderId="15" xfId="4" applyFont="1" applyFill="1" applyBorder="1" applyAlignment="1">
      <alignment horizontal="center" vertical="center"/>
    </xf>
    <xf numFmtId="3" fontId="5" fillId="8" borderId="9" xfId="4" applyNumberFormat="1" applyFont="1" applyFill="1" applyBorder="1" applyAlignment="1">
      <alignment horizontal="right" vertical="center"/>
    </xf>
    <xf numFmtId="3" fontId="5" fillId="8" borderId="8" xfId="4" applyNumberFormat="1" applyFont="1" applyFill="1" applyBorder="1" applyAlignment="1">
      <alignment horizontal="center" vertical="center"/>
    </xf>
    <xf numFmtId="3" fontId="5" fillId="8" borderId="1" xfId="4" applyNumberFormat="1" applyFont="1" applyFill="1" applyBorder="1" applyAlignment="1">
      <alignment horizontal="right" vertical="center"/>
    </xf>
    <xf numFmtId="3" fontId="2" fillId="0" borderId="15" xfId="11" applyNumberFormat="1" applyFont="1" applyFill="1" applyBorder="1" applyAlignment="1">
      <alignment vertical="center"/>
    </xf>
    <xf numFmtId="3" fontId="2" fillId="8" borderId="9" xfId="4" applyNumberFormat="1" applyFont="1" applyFill="1" applyBorder="1" applyAlignment="1">
      <alignment horizontal="right" vertical="center"/>
    </xf>
    <xf numFmtId="3" fontId="2" fillId="8" borderId="8" xfId="4" applyNumberFormat="1" applyFont="1" applyFill="1" applyBorder="1" applyAlignment="1">
      <alignment horizontal="center" vertical="center"/>
    </xf>
    <xf numFmtId="3" fontId="2" fillId="8" borderId="1" xfId="4" applyNumberFormat="1" applyFont="1" applyFill="1" applyBorder="1" applyAlignment="1">
      <alignment horizontal="right" vertical="center"/>
    </xf>
    <xf numFmtId="0" fontId="5" fillId="7" borderId="23" xfId="4" applyFont="1" applyFill="1" applyBorder="1" applyAlignment="1">
      <alignment horizontal="center" vertical="center"/>
    </xf>
    <xf numFmtId="3" fontId="5" fillId="7" borderId="21" xfId="4" applyNumberFormat="1" applyFont="1" applyFill="1" applyBorder="1" applyAlignment="1">
      <alignment horizontal="right" vertical="center"/>
    </xf>
    <xf numFmtId="3" fontId="5" fillId="7" borderId="25" xfId="4" applyNumberFormat="1" applyFont="1" applyFill="1" applyBorder="1" applyAlignment="1">
      <alignment horizontal="center" vertical="center"/>
    </xf>
    <xf numFmtId="3" fontId="5" fillId="7" borderId="32" xfId="4" applyNumberFormat="1" applyFont="1" applyFill="1" applyBorder="1" applyAlignment="1">
      <alignment horizontal="right" vertical="center"/>
    </xf>
    <xf numFmtId="0" fontId="2" fillId="0" borderId="17" xfId="2" applyFont="1" applyFill="1" applyBorder="1" applyAlignment="1">
      <alignment horizontal="left" vertical="center"/>
    </xf>
    <xf numFmtId="166" fontId="2" fillId="0" borderId="18" xfId="5" applyNumberFormat="1" applyFont="1" applyFill="1" applyBorder="1" applyAlignment="1">
      <alignment vertical="center"/>
    </xf>
    <xf numFmtId="9" fontId="2" fillId="0" borderId="19" xfId="14" applyFont="1" applyFill="1" applyBorder="1" applyAlignment="1">
      <alignment horizontal="center" vertical="center"/>
    </xf>
    <xf numFmtId="166" fontId="2" fillId="0" borderId="9" xfId="5" applyNumberFormat="1" applyFont="1" applyFill="1" applyBorder="1" applyAlignment="1">
      <alignment vertical="center"/>
    </xf>
    <xf numFmtId="9" fontId="2" fillId="0" borderId="13" xfId="14" applyFont="1" applyFill="1" applyBorder="1" applyAlignment="1">
      <alignment horizontal="center" vertical="center"/>
    </xf>
    <xf numFmtId="0" fontId="2" fillId="0" borderId="9" xfId="2" applyFont="1" applyBorder="1" applyAlignment="1">
      <alignment vertical="center"/>
    </xf>
    <xf numFmtId="3" fontId="2" fillId="3" borderId="16" xfId="4" applyNumberFormat="1" applyFont="1" applyFill="1" applyBorder="1" applyAlignment="1">
      <alignment horizontal="center"/>
    </xf>
    <xf numFmtId="3" fontId="2" fillId="3" borderId="13" xfId="4" applyNumberFormat="1" applyFont="1" applyFill="1" applyBorder="1" applyAlignment="1">
      <alignment horizontal="right"/>
    </xf>
    <xf numFmtId="166" fontId="18" fillId="0" borderId="16" xfId="5" applyNumberFormat="1" applyFont="1" applyFill="1" applyBorder="1" applyAlignment="1">
      <alignment horizontal="center" vertical="center"/>
    </xf>
    <xf numFmtId="166" fontId="18" fillId="0" borderId="9" xfId="5" applyNumberFormat="1" applyFont="1" applyFill="1" applyBorder="1" applyAlignment="1">
      <alignment horizontal="right" vertical="center"/>
    </xf>
    <xf numFmtId="166" fontId="18" fillId="0" borderId="8" xfId="5" applyNumberFormat="1" applyFont="1" applyFill="1" applyBorder="1" applyAlignment="1">
      <alignment horizontal="center" vertical="center"/>
    </xf>
    <xf numFmtId="3" fontId="18" fillId="0" borderId="16" xfId="0" applyNumberFormat="1" applyFont="1" applyFill="1" applyBorder="1" applyAlignment="1">
      <alignment horizontal="center" vertical="center"/>
    </xf>
    <xf numFmtId="3" fontId="17" fillId="12" borderId="16" xfId="0" applyNumberFormat="1" applyFont="1" applyFill="1" applyBorder="1" applyAlignment="1">
      <alignment horizontal="center" vertical="center"/>
    </xf>
    <xf numFmtId="3" fontId="17" fillId="12" borderId="9" xfId="0" applyNumberFormat="1" applyFont="1" applyFill="1" applyBorder="1" applyAlignment="1">
      <alignment horizontal="right" vertical="center"/>
    </xf>
    <xf numFmtId="3" fontId="17" fillId="12" borderId="8" xfId="5" applyNumberFormat="1" applyFont="1" applyFill="1" applyBorder="1" applyAlignment="1">
      <alignment horizontal="center" vertical="center"/>
    </xf>
    <xf numFmtId="3" fontId="18" fillId="12" borderId="16" xfId="0" applyNumberFormat="1" applyFont="1" applyFill="1" applyBorder="1" applyAlignment="1">
      <alignment horizontal="center" vertical="center"/>
    </xf>
    <xf numFmtId="3" fontId="18" fillId="12" borderId="9" xfId="5" applyNumberFormat="1" applyFont="1" applyFill="1" applyBorder="1" applyAlignment="1">
      <alignment horizontal="right" vertical="center"/>
    </xf>
    <xf numFmtId="3" fontId="18" fillId="12" borderId="9" xfId="0" applyNumberFormat="1" applyFont="1" applyFill="1" applyBorder="1" applyAlignment="1">
      <alignment horizontal="right" vertical="center"/>
    </xf>
    <xf numFmtId="166" fontId="18" fillId="12" borderId="8" xfId="5" applyNumberFormat="1" applyFont="1" applyFill="1" applyBorder="1" applyAlignment="1">
      <alignment horizontal="center" vertical="center"/>
    </xf>
    <xf numFmtId="3" fontId="18" fillId="12" borderId="8" xfId="5" applyNumberFormat="1" applyFont="1" applyFill="1" applyBorder="1" applyAlignment="1">
      <alignment horizontal="center" vertical="center"/>
    </xf>
    <xf numFmtId="3" fontId="18" fillId="12" borderId="8" xfId="0" applyNumberFormat="1" applyFont="1" applyFill="1" applyBorder="1" applyAlignment="1">
      <alignment horizontal="center" vertical="center"/>
    </xf>
    <xf numFmtId="0" fontId="2" fillId="12" borderId="16" xfId="4" applyFont="1" applyFill="1" applyBorder="1"/>
    <xf numFmtId="0" fontId="2" fillId="12" borderId="9" xfId="4" applyFont="1" applyFill="1" applyBorder="1"/>
    <xf numFmtId="0" fontId="2" fillId="12" borderId="13" xfId="4" applyFont="1" applyFill="1" applyBorder="1"/>
    <xf numFmtId="0" fontId="2" fillId="12" borderId="8" xfId="4" applyFont="1" applyFill="1" applyBorder="1"/>
    <xf numFmtId="0" fontId="2" fillId="12" borderId="1" xfId="4" applyFont="1" applyFill="1" applyBorder="1"/>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3" xfId="0" applyFont="1" applyFill="1" applyBorder="1"/>
    <xf numFmtId="3" fontId="2" fillId="12" borderId="16" xfId="4" applyNumberFormat="1" applyFont="1" applyFill="1" applyBorder="1" applyAlignment="1">
      <alignment horizontal="center"/>
    </xf>
    <xf numFmtId="3" fontId="2" fillId="12" borderId="9" xfId="4" applyNumberFormat="1" applyFont="1" applyFill="1" applyBorder="1"/>
    <xf numFmtId="3" fontId="2" fillId="12" borderId="13" xfId="4" applyNumberFormat="1" applyFont="1" applyFill="1" applyBorder="1"/>
    <xf numFmtId="3" fontId="2" fillId="12" borderId="8" xfId="4" applyNumberFormat="1" applyFont="1" applyFill="1" applyBorder="1" applyAlignment="1">
      <alignment horizontal="center"/>
    </xf>
    <xf numFmtId="3" fontId="2" fillId="12" borderId="1" xfId="4" applyNumberFormat="1" applyFont="1" applyFill="1" applyBorder="1"/>
    <xf numFmtId="3" fontId="2" fillId="3" borderId="8" xfId="0" applyNumberFormat="1" applyFont="1" applyFill="1" applyBorder="1" applyAlignment="1">
      <alignment horizontal="center"/>
    </xf>
    <xf numFmtId="0" fontId="46" fillId="0" borderId="0" xfId="2" applyFont="1" applyAlignment="1">
      <alignment vertical="center"/>
    </xf>
    <xf numFmtId="166" fontId="2" fillId="0" borderId="31" xfId="5" applyNumberFormat="1" applyFont="1" applyFill="1" applyBorder="1" applyAlignment="1">
      <alignment vertical="center"/>
    </xf>
    <xf numFmtId="166" fontId="2" fillId="0" borderId="1" xfId="5" applyNumberFormat="1" applyFont="1" applyFill="1" applyBorder="1" applyAlignment="1">
      <alignment vertical="center"/>
    </xf>
    <xf numFmtId="166" fontId="2" fillId="0" borderId="24" xfId="5" applyNumberFormat="1" applyFont="1" applyFill="1" applyBorder="1" applyAlignment="1">
      <alignment vertical="center"/>
    </xf>
    <xf numFmtId="166" fontId="2" fillId="0" borderId="8" xfId="5" applyNumberFormat="1" applyFont="1" applyFill="1" applyBorder="1" applyAlignment="1">
      <alignment vertical="center"/>
    </xf>
    <xf numFmtId="166" fontId="2" fillId="0" borderId="17" xfId="5" applyNumberFormat="1" applyFont="1" applyFill="1" applyBorder="1" applyAlignment="1">
      <alignment vertical="center"/>
    </xf>
    <xf numFmtId="166" fontId="2" fillId="0" borderId="16" xfId="5" applyNumberFormat="1" applyFont="1" applyFill="1" applyBorder="1" applyAlignment="1">
      <alignment vertical="center"/>
    </xf>
    <xf numFmtId="0" fontId="2" fillId="0" borderId="19" xfId="0" applyFont="1" applyBorder="1" applyAlignment="1">
      <alignment horizontal="center"/>
    </xf>
    <xf numFmtId="0" fontId="2" fillId="0" borderId="24" xfId="0" applyFont="1" applyBorder="1"/>
    <xf numFmtId="9" fontId="2" fillId="7" borderId="22" xfId="14" applyFont="1" applyFill="1" applyBorder="1" applyAlignment="1">
      <alignment horizontal="center" vertical="center"/>
    </xf>
    <xf numFmtId="9" fontId="2" fillId="0" borderId="18" xfId="14" applyFont="1" applyBorder="1" applyAlignment="1">
      <alignment horizontal="center"/>
    </xf>
    <xf numFmtId="9" fontId="2" fillId="0" borderId="19" xfId="14" applyFont="1" applyBorder="1" applyAlignment="1">
      <alignment horizontal="center"/>
    </xf>
    <xf numFmtId="9" fontId="2" fillId="0" borderId="9" xfId="14" applyFont="1" applyBorder="1" applyAlignment="1">
      <alignment horizontal="center"/>
    </xf>
    <xf numFmtId="9" fontId="2" fillId="0" borderId="13" xfId="14" applyFont="1" applyBorder="1" applyAlignment="1">
      <alignment horizontal="center"/>
    </xf>
    <xf numFmtId="0" fontId="2" fillId="0" borderId="0" xfId="0" applyFont="1" applyFill="1" applyBorder="1"/>
    <xf numFmtId="0" fontId="23" fillId="3" borderId="18" xfId="4" applyFont="1" applyFill="1" applyBorder="1" applyAlignment="1">
      <alignment vertical="center" wrapText="1"/>
    </xf>
    <xf numFmtId="0" fontId="23" fillId="3" borderId="19" xfId="4" applyFont="1" applyFill="1" applyBorder="1" applyAlignment="1">
      <alignment vertical="center" wrapText="1"/>
    </xf>
    <xf numFmtId="0" fontId="23" fillId="3" borderId="17" xfId="4" applyFont="1" applyFill="1" applyBorder="1" applyAlignment="1">
      <alignment horizontal="center" vertical="center" wrapText="1"/>
    </xf>
    <xf numFmtId="0" fontId="23" fillId="3" borderId="9" xfId="4" applyFont="1" applyFill="1" applyBorder="1" applyAlignment="1">
      <alignment vertical="center" wrapText="1"/>
    </xf>
    <xf numFmtId="0" fontId="23" fillId="3" borderId="13" xfId="4" applyFont="1" applyFill="1" applyBorder="1" applyAlignment="1">
      <alignment vertical="center" wrapText="1"/>
    </xf>
    <xf numFmtId="0" fontId="23" fillId="3" borderId="16" xfId="4" applyFont="1" applyFill="1" applyBorder="1" applyAlignment="1">
      <alignment horizontal="center" vertical="center" wrapText="1"/>
    </xf>
    <xf numFmtId="0" fontId="2" fillId="0" borderId="13" xfId="4" applyFont="1" applyFill="1" applyBorder="1" applyAlignment="1">
      <alignment vertical="center" wrapText="1"/>
    </xf>
    <xf numFmtId="0" fontId="2" fillId="0" borderId="9" xfId="2" applyFont="1" applyBorder="1" applyAlignment="1">
      <alignment horizontal="left" vertical="center"/>
    </xf>
    <xf numFmtId="3" fontId="2" fillId="0" borderId="9" xfId="2" applyNumberFormat="1" applyFont="1" applyBorder="1" applyAlignment="1">
      <alignment horizontal="right" vertical="center"/>
    </xf>
    <xf numFmtId="173" fontId="2" fillId="0" borderId="9" xfId="0" applyNumberFormat="1" applyFont="1" applyBorder="1" applyAlignment="1">
      <alignment vertical="center"/>
    </xf>
    <xf numFmtId="0" fontId="5" fillId="8" borderId="9" xfId="2" applyFont="1" applyFill="1" applyBorder="1" applyAlignment="1">
      <alignment vertical="center" wrapText="1"/>
    </xf>
    <xf numFmtId="0" fontId="2" fillId="0" borderId="16" xfId="2" applyFont="1" applyBorder="1" applyAlignment="1">
      <alignment horizontal="left" vertical="center"/>
    </xf>
    <xf numFmtId="0" fontId="2" fillId="0" borderId="20" xfId="2" applyFont="1" applyBorder="1" applyAlignment="1">
      <alignment horizontal="left" vertical="center"/>
    </xf>
    <xf numFmtId="0" fontId="2" fillId="0" borderId="21" xfId="2" applyFont="1" applyBorder="1" applyAlignment="1">
      <alignment horizontal="left" vertical="center"/>
    </xf>
    <xf numFmtId="3" fontId="2" fillId="0" borderId="21" xfId="2" applyNumberFormat="1" applyFont="1" applyBorder="1" applyAlignment="1">
      <alignment horizontal="right" vertical="center"/>
    </xf>
    <xf numFmtId="0" fontId="2" fillId="0" borderId="21" xfId="2" applyFont="1" applyBorder="1" applyAlignment="1">
      <alignment horizontal="left" vertical="center" wrapText="1"/>
    </xf>
    <xf numFmtId="0" fontId="15" fillId="0" borderId="13" xfId="0" applyFont="1" applyBorder="1" applyAlignment="1">
      <alignment horizontal="left" vertical="center" wrapText="1"/>
    </xf>
    <xf numFmtId="0" fontId="2" fillId="0" borderId="13" xfId="0" applyFont="1" applyBorder="1" applyAlignment="1">
      <alignment horizontal="left" vertical="center" wrapText="1"/>
    </xf>
    <xf numFmtId="16" fontId="15" fillId="0" borderId="13" xfId="0" applyNumberFormat="1" applyFont="1" applyBorder="1" applyAlignment="1">
      <alignment horizontal="left" vertical="center" wrapText="1"/>
    </xf>
    <xf numFmtId="0" fontId="15" fillId="0" borderId="22" xfId="0" applyFont="1" applyBorder="1" applyAlignment="1">
      <alignment horizontal="left" vertical="center" wrapText="1"/>
    </xf>
    <xf numFmtId="0" fontId="2" fillId="0" borderId="13" xfId="2" applyFont="1" applyFill="1" applyBorder="1" applyAlignment="1">
      <alignment horizontal="center" vertical="center"/>
    </xf>
    <xf numFmtId="0" fontId="5" fillId="8" borderId="9" xfId="2" applyFont="1" applyFill="1" applyBorder="1" applyAlignment="1">
      <alignment horizontal="center" vertical="center" wrapText="1"/>
    </xf>
    <xf numFmtId="0" fontId="5" fillId="8" borderId="13" xfId="2" applyFont="1" applyFill="1" applyBorder="1" applyAlignment="1">
      <alignment horizontal="center" vertical="center"/>
    </xf>
    <xf numFmtId="170" fontId="2" fillId="0" borderId="9" xfId="2" applyNumberFormat="1" applyFont="1" applyFill="1" applyBorder="1" applyAlignment="1">
      <alignment vertical="center" wrapText="1"/>
    </xf>
    <xf numFmtId="0" fontId="47" fillId="0" borderId="13" xfId="2" applyFont="1" applyFill="1" applyBorder="1" applyAlignment="1">
      <alignment horizontal="center" vertical="center" wrapText="1"/>
    </xf>
    <xf numFmtId="170" fontId="5" fillId="0" borderId="9" xfId="2" applyNumberFormat="1" applyFont="1" applyFill="1" applyBorder="1" applyAlignment="1">
      <alignment vertical="center"/>
    </xf>
    <xf numFmtId="0" fontId="5" fillId="0" borderId="9" xfId="2" applyFont="1" applyFill="1" applyBorder="1" applyAlignment="1">
      <alignment horizontal="center" vertical="center" wrapText="1"/>
    </xf>
    <xf numFmtId="0" fontId="2" fillId="0" borderId="20" xfId="2" applyFont="1" applyFill="1" applyBorder="1" applyAlignment="1">
      <alignment horizontal="left" vertical="center"/>
    </xf>
    <xf numFmtId="0" fontId="2" fillId="0" borderId="21" xfId="2" applyFont="1" applyBorder="1" applyAlignment="1">
      <alignment vertical="center"/>
    </xf>
    <xf numFmtId="0" fontId="2" fillId="0" borderId="22" xfId="2" applyFont="1" applyBorder="1" applyAlignment="1">
      <alignment vertical="center"/>
    </xf>
    <xf numFmtId="0" fontId="2" fillId="0" borderId="9" xfId="2" applyFont="1" applyFill="1" applyBorder="1" applyAlignment="1">
      <alignment horizontal="justify" vertical="center"/>
    </xf>
    <xf numFmtId="0" fontId="2" fillId="0" borderId="9" xfId="2" applyFont="1" applyFill="1" applyBorder="1" applyAlignment="1">
      <alignment horizontal="right" vertical="center"/>
    </xf>
    <xf numFmtId="0" fontId="2" fillId="0" borderId="13" xfId="2" applyFont="1" applyFill="1" applyBorder="1" applyAlignment="1">
      <alignment horizontal="justify" vertical="center" wrapText="1"/>
    </xf>
    <xf numFmtId="0" fontId="2" fillId="5" borderId="40" xfId="4" applyFont="1" applyFill="1" applyBorder="1" applyAlignment="1">
      <alignment horizontal="left" vertical="center" wrapText="1"/>
    </xf>
    <xf numFmtId="0" fontId="15" fillId="0" borderId="9" xfId="0" applyFont="1" applyBorder="1" applyAlignment="1">
      <alignment horizontal="left" vertical="center" wrapText="1"/>
    </xf>
    <xf numFmtId="0" fontId="5" fillId="0" borderId="46" xfId="2" applyFont="1" applyFill="1" applyBorder="1" applyAlignment="1">
      <alignment horizontal="center" vertical="center"/>
    </xf>
    <xf numFmtId="0" fontId="5" fillId="0" borderId="47" xfId="2" applyFont="1" applyFill="1" applyBorder="1" applyAlignment="1">
      <alignment horizontal="center" vertical="center"/>
    </xf>
    <xf numFmtId="15" fontId="5" fillId="7" borderId="18" xfId="2" applyNumberFormat="1" applyFont="1" applyFill="1" applyBorder="1" applyAlignment="1">
      <alignment horizontal="center" vertical="center" wrapText="1"/>
    </xf>
    <xf numFmtId="0" fontId="2" fillId="0" borderId="46" xfId="2" applyFont="1" applyBorder="1" applyAlignment="1">
      <alignment horizontal="center" vertical="center" wrapText="1"/>
    </xf>
    <xf numFmtId="0" fontId="2" fillId="0" borderId="47" xfId="2" applyFont="1" applyBorder="1" applyAlignment="1">
      <alignment horizontal="center" vertical="center" wrapText="1"/>
    </xf>
    <xf numFmtId="0" fontId="46" fillId="0" borderId="0" xfId="4" applyFont="1" applyFill="1" applyAlignment="1"/>
    <xf numFmtId="0" fontId="2" fillId="0" borderId="0" xfId="6" applyFont="1" applyAlignment="1">
      <alignment vertical="center"/>
    </xf>
    <xf numFmtId="0" fontId="2" fillId="0" borderId="9" xfId="0" quotePrefix="1" applyFont="1" applyFill="1" applyBorder="1" applyAlignment="1">
      <alignment horizontal="center" vertical="center"/>
    </xf>
    <xf numFmtId="49" fontId="2" fillId="0" borderId="9" xfId="0" applyNumberFormat="1" applyFont="1" applyFill="1" applyBorder="1" applyAlignment="1">
      <alignment horizontal="center" vertical="center"/>
    </xf>
    <xf numFmtId="3" fontId="2" fillId="0" borderId="9" xfId="7" applyNumberFormat="1" applyFont="1" applyFill="1" applyBorder="1" applyAlignment="1">
      <alignment horizontal="right" vertical="center"/>
    </xf>
    <xf numFmtId="3" fontId="2" fillId="0" borderId="13" xfId="7" applyNumberFormat="1" applyFont="1" applyFill="1" applyBorder="1" applyAlignment="1">
      <alignment horizontal="right" vertical="center"/>
    </xf>
    <xf numFmtId="166" fontId="2" fillId="0" borderId="9" xfId="5" applyNumberFormat="1" applyFont="1" applyFill="1" applyBorder="1" applyAlignment="1">
      <alignment horizontal="right" vertical="center"/>
    </xf>
    <xf numFmtId="3" fontId="2" fillId="0" borderId="18" xfId="4" applyNumberFormat="1" applyFont="1" applyBorder="1" applyAlignment="1">
      <alignment horizontal="center" vertical="center"/>
    </xf>
    <xf numFmtId="14" fontId="2" fillId="0" borderId="18" xfId="4" applyNumberFormat="1" applyFont="1" applyBorder="1" applyAlignment="1">
      <alignment horizontal="center" vertical="center"/>
    </xf>
    <xf numFmtId="166" fontId="2" fillId="0" borderId="19" xfId="5" applyNumberFormat="1" applyFont="1" applyBorder="1" applyAlignment="1">
      <alignment vertical="center"/>
    </xf>
    <xf numFmtId="14" fontId="2" fillId="0" borderId="9" xfId="7" applyNumberFormat="1" applyFont="1" applyBorder="1" applyAlignment="1">
      <alignment horizontal="center" vertical="center"/>
    </xf>
    <xf numFmtId="14" fontId="2" fillId="0" borderId="9" xfId="4" applyNumberFormat="1" applyFont="1" applyBorder="1" applyAlignment="1">
      <alignment horizontal="center" vertical="center"/>
    </xf>
    <xf numFmtId="175" fontId="2" fillId="0" borderId="18" xfId="4" applyNumberFormat="1" applyFont="1" applyBorder="1" applyAlignment="1">
      <alignment horizontal="center" vertical="center"/>
    </xf>
    <xf numFmtId="0" fontId="2" fillId="0" borderId="9" xfId="4" applyFont="1" applyBorder="1" applyAlignment="1">
      <alignment vertical="center"/>
    </xf>
    <xf numFmtId="1" fontId="2" fillId="0" borderId="18" xfId="4" applyNumberFormat="1" applyFont="1" applyBorder="1" applyAlignment="1">
      <alignment horizontal="center" vertical="center"/>
    </xf>
    <xf numFmtId="3" fontId="2" fillId="0" borderId="9" xfId="5" applyNumberFormat="1" applyFont="1" applyBorder="1" applyAlignment="1">
      <alignment horizontal="right" vertical="center"/>
    </xf>
    <xf numFmtId="3" fontId="2" fillId="0" borderId="13" xfId="5" applyNumberFormat="1" applyFont="1" applyBorder="1" applyAlignment="1">
      <alignment horizontal="right" vertical="center"/>
    </xf>
    <xf numFmtId="1" fontId="2" fillId="0" borderId="9" xfId="4" applyNumberFormat="1" applyFont="1" applyBorder="1" applyAlignment="1">
      <alignment horizontal="center" vertical="center"/>
    </xf>
    <xf numFmtId="3" fontId="2" fillId="0" borderId="9" xfId="4" applyNumberFormat="1" applyFont="1" applyBorder="1" applyAlignment="1">
      <alignment horizontal="right" vertical="center"/>
    </xf>
    <xf numFmtId="3" fontId="2" fillId="0" borderId="13" xfId="4" applyNumberFormat="1" applyFont="1" applyBorder="1" applyAlignment="1">
      <alignment horizontal="right" vertical="center"/>
    </xf>
    <xf numFmtId="0" fontId="2" fillId="0" borderId="16" xfId="4" applyFont="1" applyBorder="1" applyAlignment="1">
      <alignment horizontal="left" vertical="center"/>
    </xf>
    <xf numFmtId="3" fontId="2" fillId="0" borderId="9" xfId="0" quotePrefix="1" applyNumberFormat="1" applyFont="1" applyFill="1" applyBorder="1" applyAlignment="1">
      <alignment horizontal="center" vertical="center"/>
    </xf>
    <xf numFmtId="166" fontId="2" fillId="0" borderId="9" xfId="5" applyNumberFormat="1" applyFont="1" applyBorder="1" applyAlignment="1">
      <alignment horizontal="right" vertical="center"/>
    </xf>
    <xf numFmtId="166" fontId="2" fillId="0" borderId="13" xfId="5" applyNumberFormat="1" applyFont="1" applyBorder="1" applyAlignment="1">
      <alignment horizontal="right" vertical="center"/>
    </xf>
    <xf numFmtId="0" fontId="2" fillId="0" borderId="16" xfId="4" applyFont="1" applyFill="1" applyBorder="1" applyAlignment="1">
      <alignment horizontal="left" vertical="center" wrapText="1" indent="2"/>
    </xf>
    <xf numFmtId="0" fontId="2" fillId="0" borderId="16" xfId="4" applyFont="1" applyBorder="1" applyAlignment="1">
      <alignment horizontal="left" vertical="center" indent="2"/>
    </xf>
    <xf numFmtId="176" fontId="2" fillId="0" borderId="18" xfId="5" applyNumberFormat="1" applyFont="1" applyBorder="1" applyAlignment="1">
      <alignment horizontal="center" vertical="center"/>
    </xf>
    <xf numFmtId="177" fontId="2" fillId="0" borderId="18" xfId="16" applyNumberFormat="1" applyFont="1" applyFill="1" applyBorder="1" applyAlignment="1">
      <alignment horizontal="center" vertical="center"/>
    </xf>
    <xf numFmtId="0" fontId="2" fillId="0" borderId="18" xfId="4" applyFont="1" applyBorder="1" applyAlignment="1">
      <alignment vertical="center"/>
    </xf>
    <xf numFmtId="0" fontId="2" fillId="0" borderId="9" xfId="4" applyFont="1" applyFill="1" applyBorder="1" applyAlignment="1">
      <alignment horizontal="center" vertical="center"/>
    </xf>
    <xf numFmtId="3" fontId="2" fillId="0" borderId="9" xfId="4" applyNumberFormat="1" applyFont="1" applyFill="1" applyBorder="1" applyAlignment="1">
      <alignment horizontal="center" vertical="center"/>
    </xf>
    <xf numFmtId="49" fontId="2" fillId="0" borderId="9" xfId="4" applyNumberFormat="1" applyFont="1" applyFill="1" applyBorder="1" applyAlignment="1">
      <alignment horizontal="center" vertical="center"/>
    </xf>
    <xf numFmtId="14" fontId="2" fillId="0" borderId="9" xfId="4" applyNumberFormat="1" applyFont="1" applyFill="1" applyBorder="1" applyAlignment="1">
      <alignment horizontal="center" vertical="center"/>
    </xf>
    <xf numFmtId="0" fontId="2" fillId="0" borderId="16" xfId="4" applyFont="1" applyFill="1" applyBorder="1" applyAlignment="1">
      <alignment vertical="center"/>
    </xf>
    <xf numFmtId="1" fontId="2" fillId="0" borderId="9" xfId="6" applyNumberFormat="1" applyFont="1" applyFill="1" applyBorder="1" applyAlignment="1">
      <alignment horizontal="center" vertical="center"/>
    </xf>
    <xf numFmtId="0" fontId="2" fillId="0" borderId="18" xfId="4" applyNumberFormat="1" applyFont="1" applyBorder="1" applyAlignment="1">
      <alignment horizontal="center" vertical="center"/>
    </xf>
    <xf numFmtId="0" fontId="2" fillId="0" borderId="9" xfId="4" applyNumberFormat="1" applyFont="1" applyBorder="1" applyAlignment="1">
      <alignment horizontal="center" vertical="center"/>
    </xf>
    <xf numFmtId="3" fontId="5" fillId="0" borderId="9" xfId="4" applyNumberFormat="1" applyFont="1" applyBorder="1" applyAlignment="1">
      <alignment vertical="center"/>
    </xf>
    <xf numFmtId="3" fontId="5" fillId="0" borderId="13" xfId="4" applyNumberFormat="1" applyFont="1" applyBorder="1" applyAlignment="1">
      <alignment vertical="center"/>
    </xf>
    <xf numFmtId="3" fontId="2" fillId="0" borderId="9" xfId="4" applyNumberFormat="1" applyFont="1" applyBorder="1" applyAlignment="1">
      <alignment horizontal="left" vertical="center"/>
    </xf>
    <xf numFmtId="0" fontId="2" fillId="0" borderId="18" xfId="0" applyFont="1" applyBorder="1" applyAlignment="1">
      <alignment horizontal="center" vertical="center"/>
    </xf>
    <xf numFmtId="178" fontId="2" fillId="0" borderId="9" xfId="0" applyNumberFormat="1" applyFont="1" applyBorder="1" applyAlignment="1">
      <alignment horizontal="center" vertical="center"/>
    </xf>
    <xf numFmtId="3" fontId="2" fillId="5" borderId="18" xfId="0" applyNumberFormat="1" applyFont="1" applyFill="1" applyBorder="1" applyAlignment="1">
      <alignment horizontal="right" vertical="center"/>
    </xf>
    <xf numFmtId="3" fontId="2" fillId="5" borderId="9" xfId="0" applyNumberFormat="1" applyFont="1" applyFill="1" applyBorder="1" applyAlignment="1">
      <alignment horizontal="right" vertical="center"/>
    </xf>
    <xf numFmtId="3" fontId="2" fillId="5" borderId="21" xfId="0" applyNumberFormat="1" applyFont="1" applyFill="1" applyBorder="1" applyAlignment="1">
      <alignment horizontal="right" vertical="center"/>
    </xf>
    <xf numFmtId="0" fontId="2" fillId="5" borderId="9" xfId="0" applyFont="1" applyFill="1" applyBorder="1" applyAlignment="1">
      <alignment horizontal="left" vertical="center"/>
    </xf>
    <xf numFmtId="0" fontId="46" fillId="0" borderId="0" xfId="0" applyFont="1" applyFill="1" applyAlignment="1">
      <alignment horizontal="left" vertical="center"/>
    </xf>
    <xf numFmtId="0" fontId="50" fillId="0" borderId="0" xfId="6" applyFont="1" applyFill="1" applyAlignment="1">
      <alignment horizontal="left"/>
    </xf>
    <xf numFmtId="0" fontId="50" fillId="0" borderId="0" xfId="6" applyFont="1"/>
    <xf numFmtId="0" fontId="50" fillId="5" borderId="0" xfId="6" applyFont="1" applyFill="1"/>
    <xf numFmtId="0" fontId="50" fillId="0" borderId="0" xfId="6" applyFont="1" applyAlignment="1">
      <alignment horizontal="center"/>
    </xf>
    <xf numFmtId="0" fontId="51" fillId="0" borderId="0" xfId="2" applyFont="1" applyFill="1" applyBorder="1" applyAlignment="1">
      <alignment vertical="center"/>
    </xf>
    <xf numFmtId="0" fontId="50" fillId="0" borderId="0" xfId="6" applyFont="1" applyFill="1" applyBorder="1" applyAlignment="1">
      <alignment horizontal="left"/>
    </xf>
    <xf numFmtId="0" fontId="50" fillId="0" borderId="0" xfId="6" applyFont="1" applyFill="1" applyBorder="1" applyAlignment="1">
      <alignment horizontal="center"/>
    </xf>
    <xf numFmtId="0" fontId="3" fillId="5" borderId="0" xfId="2" applyFont="1" applyFill="1" applyBorder="1" applyAlignment="1">
      <alignment vertical="center"/>
    </xf>
    <xf numFmtId="0" fontId="5" fillId="7" borderId="18" xfId="6" applyFont="1" applyFill="1" applyBorder="1" applyAlignment="1">
      <alignment horizontal="center" vertical="center" wrapText="1"/>
    </xf>
    <xf numFmtId="0" fontId="5" fillId="7" borderId="19" xfId="6" applyFont="1" applyFill="1" applyBorder="1" applyAlignment="1">
      <alignment horizontal="center" vertical="center" wrapText="1"/>
    </xf>
    <xf numFmtId="0" fontId="53" fillId="0" borderId="0" xfId="6" applyFont="1" applyAlignment="1">
      <alignment horizontal="center" vertical="center" wrapText="1"/>
    </xf>
    <xf numFmtId="0" fontId="5" fillId="7" borderId="21" xfId="6" applyFont="1" applyFill="1" applyBorder="1" applyAlignment="1">
      <alignment horizontal="center" vertical="center" wrapText="1"/>
    </xf>
    <xf numFmtId="0" fontId="5" fillId="7" borderId="22" xfId="6" applyFont="1" applyFill="1" applyBorder="1" applyAlignment="1">
      <alignment horizontal="center" vertical="center" wrapText="1"/>
    </xf>
    <xf numFmtId="0" fontId="5" fillId="5" borderId="18" xfId="6" applyFont="1" applyFill="1" applyBorder="1" applyAlignment="1">
      <alignment horizontal="center" vertical="center" wrapText="1"/>
    </xf>
    <xf numFmtId="0" fontId="2" fillId="5" borderId="18" xfId="6" applyFont="1" applyFill="1" applyBorder="1" applyAlignment="1">
      <alignment horizontal="center" vertical="center" wrapText="1"/>
    </xf>
    <xf numFmtId="9" fontId="2" fillId="5" borderId="18" xfId="6" applyNumberFormat="1" applyFont="1" applyFill="1" applyBorder="1" applyAlignment="1">
      <alignment horizontal="center" vertical="center" wrapText="1"/>
    </xf>
    <xf numFmtId="9" fontId="2" fillId="16" borderId="18" xfId="0" applyNumberFormat="1" applyFont="1" applyFill="1" applyBorder="1" applyAlignment="1">
      <alignment horizontal="center" vertical="center" wrapText="1"/>
    </xf>
    <xf numFmtId="9" fontId="2" fillId="5" borderId="19" xfId="6" applyNumberFormat="1" applyFont="1" applyFill="1" applyBorder="1" applyAlignment="1">
      <alignment horizontal="center" vertical="center" wrapText="1"/>
    </xf>
    <xf numFmtId="0" fontId="2" fillId="0" borderId="0" xfId="6" applyFont="1" applyAlignment="1">
      <alignment horizontal="justify" vertical="center" wrapText="1"/>
    </xf>
    <xf numFmtId="0" fontId="5" fillId="5" borderId="9" xfId="6" applyFont="1" applyFill="1" applyBorder="1" applyAlignment="1">
      <alignment horizontal="center" vertical="center" wrapText="1"/>
    </xf>
    <xf numFmtId="0" fontId="2" fillId="5" borderId="9" xfId="6" applyFont="1" applyFill="1" applyBorder="1" applyAlignment="1">
      <alignment horizontal="center" vertical="center" wrapText="1"/>
    </xf>
    <xf numFmtId="0" fontId="2" fillId="16" borderId="9" xfId="0" applyFont="1" applyFill="1" applyBorder="1" applyAlignment="1">
      <alignment horizontal="center" vertical="center" wrapText="1"/>
    </xf>
    <xf numFmtId="0" fontId="2" fillId="5" borderId="13" xfId="6" applyFont="1" applyFill="1" applyBorder="1" applyAlignment="1">
      <alignment horizontal="center" vertical="center" wrapText="1"/>
    </xf>
    <xf numFmtId="0" fontId="23" fillId="5" borderId="9" xfId="6" applyFont="1" applyFill="1" applyBorder="1" applyAlignment="1">
      <alignment horizontal="center" vertical="center" wrapText="1"/>
    </xf>
    <xf numFmtId="9" fontId="2" fillId="5" borderId="9" xfId="6" applyNumberFormat="1" applyFont="1" applyFill="1" applyBorder="1" applyAlignment="1">
      <alignment horizontal="center" vertical="center" wrapText="1"/>
    </xf>
    <xf numFmtId="9" fontId="2" fillId="16" borderId="9" xfId="0" applyNumberFormat="1" applyFont="1" applyFill="1" applyBorder="1" applyAlignment="1">
      <alignment horizontal="center" vertical="center" wrapText="1"/>
    </xf>
    <xf numFmtId="9" fontId="2" fillId="5" borderId="13" xfId="6" applyNumberFormat="1" applyFont="1" applyFill="1" applyBorder="1" applyAlignment="1">
      <alignment horizontal="center" vertical="center" wrapText="1"/>
    </xf>
    <xf numFmtId="0" fontId="2" fillId="17" borderId="9" xfId="6" applyFont="1" applyFill="1" applyBorder="1" applyAlignment="1">
      <alignment horizontal="center" vertical="center" wrapText="1"/>
    </xf>
    <xf numFmtId="0" fontId="15" fillId="5" borderId="9" xfId="6" applyFont="1" applyFill="1" applyBorder="1" applyAlignment="1">
      <alignment horizontal="center" vertical="center" wrapText="1"/>
    </xf>
    <xf numFmtId="10" fontId="55" fillId="18" borderId="9" xfId="0" applyNumberFormat="1" applyFont="1" applyFill="1" applyBorder="1" applyAlignment="1">
      <alignment horizontal="center" vertical="center"/>
    </xf>
    <xf numFmtId="10" fontId="55" fillId="18" borderId="13" xfId="0" applyNumberFormat="1" applyFont="1" applyFill="1" applyBorder="1" applyAlignment="1">
      <alignment horizontal="center" vertical="center"/>
    </xf>
    <xf numFmtId="10" fontId="2" fillId="5" borderId="9" xfId="6" applyNumberFormat="1" applyFont="1" applyFill="1" applyBorder="1" applyAlignment="1">
      <alignment horizontal="center" vertical="center" wrapText="1"/>
    </xf>
    <xf numFmtId="180" fontId="2" fillId="5" borderId="9" xfId="14" applyNumberFormat="1" applyFont="1" applyFill="1" applyBorder="1" applyAlignment="1">
      <alignment horizontal="center" vertical="center" wrapText="1"/>
    </xf>
    <xf numFmtId="180" fontId="2" fillId="5" borderId="9" xfId="6" applyNumberFormat="1" applyFont="1" applyFill="1" applyBorder="1" applyAlignment="1">
      <alignment horizontal="center" vertical="center" wrapText="1"/>
    </xf>
    <xf numFmtId="10" fontId="2" fillId="5" borderId="13" xfId="6" applyNumberFormat="1" applyFont="1" applyFill="1" applyBorder="1" applyAlignment="1">
      <alignment horizontal="center" vertical="center" wrapText="1"/>
    </xf>
    <xf numFmtId="3" fontId="15" fillId="0" borderId="9" xfId="4" applyNumberFormat="1" applyFont="1" applyBorder="1" applyAlignment="1">
      <alignment horizontal="center" vertical="center" wrapText="1"/>
    </xf>
    <xf numFmtId="3" fontId="15" fillId="5" borderId="9" xfId="4" applyNumberFormat="1" applyFont="1" applyFill="1" applyBorder="1" applyAlignment="1">
      <alignment horizontal="center" vertical="center" wrapText="1"/>
    </xf>
    <xf numFmtId="3" fontId="15" fillId="0" borderId="13" xfId="4" applyNumberFormat="1" applyFont="1" applyBorder="1" applyAlignment="1">
      <alignment horizontal="center" vertical="center" wrapText="1"/>
    </xf>
    <xf numFmtId="0" fontId="15" fillId="0" borderId="13" xfId="4" applyFont="1" applyBorder="1" applyAlignment="1">
      <alignment horizontal="center" vertical="center" wrapText="1"/>
    </xf>
    <xf numFmtId="181" fontId="15" fillId="0" borderId="9" xfId="4" applyNumberFormat="1" applyFont="1" applyBorder="1" applyAlignment="1">
      <alignment horizontal="center" vertical="center" wrapText="1"/>
    </xf>
    <xf numFmtId="4" fontId="15" fillId="0" borderId="9" xfId="4" applyNumberFormat="1" applyFont="1" applyBorder="1" applyAlignment="1">
      <alignment horizontal="center" vertical="center" wrapText="1"/>
    </xf>
    <xf numFmtId="2" fontId="15" fillId="0" borderId="13" xfId="4" applyNumberFormat="1" applyFont="1" applyBorder="1" applyAlignment="1">
      <alignment horizontal="center" vertical="center" wrapText="1"/>
    </xf>
    <xf numFmtId="0" fontId="5" fillId="0" borderId="9" xfId="4" applyFont="1" applyBorder="1" applyAlignment="1">
      <alignment horizontal="center" vertical="center" wrapText="1"/>
    </xf>
    <xf numFmtId="0" fontId="15" fillId="19" borderId="9" xfId="4" applyFont="1" applyFill="1" applyBorder="1" applyAlignment="1">
      <alignment horizontal="center" vertical="center" wrapText="1"/>
    </xf>
    <xf numFmtId="0" fontId="2" fillId="0" borderId="9" xfId="11" applyFont="1" applyBorder="1" applyAlignment="1">
      <alignment horizontal="center" vertical="center" wrapText="1"/>
    </xf>
    <xf numFmtId="0" fontId="2" fillId="5" borderId="9" xfId="11" applyFont="1" applyFill="1" applyBorder="1" applyAlignment="1">
      <alignment horizontal="center" vertical="center" wrapText="1"/>
    </xf>
    <xf numFmtId="9" fontId="2" fillId="0" borderId="9" xfId="11" applyNumberFormat="1" applyFont="1" applyFill="1" applyBorder="1" applyAlignment="1">
      <alignment horizontal="center" vertical="center" wrapText="1"/>
    </xf>
    <xf numFmtId="9" fontId="2" fillId="5" borderId="9" xfId="11" applyNumberFormat="1" applyFont="1" applyFill="1" applyBorder="1" applyAlignment="1">
      <alignment horizontal="center" vertical="center" wrapText="1"/>
    </xf>
    <xf numFmtId="9" fontId="2" fillId="0" borderId="13" xfId="11" applyNumberFormat="1" applyFont="1" applyFill="1" applyBorder="1" applyAlignment="1">
      <alignment horizontal="center" vertical="center" wrapText="1"/>
    </xf>
    <xf numFmtId="0" fontId="2" fillId="0" borderId="9" xfId="11" applyFont="1" applyFill="1" applyBorder="1" applyAlignment="1">
      <alignment horizontal="center" vertical="center" wrapText="1"/>
    </xf>
    <xf numFmtId="1" fontId="2" fillId="5" borderId="9" xfId="11" applyNumberFormat="1" applyFont="1" applyFill="1" applyBorder="1" applyAlignment="1">
      <alignment horizontal="center" vertical="center" wrapText="1"/>
    </xf>
    <xf numFmtId="0" fontId="2" fillId="0" borderId="13" xfId="11" applyFont="1" applyFill="1" applyBorder="1" applyAlignment="1">
      <alignment horizontal="center" vertical="center" wrapText="1"/>
    </xf>
    <xf numFmtId="0" fontId="5" fillId="0" borderId="9" xfId="11" applyFont="1" applyBorder="1" applyAlignment="1">
      <alignment horizontal="center" vertical="center" wrapText="1"/>
    </xf>
    <xf numFmtId="2" fontId="2" fillId="5" borderId="9" xfId="0" applyNumberFormat="1"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0" borderId="13" xfId="0" applyFont="1" applyBorder="1" applyAlignment="1">
      <alignment horizontal="center" vertical="center" wrapText="1"/>
    </xf>
    <xf numFmtId="2" fontId="2" fillId="0" borderId="9" xfId="0" applyNumberFormat="1" applyFont="1" applyBorder="1" applyAlignment="1">
      <alignment horizontal="center" vertical="center" wrapText="1"/>
    </xf>
    <xf numFmtId="182" fontId="2" fillId="5" borderId="9"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2" fontId="2" fillId="0" borderId="13"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2" fontId="15" fillId="5" borderId="9" xfId="0" applyNumberFormat="1" applyFont="1" applyFill="1" applyBorder="1" applyAlignment="1">
      <alignment horizontal="center" vertical="center" wrapText="1"/>
    </xf>
    <xf numFmtId="0" fontId="2" fillId="0" borderId="13" xfId="0" applyFont="1" applyBorder="1" applyAlignment="1">
      <alignment horizontal="center" vertical="center" wrapText="1"/>
    </xf>
    <xf numFmtId="9" fontId="2" fillId="0" borderId="9" xfId="0" applyNumberFormat="1" applyFont="1" applyBorder="1" applyAlignment="1">
      <alignment horizontal="center" vertical="center" wrapText="1"/>
    </xf>
    <xf numFmtId="9" fontId="15" fillId="0" borderId="9" xfId="0" applyNumberFormat="1" applyFont="1" applyBorder="1" applyAlignment="1">
      <alignment horizontal="center" vertical="center" wrapText="1"/>
    </xf>
    <xf numFmtId="9" fontId="2" fillId="5" borderId="9" xfId="14" applyFont="1" applyFill="1" applyBorder="1" applyAlignment="1">
      <alignment horizontal="center" vertical="center" wrapText="1"/>
    </xf>
    <xf numFmtId="9" fontId="15" fillId="5" borderId="9" xfId="0" applyNumberFormat="1" applyFont="1" applyFill="1" applyBorder="1" applyAlignment="1">
      <alignment horizontal="center" vertical="center" wrapText="1"/>
    </xf>
    <xf numFmtId="9" fontId="2" fillId="0" borderId="13" xfId="0" applyNumberFormat="1" applyFont="1" applyBorder="1" applyAlignment="1">
      <alignment horizontal="center" vertical="center" wrapText="1"/>
    </xf>
    <xf numFmtId="9" fontId="2" fillId="5" borderId="9" xfId="0" applyNumberFormat="1" applyFont="1" applyFill="1" applyBorder="1" applyAlignment="1">
      <alignment horizontal="center" vertical="center" wrapText="1"/>
    </xf>
    <xf numFmtId="9" fontId="2" fillId="5" borderId="13" xfId="0" applyNumberFormat="1" applyFont="1" applyFill="1" applyBorder="1" applyAlignment="1">
      <alignment horizontal="center" vertical="center" wrapText="1"/>
    </xf>
    <xf numFmtId="9" fontId="15" fillId="5" borderId="9" xfId="14" applyFont="1" applyFill="1" applyBorder="1" applyAlignment="1">
      <alignment horizontal="center" vertical="center" wrapText="1"/>
    </xf>
    <xf numFmtId="0" fontId="2" fillId="5" borderId="13" xfId="0" applyFont="1" applyFill="1" applyBorder="1" applyAlignment="1">
      <alignment horizontal="center" vertical="center" wrapText="1"/>
    </xf>
    <xf numFmtId="0" fontId="15" fillId="20" borderId="9" xfId="0" applyFont="1" applyFill="1" applyBorder="1" applyAlignment="1">
      <alignment horizontal="center" vertical="center" wrapText="1"/>
    </xf>
    <xf numFmtId="9" fontId="15" fillId="20" borderId="9" xfId="0" applyNumberFormat="1" applyFont="1" applyFill="1" applyBorder="1" applyAlignment="1">
      <alignment horizontal="center" vertical="center" wrapText="1"/>
    </xf>
    <xf numFmtId="9" fontId="15" fillId="5" borderId="9" xfId="0" applyNumberFormat="1" applyFont="1" applyFill="1" applyBorder="1" applyAlignment="1">
      <alignment horizontal="center" vertical="center"/>
    </xf>
    <xf numFmtId="9" fontId="15" fillId="5" borderId="13" xfId="0" applyNumberFormat="1" applyFont="1" applyFill="1" applyBorder="1" applyAlignment="1">
      <alignment horizontal="center" vertical="center"/>
    </xf>
    <xf numFmtId="180" fontId="15" fillId="5" borderId="9" xfId="0" applyNumberFormat="1" applyFont="1" applyFill="1" applyBorder="1" applyAlignment="1">
      <alignment horizontal="center" vertical="center"/>
    </xf>
    <xf numFmtId="180" fontId="15" fillId="5" borderId="13" xfId="0" applyNumberFormat="1" applyFont="1" applyFill="1" applyBorder="1" applyAlignment="1">
      <alignment horizontal="center" vertical="center"/>
    </xf>
    <xf numFmtId="0" fontId="15" fillId="5" borderId="9" xfId="0" applyFont="1" applyFill="1" applyBorder="1" applyAlignment="1">
      <alignment horizontal="center" vertical="center"/>
    </xf>
    <xf numFmtId="0" fontId="55" fillId="18" borderId="9" xfId="0" applyFont="1" applyFill="1" applyBorder="1" applyAlignment="1">
      <alignment horizontal="center" vertical="center"/>
    </xf>
    <xf numFmtId="2" fontId="15" fillId="5" borderId="9" xfId="14" applyNumberFormat="1" applyFont="1" applyFill="1" applyBorder="1" applyAlignment="1">
      <alignment horizontal="center" vertical="center"/>
    </xf>
    <xf numFmtId="0" fontId="15" fillId="5" borderId="13" xfId="0" applyFont="1" applyFill="1" applyBorder="1" applyAlignment="1">
      <alignment horizontal="center" vertical="center"/>
    </xf>
    <xf numFmtId="9" fontId="55" fillId="18" borderId="9" xfId="0" applyNumberFormat="1" applyFont="1" applyFill="1" applyBorder="1" applyAlignment="1">
      <alignment horizontal="center" vertical="center"/>
    </xf>
    <xf numFmtId="9" fontId="15" fillId="5" borderId="9" xfId="17" applyNumberFormat="1" applyFont="1" applyFill="1" applyBorder="1" applyAlignment="1">
      <alignment horizontal="center" vertical="center" wrapText="1"/>
    </xf>
    <xf numFmtId="9" fontId="55" fillId="18" borderId="9" xfId="17" applyFont="1" applyFill="1" applyBorder="1" applyAlignment="1">
      <alignment horizontal="center" vertical="center"/>
    </xf>
    <xf numFmtId="9" fontId="15" fillId="5" borderId="9" xfId="17" applyNumberFormat="1" applyFont="1" applyFill="1" applyBorder="1" applyAlignment="1">
      <alignment horizontal="center" vertical="center"/>
    </xf>
    <xf numFmtId="9" fontId="15" fillId="5" borderId="13" xfId="0" applyNumberFormat="1" applyFont="1" applyFill="1" applyBorder="1" applyAlignment="1">
      <alignment horizontal="center" vertical="center" wrapText="1"/>
    </xf>
    <xf numFmtId="0" fontId="14" fillId="20" borderId="9" xfId="0" applyFont="1" applyFill="1" applyBorder="1" applyAlignment="1">
      <alignment horizontal="center" vertical="center" wrapText="1"/>
    </xf>
    <xf numFmtId="9" fontId="15" fillId="5" borderId="13" xfId="17" applyNumberFormat="1" applyFont="1" applyFill="1" applyBorder="1" applyAlignment="1">
      <alignment horizontal="center" vertical="center"/>
    </xf>
    <xf numFmtId="10" fontId="2" fillId="0" borderId="9" xfId="17" applyNumberFormat="1" applyFont="1" applyBorder="1" applyAlignment="1">
      <alignment horizontal="center" vertical="center" wrapText="1"/>
    </xf>
    <xf numFmtId="10" fontId="2" fillId="0" borderId="9" xfId="4" applyNumberFormat="1" applyFont="1" applyBorder="1" applyAlignment="1">
      <alignment horizontal="center" vertical="center" wrapText="1"/>
    </xf>
    <xf numFmtId="10" fontId="2" fillId="5" borderId="9" xfId="4" applyNumberFormat="1" applyFont="1" applyFill="1" applyBorder="1" applyAlignment="1">
      <alignment horizontal="center" vertical="center" wrapText="1"/>
    </xf>
    <xf numFmtId="10" fontId="2" fillId="0" borderId="13" xfId="4" applyNumberFormat="1" applyFont="1" applyBorder="1" applyAlignment="1">
      <alignment horizontal="center" vertical="center" wrapText="1"/>
    </xf>
    <xf numFmtId="0" fontId="16" fillId="0" borderId="9" xfId="4" applyFont="1" applyBorder="1" applyAlignment="1">
      <alignment horizontal="center" vertical="center" wrapText="1"/>
    </xf>
    <xf numFmtId="9" fontId="2" fillId="0" borderId="9" xfId="17" applyFont="1" applyBorder="1" applyAlignment="1">
      <alignment horizontal="center" vertical="center" wrapText="1"/>
    </xf>
    <xf numFmtId="9" fontId="2" fillId="0" borderId="9" xfId="4" applyNumberFormat="1" applyFont="1" applyBorder="1" applyAlignment="1">
      <alignment horizontal="center" vertical="center" wrapText="1"/>
    </xf>
    <xf numFmtId="9" fontId="2" fillId="5" borderId="9" xfId="4" applyNumberFormat="1" applyFont="1" applyFill="1" applyBorder="1" applyAlignment="1">
      <alignment horizontal="center" vertical="center" wrapText="1"/>
    </xf>
    <xf numFmtId="9" fontId="2" fillId="0" borderId="13" xfId="4" applyNumberFormat="1" applyFont="1" applyBorder="1" applyAlignment="1">
      <alignment horizontal="center" vertical="center" wrapText="1"/>
    </xf>
    <xf numFmtId="10" fontId="2" fillId="0" borderId="9" xfId="0" applyNumberFormat="1" applyFont="1" applyBorder="1" applyAlignment="1">
      <alignment horizontal="center" vertical="center" wrapText="1"/>
    </xf>
    <xf numFmtId="10" fontId="2" fillId="5" borderId="9" xfId="0" applyNumberFormat="1" applyFont="1" applyFill="1" applyBorder="1" applyAlignment="1">
      <alignment horizontal="center" vertical="center" wrapText="1"/>
    </xf>
    <xf numFmtId="10" fontId="2" fillId="5" borderId="13" xfId="0" applyNumberFormat="1" applyFont="1" applyFill="1" applyBorder="1" applyAlignment="1">
      <alignment horizontal="center" vertical="center" wrapText="1"/>
    </xf>
    <xf numFmtId="180" fontId="2" fillId="5" borderId="9" xfId="0" applyNumberFormat="1" applyFont="1" applyFill="1" applyBorder="1" applyAlignment="1">
      <alignment horizontal="center" vertical="center" wrapText="1"/>
    </xf>
    <xf numFmtId="0" fontId="5" fillId="0" borderId="9" xfId="0" applyFont="1" applyBorder="1" applyAlignment="1">
      <alignment horizontal="center" vertical="center"/>
    </xf>
    <xf numFmtId="9" fontId="15" fillId="0" borderId="13" xfId="0" applyNumberFormat="1" applyFont="1" applyBorder="1" applyAlignment="1">
      <alignment horizontal="center" vertical="center" wrapText="1"/>
    </xf>
    <xf numFmtId="2" fontId="15" fillId="0" borderId="13" xfId="0" applyNumberFormat="1" applyFont="1" applyBorder="1" applyAlignment="1">
      <alignment horizontal="center" vertical="center" wrapText="1"/>
    </xf>
    <xf numFmtId="9" fontId="15" fillId="0" borderId="9" xfId="14" applyFont="1" applyBorder="1" applyAlignment="1">
      <alignment horizontal="center" vertical="center" wrapText="1"/>
    </xf>
    <xf numFmtId="9" fontId="15" fillId="0" borderId="13" xfId="14" applyFont="1" applyBorder="1" applyAlignment="1">
      <alignment horizontal="center" vertical="center" wrapText="1"/>
    </xf>
    <xf numFmtId="9" fontId="15" fillId="5" borderId="9" xfId="6" applyNumberFormat="1" applyFont="1" applyFill="1" applyBorder="1" applyAlignment="1">
      <alignment horizontal="center" vertical="center" wrapText="1"/>
    </xf>
    <xf numFmtId="9" fontId="15" fillId="5" borderId="13" xfId="6" applyNumberFormat="1" applyFont="1" applyFill="1" applyBorder="1" applyAlignment="1">
      <alignment horizontal="center" vertical="center" wrapText="1"/>
    </xf>
    <xf numFmtId="2" fontId="15" fillId="5" borderId="13" xfId="6" applyNumberFormat="1" applyFont="1" applyFill="1" applyBorder="1" applyAlignment="1">
      <alignment horizontal="center" vertical="center" wrapText="1"/>
    </xf>
    <xf numFmtId="0" fontId="5" fillId="5" borderId="9" xfId="6" applyFont="1" applyFill="1" applyBorder="1" applyAlignment="1">
      <alignment horizontal="center" vertical="center"/>
    </xf>
    <xf numFmtId="1" fontId="15" fillId="0" borderId="9" xfId="0" applyNumberFormat="1" applyFont="1" applyBorder="1" applyAlignment="1">
      <alignment horizontal="center" vertical="center" wrapText="1"/>
    </xf>
    <xf numFmtId="1" fontId="15" fillId="5" borderId="9" xfId="0" applyNumberFormat="1" applyFont="1" applyFill="1" applyBorder="1" applyAlignment="1">
      <alignment horizontal="center" vertical="center" wrapText="1"/>
    </xf>
    <xf numFmtId="1" fontId="15" fillId="5" borderId="13" xfId="0" applyNumberFormat="1" applyFont="1" applyFill="1" applyBorder="1" applyAlignment="1">
      <alignment horizontal="center" vertical="center" wrapText="1"/>
    </xf>
    <xf numFmtId="1" fontId="2" fillId="0" borderId="9" xfId="0" applyNumberFormat="1" applyFont="1" applyBorder="1" applyAlignment="1">
      <alignment horizontal="center" vertical="center" wrapText="1"/>
    </xf>
    <xf numFmtId="1" fontId="2" fillId="5" borderId="9" xfId="0" applyNumberFormat="1" applyFont="1" applyFill="1" applyBorder="1" applyAlignment="1">
      <alignment horizontal="center" vertical="center" wrapText="1"/>
    </xf>
    <xf numFmtId="1" fontId="2" fillId="5" borderId="13" xfId="0" applyNumberFormat="1" applyFont="1" applyFill="1" applyBorder="1" applyAlignment="1">
      <alignment horizontal="center" vertical="center" wrapText="1"/>
    </xf>
    <xf numFmtId="9" fontId="2" fillId="5" borderId="9" xfId="17" applyFont="1" applyFill="1" applyBorder="1" applyAlignment="1">
      <alignment horizontal="center" vertical="center" wrapText="1"/>
    </xf>
    <xf numFmtId="9" fontId="2" fillId="5" borderId="13" xfId="17" applyFont="1" applyFill="1" applyBorder="1" applyAlignment="1">
      <alignment horizontal="center" vertical="center" wrapText="1"/>
    </xf>
    <xf numFmtId="3" fontId="2" fillId="5" borderId="9" xfId="0" applyNumberFormat="1" applyFont="1" applyFill="1" applyBorder="1" applyAlignment="1">
      <alignment horizontal="center" vertical="center" wrapText="1"/>
    </xf>
    <xf numFmtId="0" fontId="15" fillId="0" borderId="9" xfId="12" applyFont="1" applyBorder="1" applyAlignment="1">
      <alignment horizontal="center" vertical="center" wrapText="1"/>
    </xf>
    <xf numFmtId="0" fontId="2" fillId="0" borderId="9" xfId="12" applyFont="1" applyBorder="1" applyAlignment="1">
      <alignment horizontal="center" vertical="center" wrapText="1"/>
    </xf>
    <xf numFmtId="183" fontId="2" fillId="0" borderId="9" xfId="12" applyNumberFormat="1" applyFont="1" applyBorder="1" applyAlignment="1">
      <alignment horizontal="center" vertical="center" wrapText="1"/>
    </xf>
    <xf numFmtId="183" fontId="2" fillId="5" borderId="9" xfId="12" applyNumberFormat="1" applyFont="1" applyFill="1" applyBorder="1" applyAlignment="1">
      <alignment horizontal="center" vertical="center" wrapText="1"/>
    </xf>
    <xf numFmtId="2" fontId="2" fillId="5" borderId="9" xfId="12" applyNumberFormat="1" applyFont="1" applyFill="1" applyBorder="1" applyAlignment="1">
      <alignment horizontal="center" vertical="center" wrapText="1"/>
    </xf>
    <xf numFmtId="183" fontId="2" fillId="5" borderId="13" xfId="12" applyNumberFormat="1" applyFont="1" applyFill="1" applyBorder="1" applyAlignment="1">
      <alignment horizontal="center" vertical="center" wrapText="1"/>
    </xf>
    <xf numFmtId="0" fontId="2" fillId="0" borderId="9" xfId="12" quotePrefix="1" applyFont="1" applyBorder="1" applyAlignment="1">
      <alignment horizontal="center" vertical="center" wrapText="1"/>
    </xf>
    <xf numFmtId="2" fontId="2" fillId="0" borderId="9" xfId="12" applyNumberFormat="1" applyFont="1" applyBorder="1" applyAlignment="1">
      <alignment horizontal="center" vertical="center" wrapText="1"/>
    </xf>
    <xf numFmtId="2" fontId="2" fillId="0" borderId="9" xfId="12" applyNumberFormat="1" applyFont="1" applyFill="1" applyBorder="1" applyAlignment="1">
      <alignment horizontal="center" vertical="center" wrapText="1"/>
    </xf>
    <xf numFmtId="2" fontId="2" fillId="5" borderId="13" xfId="12" applyNumberFormat="1" applyFont="1" applyFill="1" applyBorder="1" applyAlignment="1">
      <alignment horizontal="center" vertical="center" wrapText="1"/>
    </xf>
    <xf numFmtId="9" fontId="2" fillId="0" borderId="9" xfId="12" applyNumberFormat="1" applyFont="1" applyBorder="1" applyAlignment="1">
      <alignment horizontal="center" vertical="center" wrapText="1"/>
    </xf>
    <xf numFmtId="9" fontId="2" fillId="5" borderId="9" xfId="12" applyNumberFormat="1" applyFont="1" applyFill="1" applyBorder="1" applyAlignment="1">
      <alignment horizontal="center" vertical="center" wrapText="1"/>
    </xf>
    <xf numFmtId="10" fontId="2" fillId="5" borderId="9" xfId="12" applyNumberFormat="1" applyFont="1" applyFill="1" applyBorder="1" applyAlignment="1">
      <alignment horizontal="center" vertical="center" wrapText="1"/>
    </xf>
    <xf numFmtId="9" fontId="2" fillId="5" borderId="13" xfId="12" applyNumberFormat="1" applyFont="1" applyFill="1" applyBorder="1" applyAlignment="1">
      <alignment horizontal="center" vertical="center" wrapText="1"/>
    </xf>
    <xf numFmtId="0" fontId="5" fillId="0" borderId="21" xfId="12" applyFont="1" applyBorder="1" applyAlignment="1">
      <alignment horizontal="center" vertical="center"/>
    </xf>
    <xf numFmtId="0" fontId="15" fillId="0" borderId="21" xfId="12" applyFont="1" applyBorder="1" applyAlignment="1">
      <alignment horizontal="center" vertical="center" wrapText="1"/>
    </xf>
    <xf numFmtId="0" fontId="2" fillId="0" borderId="21" xfId="12" applyFont="1" applyBorder="1" applyAlignment="1">
      <alignment horizontal="center" vertical="center" wrapText="1"/>
    </xf>
    <xf numFmtId="0" fontId="2" fillId="5" borderId="21" xfId="12" applyFont="1" applyFill="1" applyBorder="1" applyAlignment="1">
      <alignment horizontal="center" vertical="center" wrapText="1"/>
    </xf>
    <xf numFmtId="0" fontId="2" fillId="5" borderId="22" xfId="12" applyFont="1" applyFill="1" applyBorder="1" applyAlignment="1">
      <alignment horizontal="center" vertical="center" wrapText="1"/>
    </xf>
    <xf numFmtId="0" fontId="44" fillId="5" borderId="0" xfId="6" applyFont="1" applyFill="1"/>
    <xf numFmtId="0" fontId="44" fillId="0" borderId="0" xfId="6" applyFont="1"/>
    <xf numFmtId="0" fontId="44" fillId="0" borderId="0" xfId="6" applyFont="1" applyAlignment="1">
      <alignment horizontal="center"/>
    </xf>
    <xf numFmtId="0" fontId="44" fillId="5" borderId="9" xfId="0" applyFont="1" applyFill="1" applyBorder="1" applyAlignment="1">
      <alignment horizontal="center" vertical="center" wrapText="1"/>
    </xf>
    <xf numFmtId="0" fontId="2" fillId="0" borderId="0" xfId="0" applyFont="1" applyFill="1" applyAlignment="1">
      <alignment vertical="center"/>
    </xf>
    <xf numFmtId="0" fontId="2" fillId="7" borderId="0" xfId="0" applyFont="1" applyFill="1" applyAlignment="1">
      <alignment vertical="center" wrapText="1"/>
    </xf>
    <xf numFmtId="0" fontId="2" fillId="7" borderId="0" xfId="0" applyFont="1" applyFill="1" applyAlignment="1">
      <alignment vertical="center"/>
    </xf>
    <xf numFmtId="0" fontId="2" fillId="4" borderId="0" xfId="0" applyFont="1" applyFill="1" applyAlignment="1">
      <alignment vertical="center"/>
    </xf>
    <xf numFmtId="0" fontId="5" fillId="0" borderId="9" xfId="0" applyFont="1" applyBorder="1" applyAlignment="1">
      <alignment horizontal="left" vertical="center"/>
    </xf>
    <xf numFmtId="0" fontId="2" fillId="0" borderId="0" xfId="0" applyFont="1" applyFill="1" applyAlignment="1">
      <alignment horizontal="left" vertical="center"/>
    </xf>
    <xf numFmtId="0" fontId="2" fillId="5" borderId="0" xfId="0" applyFont="1" applyFill="1" applyAlignment="1">
      <alignment horizontal="left" vertical="center" wrapText="1"/>
    </xf>
    <xf numFmtId="0" fontId="8" fillId="7" borderId="0" xfId="0" applyFont="1" applyFill="1" applyAlignment="1">
      <alignment vertical="center"/>
    </xf>
    <xf numFmtId="0" fontId="2" fillId="0" borderId="19" xfId="2" quotePrefix="1" applyFont="1" applyBorder="1" applyAlignment="1">
      <alignment vertical="center" wrapText="1"/>
    </xf>
    <xf numFmtId="0" fontId="33" fillId="0" borderId="9" xfId="2" applyFont="1" applyBorder="1" applyAlignment="1">
      <alignment horizontal="left" vertical="center" wrapText="1"/>
    </xf>
    <xf numFmtId="0" fontId="48" fillId="0" borderId="9" xfId="2" applyFont="1" applyBorder="1" applyAlignment="1">
      <alignment horizontal="left" vertical="center" wrapText="1"/>
    </xf>
    <xf numFmtId="49" fontId="33" fillId="5" borderId="9" xfId="0" applyNumberFormat="1" applyFont="1" applyFill="1" applyBorder="1" applyAlignment="1">
      <alignment horizontal="left" vertical="center" wrapText="1"/>
    </xf>
    <xf numFmtId="0" fontId="34" fillId="5" borderId="9" xfId="0" applyFont="1" applyFill="1" applyBorder="1" applyAlignment="1">
      <alignment horizontal="left" vertical="center" wrapText="1"/>
    </xf>
    <xf numFmtId="0" fontId="34" fillId="0" borderId="9" xfId="0" applyFont="1" applyBorder="1" applyAlignment="1">
      <alignment horizontal="left" vertical="center" wrapText="1"/>
    </xf>
    <xf numFmtId="0" fontId="49" fillId="0" borderId="9" xfId="0" applyFont="1" applyBorder="1" applyAlignment="1">
      <alignment horizontal="left" vertical="center" wrapText="1"/>
    </xf>
    <xf numFmtId="0" fontId="33" fillId="0" borderId="21" xfId="2" applyFont="1" applyBorder="1" applyAlignment="1">
      <alignment horizontal="left" vertical="center" wrapText="1"/>
    </xf>
    <xf numFmtId="16" fontId="2" fillId="0" borderId="9" xfId="2" applyNumberFormat="1" applyFont="1" applyFill="1" applyBorder="1" applyAlignment="1">
      <alignment horizontal="center" vertical="center"/>
    </xf>
    <xf numFmtId="14" fontId="33" fillId="0" borderId="9" xfId="2" applyNumberFormat="1" applyFont="1" applyBorder="1" applyAlignment="1">
      <alignment horizontal="center" vertical="center" wrapText="1"/>
    </xf>
    <xf numFmtId="14" fontId="33" fillId="0" borderId="21" xfId="2" applyNumberFormat="1" applyFont="1" applyBorder="1" applyAlignment="1">
      <alignment horizontal="center" vertical="center" wrapText="1"/>
    </xf>
    <xf numFmtId="14" fontId="2" fillId="9" borderId="9" xfId="4" applyNumberFormat="1" applyFont="1" applyFill="1" applyBorder="1" applyAlignment="1">
      <alignment horizontal="center" vertical="center"/>
    </xf>
    <xf numFmtId="14" fontId="15" fillId="5" borderId="9" xfId="0" applyNumberFormat="1" applyFont="1" applyFill="1" applyBorder="1" applyAlignment="1">
      <alignment horizontal="center" vertical="center" wrapText="1"/>
    </xf>
    <xf numFmtId="14" fontId="15" fillId="5" borderId="9" xfId="0" applyNumberFormat="1" applyFont="1" applyFill="1" applyBorder="1" applyAlignment="1">
      <alignment horizontal="center" vertical="center"/>
    </xf>
    <xf numFmtId="0" fontId="3" fillId="0" borderId="0" xfId="0" applyFont="1" applyAlignment="1">
      <alignment horizontal="center" vertical="center"/>
    </xf>
    <xf numFmtId="0" fontId="2" fillId="5" borderId="1"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8" xfId="0" applyFont="1" applyFill="1" applyBorder="1" applyAlignment="1">
      <alignment horizontal="left" vertical="center" wrapText="1"/>
    </xf>
    <xf numFmtId="0" fontId="5" fillId="5" borderId="16" xfId="4" applyFont="1" applyFill="1" applyBorder="1" applyAlignment="1">
      <alignment horizontal="center" vertical="center" textRotation="90" wrapText="1"/>
    </xf>
    <xf numFmtId="0" fontId="5" fillId="5" borderId="20" xfId="4" applyFont="1" applyFill="1" applyBorder="1" applyAlignment="1">
      <alignment horizontal="center" vertical="center" textRotation="90" wrapText="1"/>
    </xf>
    <xf numFmtId="0" fontId="5" fillId="0" borderId="9" xfId="12" applyFont="1" applyBorder="1" applyAlignment="1">
      <alignment horizontal="center" vertical="center"/>
    </xf>
    <xf numFmtId="0" fontId="44" fillId="5" borderId="30" xfId="6" applyFont="1" applyFill="1" applyBorder="1" applyAlignment="1">
      <alignment horizontal="left" wrapText="1"/>
    </xf>
    <xf numFmtId="0" fontId="44" fillId="5" borderId="0" xfId="6" applyFont="1" applyFill="1" applyAlignment="1">
      <alignment horizontal="left" wrapText="1"/>
    </xf>
    <xf numFmtId="0" fontId="2" fillId="0" borderId="10"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5" borderId="10"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5" fillId="0" borderId="9" xfId="0" applyFont="1" applyBorder="1" applyAlignment="1">
      <alignment horizontal="center" vertical="center"/>
    </xf>
    <xf numFmtId="0" fontId="2" fillId="0" borderId="9" xfId="0" applyFont="1" applyBorder="1" applyAlignment="1">
      <alignment horizontal="center" vertical="center" wrapText="1"/>
    </xf>
    <xf numFmtId="0" fontId="2" fillId="0" borderId="9" xfId="0" applyFont="1" applyBorder="1" applyAlignment="1">
      <alignment horizontal="center" vertical="center"/>
    </xf>
    <xf numFmtId="0" fontId="2" fillId="5" borderId="16" xfId="4" applyFont="1" applyFill="1" applyBorder="1" applyAlignment="1">
      <alignment horizontal="center" vertical="center" textRotation="90" wrapText="1"/>
    </xf>
    <xf numFmtId="0" fontId="5" fillId="5" borderId="9" xfId="6" applyFont="1" applyFill="1" applyBorder="1" applyAlignment="1">
      <alignment horizontal="center" vertical="center"/>
    </xf>
    <xf numFmtId="0" fontId="5" fillId="5" borderId="16" xfId="0" applyFont="1" applyFill="1" applyBorder="1" applyAlignment="1">
      <alignment horizontal="center" vertical="center" textRotation="90" wrapText="1"/>
    </xf>
    <xf numFmtId="0" fontId="2" fillId="5" borderId="16" xfId="0" applyFont="1" applyFill="1" applyBorder="1" applyAlignment="1">
      <alignment horizontal="center" vertical="center" textRotation="90" wrapText="1"/>
    </xf>
    <xf numFmtId="0" fontId="14" fillId="20" borderId="9" xfId="0" applyFont="1" applyFill="1" applyBorder="1" applyAlignment="1">
      <alignment horizontal="center" vertical="center" wrapText="1"/>
    </xf>
    <xf numFmtId="0" fontId="15" fillId="0" borderId="9" xfId="0" applyFont="1" applyBorder="1" applyAlignment="1">
      <alignment horizontal="center" vertical="center" wrapText="1"/>
    </xf>
    <xf numFmtId="0" fontId="5" fillId="19" borderId="9" xfId="4" applyFont="1" applyFill="1" applyBorder="1" applyAlignment="1">
      <alignment horizontal="center" vertical="center"/>
    </xf>
    <xf numFmtId="0" fontId="2" fillId="0" borderId="9" xfId="4" applyFont="1" applyBorder="1" applyAlignment="1">
      <alignment horizontal="center" vertical="center" wrapText="1"/>
    </xf>
    <xf numFmtId="0" fontId="16" fillId="0" borderId="9" xfId="4" applyFont="1" applyBorder="1" applyAlignment="1">
      <alignment horizontal="center" vertical="center" wrapText="1"/>
    </xf>
    <xf numFmtId="0" fontId="5" fillId="0" borderId="9" xfId="0" applyFont="1" applyBorder="1" applyAlignment="1">
      <alignment horizontal="center" vertical="center" wrapText="1"/>
    </xf>
    <xf numFmtId="0" fontId="5" fillId="0" borderId="9" xfId="4" applyFont="1" applyBorder="1" applyAlignment="1">
      <alignment horizontal="center" vertical="center" wrapText="1"/>
    </xf>
    <xf numFmtId="0" fontId="2" fillId="5" borderId="16" xfId="11" applyFont="1" applyFill="1" applyBorder="1" applyAlignment="1">
      <alignment horizontal="center" vertical="center" textRotation="90" wrapText="1"/>
    </xf>
    <xf numFmtId="0" fontId="5" fillId="0" borderId="9" xfId="11" applyFont="1" applyBorder="1" applyAlignment="1">
      <alignment horizontal="center" vertical="center"/>
    </xf>
    <xf numFmtId="0" fontId="2" fillId="5" borderId="9" xfId="11" applyFont="1" applyFill="1" applyBorder="1" applyAlignment="1">
      <alignment horizontal="center" vertical="center" wrapText="1"/>
    </xf>
    <xf numFmtId="0" fontId="15" fillId="5" borderId="16" xfId="6" applyFont="1" applyFill="1" applyBorder="1" applyAlignment="1">
      <alignment horizontal="center" vertical="center" textRotation="90" wrapText="1"/>
    </xf>
    <xf numFmtId="0" fontId="14" fillId="5" borderId="9" xfId="6" applyFont="1" applyFill="1" applyBorder="1" applyAlignment="1">
      <alignment horizontal="center" vertical="center"/>
    </xf>
    <xf numFmtId="0" fontId="2" fillId="5" borderId="16" xfId="6" applyFont="1" applyFill="1" applyBorder="1" applyAlignment="1">
      <alignment horizontal="center" vertical="center" textRotation="90" wrapText="1"/>
    </xf>
    <xf numFmtId="0" fontId="5" fillId="0" borderId="9" xfId="6" applyFont="1" applyBorder="1" applyAlignment="1">
      <alignment horizontal="center" vertical="center" wrapText="1"/>
    </xf>
    <xf numFmtId="0" fontId="5" fillId="0" borderId="9" xfId="6" applyFont="1" applyBorder="1" applyAlignment="1">
      <alignment horizontal="center" vertical="center"/>
    </xf>
    <xf numFmtId="0" fontId="2" fillId="0" borderId="9" xfId="6" applyFont="1" applyBorder="1" applyAlignment="1">
      <alignment horizontal="center" vertical="center"/>
    </xf>
    <xf numFmtId="0" fontId="5" fillId="5" borderId="17" xfId="6" applyFont="1" applyFill="1" applyBorder="1" applyAlignment="1">
      <alignment horizontal="center" vertical="center" textRotation="90" wrapText="1"/>
    </xf>
    <xf numFmtId="0" fontId="5" fillId="5" borderId="18" xfId="6" applyFont="1" applyFill="1" applyBorder="1" applyAlignment="1">
      <alignment horizontal="center" vertical="center" wrapText="1"/>
    </xf>
    <xf numFmtId="0" fontId="5" fillId="5" borderId="9" xfId="6" applyFont="1" applyFill="1" applyBorder="1" applyAlignment="1">
      <alignment horizontal="center" vertical="center" wrapText="1"/>
    </xf>
    <xf numFmtId="0" fontId="52" fillId="0" borderId="0" xfId="6" applyFont="1" applyFill="1" applyBorder="1" applyAlignment="1">
      <alignment horizontal="left"/>
    </xf>
    <xf numFmtId="0" fontId="5" fillId="7" borderId="17" xfId="6" applyFont="1" applyFill="1" applyBorder="1" applyAlignment="1">
      <alignment horizontal="center" vertical="center" wrapText="1"/>
    </xf>
    <xf numFmtId="0" fontId="5" fillId="7" borderId="20" xfId="6" applyFont="1" applyFill="1" applyBorder="1" applyAlignment="1">
      <alignment horizontal="center" vertical="center" wrapText="1"/>
    </xf>
    <xf numFmtId="0" fontId="5" fillId="7" borderId="18" xfId="6" applyFont="1" applyFill="1" applyBorder="1" applyAlignment="1">
      <alignment horizontal="center" vertical="center" wrapText="1"/>
    </xf>
    <xf numFmtId="0" fontId="5" fillId="7" borderId="21" xfId="6" applyFont="1" applyFill="1" applyBorder="1" applyAlignment="1">
      <alignment horizontal="center" vertical="center" wrapText="1"/>
    </xf>
    <xf numFmtId="0" fontId="46" fillId="0" borderId="0" xfId="0" applyFont="1" applyFill="1" applyAlignment="1">
      <alignment horizontal="left" vertical="center" wrapText="1"/>
    </xf>
    <xf numFmtId="0" fontId="46" fillId="5" borderId="0" xfId="0" applyFont="1" applyFill="1" applyAlignment="1">
      <alignment wrapText="1"/>
    </xf>
    <xf numFmtId="0" fontId="46" fillId="0" borderId="0" xfId="0" applyFont="1" applyFill="1" applyAlignment="1">
      <alignment horizontal="left" wrapText="1"/>
    </xf>
    <xf numFmtId="0" fontId="3" fillId="0" borderId="0" xfId="2" applyFont="1" applyFill="1" applyAlignment="1">
      <alignment horizontal="left" vertical="center"/>
    </xf>
    <xf numFmtId="49" fontId="5" fillId="7" borderId="17" xfId="3" applyFont="1" applyFill="1" applyBorder="1" applyAlignment="1">
      <alignment horizontal="center" vertical="center" wrapText="1"/>
    </xf>
    <xf numFmtId="49" fontId="5" fillId="7" borderId="19" xfId="3" applyFont="1" applyFill="1" applyBorder="1" applyAlignment="1">
      <alignment horizontal="center" vertical="center" wrapText="1"/>
    </xf>
    <xf numFmtId="49" fontId="5" fillId="7" borderId="24" xfId="3" applyFont="1" applyFill="1" applyBorder="1" applyAlignment="1">
      <alignment horizontal="center" vertical="center" wrapText="1"/>
    </xf>
    <xf numFmtId="49" fontId="2" fillId="0" borderId="16" xfId="3" applyFont="1" applyBorder="1" applyAlignment="1">
      <alignment horizontal="left" vertical="center" wrapText="1"/>
    </xf>
    <xf numFmtId="49" fontId="5" fillId="7" borderId="17" xfId="3" applyNumberFormat="1" applyFont="1" applyFill="1" applyBorder="1" applyAlignment="1" applyProtection="1">
      <alignment horizontal="center" vertical="center" wrapText="1"/>
    </xf>
    <xf numFmtId="49" fontId="5" fillId="7" borderId="16" xfId="3" applyNumberFormat="1" applyFont="1" applyFill="1" applyBorder="1" applyAlignment="1" applyProtection="1">
      <alignment horizontal="center" vertical="center" wrapText="1"/>
    </xf>
    <xf numFmtId="49" fontId="5" fillId="7" borderId="31" xfId="3" applyNumberFormat="1" applyFont="1" applyFill="1" applyBorder="1" applyAlignment="1" applyProtection="1">
      <alignment horizontal="center" vertical="center" wrapText="1"/>
    </xf>
    <xf numFmtId="49" fontId="5" fillId="7" borderId="1" xfId="3" applyNumberFormat="1" applyFont="1" applyFill="1" applyBorder="1" applyAlignment="1" applyProtection="1">
      <alignment horizontal="center" vertical="center" wrapText="1"/>
    </xf>
    <xf numFmtId="49" fontId="5" fillId="7" borderId="18" xfId="3" applyFont="1" applyFill="1" applyBorder="1" applyAlignment="1">
      <alignment horizontal="center" vertical="center" wrapText="1"/>
    </xf>
    <xf numFmtId="49" fontId="5" fillId="7" borderId="31" xfId="3" applyFont="1" applyFill="1" applyBorder="1" applyAlignment="1">
      <alignment horizontal="center" vertical="center" wrapText="1"/>
    </xf>
    <xf numFmtId="0" fontId="46" fillId="0" borderId="0" xfId="0" applyFont="1" applyFill="1" applyAlignment="1">
      <alignment horizontal="left"/>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5" fillId="7" borderId="19"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5" fillId="7" borderId="31" xfId="0" applyFont="1" applyFill="1" applyBorder="1" applyAlignment="1">
      <alignment horizontal="center" vertical="center" wrapText="1"/>
    </xf>
    <xf numFmtId="0" fontId="5" fillId="7" borderId="14" xfId="0" applyFont="1" applyFill="1" applyBorder="1" applyAlignment="1">
      <alignment horizontal="center" vertical="center"/>
    </xf>
    <xf numFmtId="0" fontId="5" fillId="7" borderId="15" xfId="0" applyFont="1" applyFill="1" applyBorder="1" applyAlignment="1">
      <alignment horizontal="center" vertical="center"/>
    </xf>
    <xf numFmtId="0" fontId="3" fillId="0" borderId="0" xfId="0" applyFont="1" applyFill="1" applyAlignment="1">
      <alignment horizontal="left"/>
    </xf>
    <xf numFmtId="0" fontId="5" fillId="7" borderId="18" xfId="0" applyFont="1" applyFill="1" applyBorder="1" applyAlignment="1">
      <alignment horizontal="center" vertical="center"/>
    </xf>
    <xf numFmtId="0" fontId="5" fillId="7" borderId="19" xfId="0" applyFont="1" applyFill="1" applyBorder="1" applyAlignment="1">
      <alignment horizontal="center" vertical="center"/>
    </xf>
    <xf numFmtId="0" fontId="5" fillId="7" borderId="31" xfId="0" applyFont="1" applyFill="1" applyBorder="1" applyAlignment="1">
      <alignment horizontal="center" vertical="center"/>
    </xf>
    <xf numFmtId="0" fontId="5" fillId="7" borderId="24" xfId="0" applyFont="1" applyFill="1" applyBorder="1" applyAlignment="1">
      <alignment horizontal="center" vertical="center"/>
    </xf>
    <xf numFmtId="0" fontId="2" fillId="0" borderId="15" xfId="0" applyFont="1" applyBorder="1" applyAlignment="1">
      <alignment horizontal="left" vertical="center" wrapText="1"/>
    </xf>
    <xf numFmtId="0" fontId="2" fillId="0" borderId="15" xfId="0" applyFont="1" applyBorder="1" applyAlignment="1">
      <alignment horizontal="left" vertical="center"/>
    </xf>
    <xf numFmtId="0" fontId="5" fillId="7" borderId="15" xfId="0" applyFont="1" applyFill="1" applyBorder="1" applyAlignment="1">
      <alignment horizontal="center" vertical="center" wrapText="1"/>
    </xf>
    <xf numFmtId="0" fontId="5" fillId="7" borderId="23" xfId="0" applyFont="1" applyFill="1" applyBorder="1" applyAlignment="1">
      <alignment horizontal="center" vertical="center" wrapText="1"/>
    </xf>
    <xf numFmtId="0" fontId="5" fillId="7" borderId="54" xfId="0" applyFont="1" applyFill="1" applyBorder="1" applyAlignment="1">
      <alignment horizontal="center" vertical="center" wrapText="1"/>
    </xf>
    <xf numFmtId="0" fontId="5" fillId="7" borderId="26" xfId="0" applyFont="1" applyFill="1" applyBorder="1" applyAlignment="1">
      <alignment horizontal="center" vertical="center" wrapText="1"/>
    </xf>
    <xf numFmtId="166" fontId="5" fillId="7" borderId="24" xfId="5" applyNumberFormat="1" applyFont="1" applyFill="1" applyBorder="1" applyAlignment="1">
      <alignment horizontal="center" vertical="center"/>
    </xf>
    <xf numFmtId="166" fontId="5" fillId="7" borderId="18" xfId="5" applyNumberFormat="1" applyFont="1" applyFill="1" applyBorder="1" applyAlignment="1">
      <alignment horizontal="center" vertical="center"/>
    </xf>
    <xf numFmtId="166" fontId="5" fillId="7" borderId="31" xfId="5" applyNumberFormat="1" applyFont="1" applyFill="1" applyBorder="1" applyAlignment="1">
      <alignment horizontal="center" vertical="center"/>
    </xf>
    <xf numFmtId="166" fontId="5" fillId="7" borderId="17" xfId="5" applyNumberFormat="1" applyFont="1" applyFill="1" applyBorder="1" applyAlignment="1">
      <alignment horizontal="center" vertical="center" wrapText="1"/>
    </xf>
    <xf numFmtId="166" fontId="5" fillId="7" borderId="18" xfId="5" applyNumberFormat="1" applyFont="1" applyFill="1" applyBorder="1" applyAlignment="1">
      <alignment horizontal="center" vertical="center" wrapText="1"/>
    </xf>
    <xf numFmtId="166" fontId="5" fillId="7" borderId="19" xfId="5" applyNumberFormat="1" applyFont="1" applyFill="1" applyBorder="1" applyAlignment="1">
      <alignment horizontal="center" vertical="center" wrapText="1"/>
    </xf>
    <xf numFmtId="166" fontId="5" fillId="7" borderId="24" xfId="5" applyNumberFormat="1" applyFont="1" applyFill="1" applyBorder="1" applyAlignment="1">
      <alignment horizontal="center" vertical="center" wrapText="1"/>
    </xf>
    <xf numFmtId="166" fontId="5" fillId="7" borderId="31" xfId="5" applyNumberFormat="1" applyFont="1" applyFill="1" applyBorder="1" applyAlignment="1">
      <alignment horizontal="center" vertical="center" wrapText="1"/>
    </xf>
    <xf numFmtId="0" fontId="5" fillId="7" borderId="17" xfId="2" applyFont="1" applyFill="1" applyBorder="1" applyAlignment="1">
      <alignment horizontal="center" vertical="center"/>
    </xf>
    <xf numFmtId="0" fontId="5" fillId="7" borderId="18" xfId="2" applyFont="1" applyFill="1" applyBorder="1" applyAlignment="1">
      <alignment horizontal="center" vertical="center"/>
    </xf>
    <xf numFmtId="0" fontId="5" fillId="7" borderId="19" xfId="2" applyFont="1" applyFill="1" applyBorder="1" applyAlignment="1">
      <alignment horizontal="center" vertical="center"/>
    </xf>
    <xf numFmtId="0" fontId="5" fillId="7" borderId="24" xfId="2" applyFont="1" applyFill="1" applyBorder="1" applyAlignment="1">
      <alignment horizontal="center" vertical="center"/>
    </xf>
    <xf numFmtId="0" fontId="3" fillId="0" borderId="2" xfId="2"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5" borderId="28" xfId="6" applyFont="1" applyFill="1" applyBorder="1" applyAlignment="1">
      <alignment horizontal="center" vertical="center"/>
    </xf>
    <xf numFmtId="0" fontId="3" fillId="0" borderId="29" xfId="2" applyFont="1" applyFill="1" applyBorder="1" applyAlignment="1">
      <alignment horizontal="center" vertical="center"/>
    </xf>
    <xf numFmtId="0" fontId="3" fillId="9" borderId="29" xfId="0" applyFont="1" applyFill="1" applyBorder="1" applyAlignment="1">
      <alignment horizontal="center" vertical="center"/>
    </xf>
    <xf numFmtId="0" fontId="3" fillId="0" borderId="28" xfId="2" applyFont="1" applyFill="1" applyBorder="1" applyAlignment="1">
      <alignment horizontal="center" vertical="center"/>
    </xf>
    <xf numFmtId="0" fontId="3" fillId="9" borderId="0" xfId="6" applyFont="1" applyFill="1" applyBorder="1" applyAlignment="1">
      <alignment horizontal="center" vertical="center"/>
    </xf>
    <xf numFmtId="0" fontId="3" fillId="0" borderId="29" xfId="0" applyFont="1" applyFill="1" applyBorder="1" applyAlignment="1">
      <alignment horizontal="center" vertical="center"/>
    </xf>
    <xf numFmtId="0" fontId="3" fillId="9" borderId="30" xfId="0" applyFont="1" applyFill="1" applyBorder="1" applyAlignment="1">
      <alignment horizontal="center" vertical="center"/>
    </xf>
    <xf numFmtId="0" fontId="3" fillId="0" borderId="30" xfId="2" applyFont="1" applyFill="1" applyBorder="1" applyAlignment="1">
      <alignment horizontal="center" vertical="center"/>
    </xf>
    <xf numFmtId="0" fontId="5" fillId="7" borderId="16" xfId="2" applyFont="1" applyFill="1" applyBorder="1" applyAlignment="1">
      <alignment horizontal="center" vertical="center"/>
    </xf>
    <xf numFmtId="0" fontId="3" fillId="0" borderId="30" xfId="0" applyFont="1" applyBorder="1" applyAlignment="1">
      <alignment horizontal="center" vertical="center"/>
    </xf>
    <xf numFmtId="0" fontId="5" fillId="7" borderId="14"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5" fillId="7" borderId="17" xfId="0" applyFont="1" applyFill="1" applyBorder="1" applyAlignment="1">
      <alignment horizontal="center" vertical="center"/>
    </xf>
    <xf numFmtId="0" fontId="3" fillId="0" borderId="29" xfId="0" applyFont="1" applyBorder="1" applyAlignment="1">
      <alignment horizontal="center" vertical="center"/>
    </xf>
    <xf numFmtId="0" fontId="5" fillId="7" borderId="17" xfId="2" applyFont="1" applyFill="1" applyBorder="1" applyAlignment="1">
      <alignment horizontal="center" vertical="center" wrapText="1"/>
    </xf>
    <xf numFmtId="0" fontId="5" fillId="7" borderId="20" xfId="2" applyFont="1" applyFill="1" applyBorder="1" applyAlignment="1">
      <alignment horizontal="center" vertical="center" wrapText="1"/>
    </xf>
    <xf numFmtId="0" fontId="5" fillId="7" borderId="19" xfId="2" applyFont="1" applyFill="1" applyBorder="1" applyAlignment="1">
      <alignment horizontal="center" vertical="center" wrapText="1"/>
    </xf>
    <xf numFmtId="0" fontId="5" fillId="7" borderId="22" xfId="2" applyFont="1" applyFill="1" applyBorder="1" applyAlignment="1">
      <alignment horizontal="center" vertical="center" wrapText="1"/>
    </xf>
    <xf numFmtId="0" fontId="5" fillId="7" borderId="24" xfId="2" applyFont="1" applyFill="1" applyBorder="1" applyAlignment="1">
      <alignment horizontal="center" vertical="center" wrapText="1"/>
    </xf>
    <xf numFmtId="0" fontId="5" fillId="7" borderId="25" xfId="2" applyFont="1" applyFill="1" applyBorder="1" applyAlignment="1">
      <alignment horizontal="center" vertical="center" wrapText="1"/>
    </xf>
    <xf numFmtId="0" fontId="8" fillId="0" borderId="0" xfId="0" applyFont="1" applyBorder="1" applyAlignment="1">
      <alignment horizontal="center" vertical="center"/>
    </xf>
    <xf numFmtId="0" fontId="5" fillId="7" borderId="55" xfId="2" applyFont="1" applyFill="1" applyBorder="1" applyAlignment="1">
      <alignment horizontal="center" vertical="center" wrapText="1"/>
    </xf>
    <xf numFmtId="0" fontId="5" fillId="7" borderId="52" xfId="2" applyFont="1" applyFill="1" applyBorder="1" applyAlignment="1">
      <alignment horizontal="center" vertical="center" wrapText="1"/>
    </xf>
    <xf numFmtId="0" fontId="5" fillId="7" borderId="56" xfId="2" applyFont="1" applyFill="1" applyBorder="1" applyAlignment="1">
      <alignment horizontal="center" vertical="center" wrapText="1"/>
    </xf>
    <xf numFmtId="0" fontId="5" fillId="7" borderId="53" xfId="2" applyFont="1" applyFill="1" applyBorder="1" applyAlignment="1">
      <alignment horizontal="center" vertical="center" wrapText="1"/>
    </xf>
    <xf numFmtId="0" fontId="5" fillId="7" borderId="57" xfId="2" applyFont="1" applyFill="1" applyBorder="1" applyAlignment="1">
      <alignment horizontal="center" vertical="center" wrapText="1"/>
    </xf>
    <xf numFmtId="0" fontId="5" fillId="7" borderId="58" xfId="2" applyFont="1" applyFill="1" applyBorder="1" applyAlignment="1">
      <alignment horizontal="center" vertical="center" wrapText="1"/>
    </xf>
    <xf numFmtId="0" fontId="5" fillId="7" borderId="31" xfId="2" applyFont="1" applyFill="1" applyBorder="1" applyAlignment="1">
      <alignment horizontal="center" vertical="center" wrapText="1"/>
    </xf>
    <xf numFmtId="0" fontId="5" fillId="7" borderId="32" xfId="2" applyFont="1" applyFill="1" applyBorder="1" applyAlignment="1">
      <alignment horizontal="center" vertical="center" wrapText="1"/>
    </xf>
    <xf numFmtId="0" fontId="5" fillId="7" borderId="59" xfId="2" applyFont="1" applyFill="1" applyBorder="1" applyAlignment="1">
      <alignment horizontal="center" vertical="center" wrapText="1"/>
    </xf>
    <xf numFmtId="0" fontId="5" fillId="0" borderId="60" xfId="0" applyFont="1" applyBorder="1" applyAlignment="1">
      <alignment horizontal="center" vertical="center"/>
    </xf>
    <xf numFmtId="0" fontId="5" fillId="0" borderId="29" xfId="0" applyFont="1" applyBorder="1" applyAlignment="1">
      <alignment horizontal="center" vertical="center"/>
    </xf>
    <xf numFmtId="0" fontId="5" fillId="0" borderId="61" xfId="0" applyFont="1" applyBorder="1" applyAlignment="1">
      <alignment horizontal="center" vertical="center"/>
    </xf>
    <xf numFmtId="49" fontId="3" fillId="0" borderId="30" xfId="1" applyNumberFormat="1" applyFont="1" applyFill="1" applyBorder="1" applyAlignment="1">
      <alignment horizontal="center" vertical="center"/>
    </xf>
    <xf numFmtId="0" fontId="3" fillId="0" borderId="0" xfId="0" applyFont="1" applyAlignment="1">
      <alignment horizontal="center"/>
    </xf>
    <xf numFmtId="0" fontId="3" fillId="0" borderId="45" xfId="0" applyFont="1" applyBorder="1" applyAlignment="1">
      <alignment horizontal="center" vertical="center"/>
    </xf>
    <xf numFmtId="0" fontId="2" fillId="0" borderId="9" xfId="2" applyFont="1" applyBorder="1" applyAlignment="1">
      <alignment horizontal="center" vertical="center" wrapText="1"/>
    </xf>
    <xf numFmtId="3" fontId="2" fillId="0" borderId="9" xfId="5" applyNumberFormat="1" applyFont="1" applyBorder="1" applyAlignment="1">
      <alignment vertical="center" wrapText="1"/>
    </xf>
    <xf numFmtId="0" fontId="2" fillId="0" borderId="16" xfId="2" applyFont="1" applyFill="1" applyBorder="1" applyAlignment="1">
      <alignment horizontal="left" vertical="center" wrapText="1"/>
    </xf>
    <xf numFmtId="0" fontId="2" fillId="0" borderId="9" xfId="2"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Font="1" applyBorder="1" applyAlignment="1">
      <alignment horizontal="center" vertical="center"/>
    </xf>
    <xf numFmtId="0" fontId="3" fillId="0" borderId="10" xfId="0" applyFont="1" applyBorder="1" applyAlignment="1">
      <alignment horizontal="center" vertical="center"/>
    </xf>
    <xf numFmtId="0" fontId="5" fillId="6" borderId="8"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5" fillId="7" borderId="21" xfId="2" applyFont="1" applyFill="1" applyBorder="1" applyAlignment="1">
      <alignment horizontal="center" vertical="center" wrapText="1"/>
    </xf>
    <xf numFmtId="0" fontId="3" fillId="0" borderId="0" xfId="2" applyFont="1" applyFill="1" applyBorder="1" applyAlignment="1">
      <alignment horizontal="center" vertical="center"/>
    </xf>
    <xf numFmtId="0" fontId="5" fillId="7" borderId="20" xfId="4" applyFont="1" applyFill="1" applyBorder="1" applyAlignment="1">
      <alignment horizontal="center" vertical="center"/>
    </xf>
    <xf numFmtId="0" fontId="5" fillId="7" borderId="21" xfId="4" applyFont="1" applyFill="1" applyBorder="1" applyAlignment="1">
      <alignment horizontal="center" vertical="center"/>
    </xf>
    <xf numFmtId="0" fontId="5" fillId="7" borderId="16" xfId="4" applyFont="1" applyFill="1" applyBorder="1" applyAlignment="1">
      <alignment horizontal="center" vertical="center"/>
    </xf>
    <xf numFmtId="0" fontId="5" fillId="7" borderId="9" xfId="4" applyFont="1" applyFill="1" applyBorder="1" applyAlignment="1">
      <alignment horizontal="center" vertical="center"/>
    </xf>
    <xf numFmtId="0" fontId="5" fillId="7" borderId="17" xfId="4" applyFont="1" applyFill="1" applyBorder="1" applyAlignment="1">
      <alignment horizontal="center" vertical="center" wrapText="1"/>
    </xf>
    <xf numFmtId="0" fontId="5" fillId="7" borderId="20" xfId="4" applyFont="1" applyFill="1" applyBorder="1" applyAlignment="1">
      <alignment horizontal="center" vertical="center" wrapText="1"/>
    </xf>
    <xf numFmtId="0" fontId="5" fillId="7" borderId="18" xfId="4" applyFont="1" applyFill="1" applyBorder="1" applyAlignment="1">
      <alignment horizontal="center" vertical="center" wrapText="1"/>
    </xf>
    <xf numFmtId="0" fontId="5" fillId="7" borderId="21" xfId="4" applyFont="1" applyFill="1" applyBorder="1" applyAlignment="1">
      <alignment horizontal="center" vertical="center" wrapText="1"/>
    </xf>
    <xf numFmtId="0" fontId="5" fillId="7" borderId="19" xfId="4" applyFont="1" applyFill="1" applyBorder="1" applyAlignment="1">
      <alignment horizontal="center" vertical="center" wrapText="1"/>
    </xf>
    <xf numFmtId="0" fontId="3" fillId="0" borderId="12" xfId="2" applyFont="1" applyFill="1" applyBorder="1" applyAlignment="1">
      <alignment horizontal="center" vertical="center"/>
    </xf>
    <xf numFmtId="0" fontId="3" fillId="0" borderId="51" xfId="2" applyFont="1" applyFill="1" applyBorder="1" applyAlignment="1">
      <alignment horizontal="center" vertical="center"/>
    </xf>
    <xf numFmtId="164" fontId="5" fillId="7" borderId="18" xfId="0" applyNumberFormat="1" applyFont="1" applyFill="1" applyBorder="1" applyAlignment="1">
      <alignment horizontal="center" vertical="center" wrapText="1"/>
    </xf>
    <xf numFmtId="164" fontId="5" fillId="7" borderId="19" xfId="0" applyNumberFormat="1" applyFont="1" applyFill="1" applyBorder="1" applyAlignment="1">
      <alignment horizontal="center" vertical="center" wrapText="1"/>
    </xf>
    <xf numFmtId="3" fontId="5" fillId="7" borderId="18" xfId="0" applyNumberFormat="1" applyFont="1" applyFill="1" applyBorder="1" applyAlignment="1">
      <alignment horizontal="center" vertical="center" wrapText="1"/>
    </xf>
    <xf numFmtId="3" fontId="5" fillId="7" borderId="9" xfId="0" applyNumberFormat="1" applyFont="1" applyFill="1" applyBorder="1" applyAlignment="1">
      <alignment horizontal="center" vertical="center" wrapText="1"/>
    </xf>
    <xf numFmtId="3" fontId="5" fillId="7" borderId="19" xfId="0" applyNumberFormat="1" applyFont="1" applyFill="1" applyBorder="1" applyAlignment="1">
      <alignment horizontal="center" vertical="center" wrapText="1"/>
    </xf>
    <xf numFmtId="3" fontId="5" fillId="7" borderId="13" xfId="0" applyNumberFormat="1" applyFont="1" applyFill="1" applyBorder="1" applyAlignment="1">
      <alignment horizontal="center" vertical="center" wrapText="1"/>
    </xf>
  </cellXfs>
  <cellStyles count="18">
    <cellStyle name="Hipervínculo" xfId="15" builtinId="8"/>
    <cellStyle name="Millares" xfId="5" builtinId="3"/>
    <cellStyle name="Millares 12" xfId="10" xr:uid="{00000000-0005-0000-0000-000002000000}"/>
    <cellStyle name="Millares 2" xfId="7" xr:uid="{00000000-0005-0000-0000-000003000000}"/>
    <cellStyle name="Millares 2 2 2" xfId="9" xr:uid="{00000000-0005-0000-0000-000004000000}"/>
    <cellStyle name="Millares 3" xfId="8" xr:uid="{00000000-0005-0000-0000-000005000000}"/>
    <cellStyle name="Moneda 2" xfId="13" xr:uid="{00000000-0005-0000-0000-000006000000}"/>
    <cellStyle name="Normal" xfId="0" builtinId="0"/>
    <cellStyle name="Normal 10" xfId="6" xr:uid="{00000000-0005-0000-0000-000008000000}"/>
    <cellStyle name="Normal 10 2 2" xfId="16" xr:uid="{00000000-0005-0000-0000-000009000000}"/>
    <cellStyle name="Normal 2" xfId="4" xr:uid="{00000000-0005-0000-0000-00000A000000}"/>
    <cellStyle name="Normal 3" xfId="12" xr:uid="{00000000-0005-0000-0000-00000B000000}"/>
    <cellStyle name="Normal 4" xfId="11" xr:uid="{00000000-0005-0000-0000-00000C000000}"/>
    <cellStyle name="Normal_ESTR98" xfId="1" xr:uid="{00000000-0005-0000-0000-00000D000000}"/>
    <cellStyle name="Normal_PLAZAS98" xfId="2" xr:uid="{00000000-0005-0000-0000-00000E000000}"/>
    <cellStyle name="Normal_SPGG98" xfId="3" xr:uid="{00000000-0005-0000-0000-00000F000000}"/>
    <cellStyle name="Porcentaje" xfId="14" builtinId="5"/>
    <cellStyle name="Porcentaje 2" xfId="17" xr:uid="{D74279D2-29D1-44A0-9176-33FF32A3B0F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4</xdr:col>
      <xdr:colOff>478281</xdr:colOff>
      <xdr:row>15</xdr:row>
      <xdr:rowOff>507161</xdr:rowOff>
    </xdr:from>
    <xdr:ext cx="5312919" cy="937464"/>
    <xdr:sp macro="" textlink="">
      <xdr:nvSpPr>
        <xdr:cNvPr id="2" name="CuadroTexto 1">
          <a:extLst>
            <a:ext uri="{FF2B5EF4-FFF2-40B4-BE49-F238E27FC236}">
              <a16:creationId xmlns:a16="http://schemas.microsoft.com/office/drawing/2014/main" id="{A78A8688-DB90-4968-B5B7-D5DF3724CCF9}"/>
            </a:ext>
          </a:extLst>
        </xdr:cNvPr>
        <xdr:cNvSpPr txBox="1"/>
      </xdr:nvSpPr>
      <xdr:spPr>
        <a:xfrm>
          <a:off x="5987541" y="8881541"/>
          <a:ext cx="5312919" cy="937464"/>
        </a:xfrm>
        <a:prstGeom prst="rect">
          <a:avLst/>
        </a:prstGeom>
        <a:solidFill>
          <a:sysClr val="window" lastClr="FFFFFF"/>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PE" sz="1100" b="1">
              <a:solidFill>
                <a:sysClr val="windowText" lastClr="000000"/>
              </a:solidFill>
            </a:rPr>
            <a:t>INFORMACIÓN SECRETA DE ACUERDO AL ARTÍCULO 15° NUMERAL 2 INCISO e) DE LA  LEY N° 27806 "LEY DE TRANSPARENCIA Y ACCESO A LA INFORMACIÓN PÚBLICA".</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0</xdr:colOff>
      <xdr:row>7</xdr:row>
      <xdr:rowOff>83993</xdr:rowOff>
    </xdr:from>
    <xdr:to>
      <xdr:col>9</xdr:col>
      <xdr:colOff>59747</xdr:colOff>
      <xdr:row>9</xdr:row>
      <xdr:rowOff>0</xdr:rowOff>
    </xdr:to>
    <xdr:sp macro="" textlink="">
      <xdr:nvSpPr>
        <xdr:cNvPr id="2" name="CuadroTexto 1">
          <a:extLst>
            <a:ext uri="{FF2B5EF4-FFF2-40B4-BE49-F238E27FC236}">
              <a16:creationId xmlns:a16="http://schemas.microsoft.com/office/drawing/2014/main" id="{00000000-0008-0000-0B00-000002000000}"/>
            </a:ext>
          </a:extLst>
        </xdr:cNvPr>
        <xdr:cNvSpPr txBox="1"/>
      </xdr:nvSpPr>
      <xdr:spPr>
        <a:xfrm>
          <a:off x="3893127" y="2397702"/>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146050</xdr:colOff>
      <xdr:row>317</xdr:row>
      <xdr:rowOff>19051</xdr:rowOff>
    </xdr:from>
    <xdr:to>
      <xdr:col>17</xdr:col>
      <xdr:colOff>450561</xdr:colOff>
      <xdr:row>318</xdr:row>
      <xdr:rowOff>107951</xdr:rowOff>
    </xdr:to>
    <xdr:sp macro="" textlink="">
      <xdr:nvSpPr>
        <xdr:cNvPr id="2" name="CuadroTexto 1">
          <a:extLst>
            <a:ext uri="{FF2B5EF4-FFF2-40B4-BE49-F238E27FC236}">
              <a16:creationId xmlns:a16="http://schemas.microsoft.com/office/drawing/2014/main" id="{1FF3220F-652B-4DAB-B86C-996AAE6960A3}"/>
            </a:ext>
          </a:extLst>
        </xdr:cNvPr>
        <xdr:cNvSpPr txBox="1"/>
      </xdr:nvSpPr>
      <xdr:spPr>
        <a:xfrm>
          <a:off x="10198100" y="44151551"/>
          <a:ext cx="2692111"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657225</xdr:colOff>
      <xdr:row>32</xdr:row>
      <xdr:rowOff>47625</xdr:rowOff>
    </xdr:from>
    <xdr:to>
      <xdr:col>6</xdr:col>
      <xdr:colOff>638175</xdr:colOff>
      <xdr:row>34</xdr:row>
      <xdr:rowOff>57150</xdr:rowOff>
    </xdr:to>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7058025" y="20840700"/>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37</xdr:row>
      <xdr:rowOff>47625</xdr:rowOff>
    </xdr:from>
    <xdr:to>
      <xdr:col>6</xdr:col>
      <xdr:colOff>638175</xdr:colOff>
      <xdr:row>39</xdr:row>
      <xdr:rowOff>57150</xdr:rowOff>
    </xdr:to>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7058025" y="20840700"/>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42</xdr:row>
      <xdr:rowOff>47625</xdr:rowOff>
    </xdr:from>
    <xdr:to>
      <xdr:col>6</xdr:col>
      <xdr:colOff>638175</xdr:colOff>
      <xdr:row>44</xdr:row>
      <xdr:rowOff>57150</xdr:rowOff>
    </xdr:to>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7058025" y="21555075"/>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47</xdr:row>
      <xdr:rowOff>47625</xdr:rowOff>
    </xdr:from>
    <xdr:to>
      <xdr:col>6</xdr:col>
      <xdr:colOff>638175</xdr:colOff>
      <xdr:row>49</xdr:row>
      <xdr:rowOff>57150</xdr:rowOff>
    </xdr:to>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7058025" y="22269450"/>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52</xdr:row>
      <xdr:rowOff>47625</xdr:rowOff>
    </xdr:from>
    <xdr:to>
      <xdr:col>6</xdr:col>
      <xdr:colOff>638175</xdr:colOff>
      <xdr:row>54</xdr:row>
      <xdr:rowOff>57150</xdr:rowOff>
    </xdr:to>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7058025" y="22983825"/>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57</xdr:row>
      <xdr:rowOff>47625</xdr:rowOff>
    </xdr:from>
    <xdr:to>
      <xdr:col>6</xdr:col>
      <xdr:colOff>638175</xdr:colOff>
      <xdr:row>59</xdr:row>
      <xdr:rowOff>57150</xdr:rowOff>
    </xdr:to>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7058025" y="23698200"/>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62</xdr:row>
      <xdr:rowOff>47625</xdr:rowOff>
    </xdr:from>
    <xdr:to>
      <xdr:col>6</xdr:col>
      <xdr:colOff>638175</xdr:colOff>
      <xdr:row>64</xdr:row>
      <xdr:rowOff>57150</xdr:rowOff>
    </xdr:to>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7058025" y="24412575"/>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67</xdr:row>
      <xdr:rowOff>47625</xdr:rowOff>
    </xdr:from>
    <xdr:to>
      <xdr:col>6</xdr:col>
      <xdr:colOff>638175</xdr:colOff>
      <xdr:row>69</xdr:row>
      <xdr:rowOff>57150</xdr:rowOff>
    </xdr:to>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7058025" y="25126950"/>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72</xdr:row>
      <xdr:rowOff>47625</xdr:rowOff>
    </xdr:from>
    <xdr:to>
      <xdr:col>6</xdr:col>
      <xdr:colOff>638175</xdr:colOff>
      <xdr:row>74</xdr:row>
      <xdr:rowOff>57150</xdr:rowOff>
    </xdr:to>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7058025" y="25841325"/>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77</xdr:row>
      <xdr:rowOff>47625</xdr:rowOff>
    </xdr:from>
    <xdr:to>
      <xdr:col>6</xdr:col>
      <xdr:colOff>638175</xdr:colOff>
      <xdr:row>79</xdr:row>
      <xdr:rowOff>57150</xdr:rowOff>
    </xdr:to>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7058025" y="26555700"/>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82</xdr:row>
      <xdr:rowOff>47625</xdr:rowOff>
    </xdr:from>
    <xdr:to>
      <xdr:col>6</xdr:col>
      <xdr:colOff>638175</xdr:colOff>
      <xdr:row>84</xdr:row>
      <xdr:rowOff>57150</xdr:rowOff>
    </xdr:to>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7058025" y="27270075"/>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87</xdr:row>
      <xdr:rowOff>47625</xdr:rowOff>
    </xdr:from>
    <xdr:to>
      <xdr:col>6</xdr:col>
      <xdr:colOff>638175</xdr:colOff>
      <xdr:row>89</xdr:row>
      <xdr:rowOff>57150</xdr:rowOff>
    </xdr:to>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7058025" y="27984450"/>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twoCellAnchor>
    <xdr:from>
      <xdr:col>3</xdr:col>
      <xdr:colOff>657225</xdr:colOff>
      <xdr:row>92</xdr:row>
      <xdr:rowOff>47625</xdr:rowOff>
    </xdr:from>
    <xdr:to>
      <xdr:col>6</xdr:col>
      <xdr:colOff>638175</xdr:colOff>
      <xdr:row>94</xdr:row>
      <xdr:rowOff>57150</xdr:rowOff>
    </xdr:to>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7058025" y="28698825"/>
          <a:ext cx="3038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600" b="1"/>
            <a:t>No</a:t>
          </a:r>
          <a:r>
            <a:rPr lang="es-PE" sz="1600" b="1" baseline="0"/>
            <a:t> aplica</a:t>
          </a:r>
          <a:endParaRPr lang="es-PE" sz="1600" b="1"/>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0.bin"/><Relationship Id="rId1" Type="http://schemas.openxmlformats.org/officeDocument/2006/relationships/hyperlink" Target="../../../../../../../../../../../adavila/AppData/Roaming/Microsoft/CUADROS%20DE%20SEGUIMIENTO%20CONTRATOS/SEGUROC.xlsx" TargetMode="External"/><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pageSetUpPr fitToPage="1"/>
  </sheetPr>
  <dimension ref="A1:SP31"/>
  <sheetViews>
    <sheetView tabSelected="1" topLeftCell="A20" zoomScale="160" zoomScaleNormal="160" zoomScaleSheetLayoutView="100" zoomScalePageLayoutView="85" workbookViewId="0">
      <selection activeCell="H28" sqref="H28"/>
    </sheetView>
  </sheetViews>
  <sheetFormatPr baseColWidth="10" defaultColWidth="11.42578125" defaultRowHeight="12.75" x14ac:dyDescent="0.2"/>
  <cols>
    <col min="1" max="1" width="14.140625" style="6" customWidth="1"/>
    <col min="2" max="2" width="46.28515625" style="7" customWidth="1"/>
    <col min="3" max="3" width="8.7109375" style="6" customWidth="1"/>
    <col min="4" max="16384" width="11.42578125" style="6"/>
  </cols>
  <sheetData>
    <row r="1" spans="1:510" s="1037" customFormat="1" x14ac:dyDescent="0.2">
      <c r="A1" s="1878" t="s">
        <v>4186</v>
      </c>
      <c r="B1" s="1878"/>
      <c r="C1" s="1878"/>
      <c r="D1" s="1856"/>
    </row>
    <row r="2" spans="1:510" s="1037" customFormat="1" ht="11.25" x14ac:dyDescent="0.2">
      <c r="B2" s="1249"/>
    </row>
    <row r="3" spans="1:510" s="1859" customFormat="1" ht="12" x14ac:dyDescent="0.2">
      <c r="A3" s="1863" t="s">
        <v>252</v>
      </c>
      <c r="B3" s="1857"/>
      <c r="C3" s="1858"/>
      <c r="D3" s="1856"/>
      <c r="E3" s="1856"/>
      <c r="F3" s="1856"/>
      <c r="G3" s="1856"/>
      <c r="H3" s="1856"/>
      <c r="I3" s="1856"/>
      <c r="J3" s="1856"/>
      <c r="K3" s="1856"/>
      <c r="L3" s="1856"/>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c r="AP3" s="1856"/>
      <c r="AQ3" s="1856"/>
      <c r="AR3" s="1856"/>
      <c r="AS3" s="1856"/>
      <c r="AT3" s="1856"/>
      <c r="AU3" s="1856"/>
      <c r="AV3" s="1856"/>
      <c r="AW3" s="1856"/>
      <c r="AX3" s="1856"/>
      <c r="AY3" s="1856"/>
      <c r="AZ3" s="1856"/>
      <c r="BA3" s="1856"/>
      <c r="BB3" s="1856"/>
      <c r="BC3" s="1856"/>
      <c r="BD3" s="1856"/>
      <c r="BE3" s="1856"/>
      <c r="BF3" s="1856"/>
      <c r="BG3" s="1856"/>
      <c r="BH3" s="1856"/>
      <c r="BI3" s="1856"/>
      <c r="BJ3" s="1856"/>
      <c r="BK3" s="1856"/>
      <c r="BL3" s="1856"/>
      <c r="BM3" s="1856"/>
      <c r="BN3" s="1856"/>
      <c r="BO3" s="1856"/>
      <c r="BP3" s="1856"/>
      <c r="BQ3" s="1856"/>
      <c r="BR3" s="1856"/>
      <c r="BS3" s="1856"/>
      <c r="BT3" s="1856"/>
      <c r="BU3" s="1856"/>
      <c r="BV3" s="1856"/>
      <c r="BW3" s="1856"/>
      <c r="BX3" s="1856"/>
      <c r="BY3" s="1856"/>
      <c r="BZ3" s="1856"/>
      <c r="CA3" s="1856"/>
      <c r="CB3" s="1856"/>
      <c r="CC3" s="1856"/>
      <c r="CD3" s="1856"/>
      <c r="CE3" s="1856"/>
      <c r="CF3" s="1856"/>
      <c r="CG3" s="1856"/>
      <c r="CH3" s="1856"/>
      <c r="CI3" s="1856"/>
      <c r="CJ3" s="1856"/>
      <c r="CK3" s="1856"/>
      <c r="CL3" s="1856"/>
      <c r="CM3" s="1856"/>
      <c r="CN3" s="1856"/>
      <c r="CO3" s="1856"/>
      <c r="CP3" s="1856"/>
      <c r="CQ3" s="1856"/>
      <c r="CR3" s="1856"/>
      <c r="CS3" s="1856"/>
      <c r="CT3" s="1856"/>
      <c r="CU3" s="1856"/>
      <c r="CV3" s="1856"/>
      <c r="CW3" s="1856"/>
      <c r="CX3" s="1856"/>
      <c r="CY3" s="1856"/>
      <c r="CZ3" s="1856"/>
      <c r="DA3" s="1856"/>
      <c r="DB3" s="1856"/>
      <c r="DC3" s="1856"/>
      <c r="DD3" s="1856"/>
      <c r="DE3" s="1856"/>
      <c r="DF3" s="1856"/>
      <c r="DG3" s="1856"/>
      <c r="DH3" s="1856"/>
      <c r="DI3" s="1856"/>
      <c r="DJ3" s="1856"/>
      <c r="DK3" s="1856"/>
      <c r="DL3" s="1856"/>
      <c r="DM3" s="1856"/>
      <c r="DN3" s="1856"/>
      <c r="DO3" s="1856"/>
      <c r="DP3" s="1856"/>
      <c r="DQ3" s="1856"/>
      <c r="DR3" s="1856"/>
      <c r="DS3" s="1856"/>
      <c r="DT3" s="1856"/>
      <c r="DU3" s="1856"/>
      <c r="DV3" s="1856"/>
      <c r="DW3" s="1856"/>
      <c r="DX3" s="1856"/>
      <c r="DY3" s="1856"/>
      <c r="DZ3" s="1856"/>
      <c r="EA3" s="1856"/>
      <c r="EB3" s="1856"/>
      <c r="EC3" s="1856"/>
      <c r="ED3" s="1856"/>
      <c r="EE3" s="1856"/>
      <c r="EF3" s="1856"/>
      <c r="EG3" s="1856"/>
      <c r="EH3" s="1856"/>
      <c r="EI3" s="1856"/>
      <c r="EJ3" s="1856"/>
      <c r="EK3" s="1856"/>
      <c r="EL3" s="1856"/>
      <c r="EM3" s="1856"/>
      <c r="EN3" s="1856"/>
      <c r="EO3" s="1856"/>
      <c r="EP3" s="1856"/>
      <c r="EQ3" s="1856"/>
      <c r="ER3" s="1856"/>
      <c r="ES3" s="1856"/>
      <c r="ET3" s="1856"/>
      <c r="EU3" s="1856"/>
      <c r="EV3" s="1856"/>
      <c r="EW3" s="1856"/>
      <c r="EX3" s="1856"/>
      <c r="EY3" s="1856"/>
      <c r="EZ3" s="1856"/>
      <c r="FA3" s="1856"/>
      <c r="FB3" s="1856"/>
      <c r="FC3" s="1856"/>
      <c r="FD3" s="1856"/>
      <c r="FE3" s="1856"/>
      <c r="FF3" s="1856"/>
      <c r="FG3" s="1856"/>
      <c r="FH3" s="1856"/>
      <c r="FI3" s="1856"/>
      <c r="FJ3" s="1856"/>
      <c r="FK3" s="1856"/>
      <c r="FL3" s="1856"/>
      <c r="FM3" s="1856"/>
      <c r="FN3" s="1856"/>
      <c r="FO3" s="1856"/>
      <c r="FP3" s="1856"/>
      <c r="FQ3" s="1856"/>
      <c r="FR3" s="1856"/>
      <c r="FS3" s="1856"/>
      <c r="FT3" s="1856"/>
      <c r="FU3" s="1856"/>
      <c r="FV3" s="1856"/>
      <c r="FW3" s="1856"/>
      <c r="FX3" s="1856"/>
      <c r="FY3" s="1856"/>
      <c r="FZ3" s="1856"/>
      <c r="GA3" s="1856"/>
      <c r="GB3" s="1856"/>
      <c r="GC3" s="1856"/>
      <c r="GD3" s="1856"/>
      <c r="GE3" s="1856"/>
      <c r="GF3" s="1856"/>
      <c r="GG3" s="1856"/>
      <c r="GH3" s="1856"/>
      <c r="GI3" s="1856"/>
      <c r="GJ3" s="1856"/>
      <c r="GK3" s="1856"/>
      <c r="GL3" s="1856"/>
      <c r="GM3" s="1856"/>
      <c r="GN3" s="1856"/>
      <c r="GO3" s="1856"/>
      <c r="GP3" s="1856"/>
      <c r="GQ3" s="1856"/>
      <c r="GR3" s="1856"/>
      <c r="GS3" s="1856"/>
      <c r="GT3" s="1856"/>
      <c r="GU3" s="1856"/>
      <c r="GV3" s="1856"/>
      <c r="GW3" s="1856"/>
      <c r="GX3" s="1856"/>
      <c r="GY3" s="1856"/>
      <c r="GZ3" s="1856"/>
      <c r="HA3" s="1856"/>
      <c r="HB3" s="1856"/>
      <c r="HC3" s="1856"/>
      <c r="HD3" s="1856"/>
      <c r="HE3" s="1856"/>
      <c r="HF3" s="1856"/>
      <c r="HG3" s="1856"/>
      <c r="HH3" s="1856"/>
      <c r="HI3" s="1856"/>
      <c r="HJ3" s="1856"/>
      <c r="HK3" s="1856"/>
      <c r="HL3" s="1856"/>
      <c r="HM3" s="1856"/>
      <c r="HN3" s="1856"/>
      <c r="HO3" s="1856"/>
      <c r="HP3" s="1856"/>
      <c r="HQ3" s="1856"/>
      <c r="HR3" s="1856"/>
      <c r="HS3" s="1856"/>
      <c r="HT3" s="1856"/>
      <c r="HU3" s="1856"/>
      <c r="HV3" s="1856"/>
      <c r="HW3" s="1856"/>
      <c r="HX3" s="1856"/>
      <c r="HY3" s="1856"/>
      <c r="HZ3" s="1856"/>
      <c r="IA3" s="1856"/>
      <c r="IB3" s="1856"/>
      <c r="IC3" s="1856"/>
      <c r="ID3" s="1856"/>
      <c r="IE3" s="1856"/>
      <c r="IF3" s="1856"/>
      <c r="IG3" s="1856"/>
      <c r="IH3" s="1856"/>
      <c r="II3" s="1856"/>
      <c r="IJ3" s="1856"/>
      <c r="IK3" s="1856"/>
      <c r="IL3" s="1856"/>
      <c r="IM3" s="1856"/>
      <c r="IN3" s="1856"/>
      <c r="IO3" s="1856"/>
      <c r="IP3" s="1856"/>
      <c r="IQ3" s="1856"/>
      <c r="IR3" s="1856"/>
      <c r="IS3" s="1856"/>
      <c r="IT3" s="1856"/>
      <c r="IU3" s="1856"/>
      <c r="IV3" s="1856"/>
      <c r="IW3" s="1856"/>
      <c r="IX3" s="1856"/>
      <c r="IY3" s="1856"/>
      <c r="IZ3" s="1856"/>
      <c r="JA3" s="1856"/>
      <c r="JB3" s="1856"/>
      <c r="JC3" s="1856"/>
      <c r="JD3" s="1856"/>
      <c r="JE3" s="1856"/>
      <c r="JF3" s="1856"/>
      <c r="JG3" s="1856"/>
      <c r="JH3" s="1856"/>
      <c r="JI3" s="1856"/>
      <c r="JJ3" s="1856"/>
      <c r="JK3" s="1856"/>
      <c r="JL3" s="1856"/>
      <c r="JM3" s="1856"/>
      <c r="JN3" s="1856"/>
      <c r="JO3" s="1856"/>
      <c r="JP3" s="1856"/>
      <c r="JQ3" s="1856"/>
      <c r="JR3" s="1856"/>
      <c r="JS3" s="1856"/>
      <c r="JT3" s="1856"/>
      <c r="JU3" s="1856"/>
      <c r="JV3" s="1856"/>
      <c r="JW3" s="1856"/>
      <c r="JX3" s="1856"/>
      <c r="JY3" s="1856"/>
      <c r="JZ3" s="1856"/>
      <c r="KA3" s="1856"/>
      <c r="KB3" s="1856"/>
      <c r="KC3" s="1856"/>
      <c r="KD3" s="1856"/>
      <c r="KE3" s="1856"/>
      <c r="KF3" s="1856"/>
      <c r="KG3" s="1856"/>
      <c r="KH3" s="1856"/>
      <c r="KI3" s="1856"/>
      <c r="KJ3" s="1856"/>
      <c r="KK3" s="1856"/>
      <c r="KL3" s="1856"/>
      <c r="KM3" s="1856"/>
      <c r="KN3" s="1856"/>
      <c r="KO3" s="1856"/>
      <c r="KP3" s="1856"/>
      <c r="KQ3" s="1856"/>
      <c r="KR3" s="1856"/>
      <c r="KS3" s="1856"/>
      <c r="KT3" s="1856"/>
      <c r="KU3" s="1856"/>
      <c r="KV3" s="1856"/>
      <c r="KW3" s="1856"/>
      <c r="KX3" s="1856"/>
      <c r="KY3" s="1856"/>
      <c r="KZ3" s="1856"/>
      <c r="LA3" s="1856"/>
      <c r="LB3" s="1856"/>
      <c r="LC3" s="1856"/>
      <c r="LD3" s="1856"/>
      <c r="LE3" s="1856"/>
      <c r="LF3" s="1856"/>
      <c r="LG3" s="1856"/>
      <c r="LH3" s="1856"/>
      <c r="LI3" s="1856"/>
      <c r="LJ3" s="1856"/>
      <c r="LK3" s="1856"/>
      <c r="LL3" s="1856"/>
      <c r="LM3" s="1856"/>
      <c r="LN3" s="1856"/>
      <c r="LO3" s="1856"/>
      <c r="LP3" s="1856"/>
      <c r="LQ3" s="1856"/>
      <c r="LR3" s="1856"/>
      <c r="LS3" s="1856"/>
      <c r="LT3" s="1856"/>
      <c r="LU3" s="1856"/>
      <c r="LV3" s="1856"/>
      <c r="LW3" s="1856"/>
      <c r="LX3" s="1856"/>
      <c r="LY3" s="1856"/>
      <c r="LZ3" s="1856"/>
      <c r="MA3" s="1856"/>
      <c r="MB3" s="1856"/>
      <c r="MC3" s="1856"/>
      <c r="MD3" s="1856"/>
      <c r="ME3" s="1856"/>
      <c r="MF3" s="1856"/>
      <c r="MG3" s="1856"/>
      <c r="MH3" s="1856"/>
      <c r="MI3" s="1856"/>
      <c r="MJ3" s="1856"/>
      <c r="MK3" s="1856"/>
      <c r="ML3" s="1856"/>
      <c r="MM3" s="1856"/>
      <c r="MN3" s="1856"/>
      <c r="MO3" s="1856"/>
      <c r="MP3" s="1856"/>
      <c r="MQ3" s="1856"/>
      <c r="MR3" s="1856"/>
      <c r="MS3" s="1856"/>
      <c r="MT3" s="1856"/>
      <c r="MU3" s="1856"/>
      <c r="MV3" s="1856"/>
      <c r="MW3" s="1856"/>
      <c r="MX3" s="1856"/>
      <c r="MY3" s="1856"/>
      <c r="MZ3" s="1856"/>
      <c r="NA3" s="1856"/>
      <c r="NB3" s="1856"/>
      <c r="NC3" s="1856"/>
      <c r="ND3" s="1856"/>
      <c r="NE3" s="1856"/>
      <c r="NF3" s="1856"/>
      <c r="NG3" s="1856"/>
      <c r="NH3" s="1856"/>
      <c r="NI3" s="1856"/>
      <c r="NJ3" s="1856"/>
      <c r="NK3" s="1856"/>
      <c r="NL3" s="1856"/>
      <c r="NM3" s="1856"/>
      <c r="NN3" s="1856"/>
      <c r="NO3" s="1856"/>
      <c r="NP3" s="1856"/>
      <c r="NQ3" s="1856"/>
      <c r="NR3" s="1856"/>
      <c r="NS3" s="1856"/>
      <c r="NT3" s="1856"/>
      <c r="NU3" s="1856"/>
      <c r="NV3" s="1856"/>
      <c r="NW3" s="1856"/>
      <c r="NX3" s="1856"/>
      <c r="NY3" s="1856"/>
      <c r="NZ3" s="1856"/>
      <c r="OA3" s="1856"/>
      <c r="OB3" s="1856"/>
      <c r="OC3" s="1856"/>
      <c r="OD3" s="1856"/>
      <c r="OE3" s="1856"/>
      <c r="OF3" s="1856"/>
      <c r="OG3" s="1856"/>
      <c r="OH3" s="1856"/>
      <c r="OI3" s="1856"/>
      <c r="OJ3" s="1856"/>
      <c r="OK3" s="1856"/>
      <c r="OL3" s="1856"/>
      <c r="OM3" s="1856"/>
      <c r="ON3" s="1856"/>
      <c r="OO3" s="1856"/>
      <c r="OP3" s="1856"/>
      <c r="OQ3" s="1856"/>
      <c r="OR3" s="1856"/>
      <c r="OS3" s="1856"/>
      <c r="OT3" s="1856"/>
      <c r="OU3" s="1856"/>
      <c r="OV3" s="1856"/>
      <c r="OW3" s="1856"/>
      <c r="OX3" s="1856"/>
      <c r="OY3" s="1856"/>
      <c r="OZ3" s="1856"/>
      <c r="PA3" s="1856"/>
      <c r="PB3" s="1856"/>
      <c r="PC3" s="1856"/>
      <c r="PD3" s="1856"/>
      <c r="PE3" s="1856"/>
      <c r="PF3" s="1856"/>
      <c r="PG3" s="1856"/>
      <c r="PH3" s="1856"/>
      <c r="PI3" s="1856"/>
      <c r="PJ3" s="1856"/>
      <c r="PK3" s="1856"/>
      <c r="PL3" s="1856"/>
      <c r="PM3" s="1856"/>
      <c r="PN3" s="1856"/>
      <c r="PO3" s="1856"/>
      <c r="PP3" s="1856"/>
      <c r="PQ3" s="1856"/>
      <c r="PR3" s="1856"/>
      <c r="PS3" s="1856"/>
      <c r="PT3" s="1856"/>
      <c r="PU3" s="1856"/>
      <c r="PV3" s="1856"/>
      <c r="PW3" s="1856"/>
      <c r="PX3" s="1856"/>
      <c r="PY3" s="1856"/>
      <c r="PZ3" s="1856"/>
      <c r="QA3" s="1856"/>
      <c r="QB3" s="1856"/>
      <c r="QC3" s="1856"/>
      <c r="QD3" s="1856"/>
      <c r="QE3" s="1856"/>
      <c r="QF3" s="1856"/>
      <c r="QG3" s="1856"/>
      <c r="QH3" s="1856"/>
      <c r="QI3" s="1856"/>
      <c r="QJ3" s="1856"/>
      <c r="QK3" s="1856"/>
      <c r="QL3" s="1856"/>
      <c r="QM3" s="1856"/>
      <c r="QN3" s="1856"/>
      <c r="QO3" s="1856"/>
      <c r="QP3" s="1856"/>
      <c r="QQ3" s="1856"/>
      <c r="QR3" s="1856"/>
      <c r="QS3" s="1856"/>
      <c r="QT3" s="1856"/>
      <c r="QU3" s="1856"/>
      <c r="QV3" s="1856"/>
      <c r="QW3" s="1856"/>
      <c r="QX3" s="1856"/>
      <c r="QY3" s="1856"/>
      <c r="QZ3" s="1856"/>
      <c r="RA3" s="1856"/>
      <c r="RB3" s="1856"/>
      <c r="RC3" s="1856"/>
      <c r="RD3" s="1856"/>
      <c r="RE3" s="1856"/>
      <c r="RF3" s="1856"/>
      <c r="RG3" s="1856"/>
      <c r="RH3" s="1856"/>
      <c r="RI3" s="1856"/>
      <c r="RJ3" s="1856"/>
      <c r="RK3" s="1856"/>
      <c r="RL3" s="1856"/>
      <c r="RM3" s="1856"/>
      <c r="RN3" s="1856"/>
      <c r="RO3" s="1856"/>
      <c r="RP3" s="1856"/>
      <c r="RQ3" s="1856"/>
      <c r="RR3" s="1856"/>
      <c r="RS3" s="1856"/>
      <c r="RT3" s="1856"/>
      <c r="RU3" s="1856"/>
      <c r="RV3" s="1856"/>
      <c r="RW3" s="1856"/>
      <c r="RX3" s="1856"/>
      <c r="RY3" s="1856"/>
      <c r="RZ3" s="1856"/>
      <c r="SA3" s="1856"/>
      <c r="SB3" s="1856"/>
      <c r="SC3" s="1856"/>
      <c r="SD3" s="1856"/>
      <c r="SE3" s="1856"/>
      <c r="SF3" s="1856"/>
      <c r="SG3" s="1856"/>
      <c r="SH3" s="1856"/>
      <c r="SI3" s="1856"/>
      <c r="SJ3" s="1856"/>
      <c r="SK3" s="1856"/>
      <c r="SL3" s="1856"/>
      <c r="SM3" s="1856"/>
      <c r="SN3" s="1856"/>
      <c r="SO3" s="1856"/>
      <c r="SP3" s="1856"/>
    </row>
    <row r="4" spans="1:510" s="1037" customFormat="1" ht="11.25" x14ac:dyDescent="0.2">
      <c r="B4" s="1249"/>
      <c r="C4" s="1856"/>
      <c r="D4" s="1856"/>
    </row>
    <row r="5" spans="1:510" s="1037" customFormat="1" ht="11.25" x14ac:dyDescent="0.2">
      <c r="A5" s="1495" t="s">
        <v>271</v>
      </c>
      <c r="B5" s="1249"/>
      <c r="C5" s="1856"/>
      <c r="D5" s="1856"/>
    </row>
    <row r="6" spans="1:510" s="1217" customFormat="1" ht="27" customHeight="1" x14ac:dyDescent="0.2">
      <c r="A6" s="1860" t="s">
        <v>253</v>
      </c>
      <c r="B6" s="1879" t="s">
        <v>314</v>
      </c>
      <c r="C6" s="1880"/>
      <c r="D6" s="1861"/>
    </row>
    <row r="7" spans="1:510" s="1037" customFormat="1" ht="11.25" x14ac:dyDescent="0.2">
      <c r="A7" s="1495"/>
      <c r="B7" s="1862"/>
      <c r="C7" s="1861"/>
      <c r="D7" s="1856"/>
    </row>
    <row r="8" spans="1:510" s="1037" customFormat="1" ht="11.25" x14ac:dyDescent="0.2">
      <c r="A8" s="1495" t="s">
        <v>272</v>
      </c>
      <c r="B8" s="1862"/>
      <c r="C8" s="1861"/>
      <c r="D8" s="1856"/>
    </row>
    <row r="9" spans="1:510" s="1217" customFormat="1" ht="27" customHeight="1" x14ac:dyDescent="0.2">
      <c r="A9" s="1860" t="s">
        <v>254</v>
      </c>
      <c r="B9" s="1879" t="s">
        <v>315</v>
      </c>
      <c r="C9" s="1880"/>
      <c r="D9" s="1861"/>
    </row>
    <row r="10" spans="1:510" s="1217" customFormat="1" ht="27" customHeight="1" x14ac:dyDescent="0.2">
      <c r="A10" s="1860" t="s">
        <v>255</v>
      </c>
      <c r="B10" s="1879" t="s">
        <v>316</v>
      </c>
      <c r="C10" s="1880"/>
      <c r="D10" s="1861"/>
    </row>
    <row r="11" spans="1:510" s="1217" customFormat="1" ht="27" customHeight="1" x14ac:dyDescent="0.2">
      <c r="A11" s="1860" t="s">
        <v>256</v>
      </c>
      <c r="B11" s="1879" t="s">
        <v>317</v>
      </c>
      <c r="C11" s="1880"/>
      <c r="D11" s="1861"/>
    </row>
    <row r="12" spans="1:510" s="1217" customFormat="1" ht="27" customHeight="1" x14ac:dyDescent="0.2">
      <c r="A12" s="1860" t="s">
        <v>257</v>
      </c>
      <c r="B12" s="1879" t="s">
        <v>318</v>
      </c>
      <c r="C12" s="1880"/>
      <c r="D12" s="1861"/>
    </row>
    <row r="13" spans="1:510" s="1217" customFormat="1" ht="27" customHeight="1" x14ac:dyDescent="0.2">
      <c r="A13" s="1860" t="s">
        <v>258</v>
      </c>
      <c r="B13" s="1879" t="s">
        <v>319</v>
      </c>
      <c r="C13" s="1880"/>
      <c r="D13" s="1861"/>
    </row>
    <row r="14" spans="1:510" s="1217" customFormat="1" ht="27" customHeight="1" x14ac:dyDescent="0.2">
      <c r="A14" s="1860" t="s">
        <v>259</v>
      </c>
      <c r="B14" s="1879" t="s">
        <v>320</v>
      </c>
      <c r="C14" s="1880"/>
      <c r="D14" s="1861"/>
    </row>
    <row r="15" spans="1:510" s="1217" customFormat="1" ht="27" customHeight="1" x14ac:dyDescent="0.2">
      <c r="A15" s="1860" t="s">
        <v>260</v>
      </c>
      <c r="B15" s="1879" t="s">
        <v>321</v>
      </c>
      <c r="C15" s="1880"/>
      <c r="D15" s="1861"/>
    </row>
    <row r="16" spans="1:510" s="1037" customFormat="1" ht="11.25" x14ac:dyDescent="0.2">
      <c r="A16" s="1495"/>
      <c r="B16" s="1862"/>
      <c r="C16" s="1861"/>
      <c r="D16" s="1856"/>
    </row>
    <row r="17" spans="1:4" s="1037" customFormat="1" ht="11.25" x14ac:dyDescent="0.2">
      <c r="A17" s="1495" t="s">
        <v>273</v>
      </c>
      <c r="B17" s="1862"/>
      <c r="C17" s="1861"/>
      <c r="D17" s="1856"/>
    </row>
    <row r="18" spans="1:4" s="1217" customFormat="1" ht="27" customHeight="1" x14ac:dyDescent="0.2">
      <c r="A18" s="293" t="s">
        <v>261</v>
      </c>
      <c r="B18" s="1881" t="s">
        <v>322</v>
      </c>
      <c r="C18" s="1882"/>
      <c r="D18" s="1861"/>
    </row>
    <row r="19" spans="1:4" s="1217" customFormat="1" ht="27" customHeight="1" x14ac:dyDescent="0.2">
      <c r="A19" s="293" t="s">
        <v>262</v>
      </c>
      <c r="B19" s="1881" t="s">
        <v>323</v>
      </c>
      <c r="C19" s="1882"/>
      <c r="D19" s="1861"/>
    </row>
    <row r="20" spans="1:4" s="1217" customFormat="1" ht="27" customHeight="1" x14ac:dyDescent="0.2">
      <c r="A20" s="293" t="s">
        <v>263</v>
      </c>
      <c r="B20" s="1881" t="s">
        <v>324</v>
      </c>
      <c r="C20" s="1882"/>
      <c r="D20" s="1861"/>
    </row>
    <row r="21" spans="1:4" s="1037" customFormat="1" ht="11.25" x14ac:dyDescent="0.2">
      <c r="A21" s="1495"/>
      <c r="B21" s="1862"/>
      <c r="C21" s="1861"/>
      <c r="D21" s="1856"/>
    </row>
    <row r="22" spans="1:4" s="1037" customFormat="1" ht="11.25" x14ac:dyDescent="0.2">
      <c r="A22" s="1495" t="s">
        <v>274</v>
      </c>
      <c r="B22" s="1862"/>
      <c r="C22" s="1861"/>
      <c r="D22" s="1856"/>
    </row>
    <row r="23" spans="1:4" s="1217" customFormat="1" ht="27" customHeight="1" x14ac:dyDescent="0.2">
      <c r="A23" s="1860" t="s">
        <v>264</v>
      </c>
      <c r="B23" s="1879" t="s">
        <v>325</v>
      </c>
      <c r="C23" s="1880"/>
      <c r="D23" s="1861"/>
    </row>
    <row r="24" spans="1:4" s="1217" customFormat="1" ht="27" customHeight="1" x14ac:dyDescent="0.2">
      <c r="A24" s="1860" t="s">
        <v>265</v>
      </c>
      <c r="B24" s="1879" t="s">
        <v>326</v>
      </c>
      <c r="C24" s="1880"/>
      <c r="D24" s="1861"/>
    </row>
    <row r="25" spans="1:4" s="1217" customFormat="1" ht="27" customHeight="1" x14ac:dyDescent="0.2">
      <c r="A25" s="1860" t="s">
        <v>266</v>
      </c>
      <c r="B25" s="1879" t="s">
        <v>327</v>
      </c>
      <c r="C25" s="1880"/>
      <c r="D25" s="1861"/>
    </row>
    <row r="26" spans="1:4" s="1217" customFormat="1" ht="27" customHeight="1" x14ac:dyDescent="0.2">
      <c r="A26" s="1860" t="s">
        <v>267</v>
      </c>
      <c r="B26" s="1879" t="s">
        <v>328</v>
      </c>
      <c r="C26" s="1880"/>
      <c r="D26" s="1861"/>
    </row>
    <row r="27" spans="1:4" s="1217" customFormat="1" ht="27" customHeight="1" x14ac:dyDescent="0.2">
      <c r="A27" s="1860" t="s">
        <v>268</v>
      </c>
      <c r="B27" s="1879" t="s">
        <v>329</v>
      </c>
      <c r="C27" s="1880"/>
      <c r="D27" s="1861"/>
    </row>
    <row r="28" spans="1:4" s="1037" customFormat="1" ht="11.25" x14ac:dyDescent="0.2">
      <c r="A28" s="1495"/>
      <c r="B28" s="1862"/>
      <c r="C28" s="1861"/>
      <c r="D28" s="1856"/>
    </row>
    <row r="29" spans="1:4" s="1037" customFormat="1" ht="11.25" x14ac:dyDescent="0.2">
      <c r="A29" s="1495" t="s">
        <v>22</v>
      </c>
      <c r="B29" s="1862"/>
      <c r="C29" s="1861"/>
      <c r="D29" s="1856"/>
    </row>
    <row r="30" spans="1:4" s="1217" customFormat="1" ht="27" customHeight="1" x14ac:dyDescent="0.2">
      <c r="A30" s="293" t="s">
        <v>269</v>
      </c>
      <c r="B30" s="1881" t="s">
        <v>330</v>
      </c>
      <c r="C30" s="1882"/>
      <c r="D30" s="1861"/>
    </row>
    <row r="31" spans="1:4" s="1217" customFormat="1" ht="27" customHeight="1" x14ac:dyDescent="0.2">
      <c r="A31" s="1860" t="s">
        <v>270</v>
      </c>
      <c r="B31" s="1879" t="s">
        <v>331</v>
      </c>
      <c r="C31" s="1880"/>
      <c r="D31" s="1861"/>
    </row>
  </sheetData>
  <mergeCells count="19">
    <mergeCell ref="B18:C18"/>
    <mergeCell ref="B30:C30"/>
    <mergeCell ref="B31:C31"/>
    <mergeCell ref="B9:C9"/>
    <mergeCell ref="B10:C10"/>
    <mergeCell ref="B11:C11"/>
    <mergeCell ref="B15:C15"/>
    <mergeCell ref="B20:C20"/>
    <mergeCell ref="B23:C23"/>
    <mergeCell ref="B24:C24"/>
    <mergeCell ref="B25:C25"/>
    <mergeCell ref="B26:C26"/>
    <mergeCell ref="B27:C27"/>
    <mergeCell ref="B19:C19"/>
    <mergeCell ref="A1:C1"/>
    <mergeCell ref="B6:C6"/>
    <mergeCell ref="B12:C12"/>
    <mergeCell ref="B13:C13"/>
    <mergeCell ref="B14:C14"/>
  </mergeCells>
  <printOptions horizontalCentered="1"/>
  <pageMargins left="0.82677165354330717" right="0.70866141732283472" top="0.74803149606299213" bottom="0.74803149606299213" header="0.31496062992125984" footer="0.31496062992125984"/>
  <pageSetup paperSize="9" fitToHeight="0" orientation="portrait" r:id="rId1"/>
  <headerFooter>
    <oddHeader xml:space="preserve">&amp;C&amp;"Arial,Negrita"&amp;18FORMATOS DEL PROYECTO DE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theme="9" tint="-0.249977111117893"/>
    <pageSetUpPr fitToPage="1"/>
  </sheetPr>
  <dimension ref="A1:W25"/>
  <sheetViews>
    <sheetView zoomScale="120" zoomScaleNormal="120" zoomScaleSheetLayoutView="100" workbookViewId="0">
      <selection activeCell="D8" sqref="D8"/>
    </sheetView>
  </sheetViews>
  <sheetFormatPr baseColWidth="10" defaultColWidth="11.28515625" defaultRowHeight="11.25" x14ac:dyDescent="0.2"/>
  <cols>
    <col min="1" max="1" width="28.7109375" style="4" customWidth="1"/>
    <col min="2" max="2" width="33.28515625" style="4" customWidth="1"/>
    <col min="3" max="3" width="3.28515625" style="4" customWidth="1"/>
    <col min="4" max="4" width="10.28515625" style="4" customWidth="1"/>
    <col min="5" max="5" width="9.42578125" style="4" customWidth="1"/>
    <col min="6" max="6" width="11.42578125" style="4" customWidth="1"/>
    <col min="7" max="7" width="10.140625" style="4" customWidth="1"/>
    <col min="8" max="8" width="9.28515625" style="4" customWidth="1"/>
    <col min="9" max="9" width="11" style="4" customWidth="1"/>
    <col min="10" max="10" width="10" style="4" customWidth="1"/>
    <col min="11" max="11" width="4" style="4" customWidth="1"/>
    <col min="12" max="12" width="11.42578125" style="4" customWidth="1"/>
    <col min="13" max="13" width="8.7109375" style="4" customWidth="1"/>
    <col min="14" max="14" width="11.5703125" style="4" customWidth="1"/>
    <col min="15" max="16" width="4.7109375" style="4" customWidth="1"/>
    <col min="17" max="17" width="12.28515625" style="4" customWidth="1"/>
    <col min="18" max="18" width="6.7109375" style="4" customWidth="1"/>
    <col min="19" max="16384" width="11.28515625" style="4"/>
  </cols>
  <sheetData>
    <row r="1" spans="1:23" s="14" customFormat="1" ht="12.75" x14ac:dyDescent="0.2">
      <c r="A1" s="1321" t="s">
        <v>285</v>
      </c>
      <c r="B1" s="10"/>
      <c r="C1" s="1248"/>
      <c r="D1" s="1248"/>
      <c r="E1" s="1248"/>
      <c r="F1" s="1248"/>
      <c r="G1" s="1248"/>
    </row>
    <row r="2" spans="1:23" s="14" customFormat="1" ht="13.5" thickBot="1" x14ac:dyDescent="0.25">
      <c r="A2" s="19" t="s">
        <v>4186</v>
      </c>
      <c r="B2" s="11"/>
      <c r="C2" s="11"/>
      <c r="D2" s="11"/>
      <c r="E2" s="11"/>
      <c r="F2" s="11"/>
      <c r="G2" s="11"/>
      <c r="H2" s="11"/>
      <c r="I2" s="11"/>
      <c r="J2" s="11"/>
      <c r="K2" s="11"/>
      <c r="L2" s="11"/>
      <c r="M2" s="11"/>
      <c r="N2" s="11"/>
      <c r="O2" s="11"/>
      <c r="P2" s="11"/>
      <c r="Q2" s="11"/>
      <c r="R2" s="11"/>
      <c r="S2" s="11"/>
      <c r="T2" s="11"/>
      <c r="U2" s="11"/>
      <c r="V2" s="11"/>
      <c r="W2" s="11"/>
    </row>
    <row r="3" spans="1:23" s="1249" customFormat="1" ht="28.35" customHeight="1" thickTop="1" x14ac:dyDescent="0.2">
      <c r="A3" s="1933" t="s">
        <v>204</v>
      </c>
      <c r="B3" s="1935" t="s">
        <v>189</v>
      </c>
      <c r="C3" s="1929" t="s">
        <v>85</v>
      </c>
      <c r="D3" s="1937"/>
      <c r="E3" s="1937"/>
      <c r="F3" s="1937"/>
      <c r="G3" s="1937"/>
      <c r="H3" s="1937"/>
      <c r="I3" s="1930"/>
      <c r="J3" s="1931" t="s">
        <v>73</v>
      </c>
      <c r="K3" s="1937"/>
      <c r="L3" s="1937"/>
      <c r="M3" s="1937"/>
      <c r="N3" s="1938"/>
      <c r="O3" s="1929" t="s">
        <v>62</v>
      </c>
      <c r="P3" s="1930"/>
      <c r="Q3" s="1931" t="s">
        <v>0</v>
      </c>
      <c r="R3" s="1930"/>
    </row>
    <row r="4" spans="1:23" s="5" customFormat="1" ht="109.5" customHeight="1" x14ac:dyDescent="0.2">
      <c r="A4" s="1934"/>
      <c r="B4" s="1936"/>
      <c r="C4" s="1306" t="s">
        <v>74</v>
      </c>
      <c r="D4" s="1292" t="s">
        <v>75</v>
      </c>
      <c r="E4" s="1292" t="s">
        <v>76</v>
      </c>
      <c r="F4" s="1292" t="s">
        <v>77</v>
      </c>
      <c r="G4" s="1292" t="s">
        <v>78</v>
      </c>
      <c r="H4" s="1292" t="s">
        <v>79</v>
      </c>
      <c r="I4" s="1307" t="s">
        <v>70</v>
      </c>
      <c r="J4" s="1303" t="s">
        <v>80</v>
      </c>
      <c r="K4" s="1292" t="s">
        <v>81</v>
      </c>
      <c r="L4" s="1292" t="s">
        <v>82</v>
      </c>
      <c r="M4" s="1292" t="s">
        <v>83</v>
      </c>
      <c r="N4" s="1312" t="s">
        <v>71</v>
      </c>
      <c r="O4" s="1306" t="s">
        <v>84</v>
      </c>
      <c r="P4" s="1307" t="s">
        <v>72</v>
      </c>
      <c r="Q4" s="1315" t="s">
        <v>102</v>
      </c>
      <c r="R4" s="1293" t="s">
        <v>61</v>
      </c>
    </row>
    <row r="5" spans="1:23" ht="12.6" customHeight="1" x14ac:dyDescent="0.2">
      <c r="A5" s="1932" t="s">
        <v>21110</v>
      </c>
      <c r="B5" s="1301" t="s">
        <v>21111</v>
      </c>
      <c r="C5" s="1308"/>
      <c r="D5" s="1294">
        <v>7372429</v>
      </c>
      <c r="E5" s="1294">
        <v>3773061</v>
      </c>
      <c r="F5" s="1294">
        <v>68394140</v>
      </c>
      <c r="G5" s="1294">
        <v>50132782</v>
      </c>
      <c r="H5" s="1294">
        <v>52068</v>
      </c>
      <c r="I5" s="1309">
        <f>SUM(C5:H5)</f>
        <v>129724480</v>
      </c>
      <c r="J5" s="1304"/>
      <c r="K5" s="1294"/>
      <c r="L5" s="1294"/>
      <c r="M5" s="1294"/>
      <c r="N5" s="1313">
        <f>SUM(J5:M5)</f>
        <v>0</v>
      </c>
      <c r="O5" s="1318"/>
      <c r="P5" s="1309">
        <f>+O5</f>
        <v>0</v>
      </c>
      <c r="Q5" s="1316">
        <f>+I5+N5+P5</f>
        <v>129724480</v>
      </c>
      <c r="R5" s="1295">
        <f t="shared" ref="R5:R24" si="0">+Q5/$Q$24</f>
        <v>1.6751666162422383E-2</v>
      </c>
    </row>
    <row r="6" spans="1:23" ht="24.6" customHeight="1" x14ac:dyDescent="0.2">
      <c r="A6" s="1932"/>
      <c r="B6" s="1301" t="s">
        <v>21112</v>
      </c>
      <c r="C6" s="1308"/>
      <c r="D6" s="1294">
        <v>10030170</v>
      </c>
      <c r="E6" s="1294"/>
      <c r="F6" s="1294">
        <v>328623707</v>
      </c>
      <c r="G6" s="1294"/>
      <c r="H6" s="1294"/>
      <c r="I6" s="1309">
        <f t="shared" ref="I6:I23" si="1">SUM(C6:H6)</f>
        <v>338653877</v>
      </c>
      <c r="J6" s="1304">
        <v>104251273</v>
      </c>
      <c r="K6" s="1294"/>
      <c r="L6" s="1294">
        <v>5216541867</v>
      </c>
      <c r="M6" s="1294"/>
      <c r="N6" s="1313">
        <f t="shared" ref="N6:N23" si="2">SUM(J6:M6)</f>
        <v>5320793140</v>
      </c>
      <c r="O6" s="1318"/>
      <c r="P6" s="1309">
        <f t="shared" ref="P6:P23" si="3">+O6</f>
        <v>0</v>
      </c>
      <c r="Q6" s="1316">
        <f t="shared" ref="Q6:Q23" si="4">+I6+N6+P6</f>
        <v>5659447017</v>
      </c>
      <c r="R6" s="1295">
        <f t="shared" si="0"/>
        <v>0.73081940349809993</v>
      </c>
    </row>
    <row r="7" spans="1:23" ht="24.6" customHeight="1" x14ac:dyDescent="0.2">
      <c r="A7" s="1932"/>
      <c r="B7" s="1301" t="s">
        <v>21113</v>
      </c>
      <c r="C7" s="1308"/>
      <c r="D7" s="1294"/>
      <c r="E7" s="1294"/>
      <c r="F7" s="1294"/>
      <c r="G7" s="1294"/>
      <c r="H7" s="1294"/>
      <c r="I7" s="1309">
        <f t="shared" si="1"/>
        <v>0</v>
      </c>
      <c r="J7" s="1304"/>
      <c r="K7" s="1294"/>
      <c r="L7" s="1294">
        <v>90009715</v>
      </c>
      <c r="M7" s="1294"/>
      <c r="N7" s="1313">
        <f t="shared" si="2"/>
        <v>90009715</v>
      </c>
      <c r="O7" s="1318"/>
      <c r="P7" s="1309">
        <f t="shared" si="3"/>
        <v>0</v>
      </c>
      <c r="Q7" s="1316">
        <f t="shared" si="4"/>
        <v>90009715</v>
      </c>
      <c r="R7" s="1295">
        <f t="shared" si="0"/>
        <v>1.1623193225016454E-2</v>
      </c>
    </row>
    <row r="8" spans="1:23" ht="34.15" customHeight="1" x14ac:dyDescent="0.2">
      <c r="A8" s="1932"/>
      <c r="B8" s="1301" t="s">
        <v>21114</v>
      </c>
      <c r="C8" s="1308"/>
      <c r="D8" s="1294"/>
      <c r="E8" s="1294"/>
      <c r="F8" s="1294">
        <v>14490516</v>
      </c>
      <c r="G8" s="1294"/>
      <c r="H8" s="1294"/>
      <c r="I8" s="1309">
        <f t="shared" si="1"/>
        <v>14490516</v>
      </c>
      <c r="J8" s="1304"/>
      <c r="K8" s="1294"/>
      <c r="L8" s="1294"/>
      <c r="M8" s="1294"/>
      <c r="N8" s="1313">
        <f t="shared" si="2"/>
        <v>0</v>
      </c>
      <c r="O8" s="1318"/>
      <c r="P8" s="1309">
        <f t="shared" si="3"/>
        <v>0</v>
      </c>
      <c r="Q8" s="1316">
        <f t="shared" si="4"/>
        <v>14490516</v>
      </c>
      <c r="R8" s="1295">
        <f t="shared" si="0"/>
        <v>1.8711987633578502E-3</v>
      </c>
    </row>
    <row r="9" spans="1:23" ht="24.6" customHeight="1" x14ac:dyDescent="0.2">
      <c r="A9" s="1296" t="s">
        <v>21115</v>
      </c>
      <c r="B9" s="1301" t="s">
        <v>21116</v>
      </c>
      <c r="C9" s="1308"/>
      <c r="D9" s="1294">
        <v>12178778</v>
      </c>
      <c r="E9" s="1294">
        <v>8357452</v>
      </c>
      <c r="F9" s="1294">
        <v>180423959</v>
      </c>
      <c r="G9" s="1294">
        <v>63075</v>
      </c>
      <c r="H9" s="1294">
        <v>119441</v>
      </c>
      <c r="I9" s="1309">
        <f t="shared" si="1"/>
        <v>201142705</v>
      </c>
      <c r="J9" s="1304"/>
      <c r="K9" s="1294"/>
      <c r="L9" s="1294"/>
      <c r="M9" s="1294"/>
      <c r="N9" s="1313">
        <f t="shared" si="2"/>
        <v>0</v>
      </c>
      <c r="O9" s="1318"/>
      <c r="P9" s="1309">
        <f t="shared" si="3"/>
        <v>0</v>
      </c>
      <c r="Q9" s="1316">
        <f t="shared" si="4"/>
        <v>201142705</v>
      </c>
      <c r="R9" s="1295">
        <f t="shared" si="0"/>
        <v>2.5974090974707376E-2</v>
      </c>
    </row>
    <row r="10" spans="1:23" ht="24.6" customHeight="1" x14ac:dyDescent="0.2">
      <c r="A10" s="1297" t="s">
        <v>21117</v>
      </c>
      <c r="B10" s="1301" t="s">
        <v>21118</v>
      </c>
      <c r="C10" s="1308"/>
      <c r="D10" s="1294">
        <v>35086222</v>
      </c>
      <c r="E10" s="1294"/>
      <c r="F10" s="1294">
        <v>5551928</v>
      </c>
      <c r="G10" s="1294">
        <v>80382</v>
      </c>
      <c r="H10" s="1294">
        <v>24435170</v>
      </c>
      <c r="I10" s="1309">
        <f t="shared" si="1"/>
        <v>65153702</v>
      </c>
      <c r="J10" s="1304"/>
      <c r="K10" s="1294"/>
      <c r="L10" s="1294">
        <v>4914300</v>
      </c>
      <c r="M10" s="1294"/>
      <c r="N10" s="1313">
        <f t="shared" si="2"/>
        <v>4914300</v>
      </c>
      <c r="O10" s="1318"/>
      <c r="P10" s="1309">
        <f t="shared" si="3"/>
        <v>0</v>
      </c>
      <c r="Q10" s="1316">
        <f t="shared" si="4"/>
        <v>70068002</v>
      </c>
      <c r="R10" s="1295">
        <f t="shared" si="0"/>
        <v>9.0480669351840452E-3</v>
      </c>
    </row>
    <row r="11" spans="1:23" ht="12.6" customHeight="1" x14ac:dyDescent="0.2">
      <c r="A11" s="1297" t="s">
        <v>21119</v>
      </c>
      <c r="B11" s="1301" t="s">
        <v>21120</v>
      </c>
      <c r="C11" s="1308"/>
      <c r="D11" s="1294">
        <v>17675579</v>
      </c>
      <c r="E11" s="1294">
        <v>115791</v>
      </c>
      <c r="F11" s="1294">
        <v>18637201</v>
      </c>
      <c r="G11" s="1294"/>
      <c r="H11" s="1294">
        <v>162440</v>
      </c>
      <c r="I11" s="1309">
        <f t="shared" si="1"/>
        <v>36591011</v>
      </c>
      <c r="J11" s="1304"/>
      <c r="K11" s="1294"/>
      <c r="L11" s="1294">
        <v>153484</v>
      </c>
      <c r="M11" s="1294"/>
      <c r="N11" s="1313">
        <f t="shared" si="2"/>
        <v>153484</v>
      </c>
      <c r="O11" s="1318"/>
      <c r="P11" s="1309">
        <f t="shared" si="3"/>
        <v>0</v>
      </c>
      <c r="Q11" s="1316">
        <f t="shared" si="4"/>
        <v>36744495</v>
      </c>
      <c r="R11" s="1295">
        <f t="shared" si="0"/>
        <v>4.7449140944469271E-3</v>
      </c>
    </row>
    <row r="12" spans="1:23" ht="12.6" customHeight="1" x14ac:dyDescent="0.2">
      <c r="A12" s="1932" t="s">
        <v>21121</v>
      </c>
      <c r="B12" s="1301" t="s">
        <v>20493</v>
      </c>
      <c r="C12" s="1308"/>
      <c r="D12" s="1294">
        <v>17672078</v>
      </c>
      <c r="E12" s="1294"/>
      <c r="F12" s="1294">
        <v>94679090</v>
      </c>
      <c r="G12" s="1294">
        <v>102305135</v>
      </c>
      <c r="H12" s="1294">
        <v>29522</v>
      </c>
      <c r="I12" s="1309">
        <f t="shared" si="1"/>
        <v>214685825</v>
      </c>
      <c r="J12" s="1304">
        <v>18040000</v>
      </c>
      <c r="K12" s="1294"/>
      <c r="L12" s="1294"/>
      <c r="M12" s="1294"/>
      <c r="N12" s="1313">
        <f t="shared" si="2"/>
        <v>18040000</v>
      </c>
      <c r="O12" s="1318"/>
      <c r="P12" s="1309">
        <f t="shared" si="3"/>
        <v>0</v>
      </c>
      <c r="Q12" s="1316">
        <f t="shared" si="4"/>
        <v>232725825</v>
      </c>
      <c r="R12" s="1295">
        <f t="shared" si="0"/>
        <v>3.005250302621628E-2</v>
      </c>
    </row>
    <row r="13" spans="1:23" ht="24.6" customHeight="1" x14ac:dyDescent="0.2">
      <c r="A13" s="1932"/>
      <c r="B13" s="1301" t="s">
        <v>21122</v>
      </c>
      <c r="C13" s="1308"/>
      <c r="D13" s="1294"/>
      <c r="E13" s="1294"/>
      <c r="F13" s="1294">
        <v>30909962</v>
      </c>
      <c r="G13" s="1294"/>
      <c r="H13" s="1294"/>
      <c r="I13" s="1309">
        <f t="shared" si="1"/>
        <v>30909962</v>
      </c>
      <c r="J13" s="1304"/>
      <c r="K13" s="1294"/>
      <c r="L13" s="1294"/>
      <c r="M13" s="1294"/>
      <c r="N13" s="1313">
        <f t="shared" si="2"/>
        <v>0</v>
      </c>
      <c r="O13" s="1318"/>
      <c r="P13" s="1309">
        <f t="shared" si="3"/>
        <v>0</v>
      </c>
      <c r="Q13" s="1316">
        <f t="shared" si="4"/>
        <v>30909962</v>
      </c>
      <c r="R13" s="1295">
        <f t="shared" si="0"/>
        <v>3.9914853735945732E-3</v>
      </c>
    </row>
    <row r="14" spans="1:23" ht="34.15" customHeight="1" x14ac:dyDescent="0.2">
      <c r="A14" s="1297" t="s">
        <v>21123</v>
      </c>
      <c r="B14" s="1301" t="s">
        <v>21124</v>
      </c>
      <c r="C14" s="1308"/>
      <c r="D14" s="1294">
        <v>2531998</v>
      </c>
      <c r="E14" s="1294"/>
      <c r="F14" s="1294">
        <v>12722866</v>
      </c>
      <c r="G14" s="1294"/>
      <c r="H14" s="1294">
        <v>16972</v>
      </c>
      <c r="I14" s="1309">
        <f t="shared" si="1"/>
        <v>15271836</v>
      </c>
      <c r="J14" s="1304"/>
      <c r="K14" s="1294"/>
      <c r="L14" s="1294"/>
      <c r="M14" s="1294"/>
      <c r="N14" s="1313">
        <f t="shared" si="2"/>
        <v>0</v>
      </c>
      <c r="O14" s="1318"/>
      <c r="P14" s="1309">
        <f t="shared" si="3"/>
        <v>0</v>
      </c>
      <c r="Q14" s="1316">
        <f t="shared" si="4"/>
        <v>15271836</v>
      </c>
      <c r="R14" s="1295">
        <f t="shared" si="0"/>
        <v>1.9720926872034022E-3</v>
      </c>
    </row>
    <row r="15" spans="1:23" ht="34.15" customHeight="1" x14ac:dyDescent="0.2">
      <c r="A15" s="1297" t="s">
        <v>21125</v>
      </c>
      <c r="B15" s="1301" t="s">
        <v>21126</v>
      </c>
      <c r="C15" s="1308"/>
      <c r="D15" s="1294">
        <v>40585394</v>
      </c>
      <c r="E15" s="1294">
        <v>2178120</v>
      </c>
      <c r="F15" s="1294">
        <v>63639398</v>
      </c>
      <c r="G15" s="1294">
        <v>269085</v>
      </c>
      <c r="H15" s="1294">
        <v>40400</v>
      </c>
      <c r="I15" s="1309">
        <f t="shared" si="1"/>
        <v>106712397</v>
      </c>
      <c r="J15" s="1304"/>
      <c r="K15" s="1294"/>
      <c r="L15" s="1294">
        <v>17236985</v>
      </c>
      <c r="M15" s="1294"/>
      <c r="N15" s="1313">
        <f t="shared" si="2"/>
        <v>17236985</v>
      </c>
      <c r="O15" s="1318"/>
      <c r="P15" s="1309">
        <f t="shared" si="3"/>
        <v>0</v>
      </c>
      <c r="Q15" s="1316">
        <f t="shared" si="4"/>
        <v>123949382</v>
      </c>
      <c r="R15" s="1295">
        <f t="shared" si="0"/>
        <v>1.6005912440755717E-2</v>
      </c>
    </row>
    <row r="16" spans="1:23" ht="24.6" customHeight="1" x14ac:dyDescent="0.2">
      <c r="A16" s="1297" t="s">
        <v>21127</v>
      </c>
      <c r="B16" s="1301" t="s">
        <v>21128</v>
      </c>
      <c r="C16" s="1308"/>
      <c r="D16" s="1294">
        <v>59427260</v>
      </c>
      <c r="E16" s="1294">
        <v>6647442</v>
      </c>
      <c r="F16" s="1294">
        <v>488709018</v>
      </c>
      <c r="G16" s="1294">
        <v>294000</v>
      </c>
      <c r="H16" s="1294">
        <v>319848</v>
      </c>
      <c r="I16" s="1309">
        <f t="shared" si="1"/>
        <v>555397568</v>
      </c>
      <c r="J16" s="1304"/>
      <c r="K16" s="1294"/>
      <c r="L16" s="1294">
        <v>3280000</v>
      </c>
      <c r="M16" s="1294"/>
      <c r="N16" s="1313">
        <f t="shared" si="2"/>
        <v>3280000</v>
      </c>
      <c r="O16" s="1318"/>
      <c r="P16" s="1309">
        <f t="shared" si="3"/>
        <v>0</v>
      </c>
      <c r="Q16" s="1316">
        <f t="shared" si="4"/>
        <v>558677568</v>
      </c>
      <c r="R16" s="1295">
        <f t="shared" si="0"/>
        <v>7.2143516100970542E-2</v>
      </c>
    </row>
    <row r="17" spans="1:18" ht="24.6" customHeight="1" x14ac:dyDescent="0.2">
      <c r="A17" s="1297" t="s">
        <v>21129</v>
      </c>
      <c r="B17" s="1301" t="s">
        <v>21130</v>
      </c>
      <c r="C17" s="1308"/>
      <c r="D17" s="1294">
        <v>16567540</v>
      </c>
      <c r="E17" s="1294">
        <v>363872</v>
      </c>
      <c r="F17" s="1294">
        <v>67393683</v>
      </c>
      <c r="G17" s="1294"/>
      <c r="H17" s="1294">
        <v>43080</v>
      </c>
      <c r="I17" s="1309">
        <f t="shared" si="1"/>
        <v>84368175</v>
      </c>
      <c r="J17" s="1304"/>
      <c r="K17" s="1294"/>
      <c r="L17" s="1294"/>
      <c r="M17" s="1294"/>
      <c r="N17" s="1313">
        <f t="shared" si="2"/>
        <v>0</v>
      </c>
      <c r="O17" s="1318"/>
      <c r="P17" s="1309">
        <f t="shared" si="3"/>
        <v>0</v>
      </c>
      <c r="Q17" s="1316">
        <f t="shared" si="4"/>
        <v>84368175</v>
      </c>
      <c r="R17" s="1295">
        <f t="shared" si="0"/>
        <v>1.0894686202117211E-2</v>
      </c>
    </row>
    <row r="18" spans="1:18" ht="34.15" customHeight="1" x14ac:dyDescent="0.2">
      <c r="A18" s="1297" t="s">
        <v>21131</v>
      </c>
      <c r="B18" s="1301" t="s">
        <v>21132</v>
      </c>
      <c r="C18" s="1308"/>
      <c r="D18" s="1294">
        <v>28327553</v>
      </c>
      <c r="E18" s="1294">
        <v>687850</v>
      </c>
      <c r="F18" s="1294">
        <v>55378327</v>
      </c>
      <c r="G18" s="1294">
        <v>120614</v>
      </c>
      <c r="H18" s="1294">
        <v>188260</v>
      </c>
      <c r="I18" s="1309">
        <f t="shared" si="1"/>
        <v>84702604</v>
      </c>
      <c r="J18" s="1304"/>
      <c r="K18" s="1294"/>
      <c r="L18" s="1294"/>
      <c r="M18" s="1294"/>
      <c r="N18" s="1313">
        <f t="shared" si="2"/>
        <v>0</v>
      </c>
      <c r="O18" s="1318"/>
      <c r="P18" s="1309">
        <f t="shared" si="3"/>
        <v>0</v>
      </c>
      <c r="Q18" s="1316">
        <f t="shared" si="4"/>
        <v>84702604</v>
      </c>
      <c r="R18" s="1295">
        <f t="shared" si="0"/>
        <v>1.0937871905872067E-2</v>
      </c>
    </row>
    <row r="19" spans="1:18" ht="24.6" customHeight="1" x14ac:dyDescent="0.2">
      <c r="A19" s="1297" t="s">
        <v>21133</v>
      </c>
      <c r="B19" s="1301" t="s">
        <v>21134</v>
      </c>
      <c r="C19" s="1308"/>
      <c r="D19" s="1294">
        <v>46564379</v>
      </c>
      <c r="E19" s="1294"/>
      <c r="F19" s="1294">
        <v>34887065</v>
      </c>
      <c r="G19" s="1294"/>
      <c r="H19" s="1294"/>
      <c r="I19" s="1309">
        <f t="shared" si="1"/>
        <v>81451444</v>
      </c>
      <c r="J19" s="1304"/>
      <c r="K19" s="1294"/>
      <c r="L19" s="1294"/>
      <c r="M19" s="1294">
        <v>6147309</v>
      </c>
      <c r="N19" s="1313">
        <f t="shared" si="2"/>
        <v>6147309</v>
      </c>
      <c r="O19" s="1318"/>
      <c r="P19" s="1309">
        <f t="shared" si="3"/>
        <v>0</v>
      </c>
      <c r="Q19" s="1316">
        <f t="shared" si="4"/>
        <v>87598753</v>
      </c>
      <c r="R19" s="1295">
        <f t="shared" si="0"/>
        <v>1.1311859307514636E-2</v>
      </c>
    </row>
    <row r="20" spans="1:18" ht="34.15" customHeight="1" x14ac:dyDescent="0.2">
      <c r="A20" s="1297" t="s">
        <v>21135</v>
      </c>
      <c r="B20" s="1301" t="s">
        <v>21136</v>
      </c>
      <c r="C20" s="1308"/>
      <c r="D20" s="1294">
        <v>971471</v>
      </c>
      <c r="E20" s="1294"/>
      <c r="F20" s="1294">
        <v>24229520</v>
      </c>
      <c r="G20" s="1294"/>
      <c r="H20" s="1294">
        <v>15103</v>
      </c>
      <c r="I20" s="1309">
        <f t="shared" si="1"/>
        <v>25216094</v>
      </c>
      <c r="J20" s="1304"/>
      <c r="K20" s="1294"/>
      <c r="L20" s="1294"/>
      <c r="M20" s="1294"/>
      <c r="N20" s="1313">
        <f t="shared" si="2"/>
        <v>0</v>
      </c>
      <c r="O20" s="1318"/>
      <c r="P20" s="1309">
        <f t="shared" si="3"/>
        <v>0</v>
      </c>
      <c r="Q20" s="1316">
        <f t="shared" si="4"/>
        <v>25216094</v>
      </c>
      <c r="R20" s="1295">
        <f t="shared" si="0"/>
        <v>3.25622109726909E-3</v>
      </c>
    </row>
    <row r="21" spans="1:18" ht="34.15" customHeight="1" x14ac:dyDescent="0.2">
      <c r="A21" s="1932" t="s">
        <v>21137</v>
      </c>
      <c r="B21" s="1301" t="s">
        <v>21138</v>
      </c>
      <c r="C21" s="1308"/>
      <c r="D21" s="1294">
        <v>2286514</v>
      </c>
      <c r="E21" s="1294">
        <v>648337</v>
      </c>
      <c r="F21" s="1294">
        <v>21412249</v>
      </c>
      <c r="G21" s="1294">
        <v>567793</v>
      </c>
      <c r="H21" s="1294">
        <v>38000</v>
      </c>
      <c r="I21" s="1309">
        <f t="shared" si="1"/>
        <v>24952893</v>
      </c>
      <c r="J21" s="1304"/>
      <c r="K21" s="1294"/>
      <c r="L21" s="1294"/>
      <c r="M21" s="1294"/>
      <c r="N21" s="1313">
        <f t="shared" si="2"/>
        <v>0</v>
      </c>
      <c r="O21" s="1318"/>
      <c r="P21" s="1309">
        <f t="shared" si="3"/>
        <v>0</v>
      </c>
      <c r="Q21" s="1316">
        <f t="shared" si="4"/>
        <v>24952893</v>
      </c>
      <c r="R21" s="1295">
        <f t="shared" si="0"/>
        <v>3.222233254067747E-3</v>
      </c>
    </row>
    <row r="22" spans="1:18" ht="34.15" customHeight="1" x14ac:dyDescent="0.2">
      <c r="A22" s="1932"/>
      <c r="B22" s="1301" t="s">
        <v>21139</v>
      </c>
      <c r="C22" s="1308"/>
      <c r="D22" s="1294">
        <v>850497</v>
      </c>
      <c r="E22" s="1294">
        <v>205683</v>
      </c>
      <c r="F22" s="1294">
        <v>8098315</v>
      </c>
      <c r="G22" s="1294">
        <v>25492393</v>
      </c>
      <c r="H22" s="1294">
        <v>42040201</v>
      </c>
      <c r="I22" s="1309">
        <f t="shared" si="1"/>
        <v>76687089</v>
      </c>
      <c r="J22" s="1304"/>
      <c r="K22" s="1294"/>
      <c r="L22" s="1294">
        <v>24270887</v>
      </c>
      <c r="M22" s="1294"/>
      <c r="N22" s="1313">
        <f t="shared" si="2"/>
        <v>24270887</v>
      </c>
      <c r="O22" s="1318"/>
      <c r="P22" s="1309">
        <f t="shared" si="3"/>
        <v>0</v>
      </c>
      <c r="Q22" s="1316">
        <f t="shared" si="4"/>
        <v>100957976</v>
      </c>
      <c r="R22" s="1295">
        <f t="shared" si="0"/>
        <v>1.3036971205325711E-2</v>
      </c>
    </row>
    <row r="23" spans="1:18" ht="46.9" customHeight="1" x14ac:dyDescent="0.2">
      <c r="A23" s="1297" t="s">
        <v>21140</v>
      </c>
      <c r="B23" s="1301" t="s">
        <v>21141</v>
      </c>
      <c r="C23" s="1308"/>
      <c r="D23" s="1294">
        <v>82712575</v>
      </c>
      <c r="E23" s="1294"/>
      <c r="F23" s="1294">
        <v>86751205</v>
      </c>
      <c r="G23" s="1294">
        <v>1080275</v>
      </c>
      <c r="H23" s="1294">
        <v>685901</v>
      </c>
      <c r="I23" s="1309">
        <f t="shared" si="1"/>
        <v>171229956</v>
      </c>
      <c r="J23" s="1304"/>
      <c r="K23" s="1294"/>
      <c r="L23" s="1294">
        <v>1786809</v>
      </c>
      <c r="M23" s="1294"/>
      <c r="N23" s="1313">
        <f t="shared" si="2"/>
        <v>1786809</v>
      </c>
      <c r="O23" s="1318"/>
      <c r="P23" s="1309">
        <f t="shared" si="3"/>
        <v>0</v>
      </c>
      <c r="Q23" s="1316">
        <f t="shared" si="4"/>
        <v>173016765</v>
      </c>
      <c r="R23" s="1295">
        <f t="shared" si="0"/>
        <v>2.2342113745858032E-2</v>
      </c>
    </row>
    <row r="24" spans="1:18" ht="16.899999999999999" customHeight="1" thickBot="1" x14ac:dyDescent="0.25">
      <c r="A24" s="1298" t="s">
        <v>55</v>
      </c>
      <c r="B24" s="1302" t="s">
        <v>55</v>
      </c>
      <c r="C24" s="1310" t="s">
        <v>63</v>
      </c>
      <c r="D24" s="1299">
        <f t="shared" ref="D24:Q24" si="5">SUM(D5:D23)</f>
        <v>380840437</v>
      </c>
      <c r="E24" s="1299">
        <f t="shared" si="5"/>
        <v>22977608</v>
      </c>
      <c r="F24" s="1299">
        <f t="shared" si="5"/>
        <v>1604932149</v>
      </c>
      <c r="G24" s="1299">
        <f t="shared" si="5"/>
        <v>180405534</v>
      </c>
      <c r="H24" s="1299">
        <f t="shared" si="5"/>
        <v>68186406</v>
      </c>
      <c r="I24" s="1311">
        <f t="shared" si="5"/>
        <v>2257342134</v>
      </c>
      <c r="J24" s="1305">
        <f t="shared" si="5"/>
        <v>122291273</v>
      </c>
      <c r="K24" s="1299">
        <f t="shared" si="5"/>
        <v>0</v>
      </c>
      <c r="L24" s="1299">
        <f t="shared" si="5"/>
        <v>5358194047</v>
      </c>
      <c r="M24" s="1299">
        <f t="shared" si="5"/>
        <v>6147309</v>
      </c>
      <c r="N24" s="1314">
        <f t="shared" si="5"/>
        <v>5486632629</v>
      </c>
      <c r="O24" s="1319">
        <f t="shared" si="5"/>
        <v>0</v>
      </c>
      <c r="P24" s="1320">
        <f t="shared" si="5"/>
        <v>0</v>
      </c>
      <c r="Q24" s="1317">
        <f t="shared" si="5"/>
        <v>7743974763</v>
      </c>
      <c r="R24" s="1300">
        <f t="shared" si="0"/>
        <v>1</v>
      </c>
    </row>
    <row r="25" spans="1:18" ht="12" thickTop="1" x14ac:dyDescent="0.2">
      <c r="A25" s="1250"/>
      <c r="B25" s="1250"/>
      <c r="C25" s="1251"/>
      <c r="D25" s="1252"/>
      <c r="E25" s="1253"/>
      <c r="F25" s="1253"/>
      <c r="G25" s="1253"/>
      <c r="H25" s="1253"/>
      <c r="I25" s="1253"/>
      <c r="J25" s="1253"/>
      <c r="K25" s="1253"/>
      <c r="L25" s="1253"/>
      <c r="M25" s="1253"/>
      <c r="N25" s="1253"/>
      <c r="O25" s="1253"/>
      <c r="P25" s="1253"/>
      <c r="Q25" s="1253"/>
      <c r="R25" s="1253"/>
    </row>
  </sheetData>
  <mergeCells count="9">
    <mergeCell ref="O3:P3"/>
    <mergeCell ref="Q3:R3"/>
    <mergeCell ref="A5:A8"/>
    <mergeCell ref="A12:A13"/>
    <mergeCell ref="A21:A22"/>
    <mergeCell ref="A3:A4"/>
    <mergeCell ref="B3:B4"/>
    <mergeCell ref="C3:I3"/>
    <mergeCell ref="J3:N3"/>
  </mergeCells>
  <phoneticPr fontId="0" type="noConversion"/>
  <pageMargins left="0.23622047244094491" right="0.23622047244094491" top="0.74803149606299213" bottom="0.74803149606299213" header="0.31496062992125984" footer="0.31496062992125984"/>
  <pageSetup paperSize="9" scale="72" fitToHeight="0"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A1:D46"/>
  <sheetViews>
    <sheetView zoomScale="170" zoomScaleNormal="170" workbookViewId="0">
      <selection activeCell="C40" sqref="C40"/>
    </sheetView>
  </sheetViews>
  <sheetFormatPr baseColWidth="10" defaultColWidth="11.28515625" defaultRowHeight="12" x14ac:dyDescent="0.2"/>
  <cols>
    <col min="1" max="1" width="64" style="9" customWidth="1"/>
    <col min="2" max="4" width="14.7109375" style="9" customWidth="1"/>
    <col min="5" max="16384" width="11.28515625" style="9"/>
  </cols>
  <sheetData>
    <row r="1" spans="1:4" ht="12.75" x14ac:dyDescent="0.2">
      <c r="A1" s="1939" t="s">
        <v>286</v>
      </c>
      <c r="B1" s="1939"/>
      <c r="C1" s="1939"/>
      <c r="D1" s="1939"/>
    </row>
    <row r="2" spans="1:4" ht="12.75" x14ac:dyDescent="0.2">
      <c r="A2" s="15" t="s">
        <v>21094</v>
      </c>
      <c r="B2" s="17"/>
      <c r="C2" s="17"/>
      <c r="D2" s="17"/>
    </row>
    <row r="3" spans="1:4" ht="8.4499999999999993" customHeight="1" thickBot="1" x14ac:dyDescent="0.25">
      <c r="A3" s="15"/>
      <c r="B3" s="17"/>
      <c r="C3" s="17"/>
      <c r="D3" s="17"/>
    </row>
    <row r="4" spans="1:4" s="1237" customFormat="1" ht="28.35" customHeight="1" thickTop="1" x14ac:dyDescent="0.2">
      <c r="A4" s="1268" t="s">
        <v>238</v>
      </c>
      <c r="B4" s="1277">
        <v>2020</v>
      </c>
      <c r="C4" s="1277">
        <v>2021</v>
      </c>
      <c r="D4" s="1278">
        <v>2022</v>
      </c>
    </row>
    <row r="5" spans="1:4" s="800" customFormat="1" ht="12.6" customHeight="1" x14ac:dyDescent="0.2">
      <c r="A5" s="1322" t="s">
        <v>21142</v>
      </c>
      <c r="B5" s="1254">
        <v>18395210</v>
      </c>
      <c r="C5" s="1254">
        <v>2972603</v>
      </c>
      <c r="D5" s="1323">
        <v>3221650</v>
      </c>
    </row>
    <row r="6" spans="1:4" s="1238" customFormat="1" ht="24.6" customHeight="1" x14ac:dyDescent="0.2">
      <c r="A6" s="1322" t="s">
        <v>21143</v>
      </c>
      <c r="B6" s="1255">
        <v>1192018</v>
      </c>
      <c r="C6" s="1255">
        <v>688391</v>
      </c>
      <c r="D6" s="1271">
        <v>520268</v>
      </c>
    </row>
    <row r="7" spans="1:4" s="1238" customFormat="1" ht="24.6" customHeight="1" x14ac:dyDescent="0.2">
      <c r="A7" s="1322" t="s">
        <v>21144</v>
      </c>
      <c r="B7" s="1255">
        <v>171442111</v>
      </c>
      <c r="C7" s="1255">
        <v>136756394</v>
      </c>
      <c r="D7" s="1271">
        <v>107396580</v>
      </c>
    </row>
    <row r="8" spans="1:4" s="1238" customFormat="1" ht="24.6" customHeight="1" x14ac:dyDescent="0.2">
      <c r="A8" s="1322" t="s">
        <v>21145</v>
      </c>
      <c r="B8" s="1255">
        <v>43018001</v>
      </c>
      <c r="C8" s="1255">
        <v>87539056</v>
      </c>
      <c r="D8" s="1271">
        <v>92093465</v>
      </c>
    </row>
    <row r="9" spans="1:4" s="1238" customFormat="1" ht="12.6" customHeight="1" x14ac:dyDescent="0.2">
      <c r="A9" s="1322" t="s">
        <v>21146</v>
      </c>
      <c r="B9" s="1255">
        <v>34334629</v>
      </c>
      <c r="C9" s="1255">
        <v>32651258</v>
      </c>
      <c r="D9" s="1271">
        <v>35699320</v>
      </c>
    </row>
    <row r="10" spans="1:4" s="1238" customFormat="1" ht="24.6" customHeight="1" x14ac:dyDescent="0.2">
      <c r="A10" s="1322" t="s">
        <v>21147</v>
      </c>
      <c r="B10" s="1255">
        <v>53758938</v>
      </c>
      <c r="C10" s="1255">
        <v>56825616</v>
      </c>
      <c r="D10" s="1271">
        <v>79278709</v>
      </c>
    </row>
    <row r="11" spans="1:4" s="1238" customFormat="1" ht="24.6" customHeight="1" x14ac:dyDescent="0.2">
      <c r="A11" s="1322" t="s">
        <v>21148</v>
      </c>
      <c r="B11" s="1255">
        <v>0</v>
      </c>
      <c r="C11" s="1255">
        <v>3144790</v>
      </c>
      <c r="D11" s="1271">
        <v>3191254</v>
      </c>
    </row>
    <row r="12" spans="1:4" s="1238" customFormat="1" ht="24.6" customHeight="1" x14ac:dyDescent="0.2">
      <c r="A12" s="1322" t="s">
        <v>21149</v>
      </c>
      <c r="B12" s="1255">
        <v>61742431</v>
      </c>
      <c r="C12" s="1255">
        <v>65418692</v>
      </c>
      <c r="D12" s="1271">
        <v>82432462</v>
      </c>
    </row>
    <row r="13" spans="1:4" s="1238" customFormat="1" ht="24.6" customHeight="1" x14ac:dyDescent="0.2">
      <c r="A13" s="1322" t="s">
        <v>21150</v>
      </c>
      <c r="B13" s="1255">
        <v>337055</v>
      </c>
      <c r="C13" s="1255"/>
      <c r="D13" s="1271"/>
    </row>
    <row r="14" spans="1:4" s="1238" customFormat="1" ht="12.6" customHeight="1" x14ac:dyDescent="0.2">
      <c r="A14" s="1322" t="s">
        <v>21151</v>
      </c>
      <c r="B14" s="1255">
        <v>22605323</v>
      </c>
      <c r="C14" s="1255">
        <v>19043958</v>
      </c>
      <c r="D14" s="1271">
        <v>19057154</v>
      </c>
    </row>
    <row r="15" spans="1:4" s="1238" customFormat="1" ht="12.6" customHeight="1" x14ac:dyDescent="0.2">
      <c r="A15" s="1322" t="s">
        <v>21152</v>
      </c>
      <c r="B15" s="1255">
        <v>9817433</v>
      </c>
      <c r="C15" s="1255">
        <v>8212861</v>
      </c>
      <c r="D15" s="1271">
        <v>8003344</v>
      </c>
    </row>
    <row r="16" spans="1:4" s="1238" customFormat="1" ht="22.5" customHeight="1" thickBot="1" x14ac:dyDescent="0.25">
      <c r="A16" s="1272" t="s">
        <v>229</v>
      </c>
      <c r="B16" s="1324">
        <f>SUM(B5:B15)</f>
        <v>416643149</v>
      </c>
      <c r="C16" s="1324">
        <f>SUM(C5:C15)</f>
        <v>413253619</v>
      </c>
      <c r="D16" s="1325">
        <f>SUM(D5:D15)</f>
        <v>430894206</v>
      </c>
    </row>
    <row r="17" spans="1:4" ht="13.5" thickTop="1" thickBot="1" x14ac:dyDescent="0.25"/>
    <row r="18" spans="1:4" s="1237" customFormat="1" ht="28.35" customHeight="1" thickTop="1" x14ac:dyDescent="0.2">
      <c r="A18" s="1268" t="s">
        <v>239</v>
      </c>
      <c r="B18" s="1277">
        <v>2020</v>
      </c>
      <c r="C18" s="1277" t="s">
        <v>280</v>
      </c>
      <c r="D18" s="1278" t="s">
        <v>281</v>
      </c>
    </row>
    <row r="19" spans="1:4" s="800" customFormat="1" ht="12.6" customHeight="1" x14ac:dyDescent="0.2">
      <c r="A19" s="1326" t="s">
        <v>21142</v>
      </c>
      <c r="B19" s="1254">
        <v>1885947</v>
      </c>
      <c r="C19" s="1256">
        <v>2537019</v>
      </c>
      <c r="D19" s="1327">
        <v>3221650</v>
      </c>
    </row>
    <row r="20" spans="1:4" s="1238" customFormat="1" ht="24.6" customHeight="1" x14ac:dyDescent="0.2">
      <c r="A20" s="1326" t="s">
        <v>21143</v>
      </c>
      <c r="B20" s="1255">
        <v>811576</v>
      </c>
      <c r="C20" s="1257">
        <v>688391</v>
      </c>
      <c r="D20" s="1328">
        <v>520268</v>
      </c>
    </row>
    <row r="21" spans="1:4" s="1238" customFormat="1" ht="24.6" customHeight="1" x14ac:dyDescent="0.2">
      <c r="A21" s="1326" t="s">
        <v>21144</v>
      </c>
      <c r="B21" s="1255">
        <v>184443413</v>
      </c>
      <c r="C21" s="1257">
        <v>175565977</v>
      </c>
      <c r="D21" s="1328">
        <v>107396580</v>
      </c>
    </row>
    <row r="22" spans="1:4" s="1238" customFormat="1" ht="24.6" customHeight="1" x14ac:dyDescent="0.2">
      <c r="A22" s="1326" t="s">
        <v>21145</v>
      </c>
      <c r="B22" s="1255">
        <v>44956311</v>
      </c>
      <c r="C22" s="1257">
        <v>87916948</v>
      </c>
      <c r="D22" s="1328">
        <v>92093465</v>
      </c>
    </row>
    <row r="23" spans="1:4" s="1238" customFormat="1" ht="12.6" customHeight="1" x14ac:dyDescent="0.2">
      <c r="A23" s="1326" t="s">
        <v>21146</v>
      </c>
      <c r="B23" s="1255">
        <v>34337029</v>
      </c>
      <c r="C23" s="1257">
        <v>32742438</v>
      </c>
      <c r="D23" s="1328">
        <v>35699320</v>
      </c>
    </row>
    <row r="24" spans="1:4" s="1238" customFormat="1" ht="24.6" customHeight="1" x14ac:dyDescent="0.2">
      <c r="A24" s="1326" t="s">
        <v>21147</v>
      </c>
      <c r="B24" s="1255">
        <v>58997274</v>
      </c>
      <c r="C24" s="1257">
        <v>62184306</v>
      </c>
      <c r="D24" s="1328">
        <v>79278709</v>
      </c>
    </row>
    <row r="25" spans="1:4" s="1238" customFormat="1" ht="24.6" customHeight="1" x14ac:dyDescent="0.2">
      <c r="A25" s="1326" t="s">
        <v>21148</v>
      </c>
      <c r="B25" s="1255">
        <v>0</v>
      </c>
      <c r="C25" s="1257">
        <v>4644510</v>
      </c>
      <c r="D25" s="1328">
        <v>3191254</v>
      </c>
    </row>
    <row r="26" spans="1:4" s="1238" customFormat="1" ht="24.6" customHeight="1" x14ac:dyDescent="0.2">
      <c r="A26" s="1326" t="s">
        <v>21149</v>
      </c>
      <c r="B26" s="1255">
        <v>76218181</v>
      </c>
      <c r="C26" s="1257">
        <v>71216306</v>
      </c>
      <c r="D26" s="1328">
        <v>82432462</v>
      </c>
    </row>
    <row r="27" spans="1:4" s="1238" customFormat="1" ht="24.6" customHeight="1" x14ac:dyDescent="0.2">
      <c r="A27" s="1326" t="s">
        <v>21150</v>
      </c>
      <c r="B27" s="1255">
        <v>337055</v>
      </c>
      <c r="C27" s="1257">
        <v>0</v>
      </c>
      <c r="D27" s="1328"/>
    </row>
    <row r="28" spans="1:4" s="1238" customFormat="1" ht="12.6" customHeight="1" x14ac:dyDescent="0.2">
      <c r="A28" s="1326" t="s">
        <v>21151</v>
      </c>
      <c r="B28" s="1255">
        <v>22709353</v>
      </c>
      <c r="C28" s="1257">
        <v>19077966</v>
      </c>
      <c r="D28" s="1328">
        <v>19057154</v>
      </c>
    </row>
    <row r="29" spans="1:4" s="1238" customFormat="1" ht="12.6" customHeight="1" x14ac:dyDescent="0.2">
      <c r="A29" s="1326" t="s">
        <v>21152</v>
      </c>
      <c r="B29" s="1255">
        <v>9817433</v>
      </c>
      <c r="C29" s="1257">
        <v>8212861</v>
      </c>
      <c r="D29" s="1328">
        <v>8003344</v>
      </c>
    </row>
    <row r="30" spans="1:4" s="1238" customFormat="1" ht="22.5" customHeight="1" thickBot="1" x14ac:dyDescent="0.25">
      <c r="A30" s="1272" t="s">
        <v>229</v>
      </c>
      <c r="B30" s="1285">
        <f>SUM(B19:B29)</f>
        <v>434513572</v>
      </c>
      <c r="C30" s="1285">
        <f>SUM(C19:C29)</f>
        <v>464786722</v>
      </c>
      <c r="D30" s="1286">
        <f>SUM(D19:D29)</f>
        <v>430894206</v>
      </c>
    </row>
    <row r="31" spans="1:4" ht="13.5" thickTop="1" thickBot="1" x14ac:dyDescent="0.25"/>
    <row r="32" spans="1:4" s="1237" customFormat="1" ht="28.35" customHeight="1" thickTop="1" x14ac:dyDescent="0.2">
      <c r="A32" s="1268" t="s">
        <v>240</v>
      </c>
      <c r="B32" s="1277">
        <v>2020</v>
      </c>
      <c r="C32" s="1277" t="s">
        <v>280</v>
      </c>
      <c r="D32" s="1278" t="s">
        <v>281</v>
      </c>
    </row>
    <row r="33" spans="1:4" s="800" customFormat="1" ht="12.6" customHeight="1" x14ac:dyDescent="0.2">
      <c r="A33" s="1326" t="s">
        <v>21142</v>
      </c>
      <c r="B33" s="1254">
        <v>578565.35000000009</v>
      </c>
      <c r="C33" s="1256">
        <v>2537019</v>
      </c>
      <c r="D33" s="1327">
        <v>3221650</v>
      </c>
    </row>
    <row r="34" spans="1:4" s="1238" customFormat="1" ht="21.6" customHeight="1" x14ac:dyDescent="0.2">
      <c r="A34" s="1326" t="s">
        <v>21143</v>
      </c>
      <c r="B34" s="1255">
        <v>477643.36999999994</v>
      </c>
      <c r="C34" s="1257">
        <v>589642</v>
      </c>
      <c r="D34" s="1328">
        <v>520268</v>
      </c>
    </row>
    <row r="35" spans="1:4" s="1238" customFormat="1" ht="21.6" customHeight="1" x14ac:dyDescent="0.2">
      <c r="A35" s="1326" t="s">
        <v>21144</v>
      </c>
      <c r="B35" s="1255">
        <v>159215475.56</v>
      </c>
      <c r="C35" s="1257">
        <v>175565977</v>
      </c>
      <c r="D35" s="1328">
        <v>107396580</v>
      </c>
    </row>
    <row r="36" spans="1:4" s="1238" customFormat="1" ht="21.6" customHeight="1" x14ac:dyDescent="0.2">
      <c r="A36" s="1326" t="s">
        <v>21145</v>
      </c>
      <c r="B36" s="1255">
        <v>44379288.810000002</v>
      </c>
      <c r="C36" s="1257">
        <v>87916948</v>
      </c>
      <c r="D36" s="1328">
        <v>92093465</v>
      </c>
    </row>
    <row r="37" spans="1:4" s="1238" customFormat="1" ht="12.6" customHeight="1" x14ac:dyDescent="0.2">
      <c r="A37" s="1326" t="s">
        <v>21146</v>
      </c>
      <c r="B37" s="1255">
        <v>30870417.499999996</v>
      </c>
      <c r="C37" s="1257">
        <v>30549554.135376133</v>
      </c>
      <c r="D37" s="1328">
        <v>35699320</v>
      </c>
    </row>
    <row r="38" spans="1:4" s="1238" customFormat="1" ht="21.6" customHeight="1" x14ac:dyDescent="0.2">
      <c r="A38" s="1326" t="s">
        <v>21147</v>
      </c>
      <c r="B38" s="1255">
        <v>50589091.220000014</v>
      </c>
      <c r="C38" s="1257">
        <v>55114331</v>
      </c>
      <c r="D38" s="1328">
        <v>79278709</v>
      </c>
    </row>
    <row r="39" spans="1:4" s="1238" customFormat="1" ht="21.6" customHeight="1" x14ac:dyDescent="0.2">
      <c r="A39" s="1326" t="s">
        <v>21148</v>
      </c>
      <c r="B39" s="1255">
        <v>0</v>
      </c>
      <c r="C39" s="1257">
        <v>4644510</v>
      </c>
      <c r="D39" s="1328">
        <v>3191254</v>
      </c>
    </row>
    <row r="40" spans="1:4" s="1238" customFormat="1" ht="21.6" customHeight="1" x14ac:dyDescent="0.2">
      <c r="A40" s="1326" t="s">
        <v>21149</v>
      </c>
      <c r="B40" s="1255">
        <v>71446297.030000001</v>
      </c>
      <c r="C40" s="1257">
        <v>65562193</v>
      </c>
      <c r="D40" s="1328">
        <v>82432462</v>
      </c>
    </row>
    <row r="41" spans="1:4" s="1238" customFormat="1" ht="21.6" customHeight="1" x14ac:dyDescent="0.2">
      <c r="A41" s="1326" t="s">
        <v>21150</v>
      </c>
      <c r="B41" s="1255">
        <v>0</v>
      </c>
      <c r="C41" s="1257">
        <v>0</v>
      </c>
      <c r="D41" s="1328"/>
    </row>
    <row r="42" spans="1:4" s="1238" customFormat="1" ht="12.6" customHeight="1" x14ac:dyDescent="0.2">
      <c r="A42" s="1326" t="s">
        <v>21151</v>
      </c>
      <c r="B42" s="1255">
        <v>18906749.139999997</v>
      </c>
      <c r="C42" s="1257">
        <v>17800243.070166774</v>
      </c>
      <c r="D42" s="1328">
        <v>19057154</v>
      </c>
    </row>
    <row r="43" spans="1:4" s="1238" customFormat="1" ht="12.6" customHeight="1" x14ac:dyDescent="0.2">
      <c r="A43" s="1326" t="s">
        <v>21152</v>
      </c>
      <c r="B43" s="1255">
        <v>4297438.32</v>
      </c>
      <c r="C43" s="1257">
        <v>3351985.06</v>
      </c>
      <c r="D43" s="1328">
        <v>8003344</v>
      </c>
    </row>
    <row r="44" spans="1:4" s="1238" customFormat="1" ht="22.5" customHeight="1" thickBot="1" x14ac:dyDescent="0.25">
      <c r="A44" s="1272" t="s">
        <v>229</v>
      </c>
      <c r="B44" s="1285">
        <f>SUM(B33:B43)</f>
        <v>380760966.30000001</v>
      </c>
      <c r="C44" s="1285">
        <f>SUM(C33:C43)</f>
        <v>443632402.26554292</v>
      </c>
      <c r="D44" s="1286">
        <f>SUM(D33:D43)</f>
        <v>430894206</v>
      </c>
    </row>
    <row r="45" spans="1:4" ht="12.75" thickTop="1" x14ac:dyDescent="0.2">
      <c r="A45" s="1235" t="s">
        <v>282</v>
      </c>
    </row>
    <row r="46" spans="1:4" x14ac:dyDescent="0.2">
      <c r="A46" s="1235" t="s">
        <v>283</v>
      </c>
    </row>
  </sheetData>
  <mergeCells count="1">
    <mergeCell ref="A1:D1"/>
  </mergeCells>
  <pageMargins left="0.47244094488188981" right="0.51181102362204722" top="0.74803149606299213" bottom="0.74803149606299213" header="0.31496062992125984" footer="0.31496062992125984"/>
  <pageSetup paperSize="9" scale="86" fitToHeight="0" orientation="portrait" r:id="rId1"/>
  <headerFooter>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9" tint="-0.249977111117893"/>
  </sheetPr>
  <dimension ref="A1:N17"/>
  <sheetViews>
    <sheetView zoomScale="110" zoomScaleNormal="110" zoomScaleSheetLayoutView="70" zoomScalePageLayoutView="90" workbookViewId="0">
      <selection activeCell="Q13" sqref="Q13"/>
    </sheetView>
  </sheetViews>
  <sheetFormatPr baseColWidth="10" defaultColWidth="11.28515625" defaultRowHeight="12.75" x14ac:dyDescent="0.2"/>
  <cols>
    <col min="1" max="1" width="30.7109375" style="17" customWidth="1"/>
    <col min="2" max="14" width="7.7109375" style="17" customWidth="1"/>
    <col min="15" max="16384" width="11.28515625" style="17"/>
  </cols>
  <sheetData>
    <row r="1" spans="1:14" s="21" customFormat="1" ht="14.25" customHeight="1" x14ac:dyDescent="0.2">
      <c r="A1" s="1329" t="s">
        <v>287</v>
      </c>
      <c r="B1" s="20"/>
      <c r="C1" s="20"/>
      <c r="D1" s="20"/>
      <c r="E1" s="20"/>
      <c r="F1" s="20"/>
      <c r="G1" s="20"/>
      <c r="H1" s="20"/>
      <c r="I1" s="20"/>
      <c r="J1" s="20"/>
      <c r="K1" s="20"/>
      <c r="L1" s="20"/>
      <c r="M1" s="20"/>
      <c r="N1" s="20"/>
    </row>
    <row r="2" spans="1:14" s="12" customFormat="1" x14ac:dyDescent="0.2">
      <c r="A2" s="15" t="s">
        <v>4186</v>
      </c>
      <c r="B2" s="15"/>
      <c r="C2" s="15"/>
      <c r="D2" s="15"/>
      <c r="E2" s="15"/>
      <c r="F2" s="15"/>
      <c r="G2" s="15"/>
      <c r="H2" s="15"/>
      <c r="I2" s="15"/>
      <c r="J2" s="15"/>
      <c r="K2" s="15"/>
      <c r="L2" s="15"/>
      <c r="M2" s="15"/>
      <c r="N2" s="15"/>
    </row>
    <row r="3" spans="1:14" s="12" customFormat="1" ht="13.5" thickBot="1" x14ac:dyDescent="0.25">
      <c r="A3" s="15" t="s">
        <v>63</v>
      </c>
      <c r="B3" s="15"/>
      <c r="C3" s="15"/>
      <c r="D3" s="15"/>
      <c r="E3" s="15"/>
      <c r="F3" s="15"/>
      <c r="G3" s="15"/>
      <c r="H3" s="15"/>
      <c r="I3" s="15"/>
      <c r="J3" s="15"/>
      <c r="K3" s="15"/>
      <c r="L3" s="15"/>
      <c r="M3" s="15"/>
      <c r="N3" s="15"/>
    </row>
    <row r="4" spans="1:14" s="8" customFormat="1" ht="18" customHeight="1" thickTop="1" x14ac:dyDescent="0.2">
      <c r="A4" s="1945" t="s">
        <v>142</v>
      </c>
      <c r="B4" s="1940" t="s">
        <v>152</v>
      </c>
      <c r="C4" s="1941"/>
      <c r="D4" s="1941"/>
      <c r="E4" s="1942"/>
      <c r="F4" s="1943" t="s">
        <v>153</v>
      </c>
      <c r="G4" s="1941"/>
      <c r="H4" s="1944"/>
      <c r="I4" s="1940" t="s">
        <v>151</v>
      </c>
      <c r="J4" s="1941"/>
      <c r="K4" s="1941"/>
      <c r="L4" s="1941"/>
      <c r="M4" s="1941"/>
      <c r="N4" s="1942"/>
    </row>
    <row r="5" spans="1:14" s="22" customFormat="1" ht="84.95" customHeight="1" x14ac:dyDescent="0.2">
      <c r="A5" s="1946"/>
      <c r="B5" s="340">
        <v>2020</v>
      </c>
      <c r="C5" s="326">
        <v>2021</v>
      </c>
      <c r="D5" s="326" t="s">
        <v>275</v>
      </c>
      <c r="E5" s="327" t="s">
        <v>288</v>
      </c>
      <c r="F5" s="338">
        <v>2020</v>
      </c>
      <c r="G5" s="326">
        <v>2021</v>
      </c>
      <c r="H5" s="343" t="s">
        <v>275</v>
      </c>
      <c r="I5" s="340">
        <v>2020</v>
      </c>
      <c r="J5" s="326" t="s">
        <v>280</v>
      </c>
      <c r="K5" s="326" t="s">
        <v>275</v>
      </c>
      <c r="L5" s="326" t="s">
        <v>289</v>
      </c>
      <c r="M5" s="326" t="s">
        <v>288</v>
      </c>
      <c r="N5" s="327" t="s">
        <v>290</v>
      </c>
    </row>
    <row r="6" spans="1:14" s="1336" customFormat="1" ht="22.5" x14ac:dyDescent="0.2">
      <c r="A6" s="1346" t="s">
        <v>150</v>
      </c>
      <c r="B6" s="1331"/>
      <c r="C6" s="1332"/>
      <c r="D6" s="1332"/>
      <c r="E6" s="1333"/>
      <c r="F6" s="1334"/>
      <c r="G6" s="1332"/>
      <c r="H6" s="1335"/>
      <c r="I6" s="1331"/>
      <c r="J6" s="1332"/>
      <c r="K6" s="1332"/>
      <c r="L6" s="1332"/>
      <c r="M6" s="1332"/>
      <c r="N6" s="1333"/>
    </row>
    <row r="7" spans="1:14" s="1336" customFormat="1" x14ac:dyDescent="0.2">
      <c r="A7" s="1346" t="s">
        <v>143</v>
      </c>
      <c r="B7" s="1331"/>
      <c r="C7" s="1332"/>
      <c r="D7" s="1332"/>
      <c r="E7" s="1333"/>
      <c r="F7" s="1334"/>
      <c r="G7" s="1332"/>
      <c r="H7" s="1335"/>
      <c r="I7" s="1331"/>
      <c r="J7" s="1332"/>
      <c r="K7" s="1332"/>
      <c r="L7" s="1332"/>
      <c r="M7" s="1332"/>
      <c r="N7" s="1333"/>
    </row>
    <row r="8" spans="1:14" s="1336" customFormat="1" ht="15" customHeight="1" x14ac:dyDescent="0.2">
      <c r="A8" s="1346" t="s">
        <v>144</v>
      </c>
      <c r="B8" s="1331"/>
      <c r="C8" s="1332"/>
      <c r="D8" s="1332"/>
      <c r="E8" s="1333"/>
      <c r="F8" s="1334"/>
      <c r="G8" s="1332"/>
      <c r="H8" s="1335"/>
      <c r="I8" s="1331"/>
      <c r="J8" s="1332"/>
      <c r="K8" s="1332"/>
      <c r="L8" s="1332"/>
      <c r="M8" s="1332"/>
      <c r="N8" s="1333"/>
    </row>
    <row r="9" spans="1:14" s="1336" customFormat="1" x14ac:dyDescent="0.2">
      <c r="A9" s="1346" t="s">
        <v>145</v>
      </c>
      <c r="B9" s="1331"/>
      <c r="C9" s="1332"/>
      <c r="D9" s="1332"/>
      <c r="E9" s="1333"/>
      <c r="F9" s="1334"/>
      <c r="G9" s="1332"/>
      <c r="H9" s="1335"/>
      <c r="I9" s="1331"/>
      <c r="J9" s="1332"/>
      <c r="K9" s="1332"/>
      <c r="L9" s="1332"/>
      <c r="M9" s="1332"/>
      <c r="N9" s="1333"/>
    </row>
    <row r="10" spans="1:14" s="1336" customFormat="1" x14ac:dyDescent="0.2">
      <c r="A10" s="1346" t="s">
        <v>146</v>
      </c>
      <c r="B10" s="1331"/>
      <c r="C10" s="1332"/>
      <c r="D10" s="1332"/>
      <c r="E10" s="1333"/>
      <c r="F10" s="1334"/>
      <c r="G10" s="1332"/>
      <c r="H10" s="1335"/>
      <c r="I10" s="1331"/>
      <c r="J10" s="1332"/>
      <c r="K10" s="1332"/>
      <c r="L10" s="1332"/>
      <c r="M10" s="1332"/>
      <c r="N10" s="1333"/>
    </row>
    <row r="11" spans="1:14" s="1336" customFormat="1" x14ac:dyDescent="0.2">
      <c r="A11" s="1346" t="s">
        <v>147</v>
      </c>
      <c r="B11" s="1331"/>
      <c r="C11" s="1332"/>
      <c r="D11" s="1332"/>
      <c r="E11" s="1333"/>
      <c r="F11" s="1334"/>
      <c r="G11" s="1332"/>
      <c r="H11" s="1335"/>
      <c r="I11" s="1331"/>
      <c r="J11" s="1332"/>
      <c r="K11" s="1332"/>
      <c r="L11" s="1332"/>
      <c r="M11" s="1332"/>
      <c r="N11" s="1333"/>
    </row>
    <row r="12" spans="1:14" s="1336" customFormat="1" x14ac:dyDescent="0.2">
      <c r="A12" s="1346" t="s">
        <v>148</v>
      </c>
      <c r="B12" s="1331"/>
      <c r="C12" s="1332"/>
      <c r="D12" s="1332"/>
      <c r="E12" s="1333"/>
      <c r="F12" s="1334"/>
      <c r="G12" s="1332"/>
      <c r="H12" s="1335"/>
      <c r="I12" s="1331"/>
      <c r="J12" s="1332"/>
      <c r="K12" s="1332"/>
      <c r="L12" s="1332"/>
      <c r="M12" s="1332"/>
      <c r="N12" s="1333"/>
    </row>
    <row r="13" spans="1:14" s="1336" customFormat="1" x14ac:dyDescent="0.2">
      <c r="A13" s="1346" t="s">
        <v>149</v>
      </c>
      <c r="B13" s="1331"/>
      <c r="C13" s="1332"/>
      <c r="D13" s="1332"/>
      <c r="E13" s="1333"/>
      <c r="F13" s="1334"/>
      <c r="G13" s="1332"/>
      <c r="H13" s="1335"/>
      <c r="I13" s="1331"/>
      <c r="J13" s="1332"/>
      <c r="K13" s="1332"/>
      <c r="L13" s="1332"/>
      <c r="M13" s="1332"/>
      <c r="N13" s="1333"/>
    </row>
    <row r="14" spans="1:14" s="13" customFormat="1" x14ac:dyDescent="0.2">
      <c r="A14" s="732" t="s">
        <v>0</v>
      </c>
      <c r="B14" s="1338"/>
      <c r="C14" s="1339"/>
      <c r="D14" s="1339"/>
      <c r="E14" s="1340"/>
      <c r="F14" s="1341"/>
      <c r="G14" s="1339"/>
      <c r="H14" s="1342"/>
      <c r="I14" s="1338"/>
      <c r="J14" s="1339"/>
      <c r="K14" s="1339"/>
      <c r="L14" s="1339"/>
      <c r="M14" s="1339"/>
      <c r="N14" s="1340"/>
    </row>
    <row r="15" spans="1:14" s="13" customFormat="1" ht="13.5" thickBot="1" x14ac:dyDescent="0.25">
      <c r="A15" s="1343" t="s">
        <v>19</v>
      </c>
      <c r="B15" s="1344"/>
      <c r="C15" s="501"/>
      <c r="D15" s="501"/>
      <c r="E15" s="502"/>
      <c r="F15" s="1345"/>
      <c r="G15" s="501"/>
      <c r="H15" s="504"/>
      <c r="I15" s="1344"/>
      <c r="J15" s="501"/>
      <c r="K15" s="501"/>
      <c r="L15" s="501"/>
      <c r="M15" s="501"/>
      <c r="N15" s="502"/>
    </row>
    <row r="16" spans="1:14" ht="13.5" thickTop="1" x14ac:dyDescent="0.2">
      <c r="A16" s="1258" t="s">
        <v>310</v>
      </c>
    </row>
    <row r="17" spans="1:1" x14ac:dyDescent="0.2">
      <c r="A17" s="1258" t="s">
        <v>335</v>
      </c>
    </row>
  </sheetData>
  <mergeCells count="4">
    <mergeCell ref="I4:N4"/>
    <mergeCell ref="B4:E4"/>
    <mergeCell ref="F4:H4"/>
    <mergeCell ref="A4:A5"/>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9" tint="-0.249977111117893"/>
    <pageSetUpPr fitToPage="1"/>
  </sheetPr>
  <dimension ref="A1:V17"/>
  <sheetViews>
    <sheetView zoomScale="150" zoomScaleNormal="150" zoomScaleSheetLayoutView="90" workbookViewId="0">
      <selection activeCell="D5" sqref="D5"/>
    </sheetView>
  </sheetViews>
  <sheetFormatPr baseColWidth="10" defaultColWidth="11.28515625" defaultRowHeight="11.25" x14ac:dyDescent="0.2"/>
  <cols>
    <col min="1" max="1" width="20.28515625" style="4" customWidth="1"/>
    <col min="2" max="2" width="4.5703125" style="4" customWidth="1"/>
    <col min="3" max="3" width="10.7109375" style="4" customWidth="1"/>
    <col min="4" max="4" width="9.85546875" style="4" customWidth="1"/>
    <col min="5" max="5" width="11.28515625" style="4" customWidth="1"/>
    <col min="6" max="6" width="9.85546875" style="4" customWidth="1"/>
    <col min="7" max="7" width="10" style="4" customWidth="1"/>
    <col min="8" max="8" width="11.5703125" style="4" customWidth="1"/>
    <col min="9" max="9" width="10.42578125" style="4" customWidth="1"/>
    <col min="10" max="10" width="3.7109375" style="4" customWidth="1"/>
    <col min="11" max="11" width="11.7109375" style="4" customWidth="1"/>
    <col min="12" max="12" width="8.7109375" style="4" customWidth="1"/>
    <col min="13" max="13" width="11.5703125" style="4" customWidth="1"/>
    <col min="14" max="15" width="5.28515625" style="4" customWidth="1"/>
    <col min="16" max="16" width="11.7109375" style="4" customWidth="1"/>
    <col min="17" max="17" width="6.42578125" style="4" customWidth="1"/>
    <col min="18" max="16384" width="11.28515625" style="4"/>
  </cols>
  <sheetData>
    <row r="1" spans="1:22" s="14" customFormat="1" ht="12.75" x14ac:dyDescent="0.2">
      <c r="A1" s="1947" t="s">
        <v>291</v>
      </c>
      <c r="B1" s="1947"/>
      <c r="C1" s="1947"/>
      <c r="D1" s="1947"/>
      <c r="E1" s="1947"/>
      <c r="F1" s="1947"/>
      <c r="G1" s="1947"/>
      <c r="H1" s="1947"/>
      <c r="I1" s="1947"/>
      <c r="J1" s="1947"/>
      <c r="K1" s="1947"/>
      <c r="L1" s="1947"/>
      <c r="M1" s="1947"/>
      <c r="N1" s="1947"/>
      <c r="O1" s="1947"/>
      <c r="P1" s="1947"/>
      <c r="Q1" s="1947"/>
    </row>
    <row r="2" spans="1:22" s="14" customFormat="1" ht="12.75" x14ac:dyDescent="0.2">
      <c r="A2" s="15" t="s">
        <v>4186</v>
      </c>
      <c r="B2" s="11"/>
      <c r="C2" s="11"/>
      <c r="D2" s="11"/>
      <c r="E2" s="11"/>
      <c r="F2" s="11"/>
      <c r="G2" s="11"/>
      <c r="H2" s="11"/>
      <c r="I2" s="11"/>
      <c r="J2" s="11"/>
      <c r="K2" s="11"/>
      <c r="L2" s="11"/>
      <c r="M2" s="11"/>
      <c r="N2" s="11"/>
      <c r="O2" s="11"/>
      <c r="P2" s="11"/>
      <c r="Q2" s="11"/>
      <c r="R2" s="11"/>
      <c r="S2" s="11"/>
      <c r="T2" s="11"/>
      <c r="U2" s="11"/>
      <c r="V2" s="11"/>
    </row>
    <row r="3" spans="1:22" s="14" customFormat="1" ht="13.5" thickBot="1" x14ac:dyDescent="0.25">
      <c r="A3" s="15"/>
      <c r="B3" s="11"/>
      <c r="C3" s="11"/>
      <c r="D3" s="11"/>
      <c r="E3" s="11"/>
      <c r="F3" s="11"/>
      <c r="G3" s="11"/>
      <c r="H3" s="11"/>
      <c r="I3" s="11"/>
      <c r="J3" s="11"/>
      <c r="K3" s="11"/>
      <c r="L3" s="11"/>
      <c r="M3" s="11"/>
      <c r="N3" s="11"/>
      <c r="O3" s="11"/>
      <c r="P3" s="11"/>
      <c r="Q3" s="11"/>
      <c r="R3" s="11"/>
      <c r="S3" s="11"/>
      <c r="T3" s="11"/>
      <c r="U3" s="11"/>
      <c r="V3" s="11"/>
    </row>
    <row r="4" spans="1:22" ht="38.450000000000003" customHeight="1" thickTop="1" x14ac:dyDescent="0.2">
      <c r="A4" s="1945" t="s">
        <v>1</v>
      </c>
      <c r="B4" s="1940" t="s">
        <v>21215</v>
      </c>
      <c r="C4" s="1948"/>
      <c r="D4" s="1948"/>
      <c r="E4" s="1948"/>
      <c r="F4" s="1948"/>
      <c r="G4" s="1948"/>
      <c r="H4" s="1949"/>
      <c r="I4" s="1943" t="s">
        <v>21216</v>
      </c>
      <c r="J4" s="1948"/>
      <c r="K4" s="1948"/>
      <c r="L4" s="1948"/>
      <c r="M4" s="1950"/>
      <c r="N4" s="1940" t="s">
        <v>21217</v>
      </c>
      <c r="O4" s="1942"/>
      <c r="P4" s="1951" t="s">
        <v>0</v>
      </c>
      <c r="Q4" s="1949"/>
    </row>
    <row r="5" spans="1:22" s="1259" customFormat="1" ht="81.599999999999994" customHeight="1" x14ac:dyDescent="0.2">
      <c r="A5" s="1946"/>
      <c r="B5" s="340" t="s">
        <v>190</v>
      </c>
      <c r="C5" s="326" t="s">
        <v>191</v>
      </c>
      <c r="D5" s="326" t="s">
        <v>192</v>
      </c>
      <c r="E5" s="326" t="s">
        <v>193</v>
      </c>
      <c r="F5" s="326" t="s">
        <v>194</v>
      </c>
      <c r="G5" s="326" t="s">
        <v>195</v>
      </c>
      <c r="H5" s="327" t="s">
        <v>196</v>
      </c>
      <c r="I5" s="338" t="s">
        <v>197</v>
      </c>
      <c r="J5" s="326" t="s">
        <v>195</v>
      </c>
      <c r="K5" s="326" t="s">
        <v>198</v>
      </c>
      <c r="L5" s="326" t="s">
        <v>199</v>
      </c>
      <c r="M5" s="343" t="s">
        <v>200</v>
      </c>
      <c r="N5" s="340" t="s">
        <v>201</v>
      </c>
      <c r="O5" s="327" t="s">
        <v>202</v>
      </c>
      <c r="P5" s="338" t="s">
        <v>18</v>
      </c>
      <c r="Q5" s="327" t="s">
        <v>20</v>
      </c>
    </row>
    <row r="6" spans="1:22" s="1037" customFormat="1" ht="24.6" customHeight="1" x14ac:dyDescent="0.2">
      <c r="A6" s="1347" t="s">
        <v>31</v>
      </c>
      <c r="B6" s="1331"/>
      <c r="C6" s="1085">
        <v>153220115</v>
      </c>
      <c r="D6" s="1085">
        <v>13100324</v>
      </c>
      <c r="E6" s="1085">
        <v>1063211849</v>
      </c>
      <c r="F6" s="1085">
        <v>178620869</v>
      </c>
      <c r="G6" s="1085">
        <v>66873426</v>
      </c>
      <c r="H6" s="1309">
        <f>SUM(B6:G6)</f>
        <v>1475026583</v>
      </c>
      <c r="I6" s="1350">
        <v>18040000</v>
      </c>
      <c r="J6" s="1085"/>
      <c r="K6" s="1085">
        <v>202943415</v>
      </c>
      <c r="L6" s="1085">
        <v>3864000</v>
      </c>
      <c r="M6" s="1313">
        <f>SUM(I6:L6)</f>
        <v>224847415</v>
      </c>
      <c r="N6" s="1357"/>
      <c r="O6" s="55">
        <f>+N6</f>
        <v>0</v>
      </c>
      <c r="P6" s="1356">
        <f>+H6+M6+O6</f>
        <v>1699873998</v>
      </c>
      <c r="Q6" s="1295">
        <f t="shared" ref="Q6:Q11" si="0">+P6/$P$16</f>
        <v>0.21950923782988574</v>
      </c>
    </row>
    <row r="7" spans="1:22" s="1037" customFormat="1" ht="24.6" customHeight="1" x14ac:dyDescent="0.2">
      <c r="A7" s="1347" t="s">
        <v>32</v>
      </c>
      <c r="B7" s="1331"/>
      <c r="C7" s="1085">
        <v>227620322</v>
      </c>
      <c r="D7" s="1085">
        <v>9877284</v>
      </c>
      <c r="E7" s="1085">
        <v>537855628</v>
      </c>
      <c r="F7" s="1085">
        <v>1784665</v>
      </c>
      <c r="G7" s="1085">
        <v>1312980</v>
      </c>
      <c r="H7" s="1309">
        <f>SUM(B7:G7)</f>
        <v>778450879</v>
      </c>
      <c r="I7" s="1350"/>
      <c r="J7" s="1085"/>
      <c r="K7" s="1085">
        <v>13062012</v>
      </c>
      <c r="L7" s="1085"/>
      <c r="M7" s="1313">
        <f t="shared" ref="M7:M11" si="1">SUM(I7:L7)</f>
        <v>13062012</v>
      </c>
      <c r="N7" s="1357"/>
      <c r="O7" s="55">
        <f t="shared" ref="O7:O11" si="2">+N7</f>
        <v>0</v>
      </c>
      <c r="P7" s="1356">
        <f t="shared" ref="P7:P11" si="3">+H7+M7+O7</f>
        <v>791512891</v>
      </c>
      <c r="Q7" s="1295">
        <f t="shared" si="0"/>
        <v>0.10221015889434143</v>
      </c>
    </row>
    <row r="8" spans="1:22" s="1037" customFormat="1" ht="34.15" customHeight="1" x14ac:dyDescent="0.2">
      <c r="A8" s="1347" t="s">
        <v>21218</v>
      </c>
      <c r="B8" s="1331"/>
      <c r="C8" s="1085"/>
      <c r="D8" s="1085"/>
      <c r="E8" s="1085"/>
      <c r="F8" s="1085"/>
      <c r="G8" s="1085"/>
      <c r="H8" s="1309"/>
      <c r="I8" s="1350">
        <v>104251273</v>
      </c>
      <c r="J8" s="1085"/>
      <c r="K8" s="1085">
        <v>5132924730</v>
      </c>
      <c r="L8" s="1085"/>
      <c r="M8" s="1313">
        <f t="shared" si="1"/>
        <v>5237176003</v>
      </c>
      <c r="N8" s="1357"/>
      <c r="O8" s="55">
        <f t="shared" si="2"/>
        <v>0</v>
      </c>
      <c r="P8" s="1356">
        <f t="shared" si="3"/>
        <v>5237176003</v>
      </c>
      <c r="Q8" s="1295">
        <f t="shared" si="0"/>
        <v>0.67629042749761348</v>
      </c>
    </row>
    <row r="9" spans="1:22" s="1037" customFormat="1" ht="24.6" customHeight="1" x14ac:dyDescent="0.2">
      <c r="A9" s="1347" t="s">
        <v>33</v>
      </c>
      <c r="B9" s="1331"/>
      <c r="C9" s="1085"/>
      <c r="D9" s="1085"/>
      <c r="E9" s="1085">
        <v>3833103</v>
      </c>
      <c r="F9" s="1085"/>
      <c r="G9" s="1085"/>
      <c r="H9" s="1309">
        <f>SUM(B9:G9)</f>
        <v>3833103</v>
      </c>
      <c r="I9" s="1350"/>
      <c r="J9" s="1085"/>
      <c r="K9" s="1085">
        <v>9263890</v>
      </c>
      <c r="L9" s="1085"/>
      <c r="M9" s="1313">
        <f t="shared" si="1"/>
        <v>9263890</v>
      </c>
      <c r="N9" s="1357"/>
      <c r="O9" s="55">
        <f t="shared" si="2"/>
        <v>0</v>
      </c>
      <c r="P9" s="1356">
        <f t="shared" si="3"/>
        <v>13096993</v>
      </c>
      <c r="Q9" s="1295">
        <f t="shared" si="0"/>
        <v>1.6912494424150539E-3</v>
      </c>
    </row>
    <row r="10" spans="1:22" s="1037" customFormat="1" ht="24.6" customHeight="1" x14ac:dyDescent="0.2">
      <c r="A10" s="1347" t="s">
        <v>34</v>
      </c>
      <c r="B10" s="1331"/>
      <c r="C10" s="1085"/>
      <c r="D10" s="1085"/>
      <c r="E10" s="1085">
        <v>31569</v>
      </c>
      <c r="F10" s="1085"/>
      <c r="G10" s="1085"/>
      <c r="H10" s="1309">
        <f>SUM(B10:G10)</f>
        <v>31569</v>
      </c>
      <c r="I10" s="1350"/>
      <c r="J10" s="1085"/>
      <c r="K10" s="1085"/>
      <c r="L10" s="1085">
        <v>2283309</v>
      </c>
      <c r="M10" s="1313">
        <f t="shared" si="1"/>
        <v>2283309</v>
      </c>
      <c r="N10" s="1357"/>
      <c r="O10" s="55">
        <f t="shared" si="2"/>
        <v>0</v>
      </c>
      <c r="P10" s="1356">
        <f t="shared" si="3"/>
        <v>2314878</v>
      </c>
      <c r="Q10" s="1295">
        <f t="shared" si="0"/>
        <v>2.9892633574430983E-4</v>
      </c>
    </row>
    <row r="11" spans="1:22" s="1037" customFormat="1" ht="46.15" customHeight="1" x14ac:dyDescent="0.2">
      <c r="A11" s="1348" t="s">
        <v>21219</v>
      </c>
      <c r="B11" s="1331"/>
      <c r="C11" s="1085"/>
      <c r="D11" s="1085"/>
      <c r="E11" s="1085">
        <v>31569</v>
      </c>
      <c r="F11" s="1085"/>
      <c r="G11" s="1085"/>
      <c r="H11" s="1309">
        <f>SUM(B11:G11)</f>
        <v>31569</v>
      </c>
      <c r="I11" s="1350"/>
      <c r="J11" s="1085"/>
      <c r="K11" s="1085"/>
      <c r="L11" s="1085">
        <v>2283309</v>
      </c>
      <c r="M11" s="1313">
        <f t="shared" si="1"/>
        <v>2283309</v>
      </c>
      <c r="N11" s="1357"/>
      <c r="O11" s="55">
        <f t="shared" si="2"/>
        <v>0</v>
      </c>
      <c r="P11" s="1356">
        <f t="shared" si="3"/>
        <v>2314878</v>
      </c>
      <c r="Q11" s="1295">
        <f t="shared" si="0"/>
        <v>2.9892633574430983E-4</v>
      </c>
    </row>
    <row r="12" spans="1:22" s="1037" customFormat="1" ht="24.6" customHeight="1" x14ac:dyDescent="0.2">
      <c r="A12" s="1348" t="s">
        <v>21220</v>
      </c>
      <c r="B12" s="1331"/>
      <c r="C12" s="1085"/>
      <c r="D12" s="1085"/>
      <c r="E12" s="1085"/>
      <c r="F12" s="1085"/>
      <c r="G12" s="1085"/>
      <c r="H12" s="1309"/>
      <c r="I12" s="1350"/>
      <c r="J12" s="1085"/>
      <c r="K12" s="1085"/>
      <c r="L12" s="1085"/>
      <c r="M12" s="1313"/>
      <c r="N12" s="1357"/>
      <c r="O12" s="55"/>
      <c r="P12" s="1356"/>
      <c r="Q12" s="1295"/>
    </row>
    <row r="13" spans="1:22" s="1037" customFormat="1" ht="34.9" customHeight="1" x14ac:dyDescent="0.2">
      <c r="A13" s="1348" t="s">
        <v>21221</v>
      </c>
      <c r="B13" s="1331"/>
      <c r="C13" s="1085"/>
      <c r="D13" s="1085"/>
      <c r="E13" s="1085"/>
      <c r="F13" s="1085"/>
      <c r="G13" s="1085"/>
      <c r="H13" s="1309"/>
      <c r="I13" s="1350"/>
      <c r="J13" s="1085"/>
      <c r="K13" s="1085"/>
      <c r="L13" s="1085"/>
      <c r="M13" s="1313"/>
      <c r="N13" s="1357"/>
      <c r="O13" s="55"/>
      <c r="P13" s="1356"/>
      <c r="Q13" s="1295"/>
    </row>
    <row r="14" spans="1:22" s="1037" customFormat="1" ht="24.6" customHeight="1" x14ac:dyDescent="0.2">
      <c r="A14" s="1348" t="s">
        <v>21222</v>
      </c>
      <c r="B14" s="1331"/>
      <c r="C14" s="1332"/>
      <c r="D14" s="1332"/>
      <c r="E14" s="1332"/>
      <c r="F14" s="1332"/>
      <c r="G14" s="1332"/>
      <c r="H14" s="1352"/>
      <c r="I14" s="1334"/>
      <c r="J14" s="1332"/>
      <c r="K14" s="1332"/>
      <c r="L14" s="1332"/>
      <c r="M14" s="1354"/>
      <c r="N14" s="1331"/>
      <c r="O14" s="1333"/>
      <c r="P14" s="1356"/>
      <c r="Q14" s="1295"/>
    </row>
    <row r="15" spans="1:22" s="1037" customFormat="1" ht="24.6" customHeight="1" x14ac:dyDescent="0.2">
      <c r="A15" s="1348" t="s">
        <v>21223</v>
      </c>
      <c r="B15" s="1331"/>
      <c r="C15" s="1332"/>
      <c r="D15" s="1332"/>
      <c r="E15" s="1332"/>
      <c r="F15" s="1332"/>
      <c r="G15" s="1332"/>
      <c r="H15" s="1352"/>
      <c r="I15" s="1334"/>
      <c r="J15" s="1332"/>
      <c r="K15" s="1332"/>
      <c r="L15" s="1332"/>
      <c r="M15" s="1354"/>
      <c r="N15" s="1331"/>
      <c r="O15" s="1333"/>
      <c r="P15" s="1356"/>
      <c r="Q15" s="1295"/>
    </row>
    <row r="16" spans="1:22" s="1037" customFormat="1" ht="15.6" customHeight="1" thickBot="1" x14ac:dyDescent="0.25">
      <c r="A16" s="1349" t="s">
        <v>0</v>
      </c>
      <c r="B16" s="1353">
        <f t="shared" ref="B16:P16" si="4">+B6+B7+B8+B9+B10</f>
        <v>0</v>
      </c>
      <c r="C16" s="1083">
        <f t="shared" si="4"/>
        <v>380840437</v>
      </c>
      <c r="D16" s="1083">
        <f t="shared" si="4"/>
        <v>22977608</v>
      </c>
      <c r="E16" s="1083">
        <f t="shared" si="4"/>
        <v>1604932149</v>
      </c>
      <c r="F16" s="1083">
        <f t="shared" si="4"/>
        <v>180405534</v>
      </c>
      <c r="G16" s="1083">
        <f t="shared" si="4"/>
        <v>68186406</v>
      </c>
      <c r="H16" s="190">
        <f t="shared" si="4"/>
        <v>2257342134</v>
      </c>
      <c r="I16" s="1351">
        <f t="shared" si="4"/>
        <v>122291273</v>
      </c>
      <c r="J16" s="1083">
        <f t="shared" si="4"/>
        <v>0</v>
      </c>
      <c r="K16" s="1083">
        <f t="shared" si="4"/>
        <v>5358194047</v>
      </c>
      <c r="L16" s="1083">
        <f t="shared" si="4"/>
        <v>6147309</v>
      </c>
      <c r="M16" s="1355">
        <f t="shared" si="4"/>
        <v>5486632629</v>
      </c>
      <c r="N16" s="1353">
        <f t="shared" si="4"/>
        <v>0</v>
      </c>
      <c r="O16" s="190">
        <f t="shared" si="4"/>
        <v>0</v>
      </c>
      <c r="P16" s="1351">
        <f t="shared" si="4"/>
        <v>7743974763</v>
      </c>
      <c r="Q16" s="1300">
        <f>+P16/$P$16</f>
        <v>1</v>
      </c>
    </row>
    <row r="17" spans="1:17" ht="12" thickTop="1" x14ac:dyDescent="0.2">
      <c r="A17" s="1250"/>
      <c r="B17" s="1260"/>
      <c r="C17" s="1260"/>
      <c r="D17" s="1260"/>
      <c r="E17" s="1260"/>
      <c r="F17" s="1260"/>
      <c r="G17" s="1260"/>
      <c r="H17" s="1260"/>
      <c r="I17" s="1260"/>
      <c r="J17" s="1260"/>
      <c r="K17" s="1260"/>
      <c r="L17" s="1260"/>
      <c r="M17" s="1260"/>
      <c r="N17" s="1260"/>
      <c r="O17" s="1260"/>
      <c r="P17" s="1260"/>
      <c r="Q17" s="1260"/>
    </row>
  </sheetData>
  <mergeCells count="6">
    <mergeCell ref="A1:Q1"/>
    <mergeCell ref="A4:A5"/>
    <mergeCell ref="B4:H4"/>
    <mergeCell ref="I4:M4"/>
    <mergeCell ref="N4:O4"/>
    <mergeCell ref="P4:Q4"/>
  </mergeCells>
  <phoneticPr fontId="0" type="noConversion"/>
  <pageMargins left="0.23622047244094491" right="0.23622047244094491" top="0.74803149606299213" bottom="0.74803149606299213" header="0.31496062992125984" footer="0.31496062992125984"/>
  <pageSetup paperSize="9" scale="88" fitToHeight="0" orientation="landscape" r:id="rId1"/>
  <headerFooter alignWithMargins="0">
    <oddHeader xml:space="preserve">&amp;C&amp;"Arial,Negrita"&amp;18PROYECTO DEL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theme="9" tint="-0.249977111117893"/>
    <pageSetUpPr fitToPage="1"/>
  </sheetPr>
  <dimension ref="A1:V66"/>
  <sheetViews>
    <sheetView view="pageLayout" zoomScale="90" zoomScaleNormal="110" zoomScaleSheetLayoutView="70" zoomScalePageLayoutView="90" workbookViewId="0">
      <selection activeCell="S5" sqref="S5"/>
    </sheetView>
  </sheetViews>
  <sheetFormatPr baseColWidth="10" defaultColWidth="11.42578125" defaultRowHeight="11.25" x14ac:dyDescent="0.2"/>
  <cols>
    <col min="1" max="1" width="13" style="4" customWidth="1"/>
    <col min="2" max="2" width="9" style="4" customWidth="1"/>
    <col min="3" max="3" width="3.7109375" style="1263" customWidth="1"/>
    <col min="4" max="4" width="10.42578125" style="1263" customWidth="1"/>
    <col min="5" max="5" width="10" style="1263" customWidth="1"/>
    <col min="6" max="6" width="12" style="1263" customWidth="1"/>
    <col min="7" max="7" width="10.5703125" style="1263" customWidth="1"/>
    <col min="8" max="8" width="9.7109375" style="1263" customWidth="1"/>
    <col min="9" max="9" width="12.28515625" style="1263" customWidth="1"/>
    <col min="10" max="10" width="11.7109375" style="1263" customWidth="1"/>
    <col min="11" max="11" width="4.85546875" style="1263" customWidth="1"/>
    <col min="12" max="12" width="11.5703125" style="1263" customWidth="1"/>
    <col min="13" max="13" width="9.28515625" style="1263" customWidth="1"/>
    <col min="14" max="14" width="11.42578125" style="1263" customWidth="1"/>
    <col min="15" max="16" width="5.28515625" style="1263" customWidth="1"/>
    <col min="17" max="17" width="11.5703125" style="1263" customWidth="1"/>
    <col min="18" max="18" width="6.5703125" style="4" customWidth="1"/>
    <col min="19" max="16384" width="11.42578125" style="4"/>
  </cols>
  <sheetData>
    <row r="1" spans="1:22" s="14" customFormat="1" ht="12.75" x14ac:dyDescent="0.2">
      <c r="A1" s="1321" t="s">
        <v>292</v>
      </c>
      <c r="B1" s="23"/>
      <c r="C1" s="1261"/>
      <c r="D1" s="1261"/>
      <c r="E1" s="1261"/>
      <c r="F1" s="1261"/>
      <c r="G1" s="1261"/>
      <c r="H1" s="1261"/>
      <c r="I1" s="1261"/>
      <c r="J1" s="1261"/>
      <c r="K1" s="1261"/>
      <c r="L1" s="1261"/>
      <c r="M1" s="1261"/>
      <c r="N1" s="1261"/>
      <c r="O1" s="1261"/>
      <c r="P1" s="1261"/>
      <c r="Q1" s="1261"/>
      <c r="R1" s="23"/>
    </row>
    <row r="2" spans="1:22" s="14" customFormat="1" ht="12.75" x14ac:dyDescent="0.2">
      <c r="A2" s="15" t="s">
        <v>4186</v>
      </c>
      <c r="B2" s="11"/>
      <c r="C2" s="1262"/>
      <c r="D2" s="1262"/>
      <c r="E2" s="1262"/>
      <c r="F2" s="1262"/>
      <c r="G2" s="1262"/>
      <c r="H2" s="1262"/>
      <c r="I2" s="1262"/>
      <c r="J2" s="1262"/>
      <c r="K2" s="1262"/>
      <c r="L2" s="1262"/>
      <c r="M2" s="1262"/>
      <c r="N2" s="1262"/>
      <c r="O2" s="1262"/>
      <c r="P2" s="1262"/>
      <c r="Q2" s="1262"/>
      <c r="R2" s="11"/>
      <c r="S2" s="11"/>
      <c r="T2" s="11"/>
      <c r="U2" s="11"/>
      <c r="V2" s="11"/>
    </row>
    <row r="3" spans="1:22" s="14" customFormat="1" ht="13.5" thickBot="1" x14ac:dyDescent="0.25">
      <c r="A3" s="15"/>
      <c r="B3" s="11"/>
      <c r="C3" s="1262"/>
      <c r="D3" s="1262"/>
      <c r="E3" s="1262"/>
      <c r="F3" s="1262"/>
      <c r="G3" s="1262"/>
      <c r="H3" s="1262"/>
      <c r="I3" s="1262"/>
      <c r="J3" s="1262"/>
      <c r="K3" s="1262"/>
      <c r="L3" s="1262"/>
      <c r="M3" s="1262"/>
      <c r="N3" s="1262"/>
      <c r="O3" s="1262"/>
      <c r="P3" s="1262"/>
      <c r="Q3" s="1262"/>
      <c r="R3" s="11"/>
      <c r="S3" s="11"/>
      <c r="T3" s="11"/>
      <c r="U3" s="11"/>
      <c r="V3" s="11"/>
    </row>
    <row r="4" spans="1:22" ht="34.15" customHeight="1" thickTop="1" x14ac:dyDescent="0.2">
      <c r="A4" s="1945" t="s">
        <v>89</v>
      </c>
      <c r="B4" s="1956" t="s">
        <v>21153</v>
      </c>
      <c r="C4" s="1958" t="s">
        <v>21</v>
      </c>
      <c r="D4" s="1959"/>
      <c r="E4" s="1959"/>
      <c r="F4" s="1959"/>
      <c r="G4" s="1959"/>
      <c r="H4" s="1959"/>
      <c r="I4" s="1960"/>
      <c r="J4" s="1961" t="s">
        <v>73</v>
      </c>
      <c r="K4" s="1962"/>
      <c r="L4" s="1962"/>
      <c r="M4" s="1962"/>
      <c r="N4" s="1963"/>
      <c r="O4" s="1964" t="s">
        <v>62</v>
      </c>
      <c r="P4" s="1965"/>
      <c r="Q4" s="1929" t="s">
        <v>0</v>
      </c>
      <c r="R4" s="1930"/>
    </row>
    <row r="5" spans="1:22" ht="114.6" customHeight="1" x14ac:dyDescent="0.2">
      <c r="A5" s="1946"/>
      <c r="B5" s="1957"/>
      <c r="C5" s="1366" t="s">
        <v>154</v>
      </c>
      <c r="D5" s="1358" t="s">
        <v>155</v>
      </c>
      <c r="E5" s="1358" t="s">
        <v>156</v>
      </c>
      <c r="F5" s="1358" t="s">
        <v>157</v>
      </c>
      <c r="G5" s="1358" t="s">
        <v>158</v>
      </c>
      <c r="H5" s="1358" t="s">
        <v>159</v>
      </c>
      <c r="I5" s="1367" t="s">
        <v>70</v>
      </c>
      <c r="J5" s="1372" t="s">
        <v>158</v>
      </c>
      <c r="K5" s="1358" t="s">
        <v>159</v>
      </c>
      <c r="L5" s="1358" t="s">
        <v>160</v>
      </c>
      <c r="M5" s="1358" t="s">
        <v>161</v>
      </c>
      <c r="N5" s="1373" t="s">
        <v>71</v>
      </c>
      <c r="O5" s="1366" t="s">
        <v>162</v>
      </c>
      <c r="P5" s="1367" t="s">
        <v>72</v>
      </c>
      <c r="Q5" s="1376" t="s">
        <v>28</v>
      </c>
      <c r="R5" s="1293" t="s">
        <v>61</v>
      </c>
    </row>
    <row r="6" spans="1:22" s="1037" customFormat="1" ht="13.9" customHeight="1" x14ac:dyDescent="0.2">
      <c r="A6" s="1952" t="s">
        <v>90</v>
      </c>
      <c r="B6" s="1377">
        <v>2020</v>
      </c>
      <c r="C6" s="1350"/>
      <c r="D6" s="1085">
        <v>178590574</v>
      </c>
      <c r="E6" s="1085">
        <v>5537621</v>
      </c>
      <c r="F6" s="1085">
        <v>608663818</v>
      </c>
      <c r="G6" s="1085">
        <v>68161942</v>
      </c>
      <c r="H6" s="1085">
        <v>30773869</v>
      </c>
      <c r="I6" s="1378">
        <f>SUM(C6:H6)</f>
        <v>891727824</v>
      </c>
      <c r="J6" s="1357">
        <v>300447607</v>
      </c>
      <c r="K6" s="1085"/>
      <c r="L6" s="1085">
        <v>155706911</v>
      </c>
      <c r="M6" s="1085">
        <v>7042840</v>
      </c>
      <c r="N6" s="55">
        <f>SUM(J6:M6)</f>
        <v>463197358</v>
      </c>
      <c r="O6" s="1350"/>
      <c r="P6" s="1378">
        <f>+O6</f>
        <v>0</v>
      </c>
      <c r="Q6" s="1357">
        <f>+I6+N6+P6</f>
        <v>1354925182</v>
      </c>
      <c r="R6" s="1359">
        <f>+Q6/$Q$62</f>
        <v>0.16769797145770995</v>
      </c>
    </row>
    <row r="7" spans="1:22" s="1037" customFormat="1" ht="13.9" customHeight="1" x14ac:dyDescent="0.2">
      <c r="A7" s="1952"/>
      <c r="B7" s="1377">
        <v>2021</v>
      </c>
      <c r="C7" s="1350"/>
      <c r="D7" s="1085">
        <v>173942884</v>
      </c>
      <c r="E7" s="1085">
        <v>4588776</v>
      </c>
      <c r="F7" s="1085">
        <v>665859458</v>
      </c>
      <c r="G7" s="1085">
        <v>73532245</v>
      </c>
      <c r="H7" s="1085">
        <v>32556518</v>
      </c>
      <c r="I7" s="1378">
        <f>SUM(C7:H7)</f>
        <v>950479881</v>
      </c>
      <c r="J7" s="1357"/>
      <c r="K7" s="1085"/>
      <c r="L7" s="1085">
        <v>315015306</v>
      </c>
      <c r="M7" s="1085">
        <v>19743123</v>
      </c>
      <c r="N7" s="55">
        <f>SUM(J7:M7)</f>
        <v>334758429</v>
      </c>
      <c r="O7" s="1350"/>
      <c r="P7" s="1378">
        <f>+O7</f>
        <v>0</v>
      </c>
      <c r="Q7" s="1357">
        <f>+I7+N7+P7</f>
        <v>1285238310</v>
      </c>
      <c r="R7" s="1359">
        <f>+Q7/$Q$63</f>
        <v>0.13949492517269221</v>
      </c>
    </row>
    <row r="8" spans="1:22" s="1037" customFormat="1" ht="13.9" customHeight="1" x14ac:dyDescent="0.2">
      <c r="A8" s="1952"/>
      <c r="B8" s="1377">
        <v>2022</v>
      </c>
      <c r="C8" s="1350"/>
      <c r="D8" s="1085">
        <v>182202919</v>
      </c>
      <c r="E8" s="1085">
        <v>5350757</v>
      </c>
      <c r="F8" s="1085">
        <v>713134848</v>
      </c>
      <c r="G8" s="1085">
        <v>77336318</v>
      </c>
      <c r="H8" s="1085">
        <v>43115023</v>
      </c>
      <c r="I8" s="1378">
        <f>SUM(C8:H8)</f>
        <v>1021139865</v>
      </c>
      <c r="J8" s="1357"/>
      <c r="K8" s="1085"/>
      <c r="L8" s="1085">
        <v>276908247</v>
      </c>
      <c r="M8" s="1085">
        <v>6147309</v>
      </c>
      <c r="N8" s="55">
        <f>SUM(J8:M8)</f>
        <v>283055556</v>
      </c>
      <c r="O8" s="1350"/>
      <c r="P8" s="1378">
        <f>+O8</f>
        <v>0</v>
      </c>
      <c r="Q8" s="1357">
        <f>+I8+N8+P8</f>
        <v>1304195421</v>
      </c>
      <c r="R8" s="1359">
        <f>+Q8/$Q$64</f>
        <v>0.16841421374864571</v>
      </c>
    </row>
    <row r="9" spans="1:22" s="1037" customFormat="1" ht="24.6" customHeight="1" x14ac:dyDescent="0.2">
      <c r="A9" s="1952"/>
      <c r="B9" s="1379" t="s">
        <v>360</v>
      </c>
      <c r="C9" s="1380" t="str">
        <f t="shared" ref="C9:Q9" si="0">+IF(C7&gt;0,C8/C7-1,"")</f>
        <v/>
      </c>
      <c r="D9" s="1360">
        <f t="shared" si="0"/>
        <v>4.7487053278937319E-2</v>
      </c>
      <c r="E9" s="1360">
        <f t="shared" si="0"/>
        <v>0.16605321331875866</v>
      </c>
      <c r="F9" s="1360">
        <f t="shared" si="0"/>
        <v>7.0999051574634153E-2</v>
      </c>
      <c r="G9" s="1360">
        <f t="shared" si="0"/>
        <v>5.1733399408653957E-2</v>
      </c>
      <c r="H9" s="1360">
        <f t="shared" si="0"/>
        <v>0.32431309146758269</v>
      </c>
      <c r="I9" s="1368">
        <f t="shared" si="0"/>
        <v>7.4341377879202142E-2</v>
      </c>
      <c r="J9" s="1374" t="str">
        <f t="shared" si="0"/>
        <v/>
      </c>
      <c r="K9" s="1360" t="str">
        <f t="shared" si="0"/>
        <v/>
      </c>
      <c r="L9" s="1360">
        <f t="shared" si="0"/>
        <v>-0.12096891253912601</v>
      </c>
      <c r="M9" s="1360">
        <f t="shared" si="0"/>
        <v>-0.68863543016978623</v>
      </c>
      <c r="N9" s="1361">
        <f t="shared" si="0"/>
        <v>-0.15444830815596877</v>
      </c>
      <c r="O9" s="1370" t="str">
        <f t="shared" si="0"/>
        <v/>
      </c>
      <c r="P9" s="1368" t="str">
        <f t="shared" si="0"/>
        <v/>
      </c>
      <c r="Q9" s="1374">
        <f t="shared" si="0"/>
        <v>1.474988012145384E-2</v>
      </c>
      <c r="R9" s="1361"/>
    </row>
    <row r="10" spans="1:22" s="1037" customFormat="1" ht="13.9" customHeight="1" x14ac:dyDescent="0.2">
      <c r="A10" s="1952" t="s">
        <v>163</v>
      </c>
      <c r="B10" s="1377">
        <v>2020</v>
      </c>
      <c r="C10" s="1350"/>
      <c r="D10" s="1085">
        <v>34731325</v>
      </c>
      <c r="E10" s="1085"/>
      <c r="F10" s="1085">
        <v>5299522</v>
      </c>
      <c r="G10" s="1085">
        <v>0</v>
      </c>
      <c r="H10" s="1085">
        <v>23950299</v>
      </c>
      <c r="I10" s="1378">
        <f>SUM(C10:H10)</f>
        <v>63981146</v>
      </c>
      <c r="J10" s="1357">
        <v>1303908</v>
      </c>
      <c r="K10" s="1085"/>
      <c r="L10" s="1085">
        <v>901346</v>
      </c>
      <c r="M10" s="1085"/>
      <c r="N10" s="55">
        <f>SUM(J10:M10)</f>
        <v>2205254</v>
      </c>
      <c r="O10" s="1350"/>
      <c r="P10" s="1378">
        <f>+O10</f>
        <v>0</v>
      </c>
      <c r="Q10" s="1357">
        <f>+I10+N10+P10</f>
        <v>66186400</v>
      </c>
      <c r="R10" s="1359">
        <f>+Q10/$Q$62</f>
        <v>8.1918360995438151E-3</v>
      </c>
    </row>
    <row r="11" spans="1:22" s="1037" customFormat="1" ht="13.9" customHeight="1" x14ac:dyDescent="0.2">
      <c r="A11" s="1952"/>
      <c r="B11" s="1377">
        <v>2021</v>
      </c>
      <c r="C11" s="1350"/>
      <c r="D11" s="1085">
        <v>34731325</v>
      </c>
      <c r="E11" s="1085"/>
      <c r="F11" s="1085">
        <v>5165077</v>
      </c>
      <c r="G11" s="1085">
        <v>40191</v>
      </c>
      <c r="H11" s="1085">
        <v>23950298</v>
      </c>
      <c r="I11" s="1378">
        <f>SUM(C11:H11)</f>
        <v>63886891</v>
      </c>
      <c r="J11" s="1357"/>
      <c r="K11" s="1085"/>
      <c r="L11" s="1085">
        <v>578831</v>
      </c>
      <c r="M11" s="1085"/>
      <c r="N11" s="55">
        <f>SUM(J11:M11)</f>
        <v>578831</v>
      </c>
      <c r="O11" s="1350"/>
      <c r="P11" s="1378">
        <f>+O11</f>
        <v>0</v>
      </c>
      <c r="Q11" s="1357">
        <f>+I11+N11+P11</f>
        <v>64465722</v>
      </c>
      <c r="R11" s="1359">
        <f>+Q11/$Q$63</f>
        <v>6.9968666484844962E-3</v>
      </c>
    </row>
    <row r="12" spans="1:22" s="1037" customFormat="1" ht="13.9" customHeight="1" x14ac:dyDescent="0.2">
      <c r="A12" s="1952"/>
      <c r="B12" s="1377">
        <v>2022</v>
      </c>
      <c r="C12" s="1350"/>
      <c r="D12" s="1085">
        <v>35086222</v>
      </c>
      <c r="E12" s="1085"/>
      <c r="F12" s="1085">
        <v>5551928</v>
      </c>
      <c r="G12" s="1085">
        <v>80382</v>
      </c>
      <c r="H12" s="1085">
        <v>24435170</v>
      </c>
      <c r="I12" s="1378">
        <f>SUM(C12:H12)</f>
        <v>65153702</v>
      </c>
      <c r="J12" s="1357"/>
      <c r="K12" s="1085"/>
      <c r="L12" s="1085">
        <v>4914300</v>
      </c>
      <c r="M12" s="1085"/>
      <c r="N12" s="55">
        <f>SUM(J12:M12)</f>
        <v>4914300</v>
      </c>
      <c r="O12" s="1350"/>
      <c r="P12" s="1378">
        <f>+O12</f>
        <v>0</v>
      </c>
      <c r="Q12" s="1357">
        <f>+I12+N12+P12</f>
        <v>70068002</v>
      </c>
      <c r="R12" s="1359">
        <f>+Q12/$Q$64</f>
        <v>9.0480669351840452E-3</v>
      </c>
    </row>
    <row r="13" spans="1:22" s="1037" customFormat="1" ht="24.6" customHeight="1" x14ac:dyDescent="0.2">
      <c r="A13" s="1952"/>
      <c r="B13" s="1379" t="s">
        <v>360</v>
      </c>
      <c r="C13" s="1381" t="str">
        <f t="shared" ref="C13:Q13" si="1">+IF(C11&gt;0,C12/C11-1,"")</f>
        <v/>
      </c>
      <c r="D13" s="1360">
        <f t="shared" si="1"/>
        <v>1.0218354756117209E-2</v>
      </c>
      <c r="E13" s="1360" t="str">
        <f t="shared" si="1"/>
        <v/>
      </c>
      <c r="F13" s="1360">
        <f t="shared" si="1"/>
        <v>7.4897431345166687E-2</v>
      </c>
      <c r="G13" s="1360">
        <f t="shared" si="1"/>
        <v>1</v>
      </c>
      <c r="H13" s="1360">
        <f t="shared" si="1"/>
        <v>2.0244925553744686E-2</v>
      </c>
      <c r="I13" s="1368">
        <f t="shared" si="1"/>
        <v>1.9828966164592288E-2</v>
      </c>
      <c r="J13" s="1374" t="str">
        <f t="shared" si="1"/>
        <v/>
      </c>
      <c r="K13" s="1360" t="str">
        <f t="shared" si="1"/>
        <v/>
      </c>
      <c r="L13" s="1360">
        <f t="shared" si="1"/>
        <v>7.490042862251677</v>
      </c>
      <c r="M13" s="1360" t="str">
        <f t="shared" si="1"/>
        <v/>
      </c>
      <c r="N13" s="1361">
        <f t="shared" si="1"/>
        <v>7.490042862251677</v>
      </c>
      <c r="O13" s="1370" t="str">
        <f t="shared" si="1"/>
        <v/>
      </c>
      <c r="P13" s="1368" t="str">
        <f t="shared" si="1"/>
        <v/>
      </c>
      <c r="Q13" s="1374">
        <f t="shared" si="1"/>
        <v>8.6903238282199036E-2</v>
      </c>
      <c r="R13" s="1362"/>
    </row>
    <row r="14" spans="1:22" s="1037" customFormat="1" ht="13.9" customHeight="1" x14ac:dyDescent="0.2">
      <c r="A14" s="1952" t="s">
        <v>164</v>
      </c>
      <c r="B14" s="1377">
        <v>2020</v>
      </c>
      <c r="C14" s="1350"/>
      <c r="D14" s="1085">
        <v>18587282</v>
      </c>
      <c r="E14" s="1085"/>
      <c r="F14" s="1085">
        <v>154077663</v>
      </c>
      <c r="G14" s="1085">
        <v>98736877</v>
      </c>
      <c r="H14" s="1085">
        <v>28231</v>
      </c>
      <c r="I14" s="1378">
        <f>SUM(C14:H14)</f>
        <v>271430053</v>
      </c>
      <c r="J14" s="1357">
        <v>330056118</v>
      </c>
      <c r="K14" s="1085"/>
      <c r="L14" s="1085">
        <v>3290000</v>
      </c>
      <c r="M14" s="1085"/>
      <c r="N14" s="55">
        <f>SUM(J14:M14)</f>
        <v>333346118</v>
      </c>
      <c r="O14" s="1350"/>
      <c r="P14" s="1378">
        <f>+O14</f>
        <v>0</v>
      </c>
      <c r="Q14" s="1357">
        <f>+I14+N14+P14</f>
        <v>604776171</v>
      </c>
      <c r="R14" s="1359">
        <f>+Q14/$Q$62</f>
        <v>7.4852647518851054E-2</v>
      </c>
    </row>
    <row r="15" spans="1:22" s="1037" customFormat="1" ht="13.9" customHeight="1" x14ac:dyDescent="0.2">
      <c r="A15" s="1952"/>
      <c r="B15" s="1377">
        <v>2021</v>
      </c>
      <c r="C15" s="1350"/>
      <c r="D15" s="1085">
        <v>18552464</v>
      </c>
      <c r="E15" s="1085"/>
      <c r="F15" s="1085">
        <v>122571623</v>
      </c>
      <c r="G15" s="1085">
        <v>104572120</v>
      </c>
      <c r="H15" s="1085">
        <v>28231</v>
      </c>
      <c r="I15" s="1378">
        <f>SUM(C15:H15)</f>
        <v>245724438</v>
      </c>
      <c r="J15" s="1357">
        <v>35500000</v>
      </c>
      <c r="K15" s="1085"/>
      <c r="L15" s="1085"/>
      <c r="M15" s="1085"/>
      <c r="N15" s="55">
        <f>SUM(J15:M15)</f>
        <v>35500000</v>
      </c>
      <c r="O15" s="1350"/>
      <c r="P15" s="1378">
        <f>+O15</f>
        <v>0</v>
      </c>
      <c r="Q15" s="1357">
        <f>+I15+N15+P15</f>
        <v>281224438</v>
      </c>
      <c r="R15" s="1359">
        <f>+Q15/$Q$63</f>
        <v>3.0523041237031302E-2</v>
      </c>
    </row>
    <row r="16" spans="1:22" s="1037" customFormat="1" ht="13.9" customHeight="1" x14ac:dyDescent="0.2">
      <c r="A16" s="1952"/>
      <c r="B16" s="1377">
        <v>2022</v>
      </c>
      <c r="C16" s="1350"/>
      <c r="D16" s="1085">
        <v>17672078</v>
      </c>
      <c r="E16" s="1085"/>
      <c r="F16" s="1085">
        <v>121713799</v>
      </c>
      <c r="G16" s="1085">
        <v>102305135</v>
      </c>
      <c r="H16" s="1085">
        <v>29522</v>
      </c>
      <c r="I16" s="1378">
        <f>SUM(C16:H16)</f>
        <v>241720534</v>
      </c>
      <c r="J16" s="1357">
        <v>18040000</v>
      </c>
      <c r="K16" s="1085"/>
      <c r="L16" s="1085">
        <v>2630112005</v>
      </c>
      <c r="M16" s="1085"/>
      <c r="N16" s="55">
        <f>SUM(J16:M16)</f>
        <v>2648152005</v>
      </c>
      <c r="O16" s="1350"/>
      <c r="P16" s="1378">
        <f>+O16</f>
        <v>0</v>
      </c>
      <c r="Q16" s="1357">
        <f>+I16+N16+P16</f>
        <v>2889872539</v>
      </c>
      <c r="R16" s="1359">
        <f>+Q16/$Q$64</f>
        <v>0.37317690558697914</v>
      </c>
    </row>
    <row r="17" spans="1:18" s="1037" customFormat="1" ht="24.6" customHeight="1" x14ac:dyDescent="0.2">
      <c r="A17" s="1952"/>
      <c r="B17" s="1379" t="s">
        <v>360</v>
      </c>
      <c r="C17" s="1381" t="str">
        <f t="shared" ref="C17:Q17" si="2">+IF(C15&gt;0,C16/C15-1,"")</f>
        <v/>
      </c>
      <c r="D17" s="1360">
        <f t="shared" si="2"/>
        <v>-4.7453858420099859E-2</v>
      </c>
      <c r="E17" s="1360" t="str">
        <f t="shared" si="2"/>
        <v/>
      </c>
      <c r="F17" s="1360">
        <f t="shared" si="2"/>
        <v>-6.9985530011298369E-3</v>
      </c>
      <c r="G17" s="1360">
        <f t="shared" si="2"/>
        <v>-2.1678674966138178E-2</v>
      </c>
      <c r="H17" s="1360">
        <f t="shared" si="2"/>
        <v>4.5729871417944823E-2</v>
      </c>
      <c r="I17" s="1368">
        <f t="shared" si="2"/>
        <v>-1.6294284901365863E-2</v>
      </c>
      <c r="J17" s="1374">
        <f t="shared" si="2"/>
        <v>-0.49183098591549301</v>
      </c>
      <c r="K17" s="1360" t="str">
        <f t="shared" si="2"/>
        <v/>
      </c>
      <c r="L17" s="1360" t="str">
        <f t="shared" si="2"/>
        <v/>
      </c>
      <c r="M17" s="1360" t="str">
        <f t="shared" si="2"/>
        <v/>
      </c>
      <c r="N17" s="1361">
        <f t="shared" si="2"/>
        <v>73.595831126760558</v>
      </c>
      <c r="O17" s="1370" t="str">
        <f t="shared" si="2"/>
        <v/>
      </c>
      <c r="P17" s="1368" t="str">
        <f t="shared" si="2"/>
        <v/>
      </c>
      <c r="Q17" s="1374">
        <f t="shared" si="2"/>
        <v>9.2760363201436995</v>
      </c>
      <c r="R17" s="1362"/>
    </row>
    <row r="18" spans="1:18" s="1037" customFormat="1" ht="13.9" customHeight="1" x14ac:dyDescent="0.2">
      <c r="A18" s="1952" t="s">
        <v>165</v>
      </c>
      <c r="B18" s="1377">
        <v>2020</v>
      </c>
      <c r="C18" s="1350"/>
      <c r="D18" s="1085">
        <v>0</v>
      </c>
      <c r="E18" s="1085"/>
      <c r="F18" s="1085">
        <v>35606229</v>
      </c>
      <c r="G18" s="1085"/>
      <c r="H18" s="1085"/>
      <c r="I18" s="1378">
        <f>SUM(C18:H18)</f>
        <v>35606229</v>
      </c>
      <c r="J18" s="1357">
        <v>659126318</v>
      </c>
      <c r="K18" s="1085"/>
      <c r="L18" s="1085"/>
      <c r="M18" s="1085"/>
      <c r="N18" s="55">
        <f>SUM(J18:M18)</f>
        <v>659126318</v>
      </c>
      <c r="O18" s="1350"/>
      <c r="P18" s="1378">
        <f>+O18</f>
        <v>0</v>
      </c>
      <c r="Q18" s="1357">
        <f>+I18+N18+P18</f>
        <v>694732547</v>
      </c>
      <c r="R18" s="1359">
        <f>+Q18/$Q$62</f>
        <v>8.598647392882254E-2</v>
      </c>
    </row>
    <row r="19" spans="1:18" s="1037" customFormat="1" ht="13.9" customHeight="1" x14ac:dyDescent="0.2">
      <c r="A19" s="1952"/>
      <c r="B19" s="1377">
        <v>2021</v>
      </c>
      <c r="C19" s="1350"/>
      <c r="D19" s="1085"/>
      <c r="E19" s="1085"/>
      <c r="F19" s="1085">
        <v>4784771</v>
      </c>
      <c r="G19" s="1085"/>
      <c r="H19" s="1085"/>
      <c r="I19" s="1378">
        <f>SUM(C19:H19)</f>
        <v>4784771</v>
      </c>
      <c r="J19" s="1357"/>
      <c r="K19" s="1085"/>
      <c r="L19" s="1085">
        <v>4578625644</v>
      </c>
      <c r="M19" s="1085"/>
      <c r="N19" s="55">
        <f>SUM(J19:M19)</f>
        <v>4578625644</v>
      </c>
      <c r="O19" s="1350"/>
      <c r="P19" s="1378">
        <f>+O19</f>
        <v>0</v>
      </c>
      <c r="Q19" s="1357">
        <f>+I19+N19+P19</f>
        <v>4583410415</v>
      </c>
      <c r="R19" s="1359">
        <f>+Q19/$Q$63</f>
        <v>0.49746610251305312</v>
      </c>
    </row>
    <row r="20" spans="1:18" s="1037" customFormat="1" ht="13.9" customHeight="1" x14ac:dyDescent="0.2">
      <c r="A20" s="1952"/>
      <c r="B20" s="1377">
        <v>2022</v>
      </c>
      <c r="C20" s="1350"/>
      <c r="D20" s="1085"/>
      <c r="E20" s="1085"/>
      <c r="F20" s="1085">
        <v>3191254</v>
      </c>
      <c r="G20" s="1085"/>
      <c r="H20" s="1085"/>
      <c r="I20" s="1378">
        <f>SUM(C20:H20)</f>
        <v>3191254</v>
      </c>
      <c r="J20" s="1357"/>
      <c r="K20" s="1085"/>
      <c r="L20" s="1085">
        <v>1556632551</v>
      </c>
      <c r="M20" s="1085"/>
      <c r="N20" s="55">
        <f>SUM(J20:M20)</f>
        <v>1556632551</v>
      </c>
      <c r="O20" s="1350"/>
      <c r="P20" s="1378">
        <f>+O20</f>
        <v>0</v>
      </c>
      <c r="Q20" s="1357">
        <f>+I20+N20+P20</f>
        <v>1559823805</v>
      </c>
      <c r="R20" s="1359">
        <f>+Q20/$Q$64</f>
        <v>0.20142418496153872</v>
      </c>
    </row>
    <row r="21" spans="1:18" s="1037" customFormat="1" ht="24.6" customHeight="1" x14ac:dyDescent="0.2">
      <c r="A21" s="1952"/>
      <c r="B21" s="1379" t="s">
        <v>360</v>
      </c>
      <c r="C21" s="1381" t="str">
        <f t="shared" ref="C21:Q21" si="3">+IF(C19&gt;0,C20/C19-1,"")</f>
        <v/>
      </c>
      <c r="D21" s="1360" t="str">
        <f t="shared" si="3"/>
        <v/>
      </c>
      <c r="E21" s="1360" t="str">
        <f t="shared" si="3"/>
        <v/>
      </c>
      <c r="F21" s="1360">
        <f t="shared" si="3"/>
        <v>-0.33303934503866539</v>
      </c>
      <c r="G21" s="1360" t="str">
        <f t="shared" si="3"/>
        <v/>
      </c>
      <c r="H21" s="1360" t="str">
        <f t="shared" si="3"/>
        <v/>
      </c>
      <c r="I21" s="1368">
        <f t="shared" si="3"/>
        <v>-0.33303934503866539</v>
      </c>
      <c r="J21" s="1382" t="str">
        <f t="shared" si="3"/>
        <v/>
      </c>
      <c r="K21" s="1383" t="str">
        <f t="shared" si="3"/>
        <v/>
      </c>
      <c r="L21" s="1360">
        <f t="shared" si="3"/>
        <v>-0.66002187729851447</v>
      </c>
      <c r="M21" s="1360" t="str">
        <f t="shared" si="3"/>
        <v/>
      </c>
      <c r="N21" s="1361">
        <f t="shared" si="3"/>
        <v>-0.66002187729851447</v>
      </c>
      <c r="O21" s="1370" t="str">
        <f t="shared" si="3"/>
        <v/>
      </c>
      <c r="P21" s="1368" t="str">
        <f t="shared" si="3"/>
        <v/>
      </c>
      <c r="Q21" s="1374">
        <f t="shared" si="3"/>
        <v>-0.65968052961279489</v>
      </c>
      <c r="R21" s="1362"/>
    </row>
    <row r="22" spans="1:18" s="1037" customFormat="1" ht="13.9" customHeight="1" x14ac:dyDescent="0.2">
      <c r="A22" s="1952" t="s">
        <v>166</v>
      </c>
      <c r="B22" s="1377">
        <v>2020</v>
      </c>
      <c r="C22" s="1350"/>
      <c r="D22" s="1085">
        <v>55267635</v>
      </c>
      <c r="E22" s="1085">
        <v>6647442</v>
      </c>
      <c r="F22" s="1085">
        <v>418737414</v>
      </c>
      <c r="G22" s="1085">
        <v>47326</v>
      </c>
      <c r="H22" s="1085">
        <v>5353628</v>
      </c>
      <c r="I22" s="1378">
        <f>SUM(C22:H22)</f>
        <v>486053445</v>
      </c>
      <c r="J22" s="1357"/>
      <c r="K22" s="1085"/>
      <c r="L22" s="1085">
        <v>8234561</v>
      </c>
      <c r="M22" s="1085"/>
      <c r="N22" s="55">
        <f>SUM(J22:M22)</f>
        <v>8234561</v>
      </c>
      <c r="O22" s="1350"/>
      <c r="P22" s="1378">
        <f>+O22</f>
        <v>0</v>
      </c>
      <c r="Q22" s="1357">
        <f>+I22+N22+P22</f>
        <v>494288006</v>
      </c>
      <c r="R22" s="1359">
        <f>+Q22/$Q$62</f>
        <v>6.1177618530730331E-2</v>
      </c>
    </row>
    <row r="23" spans="1:18" s="1037" customFormat="1" ht="13.9" customHeight="1" x14ac:dyDescent="0.2">
      <c r="A23" s="1952"/>
      <c r="B23" s="1377">
        <v>2021</v>
      </c>
      <c r="C23" s="1350"/>
      <c r="D23" s="1085">
        <v>54062311</v>
      </c>
      <c r="E23" s="1085">
        <v>6647442</v>
      </c>
      <c r="F23" s="1085">
        <v>426536006</v>
      </c>
      <c r="G23" s="1085">
        <v>33128</v>
      </c>
      <c r="H23" s="1085">
        <v>5353628</v>
      </c>
      <c r="I23" s="1378">
        <f>SUM(C23:H23)</f>
        <v>492632515</v>
      </c>
      <c r="J23" s="1357"/>
      <c r="K23" s="1085"/>
      <c r="L23" s="1085">
        <v>5000000</v>
      </c>
      <c r="M23" s="1085"/>
      <c r="N23" s="55">
        <f>SUM(J23:M23)</f>
        <v>5000000</v>
      </c>
      <c r="O23" s="1350"/>
      <c r="P23" s="1378">
        <f>+O23</f>
        <v>0</v>
      </c>
      <c r="Q23" s="1357">
        <f>+I23+N23+P23</f>
        <v>497632515</v>
      </c>
      <c r="R23" s="1359">
        <f>+Q23/$Q$63</f>
        <v>5.4011158789239351E-2</v>
      </c>
    </row>
    <row r="24" spans="1:18" s="1037" customFormat="1" ht="13.9" customHeight="1" x14ac:dyDescent="0.2">
      <c r="A24" s="1952"/>
      <c r="B24" s="1377">
        <v>2022</v>
      </c>
      <c r="C24" s="1350"/>
      <c r="D24" s="1085">
        <v>58083491</v>
      </c>
      <c r="E24" s="1085">
        <v>6647442</v>
      </c>
      <c r="F24" s="1085">
        <v>462301151</v>
      </c>
      <c r="G24" s="1085">
        <v>294000</v>
      </c>
      <c r="H24" s="1085">
        <v>319848</v>
      </c>
      <c r="I24" s="1378">
        <f>SUM(C24:H24)</f>
        <v>527645932</v>
      </c>
      <c r="J24" s="1357"/>
      <c r="K24" s="1085"/>
      <c r="L24" s="1085">
        <v>3280000</v>
      </c>
      <c r="M24" s="1085"/>
      <c r="N24" s="55">
        <f>SUM(J24:M24)</f>
        <v>3280000</v>
      </c>
      <c r="O24" s="1350"/>
      <c r="P24" s="1378">
        <f>+O24</f>
        <v>0</v>
      </c>
      <c r="Q24" s="1357">
        <f>+I24+N24+P24</f>
        <v>530925932</v>
      </c>
      <c r="R24" s="1359">
        <f>+Q24/$Q$64</f>
        <v>6.8559873740383984E-2</v>
      </c>
    </row>
    <row r="25" spans="1:18" s="1037" customFormat="1" ht="24.6" customHeight="1" x14ac:dyDescent="0.2">
      <c r="A25" s="1952"/>
      <c r="B25" s="1379" t="s">
        <v>360</v>
      </c>
      <c r="C25" s="1381" t="str">
        <f t="shared" ref="C25:Q25" si="4">+IF(C23&gt;0,C24/C23-1,"")</f>
        <v/>
      </c>
      <c r="D25" s="1360">
        <f t="shared" si="4"/>
        <v>7.4380468123162569E-2</v>
      </c>
      <c r="E25" s="1360">
        <f t="shared" si="4"/>
        <v>0</v>
      </c>
      <c r="F25" s="1360">
        <f t="shared" si="4"/>
        <v>8.3850236549549262E-2</v>
      </c>
      <c r="G25" s="1360">
        <f t="shared" si="4"/>
        <v>7.8746679546003389</v>
      </c>
      <c r="H25" s="1360">
        <f t="shared" si="4"/>
        <v>-0.94025584145928709</v>
      </c>
      <c r="I25" s="1368">
        <f t="shared" si="4"/>
        <v>7.1074108861856278E-2</v>
      </c>
      <c r="J25" s="1374" t="str">
        <f t="shared" si="4"/>
        <v/>
      </c>
      <c r="K25" s="1360" t="str">
        <f t="shared" si="4"/>
        <v/>
      </c>
      <c r="L25" s="1360">
        <f t="shared" si="4"/>
        <v>-0.34399999999999997</v>
      </c>
      <c r="M25" s="1360" t="str">
        <f t="shared" si="4"/>
        <v/>
      </c>
      <c r="N25" s="1361">
        <f t="shared" si="4"/>
        <v>-0.34399999999999997</v>
      </c>
      <c r="O25" s="1370" t="str">
        <f t="shared" si="4"/>
        <v/>
      </c>
      <c r="P25" s="1368" t="str">
        <f t="shared" si="4"/>
        <v/>
      </c>
      <c r="Q25" s="1374">
        <f t="shared" si="4"/>
        <v>6.6903620636605599E-2</v>
      </c>
      <c r="R25" s="1362"/>
    </row>
    <row r="26" spans="1:18" s="1037" customFormat="1" ht="13.9" customHeight="1" x14ac:dyDescent="0.2">
      <c r="A26" s="1952" t="s">
        <v>167</v>
      </c>
      <c r="B26" s="1377">
        <v>2020</v>
      </c>
      <c r="C26" s="1350"/>
      <c r="D26" s="1085">
        <v>4240495</v>
      </c>
      <c r="E26" s="1085"/>
      <c r="F26" s="1085">
        <v>23947577</v>
      </c>
      <c r="G26" s="1085"/>
      <c r="H26" s="1085">
        <v>0</v>
      </c>
      <c r="I26" s="1378">
        <f>SUM(C26:H26)</f>
        <v>28188072</v>
      </c>
      <c r="J26" s="1357"/>
      <c r="K26" s="1085"/>
      <c r="L26" s="1085"/>
      <c r="M26" s="1085"/>
      <c r="N26" s="55">
        <f>SUM(J26:M26)</f>
        <v>0</v>
      </c>
      <c r="O26" s="1350"/>
      <c r="P26" s="1378">
        <f>+O26</f>
        <v>0</v>
      </c>
      <c r="Q26" s="1357">
        <f>+I26+N26+P26</f>
        <v>28188072</v>
      </c>
      <c r="R26" s="1359">
        <f>+Q26/$Q$62</f>
        <v>3.4888144057712797E-3</v>
      </c>
    </row>
    <row r="27" spans="1:18" s="1037" customFormat="1" ht="13.9" customHeight="1" x14ac:dyDescent="0.2">
      <c r="A27" s="1952"/>
      <c r="B27" s="1377">
        <v>2021</v>
      </c>
      <c r="C27" s="1350"/>
      <c r="D27" s="1085">
        <v>4272050</v>
      </c>
      <c r="E27" s="1085"/>
      <c r="F27" s="1085">
        <v>23031886</v>
      </c>
      <c r="G27" s="1085"/>
      <c r="H27" s="1085">
        <v>0</v>
      </c>
      <c r="I27" s="1378">
        <f>SUM(C27:H27)</f>
        <v>27303936</v>
      </c>
      <c r="J27" s="1357"/>
      <c r="K27" s="1085"/>
      <c r="L27" s="1085"/>
      <c r="M27" s="1085"/>
      <c r="N27" s="55">
        <f>SUM(J27:M27)</f>
        <v>0</v>
      </c>
      <c r="O27" s="1350"/>
      <c r="P27" s="1378">
        <f>+O27</f>
        <v>0</v>
      </c>
      <c r="Q27" s="1357">
        <f>+I27+N27+P27</f>
        <v>27303936</v>
      </c>
      <c r="R27" s="1359">
        <f>+Q27/$Q$63</f>
        <v>2.9634663700928562E-3</v>
      </c>
    </row>
    <row r="28" spans="1:18" s="1037" customFormat="1" ht="13.9" customHeight="1" x14ac:dyDescent="0.2">
      <c r="A28" s="1952"/>
      <c r="B28" s="1377">
        <v>2022</v>
      </c>
      <c r="C28" s="1350"/>
      <c r="D28" s="1085">
        <v>1343769</v>
      </c>
      <c r="E28" s="1085"/>
      <c r="F28" s="1085">
        <v>26407867</v>
      </c>
      <c r="G28" s="1085"/>
      <c r="H28" s="1085"/>
      <c r="I28" s="1378">
        <f>SUM(C28:H28)</f>
        <v>27751636</v>
      </c>
      <c r="J28" s="1357"/>
      <c r="K28" s="1085"/>
      <c r="L28" s="1085"/>
      <c r="M28" s="1085"/>
      <c r="N28" s="55">
        <f>SUM(J28:M28)</f>
        <v>0</v>
      </c>
      <c r="O28" s="1350"/>
      <c r="P28" s="1378">
        <f>+O28</f>
        <v>0</v>
      </c>
      <c r="Q28" s="1357">
        <f>+I28+N28+P28</f>
        <v>27751636</v>
      </c>
      <c r="R28" s="1359">
        <f>+Q28/$Q$64</f>
        <v>3.5836423605865512E-3</v>
      </c>
    </row>
    <row r="29" spans="1:18" s="1037" customFormat="1" ht="24.6" customHeight="1" x14ac:dyDescent="0.2">
      <c r="A29" s="1952"/>
      <c r="B29" s="1379" t="s">
        <v>360</v>
      </c>
      <c r="C29" s="1381" t="str">
        <f t="shared" ref="C29:Q29" si="5">+IF(C27&gt;0,C28/C27-1,"")</f>
        <v/>
      </c>
      <c r="D29" s="1360">
        <f t="shared" si="5"/>
        <v>-0.685451012979717</v>
      </c>
      <c r="E29" s="1360" t="str">
        <f t="shared" si="5"/>
        <v/>
      </c>
      <c r="F29" s="1360">
        <f t="shared" si="5"/>
        <v>0.14657857372166561</v>
      </c>
      <c r="G29" s="1360" t="str">
        <f t="shared" si="5"/>
        <v/>
      </c>
      <c r="H29" s="1360" t="str">
        <f t="shared" si="5"/>
        <v/>
      </c>
      <c r="I29" s="1368">
        <f t="shared" si="5"/>
        <v>1.6396903362211113E-2</v>
      </c>
      <c r="J29" s="1382" t="str">
        <f t="shared" si="5"/>
        <v/>
      </c>
      <c r="K29" s="1383" t="str">
        <f t="shared" si="5"/>
        <v/>
      </c>
      <c r="L29" s="1383" t="str">
        <f t="shared" si="5"/>
        <v/>
      </c>
      <c r="M29" s="1383" t="str">
        <f t="shared" si="5"/>
        <v/>
      </c>
      <c r="N29" s="1384" t="str">
        <f t="shared" si="5"/>
        <v/>
      </c>
      <c r="O29" s="1381" t="str">
        <f t="shared" si="5"/>
        <v/>
      </c>
      <c r="P29" s="1385" t="str">
        <f t="shared" si="5"/>
        <v/>
      </c>
      <c r="Q29" s="1374">
        <f t="shared" si="5"/>
        <v>1.6396903362211113E-2</v>
      </c>
      <c r="R29" s="1362"/>
    </row>
    <row r="30" spans="1:18" s="1037" customFormat="1" ht="13.9" customHeight="1" x14ac:dyDescent="0.2">
      <c r="A30" s="1952" t="s">
        <v>168</v>
      </c>
      <c r="B30" s="1377">
        <v>2020</v>
      </c>
      <c r="C30" s="1350"/>
      <c r="D30" s="1085">
        <v>27770269</v>
      </c>
      <c r="E30" s="1085">
        <v>643182</v>
      </c>
      <c r="F30" s="1085">
        <v>71514286</v>
      </c>
      <c r="G30" s="1085">
        <v>125000</v>
      </c>
      <c r="H30" s="1085">
        <v>30000</v>
      </c>
      <c r="I30" s="1378">
        <f>SUM(C30:H30)</f>
        <v>100082737</v>
      </c>
      <c r="J30" s="1357">
        <v>1513584798</v>
      </c>
      <c r="K30" s="1085"/>
      <c r="L30" s="1085">
        <v>1615132</v>
      </c>
      <c r="M30" s="1085"/>
      <c r="N30" s="55">
        <f>SUM(J30:M30)</f>
        <v>1515199930</v>
      </c>
      <c r="O30" s="1350"/>
      <c r="P30" s="1378">
        <f>+O30</f>
        <v>0</v>
      </c>
      <c r="Q30" s="1357">
        <f>+I30+N30+P30</f>
        <v>1615282667</v>
      </c>
      <c r="R30" s="1359">
        <f>+Q30/$Q$62</f>
        <v>0.19992220248416612</v>
      </c>
    </row>
    <row r="31" spans="1:18" s="1037" customFormat="1" ht="13.9" customHeight="1" x14ac:dyDescent="0.2">
      <c r="A31" s="1952"/>
      <c r="B31" s="1377">
        <v>2021</v>
      </c>
      <c r="C31" s="1350"/>
      <c r="D31" s="1085">
        <v>28115484</v>
      </c>
      <c r="E31" s="1085">
        <v>643182</v>
      </c>
      <c r="F31" s="1085">
        <v>46739179</v>
      </c>
      <c r="G31" s="1085">
        <v>73074</v>
      </c>
      <c r="H31" s="1085">
        <v>30000</v>
      </c>
      <c r="I31" s="1378">
        <f>SUM(C31:H31)</f>
        <v>75600919</v>
      </c>
      <c r="J31" s="1357">
        <v>176669922</v>
      </c>
      <c r="K31" s="1085"/>
      <c r="L31" s="1085"/>
      <c r="M31" s="1085"/>
      <c r="N31" s="55">
        <f>SUM(J31:M31)</f>
        <v>176669922</v>
      </c>
      <c r="O31" s="1350"/>
      <c r="P31" s="1378">
        <f>+O31</f>
        <v>0</v>
      </c>
      <c r="Q31" s="1357">
        <f>+I31+N31+P31</f>
        <v>252270841</v>
      </c>
      <c r="R31" s="1359">
        <f>+Q31/$Q$63</f>
        <v>2.7380526875632218E-2</v>
      </c>
    </row>
    <row r="32" spans="1:18" s="1037" customFormat="1" ht="13.9" customHeight="1" x14ac:dyDescent="0.2">
      <c r="A32" s="1952"/>
      <c r="B32" s="1377">
        <v>2022</v>
      </c>
      <c r="C32" s="1350"/>
      <c r="D32" s="1085">
        <v>28327553</v>
      </c>
      <c r="E32" s="1085">
        <v>687850</v>
      </c>
      <c r="F32" s="1085">
        <v>55378327</v>
      </c>
      <c r="G32" s="1085">
        <v>120614</v>
      </c>
      <c r="H32" s="1085">
        <v>188260</v>
      </c>
      <c r="I32" s="1378">
        <f>SUM(C32:H32)</f>
        <v>84702604</v>
      </c>
      <c r="J32" s="1357"/>
      <c r="K32" s="1085"/>
      <c r="L32" s="1085"/>
      <c r="M32" s="1085"/>
      <c r="N32" s="55">
        <f>SUM(J32:M32)</f>
        <v>0</v>
      </c>
      <c r="O32" s="1350"/>
      <c r="P32" s="1378">
        <f>+O32</f>
        <v>0</v>
      </c>
      <c r="Q32" s="1357">
        <f>+I32+N32+P32</f>
        <v>84702604</v>
      </c>
      <c r="R32" s="1359">
        <f>+Q32/$Q$64</f>
        <v>1.0937871905872067E-2</v>
      </c>
    </row>
    <row r="33" spans="1:18" s="1037" customFormat="1" ht="24.6" customHeight="1" x14ac:dyDescent="0.2">
      <c r="A33" s="1952"/>
      <c r="B33" s="1379" t="s">
        <v>360</v>
      </c>
      <c r="C33" s="1381" t="str">
        <f t="shared" ref="C33:Q33" si="6">+IF(C31&gt;0,C32/C31-1,"")</f>
        <v/>
      </c>
      <c r="D33" s="1360">
        <f t="shared" si="6"/>
        <v>7.5427831866596851E-3</v>
      </c>
      <c r="E33" s="1360">
        <f t="shared" si="6"/>
        <v>6.9448460933297262E-2</v>
      </c>
      <c r="F33" s="1360">
        <f t="shared" si="6"/>
        <v>0.18483739305733216</v>
      </c>
      <c r="G33" s="1360">
        <f t="shared" si="6"/>
        <v>0.65057339135670689</v>
      </c>
      <c r="H33" s="1360">
        <f t="shared" si="6"/>
        <v>5.2753333333333332</v>
      </c>
      <c r="I33" s="1368">
        <f t="shared" si="6"/>
        <v>0.12039119524459752</v>
      </c>
      <c r="J33" s="1374">
        <f t="shared" si="6"/>
        <v>-1</v>
      </c>
      <c r="K33" s="1360" t="str">
        <f t="shared" si="6"/>
        <v/>
      </c>
      <c r="L33" s="1360" t="str">
        <f t="shared" si="6"/>
        <v/>
      </c>
      <c r="M33" s="1360" t="str">
        <f t="shared" si="6"/>
        <v/>
      </c>
      <c r="N33" s="1361">
        <f t="shared" si="6"/>
        <v>-1</v>
      </c>
      <c r="O33" s="1370" t="str">
        <f t="shared" si="6"/>
        <v/>
      </c>
      <c r="P33" s="1368" t="str">
        <f t="shared" si="6"/>
        <v/>
      </c>
      <c r="Q33" s="1374">
        <f t="shared" si="6"/>
        <v>-0.66423941956890697</v>
      </c>
      <c r="R33" s="1362"/>
    </row>
    <row r="34" spans="1:18" s="1037" customFormat="1" ht="13.9" customHeight="1" x14ac:dyDescent="0.2">
      <c r="A34" s="1952" t="s">
        <v>169</v>
      </c>
      <c r="B34" s="1377">
        <v>2020</v>
      </c>
      <c r="C34" s="1350"/>
      <c r="D34" s="1085">
        <v>40956707</v>
      </c>
      <c r="E34" s="1085">
        <v>1837824</v>
      </c>
      <c r="F34" s="1085">
        <v>46363346</v>
      </c>
      <c r="G34" s="1085">
        <v>200698</v>
      </c>
      <c r="H34" s="1085">
        <v>99257</v>
      </c>
      <c r="I34" s="1378">
        <f>SUM(C34:H34)</f>
        <v>89457832</v>
      </c>
      <c r="J34" s="1357"/>
      <c r="K34" s="1085"/>
      <c r="L34" s="1085">
        <v>600000</v>
      </c>
      <c r="M34" s="1085"/>
      <c r="N34" s="55">
        <f>SUM(J34:M34)</f>
        <v>600000</v>
      </c>
      <c r="O34" s="1350"/>
      <c r="P34" s="1378">
        <f>+O34</f>
        <v>0</v>
      </c>
      <c r="Q34" s="1357">
        <f>+I34+N34+P34</f>
        <v>90057832</v>
      </c>
      <c r="R34" s="1359">
        <f>+Q34/$Q$62</f>
        <v>1.1146383535352461E-2</v>
      </c>
    </row>
    <row r="35" spans="1:18" s="1037" customFormat="1" ht="13.9" customHeight="1" x14ac:dyDescent="0.2">
      <c r="A35" s="1952"/>
      <c r="B35" s="1377">
        <v>2021</v>
      </c>
      <c r="C35" s="1350"/>
      <c r="D35" s="1085">
        <v>40956708</v>
      </c>
      <c r="E35" s="1085">
        <v>2308133</v>
      </c>
      <c r="F35" s="1085">
        <v>51681482</v>
      </c>
      <c r="G35" s="1085">
        <v>125801</v>
      </c>
      <c r="H35" s="1085">
        <v>99257</v>
      </c>
      <c r="I35" s="1378">
        <f>SUM(C35:H35)</f>
        <v>95171381</v>
      </c>
      <c r="J35" s="1357"/>
      <c r="K35" s="1085"/>
      <c r="L35" s="1085">
        <v>3476814</v>
      </c>
      <c r="M35" s="1085"/>
      <c r="N35" s="55">
        <f>SUM(J35:M35)</f>
        <v>3476814</v>
      </c>
      <c r="O35" s="1350"/>
      <c r="P35" s="1378">
        <f>+O35</f>
        <v>0</v>
      </c>
      <c r="Q35" s="1357">
        <f>+I35+N35+P35</f>
        <v>98648195</v>
      </c>
      <c r="R35" s="1359">
        <f>+Q35/$Q$63</f>
        <v>1.0706903515773778E-2</v>
      </c>
    </row>
    <row r="36" spans="1:18" s="1037" customFormat="1" ht="13.9" customHeight="1" x14ac:dyDescent="0.2">
      <c r="A36" s="1952"/>
      <c r="B36" s="1377">
        <v>2022</v>
      </c>
      <c r="C36" s="1350"/>
      <c r="D36" s="1085">
        <v>40585394</v>
      </c>
      <c r="E36" s="1085">
        <v>2178120</v>
      </c>
      <c r="F36" s="1085">
        <v>63639398</v>
      </c>
      <c r="G36" s="1085">
        <v>269085</v>
      </c>
      <c r="H36" s="1085">
        <v>40400</v>
      </c>
      <c r="I36" s="1378">
        <f>SUM(C36:H36)</f>
        <v>106712397</v>
      </c>
      <c r="J36" s="1357"/>
      <c r="K36" s="1085"/>
      <c r="L36" s="1085">
        <v>17236985</v>
      </c>
      <c r="M36" s="1085"/>
      <c r="N36" s="55">
        <f>SUM(J36:M36)</f>
        <v>17236985</v>
      </c>
      <c r="O36" s="1350"/>
      <c r="P36" s="1378">
        <f>+O36</f>
        <v>0</v>
      </c>
      <c r="Q36" s="1357">
        <f>+I36+N36+P36</f>
        <v>123949382</v>
      </c>
      <c r="R36" s="1359">
        <f>+Q36/$Q$64</f>
        <v>1.6005912440755717E-2</v>
      </c>
    </row>
    <row r="37" spans="1:18" s="1037" customFormat="1" ht="24.6" customHeight="1" x14ac:dyDescent="0.2">
      <c r="A37" s="1952"/>
      <c r="B37" s="1379" t="s">
        <v>360</v>
      </c>
      <c r="C37" s="1381" t="str">
        <f t="shared" ref="C37:Q37" si="7">+IF(C35&gt;0,C36/C35-1,"")</f>
        <v/>
      </c>
      <c r="D37" s="1360">
        <f t="shared" si="7"/>
        <v>-9.066011848413158E-3</v>
      </c>
      <c r="E37" s="1360">
        <f t="shared" si="7"/>
        <v>-5.6328209856191136E-2</v>
      </c>
      <c r="F37" s="1360">
        <f t="shared" si="7"/>
        <v>0.23137718844827249</v>
      </c>
      <c r="G37" s="1360">
        <f t="shared" si="7"/>
        <v>1.1389734580806192</v>
      </c>
      <c r="H37" s="1360">
        <f t="shared" si="7"/>
        <v>-0.59297581027030843</v>
      </c>
      <c r="I37" s="1368">
        <f t="shared" si="7"/>
        <v>0.12126561450232609</v>
      </c>
      <c r="J37" s="1382" t="str">
        <f t="shared" si="7"/>
        <v/>
      </c>
      <c r="K37" s="1383" t="str">
        <f t="shared" si="7"/>
        <v/>
      </c>
      <c r="L37" s="1360">
        <f t="shared" si="7"/>
        <v>3.9576954648709997</v>
      </c>
      <c r="M37" s="1360" t="str">
        <f t="shared" si="7"/>
        <v/>
      </c>
      <c r="N37" s="1361">
        <f t="shared" si="7"/>
        <v>3.9576954648709997</v>
      </c>
      <c r="O37" s="1370" t="str">
        <f t="shared" si="7"/>
        <v/>
      </c>
      <c r="P37" s="1368" t="str">
        <f t="shared" si="7"/>
        <v/>
      </c>
      <c r="Q37" s="1374">
        <f t="shared" si="7"/>
        <v>0.25647896547929738</v>
      </c>
      <c r="R37" s="1362"/>
    </row>
    <row r="38" spans="1:18" s="1037" customFormat="1" ht="13.9" customHeight="1" x14ac:dyDescent="0.2">
      <c r="A38" s="1952" t="s">
        <v>170</v>
      </c>
      <c r="B38" s="1377">
        <v>2020</v>
      </c>
      <c r="C38" s="1350"/>
      <c r="D38" s="1085">
        <v>270000</v>
      </c>
      <c r="E38" s="1085"/>
      <c r="F38" s="1085">
        <v>28097494</v>
      </c>
      <c r="G38" s="1085">
        <v>0</v>
      </c>
      <c r="H38" s="1085">
        <v>20000</v>
      </c>
      <c r="I38" s="1378">
        <f>SUM(C38:H38)</f>
        <v>28387494</v>
      </c>
      <c r="J38" s="1357">
        <v>1028169</v>
      </c>
      <c r="K38" s="1085"/>
      <c r="L38" s="1085">
        <v>424628</v>
      </c>
      <c r="M38" s="1085"/>
      <c r="N38" s="55">
        <f>SUM(J38:M38)</f>
        <v>1452797</v>
      </c>
      <c r="O38" s="1350"/>
      <c r="P38" s="1378">
        <f>+O38</f>
        <v>0</v>
      </c>
      <c r="Q38" s="1357">
        <f>+I38+N38+P38</f>
        <v>29840291</v>
      </c>
      <c r="R38" s="1359">
        <f>+Q38/$Q$62</f>
        <v>3.6933081877046103E-3</v>
      </c>
    </row>
    <row r="39" spans="1:18" s="1037" customFormat="1" ht="13.9" customHeight="1" x14ac:dyDescent="0.2">
      <c r="A39" s="1952"/>
      <c r="B39" s="1377">
        <v>2021</v>
      </c>
      <c r="C39" s="1350"/>
      <c r="D39" s="1085">
        <v>270000</v>
      </c>
      <c r="E39" s="1085"/>
      <c r="F39" s="1085">
        <v>22703605</v>
      </c>
      <c r="G39" s="1085">
        <v>0</v>
      </c>
      <c r="H39" s="1085">
        <v>20000</v>
      </c>
      <c r="I39" s="1378">
        <f>SUM(C39:H39)</f>
        <v>22993605</v>
      </c>
      <c r="J39" s="1357"/>
      <c r="K39" s="1085"/>
      <c r="L39" s="1085"/>
      <c r="M39" s="1085"/>
      <c r="N39" s="55">
        <f>SUM(J39:M39)</f>
        <v>0</v>
      </c>
      <c r="O39" s="1350"/>
      <c r="P39" s="1378">
        <f>+O39</f>
        <v>0</v>
      </c>
      <c r="Q39" s="1357">
        <f>+I39+N39+P39</f>
        <v>22993605</v>
      </c>
      <c r="R39" s="1359">
        <f>+Q39/$Q$63</f>
        <v>2.49563927869956E-3</v>
      </c>
    </row>
    <row r="40" spans="1:18" s="1037" customFormat="1" ht="13.9" customHeight="1" x14ac:dyDescent="0.2">
      <c r="A40" s="1952"/>
      <c r="B40" s="1377">
        <v>2022</v>
      </c>
      <c r="C40" s="1350"/>
      <c r="D40" s="1085">
        <v>971471</v>
      </c>
      <c r="E40" s="1085"/>
      <c r="F40" s="1085">
        <v>21038266</v>
      </c>
      <c r="G40" s="1085"/>
      <c r="H40" s="1085">
        <v>15103</v>
      </c>
      <c r="I40" s="1378">
        <f>SUM(C40:H40)</f>
        <v>22024840</v>
      </c>
      <c r="J40" s="1357"/>
      <c r="K40" s="1085"/>
      <c r="L40" s="1085"/>
      <c r="M40" s="1085"/>
      <c r="N40" s="55">
        <f>SUM(J40:M40)</f>
        <v>0</v>
      </c>
      <c r="O40" s="1350"/>
      <c r="P40" s="1378">
        <f>+O40</f>
        <v>0</v>
      </c>
      <c r="Q40" s="1357">
        <f>+I40+N40+P40</f>
        <v>22024840</v>
      </c>
      <c r="R40" s="1359">
        <f>+Q40/$Q$64</f>
        <v>2.8441260042882193E-3</v>
      </c>
    </row>
    <row r="41" spans="1:18" s="1037" customFormat="1" ht="24.6" customHeight="1" x14ac:dyDescent="0.2">
      <c r="A41" s="1952"/>
      <c r="B41" s="1379" t="s">
        <v>360</v>
      </c>
      <c r="C41" s="1381" t="str">
        <f t="shared" ref="C41:Q41" si="8">+IF(C39&gt;0,C40/C39-1,"")</f>
        <v/>
      </c>
      <c r="D41" s="1360">
        <f t="shared" si="8"/>
        <v>2.5980407407407409</v>
      </c>
      <c r="E41" s="1360" t="str">
        <f t="shared" si="8"/>
        <v/>
      </c>
      <c r="F41" s="1360">
        <f t="shared" si="8"/>
        <v>-7.3351302579480193E-2</v>
      </c>
      <c r="G41" s="1360" t="str">
        <f t="shared" si="8"/>
        <v/>
      </c>
      <c r="H41" s="1360">
        <f t="shared" si="8"/>
        <v>-0.24485000000000001</v>
      </c>
      <c r="I41" s="1368">
        <f t="shared" si="8"/>
        <v>-4.2131931900195707E-2</v>
      </c>
      <c r="J41" s="1382" t="str">
        <f t="shared" si="8"/>
        <v/>
      </c>
      <c r="K41" s="1383" t="str">
        <f t="shared" si="8"/>
        <v/>
      </c>
      <c r="L41" s="1383" t="str">
        <f t="shared" si="8"/>
        <v/>
      </c>
      <c r="M41" s="1383" t="str">
        <f t="shared" si="8"/>
        <v/>
      </c>
      <c r="N41" s="1384" t="str">
        <f t="shared" si="8"/>
        <v/>
      </c>
      <c r="O41" s="1381" t="str">
        <f t="shared" si="8"/>
        <v/>
      </c>
      <c r="P41" s="1385" t="str">
        <f t="shared" si="8"/>
        <v/>
      </c>
      <c r="Q41" s="1374">
        <f t="shared" si="8"/>
        <v>-4.2131931900195707E-2</v>
      </c>
      <c r="R41" s="1362"/>
    </row>
    <row r="42" spans="1:18" s="1037" customFormat="1" ht="13.9" customHeight="1" x14ac:dyDescent="0.2">
      <c r="A42" s="1952" t="s">
        <v>21154</v>
      </c>
      <c r="B42" s="1377">
        <v>2020</v>
      </c>
      <c r="C42" s="1350"/>
      <c r="D42" s="1085">
        <v>16517650</v>
      </c>
      <c r="E42" s="1085">
        <v>363872</v>
      </c>
      <c r="F42" s="1085">
        <v>77092548</v>
      </c>
      <c r="G42" s="1085">
        <v>0</v>
      </c>
      <c r="H42" s="1085">
        <v>247122</v>
      </c>
      <c r="I42" s="1378">
        <f>SUM(C42:H42)</f>
        <v>94221192</v>
      </c>
      <c r="J42" s="1357">
        <v>1342101017</v>
      </c>
      <c r="K42" s="1085"/>
      <c r="L42" s="1085">
        <v>9794869</v>
      </c>
      <c r="M42" s="1085"/>
      <c r="N42" s="55">
        <f>SUM(J42:M42)</f>
        <v>1351895886</v>
      </c>
      <c r="O42" s="1350"/>
      <c r="P42" s="1378">
        <f>+O42</f>
        <v>0</v>
      </c>
      <c r="Q42" s="1357">
        <f>+I42+N42+P42</f>
        <v>1446117078</v>
      </c>
      <c r="R42" s="1359">
        <f>+Q42/$Q$62</f>
        <v>0.17898471715831679</v>
      </c>
    </row>
    <row r="43" spans="1:18" s="1037" customFormat="1" ht="13.9" customHeight="1" x14ac:dyDescent="0.2">
      <c r="A43" s="1952"/>
      <c r="B43" s="1377">
        <v>2021</v>
      </c>
      <c r="C43" s="1350"/>
      <c r="D43" s="1085">
        <v>16517654</v>
      </c>
      <c r="E43" s="1085">
        <v>363872</v>
      </c>
      <c r="F43" s="1085">
        <v>67627700</v>
      </c>
      <c r="G43" s="1085">
        <v>0</v>
      </c>
      <c r="H43" s="1085">
        <v>247122</v>
      </c>
      <c r="I43" s="1378">
        <f>SUM(C43:H43)</f>
        <v>84756348</v>
      </c>
      <c r="J43" s="1357">
        <v>595646495</v>
      </c>
      <c r="K43" s="1085"/>
      <c r="L43" s="1085">
        <v>4100000</v>
      </c>
      <c r="M43" s="1085"/>
      <c r="N43" s="55">
        <f>SUM(J43:M43)</f>
        <v>599746495</v>
      </c>
      <c r="O43" s="1350"/>
      <c r="P43" s="1378">
        <f>+O43</f>
        <v>0</v>
      </c>
      <c r="Q43" s="1357">
        <f>+I43+N43+P43</f>
        <v>684502843</v>
      </c>
      <c r="R43" s="1359">
        <f>+Q43/$Q$63</f>
        <v>7.4293360322242555E-2</v>
      </c>
    </row>
    <row r="44" spans="1:18" s="1037" customFormat="1" ht="13.9" customHeight="1" x14ac:dyDescent="0.2">
      <c r="A44" s="1952"/>
      <c r="B44" s="1377">
        <v>2022</v>
      </c>
      <c r="C44" s="1350"/>
      <c r="D44" s="1085">
        <v>16567540</v>
      </c>
      <c r="E44" s="1085">
        <v>363872</v>
      </c>
      <c r="F44" s="1085">
        <v>67393683</v>
      </c>
      <c r="G44" s="1085"/>
      <c r="H44" s="1085">
        <v>43080</v>
      </c>
      <c r="I44" s="1378">
        <f>SUM(C44:H44)</f>
        <v>84368175</v>
      </c>
      <c r="J44" s="1357"/>
      <c r="K44" s="1085"/>
      <c r="L44" s="1085"/>
      <c r="M44" s="1085"/>
      <c r="N44" s="55">
        <f>SUM(J44:M44)</f>
        <v>0</v>
      </c>
      <c r="O44" s="1350"/>
      <c r="P44" s="1378">
        <f>+O44</f>
        <v>0</v>
      </c>
      <c r="Q44" s="1357">
        <f>+I44+N44+P44</f>
        <v>84368175</v>
      </c>
      <c r="R44" s="1359">
        <f>+Q44/$Q$64</f>
        <v>1.0894686202117211E-2</v>
      </c>
    </row>
    <row r="45" spans="1:18" s="1037" customFormat="1" ht="24.6" customHeight="1" x14ac:dyDescent="0.2">
      <c r="A45" s="1952"/>
      <c r="B45" s="1379" t="s">
        <v>360</v>
      </c>
      <c r="C45" s="1381" t="str">
        <f t="shared" ref="C45:Q45" si="9">+IF(C43&gt;0,C44/C43-1,"")</f>
        <v/>
      </c>
      <c r="D45" s="1360">
        <f t="shared" si="9"/>
        <v>3.0201625485071215E-3</v>
      </c>
      <c r="E45" s="1360">
        <f t="shared" si="9"/>
        <v>0</v>
      </c>
      <c r="F45" s="1360">
        <f t="shared" si="9"/>
        <v>-3.460372007328405E-3</v>
      </c>
      <c r="G45" s="1360" t="str">
        <f t="shared" si="9"/>
        <v/>
      </c>
      <c r="H45" s="1360">
        <f t="shared" si="9"/>
        <v>-0.82567314929468039</v>
      </c>
      <c r="I45" s="1368">
        <f t="shared" si="9"/>
        <v>-4.5798693450076478E-3</v>
      </c>
      <c r="J45" s="1374">
        <f t="shared" si="9"/>
        <v>-1</v>
      </c>
      <c r="K45" s="1360" t="str">
        <f t="shared" si="9"/>
        <v/>
      </c>
      <c r="L45" s="1360">
        <f t="shared" si="9"/>
        <v>-1</v>
      </c>
      <c r="M45" s="1360" t="str">
        <f t="shared" si="9"/>
        <v/>
      </c>
      <c r="N45" s="1361">
        <f t="shared" si="9"/>
        <v>-1</v>
      </c>
      <c r="O45" s="1370" t="str">
        <f t="shared" si="9"/>
        <v/>
      </c>
      <c r="P45" s="1368" t="str">
        <f t="shared" si="9"/>
        <v/>
      </c>
      <c r="Q45" s="1374">
        <f t="shared" si="9"/>
        <v>-0.87674532565820185</v>
      </c>
      <c r="R45" s="1362"/>
    </row>
    <row r="46" spans="1:18" s="1037" customFormat="1" ht="13.9" customHeight="1" x14ac:dyDescent="0.2">
      <c r="A46" s="1952" t="s">
        <v>171</v>
      </c>
      <c r="B46" s="1377">
        <v>2020</v>
      </c>
      <c r="C46" s="1350"/>
      <c r="D46" s="1085"/>
      <c r="E46" s="1085"/>
      <c r="F46" s="1085"/>
      <c r="G46" s="1085"/>
      <c r="H46" s="1085"/>
      <c r="I46" s="1378">
        <f>SUM(C46:H46)</f>
        <v>0</v>
      </c>
      <c r="J46" s="1357">
        <v>619170013</v>
      </c>
      <c r="K46" s="1085"/>
      <c r="L46" s="1085"/>
      <c r="M46" s="1085"/>
      <c r="N46" s="55">
        <f>SUM(J46:M46)</f>
        <v>619170013</v>
      </c>
      <c r="O46" s="1350"/>
      <c r="P46" s="1378">
        <f>+O46</f>
        <v>0</v>
      </c>
      <c r="Q46" s="1357">
        <f>+I46+N46+P46</f>
        <v>619170013</v>
      </c>
      <c r="R46" s="1359">
        <f>+Q46/$Q$62</f>
        <v>7.6634161462904971E-2</v>
      </c>
    </row>
    <row r="47" spans="1:18" s="1037" customFormat="1" ht="13.9" customHeight="1" x14ac:dyDescent="0.2">
      <c r="A47" s="1952"/>
      <c r="B47" s="1377">
        <v>2021</v>
      </c>
      <c r="C47" s="1350"/>
      <c r="D47" s="1085"/>
      <c r="E47" s="1085"/>
      <c r="F47" s="1085"/>
      <c r="G47" s="1085"/>
      <c r="H47" s="1085"/>
      <c r="I47" s="1378">
        <f>SUM(C47:H47)</f>
        <v>0</v>
      </c>
      <c r="J47" s="1357"/>
      <c r="K47" s="1085"/>
      <c r="L47" s="1085"/>
      <c r="M47" s="1085"/>
      <c r="N47" s="55">
        <f>SUM(J47:M47)</f>
        <v>0</v>
      </c>
      <c r="O47" s="1350"/>
      <c r="P47" s="1378">
        <f>+O47</f>
        <v>0</v>
      </c>
      <c r="Q47" s="1357">
        <f>+I47+N47+P47</f>
        <v>0</v>
      </c>
      <c r="R47" s="1359">
        <f>+Q47/$Q$63</f>
        <v>0</v>
      </c>
    </row>
    <row r="48" spans="1:18" s="1037" customFormat="1" ht="13.9" customHeight="1" x14ac:dyDescent="0.2">
      <c r="A48" s="1952"/>
      <c r="B48" s="1377">
        <v>2022</v>
      </c>
      <c r="C48" s="1350"/>
      <c r="D48" s="1085"/>
      <c r="E48" s="1085"/>
      <c r="F48" s="1085"/>
      <c r="G48" s="1085"/>
      <c r="H48" s="1085"/>
      <c r="I48" s="1378">
        <f>SUM(C48:H48)</f>
        <v>0</v>
      </c>
      <c r="J48" s="1357"/>
      <c r="K48" s="1085"/>
      <c r="L48" s="1085"/>
      <c r="M48" s="1085"/>
      <c r="N48" s="55">
        <f>SUM(J48:M48)</f>
        <v>0</v>
      </c>
      <c r="O48" s="1350"/>
      <c r="P48" s="1378">
        <f>+O48</f>
        <v>0</v>
      </c>
      <c r="Q48" s="1357">
        <f>+I48+N48+P48</f>
        <v>0</v>
      </c>
      <c r="R48" s="1359">
        <f>+Q48/$Q$64</f>
        <v>0</v>
      </c>
    </row>
    <row r="49" spans="1:18" s="1037" customFormat="1" ht="24.6" customHeight="1" x14ac:dyDescent="0.2">
      <c r="A49" s="1952"/>
      <c r="B49" s="1379" t="s">
        <v>360</v>
      </c>
      <c r="C49" s="1381" t="str">
        <f t="shared" ref="C49:Q49" si="10">+IF(C47&gt;0,C48/C47-1,"")</f>
        <v/>
      </c>
      <c r="D49" s="1383" t="str">
        <f t="shared" si="10"/>
        <v/>
      </c>
      <c r="E49" s="1383" t="str">
        <f t="shared" si="10"/>
        <v/>
      </c>
      <c r="F49" s="1383" t="str">
        <f t="shared" si="10"/>
        <v/>
      </c>
      <c r="G49" s="1383" t="str">
        <f t="shared" si="10"/>
        <v/>
      </c>
      <c r="H49" s="1383" t="str">
        <f t="shared" si="10"/>
        <v/>
      </c>
      <c r="I49" s="1385" t="str">
        <f t="shared" si="10"/>
        <v/>
      </c>
      <c r="J49" s="1382" t="str">
        <f t="shared" si="10"/>
        <v/>
      </c>
      <c r="K49" s="1383" t="str">
        <f t="shared" si="10"/>
        <v/>
      </c>
      <c r="L49" s="1383" t="str">
        <f t="shared" si="10"/>
        <v/>
      </c>
      <c r="M49" s="1383" t="str">
        <f t="shared" si="10"/>
        <v/>
      </c>
      <c r="N49" s="1384" t="str">
        <f t="shared" si="10"/>
        <v/>
      </c>
      <c r="O49" s="1381" t="str">
        <f t="shared" si="10"/>
        <v/>
      </c>
      <c r="P49" s="1385" t="str">
        <f t="shared" si="10"/>
        <v/>
      </c>
      <c r="Q49" s="1382" t="str">
        <f t="shared" si="10"/>
        <v/>
      </c>
      <c r="R49" s="1362"/>
    </row>
    <row r="50" spans="1:18" s="1037" customFormat="1" ht="13.9" customHeight="1" x14ac:dyDescent="0.2">
      <c r="A50" s="1952" t="s">
        <v>172</v>
      </c>
      <c r="B50" s="1377">
        <v>2020</v>
      </c>
      <c r="C50" s="1350"/>
      <c r="D50" s="1085"/>
      <c r="E50" s="1085"/>
      <c r="F50" s="1085"/>
      <c r="G50" s="1085"/>
      <c r="H50" s="1085"/>
      <c r="I50" s="1378">
        <f>SUM(C50:H50)</f>
        <v>0</v>
      </c>
      <c r="J50" s="1357">
        <v>711516372</v>
      </c>
      <c r="K50" s="1085"/>
      <c r="L50" s="1085"/>
      <c r="M50" s="1085"/>
      <c r="N50" s="55">
        <f>SUM(J50:M50)</f>
        <v>711516372</v>
      </c>
      <c r="O50" s="1350"/>
      <c r="P50" s="1378">
        <f>+O50</f>
        <v>0</v>
      </c>
      <c r="Q50" s="1357">
        <f>+I50+N50+P50</f>
        <v>711516372</v>
      </c>
      <c r="R50" s="1359">
        <f>+Q50/$Q$62</f>
        <v>8.8063794096159428E-2</v>
      </c>
    </row>
    <row r="51" spans="1:18" s="1037" customFormat="1" ht="13.9" customHeight="1" x14ac:dyDescent="0.2">
      <c r="A51" s="1952"/>
      <c r="B51" s="1377">
        <v>2021</v>
      </c>
      <c r="C51" s="1350"/>
      <c r="D51" s="1085"/>
      <c r="E51" s="1085"/>
      <c r="F51" s="1085"/>
      <c r="G51" s="1085"/>
      <c r="H51" s="1085"/>
      <c r="I51" s="1378">
        <f>SUM(C51:H51)</f>
        <v>0</v>
      </c>
      <c r="J51" s="1357">
        <v>10030500</v>
      </c>
      <c r="K51" s="1085"/>
      <c r="L51" s="1085">
        <v>736292000</v>
      </c>
      <c r="M51" s="1085"/>
      <c r="N51" s="55">
        <f>SUM(J51:M51)</f>
        <v>746322500</v>
      </c>
      <c r="O51" s="1350"/>
      <c r="P51" s="1378">
        <f>+O51</f>
        <v>0</v>
      </c>
      <c r="Q51" s="1357">
        <f>+I51+N51+P51</f>
        <v>746322500</v>
      </c>
      <c r="R51" s="1359">
        <f>+Q51/$Q$63</f>
        <v>8.1003033042328601E-2</v>
      </c>
    </row>
    <row r="52" spans="1:18" s="1037" customFormat="1" ht="13.9" customHeight="1" x14ac:dyDescent="0.2">
      <c r="A52" s="1952"/>
      <c r="B52" s="1377">
        <v>2022</v>
      </c>
      <c r="C52" s="1350"/>
      <c r="D52" s="1085"/>
      <c r="E52" s="1085"/>
      <c r="F52" s="1085"/>
      <c r="G52" s="1085"/>
      <c r="H52" s="1085"/>
      <c r="I52" s="1378">
        <f>SUM(C52:H52)</f>
        <v>0</v>
      </c>
      <c r="J52" s="1357"/>
      <c r="K52" s="1085"/>
      <c r="L52" s="1085">
        <v>640953699</v>
      </c>
      <c r="M52" s="1085"/>
      <c r="N52" s="55">
        <f>SUM(J52:M52)</f>
        <v>640953699</v>
      </c>
      <c r="O52" s="1350"/>
      <c r="P52" s="1378">
        <f>+O52</f>
        <v>0</v>
      </c>
      <c r="Q52" s="1357">
        <f>+I52+N52+P52</f>
        <v>640953699</v>
      </c>
      <c r="R52" s="1359">
        <f>+Q52/$Q$64</f>
        <v>8.276805111277194E-2</v>
      </c>
    </row>
    <row r="53" spans="1:18" s="1037" customFormat="1" ht="24.6" customHeight="1" x14ac:dyDescent="0.2">
      <c r="A53" s="1952"/>
      <c r="B53" s="1379" t="s">
        <v>360</v>
      </c>
      <c r="C53" s="1381" t="str">
        <f t="shared" ref="C53:Q53" si="11">+IF(C51&gt;0,C52/C51-1,"")</f>
        <v/>
      </c>
      <c r="D53" s="1383" t="str">
        <f t="shared" si="11"/>
        <v/>
      </c>
      <c r="E53" s="1383" t="str">
        <f t="shared" si="11"/>
        <v/>
      </c>
      <c r="F53" s="1383" t="str">
        <f t="shared" si="11"/>
        <v/>
      </c>
      <c r="G53" s="1383" t="str">
        <f t="shared" si="11"/>
        <v/>
      </c>
      <c r="H53" s="1383" t="str">
        <f t="shared" si="11"/>
        <v/>
      </c>
      <c r="I53" s="1385" t="str">
        <f t="shared" si="11"/>
        <v/>
      </c>
      <c r="J53" s="1374">
        <f t="shared" si="11"/>
        <v>-1</v>
      </c>
      <c r="K53" s="1360" t="str">
        <f t="shared" si="11"/>
        <v/>
      </c>
      <c r="L53" s="1360">
        <f t="shared" si="11"/>
        <v>-0.12948436354055182</v>
      </c>
      <c r="M53" s="1360" t="str">
        <f t="shared" si="11"/>
        <v/>
      </c>
      <c r="N53" s="1361">
        <f t="shared" si="11"/>
        <v>-0.14118400691390121</v>
      </c>
      <c r="O53" s="1370" t="str">
        <f t="shared" si="11"/>
        <v/>
      </c>
      <c r="P53" s="1368" t="str">
        <f t="shared" si="11"/>
        <v/>
      </c>
      <c r="Q53" s="1374">
        <f t="shared" si="11"/>
        <v>-0.14118400691390121</v>
      </c>
      <c r="R53" s="1362"/>
    </row>
    <row r="54" spans="1:18" s="1037" customFormat="1" ht="13.9" customHeight="1" x14ac:dyDescent="0.2">
      <c r="A54" s="1952" t="s">
        <v>173</v>
      </c>
      <c r="B54" s="1377">
        <v>2020</v>
      </c>
      <c r="C54" s="1350"/>
      <c r="D54" s="1085"/>
      <c r="E54" s="1085"/>
      <c r="F54" s="1085">
        <v>777804</v>
      </c>
      <c r="G54" s="1085"/>
      <c r="H54" s="1085"/>
      <c r="I54" s="1378">
        <f>SUM(C54:H54)</f>
        <v>777804</v>
      </c>
      <c r="J54" s="1357">
        <v>315631843</v>
      </c>
      <c r="K54" s="1085"/>
      <c r="L54" s="1085"/>
      <c r="M54" s="1085"/>
      <c r="N54" s="55">
        <f>SUM(J54:M54)</f>
        <v>315631843</v>
      </c>
      <c r="O54" s="1350"/>
      <c r="P54" s="1378">
        <f>+O54</f>
        <v>0</v>
      </c>
      <c r="Q54" s="1357">
        <f>+I54+N54+P54</f>
        <v>316409647</v>
      </c>
      <c r="R54" s="1359">
        <f>+Q54/$Q$62</f>
        <v>3.916176085326465E-2</v>
      </c>
    </row>
    <row r="55" spans="1:18" s="1037" customFormat="1" ht="13.9" customHeight="1" x14ac:dyDescent="0.2">
      <c r="A55" s="1952"/>
      <c r="B55" s="1377">
        <v>2021</v>
      </c>
      <c r="C55" s="1350"/>
      <c r="D55" s="1085"/>
      <c r="E55" s="1085"/>
      <c r="F55" s="1085"/>
      <c r="G55" s="1085"/>
      <c r="H55" s="1085"/>
      <c r="I55" s="1378">
        <f>SUM(C55:H55)</f>
        <v>0</v>
      </c>
      <c r="J55" s="1357">
        <v>316855131</v>
      </c>
      <c r="K55" s="1085"/>
      <c r="L55" s="1085">
        <v>344801230</v>
      </c>
      <c r="M55" s="1085"/>
      <c r="N55" s="55">
        <f>SUM(J55:M55)</f>
        <v>661656361</v>
      </c>
      <c r="O55" s="1350"/>
      <c r="P55" s="1378">
        <f>+O55</f>
        <v>0</v>
      </c>
      <c r="Q55" s="1357">
        <f>+I55+N55+P55</f>
        <v>661656361</v>
      </c>
      <c r="R55" s="1359">
        <f>+Q55/$Q$63</f>
        <v>7.1813689219807658E-2</v>
      </c>
    </row>
    <row r="56" spans="1:18" s="1037" customFormat="1" ht="13.9" customHeight="1" x14ac:dyDescent="0.2">
      <c r="A56" s="1952"/>
      <c r="B56" s="1377">
        <v>2022</v>
      </c>
      <c r="C56" s="1350"/>
      <c r="D56" s="1085"/>
      <c r="E56" s="1085"/>
      <c r="F56" s="1085">
        <v>65181628</v>
      </c>
      <c r="G56" s="1085"/>
      <c r="H56" s="1085"/>
      <c r="I56" s="1378">
        <f>SUM(C56:H56)</f>
        <v>65181628</v>
      </c>
      <c r="J56" s="1357">
        <v>104251273</v>
      </c>
      <c r="K56" s="1085"/>
      <c r="L56" s="1085">
        <v>228156260</v>
      </c>
      <c r="M56" s="1085"/>
      <c r="N56" s="55">
        <f>SUM(J56:M56)</f>
        <v>332407533</v>
      </c>
      <c r="O56" s="1350"/>
      <c r="P56" s="1378">
        <f>+O56</f>
        <v>0</v>
      </c>
      <c r="Q56" s="1357">
        <f>+I56+N56+P56</f>
        <v>397589161</v>
      </c>
      <c r="R56" s="1359">
        <f>+Q56/$Q$64</f>
        <v>5.134174286048096E-2</v>
      </c>
    </row>
    <row r="57" spans="1:18" s="1037" customFormat="1" ht="24.6" customHeight="1" x14ac:dyDescent="0.2">
      <c r="A57" s="1952"/>
      <c r="B57" s="1379" t="s">
        <v>360</v>
      </c>
      <c r="C57" s="1381" t="str">
        <f t="shared" ref="C57:Q57" si="12">+IF(C55&gt;0,C56/C55-1,"")</f>
        <v/>
      </c>
      <c r="D57" s="1383" t="str">
        <f t="shared" si="12"/>
        <v/>
      </c>
      <c r="E57" s="1383" t="str">
        <f t="shared" si="12"/>
        <v/>
      </c>
      <c r="F57" s="1383" t="str">
        <f t="shared" si="12"/>
        <v/>
      </c>
      <c r="G57" s="1383" t="str">
        <f t="shared" si="12"/>
        <v/>
      </c>
      <c r="H57" s="1383" t="str">
        <f t="shared" si="12"/>
        <v/>
      </c>
      <c r="I57" s="1385" t="str">
        <f t="shared" si="12"/>
        <v/>
      </c>
      <c r="J57" s="1374">
        <f t="shared" si="12"/>
        <v>-0.67098126935492175</v>
      </c>
      <c r="K57" s="1360" t="str">
        <f t="shared" si="12"/>
        <v/>
      </c>
      <c r="L57" s="1360">
        <f t="shared" si="12"/>
        <v>-0.3382962699988048</v>
      </c>
      <c r="M57" s="1360" t="str">
        <f t="shared" si="12"/>
        <v/>
      </c>
      <c r="N57" s="1361">
        <f t="shared" si="12"/>
        <v>-0.49761303209174468</v>
      </c>
      <c r="O57" s="1370" t="str">
        <f t="shared" si="12"/>
        <v/>
      </c>
      <c r="P57" s="1368" t="str">
        <f t="shared" si="12"/>
        <v/>
      </c>
      <c r="Q57" s="1374">
        <f t="shared" si="12"/>
        <v>-0.39910022114938903</v>
      </c>
      <c r="R57" s="1362"/>
    </row>
    <row r="58" spans="1:18" s="1037" customFormat="1" ht="13.9" customHeight="1" x14ac:dyDescent="0.2">
      <c r="A58" s="1953" t="s">
        <v>174</v>
      </c>
      <c r="B58" s="1377">
        <v>2020</v>
      </c>
      <c r="C58" s="1350"/>
      <c r="D58" s="1085"/>
      <c r="E58" s="1085">
        <v>8065904</v>
      </c>
      <c r="F58" s="1085"/>
      <c r="G58" s="1085"/>
      <c r="H58" s="1085"/>
      <c r="I58" s="1378">
        <f>SUM(C58:H58)</f>
        <v>8065904</v>
      </c>
      <c r="J58" s="1357"/>
      <c r="K58" s="1085"/>
      <c r="L58" s="1085"/>
      <c r="M58" s="1085"/>
      <c r="N58" s="55">
        <f>SUM(J58:M58)</f>
        <v>0</v>
      </c>
      <c r="O58" s="1350"/>
      <c r="P58" s="1378">
        <f>+O58</f>
        <v>0</v>
      </c>
      <c r="Q58" s="1357">
        <f>+I58+N58+P58</f>
        <v>8065904</v>
      </c>
      <c r="R58" s="1359">
        <f>+Q58/$Q$62</f>
        <v>9.9831028070200014E-4</v>
      </c>
    </row>
    <row r="59" spans="1:18" s="1037" customFormat="1" ht="13.9" customHeight="1" x14ac:dyDescent="0.2">
      <c r="A59" s="1953"/>
      <c r="B59" s="1377">
        <v>2021</v>
      </c>
      <c r="C59" s="1350"/>
      <c r="D59" s="1085"/>
      <c r="E59" s="1085">
        <v>7843344</v>
      </c>
      <c r="F59" s="1085"/>
      <c r="G59" s="1085"/>
      <c r="H59" s="1085"/>
      <c r="I59" s="1378">
        <f>SUM(C59:H59)</f>
        <v>7843344</v>
      </c>
      <c r="J59" s="1357"/>
      <c r="K59" s="1085"/>
      <c r="L59" s="1085"/>
      <c r="M59" s="1085"/>
      <c r="N59" s="55">
        <f>SUM(J59:M59)</f>
        <v>0</v>
      </c>
      <c r="O59" s="1350"/>
      <c r="P59" s="1378">
        <f>+O59</f>
        <v>0</v>
      </c>
      <c r="Q59" s="1357">
        <f>+I59+N59+P59</f>
        <v>7843344</v>
      </c>
      <c r="R59" s="1359">
        <f>+Q59/$Q$63</f>
        <v>8.5128701492230216E-4</v>
      </c>
    </row>
    <row r="60" spans="1:18" s="1037" customFormat="1" ht="13.9" customHeight="1" x14ac:dyDescent="0.2">
      <c r="A60" s="1953"/>
      <c r="B60" s="1377">
        <v>2022</v>
      </c>
      <c r="C60" s="1350"/>
      <c r="D60" s="1085"/>
      <c r="E60" s="1085">
        <v>7749567</v>
      </c>
      <c r="F60" s="1085"/>
      <c r="G60" s="1085"/>
      <c r="H60" s="1085"/>
      <c r="I60" s="1378">
        <f>SUM(C60:H60)</f>
        <v>7749567</v>
      </c>
      <c r="J60" s="1357"/>
      <c r="K60" s="1085"/>
      <c r="L60" s="1085"/>
      <c r="M60" s="1085"/>
      <c r="N60" s="55">
        <f>SUM(J60:M60)</f>
        <v>0</v>
      </c>
      <c r="O60" s="1350"/>
      <c r="P60" s="1378">
        <f>+O60</f>
        <v>0</v>
      </c>
      <c r="Q60" s="1357">
        <f>+I60+N60+P60</f>
        <v>7749567</v>
      </c>
      <c r="R60" s="1359">
        <f>+Q60/$Q$64</f>
        <v>1.0007221403957459E-3</v>
      </c>
    </row>
    <row r="61" spans="1:18" s="1037" customFormat="1" ht="24.6" customHeight="1" x14ac:dyDescent="0.2">
      <c r="A61" s="1953"/>
      <c r="B61" s="1379" t="s">
        <v>360</v>
      </c>
      <c r="C61" s="1381" t="str">
        <f t="shared" ref="C61:Q61" si="13">+IF(C59&gt;0,C60/C59-1,"")</f>
        <v/>
      </c>
      <c r="D61" s="1360" t="str">
        <f t="shared" si="13"/>
        <v/>
      </c>
      <c r="E61" s="1360">
        <f t="shared" si="13"/>
        <v>-1.1956252333188533E-2</v>
      </c>
      <c r="F61" s="1360" t="str">
        <f t="shared" si="13"/>
        <v/>
      </c>
      <c r="G61" s="1360" t="str">
        <f t="shared" si="13"/>
        <v/>
      </c>
      <c r="H61" s="1360" t="str">
        <f t="shared" si="13"/>
        <v/>
      </c>
      <c r="I61" s="1368">
        <f t="shared" si="13"/>
        <v>-1.1956252333188533E-2</v>
      </c>
      <c r="J61" s="1382" t="str">
        <f t="shared" si="13"/>
        <v/>
      </c>
      <c r="K61" s="1383" t="str">
        <f t="shared" si="13"/>
        <v/>
      </c>
      <c r="L61" s="1383" t="str">
        <f t="shared" si="13"/>
        <v/>
      </c>
      <c r="M61" s="1383" t="str">
        <f t="shared" si="13"/>
        <v/>
      </c>
      <c r="N61" s="1384" t="str">
        <f t="shared" si="13"/>
        <v/>
      </c>
      <c r="O61" s="1381" t="str">
        <f t="shared" si="13"/>
        <v/>
      </c>
      <c r="P61" s="1385" t="str">
        <f t="shared" si="13"/>
        <v/>
      </c>
      <c r="Q61" s="1374">
        <f t="shared" si="13"/>
        <v>-1.1956252333188533E-2</v>
      </c>
      <c r="R61" s="1362"/>
    </row>
    <row r="62" spans="1:18" s="1037" customFormat="1" ht="13.9" customHeight="1" x14ac:dyDescent="0.2">
      <c r="A62" s="1954" t="s">
        <v>0</v>
      </c>
      <c r="B62" s="1386">
        <v>2020</v>
      </c>
      <c r="C62" s="1387">
        <f t="shared" ref="C62:H64" si="14">+C6+C10+C14+C18+C22+C26+C30+C34+C38+C42+C46+C50+C54+C58</f>
        <v>0</v>
      </c>
      <c r="D62" s="1388">
        <f t="shared" si="14"/>
        <v>376931937</v>
      </c>
      <c r="E62" s="1388">
        <f t="shared" si="14"/>
        <v>23095845</v>
      </c>
      <c r="F62" s="1388">
        <f t="shared" si="14"/>
        <v>1470177701</v>
      </c>
      <c r="G62" s="1388">
        <f t="shared" si="14"/>
        <v>167271843</v>
      </c>
      <c r="H62" s="1388">
        <f t="shared" si="14"/>
        <v>60502406</v>
      </c>
      <c r="I62" s="1389">
        <f>SUM(C62:H62)</f>
        <v>2097979732</v>
      </c>
      <c r="J62" s="1390">
        <f t="shared" ref="J62:M64" si="15">+J6+J10+J14+J18+J22+J26+J30+J34+J38+J42+J46+J50+J54+J58</f>
        <v>5793966163</v>
      </c>
      <c r="K62" s="1388">
        <f t="shared" si="15"/>
        <v>0</v>
      </c>
      <c r="L62" s="1388">
        <f t="shared" si="15"/>
        <v>180567447</v>
      </c>
      <c r="M62" s="1388">
        <f t="shared" si="15"/>
        <v>7042840</v>
      </c>
      <c r="N62" s="1391">
        <f>SUM(J62:M62)</f>
        <v>5981576450</v>
      </c>
      <c r="O62" s="1387"/>
      <c r="P62" s="1389">
        <f>+O62</f>
        <v>0</v>
      </c>
      <c r="Q62" s="1390">
        <f>+I62+N62+P62</f>
        <v>8079556182</v>
      </c>
      <c r="R62" s="1363">
        <f>+Q62/$Q$62</f>
        <v>1</v>
      </c>
    </row>
    <row r="63" spans="1:18" s="1037" customFormat="1" ht="13.9" customHeight="1" x14ac:dyDescent="0.2">
      <c r="A63" s="1954"/>
      <c r="B63" s="1386">
        <v>2021</v>
      </c>
      <c r="C63" s="1387">
        <f t="shared" si="14"/>
        <v>0</v>
      </c>
      <c r="D63" s="1388">
        <f t="shared" si="14"/>
        <v>371420880</v>
      </c>
      <c r="E63" s="1388">
        <f t="shared" si="14"/>
        <v>22394749</v>
      </c>
      <c r="F63" s="1388">
        <f t="shared" si="14"/>
        <v>1436700787</v>
      </c>
      <c r="G63" s="1388">
        <f t="shared" si="14"/>
        <v>178376559</v>
      </c>
      <c r="H63" s="1388">
        <f t="shared" si="14"/>
        <v>62285054</v>
      </c>
      <c r="I63" s="1389">
        <f>SUM(C63:H63)</f>
        <v>2071178029</v>
      </c>
      <c r="J63" s="1390">
        <f t="shared" si="15"/>
        <v>1134702048</v>
      </c>
      <c r="K63" s="1388">
        <f t="shared" si="15"/>
        <v>0</v>
      </c>
      <c r="L63" s="1388">
        <f t="shared" si="15"/>
        <v>5987889825</v>
      </c>
      <c r="M63" s="1388">
        <f t="shared" si="15"/>
        <v>19743123</v>
      </c>
      <c r="N63" s="1391">
        <f>SUM(J63:M63)</f>
        <v>7142334996</v>
      </c>
      <c r="O63" s="1387"/>
      <c r="P63" s="1389">
        <f>+O63</f>
        <v>0</v>
      </c>
      <c r="Q63" s="1390">
        <f>+I63+N63+P63</f>
        <v>9213513025</v>
      </c>
      <c r="R63" s="1363">
        <f>+Q63/$Q$63</f>
        <v>1</v>
      </c>
    </row>
    <row r="64" spans="1:18" s="1037" customFormat="1" ht="13.9" customHeight="1" x14ac:dyDescent="0.2">
      <c r="A64" s="1954"/>
      <c r="B64" s="1386">
        <v>2022</v>
      </c>
      <c r="C64" s="1387">
        <f t="shared" si="14"/>
        <v>0</v>
      </c>
      <c r="D64" s="1388">
        <f t="shared" si="14"/>
        <v>380840437</v>
      </c>
      <c r="E64" s="1388">
        <f t="shared" si="14"/>
        <v>22977608</v>
      </c>
      <c r="F64" s="1388">
        <f t="shared" si="14"/>
        <v>1604932149</v>
      </c>
      <c r="G64" s="1388">
        <f t="shared" si="14"/>
        <v>180405534</v>
      </c>
      <c r="H64" s="1388">
        <f t="shared" si="14"/>
        <v>68186406</v>
      </c>
      <c r="I64" s="1389">
        <f>SUM(C64:H64)</f>
        <v>2257342134</v>
      </c>
      <c r="J64" s="1390">
        <f>+J8+J12+J16+J20+J24+J28+J32+J36+J40+J44+J48+J52+J56+J60</f>
        <v>122291273</v>
      </c>
      <c r="K64" s="1388">
        <f t="shared" si="15"/>
        <v>0</v>
      </c>
      <c r="L64" s="1388">
        <f t="shared" si="15"/>
        <v>5358194047</v>
      </c>
      <c r="M64" s="1388">
        <f t="shared" si="15"/>
        <v>6147309</v>
      </c>
      <c r="N64" s="1391">
        <f>SUM(J64:M64)</f>
        <v>5486632629</v>
      </c>
      <c r="O64" s="1387"/>
      <c r="P64" s="1389">
        <f>+O64</f>
        <v>0</v>
      </c>
      <c r="Q64" s="1390">
        <f>+I64+N64+P64</f>
        <v>7743974763</v>
      </c>
      <c r="R64" s="1363">
        <f>+Q64/$Q$64</f>
        <v>1</v>
      </c>
    </row>
    <row r="65" spans="1:18" s="1037" customFormat="1" ht="24.6" customHeight="1" thickBot="1" x14ac:dyDescent="0.25">
      <c r="A65" s="1955"/>
      <c r="B65" s="1392" t="s">
        <v>361</v>
      </c>
      <c r="C65" s="1393" t="str">
        <f t="shared" ref="C65:Q65" si="16">+IF(C63&gt;0,C64/C63-1,"")</f>
        <v/>
      </c>
      <c r="D65" s="1364">
        <f t="shared" si="16"/>
        <v>2.5360870934342694E-2</v>
      </c>
      <c r="E65" s="1364">
        <f t="shared" si="16"/>
        <v>2.6026592215880662E-2</v>
      </c>
      <c r="F65" s="1364">
        <f t="shared" si="16"/>
        <v>0.11709561484356579</v>
      </c>
      <c r="G65" s="1364">
        <f t="shared" si="16"/>
        <v>1.1374672834674415E-2</v>
      </c>
      <c r="H65" s="1364">
        <f t="shared" si="16"/>
        <v>9.4747481474448003E-2</v>
      </c>
      <c r="I65" s="1369">
        <f t="shared" si="16"/>
        <v>8.9883198060904057E-2</v>
      </c>
      <c r="J65" s="1375">
        <f t="shared" si="16"/>
        <v>-0.89222609299459021</v>
      </c>
      <c r="K65" s="1364" t="str">
        <f t="shared" si="16"/>
        <v/>
      </c>
      <c r="L65" s="1364">
        <f t="shared" si="16"/>
        <v>-0.10516155046323017</v>
      </c>
      <c r="M65" s="1364">
        <f t="shared" si="16"/>
        <v>-0.68863543016978623</v>
      </c>
      <c r="N65" s="1300">
        <f t="shared" si="16"/>
        <v>-0.23181527720658035</v>
      </c>
      <c r="O65" s="1371" t="str">
        <f t="shared" si="16"/>
        <v/>
      </c>
      <c r="P65" s="1369" t="str">
        <f t="shared" si="16"/>
        <v/>
      </c>
      <c r="Q65" s="1375">
        <f t="shared" si="16"/>
        <v>-0.15949814777626581</v>
      </c>
      <c r="R65" s="1365"/>
    </row>
    <row r="66" spans="1:18" ht="12" thickTop="1" x14ac:dyDescent="0.2"/>
  </sheetData>
  <mergeCells count="21">
    <mergeCell ref="Q4:R4"/>
    <mergeCell ref="A4:A5"/>
    <mergeCell ref="B4:B5"/>
    <mergeCell ref="C4:I4"/>
    <mergeCell ref="J4:N4"/>
    <mergeCell ref="O4:P4"/>
    <mergeCell ref="A6:A9"/>
    <mergeCell ref="A10:A13"/>
    <mergeCell ref="A14:A17"/>
    <mergeCell ref="A18:A21"/>
    <mergeCell ref="A22:A25"/>
    <mergeCell ref="A26:A29"/>
    <mergeCell ref="A30:A33"/>
    <mergeCell ref="A34:A37"/>
    <mergeCell ref="A38:A41"/>
    <mergeCell ref="A42:A45"/>
    <mergeCell ref="A46:A49"/>
    <mergeCell ref="A50:A53"/>
    <mergeCell ref="A54:A57"/>
    <mergeCell ref="A58:A61"/>
    <mergeCell ref="A62:A65"/>
  </mergeCells>
  <phoneticPr fontId="0" type="noConversion"/>
  <printOptions horizontalCentered="1"/>
  <pageMargins left="0.23622047244094491" right="0.23622047244094491" top="0.74803149606299213" bottom="0.74803149606299213" header="0.31496062992125984" footer="0.31496062992125984"/>
  <pageSetup paperSize="9" scale="85" fitToHeight="0"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rowBreaks count="2" manualBreakCount="2">
    <brk id="29" max="17" man="1"/>
    <brk id="53"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pageSetUpPr fitToPage="1"/>
  </sheetPr>
  <dimension ref="A1:AM430"/>
  <sheetViews>
    <sheetView view="pageBreakPreview" topLeftCell="A391" zoomScale="90" zoomScaleNormal="180" zoomScaleSheetLayoutView="90" zoomScalePageLayoutView="85" workbookViewId="0">
      <selection activeCell="A6" sqref="A6:W6"/>
    </sheetView>
  </sheetViews>
  <sheetFormatPr baseColWidth="10" defaultColWidth="11.42578125" defaultRowHeight="12.75" x14ac:dyDescent="0.2"/>
  <cols>
    <col min="1" max="1" width="32" style="24" customWidth="1"/>
    <col min="2" max="11" width="5.28515625" style="24" customWidth="1"/>
    <col min="12" max="12" width="9.28515625" style="24" customWidth="1"/>
    <col min="13" max="22" width="5.42578125" style="24" customWidth="1"/>
    <col min="23" max="23" width="10.42578125" style="24" customWidth="1"/>
    <col min="24" max="16384" width="11.42578125" style="17"/>
  </cols>
  <sheetData>
    <row r="1" spans="1:23" s="12" customFormat="1" x14ac:dyDescent="0.2">
      <c r="A1" s="1394" t="s">
        <v>293</v>
      </c>
      <c r="B1" s="15"/>
      <c r="C1" s="15"/>
      <c r="D1" s="15"/>
      <c r="E1" s="15"/>
      <c r="F1" s="15"/>
      <c r="G1" s="15"/>
      <c r="H1" s="15"/>
      <c r="I1" s="15"/>
      <c r="J1" s="15"/>
      <c r="K1" s="15"/>
      <c r="L1" s="15"/>
      <c r="M1" s="15"/>
      <c r="N1" s="15"/>
      <c r="O1" s="15"/>
      <c r="P1" s="15"/>
      <c r="Q1" s="15"/>
      <c r="R1" s="15"/>
      <c r="S1" s="15"/>
      <c r="T1" s="15"/>
      <c r="U1" s="15"/>
      <c r="V1" s="15"/>
      <c r="W1" s="15"/>
    </row>
    <row r="2" spans="1:23" s="12" customFormat="1" x14ac:dyDescent="0.2">
      <c r="A2" s="15" t="s">
        <v>4186</v>
      </c>
      <c r="B2" s="15"/>
      <c r="C2" s="15"/>
      <c r="D2" s="15"/>
      <c r="E2" s="15"/>
      <c r="F2" s="15"/>
      <c r="G2" s="15"/>
      <c r="H2" s="15"/>
      <c r="I2" s="15"/>
      <c r="J2" s="15"/>
      <c r="K2" s="15"/>
      <c r="L2" s="15"/>
      <c r="M2" s="15"/>
      <c r="N2" s="15"/>
      <c r="O2" s="15"/>
      <c r="P2" s="15"/>
      <c r="Q2" s="15"/>
      <c r="R2" s="15"/>
      <c r="S2" s="15"/>
      <c r="T2" s="15"/>
      <c r="U2" s="15"/>
      <c r="V2" s="15"/>
      <c r="W2" s="15"/>
    </row>
    <row r="3" spans="1:23" s="12" customFormat="1" ht="13.5" thickBot="1" x14ac:dyDescent="0.25">
      <c r="A3" s="15"/>
      <c r="B3" s="15"/>
      <c r="C3" s="15"/>
      <c r="D3" s="15"/>
      <c r="E3" s="15"/>
      <c r="F3" s="15"/>
      <c r="G3" s="15"/>
      <c r="H3" s="15"/>
      <c r="I3" s="15"/>
      <c r="J3" s="15"/>
      <c r="K3" s="15"/>
      <c r="L3" s="15"/>
      <c r="M3" s="15"/>
      <c r="N3" s="15"/>
      <c r="O3" s="15"/>
      <c r="P3" s="15"/>
      <c r="Q3" s="15"/>
      <c r="R3" s="15"/>
      <c r="S3" s="15"/>
      <c r="T3" s="15"/>
      <c r="U3" s="15"/>
      <c r="V3" s="15"/>
      <c r="W3" s="15"/>
    </row>
    <row r="4" spans="1:23" s="4" customFormat="1" ht="26.25" customHeight="1" thickTop="1" x14ac:dyDescent="0.2">
      <c r="A4" s="1398" t="s">
        <v>10</v>
      </c>
      <c r="B4" s="1966" t="s">
        <v>332</v>
      </c>
      <c r="C4" s="1967"/>
      <c r="D4" s="1967"/>
      <c r="E4" s="1967"/>
      <c r="F4" s="1967"/>
      <c r="G4" s="1967"/>
      <c r="H4" s="1967"/>
      <c r="I4" s="1967"/>
      <c r="J4" s="1967"/>
      <c r="K4" s="1967"/>
      <c r="L4" s="1968"/>
      <c r="M4" s="1969" t="s">
        <v>333</v>
      </c>
      <c r="N4" s="1967"/>
      <c r="O4" s="1967"/>
      <c r="P4" s="1967"/>
      <c r="Q4" s="1967"/>
      <c r="R4" s="1967"/>
      <c r="S4" s="1967"/>
      <c r="T4" s="1967"/>
      <c r="U4" s="1967"/>
      <c r="V4" s="1967"/>
      <c r="W4" s="1968"/>
    </row>
    <row r="5" spans="1:23" s="5" customFormat="1" ht="131.44999999999999" customHeight="1" thickBot="1" x14ac:dyDescent="0.25">
      <c r="A5" s="1399" t="s">
        <v>9</v>
      </c>
      <c r="B5" s="1401" t="s">
        <v>241</v>
      </c>
      <c r="C5" s="1395" t="s">
        <v>91</v>
      </c>
      <c r="D5" s="1395" t="s">
        <v>210</v>
      </c>
      <c r="E5" s="1395" t="s">
        <v>203</v>
      </c>
      <c r="F5" s="1395" t="s">
        <v>212</v>
      </c>
      <c r="G5" s="1395" t="s">
        <v>213</v>
      </c>
      <c r="H5" s="1395" t="s">
        <v>214</v>
      </c>
      <c r="I5" s="1395" t="s">
        <v>219</v>
      </c>
      <c r="J5" s="1396" t="s">
        <v>216</v>
      </c>
      <c r="K5" s="1396" t="s">
        <v>348</v>
      </c>
      <c r="L5" s="1397" t="s">
        <v>218</v>
      </c>
      <c r="M5" s="1400" t="s">
        <v>241</v>
      </c>
      <c r="N5" s="1395" t="s">
        <v>91</v>
      </c>
      <c r="O5" s="1395" t="s">
        <v>210</v>
      </c>
      <c r="P5" s="1395" t="s">
        <v>203</v>
      </c>
      <c r="Q5" s="1395" t="s">
        <v>212</v>
      </c>
      <c r="R5" s="1395" t="s">
        <v>213</v>
      </c>
      <c r="S5" s="1395" t="s">
        <v>214</v>
      </c>
      <c r="T5" s="1395" t="s">
        <v>219</v>
      </c>
      <c r="U5" s="1396" t="s">
        <v>216</v>
      </c>
      <c r="V5" s="1396" t="s">
        <v>347</v>
      </c>
      <c r="W5" s="1397" t="s">
        <v>218</v>
      </c>
    </row>
    <row r="6" spans="1:23" s="5" customFormat="1" ht="19.899999999999999" customHeight="1" thickTop="1" thickBot="1" x14ac:dyDescent="0.25">
      <c r="A6" s="1970" t="s">
        <v>557</v>
      </c>
      <c r="B6" s="1971"/>
      <c r="C6" s="1971"/>
      <c r="D6" s="1971"/>
      <c r="E6" s="1971"/>
      <c r="F6" s="1971"/>
      <c r="G6" s="1971"/>
      <c r="H6" s="1971"/>
      <c r="I6" s="1971"/>
      <c r="J6" s="1971"/>
      <c r="K6" s="1971"/>
      <c r="L6" s="1971"/>
      <c r="M6" s="1971"/>
      <c r="N6" s="1971"/>
      <c r="O6" s="1971"/>
      <c r="P6" s="1971"/>
      <c r="Q6" s="1971"/>
      <c r="R6" s="1971"/>
      <c r="S6" s="1971"/>
      <c r="T6" s="1971"/>
      <c r="U6" s="1971"/>
      <c r="V6" s="1971"/>
      <c r="W6" s="1972"/>
    </row>
    <row r="7" spans="1:23" s="4" customFormat="1" ht="12.6" customHeight="1" thickTop="1" x14ac:dyDescent="0.2">
      <c r="A7" s="218" t="s">
        <v>7</v>
      </c>
      <c r="B7" s="231">
        <f>SUM(B8:B16)</f>
        <v>12</v>
      </c>
      <c r="C7" s="232"/>
      <c r="D7" s="232">
        <f>SUM(D8:D16)</f>
        <v>8</v>
      </c>
      <c r="E7" s="232">
        <f>SUM(E8:E16)</f>
        <v>3</v>
      </c>
      <c r="F7" s="232"/>
      <c r="G7" s="232"/>
      <c r="H7" s="232">
        <f>SUM(H8:H16)</f>
        <v>36</v>
      </c>
      <c r="I7" s="232"/>
      <c r="J7" s="232"/>
      <c r="K7" s="232">
        <f>SUM(K8:K16)</f>
        <v>59</v>
      </c>
      <c r="L7" s="264">
        <f>SUM(L8:L16)</f>
        <v>12994765.76</v>
      </c>
      <c r="M7" s="265">
        <f>SUM(M8:M16)</f>
        <v>12</v>
      </c>
      <c r="N7" s="251"/>
      <c r="O7" s="232">
        <f>SUM(O8:O16)</f>
        <v>12</v>
      </c>
      <c r="P7" s="232">
        <f>SUM(P8:P16)</f>
        <v>3</v>
      </c>
      <c r="Q7" s="232">
        <f>SUM(Q8:Q16)</f>
        <v>28</v>
      </c>
      <c r="R7" s="251"/>
      <c r="S7" s="251"/>
      <c r="T7" s="251"/>
      <c r="U7" s="251"/>
      <c r="V7" s="232">
        <f>SUM(V8:V16)</f>
        <v>55</v>
      </c>
      <c r="W7" s="264">
        <f>SUM(W8:W16)</f>
        <v>11356765.76</v>
      </c>
    </row>
    <row r="8" spans="1:23" s="4" customFormat="1" ht="12.6" customHeight="1" x14ac:dyDescent="0.2">
      <c r="A8" s="66" t="s">
        <v>3</v>
      </c>
      <c r="B8" s="233"/>
      <c r="C8" s="234"/>
      <c r="D8" s="235"/>
      <c r="E8" s="235">
        <v>1</v>
      </c>
      <c r="F8" s="235"/>
      <c r="G8" s="235"/>
      <c r="H8" s="235"/>
      <c r="I8" s="234"/>
      <c r="J8" s="234"/>
      <c r="K8" s="234">
        <v>1</v>
      </c>
      <c r="L8" s="211">
        <v>420000</v>
      </c>
      <c r="M8" s="252"/>
      <c r="N8" s="234"/>
      <c r="O8" s="234"/>
      <c r="P8" s="234">
        <v>1</v>
      </c>
      <c r="Q8" s="234"/>
      <c r="R8" s="234"/>
      <c r="S8" s="234"/>
      <c r="T8" s="234"/>
      <c r="U8" s="234"/>
      <c r="V8" s="234">
        <v>1</v>
      </c>
      <c r="W8" s="41">
        <v>420000</v>
      </c>
    </row>
    <row r="9" spans="1:23" s="4" customFormat="1" ht="12.6" customHeight="1" x14ac:dyDescent="0.2">
      <c r="A9" s="66" t="s">
        <v>373</v>
      </c>
      <c r="B9" s="233"/>
      <c r="C9" s="234"/>
      <c r="D9" s="235"/>
      <c r="E9" s="235">
        <v>2</v>
      </c>
      <c r="F9" s="235"/>
      <c r="G9" s="235"/>
      <c r="H9" s="235"/>
      <c r="I9" s="234"/>
      <c r="J9" s="234"/>
      <c r="K9" s="234">
        <v>2</v>
      </c>
      <c r="L9" s="211">
        <v>784000</v>
      </c>
      <c r="M9" s="252"/>
      <c r="N9" s="234"/>
      <c r="O9" s="234"/>
      <c r="P9" s="234">
        <v>2</v>
      </c>
      <c r="Q9" s="234"/>
      <c r="R9" s="234"/>
      <c r="S9" s="234"/>
      <c r="T9" s="234"/>
      <c r="U9" s="234"/>
      <c r="V9" s="234">
        <v>2</v>
      </c>
      <c r="W9" s="41">
        <v>784000</v>
      </c>
    </row>
    <row r="10" spans="1:23" s="4" customFormat="1" ht="12.6" customHeight="1" x14ac:dyDescent="0.2">
      <c r="A10" s="66" t="s">
        <v>374</v>
      </c>
      <c r="B10" s="233">
        <v>1</v>
      </c>
      <c r="C10" s="234"/>
      <c r="D10" s="235"/>
      <c r="E10" s="235"/>
      <c r="F10" s="235"/>
      <c r="G10" s="235"/>
      <c r="H10" s="235"/>
      <c r="I10" s="234"/>
      <c r="J10" s="234"/>
      <c r="K10" s="234">
        <v>1</v>
      </c>
      <c r="L10" s="211">
        <v>117808</v>
      </c>
      <c r="M10" s="252">
        <v>1</v>
      </c>
      <c r="N10" s="234"/>
      <c r="O10" s="234"/>
      <c r="P10" s="234"/>
      <c r="Q10" s="234"/>
      <c r="R10" s="234"/>
      <c r="S10" s="234"/>
      <c r="T10" s="234"/>
      <c r="U10" s="234"/>
      <c r="V10" s="234">
        <v>1</v>
      </c>
      <c r="W10" s="41">
        <v>117808</v>
      </c>
    </row>
    <row r="11" spans="1:23" s="4" customFormat="1" ht="12.6" customHeight="1" x14ac:dyDescent="0.2">
      <c r="A11" s="66" t="s">
        <v>376</v>
      </c>
      <c r="B11" s="233">
        <v>1</v>
      </c>
      <c r="C11" s="234"/>
      <c r="D11" s="235"/>
      <c r="E11" s="235"/>
      <c r="F11" s="235"/>
      <c r="G11" s="235"/>
      <c r="H11" s="235"/>
      <c r="I11" s="234"/>
      <c r="J11" s="234"/>
      <c r="K11" s="234">
        <v>1</v>
      </c>
      <c r="L11" s="211">
        <v>84688</v>
      </c>
      <c r="M11" s="252">
        <v>1</v>
      </c>
      <c r="N11" s="234"/>
      <c r="O11" s="234"/>
      <c r="P11" s="234"/>
      <c r="Q11" s="234"/>
      <c r="R11" s="234"/>
      <c r="S11" s="234"/>
      <c r="T11" s="234"/>
      <c r="U11" s="234"/>
      <c r="V11" s="234">
        <v>1</v>
      </c>
      <c r="W11" s="41">
        <v>84688</v>
      </c>
    </row>
    <row r="12" spans="1:23" s="4" customFormat="1" ht="12.6" customHeight="1" x14ac:dyDescent="0.2">
      <c r="A12" s="66" t="s">
        <v>377</v>
      </c>
      <c r="B12" s="233">
        <v>7</v>
      </c>
      <c r="C12" s="234"/>
      <c r="D12" s="235"/>
      <c r="E12" s="235"/>
      <c r="F12" s="235"/>
      <c r="G12" s="235"/>
      <c r="H12" s="235"/>
      <c r="I12" s="234"/>
      <c r="J12" s="234"/>
      <c r="K12" s="234">
        <v>7</v>
      </c>
      <c r="L12" s="211">
        <v>164942.96</v>
      </c>
      <c r="M12" s="252">
        <v>7</v>
      </c>
      <c r="N12" s="234"/>
      <c r="O12" s="234"/>
      <c r="P12" s="234"/>
      <c r="Q12" s="234"/>
      <c r="R12" s="234"/>
      <c r="S12" s="234"/>
      <c r="T12" s="234"/>
      <c r="U12" s="234"/>
      <c r="V12" s="234">
        <v>7</v>
      </c>
      <c r="W12" s="41">
        <v>164942.96</v>
      </c>
    </row>
    <row r="13" spans="1:23" s="4" customFormat="1" ht="12.6" customHeight="1" x14ac:dyDescent="0.2">
      <c r="A13" s="66" t="s">
        <v>378</v>
      </c>
      <c r="B13" s="233">
        <v>2</v>
      </c>
      <c r="C13" s="234"/>
      <c r="D13" s="235"/>
      <c r="E13" s="235"/>
      <c r="F13" s="235"/>
      <c r="G13" s="235"/>
      <c r="H13" s="235"/>
      <c r="I13" s="234"/>
      <c r="J13" s="234"/>
      <c r="K13" s="234">
        <v>2</v>
      </c>
      <c r="L13" s="211">
        <v>140082.79999999999</v>
      </c>
      <c r="M13" s="252">
        <v>2</v>
      </c>
      <c r="N13" s="234"/>
      <c r="O13" s="234"/>
      <c r="P13" s="234"/>
      <c r="Q13" s="234"/>
      <c r="R13" s="234"/>
      <c r="S13" s="234"/>
      <c r="T13" s="234"/>
      <c r="U13" s="234"/>
      <c r="V13" s="234">
        <v>2</v>
      </c>
      <c r="W13" s="41">
        <v>140082.79999999999</v>
      </c>
    </row>
    <row r="14" spans="1:23" s="4" customFormat="1" ht="12.6" customHeight="1" x14ac:dyDescent="0.2">
      <c r="A14" s="66" t="s">
        <v>12</v>
      </c>
      <c r="B14" s="233">
        <v>1</v>
      </c>
      <c r="C14" s="234"/>
      <c r="D14" s="235"/>
      <c r="E14" s="235"/>
      <c r="F14" s="235"/>
      <c r="G14" s="235"/>
      <c r="H14" s="235"/>
      <c r="I14" s="234"/>
      <c r="J14" s="234"/>
      <c r="K14" s="234">
        <v>1</v>
      </c>
      <c r="L14" s="211">
        <v>68044</v>
      </c>
      <c r="M14" s="252">
        <v>1</v>
      </c>
      <c r="N14" s="234"/>
      <c r="O14" s="234"/>
      <c r="P14" s="234"/>
      <c r="Q14" s="234"/>
      <c r="R14" s="234"/>
      <c r="S14" s="234"/>
      <c r="T14" s="234"/>
      <c r="U14" s="234"/>
      <c r="V14" s="234">
        <v>1</v>
      </c>
      <c r="W14" s="41">
        <v>68044</v>
      </c>
    </row>
    <row r="15" spans="1:23" s="4" customFormat="1" ht="12.6" customHeight="1" x14ac:dyDescent="0.2">
      <c r="A15" s="66" t="s">
        <v>558</v>
      </c>
      <c r="B15" s="233"/>
      <c r="C15" s="234"/>
      <c r="D15" s="236">
        <v>8</v>
      </c>
      <c r="E15" s="235"/>
      <c r="F15" s="235"/>
      <c r="G15" s="235"/>
      <c r="H15" s="235"/>
      <c r="I15" s="234"/>
      <c r="J15" s="234"/>
      <c r="K15" s="234">
        <v>8</v>
      </c>
      <c r="L15" s="211">
        <v>1495200</v>
      </c>
      <c r="M15" s="253"/>
      <c r="N15" s="215"/>
      <c r="O15" s="234">
        <v>12</v>
      </c>
      <c r="P15" s="254"/>
      <c r="Q15" s="254"/>
      <c r="R15" s="215"/>
      <c r="S15" s="215"/>
      <c r="T15" s="215"/>
      <c r="U15" s="215"/>
      <c r="V15" s="234">
        <v>12</v>
      </c>
      <c r="W15" s="211">
        <v>2143200</v>
      </c>
    </row>
    <row r="16" spans="1:23" s="4" customFormat="1" ht="12.6" customHeight="1" x14ac:dyDescent="0.2">
      <c r="A16" s="66" t="s">
        <v>559</v>
      </c>
      <c r="B16" s="233"/>
      <c r="C16" s="234"/>
      <c r="D16" s="235"/>
      <c r="E16" s="235"/>
      <c r="F16" s="235"/>
      <c r="G16" s="235"/>
      <c r="H16" s="235">
        <v>36</v>
      </c>
      <c r="I16" s="234"/>
      <c r="J16" s="234"/>
      <c r="K16" s="234">
        <v>36</v>
      </c>
      <c r="L16" s="211">
        <v>9720000</v>
      </c>
      <c r="M16" s="253"/>
      <c r="N16" s="215"/>
      <c r="O16" s="254"/>
      <c r="P16" s="254"/>
      <c r="Q16" s="234">
        <v>28</v>
      </c>
      <c r="R16" s="215"/>
      <c r="S16" s="215"/>
      <c r="T16" s="215"/>
      <c r="U16" s="215"/>
      <c r="V16" s="234">
        <v>28</v>
      </c>
      <c r="W16" s="41">
        <v>7434000</v>
      </c>
    </row>
    <row r="17" spans="1:23" s="4" customFormat="1" ht="12.6" customHeight="1" x14ac:dyDescent="0.2">
      <c r="A17" s="114" t="s">
        <v>4</v>
      </c>
      <c r="B17" s="237">
        <f>SUM(B18:B23)</f>
        <v>22</v>
      </c>
      <c r="C17" s="238"/>
      <c r="D17" s="238">
        <f>SUM(D18:D23)</f>
        <v>277</v>
      </c>
      <c r="E17" s="238"/>
      <c r="F17" s="238"/>
      <c r="G17" s="238">
        <f>SUM(G18:G23)</f>
        <v>30</v>
      </c>
      <c r="H17" s="238"/>
      <c r="I17" s="238"/>
      <c r="J17" s="238"/>
      <c r="K17" s="238">
        <f>SUM(K18:K23)</f>
        <v>329</v>
      </c>
      <c r="L17" s="129">
        <f>SUM(L18:L23)</f>
        <v>34415949.960000001</v>
      </c>
      <c r="M17" s="266">
        <f>SUM(M18:M23)</f>
        <v>22</v>
      </c>
      <c r="N17" s="255"/>
      <c r="O17" s="238">
        <f>SUM(O18:O23)</f>
        <v>286</v>
      </c>
      <c r="P17" s="255"/>
      <c r="Q17" s="255"/>
      <c r="R17" s="238">
        <f>SUM(R18:R23)</f>
        <v>27</v>
      </c>
      <c r="S17" s="255"/>
      <c r="T17" s="255"/>
      <c r="U17" s="255"/>
      <c r="V17" s="238">
        <f>SUM(V18:V23)</f>
        <v>335</v>
      </c>
      <c r="W17" s="129">
        <f>SUM(W18:W23)</f>
        <v>34666149.960000001</v>
      </c>
    </row>
    <row r="18" spans="1:23" s="4" customFormat="1" ht="12.6" customHeight="1" x14ac:dyDescent="0.2">
      <c r="A18" s="66" t="s">
        <v>13</v>
      </c>
      <c r="B18" s="233">
        <v>14</v>
      </c>
      <c r="C18" s="234"/>
      <c r="D18" s="234"/>
      <c r="E18" s="234"/>
      <c r="F18" s="234"/>
      <c r="G18" s="234"/>
      <c r="H18" s="234"/>
      <c r="I18" s="234"/>
      <c r="J18" s="234"/>
      <c r="K18" s="234">
        <v>14</v>
      </c>
      <c r="L18" s="211">
        <v>738878.36</v>
      </c>
      <c r="M18" s="252">
        <v>14</v>
      </c>
      <c r="N18" s="234"/>
      <c r="O18" s="234"/>
      <c r="P18" s="234"/>
      <c r="Q18" s="234"/>
      <c r="R18" s="234"/>
      <c r="S18" s="234"/>
      <c r="T18" s="234"/>
      <c r="U18" s="234"/>
      <c r="V18" s="234">
        <v>14</v>
      </c>
      <c r="W18" s="41">
        <v>738878.36</v>
      </c>
    </row>
    <row r="19" spans="1:23" s="4" customFormat="1" ht="12.6" customHeight="1" x14ac:dyDescent="0.2">
      <c r="A19" s="66" t="s">
        <v>379</v>
      </c>
      <c r="B19" s="233">
        <v>3</v>
      </c>
      <c r="C19" s="234"/>
      <c r="D19" s="234"/>
      <c r="E19" s="234"/>
      <c r="F19" s="234"/>
      <c r="G19" s="234"/>
      <c r="H19" s="234"/>
      <c r="I19" s="234"/>
      <c r="J19" s="234"/>
      <c r="K19" s="234">
        <v>3</v>
      </c>
      <c r="L19" s="211">
        <v>132050.48000000001</v>
      </c>
      <c r="M19" s="252">
        <v>3</v>
      </c>
      <c r="N19" s="234"/>
      <c r="O19" s="234"/>
      <c r="P19" s="234"/>
      <c r="Q19" s="234"/>
      <c r="R19" s="234"/>
      <c r="S19" s="234"/>
      <c r="T19" s="234"/>
      <c r="U19" s="234"/>
      <c r="V19" s="234">
        <v>3</v>
      </c>
      <c r="W19" s="41">
        <v>132050.48000000001</v>
      </c>
    </row>
    <row r="20" spans="1:23" s="4" customFormat="1" ht="12.6" customHeight="1" x14ac:dyDescent="0.2">
      <c r="A20" s="66" t="s">
        <v>380</v>
      </c>
      <c r="B20" s="233">
        <v>4</v>
      </c>
      <c r="C20" s="234"/>
      <c r="D20" s="235"/>
      <c r="E20" s="235"/>
      <c r="F20" s="235"/>
      <c r="G20" s="235"/>
      <c r="H20" s="234"/>
      <c r="I20" s="234"/>
      <c r="J20" s="234"/>
      <c r="K20" s="234">
        <v>4</v>
      </c>
      <c r="L20" s="211">
        <v>264697.12</v>
      </c>
      <c r="M20" s="252">
        <v>4</v>
      </c>
      <c r="N20" s="234"/>
      <c r="O20" s="234"/>
      <c r="P20" s="234"/>
      <c r="Q20" s="234"/>
      <c r="R20" s="234"/>
      <c r="S20" s="234"/>
      <c r="T20" s="234"/>
      <c r="U20" s="234"/>
      <c r="V20" s="234">
        <v>4</v>
      </c>
      <c r="W20" s="41">
        <v>264697.12</v>
      </c>
    </row>
    <row r="21" spans="1:23" s="4" customFormat="1" ht="12.6" customHeight="1" x14ac:dyDescent="0.2">
      <c r="A21" s="66" t="s">
        <v>525</v>
      </c>
      <c r="B21" s="233">
        <v>1</v>
      </c>
      <c r="C21" s="234"/>
      <c r="D21" s="235"/>
      <c r="E21" s="235"/>
      <c r="F21" s="235"/>
      <c r="G21" s="235"/>
      <c r="H21" s="234"/>
      <c r="I21" s="234"/>
      <c r="J21" s="234"/>
      <c r="K21" s="234">
        <v>1</v>
      </c>
      <c r="L21" s="211">
        <v>64924</v>
      </c>
      <c r="M21" s="252">
        <v>1</v>
      </c>
      <c r="N21" s="234"/>
      <c r="O21" s="234"/>
      <c r="P21" s="234"/>
      <c r="Q21" s="234"/>
      <c r="R21" s="234"/>
      <c r="S21" s="234"/>
      <c r="T21" s="234"/>
      <c r="U21" s="234"/>
      <c r="V21" s="234">
        <v>1</v>
      </c>
      <c r="W21" s="41">
        <v>64924</v>
      </c>
    </row>
    <row r="22" spans="1:23" s="4" customFormat="1" ht="12.6" customHeight="1" x14ac:dyDescent="0.2">
      <c r="A22" s="66" t="s">
        <v>560</v>
      </c>
      <c r="B22" s="233"/>
      <c r="C22" s="234"/>
      <c r="D22" s="235">
        <v>277</v>
      </c>
      <c r="E22" s="235"/>
      <c r="F22" s="235"/>
      <c r="G22" s="235"/>
      <c r="H22" s="234"/>
      <c r="I22" s="234"/>
      <c r="J22" s="234"/>
      <c r="K22" s="234">
        <v>277</v>
      </c>
      <c r="L22" s="211">
        <v>28403400</v>
      </c>
      <c r="M22" s="253"/>
      <c r="N22" s="215"/>
      <c r="O22" s="235">
        <v>286</v>
      </c>
      <c r="P22" s="215"/>
      <c r="Q22" s="215"/>
      <c r="R22" s="215"/>
      <c r="S22" s="215"/>
      <c r="T22" s="215"/>
      <c r="U22" s="215"/>
      <c r="V22" s="234">
        <v>286</v>
      </c>
      <c r="W22" s="211">
        <v>29060400</v>
      </c>
    </row>
    <row r="23" spans="1:23" s="4" customFormat="1" ht="12.6" customHeight="1" x14ac:dyDescent="0.2">
      <c r="A23" s="66" t="s">
        <v>561</v>
      </c>
      <c r="B23" s="233"/>
      <c r="C23" s="234"/>
      <c r="D23" s="235"/>
      <c r="E23" s="235"/>
      <c r="F23" s="235"/>
      <c r="G23" s="235">
        <v>30</v>
      </c>
      <c r="H23" s="234"/>
      <c r="I23" s="234"/>
      <c r="J23" s="234"/>
      <c r="K23" s="234">
        <v>30</v>
      </c>
      <c r="L23" s="211">
        <v>4812000</v>
      </c>
      <c r="M23" s="253"/>
      <c r="N23" s="215"/>
      <c r="O23" s="215"/>
      <c r="P23" s="215"/>
      <c r="Q23" s="215"/>
      <c r="R23" s="235">
        <v>27</v>
      </c>
      <c r="S23" s="215"/>
      <c r="T23" s="215"/>
      <c r="U23" s="215"/>
      <c r="V23" s="234">
        <v>27</v>
      </c>
      <c r="W23" s="41">
        <v>4405200</v>
      </c>
    </row>
    <row r="24" spans="1:23" s="4" customFormat="1" ht="12.6" customHeight="1" x14ac:dyDescent="0.2">
      <c r="A24" s="114" t="s">
        <v>5</v>
      </c>
      <c r="B24" s="237">
        <f>SUM(B25:B29)</f>
        <v>48</v>
      </c>
      <c r="C24" s="238"/>
      <c r="D24" s="238">
        <f>SUM(D25:D29)</f>
        <v>41</v>
      </c>
      <c r="E24" s="238"/>
      <c r="F24" s="238"/>
      <c r="G24" s="238"/>
      <c r="H24" s="238"/>
      <c r="I24" s="238"/>
      <c r="J24" s="238"/>
      <c r="K24" s="238">
        <f>SUM(K25:K29)</f>
        <v>89</v>
      </c>
      <c r="L24" s="129">
        <f>SUM(L25:L29)</f>
        <v>4029198</v>
      </c>
      <c r="M24" s="266">
        <f>SUM(M25:M29)</f>
        <v>48</v>
      </c>
      <c r="N24" s="255"/>
      <c r="O24" s="238">
        <f>SUM(O25:O29)</f>
        <v>44</v>
      </c>
      <c r="P24" s="255"/>
      <c r="Q24" s="255"/>
      <c r="R24" s="255"/>
      <c r="S24" s="255"/>
      <c r="T24" s="255"/>
      <c r="U24" s="255"/>
      <c r="V24" s="238">
        <f>SUM(V25:V29)</f>
        <v>92</v>
      </c>
      <c r="W24" s="129">
        <f>SUM(W25:W29)</f>
        <v>4120998</v>
      </c>
    </row>
    <row r="25" spans="1:23" s="4" customFormat="1" ht="12.6" customHeight="1" x14ac:dyDescent="0.2">
      <c r="A25" s="66" t="s">
        <v>15</v>
      </c>
      <c r="B25" s="233">
        <v>29</v>
      </c>
      <c r="C25" s="234"/>
      <c r="D25" s="234"/>
      <c r="E25" s="234"/>
      <c r="F25" s="234"/>
      <c r="G25" s="234"/>
      <c r="H25" s="234"/>
      <c r="I25" s="234"/>
      <c r="J25" s="234"/>
      <c r="K25" s="234">
        <v>29</v>
      </c>
      <c r="L25" s="211">
        <v>1390845.5999999999</v>
      </c>
      <c r="M25" s="252">
        <v>29</v>
      </c>
      <c r="N25" s="234"/>
      <c r="O25" s="234"/>
      <c r="P25" s="234"/>
      <c r="Q25" s="234"/>
      <c r="R25" s="234"/>
      <c r="S25" s="234"/>
      <c r="T25" s="234"/>
      <c r="U25" s="234"/>
      <c r="V25" s="234">
        <v>29</v>
      </c>
      <c r="W25" s="41">
        <v>1390845.5999999999</v>
      </c>
    </row>
    <row r="26" spans="1:23" s="4" customFormat="1" ht="12.6" customHeight="1" x14ac:dyDescent="0.2">
      <c r="A26" s="66" t="s">
        <v>382</v>
      </c>
      <c r="B26" s="233">
        <v>10</v>
      </c>
      <c r="C26" s="234"/>
      <c r="D26" s="234"/>
      <c r="E26" s="234"/>
      <c r="F26" s="234"/>
      <c r="G26" s="234"/>
      <c r="H26" s="234"/>
      <c r="I26" s="234"/>
      <c r="J26" s="234"/>
      <c r="K26" s="234">
        <v>10</v>
      </c>
      <c r="L26" s="211">
        <v>603746.4</v>
      </c>
      <c r="M26" s="252">
        <v>10</v>
      </c>
      <c r="N26" s="234"/>
      <c r="O26" s="234"/>
      <c r="P26" s="234"/>
      <c r="Q26" s="234"/>
      <c r="R26" s="234"/>
      <c r="S26" s="234"/>
      <c r="T26" s="234"/>
      <c r="U26" s="234"/>
      <c r="V26" s="234">
        <v>10</v>
      </c>
      <c r="W26" s="41">
        <v>603746.4</v>
      </c>
    </row>
    <row r="27" spans="1:23" s="4" customFormat="1" ht="12.6" customHeight="1" x14ac:dyDescent="0.2">
      <c r="A27" s="66" t="s">
        <v>383</v>
      </c>
      <c r="B27" s="233">
        <v>2</v>
      </c>
      <c r="C27" s="234"/>
      <c r="D27" s="234"/>
      <c r="E27" s="234"/>
      <c r="F27" s="234"/>
      <c r="G27" s="234"/>
      <c r="H27" s="234"/>
      <c r="I27" s="234"/>
      <c r="J27" s="234"/>
      <c r="K27" s="234">
        <v>2</v>
      </c>
      <c r="L27" s="211">
        <v>100356.56000000001</v>
      </c>
      <c r="M27" s="252">
        <v>2</v>
      </c>
      <c r="N27" s="234"/>
      <c r="O27" s="234"/>
      <c r="P27" s="234"/>
      <c r="Q27" s="234"/>
      <c r="R27" s="234"/>
      <c r="S27" s="234"/>
      <c r="T27" s="234"/>
      <c r="U27" s="234"/>
      <c r="V27" s="234">
        <v>2</v>
      </c>
      <c r="W27" s="41">
        <v>100356.56000000001</v>
      </c>
    </row>
    <row r="28" spans="1:23" s="4" customFormat="1" ht="12.6" customHeight="1" x14ac:dyDescent="0.2">
      <c r="A28" s="66" t="s">
        <v>16</v>
      </c>
      <c r="B28" s="233">
        <v>7</v>
      </c>
      <c r="C28" s="234"/>
      <c r="D28" s="234"/>
      <c r="E28" s="234"/>
      <c r="F28" s="234"/>
      <c r="G28" s="234"/>
      <c r="H28" s="234"/>
      <c r="I28" s="234"/>
      <c r="J28" s="234"/>
      <c r="K28" s="234">
        <v>7</v>
      </c>
      <c r="L28" s="211">
        <v>349649.44</v>
      </c>
      <c r="M28" s="252">
        <v>7</v>
      </c>
      <c r="N28" s="234"/>
      <c r="O28" s="234"/>
      <c r="P28" s="234"/>
      <c r="Q28" s="234"/>
      <c r="R28" s="234"/>
      <c r="S28" s="234"/>
      <c r="T28" s="234"/>
      <c r="U28" s="234"/>
      <c r="V28" s="234">
        <v>7</v>
      </c>
      <c r="W28" s="41">
        <v>349649.44</v>
      </c>
    </row>
    <row r="29" spans="1:23" s="4" customFormat="1" ht="12.6" customHeight="1" x14ac:dyDescent="0.2">
      <c r="A29" s="66" t="s">
        <v>562</v>
      </c>
      <c r="B29" s="233"/>
      <c r="C29" s="234"/>
      <c r="D29" s="235">
        <v>41</v>
      </c>
      <c r="E29" s="234"/>
      <c r="F29" s="234"/>
      <c r="G29" s="234"/>
      <c r="H29" s="234"/>
      <c r="I29" s="234"/>
      <c r="J29" s="234"/>
      <c r="K29" s="234">
        <v>41</v>
      </c>
      <c r="L29" s="211">
        <v>1584600</v>
      </c>
      <c r="M29" s="253"/>
      <c r="N29" s="215"/>
      <c r="O29" s="235">
        <v>44</v>
      </c>
      <c r="P29" s="215"/>
      <c r="Q29" s="215"/>
      <c r="R29" s="215"/>
      <c r="S29" s="215"/>
      <c r="T29" s="215"/>
      <c r="U29" s="215"/>
      <c r="V29" s="234">
        <v>44</v>
      </c>
      <c r="W29" s="211">
        <v>1676400</v>
      </c>
    </row>
    <row r="30" spans="1:23" s="4" customFormat="1" ht="12.6" customHeight="1" x14ac:dyDescent="0.2">
      <c r="A30" s="114" t="s">
        <v>6</v>
      </c>
      <c r="B30" s="237">
        <f>SUM(B31:B34)</f>
        <v>15</v>
      </c>
      <c r="C30" s="238"/>
      <c r="D30" s="238">
        <f>SUM(D31:D34)</f>
        <v>42</v>
      </c>
      <c r="E30" s="238"/>
      <c r="F30" s="238"/>
      <c r="G30" s="238"/>
      <c r="H30" s="238"/>
      <c r="I30" s="238"/>
      <c r="J30" s="238"/>
      <c r="K30" s="238">
        <f>SUM(K31:K34)</f>
        <v>57</v>
      </c>
      <c r="L30" s="129">
        <f>SUM(L31:L34)</f>
        <v>2130536.4</v>
      </c>
      <c r="M30" s="266">
        <f>SUM(M31:M34)</f>
        <v>15</v>
      </c>
      <c r="N30" s="255"/>
      <c r="O30" s="238">
        <f>SUM(O31:O34)</f>
        <v>42</v>
      </c>
      <c r="P30" s="255"/>
      <c r="Q30" s="255"/>
      <c r="R30" s="255"/>
      <c r="S30" s="255"/>
      <c r="T30" s="255"/>
      <c r="U30" s="255"/>
      <c r="V30" s="238">
        <f>SUM(V31:V34)</f>
        <v>15</v>
      </c>
      <c r="W30" s="129">
        <f>SUM(W31:W34)</f>
        <v>2130536.4</v>
      </c>
    </row>
    <row r="31" spans="1:23" s="4" customFormat="1" ht="12.6" customHeight="1" x14ac:dyDescent="0.2">
      <c r="A31" s="66" t="s">
        <v>17</v>
      </c>
      <c r="B31" s="233">
        <v>2</v>
      </c>
      <c r="C31" s="234"/>
      <c r="D31" s="234"/>
      <c r="E31" s="234"/>
      <c r="F31" s="234"/>
      <c r="G31" s="234"/>
      <c r="H31" s="234"/>
      <c r="I31" s="234"/>
      <c r="J31" s="234"/>
      <c r="K31" s="234">
        <v>2</v>
      </c>
      <c r="L31" s="211">
        <v>190336</v>
      </c>
      <c r="M31" s="252">
        <v>2</v>
      </c>
      <c r="N31" s="234"/>
      <c r="O31" s="234"/>
      <c r="P31" s="234"/>
      <c r="Q31" s="234"/>
      <c r="R31" s="234"/>
      <c r="S31" s="234"/>
      <c r="T31" s="234"/>
      <c r="U31" s="234"/>
      <c r="V31" s="234">
        <v>2</v>
      </c>
      <c r="W31" s="41">
        <v>190336</v>
      </c>
    </row>
    <row r="32" spans="1:23" s="4" customFormat="1" ht="12.6" customHeight="1" x14ac:dyDescent="0.2">
      <c r="A32" s="66" t="s">
        <v>384</v>
      </c>
      <c r="B32" s="233">
        <v>8</v>
      </c>
      <c r="C32" s="234"/>
      <c r="D32" s="234"/>
      <c r="E32" s="234"/>
      <c r="F32" s="234"/>
      <c r="G32" s="234"/>
      <c r="H32" s="234"/>
      <c r="I32" s="234"/>
      <c r="J32" s="234"/>
      <c r="K32" s="234">
        <v>8</v>
      </c>
      <c r="L32" s="211">
        <v>336066.64</v>
      </c>
      <c r="M32" s="252">
        <v>8</v>
      </c>
      <c r="N32" s="234"/>
      <c r="O32" s="234"/>
      <c r="P32" s="234"/>
      <c r="Q32" s="234"/>
      <c r="R32" s="234"/>
      <c r="S32" s="234"/>
      <c r="T32" s="234"/>
      <c r="U32" s="234"/>
      <c r="V32" s="234">
        <v>8</v>
      </c>
      <c r="W32" s="41">
        <v>336066.64</v>
      </c>
    </row>
    <row r="33" spans="1:23" s="4" customFormat="1" ht="12.6" customHeight="1" x14ac:dyDescent="0.2">
      <c r="A33" s="66" t="s">
        <v>385</v>
      </c>
      <c r="B33" s="233">
        <v>5</v>
      </c>
      <c r="C33" s="234"/>
      <c r="D33" s="234"/>
      <c r="E33" s="234"/>
      <c r="F33" s="234"/>
      <c r="G33" s="234"/>
      <c r="H33" s="234"/>
      <c r="I33" s="234"/>
      <c r="J33" s="234"/>
      <c r="K33" s="234">
        <v>5</v>
      </c>
      <c r="L33" s="211">
        <v>189333.76000000001</v>
      </c>
      <c r="M33" s="252">
        <v>5</v>
      </c>
      <c r="N33" s="234"/>
      <c r="O33" s="234"/>
      <c r="P33" s="234"/>
      <c r="Q33" s="234"/>
      <c r="R33" s="234"/>
      <c r="S33" s="234"/>
      <c r="T33" s="234"/>
      <c r="U33" s="234"/>
      <c r="V33" s="234">
        <v>5</v>
      </c>
      <c r="W33" s="41">
        <v>189333.76000000001</v>
      </c>
    </row>
    <row r="34" spans="1:23" s="4" customFormat="1" ht="12.6" customHeight="1" x14ac:dyDescent="0.2">
      <c r="A34" s="66" t="s">
        <v>563</v>
      </c>
      <c r="B34" s="233"/>
      <c r="C34" s="234"/>
      <c r="D34" s="235">
        <v>42</v>
      </c>
      <c r="E34" s="234"/>
      <c r="F34" s="234"/>
      <c r="G34" s="234"/>
      <c r="H34" s="234"/>
      <c r="I34" s="234"/>
      <c r="J34" s="234"/>
      <c r="K34" s="234">
        <v>42</v>
      </c>
      <c r="L34" s="211">
        <v>1414800</v>
      </c>
      <c r="M34" s="253"/>
      <c r="N34" s="215"/>
      <c r="O34" s="235">
        <v>42</v>
      </c>
      <c r="P34" s="215"/>
      <c r="Q34" s="215"/>
      <c r="R34" s="215"/>
      <c r="S34" s="215"/>
      <c r="T34" s="215"/>
      <c r="U34" s="215"/>
      <c r="V34" s="215"/>
      <c r="W34" s="41">
        <v>1414800</v>
      </c>
    </row>
    <row r="35" spans="1:23" ht="12.6" customHeight="1" x14ac:dyDescent="0.2">
      <c r="A35" s="67" t="s">
        <v>388</v>
      </c>
      <c r="B35" s="239">
        <f>+B7+B17+B24+B30</f>
        <v>97</v>
      </c>
      <c r="C35" s="249"/>
      <c r="D35" s="240">
        <f t="shared" ref="D35:V35" si="0">+D7+D17+D24+D30</f>
        <v>368</v>
      </c>
      <c r="E35" s="240">
        <f t="shared" si="0"/>
        <v>3</v>
      </c>
      <c r="F35" s="249"/>
      <c r="G35" s="240">
        <f t="shared" si="0"/>
        <v>30</v>
      </c>
      <c r="H35" s="240">
        <f t="shared" si="0"/>
        <v>36</v>
      </c>
      <c r="I35" s="249"/>
      <c r="J35" s="249"/>
      <c r="K35" s="240">
        <f t="shared" si="0"/>
        <v>534</v>
      </c>
      <c r="L35" s="61">
        <f>+L7+L17+L24+L30</f>
        <v>53570450.119999997</v>
      </c>
      <c r="M35" s="267">
        <f t="shared" si="0"/>
        <v>97</v>
      </c>
      <c r="N35" s="249"/>
      <c r="O35" s="240">
        <f t="shared" si="0"/>
        <v>384</v>
      </c>
      <c r="P35" s="240">
        <f t="shared" si="0"/>
        <v>3</v>
      </c>
      <c r="Q35" s="240">
        <f t="shared" si="0"/>
        <v>28</v>
      </c>
      <c r="R35" s="240">
        <f t="shared" si="0"/>
        <v>27</v>
      </c>
      <c r="S35" s="249"/>
      <c r="T35" s="249"/>
      <c r="U35" s="249"/>
      <c r="V35" s="240">
        <f t="shared" si="0"/>
        <v>497</v>
      </c>
      <c r="W35" s="61">
        <f>+W7+W17+W24+W30</f>
        <v>52274450.119999997</v>
      </c>
    </row>
    <row r="36" spans="1:23" ht="12.6" customHeight="1" x14ac:dyDescent="0.2">
      <c r="A36" s="1403" t="s">
        <v>564</v>
      </c>
      <c r="B36" s="233">
        <v>97</v>
      </c>
      <c r="C36" s="234"/>
      <c r="D36" s="234"/>
      <c r="E36" s="234">
        <v>3</v>
      </c>
      <c r="F36" s="234"/>
      <c r="G36" s="234"/>
      <c r="H36" s="234"/>
      <c r="I36" s="234"/>
      <c r="J36" s="234"/>
      <c r="K36" s="234"/>
      <c r="L36" s="41">
        <v>149351.46120000002</v>
      </c>
      <c r="M36" s="233">
        <v>97</v>
      </c>
      <c r="N36" s="215"/>
      <c r="O36" s="215"/>
      <c r="P36" s="234">
        <v>3</v>
      </c>
      <c r="Q36" s="215"/>
      <c r="R36" s="215"/>
      <c r="S36" s="215"/>
      <c r="T36" s="215"/>
      <c r="U36" s="215"/>
      <c r="V36" s="215"/>
      <c r="W36" s="41">
        <v>151343.46119999999</v>
      </c>
    </row>
    <row r="37" spans="1:23" ht="12.6" customHeight="1" x14ac:dyDescent="0.2">
      <c r="A37" s="1404" t="s">
        <v>565</v>
      </c>
      <c r="B37" s="241"/>
      <c r="C37" s="242"/>
      <c r="D37" s="242">
        <v>368</v>
      </c>
      <c r="E37" s="242"/>
      <c r="F37" s="242"/>
      <c r="G37" s="242"/>
      <c r="H37" s="242"/>
      <c r="I37" s="242"/>
      <c r="J37" s="242"/>
      <c r="K37" s="234"/>
      <c r="L37" s="213">
        <v>959407.2</v>
      </c>
      <c r="M37" s="427"/>
      <c r="N37" s="256"/>
      <c r="O37" s="235">
        <v>384</v>
      </c>
      <c r="P37" s="256"/>
      <c r="Q37" s="256"/>
      <c r="R37" s="256"/>
      <c r="S37" s="256"/>
      <c r="T37" s="256"/>
      <c r="U37" s="256"/>
      <c r="V37" s="215"/>
      <c r="W37" s="213">
        <v>949980</v>
      </c>
    </row>
    <row r="38" spans="1:23" ht="12.6" customHeight="1" x14ac:dyDescent="0.2">
      <c r="A38" s="1404" t="s">
        <v>21231</v>
      </c>
      <c r="B38" s="241"/>
      <c r="C38" s="242"/>
      <c r="D38" s="242"/>
      <c r="E38" s="242"/>
      <c r="F38" s="242"/>
      <c r="G38" s="242"/>
      <c r="H38" s="242"/>
      <c r="I38" s="242"/>
      <c r="J38" s="242"/>
      <c r="K38" s="234"/>
      <c r="L38" s="213">
        <v>450000</v>
      </c>
      <c r="M38" s="427"/>
      <c r="N38" s="256"/>
      <c r="O38" s="256"/>
      <c r="P38" s="256"/>
      <c r="Q38" s="256"/>
      <c r="R38" s="256"/>
      <c r="S38" s="256"/>
      <c r="T38" s="256"/>
      <c r="U38" s="256"/>
      <c r="V38" s="215"/>
      <c r="W38" s="213">
        <v>450000</v>
      </c>
    </row>
    <row r="39" spans="1:23" ht="12.6" customHeight="1" x14ac:dyDescent="0.2">
      <c r="A39" s="1403" t="s">
        <v>21224</v>
      </c>
      <c r="B39" s="233"/>
      <c r="C39" s="234"/>
      <c r="D39" s="234"/>
      <c r="E39" s="234"/>
      <c r="F39" s="234"/>
      <c r="G39" s="234"/>
      <c r="H39" s="234"/>
      <c r="I39" s="234"/>
      <c r="J39" s="234"/>
      <c r="K39" s="234"/>
      <c r="L39" s="41">
        <v>399170.09</v>
      </c>
      <c r="M39" s="320"/>
      <c r="N39" s="215"/>
      <c r="O39" s="215"/>
      <c r="P39" s="215"/>
      <c r="Q39" s="215"/>
      <c r="R39" s="215"/>
      <c r="S39" s="215"/>
      <c r="T39" s="215"/>
      <c r="U39" s="215"/>
      <c r="V39" s="215"/>
      <c r="W39" s="41">
        <v>125422</v>
      </c>
    </row>
    <row r="40" spans="1:23" ht="12.6" customHeight="1" x14ac:dyDescent="0.2">
      <c r="A40" s="67" t="s">
        <v>344</v>
      </c>
      <c r="B40" s="270"/>
      <c r="C40" s="249"/>
      <c r="D40" s="249"/>
      <c r="E40" s="249"/>
      <c r="F40" s="249"/>
      <c r="G40" s="249"/>
      <c r="H40" s="249"/>
      <c r="I40" s="249"/>
      <c r="J40" s="249"/>
      <c r="K40" s="250"/>
      <c r="L40" s="61">
        <f>SUM(L36:L39)</f>
        <v>1957928.7512000001</v>
      </c>
      <c r="M40" s="270"/>
      <c r="N40" s="249"/>
      <c r="O40" s="249"/>
      <c r="P40" s="249"/>
      <c r="Q40" s="249"/>
      <c r="R40" s="249"/>
      <c r="S40" s="249"/>
      <c r="T40" s="249"/>
      <c r="U40" s="249"/>
      <c r="V40" s="249"/>
      <c r="W40" s="61">
        <f>SUM(W36:W39)</f>
        <v>1676745.4612</v>
      </c>
    </row>
    <row r="41" spans="1:23" ht="12.6" customHeight="1" x14ac:dyDescent="0.2">
      <c r="A41" s="226" t="s">
        <v>527</v>
      </c>
      <c r="B41" s="247">
        <f>+B35</f>
        <v>97</v>
      </c>
      <c r="C41" s="271"/>
      <c r="D41" s="248">
        <f t="shared" ref="D41:V41" si="1">+D35</f>
        <v>368</v>
      </c>
      <c r="E41" s="248">
        <f t="shared" si="1"/>
        <v>3</v>
      </c>
      <c r="F41" s="271"/>
      <c r="G41" s="248">
        <f t="shared" si="1"/>
        <v>30</v>
      </c>
      <c r="H41" s="248">
        <f t="shared" si="1"/>
        <v>36</v>
      </c>
      <c r="I41" s="271"/>
      <c r="J41" s="271"/>
      <c r="K41" s="248">
        <f t="shared" si="1"/>
        <v>534</v>
      </c>
      <c r="L41" s="229">
        <f>+L35+L40</f>
        <v>55528378.871199995</v>
      </c>
      <c r="M41" s="247">
        <f t="shared" si="1"/>
        <v>97</v>
      </c>
      <c r="N41" s="1407"/>
      <c r="O41" s="248">
        <f t="shared" si="1"/>
        <v>384</v>
      </c>
      <c r="P41" s="248">
        <f t="shared" si="1"/>
        <v>3</v>
      </c>
      <c r="Q41" s="248">
        <f t="shared" si="1"/>
        <v>28</v>
      </c>
      <c r="R41" s="248">
        <f t="shared" si="1"/>
        <v>27</v>
      </c>
      <c r="S41" s="1407"/>
      <c r="T41" s="1407"/>
      <c r="U41" s="1407"/>
      <c r="V41" s="248">
        <f t="shared" si="1"/>
        <v>497</v>
      </c>
      <c r="W41" s="229">
        <f>+W35+W40</f>
        <v>53951195.581199996</v>
      </c>
    </row>
    <row r="42" spans="1:23" ht="22.5" x14ac:dyDescent="0.2">
      <c r="A42" s="257" t="s">
        <v>528</v>
      </c>
      <c r="B42" s="258"/>
      <c r="C42" s="259"/>
      <c r="D42" s="259"/>
      <c r="E42" s="259"/>
      <c r="F42" s="259"/>
      <c r="G42" s="259"/>
      <c r="H42" s="259"/>
      <c r="I42" s="259"/>
      <c r="J42" s="259"/>
      <c r="K42" s="259">
        <v>36</v>
      </c>
      <c r="L42" s="260">
        <v>6900576</v>
      </c>
      <c r="M42" s="1408"/>
      <c r="N42" s="262"/>
      <c r="O42" s="262"/>
      <c r="P42" s="262"/>
      <c r="Q42" s="262"/>
      <c r="R42" s="262"/>
      <c r="S42" s="262"/>
      <c r="T42" s="262"/>
      <c r="U42" s="262"/>
      <c r="V42" s="172">
        <v>45</v>
      </c>
      <c r="W42" s="260">
        <v>6900576</v>
      </c>
    </row>
    <row r="43" spans="1:23" ht="12.6" customHeight="1" x14ac:dyDescent="0.2">
      <c r="A43" s="114" t="s">
        <v>529</v>
      </c>
      <c r="B43" s="243"/>
      <c r="C43" s="244"/>
      <c r="D43" s="244"/>
      <c r="E43" s="244"/>
      <c r="F43" s="244"/>
      <c r="G43" s="244"/>
      <c r="H43" s="244"/>
      <c r="I43" s="244"/>
      <c r="J43" s="244"/>
      <c r="K43" s="244"/>
      <c r="L43" s="224"/>
      <c r="M43" s="132"/>
      <c r="N43" s="133"/>
      <c r="O43" s="133"/>
      <c r="P43" s="133"/>
      <c r="Q43" s="133"/>
      <c r="R43" s="133"/>
      <c r="S43" s="133"/>
      <c r="T43" s="133"/>
      <c r="U43" s="133"/>
      <c r="V43" s="133"/>
      <c r="W43" s="224"/>
    </row>
    <row r="44" spans="1:23" ht="12.6" customHeight="1" x14ac:dyDescent="0.2">
      <c r="A44" s="66" t="s">
        <v>530</v>
      </c>
      <c r="B44" s="233"/>
      <c r="C44" s="234"/>
      <c r="D44" s="234"/>
      <c r="E44" s="234">
        <v>1</v>
      </c>
      <c r="F44" s="234"/>
      <c r="G44" s="234"/>
      <c r="H44" s="234"/>
      <c r="I44" s="234"/>
      <c r="J44" s="234"/>
      <c r="K44" s="234">
        <v>1</v>
      </c>
      <c r="L44" s="69">
        <v>360000</v>
      </c>
      <c r="M44" s="47"/>
      <c r="N44" s="48"/>
      <c r="O44" s="48"/>
      <c r="P44" s="48">
        <v>1</v>
      </c>
      <c r="Q44" s="48"/>
      <c r="R44" s="48"/>
      <c r="S44" s="48"/>
      <c r="T44" s="48"/>
      <c r="U44" s="48"/>
      <c r="V44" s="48">
        <v>1</v>
      </c>
      <c r="W44" s="69">
        <v>360000</v>
      </c>
    </row>
    <row r="45" spans="1:23" ht="12.6" customHeight="1" x14ac:dyDescent="0.2">
      <c r="A45" s="66" t="s">
        <v>531</v>
      </c>
      <c r="B45" s="233"/>
      <c r="C45" s="234"/>
      <c r="D45" s="234"/>
      <c r="E45" s="234"/>
      <c r="F45" s="234"/>
      <c r="G45" s="234"/>
      <c r="H45" s="234">
        <v>1</v>
      </c>
      <c r="I45" s="234"/>
      <c r="J45" s="234"/>
      <c r="K45" s="234">
        <v>1</v>
      </c>
      <c r="L45" s="69">
        <v>188316</v>
      </c>
      <c r="M45" s="47"/>
      <c r="N45" s="48">
        <v>1</v>
      </c>
      <c r="O45" s="48"/>
      <c r="P45" s="48"/>
      <c r="Q45" s="48"/>
      <c r="R45" s="48"/>
      <c r="S45" s="48">
        <v>1</v>
      </c>
      <c r="T45" s="48"/>
      <c r="U45" s="48"/>
      <c r="V45" s="48">
        <v>2</v>
      </c>
      <c r="W45" s="69">
        <v>188316</v>
      </c>
    </row>
    <row r="46" spans="1:23" ht="12.6" customHeight="1" x14ac:dyDescent="0.2">
      <c r="A46" s="66" t="s">
        <v>447</v>
      </c>
      <c r="B46" s="233"/>
      <c r="C46" s="234"/>
      <c r="D46" s="234"/>
      <c r="E46" s="234"/>
      <c r="F46" s="234"/>
      <c r="G46" s="234"/>
      <c r="H46" s="234">
        <v>1</v>
      </c>
      <c r="I46" s="234"/>
      <c r="J46" s="234"/>
      <c r="K46" s="234">
        <v>1</v>
      </c>
      <c r="L46" s="69">
        <v>188316</v>
      </c>
      <c r="M46" s="52"/>
      <c r="N46" s="48">
        <v>1</v>
      </c>
      <c r="O46" s="48"/>
      <c r="P46" s="48"/>
      <c r="Q46" s="48"/>
      <c r="R46" s="48"/>
      <c r="S46" s="48">
        <v>1</v>
      </c>
      <c r="T46" s="48"/>
      <c r="U46" s="48"/>
      <c r="V46" s="48">
        <v>2</v>
      </c>
      <c r="W46" s="69">
        <v>188316</v>
      </c>
    </row>
    <row r="47" spans="1:23" ht="12.6" customHeight="1" x14ac:dyDescent="0.2">
      <c r="A47" s="66" t="s">
        <v>532</v>
      </c>
      <c r="B47" s="233"/>
      <c r="C47" s="234">
        <v>3</v>
      </c>
      <c r="D47" s="234"/>
      <c r="E47" s="234"/>
      <c r="F47" s="234"/>
      <c r="G47" s="234"/>
      <c r="H47" s="234">
        <v>3</v>
      </c>
      <c r="I47" s="234"/>
      <c r="J47" s="234"/>
      <c r="K47" s="234">
        <v>6</v>
      </c>
      <c r="L47" s="69">
        <v>1122696</v>
      </c>
      <c r="M47" s="52"/>
      <c r="N47" s="48">
        <v>6</v>
      </c>
      <c r="O47" s="48"/>
      <c r="P47" s="48"/>
      <c r="Q47" s="48"/>
      <c r="R47" s="48"/>
      <c r="S47" s="48">
        <v>5</v>
      </c>
      <c r="T47" s="48"/>
      <c r="U47" s="48"/>
      <c r="V47" s="48">
        <v>11</v>
      </c>
      <c r="W47" s="69">
        <v>1122696</v>
      </c>
    </row>
    <row r="48" spans="1:23" ht="12.6" customHeight="1" x14ac:dyDescent="0.2">
      <c r="A48" s="66" t="s">
        <v>533</v>
      </c>
      <c r="B48" s="233"/>
      <c r="C48" s="234">
        <v>1</v>
      </c>
      <c r="D48" s="234"/>
      <c r="E48" s="234"/>
      <c r="F48" s="234"/>
      <c r="G48" s="234"/>
      <c r="H48" s="234"/>
      <c r="I48" s="234"/>
      <c r="J48" s="234"/>
      <c r="K48" s="234">
        <v>1</v>
      </c>
      <c r="L48" s="69">
        <v>187116</v>
      </c>
      <c r="M48" s="52"/>
      <c r="N48" s="48">
        <v>1</v>
      </c>
      <c r="O48" s="48"/>
      <c r="P48" s="48"/>
      <c r="Q48" s="48"/>
      <c r="R48" s="48"/>
      <c r="S48" s="48"/>
      <c r="T48" s="48"/>
      <c r="U48" s="48"/>
      <c r="V48" s="48">
        <v>1</v>
      </c>
      <c r="W48" s="69">
        <v>187116</v>
      </c>
    </row>
    <row r="49" spans="1:23" ht="12.6" customHeight="1" x14ac:dyDescent="0.2">
      <c r="A49" s="66" t="s">
        <v>534</v>
      </c>
      <c r="B49" s="233"/>
      <c r="C49" s="234">
        <v>5</v>
      </c>
      <c r="D49" s="234"/>
      <c r="E49" s="234"/>
      <c r="F49" s="234"/>
      <c r="G49" s="234"/>
      <c r="H49" s="234">
        <v>1</v>
      </c>
      <c r="I49" s="234"/>
      <c r="J49" s="234"/>
      <c r="K49" s="234">
        <v>6</v>
      </c>
      <c r="L49" s="69">
        <v>1122696</v>
      </c>
      <c r="M49" s="52"/>
      <c r="N49" s="48">
        <v>6</v>
      </c>
      <c r="O49" s="48"/>
      <c r="P49" s="48"/>
      <c r="Q49" s="48"/>
      <c r="R49" s="48"/>
      <c r="S49" s="48">
        <v>1</v>
      </c>
      <c r="T49" s="48"/>
      <c r="U49" s="48"/>
      <c r="V49" s="48">
        <v>7</v>
      </c>
      <c r="W49" s="69">
        <v>1122696</v>
      </c>
    </row>
    <row r="50" spans="1:23" ht="12.6" customHeight="1" x14ac:dyDescent="0.2">
      <c r="A50" s="66" t="s">
        <v>535</v>
      </c>
      <c r="B50" s="233"/>
      <c r="C50" s="234">
        <v>5</v>
      </c>
      <c r="D50" s="234"/>
      <c r="E50" s="234"/>
      <c r="F50" s="234"/>
      <c r="G50" s="234"/>
      <c r="H50" s="234"/>
      <c r="I50" s="234"/>
      <c r="J50" s="234"/>
      <c r="K50" s="234">
        <v>5</v>
      </c>
      <c r="L50" s="69">
        <v>905580</v>
      </c>
      <c r="M50" s="52"/>
      <c r="N50" s="48">
        <v>5</v>
      </c>
      <c r="O50" s="48"/>
      <c r="P50" s="48"/>
      <c r="Q50" s="48"/>
      <c r="R50" s="48"/>
      <c r="S50" s="48"/>
      <c r="T50" s="48"/>
      <c r="U50" s="48"/>
      <c r="V50" s="48">
        <v>5</v>
      </c>
      <c r="W50" s="69">
        <v>905580</v>
      </c>
    </row>
    <row r="51" spans="1:23" ht="12.6" customHeight="1" x14ac:dyDescent="0.2">
      <c r="A51" s="66" t="s">
        <v>536</v>
      </c>
      <c r="B51" s="233"/>
      <c r="C51" s="234">
        <v>3</v>
      </c>
      <c r="D51" s="234"/>
      <c r="E51" s="234"/>
      <c r="F51" s="234"/>
      <c r="G51" s="234"/>
      <c r="H51" s="234"/>
      <c r="I51" s="234"/>
      <c r="J51" s="234"/>
      <c r="K51" s="234">
        <v>3</v>
      </c>
      <c r="L51" s="69">
        <v>676464</v>
      </c>
      <c r="M51" s="52"/>
      <c r="N51" s="48">
        <v>4</v>
      </c>
      <c r="O51" s="48"/>
      <c r="P51" s="48"/>
      <c r="Q51" s="48"/>
      <c r="R51" s="48"/>
      <c r="S51" s="48"/>
      <c r="T51" s="48"/>
      <c r="U51" s="48"/>
      <c r="V51" s="48">
        <v>4</v>
      </c>
      <c r="W51" s="69">
        <v>676464</v>
      </c>
    </row>
    <row r="52" spans="1:23" ht="12.6" customHeight="1" x14ac:dyDescent="0.2">
      <c r="A52" s="114" t="s">
        <v>511</v>
      </c>
      <c r="B52" s="245"/>
      <c r="C52" s="246"/>
      <c r="D52" s="246"/>
      <c r="E52" s="246"/>
      <c r="F52" s="246"/>
      <c r="G52" s="246"/>
      <c r="H52" s="246"/>
      <c r="I52" s="246"/>
      <c r="J52" s="246"/>
      <c r="K52" s="246"/>
      <c r="L52" s="225"/>
      <c r="M52" s="142"/>
      <c r="N52" s="134"/>
      <c r="O52" s="134"/>
      <c r="P52" s="134"/>
      <c r="Q52" s="134"/>
      <c r="R52" s="134"/>
      <c r="S52" s="134"/>
      <c r="T52" s="134"/>
      <c r="U52" s="134"/>
      <c r="V52" s="134"/>
      <c r="W52" s="225"/>
    </row>
    <row r="53" spans="1:23" ht="12.6" customHeight="1" x14ac:dyDescent="0.2">
      <c r="A53" s="66" t="s">
        <v>497</v>
      </c>
      <c r="B53" s="233"/>
      <c r="C53" s="234">
        <v>1</v>
      </c>
      <c r="D53" s="234"/>
      <c r="E53" s="234"/>
      <c r="F53" s="234"/>
      <c r="G53" s="234"/>
      <c r="H53" s="234"/>
      <c r="I53" s="234"/>
      <c r="J53" s="234"/>
      <c r="K53" s="234">
        <v>1</v>
      </c>
      <c r="L53" s="69">
        <v>157116</v>
      </c>
      <c r="M53" s="52"/>
      <c r="N53" s="48">
        <v>1</v>
      </c>
      <c r="O53" s="48"/>
      <c r="P53" s="48"/>
      <c r="Q53" s="48"/>
      <c r="R53" s="48"/>
      <c r="S53" s="48"/>
      <c r="T53" s="48"/>
      <c r="U53" s="48"/>
      <c r="V53" s="48">
        <v>1</v>
      </c>
      <c r="W53" s="69">
        <v>157116</v>
      </c>
    </row>
    <row r="54" spans="1:23" ht="12.6" customHeight="1" x14ac:dyDescent="0.2">
      <c r="A54" s="66" t="s">
        <v>537</v>
      </c>
      <c r="B54" s="233"/>
      <c r="C54" s="234">
        <v>5</v>
      </c>
      <c r="D54" s="234"/>
      <c r="E54" s="234"/>
      <c r="F54" s="234"/>
      <c r="G54" s="234"/>
      <c r="H54" s="234"/>
      <c r="I54" s="234"/>
      <c r="J54" s="234"/>
      <c r="K54" s="234">
        <v>5</v>
      </c>
      <c r="L54" s="69">
        <v>905580</v>
      </c>
      <c r="M54" s="52"/>
      <c r="N54" s="48">
        <v>5</v>
      </c>
      <c r="O54" s="48"/>
      <c r="P54" s="48"/>
      <c r="Q54" s="48"/>
      <c r="R54" s="48"/>
      <c r="S54" s="48"/>
      <c r="T54" s="48"/>
      <c r="U54" s="48"/>
      <c r="V54" s="48">
        <v>5</v>
      </c>
      <c r="W54" s="69">
        <v>905580</v>
      </c>
    </row>
    <row r="55" spans="1:23" ht="12.6" customHeight="1" x14ac:dyDescent="0.2">
      <c r="A55" s="66" t="s">
        <v>538</v>
      </c>
      <c r="B55" s="233"/>
      <c r="C55" s="234">
        <v>6</v>
      </c>
      <c r="D55" s="234"/>
      <c r="E55" s="234"/>
      <c r="F55" s="234"/>
      <c r="G55" s="234"/>
      <c r="H55" s="234"/>
      <c r="I55" s="234"/>
      <c r="J55" s="234"/>
      <c r="K55" s="234">
        <v>6</v>
      </c>
      <c r="L55" s="69">
        <v>1086696</v>
      </c>
      <c r="M55" s="52"/>
      <c r="N55" s="48">
        <v>6</v>
      </c>
      <c r="O55" s="48"/>
      <c r="P55" s="48"/>
      <c r="Q55" s="48"/>
      <c r="R55" s="48"/>
      <c r="S55" s="48"/>
      <c r="T55" s="48"/>
      <c r="U55" s="48"/>
      <c r="V55" s="48">
        <v>6</v>
      </c>
      <c r="W55" s="69">
        <v>1086696</v>
      </c>
    </row>
    <row r="56" spans="1:23" ht="12.6" customHeight="1" x14ac:dyDescent="0.2">
      <c r="A56" s="175" t="s">
        <v>539</v>
      </c>
      <c r="B56" s="258"/>
      <c r="C56" s="259"/>
      <c r="D56" s="259"/>
      <c r="E56" s="259"/>
      <c r="F56" s="259"/>
      <c r="G56" s="259"/>
      <c r="H56" s="259"/>
      <c r="I56" s="259"/>
      <c r="J56" s="259"/>
      <c r="K56" s="259">
        <v>434</v>
      </c>
      <c r="L56" s="260">
        <v>53417496</v>
      </c>
      <c r="M56" s="261"/>
      <c r="N56" s="262"/>
      <c r="O56" s="262"/>
      <c r="P56" s="262"/>
      <c r="Q56" s="262"/>
      <c r="R56" s="262"/>
      <c r="S56" s="262"/>
      <c r="T56" s="262"/>
      <c r="U56" s="262"/>
      <c r="V56" s="172">
        <v>472</v>
      </c>
      <c r="W56" s="260">
        <v>57548400</v>
      </c>
    </row>
    <row r="57" spans="1:23" ht="12.6" customHeight="1" x14ac:dyDescent="0.2">
      <c r="A57" s="114" t="s">
        <v>510</v>
      </c>
      <c r="B57" s="243"/>
      <c r="C57" s="244"/>
      <c r="D57" s="244"/>
      <c r="E57" s="244"/>
      <c r="F57" s="244"/>
      <c r="G57" s="244"/>
      <c r="H57" s="244"/>
      <c r="I57" s="244"/>
      <c r="J57" s="244"/>
      <c r="K57" s="244"/>
      <c r="L57" s="224"/>
      <c r="M57" s="136"/>
      <c r="N57" s="133"/>
      <c r="O57" s="133"/>
      <c r="P57" s="133"/>
      <c r="Q57" s="133"/>
      <c r="R57" s="133"/>
      <c r="S57" s="133"/>
      <c r="T57" s="133"/>
      <c r="U57" s="133"/>
      <c r="V57" s="133"/>
      <c r="W57" s="224"/>
    </row>
    <row r="58" spans="1:23" ht="12.6" customHeight="1" x14ac:dyDescent="0.2">
      <c r="A58" s="66" t="s">
        <v>535</v>
      </c>
      <c r="B58" s="233"/>
      <c r="C58" s="234"/>
      <c r="D58" s="234">
        <v>29</v>
      </c>
      <c r="E58" s="234"/>
      <c r="F58" s="234"/>
      <c r="G58" s="234"/>
      <c r="H58" s="234"/>
      <c r="I58" s="234"/>
      <c r="J58" s="234"/>
      <c r="K58" s="234">
        <v>29</v>
      </c>
      <c r="L58" s="69">
        <v>5220000</v>
      </c>
      <c r="M58" s="217"/>
      <c r="N58" s="48"/>
      <c r="O58" s="48">
        <v>34</v>
      </c>
      <c r="P58" s="48"/>
      <c r="Q58" s="48"/>
      <c r="R58" s="48"/>
      <c r="S58" s="48"/>
      <c r="T58" s="48"/>
      <c r="U58" s="48"/>
      <c r="V58" s="48">
        <v>34</v>
      </c>
      <c r="W58" s="69">
        <v>6120000</v>
      </c>
    </row>
    <row r="59" spans="1:23" ht="12.6" customHeight="1" x14ac:dyDescent="0.2">
      <c r="A59" s="66" t="s">
        <v>540</v>
      </c>
      <c r="B59" s="233"/>
      <c r="C59" s="234"/>
      <c r="D59" s="234">
        <v>8</v>
      </c>
      <c r="E59" s="234"/>
      <c r="F59" s="234"/>
      <c r="G59" s="234"/>
      <c r="H59" s="234"/>
      <c r="I59" s="234"/>
      <c r="J59" s="234"/>
      <c r="K59" s="234">
        <v>8</v>
      </c>
      <c r="L59" s="69">
        <v>1326000</v>
      </c>
      <c r="M59" s="52"/>
      <c r="N59" s="48"/>
      <c r="O59" s="48">
        <v>9</v>
      </c>
      <c r="P59" s="48"/>
      <c r="Q59" s="48"/>
      <c r="R59" s="48"/>
      <c r="S59" s="48"/>
      <c r="T59" s="48"/>
      <c r="U59" s="48"/>
      <c r="V59" s="48">
        <v>9</v>
      </c>
      <c r="W59" s="69">
        <v>1506000</v>
      </c>
    </row>
    <row r="60" spans="1:23" ht="12.6" customHeight="1" x14ac:dyDescent="0.2">
      <c r="A60" s="114" t="s">
        <v>511</v>
      </c>
      <c r="B60" s="245"/>
      <c r="C60" s="246"/>
      <c r="D60" s="246"/>
      <c r="E60" s="246"/>
      <c r="F60" s="246"/>
      <c r="G60" s="246"/>
      <c r="H60" s="246"/>
      <c r="I60" s="246"/>
      <c r="J60" s="246"/>
      <c r="K60" s="246"/>
      <c r="L60" s="225"/>
      <c r="M60" s="142"/>
      <c r="N60" s="134"/>
      <c r="O60" s="134"/>
      <c r="P60" s="134"/>
      <c r="Q60" s="134"/>
      <c r="R60" s="134"/>
      <c r="S60" s="134"/>
      <c r="T60" s="134"/>
      <c r="U60" s="134"/>
      <c r="V60" s="134"/>
      <c r="W60" s="225"/>
    </row>
    <row r="61" spans="1:23" ht="12.6" customHeight="1" x14ac:dyDescent="0.2">
      <c r="A61" s="66" t="s">
        <v>537</v>
      </c>
      <c r="B61" s="233"/>
      <c r="C61" s="234"/>
      <c r="D61" s="234">
        <v>11</v>
      </c>
      <c r="E61" s="234"/>
      <c r="F61" s="234"/>
      <c r="G61" s="234"/>
      <c r="H61" s="234"/>
      <c r="I61" s="234"/>
      <c r="J61" s="234"/>
      <c r="K61" s="234">
        <v>11</v>
      </c>
      <c r="L61" s="69">
        <v>1968000</v>
      </c>
      <c r="M61" s="52"/>
      <c r="N61" s="48"/>
      <c r="O61" s="48">
        <v>11</v>
      </c>
      <c r="P61" s="48"/>
      <c r="Q61" s="48"/>
      <c r="R61" s="48"/>
      <c r="S61" s="48"/>
      <c r="T61" s="48"/>
      <c r="U61" s="48"/>
      <c r="V61" s="48">
        <v>11</v>
      </c>
      <c r="W61" s="69">
        <v>1968000</v>
      </c>
    </row>
    <row r="62" spans="1:23" ht="12.6" customHeight="1" x14ac:dyDescent="0.2">
      <c r="A62" s="66" t="s">
        <v>538</v>
      </c>
      <c r="B62" s="233"/>
      <c r="C62" s="234"/>
      <c r="D62" s="234">
        <v>10</v>
      </c>
      <c r="E62" s="234"/>
      <c r="F62" s="234"/>
      <c r="G62" s="234"/>
      <c r="H62" s="234"/>
      <c r="I62" s="234"/>
      <c r="J62" s="234"/>
      <c r="K62" s="234">
        <v>10</v>
      </c>
      <c r="L62" s="69">
        <v>1596000</v>
      </c>
      <c r="M62" s="52"/>
      <c r="N62" s="48"/>
      <c r="O62" s="48">
        <v>11</v>
      </c>
      <c r="P62" s="48"/>
      <c r="Q62" s="48"/>
      <c r="R62" s="48"/>
      <c r="S62" s="48"/>
      <c r="T62" s="48"/>
      <c r="U62" s="48"/>
      <c r="V62" s="48">
        <v>11</v>
      </c>
      <c r="W62" s="69">
        <v>1770000</v>
      </c>
    </row>
    <row r="63" spans="1:23" ht="12.6" customHeight="1" x14ac:dyDescent="0.2">
      <c r="A63" s="66" t="s">
        <v>541</v>
      </c>
      <c r="B63" s="233"/>
      <c r="C63" s="234"/>
      <c r="D63" s="234">
        <v>32</v>
      </c>
      <c r="E63" s="234"/>
      <c r="F63" s="234"/>
      <c r="G63" s="234"/>
      <c r="H63" s="234"/>
      <c r="I63" s="234"/>
      <c r="J63" s="234"/>
      <c r="K63" s="234">
        <v>32</v>
      </c>
      <c r="L63" s="69">
        <v>4902000</v>
      </c>
      <c r="M63" s="52"/>
      <c r="N63" s="48"/>
      <c r="O63" s="48">
        <v>36</v>
      </c>
      <c r="P63" s="48"/>
      <c r="Q63" s="48"/>
      <c r="R63" s="48"/>
      <c r="S63" s="48"/>
      <c r="T63" s="48"/>
      <c r="U63" s="48"/>
      <c r="V63" s="48">
        <v>36</v>
      </c>
      <c r="W63" s="69">
        <v>5502000</v>
      </c>
    </row>
    <row r="64" spans="1:23" ht="12.6" customHeight="1" x14ac:dyDescent="0.2">
      <c r="A64" s="66" t="s">
        <v>542</v>
      </c>
      <c r="B64" s="233"/>
      <c r="C64" s="234"/>
      <c r="D64" s="234">
        <v>266</v>
      </c>
      <c r="E64" s="234"/>
      <c r="F64" s="234"/>
      <c r="G64" s="234"/>
      <c r="H64" s="234"/>
      <c r="I64" s="234"/>
      <c r="J64" s="234"/>
      <c r="K64" s="234">
        <v>266</v>
      </c>
      <c r="L64" s="69">
        <v>33099096</v>
      </c>
      <c r="M64" s="52"/>
      <c r="N64" s="48"/>
      <c r="O64" s="48">
        <v>281</v>
      </c>
      <c r="P64" s="48"/>
      <c r="Q64" s="48"/>
      <c r="R64" s="48"/>
      <c r="S64" s="48"/>
      <c r="T64" s="48"/>
      <c r="U64" s="48"/>
      <c r="V64" s="48">
        <v>281</v>
      </c>
      <c r="W64" s="69">
        <v>34590000</v>
      </c>
    </row>
    <row r="65" spans="1:23" ht="12.6" customHeight="1" x14ac:dyDescent="0.2">
      <c r="A65" s="66" t="s">
        <v>543</v>
      </c>
      <c r="B65" s="233"/>
      <c r="C65" s="234"/>
      <c r="D65" s="234">
        <v>38</v>
      </c>
      <c r="E65" s="234"/>
      <c r="F65" s="234"/>
      <c r="G65" s="234"/>
      <c r="H65" s="234"/>
      <c r="I65" s="234"/>
      <c r="J65" s="234"/>
      <c r="K65" s="234">
        <v>38</v>
      </c>
      <c r="L65" s="69">
        <v>3036000</v>
      </c>
      <c r="M65" s="52"/>
      <c r="N65" s="48"/>
      <c r="O65" s="48">
        <v>45</v>
      </c>
      <c r="P65" s="48"/>
      <c r="Q65" s="48"/>
      <c r="R65" s="48"/>
      <c r="S65" s="48"/>
      <c r="T65" s="48"/>
      <c r="U65" s="48"/>
      <c r="V65" s="48">
        <v>45</v>
      </c>
      <c r="W65" s="69">
        <v>3516000</v>
      </c>
    </row>
    <row r="66" spans="1:23" ht="12.6" customHeight="1" x14ac:dyDescent="0.2">
      <c r="A66" s="114" t="s">
        <v>512</v>
      </c>
      <c r="B66" s="245"/>
      <c r="C66" s="246"/>
      <c r="D66" s="246"/>
      <c r="E66" s="246"/>
      <c r="F66" s="246"/>
      <c r="G66" s="246"/>
      <c r="H66" s="246"/>
      <c r="I66" s="246"/>
      <c r="J66" s="246"/>
      <c r="K66" s="246"/>
      <c r="L66" s="225"/>
      <c r="M66" s="142"/>
      <c r="N66" s="134"/>
      <c r="O66" s="134"/>
      <c r="P66" s="134"/>
      <c r="Q66" s="134"/>
      <c r="R66" s="134"/>
      <c r="S66" s="134"/>
      <c r="T66" s="134"/>
      <c r="U66" s="134"/>
      <c r="V66" s="134"/>
      <c r="W66" s="225"/>
    </row>
    <row r="67" spans="1:23" ht="12.6" customHeight="1" x14ac:dyDescent="0.2">
      <c r="A67" s="66" t="s">
        <v>452</v>
      </c>
      <c r="B67" s="233"/>
      <c r="C67" s="234"/>
      <c r="D67" s="234">
        <v>29</v>
      </c>
      <c r="E67" s="234"/>
      <c r="F67" s="234"/>
      <c r="G67" s="234"/>
      <c r="H67" s="234"/>
      <c r="I67" s="234"/>
      <c r="J67" s="234"/>
      <c r="K67" s="234">
        <v>29</v>
      </c>
      <c r="L67" s="69">
        <v>1782000</v>
      </c>
      <c r="M67" s="52"/>
      <c r="N67" s="48"/>
      <c r="O67" s="48">
        <v>34</v>
      </c>
      <c r="P67" s="48"/>
      <c r="Q67" s="48"/>
      <c r="R67" s="48"/>
      <c r="S67" s="48"/>
      <c r="T67" s="48"/>
      <c r="U67" s="48"/>
      <c r="V67" s="48">
        <v>34</v>
      </c>
      <c r="W67" s="69">
        <v>2088000</v>
      </c>
    </row>
    <row r="68" spans="1:23" ht="12.6" customHeight="1" x14ac:dyDescent="0.2">
      <c r="A68" s="66" t="s">
        <v>512</v>
      </c>
      <c r="B68" s="233"/>
      <c r="C68" s="234"/>
      <c r="D68" s="234">
        <v>2</v>
      </c>
      <c r="E68" s="234"/>
      <c r="F68" s="234"/>
      <c r="G68" s="234"/>
      <c r="H68" s="234"/>
      <c r="I68" s="234"/>
      <c r="J68" s="234"/>
      <c r="K68" s="234">
        <v>2</v>
      </c>
      <c r="L68" s="69">
        <v>92400</v>
      </c>
      <c r="M68" s="52"/>
      <c r="N68" s="48"/>
      <c r="O68" s="48">
        <v>2</v>
      </c>
      <c r="P68" s="48"/>
      <c r="Q68" s="48"/>
      <c r="R68" s="48"/>
      <c r="S68" s="48"/>
      <c r="T68" s="48"/>
      <c r="U68" s="48"/>
      <c r="V68" s="48">
        <v>2</v>
      </c>
      <c r="W68" s="69">
        <v>92400</v>
      </c>
    </row>
    <row r="69" spans="1:23" ht="12.6" customHeight="1" x14ac:dyDescent="0.2">
      <c r="A69" s="114" t="s">
        <v>513</v>
      </c>
      <c r="B69" s="245"/>
      <c r="C69" s="246"/>
      <c r="D69" s="246"/>
      <c r="E69" s="246"/>
      <c r="F69" s="246"/>
      <c r="G69" s="246"/>
      <c r="H69" s="246"/>
      <c r="I69" s="246"/>
      <c r="J69" s="246"/>
      <c r="K69" s="246"/>
      <c r="L69" s="225"/>
      <c r="M69" s="142"/>
      <c r="N69" s="134"/>
      <c r="O69" s="134"/>
      <c r="P69" s="134"/>
      <c r="Q69" s="134"/>
      <c r="R69" s="134"/>
      <c r="S69" s="134"/>
      <c r="T69" s="134"/>
      <c r="U69" s="134"/>
      <c r="V69" s="134"/>
      <c r="W69" s="225"/>
    </row>
    <row r="70" spans="1:23" ht="12.6" customHeight="1" x14ac:dyDescent="0.2">
      <c r="A70" s="66" t="s">
        <v>513</v>
      </c>
      <c r="B70" s="233"/>
      <c r="C70" s="234"/>
      <c r="D70" s="234">
        <v>7</v>
      </c>
      <c r="E70" s="234"/>
      <c r="F70" s="234"/>
      <c r="G70" s="234"/>
      <c r="H70" s="234"/>
      <c r="I70" s="234"/>
      <c r="J70" s="234"/>
      <c r="K70" s="234">
        <v>7</v>
      </c>
      <c r="L70" s="69">
        <v>288000</v>
      </c>
      <c r="M70" s="52"/>
      <c r="N70" s="48"/>
      <c r="O70" s="48">
        <v>7</v>
      </c>
      <c r="P70" s="48"/>
      <c r="Q70" s="48"/>
      <c r="R70" s="48"/>
      <c r="S70" s="48"/>
      <c r="T70" s="48"/>
      <c r="U70" s="48"/>
      <c r="V70" s="48">
        <v>7</v>
      </c>
      <c r="W70" s="69">
        <v>288000</v>
      </c>
    </row>
    <row r="71" spans="1:23" ht="12.6" customHeight="1" x14ac:dyDescent="0.2">
      <c r="A71" s="66" t="s">
        <v>544</v>
      </c>
      <c r="B71" s="233"/>
      <c r="C71" s="234"/>
      <c r="D71" s="234">
        <v>2</v>
      </c>
      <c r="E71" s="234"/>
      <c r="F71" s="234"/>
      <c r="G71" s="234"/>
      <c r="H71" s="234"/>
      <c r="I71" s="234"/>
      <c r="J71" s="234"/>
      <c r="K71" s="234">
        <v>2</v>
      </c>
      <c r="L71" s="69">
        <v>108000</v>
      </c>
      <c r="M71" s="52"/>
      <c r="N71" s="48"/>
      <c r="O71" s="48">
        <v>2</v>
      </c>
      <c r="P71" s="48"/>
      <c r="Q71" s="48"/>
      <c r="R71" s="48"/>
      <c r="S71" s="48"/>
      <c r="T71" s="48"/>
      <c r="U71" s="48"/>
      <c r="V71" s="48">
        <v>2</v>
      </c>
      <c r="W71" s="69">
        <v>108000</v>
      </c>
    </row>
    <row r="72" spans="1:23" ht="12.6" customHeight="1" x14ac:dyDescent="0.2">
      <c r="A72" s="67" t="s">
        <v>388</v>
      </c>
      <c r="B72" s="270"/>
      <c r="C72" s="240">
        <v>29</v>
      </c>
      <c r="D72" s="240">
        <v>434</v>
      </c>
      <c r="E72" s="240">
        <v>1</v>
      </c>
      <c r="F72" s="249"/>
      <c r="G72" s="249"/>
      <c r="H72" s="240">
        <v>6</v>
      </c>
      <c r="I72" s="249"/>
      <c r="J72" s="249"/>
      <c r="K72" s="240">
        <v>470</v>
      </c>
      <c r="L72" s="59">
        <v>60318072</v>
      </c>
      <c r="M72" s="268"/>
      <c r="N72" s="240">
        <v>36</v>
      </c>
      <c r="O72" s="240">
        <v>472</v>
      </c>
      <c r="P72" s="240">
        <v>1</v>
      </c>
      <c r="Q72" s="249"/>
      <c r="R72" s="249"/>
      <c r="S72" s="58">
        <v>8</v>
      </c>
      <c r="T72" s="249"/>
      <c r="U72" s="249"/>
      <c r="V72" s="58">
        <v>517</v>
      </c>
      <c r="W72" s="59">
        <v>64448976</v>
      </c>
    </row>
    <row r="73" spans="1:23" ht="22.5" x14ac:dyDescent="0.2">
      <c r="A73" s="1402" t="s">
        <v>545</v>
      </c>
      <c r="B73" s="233"/>
      <c r="C73" s="234"/>
      <c r="D73" s="234"/>
      <c r="E73" s="234"/>
      <c r="F73" s="234"/>
      <c r="G73" s="234"/>
      <c r="H73" s="234"/>
      <c r="I73" s="234"/>
      <c r="J73" s="234"/>
      <c r="K73" s="234"/>
      <c r="L73" s="69">
        <v>670891</v>
      </c>
      <c r="M73" s="52"/>
      <c r="N73" s="48"/>
      <c r="O73" s="48"/>
      <c r="P73" s="48"/>
      <c r="Q73" s="48"/>
      <c r="R73" s="48"/>
      <c r="S73" s="48"/>
      <c r="T73" s="48"/>
      <c r="U73" s="48"/>
      <c r="V73" s="48"/>
      <c r="W73" s="69">
        <v>664006</v>
      </c>
    </row>
    <row r="74" spans="1:23" x14ac:dyDescent="0.2">
      <c r="A74" s="1402" t="s">
        <v>546</v>
      </c>
      <c r="B74" s="233"/>
      <c r="C74" s="234"/>
      <c r="D74" s="234"/>
      <c r="E74" s="234"/>
      <c r="F74" s="234"/>
      <c r="G74" s="234"/>
      <c r="H74" s="234"/>
      <c r="I74" s="234"/>
      <c r="J74" s="234"/>
      <c r="K74" s="234"/>
      <c r="L74" s="69">
        <v>1090096</v>
      </c>
      <c r="M74" s="52"/>
      <c r="N74" s="48"/>
      <c r="O74" s="48"/>
      <c r="P74" s="48"/>
      <c r="Q74" s="48"/>
      <c r="R74" s="48"/>
      <c r="S74" s="48"/>
      <c r="T74" s="48"/>
      <c r="U74" s="48"/>
      <c r="V74" s="48"/>
      <c r="W74" s="69">
        <v>1078296</v>
      </c>
    </row>
    <row r="75" spans="1:23" x14ac:dyDescent="0.2">
      <c r="A75" s="1402" t="s">
        <v>547</v>
      </c>
      <c r="B75" s="233"/>
      <c r="C75" s="234"/>
      <c r="D75" s="234"/>
      <c r="E75" s="234"/>
      <c r="F75" s="234"/>
      <c r="G75" s="234"/>
      <c r="H75" s="234"/>
      <c r="I75" s="234"/>
      <c r="J75" s="234"/>
      <c r="K75" s="234"/>
      <c r="L75" s="69">
        <v>60000</v>
      </c>
      <c r="M75" s="52"/>
      <c r="N75" s="48"/>
      <c r="O75" s="48"/>
      <c r="P75" s="48"/>
      <c r="Q75" s="48"/>
      <c r="R75" s="48"/>
      <c r="S75" s="48"/>
      <c r="T75" s="48"/>
      <c r="U75" s="48"/>
      <c r="V75" s="48"/>
      <c r="W75" s="69">
        <v>60000</v>
      </c>
    </row>
    <row r="76" spans="1:23" x14ac:dyDescent="0.2">
      <c r="A76" s="1402" t="s">
        <v>548</v>
      </c>
      <c r="B76" s="233"/>
      <c r="C76" s="234"/>
      <c r="D76" s="234"/>
      <c r="E76" s="234"/>
      <c r="F76" s="234"/>
      <c r="G76" s="234"/>
      <c r="H76" s="234"/>
      <c r="I76" s="234"/>
      <c r="J76" s="234"/>
      <c r="K76" s="234"/>
      <c r="L76" s="69">
        <v>14400</v>
      </c>
      <c r="M76" s="52"/>
      <c r="N76" s="48"/>
      <c r="O76" s="48"/>
      <c r="P76" s="48"/>
      <c r="Q76" s="48"/>
      <c r="R76" s="48"/>
      <c r="S76" s="48"/>
      <c r="T76" s="48"/>
      <c r="U76" s="48"/>
      <c r="V76" s="48"/>
      <c r="W76" s="69">
        <v>14400</v>
      </c>
    </row>
    <row r="77" spans="1:23" ht="22.5" x14ac:dyDescent="0.2">
      <c r="A77" s="1402" t="s">
        <v>549</v>
      </c>
      <c r="B77" s="233"/>
      <c r="C77" s="234"/>
      <c r="D77" s="234"/>
      <c r="E77" s="234"/>
      <c r="F77" s="234"/>
      <c r="G77" s="234"/>
      <c r="H77" s="234"/>
      <c r="I77" s="234"/>
      <c r="J77" s="234"/>
      <c r="K77" s="234"/>
      <c r="L77" s="69">
        <v>575048</v>
      </c>
      <c r="M77" s="52"/>
      <c r="N77" s="48"/>
      <c r="O77" s="48"/>
      <c r="P77" s="48"/>
      <c r="Q77" s="48"/>
      <c r="R77" s="48"/>
      <c r="S77" s="48"/>
      <c r="T77" s="48"/>
      <c r="U77" s="48"/>
      <c r="V77" s="48"/>
      <c r="W77" s="69">
        <v>594798</v>
      </c>
    </row>
    <row r="78" spans="1:23" x14ac:dyDescent="0.2">
      <c r="A78" s="1402" t="s">
        <v>550</v>
      </c>
      <c r="B78" s="233"/>
      <c r="C78" s="234"/>
      <c r="D78" s="234"/>
      <c r="E78" s="234"/>
      <c r="F78" s="234"/>
      <c r="G78" s="234"/>
      <c r="H78" s="234"/>
      <c r="I78" s="234"/>
      <c r="J78" s="234"/>
      <c r="K78" s="234"/>
      <c r="L78" s="69">
        <v>98112</v>
      </c>
      <c r="M78" s="52"/>
      <c r="N78" s="48"/>
      <c r="O78" s="48"/>
      <c r="P78" s="48"/>
      <c r="Q78" s="48"/>
      <c r="R78" s="48"/>
      <c r="S78" s="48"/>
      <c r="T78" s="48"/>
      <c r="U78" s="48"/>
      <c r="V78" s="48"/>
      <c r="W78" s="69">
        <v>97047</v>
      </c>
    </row>
    <row r="79" spans="1:23" ht="22.5" x14ac:dyDescent="0.2">
      <c r="A79" s="1402" t="s">
        <v>551</v>
      </c>
      <c r="B79" s="233"/>
      <c r="C79" s="234"/>
      <c r="D79" s="234"/>
      <c r="E79" s="234"/>
      <c r="F79" s="234"/>
      <c r="G79" s="234"/>
      <c r="H79" s="234"/>
      <c r="I79" s="234"/>
      <c r="J79" s="234"/>
      <c r="K79" s="234"/>
      <c r="L79" s="69">
        <v>621047</v>
      </c>
      <c r="M79" s="52"/>
      <c r="N79" s="48"/>
      <c r="O79" s="48"/>
      <c r="P79" s="48"/>
      <c r="Q79" s="48"/>
      <c r="R79" s="48"/>
      <c r="S79" s="48"/>
      <c r="T79" s="48"/>
      <c r="U79" s="48"/>
      <c r="V79" s="48"/>
      <c r="W79" s="69">
        <v>621047</v>
      </c>
    </row>
    <row r="80" spans="1:23" x14ac:dyDescent="0.2">
      <c r="A80" s="1402" t="s">
        <v>552</v>
      </c>
      <c r="B80" s="233"/>
      <c r="C80" s="234"/>
      <c r="D80" s="234"/>
      <c r="E80" s="234"/>
      <c r="F80" s="234"/>
      <c r="G80" s="234"/>
      <c r="H80" s="234"/>
      <c r="I80" s="234"/>
      <c r="J80" s="234"/>
      <c r="K80" s="234"/>
      <c r="L80" s="69">
        <v>268900</v>
      </c>
      <c r="M80" s="52"/>
      <c r="N80" s="48"/>
      <c r="O80" s="48"/>
      <c r="P80" s="48"/>
      <c r="Q80" s="48"/>
      <c r="R80" s="48"/>
      <c r="S80" s="48"/>
      <c r="T80" s="48"/>
      <c r="U80" s="48"/>
      <c r="V80" s="48"/>
      <c r="W80" s="69">
        <v>283200</v>
      </c>
    </row>
    <row r="81" spans="1:39" x14ac:dyDescent="0.2">
      <c r="A81" s="1402" t="s">
        <v>553</v>
      </c>
      <c r="B81" s="233"/>
      <c r="C81" s="234"/>
      <c r="D81" s="234"/>
      <c r="E81" s="234"/>
      <c r="F81" s="234"/>
      <c r="G81" s="234"/>
      <c r="H81" s="234"/>
      <c r="I81" s="234"/>
      <c r="J81" s="234"/>
      <c r="K81" s="234"/>
      <c r="L81" s="69">
        <v>338224</v>
      </c>
      <c r="M81" s="52"/>
      <c r="N81" s="48"/>
      <c r="O81" s="48"/>
      <c r="P81" s="48"/>
      <c r="Q81" s="48"/>
      <c r="R81" s="48"/>
      <c r="S81" s="48"/>
      <c r="T81" s="48"/>
      <c r="U81" s="48"/>
      <c r="V81" s="48"/>
      <c r="W81" s="69">
        <v>4856450</v>
      </c>
    </row>
    <row r="82" spans="1:39" x14ac:dyDescent="0.2">
      <c r="A82" s="1402" t="s">
        <v>554</v>
      </c>
      <c r="B82" s="233"/>
      <c r="C82" s="234"/>
      <c r="D82" s="234"/>
      <c r="E82" s="234"/>
      <c r="F82" s="234"/>
      <c r="G82" s="234"/>
      <c r="H82" s="234"/>
      <c r="I82" s="234"/>
      <c r="J82" s="234"/>
      <c r="K82" s="234"/>
      <c r="L82" s="69">
        <v>1148725</v>
      </c>
      <c r="M82" s="52"/>
      <c r="N82" s="48"/>
      <c r="O82" s="48"/>
      <c r="P82" s="48"/>
      <c r="Q82" s="48"/>
      <c r="R82" s="48"/>
      <c r="S82" s="48"/>
      <c r="T82" s="48"/>
      <c r="U82" s="48"/>
      <c r="V82" s="48"/>
      <c r="W82" s="69">
        <v>1491048</v>
      </c>
    </row>
    <row r="83" spans="1:39" x14ac:dyDescent="0.2">
      <c r="A83" s="67" t="s">
        <v>413</v>
      </c>
      <c r="B83" s="239"/>
      <c r="C83" s="240"/>
      <c r="D83" s="240"/>
      <c r="E83" s="240"/>
      <c r="F83" s="240"/>
      <c r="G83" s="240"/>
      <c r="H83" s="240"/>
      <c r="I83" s="240"/>
      <c r="J83" s="240"/>
      <c r="K83" s="240"/>
      <c r="L83" s="59">
        <v>4885443</v>
      </c>
      <c r="M83" s="177"/>
      <c r="N83" s="221"/>
      <c r="O83" s="221"/>
      <c r="P83" s="221"/>
      <c r="Q83" s="221"/>
      <c r="R83" s="221"/>
      <c r="S83" s="221"/>
      <c r="T83" s="221"/>
      <c r="U83" s="221"/>
      <c r="V83" s="221"/>
      <c r="W83" s="59">
        <v>9760292</v>
      </c>
    </row>
    <row r="84" spans="1:39" x14ac:dyDescent="0.2">
      <c r="A84" s="226" t="s">
        <v>555</v>
      </c>
      <c r="B84" s="247"/>
      <c r="C84" s="248">
        <f>+C72</f>
        <v>29</v>
      </c>
      <c r="D84" s="248">
        <f t="shared" ref="D84:V84" si="2">+D72</f>
        <v>434</v>
      </c>
      <c r="E84" s="248">
        <f t="shared" si="2"/>
        <v>1</v>
      </c>
      <c r="F84" s="248"/>
      <c r="G84" s="248"/>
      <c r="H84" s="248">
        <f t="shared" si="2"/>
        <v>6</v>
      </c>
      <c r="I84" s="248"/>
      <c r="J84" s="248"/>
      <c r="K84" s="248">
        <f t="shared" si="2"/>
        <v>470</v>
      </c>
      <c r="L84" s="227">
        <f>+L72+L83</f>
        <v>65203515</v>
      </c>
      <c r="M84" s="269"/>
      <c r="N84" s="248">
        <f t="shared" si="2"/>
        <v>36</v>
      </c>
      <c r="O84" s="248">
        <f t="shared" si="2"/>
        <v>472</v>
      </c>
      <c r="P84" s="248">
        <f t="shared" si="2"/>
        <v>1</v>
      </c>
      <c r="Q84" s="248"/>
      <c r="R84" s="248"/>
      <c r="S84" s="248">
        <f t="shared" si="2"/>
        <v>8</v>
      </c>
      <c r="T84" s="248"/>
      <c r="U84" s="248"/>
      <c r="V84" s="248">
        <f t="shared" si="2"/>
        <v>517</v>
      </c>
      <c r="W84" s="227">
        <f>+W72+W83</f>
        <v>74209268</v>
      </c>
    </row>
    <row r="85" spans="1:39" x14ac:dyDescent="0.2">
      <c r="A85" s="114" t="s">
        <v>7</v>
      </c>
      <c r="B85" s="237"/>
      <c r="C85" s="238"/>
      <c r="D85" s="238">
        <v>19</v>
      </c>
      <c r="E85" s="238"/>
      <c r="F85" s="238"/>
      <c r="G85" s="238"/>
      <c r="H85" s="238"/>
      <c r="I85" s="238"/>
      <c r="J85" s="238"/>
      <c r="K85" s="238">
        <v>19</v>
      </c>
      <c r="L85" s="129">
        <v>1386683</v>
      </c>
      <c r="M85" s="176"/>
      <c r="N85" s="121"/>
      <c r="O85" s="120">
        <v>19</v>
      </c>
      <c r="P85" s="121"/>
      <c r="Q85" s="121"/>
      <c r="R85" s="121"/>
      <c r="S85" s="121"/>
      <c r="T85" s="121"/>
      <c r="U85" s="121"/>
      <c r="V85" s="120">
        <v>19</v>
      </c>
      <c r="W85" s="129">
        <v>2780258</v>
      </c>
    </row>
    <row r="86" spans="1:39" x14ac:dyDescent="0.2">
      <c r="A86" s="66" t="s">
        <v>65</v>
      </c>
      <c r="B86" s="233"/>
      <c r="C86" s="234"/>
      <c r="D86" s="234">
        <v>19</v>
      </c>
      <c r="E86" s="234"/>
      <c r="F86" s="234"/>
      <c r="G86" s="234"/>
      <c r="H86" s="234"/>
      <c r="I86" s="234"/>
      <c r="J86" s="234"/>
      <c r="K86" s="234">
        <v>19</v>
      </c>
      <c r="L86" s="41">
        <v>1386683</v>
      </c>
      <c r="M86" s="42"/>
      <c r="N86" s="31"/>
      <c r="O86" s="48">
        <v>19</v>
      </c>
      <c r="P86" s="31"/>
      <c r="Q86" s="31"/>
      <c r="R86" s="31"/>
      <c r="S86" s="31"/>
      <c r="T86" s="31"/>
      <c r="U86" s="31"/>
      <c r="V86" s="48">
        <v>19</v>
      </c>
      <c r="W86" s="41">
        <v>2780258</v>
      </c>
    </row>
    <row r="87" spans="1:39" x14ac:dyDescent="0.2">
      <c r="A87" s="114" t="s">
        <v>4</v>
      </c>
      <c r="B87" s="237"/>
      <c r="C87" s="238"/>
      <c r="D87" s="238">
        <v>35</v>
      </c>
      <c r="E87" s="238"/>
      <c r="F87" s="238"/>
      <c r="G87" s="238"/>
      <c r="H87" s="238"/>
      <c r="I87" s="238"/>
      <c r="J87" s="238"/>
      <c r="K87" s="238">
        <v>35</v>
      </c>
      <c r="L87" s="129">
        <v>1268615</v>
      </c>
      <c r="M87" s="115"/>
      <c r="N87" s="121"/>
      <c r="O87" s="120">
        <v>35</v>
      </c>
      <c r="P87" s="121"/>
      <c r="Q87" s="121"/>
      <c r="R87" s="121"/>
      <c r="S87" s="121"/>
      <c r="T87" s="121"/>
      <c r="U87" s="121"/>
      <c r="V87" s="120">
        <v>35</v>
      </c>
      <c r="W87" s="129">
        <v>2592876</v>
      </c>
    </row>
    <row r="88" spans="1:39" x14ac:dyDescent="0.2">
      <c r="A88" s="66" t="s">
        <v>65</v>
      </c>
      <c r="B88" s="233"/>
      <c r="C88" s="234"/>
      <c r="D88" s="234">
        <v>35</v>
      </c>
      <c r="E88" s="234"/>
      <c r="F88" s="234"/>
      <c r="G88" s="234"/>
      <c r="H88" s="234"/>
      <c r="I88" s="234"/>
      <c r="J88" s="234"/>
      <c r="K88" s="234">
        <v>35</v>
      </c>
      <c r="L88" s="41">
        <v>1268615</v>
      </c>
      <c r="M88" s="42"/>
      <c r="N88" s="31"/>
      <c r="O88" s="48">
        <v>35</v>
      </c>
      <c r="P88" s="31"/>
      <c r="Q88" s="31"/>
      <c r="R88" s="31"/>
      <c r="S88" s="31"/>
      <c r="T88" s="31"/>
      <c r="U88" s="31"/>
      <c r="V88" s="48">
        <v>35</v>
      </c>
      <c r="W88" s="41">
        <v>2592876</v>
      </c>
    </row>
    <row r="89" spans="1:39" x14ac:dyDescent="0.2">
      <c r="A89" s="114" t="s">
        <v>5</v>
      </c>
      <c r="B89" s="237"/>
      <c r="C89" s="238"/>
      <c r="D89" s="238">
        <v>67</v>
      </c>
      <c r="E89" s="238"/>
      <c r="F89" s="238"/>
      <c r="G89" s="238"/>
      <c r="H89" s="238"/>
      <c r="I89" s="238"/>
      <c r="J89" s="238"/>
      <c r="K89" s="238">
        <v>67</v>
      </c>
      <c r="L89" s="129">
        <v>1088666</v>
      </c>
      <c r="M89" s="115"/>
      <c r="N89" s="121"/>
      <c r="O89" s="120">
        <v>67</v>
      </c>
      <c r="P89" s="121"/>
      <c r="Q89" s="121"/>
      <c r="R89" s="121"/>
      <c r="S89" s="121"/>
      <c r="T89" s="121"/>
      <c r="U89" s="121"/>
      <c r="V89" s="120">
        <v>67</v>
      </c>
      <c r="W89" s="129">
        <v>2137003</v>
      </c>
    </row>
    <row r="90" spans="1:39" x14ac:dyDescent="0.2">
      <c r="A90" s="66" t="s">
        <v>65</v>
      </c>
      <c r="B90" s="233"/>
      <c r="C90" s="234"/>
      <c r="D90" s="234">
        <v>67</v>
      </c>
      <c r="E90" s="234"/>
      <c r="F90" s="234"/>
      <c r="G90" s="234"/>
      <c r="H90" s="234"/>
      <c r="I90" s="234"/>
      <c r="J90" s="234"/>
      <c r="K90" s="234">
        <v>67</v>
      </c>
      <c r="L90" s="41">
        <v>1088666</v>
      </c>
      <c r="M90" s="42"/>
      <c r="N90" s="31"/>
      <c r="O90" s="48">
        <v>67</v>
      </c>
      <c r="P90" s="31"/>
      <c r="Q90" s="31"/>
      <c r="R90" s="31"/>
      <c r="S90" s="31"/>
      <c r="T90" s="31"/>
      <c r="U90" s="31"/>
      <c r="V90" s="48">
        <v>67</v>
      </c>
      <c r="W90" s="41">
        <v>2137003</v>
      </c>
    </row>
    <row r="91" spans="1:39" x14ac:dyDescent="0.2">
      <c r="A91" s="226" t="s">
        <v>556</v>
      </c>
      <c r="B91" s="247"/>
      <c r="C91" s="248"/>
      <c r="D91" s="248">
        <v>121</v>
      </c>
      <c r="E91" s="248"/>
      <c r="F91" s="248"/>
      <c r="G91" s="248"/>
      <c r="H91" s="248"/>
      <c r="I91" s="248"/>
      <c r="J91" s="248"/>
      <c r="K91" s="248">
        <v>121</v>
      </c>
      <c r="L91" s="229">
        <v>3743964</v>
      </c>
      <c r="M91" s="1410"/>
      <c r="N91" s="230"/>
      <c r="O91" s="228">
        <v>121</v>
      </c>
      <c r="P91" s="230"/>
      <c r="Q91" s="230"/>
      <c r="R91" s="230"/>
      <c r="S91" s="230"/>
      <c r="T91" s="230"/>
      <c r="U91" s="230"/>
      <c r="V91" s="228">
        <v>121</v>
      </c>
      <c r="W91" s="229">
        <v>7510137</v>
      </c>
    </row>
    <row r="92" spans="1:39" ht="13.5" thickBot="1" x14ac:dyDescent="0.25">
      <c r="A92" s="68" t="s">
        <v>346</v>
      </c>
      <c r="B92" s="144">
        <f>+B41+B84+B91</f>
        <v>97</v>
      </c>
      <c r="C92" s="93">
        <f t="shared" ref="C92:K92" si="3">+C41+C84+C91</f>
        <v>29</v>
      </c>
      <c r="D92" s="93">
        <f t="shared" si="3"/>
        <v>923</v>
      </c>
      <c r="E92" s="93">
        <f t="shared" si="3"/>
        <v>4</v>
      </c>
      <c r="F92" s="1409"/>
      <c r="G92" s="93">
        <f t="shared" si="3"/>
        <v>30</v>
      </c>
      <c r="H92" s="93">
        <f t="shared" si="3"/>
        <v>42</v>
      </c>
      <c r="I92" s="1409"/>
      <c r="J92" s="1409"/>
      <c r="K92" s="93">
        <f t="shared" si="3"/>
        <v>1125</v>
      </c>
      <c r="L92" s="98">
        <f>+L41+L84+L91</f>
        <v>124475857.8712</v>
      </c>
      <c r="M92" s="144">
        <f t="shared" ref="M92" si="4">+M41+M84+M91</f>
        <v>97</v>
      </c>
      <c r="N92" s="93">
        <f t="shared" ref="N92" si="5">+N41+N84+N91</f>
        <v>36</v>
      </c>
      <c r="O92" s="93">
        <f t="shared" ref="O92" si="6">+O41+O84+O91</f>
        <v>977</v>
      </c>
      <c r="P92" s="93">
        <f t="shared" ref="P92" si="7">+P41+P84+P91</f>
        <v>4</v>
      </c>
      <c r="Q92" s="93">
        <f t="shared" ref="Q92" si="8">+Q41+Q84+Q91</f>
        <v>28</v>
      </c>
      <c r="R92" s="93">
        <f t="shared" ref="R92" si="9">+R41+R84+R91</f>
        <v>27</v>
      </c>
      <c r="S92" s="93">
        <f t="shared" ref="S92" si="10">+S41+S84+S91</f>
        <v>8</v>
      </c>
      <c r="T92" s="1409"/>
      <c r="U92" s="1409"/>
      <c r="V92" s="93">
        <f t="shared" ref="V92" si="11">+V41+V84+V91</f>
        <v>1135</v>
      </c>
      <c r="W92" s="98">
        <f>+W41+W84+W91</f>
        <v>135670600.5812</v>
      </c>
    </row>
    <row r="93" spans="1:39" s="1336" customFormat="1" ht="19.899999999999999" customHeight="1" thickTop="1" thickBot="1" x14ac:dyDescent="0.25">
      <c r="A93" s="1973" t="s">
        <v>566</v>
      </c>
      <c r="B93" s="1973"/>
      <c r="C93" s="1973"/>
      <c r="D93" s="1973"/>
      <c r="E93" s="1973"/>
      <c r="F93" s="1973"/>
      <c r="G93" s="1973"/>
      <c r="H93" s="1973"/>
      <c r="I93" s="1973"/>
      <c r="J93" s="1973"/>
      <c r="K93" s="1973"/>
      <c r="L93" s="1973"/>
      <c r="M93" s="1973"/>
      <c r="N93" s="1973"/>
      <c r="O93" s="1973"/>
      <c r="P93" s="1973"/>
      <c r="Q93" s="1973"/>
      <c r="R93" s="1973"/>
      <c r="S93" s="1973"/>
      <c r="T93" s="1973"/>
      <c r="U93" s="1973"/>
      <c r="V93" s="1973"/>
      <c r="W93" s="1973"/>
    </row>
    <row r="94" spans="1:39" s="26" customFormat="1" ht="12" thickTop="1" x14ac:dyDescent="0.2">
      <c r="A94" s="36" t="s">
        <v>7</v>
      </c>
      <c r="B94" s="28">
        <f>SUM(B95:B101)</f>
        <v>122</v>
      </c>
      <c r="C94" s="240"/>
      <c r="D94" s="45">
        <f>SUM(D95:D101)</f>
        <v>2</v>
      </c>
      <c r="E94" s="240"/>
      <c r="F94" s="45">
        <f>SUM(F95:F101)</f>
        <v>2</v>
      </c>
      <c r="G94" s="240"/>
      <c r="H94" s="45">
        <f>SUM(H95:H101)</f>
        <v>1</v>
      </c>
      <c r="I94" s="240"/>
      <c r="J94" s="240"/>
      <c r="K94" s="45">
        <f>SUM(K95:K101)</f>
        <v>127</v>
      </c>
      <c r="L94" s="40">
        <f>SUM(L95:L101)</f>
        <v>5831535.3600000003</v>
      </c>
      <c r="M94" s="50">
        <f>SUM(M95:M101)</f>
        <v>138</v>
      </c>
      <c r="N94" s="240"/>
      <c r="O94" s="45">
        <f>SUM(O95:O101)</f>
        <v>3</v>
      </c>
      <c r="P94" s="240"/>
      <c r="Q94" s="45">
        <f>SUM(Q95:Q101)</f>
        <v>2</v>
      </c>
      <c r="R94" s="240"/>
      <c r="S94" s="45">
        <f>SUM(S95:S101)</f>
        <v>1</v>
      </c>
      <c r="T94" s="240"/>
      <c r="U94" s="240"/>
      <c r="V94" s="45">
        <f>SUM(V95:V101)</f>
        <v>144</v>
      </c>
      <c r="W94" s="29">
        <f>SUM(W95:W101)</f>
        <v>6086740.5099999998</v>
      </c>
      <c r="X94" s="25"/>
      <c r="Y94" s="25"/>
      <c r="Z94" s="25"/>
      <c r="AA94" s="25"/>
      <c r="AB94" s="25"/>
      <c r="AC94" s="25"/>
      <c r="AD94" s="25"/>
      <c r="AE94" s="25"/>
      <c r="AF94" s="25"/>
      <c r="AG94" s="25"/>
      <c r="AH94" s="25"/>
      <c r="AI94" s="25"/>
      <c r="AJ94" s="25"/>
      <c r="AK94" s="25"/>
      <c r="AL94" s="25"/>
      <c r="AM94" s="25"/>
    </row>
    <row r="95" spans="1:39" s="26" customFormat="1" ht="11.25" x14ac:dyDescent="0.2">
      <c r="A95" s="35" t="s">
        <v>373</v>
      </c>
      <c r="B95" s="27"/>
      <c r="C95" s="46"/>
      <c r="D95" s="46"/>
      <c r="E95" s="46"/>
      <c r="F95" s="46"/>
      <c r="G95" s="46"/>
      <c r="H95" s="46">
        <v>1</v>
      </c>
      <c r="I95" s="46"/>
      <c r="J95" s="46"/>
      <c r="K95" s="46">
        <f>SUM(B95:J95)</f>
        <v>1</v>
      </c>
      <c r="L95" s="41">
        <v>132310.81</v>
      </c>
      <c r="M95" s="51"/>
      <c r="N95" s="46"/>
      <c r="O95" s="46"/>
      <c r="P95" s="46"/>
      <c r="Q95" s="46"/>
      <c r="R95" s="46"/>
      <c r="S95" s="46">
        <v>1</v>
      </c>
      <c r="T95" s="46"/>
      <c r="U95" s="46"/>
      <c r="V95" s="46">
        <f>SUM(M95:U95)</f>
        <v>1</v>
      </c>
      <c r="W95" s="30">
        <v>147841.06</v>
      </c>
      <c r="X95" s="25"/>
      <c r="Y95" s="25"/>
      <c r="Z95" s="25"/>
      <c r="AA95" s="25"/>
      <c r="AB95" s="25"/>
      <c r="AC95" s="25"/>
      <c r="AD95" s="25"/>
      <c r="AE95" s="25"/>
      <c r="AF95" s="25"/>
      <c r="AG95" s="25"/>
      <c r="AH95" s="25"/>
      <c r="AI95" s="25"/>
      <c r="AJ95" s="25"/>
      <c r="AK95" s="25"/>
      <c r="AL95" s="25"/>
      <c r="AM95" s="25"/>
    </row>
    <row r="96" spans="1:39" s="26" customFormat="1" ht="11.25" x14ac:dyDescent="0.2">
      <c r="A96" s="35" t="s">
        <v>374</v>
      </c>
      <c r="B96" s="47">
        <v>10</v>
      </c>
      <c r="C96" s="46"/>
      <c r="D96" s="46"/>
      <c r="E96" s="46"/>
      <c r="F96" s="46">
        <v>2</v>
      </c>
      <c r="G96" s="46"/>
      <c r="H96" s="46"/>
      <c r="I96" s="46"/>
      <c r="J96" s="46"/>
      <c r="K96" s="46">
        <f t="shared" ref="K96:K99" si="12">SUM(B96:J96)</f>
        <v>12</v>
      </c>
      <c r="L96" s="41">
        <v>713652.37</v>
      </c>
      <c r="M96" s="52">
        <v>12</v>
      </c>
      <c r="N96" s="46"/>
      <c r="O96" s="46"/>
      <c r="P96" s="46"/>
      <c r="Q96" s="46">
        <v>2</v>
      </c>
      <c r="R96" s="46"/>
      <c r="S96" s="46"/>
      <c r="T96" s="46"/>
      <c r="U96" s="46"/>
      <c r="V96" s="46">
        <f t="shared" ref="V96:V100" si="13">SUM(M96:U96)</f>
        <v>14</v>
      </c>
      <c r="W96" s="30">
        <v>940088.5</v>
      </c>
      <c r="X96" s="25"/>
      <c r="Y96" s="25"/>
      <c r="Z96" s="25"/>
      <c r="AA96" s="25"/>
      <c r="AB96" s="25"/>
      <c r="AC96" s="25"/>
      <c r="AD96" s="25"/>
      <c r="AE96" s="25"/>
      <c r="AF96" s="25"/>
      <c r="AG96" s="25"/>
      <c r="AH96" s="25"/>
      <c r="AI96" s="25"/>
      <c r="AJ96" s="25"/>
      <c r="AK96" s="25"/>
      <c r="AL96" s="25"/>
      <c r="AM96" s="25"/>
    </row>
    <row r="97" spans="1:39" s="26" customFormat="1" ht="11.25" x14ac:dyDescent="0.2">
      <c r="A97" s="35" t="s">
        <v>375</v>
      </c>
      <c r="B97" s="47">
        <v>16</v>
      </c>
      <c r="C97" s="46"/>
      <c r="D97" s="46"/>
      <c r="E97" s="46"/>
      <c r="F97" s="46"/>
      <c r="G97" s="46"/>
      <c r="H97" s="46"/>
      <c r="I97" s="46"/>
      <c r="J97" s="46"/>
      <c r="K97" s="46">
        <f t="shared" si="12"/>
        <v>16</v>
      </c>
      <c r="L97" s="41">
        <v>699774.31</v>
      </c>
      <c r="M97" s="52">
        <v>21</v>
      </c>
      <c r="N97" s="46"/>
      <c r="O97" s="46"/>
      <c r="P97" s="46"/>
      <c r="Q97" s="46"/>
      <c r="R97" s="46"/>
      <c r="S97" s="46"/>
      <c r="T97" s="46"/>
      <c r="U97" s="46"/>
      <c r="V97" s="46">
        <f t="shared" si="13"/>
        <v>21</v>
      </c>
      <c r="W97" s="30">
        <v>904773.98</v>
      </c>
      <c r="X97" s="25"/>
      <c r="Y97" s="25"/>
      <c r="Z97" s="25"/>
      <c r="AA97" s="25"/>
      <c r="AB97" s="25"/>
      <c r="AC97" s="25"/>
      <c r="AD97" s="25"/>
      <c r="AE97" s="25"/>
      <c r="AF97" s="25"/>
      <c r="AG97" s="25"/>
      <c r="AH97" s="25"/>
      <c r="AI97" s="25"/>
      <c r="AJ97" s="25"/>
      <c r="AK97" s="25"/>
      <c r="AL97" s="25"/>
      <c r="AM97" s="25"/>
    </row>
    <row r="98" spans="1:39" s="26" customFormat="1" ht="11.25" x14ac:dyDescent="0.2">
      <c r="A98" s="35" t="s">
        <v>376</v>
      </c>
      <c r="B98" s="47">
        <v>26</v>
      </c>
      <c r="C98" s="46"/>
      <c r="D98" s="46"/>
      <c r="E98" s="46"/>
      <c r="F98" s="46"/>
      <c r="G98" s="46"/>
      <c r="H98" s="46"/>
      <c r="I98" s="46"/>
      <c r="J98" s="46"/>
      <c r="K98" s="46">
        <f t="shared" si="12"/>
        <v>26</v>
      </c>
      <c r="L98" s="41">
        <v>1024533.41</v>
      </c>
      <c r="M98" s="52">
        <v>28</v>
      </c>
      <c r="N98" s="46"/>
      <c r="O98" s="46"/>
      <c r="P98" s="46"/>
      <c r="Q98" s="46"/>
      <c r="R98" s="46"/>
      <c r="S98" s="46"/>
      <c r="T98" s="46"/>
      <c r="U98" s="46"/>
      <c r="V98" s="46">
        <f t="shared" si="13"/>
        <v>28</v>
      </c>
      <c r="W98" s="30">
        <v>1249049.02</v>
      </c>
      <c r="X98" s="25"/>
      <c r="Y98" s="25"/>
      <c r="Z98" s="25"/>
      <c r="AA98" s="25"/>
      <c r="AB98" s="25"/>
      <c r="AC98" s="25"/>
      <c r="AD98" s="25"/>
      <c r="AE98" s="25"/>
      <c r="AF98" s="25"/>
      <c r="AG98" s="25"/>
      <c r="AH98" s="25"/>
      <c r="AI98" s="25"/>
      <c r="AJ98" s="25"/>
      <c r="AK98" s="25"/>
      <c r="AL98" s="25"/>
      <c r="AM98" s="25"/>
    </row>
    <row r="99" spans="1:39" s="26" customFormat="1" ht="11.25" x14ac:dyDescent="0.2">
      <c r="A99" s="35" t="s">
        <v>377</v>
      </c>
      <c r="B99" s="47">
        <v>68</v>
      </c>
      <c r="C99" s="46"/>
      <c r="D99" s="46"/>
      <c r="E99" s="46"/>
      <c r="F99" s="46"/>
      <c r="G99" s="46"/>
      <c r="H99" s="46"/>
      <c r="I99" s="46"/>
      <c r="J99" s="46"/>
      <c r="K99" s="46">
        <f t="shared" si="12"/>
        <v>68</v>
      </c>
      <c r="L99" s="41">
        <v>3129813.58</v>
      </c>
      <c r="M99" s="52">
        <v>74</v>
      </c>
      <c r="N99" s="46"/>
      <c r="O99" s="46"/>
      <c r="P99" s="46"/>
      <c r="Q99" s="46"/>
      <c r="R99" s="46"/>
      <c r="S99" s="46"/>
      <c r="T99" s="46"/>
      <c r="U99" s="46"/>
      <c r="V99" s="46">
        <f t="shared" si="13"/>
        <v>74</v>
      </c>
      <c r="W99" s="30">
        <v>2567028.5499999998</v>
      </c>
      <c r="X99" s="25"/>
      <c r="Y99" s="25"/>
      <c r="Z99" s="25"/>
      <c r="AA99" s="25"/>
      <c r="AB99" s="25"/>
      <c r="AC99" s="25"/>
      <c r="AD99" s="25"/>
      <c r="AE99" s="25"/>
      <c r="AF99" s="25"/>
      <c r="AG99" s="25"/>
      <c r="AH99" s="25"/>
      <c r="AI99" s="25"/>
      <c r="AJ99" s="25"/>
      <c r="AK99" s="25"/>
      <c r="AL99" s="25"/>
      <c r="AM99" s="25"/>
    </row>
    <row r="100" spans="1:39" s="26" customFormat="1" ht="11.25" x14ac:dyDescent="0.2">
      <c r="A100" s="35" t="s">
        <v>378</v>
      </c>
      <c r="B100" s="47">
        <v>2</v>
      </c>
      <c r="C100" s="46"/>
      <c r="D100" s="46"/>
      <c r="E100" s="46"/>
      <c r="F100" s="46"/>
      <c r="G100" s="46"/>
      <c r="H100" s="46"/>
      <c r="I100" s="46"/>
      <c r="J100" s="46"/>
      <c r="K100" s="46">
        <f>SUM(B100:J100)</f>
        <v>2</v>
      </c>
      <c r="L100" s="41">
        <v>50901.880000000005</v>
      </c>
      <c r="M100" s="52">
        <v>3</v>
      </c>
      <c r="N100" s="46"/>
      <c r="O100" s="46"/>
      <c r="P100" s="46"/>
      <c r="Q100" s="46"/>
      <c r="R100" s="46"/>
      <c r="S100" s="46"/>
      <c r="T100" s="46"/>
      <c r="U100" s="46"/>
      <c r="V100" s="46">
        <f t="shared" si="13"/>
        <v>3</v>
      </c>
      <c r="W100" s="30">
        <v>86614.399999999994</v>
      </c>
      <c r="X100" s="25"/>
      <c r="Y100" s="25"/>
      <c r="Z100" s="25"/>
      <c r="AA100" s="25"/>
      <c r="AB100" s="25"/>
      <c r="AC100" s="25"/>
      <c r="AD100" s="25"/>
      <c r="AE100" s="25"/>
      <c r="AF100" s="25"/>
      <c r="AG100" s="25"/>
      <c r="AH100" s="25"/>
      <c r="AI100" s="25"/>
      <c r="AJ100" s="25"/>
      <c r="AK100" s="25"/>
      <c r="AL100" s="25"/>
      <c r="AM100" s="25"/>
    </row>
    <row r="101" spans="1:39" s="26" customFormat="1" ht="11.25" x14ac:dyDescent="0.2">
      <c r="A101" s="35" t="s">
        <v>65</v>
      </c>
      <c r="B101" s="27"/>
      <c r="C101" s="46"/>
      <c r="D101" s="48">
        <v>2</v>
      </c>
      <c r="E101" s="46"/>
      <c r="F101" s="46"/>
      <c r="G101" s="46"/>
      <c r="H101" s="46"/>
      <c r="I101" s="46"/>
      <c r="J101" s="46"/>
      <c r="K101" s="46">
        <f>SUM(B101:J101)</f>
        <v>2</v>
      </c>
      <c r="L101" s="41">
        <v>80549</v>
      </c>
      <c r="M101" s="51"/>
      <c r="N101" s="46"/>
      <c r="O101" s="46">
        <v>3</v>
      </c>
      <c r="P101" s="46"/>
      <c r="Q101" s="46"/>
      <c r="R101" s="46"/>
      <c r="S101" s="46"/>
      <c r="T101" s="46"/>
      <c r="U101" s="46"/>
      <c r="V101" s="46">
        <f>SUM(M101:U101)</f>
        <v>3</v>
      </c>
      <c r="W101" s="30">
        <v>191345</v>
      </c>
      <c r="X101" s="25"/>
      <c r="Y101" s="25"/>
      <c r="Z101" s="25"/>
      <c r="AA101" s="25"/>
      <c r="AB101" s="25"/>
      <c r="AC101" s="25"/>
      <c r="AD101" s="25"/>
      <c r="AE101" s="25"/>
      <c r="AF101" s="25"/>
      <c r="AG101" s="25"/>
      <c r="AH101" s="25"/>
      <c r="AI101" s="25"/>
      <c r="AJ101" s="25"/>
      <c r="AK101" s="25"/>
      <c r="AL101" s="25"/>
      <c r="AM101" s="25"/>
    </row>
    <row r="102" spans="1:39" s="26" customFormat="1" ht="11.25" x14ac:dyDescent="0.2">
      <c r="A102" s="36" t="s">
        <v>4</v>
      </c>
      <c r="B102" s="28">
        <f>SUM(B103:B106)</f>
        <v>59</v>
      </c>
      <c r="C102" s="240"/>
      <c r="D102" s="45">
        <f>SUM(D103:D106)</f>
        <v>743</v>
      </c>
      <c r="E102" s="240"/>
      <c r="F102" s="240"/>
      <c r="G102" s="240"/>
      <c r="H102" s="240"/>
      <c r="I102" s="240"/>
      <c r="J102" s="240"/>
      <c r="K102" s="45">
        <f>SUM(K103:K106)</f>
        <v>802</v>
      </c>
      <c r="L102" s="40">
        <f>SUM(L103:L106)</f>
        <v>26775059.649999999</v>
      </c>
      <c r="M102" s="50">
        <f>SUM(M103:M106)</f>
        <v>78</v>
      </c>
      <c r="N102" s="240"/>
      <c r="O102" s="45">
        <f>SUM(O103:O106)</f>
        <v>741</v>
      </c>
      <c r="P102" s="240"/>
      <c r="Q102" s="240"/>
      <c r="R102" s="240"/>
      <c r="S102" s="240"/>
      <c r="T102" s="240"/>
      <c r="U102" s="240"/>
      <c r="V102" s="45">
        <f>SUM(V103:V106)</f>
        <v>819</v>
      </c>
      <c r="W102" s="32">
        <f>SUM(W103:W106)</f>
        <v>24637979.689999998</v>
      </c>
      <c r="X102" s="25"/>
      <c r="Y102" s="25"/>
      <c r="Z102" s="25"/>
      <c r="AA102" s="25"/>
      <c r="AB102" s="25"/>
      <c r="AC102" s="25"/>
      <c r="AD102" s="25"/>
      <c r="AE102" s="25"/>
      <c r="AF102" s="25"/>
      <c r="AG102" s="25"/>
      <c r="AH102" s="25"/>
      <c r="AI102" s="25"/>
      <c r="AJ102" s="25"/>
      <c r="AK102" s="25"/>
      <c r="AL102" s="25"/>
      <c r="AM102" s="25"/>
    </row>
    <row r="103" spans="1:39" s="26" customFormat="1" ht="11.25" x14ac:dyDescent="0.2">
      <c r="A103" s="35" t="s">
        <v>13</v>
      </c>
      <c r="B103" s="27">
        <v>19</v>
      </c>
      <c r="C103" s="46"/>
      <c r="D103" s="46"/>
      <c r="E103" s="46"/>
      <c r="F103" s="46"/>
      <c r="G103" s="46"/>
      <c r="H103" s="46"/>
      <c r="I103" s="46"/>
      <c r="J103" s="46"/>
      <c r="K103" s="46">
        <f t="shared" ref="K103:K106" si="14">SUM(B103:J103)</f>
        <v>19</v>
      </c>
      <c r="L103" s="41">
        <v>1333278.17</v>
      </c>
      <c r="M103" s="51">
        <v>27</v>
      </c>
      <c r="N103" s="46"/>
      <c r="O103" s="46"/>
      <c r="P103" s="46"/>
      <c r="Q103" s="46"/>
      <c r="R103" s="46"/>
      <c r="S103" s="46"/>
      <c r="T103" s="46"/>
      <c r="U103" s="46"/>
      <c r="V103" s="46">
        <f t="shared" ref="V103:V106" si="15">SUM(M103:U103)</f>
        <v>27</v>
      </c>
      <c r="W103" s="30">
        <v>932560.45</v>
      </c>
      <c r="X103" s="25"/>
      <c r="Y103" s="25"/>
      <c r="Z103" s="25"/>
      <c r="AA103" s="25"/>
      <c r="AB103" s="25"/>
      <c r="AC103" s="25"/>
      <c r="AD103" s="25"/>
      <c r="AE103" s="25"/>
      <c r="AF103" s="25"/>
      <c r="AG103" s="25"/>
      <c r="AH103" s="25"/>
      <c r="AI103" s="25"/>
      <c r="AJ103" s="25"/>
      <c r="AK103" s="25"/>
      <c r="AL103" s="25"/>
      <c r="AM103" s="25"/>
    </row>
    <row r="104" spans="1:39" s="26" customFormat="1" ht="11.25" x14ac:dyDescent="0.2">
      <c r="A104" s="35" t="s">
        <v>380</v>
      </c>
      <c r="B104" s="27">
        <v>26</v>
      </c>
      <c r="C104" s="46"/>
      <c r="D104" s="46"/>
      <c r="E104" s="46"/>
      <c r="F104" s="46"/>
      <c r="G104" s="46"/>
      <c r="H104" s="46"/>
      <c r="I104" s="46"/>
      <c r="J104" s="46"/>
      <c r="K104" s="46">
        <f t="shared" si="14"/>
        <v>26</v>
      </c>
      <c r="L104" s="41">
        <v>616937.79</v>
      </c>
      <c r="M104" s="51">
        <v>37</v>
      </c>
      <c r="N104" s="46"/>
      <c r="O104" s="46"/>
      <c r="P104" s="46"/>
      <c r="Q104" s="46"/>
      <c r="R104" s="46"/>
      <c r="S104" s="46"/>
      <c r="T104" s="46"/>
      <c r="U104" s="46"/>
      <c r="V104" s="46">
        <f t="shared" si="15"/>
        <v>37</v>
      </c>
      <c r="W104" s="30">
        <v>1044875.6</v>
      </c>
      <c r="X104" s="25"/>
      <c r="Y104" s="25"/>
      <c r="Z104" s="25"/>
      <c r="AA104" s="25"/>
      <c r="AB104" s="25"/>
      <c r="AC104" s="25"/>
      <c r="AD104" s="25"/>
      <c r="AE104" s="25"/>
      <c r="AF104" s="25"/>
      <c r="AG104" s="25"/>
      <c r="AH104" s="25"/>
      <c r="AI104" s="25"/>
      <c r="AJ104" s="25"/>
      <c r="AK104" s="25"/>
      <c r="AL104" s="25"/>
      <c r="AM104" s="25"/>
    </row>
    <row r="105" spans="1:39" s="26" customFormat="1" ht="11.25" x14ac:dyDescent="0.2">
      <c r="A105" s="35" t="s">
        <v>14</v>
      </c>
      <c r="B105" s="27">
        <v>14</v>
      </c>
      <c r="C105" s="46"/>
      <c r="D105" s="46"/>
      <c r="E105" s="46"/>
      <c r="F105" s="46"/>
      <c r="G105" s="46"/>
      <c r="H105" s="46"/>
      <c r="I105" s="46"/>
      <c r="J105" s="46"/>
      <c r="K105" s="46">
        <f t="shared" si="14"/>
        <v>14</v>
      </c>
      <c r="L105" s="41">
        <v>207602.15000000002</v>
      </c>
      <c r="M105" s="51">
        <v>14</v>
      </c>
      <c r="N105" s="46"/>
      <c r="O105" s="46"/>
      <c r="P105" s="46"/>
      <c r="Q105" s="46"/>
      <c r="R105" s="46"/>
      <c r="S105" s="46"/>
      <c r="T105" s="46"/>
      <c r="U105" s="46"/>
      <c r="V105" s="46">
        <f t="shared" si="15"/>
        <v>14</v>
      </c>
      <c r="W105" s="30">
        <v>430862.8</v>
      </c>
      <c r="X105" s="25"/>
      <c r="Y105" s="25"/>
      <c r="Z105" s="25"/>
      <c r="AA105" s="25"/>
      <c r="AB105" s="25"/>
      <c r="AC105" s="25"/>
      <c r="AD105" s="25"/>
      <c r="AE105" s="25"/>
      <c r="AF105" s="25"/>
      <c r="AG105" s="25"/>
      <c r="AH105" s="25"/>
      <c r="AI105" s="25"/>
      <c r="AJ105" s="25"/>
      <c r="AK105" s="25"/>
      <c r="AL105" s="25"/>
      <c r="AM105" s="25"/>
    </row>
    <row r="106" spans="1:39" s="26" customFormat="1" ht="11.25" x14ac:dyDescent="0.2">
      <c r="A106" s="35" t="s">
        <v>65</v>
      </c>
      <c r="B106" s="27"/>
      <c r="C106" s="46"/>
      <c r="D106" s="46">
        <v>743</v>
      </c>
      <c r="E106" s="46"/>
      <c r="F106" s="46"/>
      <c r="G106" s="46"/>
      <c r="H106" s="46"/>
      <c r="I106" s="46"/>
      <c r="J106" s="46"/>
      <c r="K106" s="46">
        <f t="shared" si="14"/>
        <v>743</v>
      </c>
      <c r="L106" s="41">
        <v>24617241.539999999</v>
      </c>
      <c r="M106" s="51"/>
      <c r="N106" s="46"/>
      <c r="O106" s="46">
        <v>741</v>
      </c>
      <c r="P106" s="46"/>
      <c r="Q106" s="46"/>
      <c r="R106" s="46"/>
      <c r="S106" s="46"/>
      <c r="T106" s="46"/>
      <c r="U106" s="46"/>
      <c r="V106" s="46">
        <f t="shared" si="15"/>
        <v>741</v>
      </c>
      <c r="W106" s="30">
        <v>22229680.84</v>
      </c>
      <c r="X106" s="25"/>
      <c r="Y106" s="25"/>
      <c r="Z106" s="25"/>
      <c r="AA106" s="25"/>
      <c r="AB106" s="25"/>
      <c r="AC106" s="25"/>
      <c r="AD106" s="25"/>
      <c r="AE106" s="25"/>
      <c r="AF106" s="25"/>
      <c r="AG106" s="25"/>
      <c r="AH106" s="25"/>
      <c r="AI106" s="25"/>
      <c r="AJ106" s="25"/>
      <c r="AK106" s="25"/>
      <c r="AL106" s="25"/>
      <c r="AM106" s="25"/>
    </row>
    <row r="107" spans="1:39" s="26" customFormat="1" ht="11.25" x14ac:dyDescent="0.2">
      <c r="A107" s="36" t="s">
        <v>5</v>
      </c>
      <c r="B107" s="28">
        <f>SUM(B108:B109)</f>
        <v>129</v>
      </c>
      <c r="C107" s="240"/>
      <c r="D107" s="45">
        <f>SUM(D108:D109)</f>
        <v>103</v>
      </c>
      <c r="E107" s="240"/>
      <c r="F107" s="240"/>
      <c r="G107" s="240"/>
      <c r="H107" s="240"/>
      <c r="I107" s="240"/>
      <c r="J107" s="240"/>
      <c r="K107" s="45">
        <f>SUM(K108:K109)</f>
        <v>232</v>
      </c>
      <c r="L107" s="40">
        <f>SUM(L108:L109)</f>
        <v>6315217.79</v>
      </c>
      <c r="M107" s="50">
        <f>SUM(M108:M109)</f>
        <v>138</v>
      </c>
      <c r="N107" s="240"/>
      <c r="O107" s="45">
        <f>SUM(O108:O109)</f>
        <v>103</v>
      </c>
      <c r="P107" s="240"/>
      <c r="Q107" s="240"/>
      <c r="R107" s="240"/>
      <c r="S107" s="240"/>
      <c r="T107" s="240"/>
      <c r="U107" s="240"/>
      <c r="V107" s="45">
        <f>SUM(V108:V109)</f>
        <v>241</v>
      </c>
      <c r="W107" s="32">
        <f>SUM(W108:W109)</f>
        <v>6536417.1199999992</v>
      </c>
      <c r="X107" s="25"/>
      <c r="Y107" s="25"/>
      <c r="Z107" s="25"/>
      <c r="AA107" s="25"/>
      <c r="AB107" s="25"/>
      <c r="AC107" s="25"/>
      <c r="AD107" s="25"/>
      <c r="AE107" s="25"/>
      <c r="AF107" s="25"/>
      <c r="AG107" s="25"/>
      <c r="AH107" s="25"/>
      <c r="AI107" s="25"/>
      <c r="AJ107" s="25"/>
      <c r="AK107" s="25"/>
      <c r="AL107" s="25"/>
      <c r="AM107" s="25"/>
    </row>
    <row r="108" spans="1:39" s="26" customFormat="1" ht="11.25" x14ac:dyDescent="0.2">
      <c r="A108" s="35" t="s">
        <v>15</v>
      </c>
      <c r="B108" s="27">
        <v>129</v>
      </c>
      <c r="C108" s="46"/>
      <c r="D108" s="46"/>
      <c r="E108" s="46"/>
      <c r="F108" s="46"/>
      <c r="G108" s="46"/>
      <c r="H108" s="46"/>
      <c r="I108" s="46"/>
      <c r="J108" s="46"/>
      <c r="K108" s="46">
        <f t="shared" ref="K108:K109" si="16">SUM(B108:J108)</f>
        <v>129</v>
      </c>
      <c r="L108" s="41">
        <v>3596894.69</v>
      </c>
      <c r="M108" s="51">
        <v>138</v>
      </c>
      <c r="N108" s="46"/>
      <c r="O108" s="46"/>
      <c r="P108" s="46"/>
      <c r="Q108" s="46"/>
      <c r="R108" s="46"/>
      <c r="S108" s="46"/>
      <c r="T108" s="46"/>
      <c r="U108" s="46"/>
      <c r="V108" s="46">
        <f t="shared" ref="V108:V109" si="17">SUM(M108:U108)</f>
        <v>138</v>
      </c>
      <c r="W108" s="30">
        <v>3762082.8</v>
      </c>
      <c r="X108" s="25"/>
      <c r="Y108" s="25"/>
      <c r="Z108" s="25"/>
      <c r="AA108" s="25"/>
      <c r="AB108" s="25"/>
      <c r="AC108" s="25"/>
      <c r="AD108" s="25"/>
      <c r="AE108" s="25"/>
      <c r="AF108" s="25"/>
      <c r="AG108" s="25"/>
      <c r="AH108" s="25"/>
      <c r="AI108" s="25"/>
      <c r="AJ108" s="25"/>
      <c r="AK108" s="25"/>
      <c r="AL108" s="25"/>
      <c r="AM108" s="25"/>
    </row>
    <row r="109" spans="1:39" s="26" customFormat="1" ht="11.25" x14ac:dyDescent="0.2">
      <c r="A109" s="35" t="s">
        <v>65</v>
      </c>
      <c r="B109" s="27"/>
      <c r="C109" s="46"/>
      <c r="D109" s="46">
        <v>103</v>
      </c>
      <c r="E109" s="46"/>
      <c r="F109" s="46"/>
      <c r="G109" s="46"/>
      <c r="H109" s="46"/>
      <c r="I109" s="46"/>
      <c r="J109" s="46"/>
      <c r="K109" s="46">
        <f t="shared" si="16"/>
        <v>103</v>
      </c>
      <c r="L109" s="41">
        <v>2718323.1</v>
      </c>
      <c r="M109" s="51"/>
      <c r="N109" s="46"/>
      <c r="O109" s="46">
        <v>103</v>
      </c>
      <c r="P109" s="46"/>
      <c r="Q109" s="46"/>
      <c r="R109" s="46"/>
      <c r="S109" s="46"/>
      <c r="T109" s="46"/>
      <c r="U109" s="46"/>
      <c r="V109" s="46">
        <f t="shared" si="17"/>
        <v>103</v>
      </c>
      <c r="W109" s="30">
        <v>2774334.32</v>
      </c>
      <c r="X109" s="25"/>
      <c r="Y109" s="25"/>
      <c r="Z109" s="25"/>
      <c r="AA109" s="25"/>
      <c r="AB109" s="25"/>
      <c r="AC109" s="25"/>
      <c r="AD109" s="25"/>
      <c r="AE109" s="25"/>
      <c r="AF109" s="25"/>
      <c r="AG109" s="25"/>
      <c r="AH109" s="25"/>
      <c r="AI109" s="25"/>
      <c r="AJ109" s="25"/>
      <c r="AK109" s="25"/>
      <c r="AL109" s="25"/>
      <c r="AM109" s="25"/>
    </row>
    <row r="110" spans="1:39" s="26" customFormat="1" ht="11.25" x14ac:dyDescent="0.2">
      <c r="A110" s="36" t="s">
        <v>6</v>
      </c>
      <c r="B110" s="28">
        <f>SUM(B111:B112)</f>
        <v>2</v>
      </c>
      <c r="C110" s="240"/>
      <c r="D110" s="45">
        <f>SUM(D111:D112)</f>
        <v>167</v>
      </c>
      <c r="E110" s="240"/>
      <c r="F110" s="240"/>
      <c r="G110" s="240"/>
      <c r="H110" s="240"/>
      <c r="I110" s="240"/>
      <c r="J110" s="240"/>
      <c r="K110" s="45">
        <f>SUM(K111:K112)</f>
        <v>169</v>
      </c>
      <c r="L110" s="40">
        <f>SUM(L111:L112)</f>
        <v>4290082.08</v>
      </c>
      <c r="M110" s="50">
        <f>SUM(M111:M112)</f>
        <v>2</v>
      </c>
      <c r="N110" s="240"/>
      <c r="O110" s="45">
        <f>SUM(O111:O112)</f>
        <v>167</v>
      </c>
      <c r="P110" s="240"/>
      <c r="Q110" s="240"/>
      <c r="R110" s="240"/>
      <c r="S110" s="240"/>
      <c r="T110" s="240"/>
      <c r="U110" s="240"/>
      <c r="V110" s="45">
        <f>SUM(V111:V112)</f>
        <v>169</v>
      </c>
      <c r="W110" s="32">
        <f>SUM(W111:W112)</f>
        <v>4042636.56</v>
      </c>
      <c r="X110" s="25"/>
      <c r="Y110" s="25"/>
      <c r="Z110" s="25"/>
      <c r="AA110" s="25"/>
      <c r="AB110" s="25"/>
      <c r="AC110" s="25"/>
      <c r="AD110" s="25"/>
      <c r="AE110" s="25"/>
      <c r="AF110" s="25"/>
      <c r="AG110" s="25"/>
      <c r="AH110" s="25"/>
      <c r="AI110" s="25"/>
      <c r="AJ110" s="25"/>
      <c r="AK110" s="25"/>
      <c r="AL110" s="25"/>
      <c r="AM110" s="25"/>
    </row>
    <row r="111" spans="1:39" s="26" customFormat="1" ht="11.25" x14ac:dyDescent="0.2">
      <c r="A111" s="35" t="s">
        <v>17</v>
      </c>
      <c r="B111" s="27">
        <v>2</v>
      </c>
      <c r="C111" s="46"/>
      <c r="D111" s="46"/>
      <c r="E111" s="46"/>
      <c r="F111" s="46"/>
      <c r="G111" s="46"/>
      <c r="H111" s="46"/>
      <c r="I111" s="46"/>
      <c r="J111" s="46"/>
      <c r="K111" s="46">
        <f>SUM(B111:J111)</f>
        <v>2</v>
      </c>
      <c r="L111" s="41">
        <v>19021.72</v>
      </c>
      <c r="M111" s="51">
        <v>2</v>
      </c>
      <c r="N111" s="46"/>
      <c r="O111" s="46"/>
      <c r="P111" s="46"/>
      <c r="Q111" s="46"/>
      <c r="R111" s="46"/>
      <c r="S111" s="46"/>
      <c r="T111" s="46"/>
      <c r="U111" s="46"/>
      <c r="V111" s="46">
        <f>SUM(M111:U111)</f>
        <v>2</v>
      </c>
      <c r="W111" s="30">
        <v>50507.72</v>
      </c>
      <c r="X111" s="25"/>
      <c r="Y111" s="25"/>
      <c r="Z111" s="25"/>
      <c r="AA111" s="25"/>
      <c r="AB111" s="25"/>
      <c r="AC111" s="25"/>
      <c r="AD111" s="25"/>
      <c r="AE111" s="25"/>
      <c r="AF111" s="25"/>
      <c r="AG111" s="25"/>
      <c r="AH111" s="25"/>
      <c r="AI111" s="25"/>
      <c r="AJ111" s="25"/>
      <c r="AK111" s="25"/>
      <c r="AL111" s="25"/>
      <c r="AM111" s="25"/>
    </row>
    <row r="112" spans="1:39" s="26" customFormat="1" ht="11.25" x14ac:dyDescent="0.2">
      <c r="A112" s="35" t="s">
        <v>65</v>
      </c>
      <c r="B112" s="27"/>
      <c r="C112" s="46"/>
      <c r="D112" s="46">
        <v>167</v>
      </c>
      <c r="E112" s="46"/>
      <c r="F112" s="46"/>
      <c r="G112" s="46"/>
      <c r="H112" s="46"/>
      <c r="I112" s="46"/>
      <c r="J112" s="46"/>
      <c r="K112" s="46">
        <f>SUM(B112:J112)</f>
        <v>167</v>
      </c>
      <c r="L112" s="41">
        <v>4271060.3600000003</v>
      </c>
      <c r="M112" s="51"/>
      <c r="N112" s="46"/>
      <c r="O112" s="46">
        <v>167</v>
      </c>
      <c r="P112" s="46"/>
      <c r="Q112" s="46"/>
      <c r="R112" s="46"/>
      <c r="S112" s="46"/>
      <c r="T112" s="46"/>
      <c r="U112" s="46"/>
      <c r="V112" s="46">
        <f>SUM(M112:U112)</f>
        <v>167</v>
      </c>
      <c r="W112" s="30">
        <v>3992128.84</v>
      </c>
      <c r="X112" s="25"/>
      <c r="Y112" s="25"/>
      <c r="Z112" s="25"/>
      <c r="AA112" s="25"/>
      <c r="AB112" s="25"/>
      <c r="AC112" s="25"/>
      <c r="AD112" s="25"/>
      <c r="AE112" s="25"/>
      <c r="AF112" s="25"/>
      <c r="AG112" s="25"/>
      <c r="AH112" s="25"/>
      <c r="AI112" s="25"/>
      <c r="AJ112" s="25"/>
      <c r="AK112" s="25"/>
      <c r="AL112" s="25"/>
      <c r="AM112" s="25"/>
    </row>
    <row r="113" spans="1:39" s="26" customFormat="1" ht="11.25" x14ac:dyDescent="0.2">
      <c r="A113" s="36" t="s">
        <v>386</v>
      </c>
      <c r="B113" s="28">
        <f>SUM(B114)</f>
        <v>2</v>
      </c>
      <c r="C113" s="240"/>
      <c r="D113" s="240"/>
      <c r="E113" s="240"/>
      <c r="F113" s="240"/>
      <c r="G113" s="240"/>
      <c r="H113" s="240"/>
      <c r="I113" s="240"/>
      <c r="J113" s="240"/>
      <c r="K113" s="45">
        <f>SUM(K114)</f>
        <v>2</v>
      </c>
      <c r="L113" s="40">
        <f t="shared" ref="L113:W113" si="18">SUM(L114)</f>
        <v>52073.120000000003</v>
      </c>
      <c r="M113" s="50">
        <f t="shared" si="18"/>
        <v>2</v>
      </c>
      <c r="N113" s="240"/>
      <c r="O113" s="240"/>
      <c r="P113" s="240"/>
      <c r="Q113" s="240"/>
      <c r="R113" s="240"/>
      <c r="S113" s="240"/>
      <c r="T113" s="240"/>
      <c r="U113" s="240"/>
      <c r="V113" s="45">
        <f t="shared" si="18"/>
        <v>2</v>
      </c>
      <c r="W113" s="32">
        <f t="shared" si="18"/>
        <v>62493.120000000003</v>
      </c>
      <c r="X113" s="25"/>
      <c r="Y113" s="25"/>
      <c r="Z113" s="25"/>
      <c r="AA113" s="25"/>
      <c r="AB113" s="25"/>
      <c r="AC113" s="25"/>
      <c r="AD113" s="25"/>
      <c r="AE113" s="25"/>
      <c r="AF113" s="25"/>
      <c r="AG113" s="25"/>
      <c r="AH113" s="25"/>
      <c r="AI113" s="25"/>
      <c r="AJ113" s="25"/>
      <c r="AK113" s="25"/>
      <c r="AL113" s="25"/>
      <c r="AM113" s="25"/>
    </row>
    <row r="114" spans="1:39" s="26" customFormat="1" ht="11.25" x14ac:dyDescent="0.2">
      <c r="A114" s="35" t="s">
        <v>387</v>
      </c>
      <c r="B114" s="27">
        <v>2</v>
      </c>
      <c r="C114" s="46"/>
      <c r="D114" s="46"/>
      <c r="E114" s="46"/>
      <c r="F114" s="46"/>
      <c r="G114" s="46"/>
      <c r="H114" s="46"/>
      <c r="I114" s="46"/>
      <c r="J114" s="46"/>
      <c r="K114" s="46">
        <f>SUM(B114:J114)</f>
        <v>2</v>
      </c>
      <c r="L114" s="43">
        <v>52073.120000000003</v>
      </c>
      <c r="M114" s="51">
        <v>2</v>
      </c>
      <c r="N114" s="46"/>
      <c r="O114" s="46"/>
      <c r="P114" s="46"/>
      <c r="Q114" s="46"/>
      <c r="R114" s="46"/>
      <c r="S114" s="46"/>
      <c r="T114" s="46"/>
      <c r="U114" s="46"/>
      <c r="V114" s="46">
        <f>SUM(M114:U114)</f>
        <v>2</v>
      </c>
      <c r="W114" s="30">
        <v>62493.120000000003</v>
      </c>
      <c r="X114" s="25"/>
      <c r="Y114" s="25"/>
      <c r="Z114" s="25"/>
      <c r="AA114" s="25"/>
      <c r="AB114" s="25"/>
      <c r="AC114" s="25"/>
      <c r="AD114" s="25"/>
      <c r="AE114" s="25"/>
      <c r="AF114" s="25"/>
      <c r="AG114" s="25"/>
      <c r="AH114" s="25"/>
      <c r="AI114" s="25"/>
      <c r="AJ114" s="25"/>
      <c r="AK114" s="25"/>
      <c r="AL114" s="25"/>
      <c r="AM114" s="25"/>
    </row>
    <row r="115" spans="1:39" s="26" customFormat="1" ht="13.5" thickBot="1" x14ac:dyDescent="0.25">
      <c r="A115" s="37" t="s">
        <v>388</v>
      </c>
      <c r="B115" s="33">
        <f>+B94+B102+B107+B110+B113</f>
        <v>314</v>
      </c>
      <c r="C115" s="1409"/>
      <c r="D115" s="49">
        <f>+D94+D102+D107+D110+D113</f>
        <v>1015</v>
      </c>
      <c r="E115" s="1409"/>
      <c r="F115" s="49">
        <f>+F94+F102+F107+F110+F113</f>
        <v>2</v>
      </c>
      <c r="G115" s="1409"/>
      <c r="H115" s="49">
        <f>+H94+H102+H107+H110+H113</f>
        <v>1</v>
      </c>
      <c r="I115" s="1409"/>
      <c r="J115" s="1409"/>
      <c r="K115" s="49">
        <f>+K94+K102+K107+K110+K113</f>
        <v>1332</v>
      </c>
      <c r="L115" s="44">
        <f>+L94+L102+L107+L110+L113</f>
        <v>43263967.999999993</v>
      </c>
      <c r="M115" s="53">
        <f>+M94+M102+M107+M110+M113</f>
        <v>358</v>
      </c>
      <c r="N115" s="1409"/>
      <c r="O115" s="49">
        <f>+O94+O102+O107+O110+O113</f>
        <v>1014</v>
      </c>
      <c r="P115" s="1409"/>
      <c r="Q115" s="49">
        <f>+Q94+Q102+Q107+Q110+Q113</f>
        <v>2</v>
      </c>
      <c r="R115" s="1409"/>
      <c r="S115" s="49">
        <f>+S94+S102+S107+S110+S113</f>
        <v>1</v>
      </c>
      <c r="T115" s="1409"/>
      <c r="U115" s="1409"/>
      <c r="V115" s="49">
        <f>+V94+V102+V107+V110+V113</f>
        <v>1375</v>
      </c>
      <c r="W115" s="34">
        <f>+W94+W102+W107+W110+W113</f>
        <v>41366266.999999993</v>
      </c>
      <c r="X115" s="25"/>
      <c r="Y115" s="25"/>
      <c r="Z115" s="25"/>
      <c r="AA115" s="25"/>
      <c r="AB115" s="25"/>
      <c r="AC115" s="25"/>
      <c r="AD115" s="25"/>
      <c r="AE115" s="25"/>
      <c r="AF115" s="25"/>
      <c r="AG115" s="25"/>
      <c r="AH115" s="25"/>
      <c r="AI115" s="25"/>
      <c r="AJ115" s="25"/>
      <c r="AK115" s="25"/>
      <c r="AL115" s="25"/>
      <c r="AM115" s="25"/>
    </row>
    <row r="116" spans="1:39" ht="19.899999999999999" customHeight="1" thickTop="1" thickBot="1" x14ac:dyDescent="0.25">
      <c r="A116" s="1974" t="s">
        <v>567</v>
      </c>
      <c r="B116" s="1974"/>
      <c r="C116" s="1974"/>
      <c r="D116" s="1974"/>
      <c r="E116" s="1974"/>
      <c r="F116" s="1974"/>
      <c r="G116" s="1974"/>
      <c r="H116" s="1974"/>
      <c r="I116" s="1974"/>
      <c r="J116" s="1974"/>
      <c r="K116" s="1974"/>
      <c r="L116" s="1974"/>
      <c r="M116" s="1974"/>
      <c r="N116" s="1974"/>
      <c r="O116" s="1974"/>
      <c r="P116" s="1974"/>
      <c r="Q116" s="1974"/>
      <c r="R116" s="1974"/>
      <c r="S116" s="1974"/>
      <c r="T116" s="1974"/>
      <c r="U116" s="1974"/>
      <c r="V116" s="1974"/>
      <c r="W116" s="1974"/>
    </row>
    <row r="117" spans="1:39" s="4" customFormat="1" ht="12" thickTop="1" x14ac:dyDescent="0.2">
      <c r="A117" s="114" t="s">
        <v>7</v>
      </c>
      <c r="B117" s="115"/>
      <c r="C117" s="120">
        <f>SUM(B118:C122)</f>
        <v>34</v>
      </c>
      <c r="D117" s="121"/>
      <c r="E117" s="121"/>
      <c r="F117" s="121"/>
      <c r="G117" s="121"/>
      <c r="H117" s="121"/>
      <c r="I117" s="121"/>
      <c r="J117" s="121"/>
      <c r="K117" s="120">
        <f t="shared" ref="K117:K131" si="19">+C117</f>
        <v>34</v>
      </c>
      <c r="L117" s="122">
        <f>SUM(L118:L122)</f>
        <v>6637193</v>
      </c>
      <c r="M117" s="115"/>
      <c r="N117" s="120">
        <f>SUM(M118:N122)</f>
        <v>34</v>
      </c>
      <c r="O117" s="121"/>
      <c r="P117" s="121"/>
      <c r="Q117" s="121"/>
      <c r="R117" s="121"/>
      <c r="S117" s="121"/>
      <c r="T117" s="121"/>
      <c r="U117" s="121"/>
      <c r="V117" s="120">
        <f>SUM(U118:V122)</f>
        <v>34</v>
      </c>
      <c r="W117" s="122">
        <f>SUM(W118:W122)</f>
        <v>6631809.3500000006</v>
      </c>
    </row>
    <row r="118" spans="1:39" s="4" customFormat="1" ht="11.25" x14ac:dyDescent="0.2">
      <c r="A118" s="66" t="s">
        <v>362</v>
      </c>
      <c r="B118" s="42"/>
      <c r="C118" s="48">
        <v>1</v>
      </c>
      <c r="D118" s="31"/>
      <c r="E118" s="31"/>
      <c r="F118" s="31"/>
      <c r="G118" s="31"/>
      <c r="H118" s="31"/>
      <c r="I118" s="31"/>
      <c r="J118" s="31"/>
      <c r="K118" s="48">
        <f t="shared" si="19"/>
        <v>1</v>
      </c>
      <c r="L118" s="69">
        <v>259266</v>
      </c>
      <c r="M118" s="42"/>
      <c r="N118" s="48">
        <v>1</v>
      </c>
      <c r="O118" s="31"/>
      <c r="P118" s="31"/>
      <c r="Q118" s="31"/>
      <c r="R118" s="31"/>
      <c r="S118" s="31"/>
      <c r="T118" s="31"/>
      <c r="U118" s="31"/>
      <c r="V118" s="48">
        <v>1</v>
      </c>
      <c r="W118" s="41">
        <v>259118.89</v>
      </c>
    </row>
    <row r="119" spans="1:39" s="4" customFormat="1" ht="11.25" x14ac:dyDescent="0.2">
      <c r="A119" s="66" t="s">
        <v>363</v>
      </c>
      <c r="B119" s="42"/>
      <c r="C119" s="48">
        <v>1</v>
      </c>
      <c r="D119" s="31"/>
      <c r="E119" s="31"/>
      <c r="F119" s="31"/>
      <c r="G119" s="31"/>
      <c r="H119" s="31"/>
      <c r="I119" s="31"/>
      <c r="J119" s="31"/>
      <c r="K119" s="48">
        <f t="shared" si="19"/>
        <v>1</v>
      </c>
      <c r="L119" s="69">
        <v>257620</v>
      </c>
      <c r="M119" s="42"/>
      <c r="N119" s="48">
        <v>1</v>
      </c>
      <c r="O119" s="31"/>
      <c r="P119" s="31"/>
      <c r="Q119" s="31"/>
      <c r="R119" s="31"/>
      <c r="S119" s="31"/>
      <c r="T119" s="31"/>
      <c r="U119" s="31"/>
      <c r="V119" s="48">
        <v>1</v>
      </c>
      <c r="W119" s="41">
        <v>255937.06</v>
      </c>
    </row>
    <row r="120" spans="1:39" s="4" customFormat="1" ht="11.25" x14ac:dyDescent="0.2">
      <c r="A120" s="66" t="s">
        <v>364</v>
      </c>
      <c r="B120" s="42"/>
      <c r="C120" s="48">
        <v>3</v>
      </c>
      <c r="D120" s="31"/>
      <c r="E120" s="31"/>
      <c r="F120" s="31"/>
      <c r="G120" s="31"/>
      <c r="H120" s="31"/>
      <c r="I120" s="31"/>
      <c r="J120" s="31"/>
      <c r="K120" s="48">
        <f t="shared" si="19"/>
        <v>3</v>
      </c>
      <c r="L120" s="69">
        <v>732121</v>
      </c>
      <c r="M120" s="42"/>
      <c r="N120" s="48">
        <v>3</v>
      </c>
      <c r="O120" s="31"/>
      <c r="P120" s="31"/>
      <c r="Q120" s="31"/>
      <c r="R120" s="31"/>
      <c r="S120" s="31"/>
      <c r="T120" s="31"/>
      <c r="U120" s="31"/>
      <c r="V120" s="48">
        <v>3</v>
      </c>
      <c r="W120" s="41">
        <v>731312.48</v>
      </c>
    </row>
    <row r="121" spans="1:39" s="4" customFormat="1" ht="11.25" x14ac:dyDescent="0.2">
      <c r="A121" s="66" t="s">
        <v>365</v>
      </c>
      <c r="B121" s="42"/>
      <c r="C121" s="48">
        <v>5</v>
      </c>
      <c r="D121" s="31"/>
      <c r="E121" s="31"/>
      <c r="F121" s="31"/>
      <c r="G121" s="31"/>
      <c r="H121" s="31"/>
      <c r="I121" s="31"/>
      <c r="J121" s="31"/>
      <c r="K121" s="48">
        <f t="shared" si="19"/>
        <v>5</v>
      </c>
      <c r="L121" s="69">
        <v>1131792</v>
      </c>
      <c r="M121" s="42"/>
      <c r="N121" s="48">
        <v>5</v>
      </c>
      <c r="O121" s="31"/>
      <c r="P121" s="31"/>
      <c r="Q121" s="31"/>
      <c r="R121" s="31"/>
      <c r="S121" s="31"/>
      <c r="T121" s="31"/>
      <c r="U121" s="31"/>
      <c r="V121" s="48">
        <v>5</v>
      </c>
      <c r="W121" s="41">
        <v>1127668.23</v>
      </c>
    </row>
    <row r="122" spans="1:39" s="4" customFormat="1" ht="11.25" x14ac:dyDescent="0.2">
      <c r="A122" s="66" t="s">
        <v>366</v>
      </c>
      <c r="B122" s="42"/>
      <c r="C122" s="48">
        <v>24</v>
      </c>
      <c r="D122" s="31"/>
      <c r="E122" s="31"/>
      <c r="F122" s="31"/>
      <c r="G122" s="31"/>
      <c r="H122" s="31"/>
      <c r="I122" s="31"/>
      <c r="J122" s="31"/>
      <c r="K122" s="48">
        <f t="shared" si="19"/>
        <v>24</v>
      </c>
      <c r="L122" s="69">
        <v>4256394</v>
      </c>
      <c r="M122" s="42"/>
      <c r="N122" s="48">
        <v>24</v>
      </c>
      <c r="O122" s="31"/>
      <c r="P122" s="31"/>
      <c r="Q122" s="31"/>
      <c r="R122" s="31"/>
      <c r="S122" s="31"/>
      <c r="T122" s="31"/>
      <c r="U122" s="31"/>
      <c r="V122" s="48">
        <v>24</v>
      </c>
      <c r="W122" s="41">
        <v>4257772.6900000004</v>
      </c>
    </row>
    <row r="123" spans="1:39" s="4" customFormat="1" ht="11.25" x14ac:dyDescent="0.2">
      <c r="A123" s="114" t="s">
        <v>4</v>
      </c>
      <c r="B123" s="115"/>
      <c r="C123" s="120">
        <f>SUM(C124:C126)</f>
        <v>121</v>
      </c>
      <c r="D123" s="121"/>
      <c r="E123" s="121"/>
      <c r="F123" s="121"/>
      <c r="G123" s="121"/>
      <c r="H123" s="121"/>
      <c r="I123" s="121"/>
      <c r="J123" s="121"/>
      <c r="K123" s="120">
        <f t="shared" si="19"/>
        <v>121</v>
      </c>
      <c r="L123" s="122">
        <f>SUM(L124:L126)</f>
        <v>13294724</v>
      </c>
      <c r="M123" s="115"/>
      <c r="N123" s="120">
        <f>SUM(N124:N126)</f>
        <v>121</v>
      </c>
      <c r="O123" s="121"/>
      <c r="P123" s="121"/>
      <c r="Q123" s="121"/>
      <c r="R123" s="121"/>
      <c r="S123" s="121"/>
      <c r="T123" s="121"/>
      <c r="U123" s="121"/>
      <c r="V123" s="120">
        <f>SUM(V124:V126)</f>
        <v>121</v>
      </c>
      <c r="W123" s="122">
        <f>SUM(W124:W126)</f>
        <v>13863954.109999999</v>
      </c>
    </row>
    <row r="124" spans="1:39" s="4" customFormat="1" ht="11.25" x14ac:dyDescent="0.2">
      <c r="A124" s="66" t="s">
        <v>367</v>
      </c>
      <c r="B124" s="42"/>
      <c r="C124" s="48">
        <v>19</v>
      </c>
      <c r="D124" s="31"/>
      <c r="E124" s="31"/>
      <c r="F124" s="31"/>
      <c r="G124" s="31"/>
      <c r="H124" s="31"/>
      <c r="I124" s="31"/>
      <c r="J124" s="31"/>
      <c r="K124" s="48">
        <f t="shared" si="19"/>
        <v>19</v>
      </c>
      <c r="L124" s="69">
        <v>2866306</v>
      </c>
      <c r="M124" s="42"/>
      <c r="N124" s="48">
        <v>19</v>
      </c>
      <c r="O124" s="31"/>
      <c r="P124" s="31"/>
      <c r="Q124" s="31"/>
      <c r="R124" s="31"/>
      <c r="S124" s="31"/>
      <c r="T124" s="31"/>
      <c r="U124" s="31"/>
      <c r="V124" s="48">
        <v>19</v>
      </c>
      <c r="W124" s="41">
        <v>3491937.53</v>
      </c>
    </row>
    <row r="125" spans="1:39" s="4" customFormat="1" ht="11.25" x14ac:dyDescent="0.2">
      <c r="A125" s="66" t="s">
        <v>368</v>
      </c>
      <c r="B125" s="42"/>
      <c r="C125" s="48">
        <v>53</v>
      </c>
      <c r="D125" s="31"/>
      <c r="E125" s="31"/>
      <c r="F125" s="31"/>
      <c r="G125" s="31"/>
      <c r="H125" s="31"/>
      <c r="I125" s="31"/>
      <c r="J125" s="31"/>
      <c r="K125" s="48">
        <f t="shared" si="19"/>
        <v>53</v>
      </c>
      <c r="L125" s="69">
        <v>6229477</v>
      </c>
      <c r="M125" s="42"/>
      <c r="N125" s="48">
        <v>53</v>
      </c>
      <c r="O125" s="31"/>
      <c r="P125" s="31"/>
      <c r="Q125" s="31"/>
      <c r="R125" s="31"/>
      <c r="S125" s="31"/>
      <c r="T125" s="31"/>
      <c r="U125" s="31"/>
      <c r="V125" s="48">
        <v>53</v>
      </c>
      <c r="W125" s="41">
        <v>6202890.1699999999</v>
      </c>
    </row>
    <row r="126" spans="1:39" s="4" customFormat="1" ht="11.25" x14ac:dyDescent="0.2">
      <c r="A126" s="66" t="s">
        <v>369</v>
      </c>
      <c r="B126" s="42"/>
      <c r="C126" s="48">
        <v>49</v>
      </c>
      <c r="D126" s="31"/>
      <c r="E126" s="31"/>
      <c r="F126" s="31"/>
      <c r="G126" s="31"/>
      <c r="H126" s="31"/>
      <c r="I126" s="31"/>
      <c r="J126" s="31"/>
      <c r="K126" s="48">
        <f t="shared" si="19"/>
        <v>49</v>
      </c>
      <c r="L126" s="69">
        <v>4198941</v>
      </c>
      <c r="M126" s="42"/>
      <c r="N126" s="48">
        <v>49</v>
      </c>
      <c r="O126" s="31"/>
      <c r="P126" s="31"/>
      <c r="Q126" s="31"/>
      <c r="R126" s="31"/>
      <c r="S126" s="31"/>
      <c r="T126" s="31"/>
      <c r="U126" s="31"/>
      <c r="V126" s="48">
        <v>49</v>
      </c>
      <c r="W126" s="41">
        <v>4169126.41</v>
      </c>
    </row>
    <row r="127" spans="1:39" s="4" customFormat="1" ht="11.25" x14ac:dyDescent="0.2">
      <c r="A127" s="114" t="s">
        <v>5</v>
      </c>
      <c r="B127" s="115"/>
      <c r="C127" s="120">
        <f>SUM(C128:C129)</f>
        <v>199</v>
      </c>
      <c r="D127" s="121"/>
      <c r="E127" s="121"/>
      <c r="F127" s="121"/>
      <c r="G127" s="121"/>
      <c r="H127" s="121"/>
      <c r="I127" s="121"/>
      <c r="J127" s="121"/>
      <c r="K127" s="120">
        <f t="shared" si="19"/>
        <v>199</v>
      </c>
      <c r="L127" s="122">
        <f>SUM(L128:L129)</f>
        <v>13546537</v>
      </c>
      <c r="M127" s="115"/>
      <c r="N127" s="120">
        <f>SUM(N128:N129)</f>
        <v>199</v>
      </c>
      <c r="O127" s="121"/>
      <c r="P127" s="121"/>
      <c r="Q127" s="121"/>
      <c r="R127" s="121"/>
      <c r="S127" s="121"/>
      <c r="T127" s="121"/>
      <c r="U127" s="121"/>
      <c r="V127" s="120">
        <f>SUM(V128:V129)</f>
        <v>199</v>
      </c>
      <c r="W127" s="122">
        <f>SUM(W128:W129)</f>
        <v>13369927.199999999</v>
      </c>
    </row>
    <row r="128" spans="1:39" s="4" customFormat="1" ht="11.25" x14ac:dyDescent="0.2">
      <c r="A128" s="66" t="s">
        <v>370</v>
      </c>
      <c r="B128" s="42"/>
      <c r="C128" s="48">
        <v>78</v>
      </c>
      <c r="D128" s="31"/>
      <c r="E128" s="31"/>
      <c r="F128" s="31"/>
      <c r="G128" s="31"/>
      <c r="H128" s="31"/>
      <c r="I128" s="31"/>
      <c r="J128" s="31"/>
      <c r="K128" s="48">
        <f t="shared" si="19"/>
        <v>78</v>
      </c>
      <c r="L128" s="69">
        <v>5942485</v>
      </c>
      <c r="M128" s="42"/>
      <c r="N128" s="48">
        <v>78</v>
      </c>
      <c r="O128" s="31"/>
      <c r="P128" s="31"/>
      <c r="Q128" s="31"/>
      <c r="R128" s="31"/>
      <c r="S128" s="31"/>
      <c r="T128" s="31"/>
      <c r="U128" s="31"/>
      <c r="V128" s="48">
        <v>78</v>
      </c>
      <c r="W128" s="41">
        <v>5892922.4299999997</v>
      </c>
    </row>
    <row r="129" spans="1:23" s="4" customFormat="1" ht="11.25" x14ac:dyDescent="0.2">
      <c r="A129" s="66" t="s">
        <v>371</v>
      </c>
      <c r="B129" s="42"/>
      <c r="C129" s="48">
        <v>121</v>
      </c>
      <c r="D129" s="31"/>
      <c r="E129" s="31"/>
      <c r="F129" s="31"/>
      <c r="G129" s="31"/>
      <c r="H129" s="31"/>
      <c r="I129" s="31"/>
      <c r="J129" s="31"/>
      <c r="K129" s="48">
        <f t="shared" si="19"/>
        <v>121</v>
      </c>
      <c r="L129" s="69">
        <v>7604052</v>
      </c>
      <c r="M129" s="42"/>
      <c r="N129" s="48">
        <v>121</v>
      </c>
      <c r="O129" s="31"/>
      <c r="P129" s="31"/>
      <c r="Q129" s="31"/>
      <c r="R129" s="31"/>
      <c r="S129" s="31"/>
      <c r="T129" s="31"/>
      <c r="U129" s="31"/>
      <c r="V129" s="48">
        <v>121</v>
      </c>
      <c r="W129" s="41">
        <v>7477004.7699999996</v>
      </c>
    </row>
    <row r="130" spans="1:23" s="4" customFormat="1" ht="11.25" x14ac:dyDescent="0.2">
      <c r="A130" s="114" t="s">
        <v>6</v>
      </c>
      <c r="B130" s="115"/>
      <c r="C130" s="120">
        <f>SUM(C131:C131)</f>
        <v>30</v>
      </c>
      <c r="D130" s="121"/>
      <c r="E130" s="121"/>
      <c r="F130" s="121"/>
      <c r="G130" s="121"/>
      <c r="H130" s="121"/>
      <c r="I130" s="121"/>
      <c r="J130" s="121"/>
      <c r="K130" s="120">
        <f t="shared" si="19"/>
        <v>30</v>
      </c>
      <c r="L130" s="122">
        <f>SUM(L131:L131)</f>
        <v>1252871</v>
      </c>
      <c r="M130" s="115"/>
      <c r="N130" s="120">
        <f>SUM(N131:N131)</f>
        <v>30</v>
      </c>
      <c r="O130" s="121"/>
      <c r="P130" s="121"/>
      <c r="Q130" s="121"/>
      <c r="R130" s="121"/>
      <c r="S130" s="121"/>
      <c r="T130" s="121"/>
      <c r="U130" s="121"/>
      <c r="V130" s="120">
        <f>SUM(V131:V131)</f>
        <v>30</v>
      </c>
      <c r="W130" s="122">
        <f>SUM(W131:W131)</f>
        <v>1220531.52</v>
      </c>
    </row>
    <row r="131" spans="1:23" s="4" customFormat="1" ht="11.25" x14ac:dyDescent="0.2">
      <c r="A131" s="66" t="s">
        <v>372</v>
      </c>
      <c r="B131" s="42"/>
      <c r="C131" s="48">
        <v>30</v>
      </c>
      <c r="D131" s="31"/>
      <c r="E131" s="31"/>
      <c r="F131" s="31"/>
      <c r="G131" s="31"/>
      <c r="H131" s="31"/>
      <c r="I131" s="31"/>
      <c r="J131" s="31"/>
      <c r="K131" s="48">
        <f t="shared" si="19"/>
        <v>30</v>
      </c>
      <c r="L131" s="69">
        <v>1252871</v>
      </c>
      <c r="M131" s="42"/>
      <c r="N131" s="48">
        <v>30</v>
      </c>
      <c r="O131" s="31"/>
      <c r="P131" s="31"/>
      <c r="Q131" s="31"/>
      <c r="R131" s="31"/>
      <c r="S131" s="31"/>
      <c r="T131" s="31"/>
      <c r="U131" s="31"/>
      <c r="V131" s="48">
        <v>30</v>
      </c>
      <c r="W131" s="41">
        <v>1220531.52</v>
      </c>
    </row>
    <row r="132" spans="1:23" s="4" customFormat="1" ht="11.25" x14ac:dyDescent="0.2">
      <c r="A132" s="86" t="s">
        <v>388</v>
      </c>
      <c r="B132" s="123" t="s">
        <v>63</v>
      </c>
      <c r="C132" s="58">
        <f>+C117+C123+C127+C130</f>
        <v>384</v>
      </c>
      <c r="D132" s="58" t="s">
        <v>63</v>
      </c>
      <c r="E132" s="58" t="s">
        <v>63</v>
      </c>
      <c r="F132" s="84" t="s">
        <v>63</v>
      </c>
      <c r="G132" s="58" t="s">
        <v>63</v>
      </c>
      <c r="H132" s="84" t="s">
        <v>63</v>
      </c>
      <c r="I132" s="58" t="s">
        <v>63</v>
      </c>
      <c r="J132" s="84" t="s">
        <v>63</v>
      </c>
      <c r="K132" s="58">
        <f>+K117+K123+K127+K130</f>
        <v>384</v>
      </c>
      <c r="L132" s="59">
        <f>+L117+L123+L127+L130</f>
        <v>34731325</v>
      </c>
      <c r="M132" s="57" t="s">
        <v>63</v>
      </c>
      <c r="N132" s="58">
        <f>+N117+N123+N127+N130</f>
        <v>384</v>
      </c>
      <c r="O132" s="58" t="s">
        <v>63</v>
      </c>
      <c r="P132" s="58" t="s">
        <v>63</v>
      </c>
      <c r="Q132" s="84" t="s">
        <v>63</v>
      </c>
      <c r="R132" s="58" t="s">
        <v>63</v>
      </c>
      <c r="S132" s="84" t="s">
        <v>63</v>
      </c>
      <c r="T132" s="58" t="s">
        <v>63</v>
      </c>
      <c r="U132" s="84" t="s">
        <v>63</v>
      </c>
      <c r="V132" s="58">
        <f>+V117+V123+V127+V130</f>
        <v>384</v>
      </c>
      <c r="W132" s="59">
        <f>+W117+W123+W127+W130</f>
        <v>35086222.18</v>
      </c>
    </row>
    <row r="133" spans="1:23" s="4" customFormat="1" ht="12" thickBot="1" x14ac:dyDescent="0.25">
      <c r="A133" s="68" t="s">
        <v>346</v>
      </c>
      <c r="B133" s="70"/>
      <c r="C133" s="64">
        <f>+C132</f>
        <v>384</v>
      </c>
      <c r="D133" s="63"/>
      <c r="E133" s="63"/>
      <c r="F133" s="63"/>
      <c r="G133" s="63"/>
      <c r="H133" s="63"/>
      <c r="I133" s="63"/>
      <c r="J133" s="63"/>
      <c r="K133" s="64">
        <f>+K132</f>
        <v>384</v>
      </c>
      <c r="L133" s="65">
        <f>+L132</f>
        <v>34731325</v>
      </c>
      <c r="M133" s="70"/>
      <c r="N133" s="64">
        <f>+N132</f>
        <v>384</v>
      </c>
      <c r="O133" s="63"/>
      <c r="P133" s="63"/>
      <c r="Q133" s="63"/>
      <c r="R133" s="63"/>
      <c r="S133" s="63"/>
      <c r="T133" s="63"/>
      <c r="U133" s="63"/>
      <c r="V133" s="64">
        <f>+V132</f>
        <v>384</v>
      </c>
      <c r="W133" s="65">
        <f>+W117+W123+W127+W130</f>
        <v>35086222.18</v>
      </c>
    </row>
    <row r="134" spans="1:23" ht="19.899999999999999" customHeight="1" thickTop="1" thickBot="1" x14ac:dyDescent="0.25">
      <c r="A134" s="1978" t="s">
        <v>568</v>
      </c>
      <c r="B134" s="1978"/>
      <c r="C134" s="1978"/>
      <c r="D134" s="1978"/>
      <c r="E134" s="1978"/>
      <c r="F134" s="1978"/>
      <c r="G134" s="1978"/>
      <c r="H134" s="1978"/>
      <c r="I134" s="1978"/>
      <c r="J134" s="1978"/>
      <c r="K134" s="1978"/>
      <c r="L134" s="1978"/>
      <c r="M134" s="1978"/>
      <c r="N134" s="1978"/>
      <c r="O134" s="1978"/>
      <c r="P134" s="1978"/>
      <c r="Q134" s="1978"/>
      <c r="R134" s="1978"/>
      <c r="S134" s="1978"/>
      <c r="T134" s="1978"/>
      <c r="U134" s="1978"/>
      <c r="V134" s="1978"/>
      <c r="W134" s="1978"/>
    </row>
    <row r="135" spans="1:23" s="4" customFormat="1" ht="12" thickTop="1" x14ac:dyDescent="0.2">
      <c r="A135" s="124" t="s">
        <v>7</v>
      </c>
      <c r="B135" s="125">
        <f>SUM(B136:B141)</f>
        <v>1</v>
      </c>
      <c r="C135" s="120">
        <f>SUM(C136:C141)</f>
        <v>17</v>
      </c>
      <c r="D135" s="121"/>
      <c r="E135" s="120">
        <f>SUM(E136:E141)</f>
        <v>1</v>
      </c>
      <c r="F135" s="121"/>
      <c r="G135" s="121"/>
      <c r="H135" s="121"/>
      <c r="I135" s="121"/>
      <c r="J135" s="121"/>
      <c r="K135" s="120">
        <f>SUM(K136:K141)</f>
        <v>19</v>
      </c>
      <c r="L135" s="126">
        <f>SUM(L136:L141)</f>
        <v>3353244</v>
      </c>
      <c r="M135" s="125">
        <f>SUM(M136:M141)</f>
        <v>1</v>
      </c>
      <c r="N135" s="120">
        <f>SUM(N136:N141)</f>
        <v>17</v>
      </c>
      <c r="O135" s="121"/>
      <c r="P135" s="120">
        <f>SUM(P136:P141)</f>
        <v>1</v>
      </c>
      <c r="Q135" s="121"/>
      <c r="R135" s="121"/>
      <c r="S135" s="121"/>
      <c r="T135" s="121"/>
      <c r="U135" s="121"/>
      <c r="V135" s="120">
        <f>SUM(V136:V141)</f>
        <v>19</v>
      </c>
      <c r="W135" s="122">
        <f>SUM(W136:W141)</f>
        <v>3364128</v>
      </c>
    </row>
    <row r="136" spans="1:23" s="4" customFormat="1" ht="11.25" x14ac:dyDescent="0.2">
      <c r="A136" s="87" t="s">
        <v>389</v>
      </c>
      <c r="B136" s="47">
        <v>1</v>
      </c>
      <c r="C136" s="48"/>
      <c r="D136" s="48"/>
      <c r="E136" s="48"/>
      <c r="F136" s="48"/>
      <c r="G136" s="48"/>
      <c r="H136" s="48"/>
      <c r="I136" s="48"/>
      <c r="J136" s="48"/>
      <c r="K136" s="48">
        <v>1</v>
      </c>
      <c r="L136" s="77">
        <v>192000</v>
      </c>
      <c r="M136" s="90">
        <v>1</v>
      </c>
      <c r="N136" s="71"/>
      <c r="O136" s="71"/>
      <c r="P136" s="71"/>
      <c r="Q136" s="71"/>
      <c r="R136" s="71"/>
      <c r="S136" s="71"/>
      <c r="T136" s="71"/>
      <c r="U136" s="71"/>
      <c r="V136" s="71">
        <f>SUM(M136:U136)</f>
        <v>1</v>
      </c>
      <c r="W136" s="72">
        <f>16000*12</f>
        <v>192000</v>
      </c>
    </row>
    <row r="137" spans="1:23" s="4" customFormat="1" ht="11.25" x14ac:dyDescent="0.2">
      <c r="A137" s="87" t="s">
        <v>390</v>
      </c>
      <c r="B137" s="47"/>
      <c r="C137" s="48"/>
      <c r="D137" s="48"/>
      <c r="E137" s="48">
        <v>1</v>
      </c>
      <c r="F137" s="48"/>
      <c r="G137" s="48"/>
      <c r="H137" s="48"/>
      <c r="I137" s="48"/>
      <c r="J137" s="48"/>
      <c r="K137" s="48">
        <v>1</v>
      </c>
      <c r="L137" s="77">
        <v>300000</v>
      </c>
      <c r="M137" s="90"/>
      <c r="N137" s="71"/>
      <c r="O137" s="71"/>
      <c r="P137" s="71">
        <v>1</v>
      </c>
      <c r="Q137" s="71"/>
      <c r="R137" s="71"/>
      <c r="S137" s="71"/>
      <c r="T137" s="71"/>
      <c r="U137" s="71"/>
      <c r="V137" s="71">
        <f t="shared" ref="V137:V141" si="20">SUM(M137:U137)</f>
        <v>1</v>
      </c>
      <c r="W137" s="72">
        <f>25000*12</f>
        <v>300000</v>
      </c>
    </row>
    <row r="138" spans="1:23" s="4" customFormat="1" ht="11.25" x14ac:dyDescent="0.2">
      <c r="A138" s="87" t="s">
        <v>391</v>
      </c>
      <c r="B138" s="47"/>
      <c r="C138" s="48">
        <v>2</v>
      </c>
      <c r="D138" s="48"/>
      <c r="E138" s="48"/>
      <c r="F138" s="48"/>
      <c r="G138" s="48"/>
      <c r="H138" s="48"/>
      <c r="I138" s="48"/>
      <c r="J138" s="48"/>
      <c r="K138" s="48">
        <v>2</v>
      </c>
      <c r="L138" s="77">
        <v>360000</v>
      </c>
      <c r="M138" s="90"/>
      <c r="N138" s="71">
        <v>2</v>
      </c>
      <c r="O138" s="71"/>
      <c r="P138" s="71"/>
      <c r="Q138" s="71"/>
      <c r="R138" s="71"/>
      <c r="S138" s="71"/>
      <c r="T138" s="71"/>
      <c r="U138" s="71"/>
      <c r="V138" s="71">
        <f t="shared" si="20"/>
        <v>2</v>
      </c>
      <c r="W138" s="72">
        <v>360000</v>
      </c>
    </row>
    <row r="139" spans="1:23" s="4" customFormat="1" ht="11.25" x14ac:dyDescent="0.2">
      <c r="A139" s="87" t="s">
        <v>392</v>
      </c>
      <c r="B139" s="47"/>
      <c r="C139" s="48">
        <v>2</v>
      </c>
      <c r="D139" s="48"/>
      <c r="E139" s="48"/>
      <c r="F139" s="48"/>
      <c r="G139" s="48"/>
      <c r="H139" s="48"/>
      <c r="I139" s="48"/>
      <c r="J139" s="48"/>
      <c r="K139" s="48">
        <v>2</v>
      </c>
      <c r="L139" s="77">
        <v>336000</v>
      </c>
      <c r="M139" s="90"/>
      <c r="N139" s="71">
        <v>2</v>
      </c>
      <c r="O139" s="71"/>
      <c r="P139" s="71"/>
      <c r="Q139" s="71"/>
      <c r="R139" s="71"/>
      <c r="S139" s="71"/>
      <c r="T139" s="71"/>
      <c r="U139" s="71"/>
      <c r="V139" s="71">
        <f t="shared" si="20"/>
        <v>2</v>
      </c>
      <c r="W139" s="72">
        <v>349116</v>
      </c>
    </row>
    <row r="140" spans="1:23" s="4" customFormat="1" ht="11.25" x14ac:dyDescent="0.2">
      <c r="A140" s="87" t="s">
        <v>393</v>
      </c>
      <c r="B140" s="47"/>
      <c r="C140" s="48">
        <v>5</v>
      </c>
      <c r="D140" s="48"/>
      <c r="E140" s="48"/>
      <c r="F140" s="48"/>
      <c r="G140" s="48"/>
      <c r="H140" s="48"/>
      <c r="I140" s="48"/>
      <c r="J140" s="48"/>
      <c r="K140" s="48">
        <v>5</v>
      </c>
      <c r="L140" s="77">
        <v>845580</v>
      </c>
      <c r="M140" s="90"/>
      <c r="N140" s="71">
        <v>5</v>
      </c>
      <c r="O140" s="71"/>
      <c r="P140" s="71"/>
      <c r="Q140" s="71"/>
      <c r="R140" s="71"/>
      <c r="S140" s="71"/>
      <c r="T140" s="71"/>
      <c r="U140" s="71"/>
      <c r="V140" s="71">
        <f t="shared" si="20"/>
        <v>5</v>
      </c>
      <c r="W140" s="72">
        <v>842232</v>
      </c>
    </row>
    <row r="141" spans="1:23" s="4" customFormat="1" ht="11.25" x14ac:dyDescent="0.2">
      <c r="A141" s="87" t="s">
        <v>394</v>
      </c>
      <c r="B141" s="47"/>
      <c r="C141" s="48">
        <v>8</v>
      </c>
      <c r="D141" s="48"/>
      <c r="E141" s="48"/>
      <c r="F141" s="48"/>
      <c r="G141" s="48"/>
      <c r="H141" s="48"/>
      <c r="I141" s="48"/>
      <c r="J141" s="48"/>
      <c r="K141" s="48">
        <v>8</v>
      </c>
      <c r="L141" s="77">
        <v>1319664</v>
      </c>
      <c r="M141" s="90"/>
      <c r="N141" s="71">
        <v>8</v>
      </c>
      <c r="O141" s="71"/>
      <c r="P141" s="71"/>
      <c r="Q141" s="71"/>
      <c r="R141" s="71"/>
      <c r="S141" s="71"/>
      <c r="T141" s="71"/>
      <c r="U141" s="71"/>
      <c r="V141" s="71">
        <f t="shared" si="20"/>
        <v>8</v>
      </c>
      <c r="W141" s="72">
        <v>1320780</v>
      </c>
    </row>
    <row r="142" spans="1:23" s="4" customFormat="1" ht="11.25" x14ac:dyDescent="0.2">
      <c r="A142" s="124" t="s">
        <v>4</v>
      </c>
      <c r="B142" s="125">
        <f>SUM(B143:B151)</f>
        <v>2</v>
      </c>
      <c r="C142" s="120">
        <f t="shared" ref="C142:N142" si="21">SUM(C143:C151)</f>
        <v>30</v>
      </c>
      <c r="D142" s="121"/>
      <c r="E142" s="121"/>
      <c r="F142" s="121"/>
      <c r="G142" s="121"/>
      <c r="H142" s="121"/>
      <c r="I142" s="121"/>
      <c r="J142" s="121"/>
      <c r="K142" s="120">
        <f>SUM(K143:K151)</f>
        <v>32</v>
      </c>
      <c r="L142" s="127">
        <f>SUM(L143:L151)</f>
        <v>2630350.3200000003</v>
      </c>
      <c r="M142" s="125">
        <f t="shared" si="21"/>
        <v>2</v>
      </c>
      <c r="N142" s="120">
        <f t="shared" si="21"/>
        <v>30</v>
      </c>
      <c r="O142" s="121"/>
      <c r="P142" s="121"/>
      <c r="Q142" s="121"/>
      <c r="R142" s="121"/>
      <c r="S142" s="121"/>
      <c r="T142" s="121"/>
      <c r="U142" s="121"/>
      <c r="V142" s="120">
        <f>SUM(V143:V151)</f>
        <v>32</v>
      </c>
      <c r="W142" s="128">
        <f>SUM(W143:W151)</f>
        <v>2639746.3200000003</v>
      </c>
    </row>
    <row r="143" spans="1:23" s="4" customFormat="1" ht="11.25" x14ac:dyDescent="0.2">
      <c r="A143" s="87" t="s">
        <v>381</v>
      </c>
      <c r="B143" s="47">
        <v>1</v>
      </c>
      <c r="C143" s="48"/>
      <c r="D143" s="48"/>
      <c r="E143" s="48"/>
      <c r="F143" s="48"/>
      <c r="G143" s="48"/>
      <c r="H143" s="48"/>
      <c r="I143" s="48"/>
      <c r="J143" s="48"/>
      <c r="K143" s="48">
        <v>1</v>
      </c>
      <c r="L143" s="77">
        <v>40678.559999999998</v>
      </c>
      <c r="M143" s="47">
        <v>1</v>
      </c>
      <c r="N143" s="48"/>
      <c r="O143" s="48"/>
      <c r="P143" s="48"/>
      <c r="Q143" s="48"/>
      <c r="R143" s="48"/>
      <c r="S143" s="48"/>
      <c r="T143" s="48"/>
      <c r="U143" s="48"/>
      <c r="V143" s="71">
        <f t="shared" ref="V143:V151" si="22">SUM(M143:U143)</f>
        <v>1</v>
      </c>
      <c r="W143" s="72">
        <v>40678.559999999998</v>
      </c>
    </row>
    <row r="144" spans="1:23" s="4" customFormat="1" ht="11.25" x14ac:dyDescent="0.2">
      <c r="A144" s="87" t="s">
        <v>14</v>
      </c>
      <c r="B144" s="47">
        <v>1</v>
      </c>
      <c r="C144" s="48"/>
      <c r="D144" s="48"/>
      <c r="E144" s="48"/>
      <c r="F144" s="48"/>
      <c r="G144" s="48"/>
      <c r="H144" s="48"/>
      <c r="I144" s="48"/>
      <c r="J144" s="48"/>
      <c r="K144" s="48">
        <v>1</v>
      </c>
      <c r="L144" s="77">
        <v>40415.760000000002</v>
      </c>
      <c r="M144" s="47">
        <v>1</v>
      </c>
      <c r="N144" s="48"/>
      <c r="O144" s="48"/>
      <c r="P144" s="48"/>
      <c r="Q144" s="48"/>
      <c r="R144" s="48"/>
      <c r="S144" s="48"/>
      <c r="T144" s="48"/>
      <c r="U144" s="48"/>
      <c r="V144" s="71">
        <f t="shared" si="22"/>
        <v>1</v>
      </c>
      <c r="W144" s="72">
        <v>40379.760000000002</v>
      </c>
    </row>
    <row r="145" spans="1:23" s="4" customFormat="1" ht="11.25" x14ac:dyDescent="0.2">
      <c r="A145" s="87" t="s">
        <v>395</v>
      </c>
      <c r="B145" s="47"/>
      <c r="C145" s="48">
        <v>4</v>
      </c>
      <c r="D145" s="48"/>
      <c r="E145" s="48"/>
      <c r="F145" s="48"/>
      <c r="G145" s="48"/>
      <c r="H145" s="48"/>
      <c r="I145" s="48"/>
      <c r="J145" s="48"/>
      <c r="K145" s="48">
        <v>4</v>
      </c>
      <c r="L145" s="77">
        <v>423348</v>
      </c>
      <c r="M145" s="47"/>
      <c r="N145" s="48">
        <v>4</v>
      </c>
      <c r="O145" s="48"/>
      <c r="P145" s="48"/>
      <c r="Q145" s="48"/>
      <c r="R145" s="48"/>
      <c r="S145" s="48"/>
      <c r="T145" s="48"/>
      <c r="U145" s="48"/>
      <c r="V145" s="71">
        <f t="shared" si="22"/>
        <v>4</v>
      </c>
      <c r="W145" s="72">
        <v>423348</v>
      </c>
    </row>
    <row r="146" spans="1:23" s="4" customFormat="1" ht="11.25" x14ac:dyDescent="0.2">
      <c r="A146" s="87" t="s">
        <v>396</v>
      </c>
      <c r="B146" s="47"/>
      <c r="C146" s="48">
        <v>2</v>
      </c>
      <c r="D146" s="48"/>
      <c r="E146" s="48"/>
      <c r="F146" s="48"/>
      <c r="G146" s="48"/>
      <c r="H146" s="48"/>
      <c r="I146" s="48"/>
      <c r="J146" s="48"/>
      <c r="K146" s="48">
        <v>2</v>
      </c>
      <c r="L146" s="77">
        <v>196632</v>
      </c>
      <c r="M146" s="47"/>
      <c r="N146" s="48">
        <v>2</v>
      </c>
      <c r="O146" s="48"/>
      <c r="P146" s="48"/>
      <c r="Q146" s="48"/>
      <c r="R146" s="48"/>
      <c r="S146" s="48"/>
      <c r="T146" s="48"/>
      <c r="U146" s="48"/>
      <c r="V146" s="71">
        <f t="shared" si="22"/>
        <v>2</v>
      </c>
      <c r="W146" s="72">
        <v>196632</v>
      </c>
    </row>
    <row r="147" spans="1:23" s="4" customFormat="1" ht="11.25" x14ac:dyDescent="0.2">
      <c r="A147" s="87" t="s">
        <v>397</v>
      </c>
      <c r="B147" s="47"/>
      <c r="C147" s="48">
        <v>4</v>
      </c>
      <c r="D147" s="48"/>
      <c r="E147" s="48"/>
      <c r="F147" s="48"/>
      <c r="G147" s="48"/>
      <c r="H147" s="48"/>
      <c r="I147" s="48"/>
      <c r="J147" s="48"/>
      <c r="K147" s="48">
        <v>4</v>
      </c>
      <c r="L147" s="77">
        <v>371232</v>
      </c>
      <c r="M147" s="47"/>
      <c r="N147" s="48">
        <v>4</v>
      </c>
      <c r="O147" s="48"/>
      <c r="P147" s="48"/>
      <c r="Q147" s="48"/>
      <c r="R147" s="48"/>
      <c r="S147" s="48"/>
      <c r="T147" s="48"/>
      <c r="U147" s="48"/>
      <c r="V147" s="71">
        <f t="shared" si="22"/>
        <v>4</v>
      </c>
      <c r="W147" s="72">
        <v>371232</v>
      </c>
    </row>
    <row r="148" spans="1:23" s="4" customFormat="1" ht="11.25" x14ac:dyDescent="0.2">
      <c r="A148" s="87" t="s">
        <v>398</v>
      </c>
      <c r="B148" s="47"/>
      <c r="C148" s="48">
        <v>10</v>
      </c>
      <c r="D148" s="48"/>
      <c r="E148" s="48"/>
      <c r="F148" s="48"/>
      <c r="G148" s="48"/>
      <c r="H148" s="48"/>
      <c r="I148" s="48"/>
      <c r="J148" s="48"/>
      <c r="K148" s="48">
        <v>10</v>
      </c>
      <c r="L148" s="77">
        <v>838548</v>
      </c>
      <c r="M148" s="47"/>
      <c r="N148" s="48">
        <v>10</v>
      </c>
      <c r="O148" s="48"/>
      <c r="P148" s="48"/>
      <c r="Q148" s="48"/>
      <c r="R148" s="48"/>
      <c r="S148" s="48"/>
      <c r="T148" s="48"/>
      <c r="U148" s="48"/>
      <c r="V148" s="71">
        <f t="shared" si="22"/>
        <v>10</v>
      </c>
      <c r="W148" s="72">
        <v>847980</v>
      </c>
    </row>
    <row r="149" spans="1:23" s="4" customFormat="1" ht="11.25" x14ac:dyDescent="0.2">
      <c r="A149" s="87" t="s">
        <v>399</v>
      </c>
      <c r="B149" s="47"/>
      <c r="C149" s="48">
        <v>4</v>
      </c>
      <c r="D149" s="48"/>
      <c r="E149" s="48"/>
      <c r="F149" s="48"/>
      <c r="G149" s="48"/>
      <c r="H149" s="48"/>
      <c r="I149" s="48"/>
      <c r="J149" s="48"/>
      <c r="K149" s="48">
        <v>4</v>
      </c>
      <c r="L149" s="77">
        <v>304632</v>
      </c>
      <c r="M149" s="47"/>
      <c r="N149" s="48">
        <v>4</v>
      </c>
      <c r="O149" s="48"/>
      <c r="P149" s="48"/>
      <c r="Q149" s="48"/>
      <c r="R149" s="48"/>
      <c r="S149" s="48"/>
      <c r="T149" s="48"/>
      <c r="U149" s="48"/>
      <c r="V149" s="71">
        <f t="shared" si="22"/>
        <v>4</v>
      </c>
      <c r="W149" s="72">
        <v>304632</v>
      </c>
    </row>
    <row r="150" spans="1:23" s="4" customFormat="1" ht="11.25" x14ac:dyDescent="0.2">
      <c r="A150" s="87" t="s">
        <v>400</v>
      </c>
      <c r="B150" s="47"/>
      <c r="C150" s="48">
        <v>2</v>
      </c>
      <c r="D150" s="48"/>
      <c r="E150" s="48"/>
      <c r="F150" s="48"/>
      <c r="G150" s="48"/>
      <c r="H150" s="48"/>
      <c r="I150" s="48"/>
      <c r="J150" s="48"/>
      <c r="K150" s="48">
        <v>2</v>
      </c>
      <c r="L150" s="77">
        <v>147516</v>
      </c>
      <c r="M150" s="47"/>
      <c r="N150" s="48">
        <v>2</v>
      </c>
      <c r="O150" s="48"/>
      <c r="P150" s="48"/>
      <c r="Q150" s="48"/>
      <c r="R150" s="48"/>
      <c r="S150" s="48"/>
      <c r="T150" s="48"/>
      <c r="U150" s="48"/>
      <c r="V150" s="71">
        <f t="shared" si="22"/>
        <v>2</v>
      </c>
      <c r="W150" s="72">
        <v>147516</v>
      </c>
    </row>
    <row r="151" spans="1:23" s="4" customFormat="1" ht="11.25" x14ac:dyDescent="0.2">
      <c r="A151" s="87" t="s">
        <v>401</v>
      </c>
      <c r="B151" s="47"/>
      <c r="C151" s="48">
        <v>4</v>
      </c>
      <c r="D151" s="48"/>
      <c r="E151" s="48"/>
      <c r="F151" s="48"/>
      <c r="G151" s="48"/>
      <c r="H151" s="48"/>
      <c r="I151" s="48"/>
      <c r="J151" s="48"/>
      <c r="K151" s="48">
        <v>4</v>
      </c>
      <c r="L151" s="77">
        <v>267348</v>
      </c>
      <c r="M151" s="47"/>
      <c r="N151" s="48">
        <v>4</v>
      </c>
      <c r="O151" s="48"/>
      <c r="P151" s="48"/>
      <c r="Q151" s="48"/>
      <c r="R151" s="48"/>
      <c r="S151" s="48"/>
      <c r="T151" s="48"/>
      <c r="U151" s="48"/>
      <c r="V151" s="71">
        <f t="shared" si="22"/>
        <v>4</v>
      </c>
      <c r="W151" s="72">
        <v>267348</v>
      </c>
    </row>
    <row r="152" spans="1:23" s="4" customFormat="1" ht="11.25" x14ac:dyDescent="0.2">
      <c r="A152" s="124" t="s">
        <v>5</v>
      </c>
      <c r="B152" s="125">
        <f>SUM(B153:B160)</f>
        <v>38</v>
      </c>
      <c r="C152" s="120">
        <f>SUM(C153:C160)</f>
        <v>80</v>
      </c>
      <c r="D152" s="121"/>
      <c r="E152" s="121"/>
      <c r="F152" s="121"/>
      <c r="G152" s="121"/>
      <c r="H152" s="121"/>
      <c r="I152" s="121"/>
      <c r="J152" s="121"/>
      <c r="K152" s="120">
        <f>SUM(K153:K160)</f>
        <v>118</v>
      </c>
      <c r="L152" s="127">
        <f>SUM(L153:L160)</f>
        <v>4684736.8</v>
      </c>
      <c r="M152" s="125">
        <f>SUM(M153:M160)</f>
        <v>36</v>
      </c>
      <c r="N152" s="120">
        <f>SUM(N153:N160)</f>
        <v>77</v>
      </c>
      <c r="O152" s="121"/>
      <c r="P152" s="121"/>
      <c r="Q152" s="121"/>
      <c r="R152" s="121"/>
      <c r="S152" s="121"/>
      <c r="T152" s="121"/>
      <c r="U152" s="121"/>
      <c r="V152" s="120">
        <f>SUM(V153:V160)</f>
        <v>113</v>
      </c>
      <c r="W152" s="128">
        <f>SUM(W153:W160)</f>
        <v>4821008.8</v>
      </c>
    </row>
    <row r="153" spans="1:23" s="4" customFormat="1" ht="11.25" x14ac:dyDescent="0.2">
      <c r="A153" s="87" t="s">
        <v>15</v>
      </c>
      <c r="B153" s="47">
        <v>15</v>
      </c>
      <c r="C153" s="48"/>
      <c r="D153" s="48"/>
      <c r="E153" s="48"/>
      <c r="F153" s="48"/>
      <c r="G153" s="48"/>
      <c r="H153" s="48"/>
      <c r="I153" s="48"/>
      <c r="J153" s="48"/>
      <c r="K153" s="48">
        <v>15</v>
      </c>
      <c r="L153" s="77">
        <v>538491</v>
      </c>
      <c r="M153" s="47">
        <v>14</v>
      </c>
      <c r="N153" s="48"/>
      <c r="O153" s="48"/>
      <c r="P153" s="48"/>
      <c r="Q153" s="48"/>
      <c r="R153" s="48"/>
      <c r="S153" s="48"/>
      <c r="T153" s="48"/>
      <c r="U153" s="48"/>
      <c r="V153" s="71">
        <f t="shared" ref="V153:V160" si="23">SUM(M153:U153)</f>
        <v>14</v>
      </c>
      <c r="W153" s="72">
        <v>538491</v>
      </c>
    </row>
    <row r="154" spans="1:23" s="4" customFormat="1" ht="11.25" x14ac:dyDescent="0.2">
      <c r="A154" s="87" t="s">
        <v>382</v>
      </c>
      <c r="B154" s="47">
        <v>16</v>
      </c>
      <c r="C154" s="48"/>
      <c r="D154" s="48"/>
      <c r="E154" s="48"/>
      <c r="F154" s="48"/>
      <c r="G154" s="48"/>
      <c r="H154" s="48"/>
      <c r="I154" s="48"/>
      <c r="J154" s="48"/>
      <c r="K154" s="48">
        <v>16</v>
      </c>
      <c r="L154" s="77">
        <v>574046.88</v>
      </c>
      <c r="M154" s="47">
        <v>15</v>
      </c>
      <c r="N154" s="48"/>
      <c r="O154" s="48"/>
      <c r="P154" s="48"/>
      <c r="Q154" s="48"/>
      <c r="R154" s="48"/>
      <c r="S154" s="48"/>
      <c r="T154" s="48"/>
      <c r="U154" s="48"/>
      <c r="V154" s="71">
        <f t="shared" si="23"/>
        <v>15</v>
      </c>
      <c r="W154" s="72">
        <f>575246.88+9030.16</f>
        <v>584277.04</v>
      </c>
    </row>
    <row r="155" spans="1:23" s="4" customFormat="1" ht="11.25" x14ac:dyDescent="0.2">
      <c r="A155" s="87" t="s">
        <v>383</v>
      </c>
      <c r="B155" s="47">
        <v>7</v>
      </c>
      <c r="C155" s="48"/>
      <c r="D155" s="48"/>
      <c r="E155" s="48"/>
      <c r="F155" s="48"/>
      <c r="G155" s="48"/>
      <c r="H155" s="48"/>
      <c r="I155" s="48"/>
      <c r="J155" s="48"/>
      <c r="K155" s="48">
        <v>7</v>
      </c>
      <c r="L155" s="77">
        <v>267812.76</v>
      </c>
      <c r="M155" s="47">
        <v>7</v>
      </c>
      <c r="N155" s="48"/>
      <c r="O155" s="48"/>
      <c r="P155" s="48"/>
      <c r="Q155" s="48"/>
      <c r="R155" s="48"/>
      <c r="S155" s="48"/>
      <c r="T155" s="48"/>
      <c r="U155" s="48"/>
      <c r="V155" s="71">
        <f t="shared" si="23"/>
        <v>7</v>
      </c>
      <c r="W155" s="72">
        <v>267812.76</v>
      </c>
    </row>
    <row r="156" spans="1:23" s="4" customFormat="1" ht="11.25" x14ac:dyDescent="0.2">
      <c r="A156" s="87" t="s">
        <v>403</v>
      </c>
      <c r="B156" s="47"/>
      <c r="C156" s="48">
        <v>11</v>
      </c>
      <c r="D156" s="48"/>
      <c r="E156" s="48"/>
      <c r="F156" s="48"/>
      <c r="G156" s="48"/>
      <c r="H156" s="48"/>
      <c r="I156" s="48"/>
      <c r="J156" s="48"/>
      <c r="K156" s="48">
        <v>11</v>
      </c>
      <c r="L156" s="77">
        <v>625980</v>
      </c>
      <c r="M156" s="47"/>
      <c r="N156" s="48">
        <v>11</v>
      </c>
      <c r="O156" s="48"/>
      <c r="P156" s="48"/>
      <c r="Q156" s="48"/>
      <c r="R156" s="48"/>
      <c r="S156" s="48"/>
      <c r="T156" s="48"/>
      <c r="U156" s="48"/>
      <c r="V156" s="71">
        <f t="shared" si="23"/>
        <v>11</v>
      </c>
      <c r="W156" s="72">
        <v>625980</v>
      </c>
    </row>
    <row r="157" spans="1:23" s="4" customFormat="1" ht="11.25" x14ac:dyDescent="0.2">
      <c r="A157" s="87" t="s">
        <v>404</v>
      </c>
      <c r="B157" s="47"/>
      <c r="C157" s="48">
        <v>4</v>
      </c>
      <c r="D157" s="48"/>
      <c r="E157" s="48"/>
      <c r="F157" s="48"/>
      <c r="G157" s="48"/>
      <c r="H157" s="48"/>
      <c r="I157" s="48"/>
      <c r="J157" s="48"/>
      <c r="K157" s="48">
        <v>4</v>
      </c>
      <c r="L157" s="77">
        <v>208632</v>
      </c>
      <c r="M157" s="47"/>
      <c r="N157" s="48">
        <v>4</v>
      </c>
      <c r="O157" s="48"/>
      <c r="P157" s="48"/>
      <c r="Q157" s="48"/>
      <c r="R157" s="48"/>
      <c r="S157" s="48"/>
      <c r="T157" s="48"/>
      <c r="U157" s="48"/>
      <c r="V157" s="71">
        <f t="shared" si="23"/>
        <v>4</v>
      </c>
      <c r="W157" s="72">
        <v>207516</v>
      </c>
    </row>
    <row r="158" spans="1:23" s="4" customFormat="1" ht="11.25" x14ac:dyDescent="0.2">
      <c r="A158" s="87" t="s">
        <v>405</v>
      </c>
      <c r="B158" s="47"/>
      <c r="C158" s="48">
        <v>17</v>
      </c>
      <c r="D158" s="48"/>
      <c r="E158" s="48"/>
      <c r="F158" s="48"/>
      <c r="G158" s="48"/>
      <c r="H158" s="48"/>
      <c r="I158" s="48"/>
      <c r="J158" s="48"/>
      <c r="K158" s="48">
        <v>17</v>
      </c>
      <c r="L158" s="77">
        <v>829980</v>
      </c>
      <c r="M158" s="47"/>
      <c r="N158" s="48">
        <v>17</v>
      </c>
      <c r="O158" s="48"/>
      <c r="P158" s="48"/>
      <c r="Q158" s="48"/>
      <c r="R158" s="48"/>
      <c r="S158" s="48"/>
      <c r="T158" s="48"/>
      <c r="U158" s="48"/>
      <c r="V158" s="71">
        <f t="shared" si="23"/>
        <v>17</v>
      </c>
      <c r="W158" s="72">
        <v>801180</v>
      </c>
    </row>
    <row r="159" spans="1:23" s="4" customFormat="1" ht="11.25" x14ac:dyDescent="0.2">
      <c r="A159" s="87" t="s">
        <v>406</v>
      </c>
      <c r="B159" s="47"/>
      <c r="C159" s="48">
        <v>14</v>
      </c>
      <c r="D159" s="48"/>
      <c r="E159" s="48"/>
      <c r="F159" s="48"/>
      <c r="G159" s="48"/>
      <c r="H159" s="48"/>
      <c r="I159" s="48"/>
      <c r="J159" s="48"/>
      <c r="K159" s="48">
        <v>14</v>
      </c>
      <c r="L159" s="77">
        <v>423348</v>
      </c>
      <c r="M159" s="47"/>
      <c r="N159" s="48">
        <v>12</v>
      </c>
      <c r="O159" s="48"/>
      <c r="P159" s="48"/>
      <c r="Q159" s="48"/>
      <c r="R159" s="48"/>
      <c r="S159" s="48"/>
      <c r="T159" s="48"/>
      <c r="U159" s="48"/>
      <c r="V159" s="71">
        <f t="shared" si="23"/>
        <v>12</v>
      </c>
      <c r="W159" s="72">
        <v>507348</v>
      </c>
    </row>
    <row r="160" spans="1:23" s="4" customFormat="1" ht="11.25" x14ac:dyDescent="0.2">
      <c r="A160" s="87" t="s">
        <v>407</v>
      </c>
      <c r="B160" s="47"/>
      <c r="C160" s="48">
        <v>34</v>
      </c>
      <c r="D160" s="48"/>
      <c r="E160" s="48"/>
      <c r="F160" s="48"/>
      <c r="G160" s="48"/>
      <c r="H160" s="48"/>
      <c r="I160" s="48"/>
      <c r="J160" s="48"/>
      <c r="K160" s="48">
        <v>34</v>
      </c>
      <c r="L160" s="77">
        <v>1216446.1599999999</v>
      </c>
      <c r="M160" s="47"/>
      <c r="N160" s="48">
        <v>33</v>
      </c>
      <c r="O160" s="48"/>
      <c r="P160" s="48"/>
      <c r="Q160" s="48"/>
      <c r="R160" s="48"/>
      <c r="S160" s="48"/>
      <c r="T160" s="48"/>
      <c r="U160" s="48"/>
      <c r="V160" s="71">
        <f t="shared" si="23"/>
        <v>33</v>
      </c>
      <c r="W160" s="72">
        <v>1288404</v>
      </c>
    </row>
    <row r="161" spans="1:23" s="4" customFormat="1" ht="11.25" x14ac:dyDescent="0.2">
      <c r="A161" s="124" t="s">
        <v>6</v>
      </c>
      <c r="B161" s="125">
        <f>SUM(B162:B166)</f>
        <v>6</v>
      </c>
      <c r="C161" s="120">
        <f t="shared" ref="C161:N161" si="24">SUM(C162:C166)</f>
        <v>32</v>
      </c>
      <c r="D161" s="121"/>
      <c r="E161" s="121"/>
      <c r="F161" s="121"/>
      <c r="G161" s="121"/>
      <c r="H161" s="121"/>
      <c r="I161" s="121"/>
      <c r="J161" s="121"/>
      <c r="K161" s="120">
        <f>SUM(K162:K166)</f>
        <v>38</v>
      </c>
      <c r="L161" s="127">
        <f t="shared" si="24"/>
        <v>1234200.8799999999</v>
      </c>
      <c r="M161" s="125">
        <f t="shared" si="24"/>
        <v>6</v>
      </c>
      <c r="N161" s="120">
        <f t="shared" si="24"/>
        <v>34</v>
      </c>
      <c r="O161" s="121"/>
      <c r="P161" s="121"/>
      <c r="Q161" s="121"/>
      <c r="R161" s="121"/>
      <c r="S161" s="121"/>
      <c r="T161" s="121"/>
      <c r="U161" s="121"/>
      <c r="V161" s="120">
        <f>SUM(V162:V166)</f>
        <v>40</v>
      </c>
      <c r="W161" s="122">
        <f>SUM(W162:W166)</f>
        <v>1235216.8799999999</v>
      </c>
    </row>
    <row r="162" spans="1:23" s="4" customFormat="1" ht="11.25" x14ac:dyDescent="0.2">
      <c r="A162" s="87" t="s">
        <v>17</v>
      </c>
      <c r="B162" s="47">
        <v>3</v>
      </c>
      <c r="C162" s="48"/>
      <c r="D162" s="48"/>
      <c r="E162" s="48"/>
      <c r="F162" s="48"/>
      <c r="G162" s="48"/>
      <c r="H162" s="48"/>
      <c r="I162" s="48"/>
      <c r="J162" s="48"/>
      <c r="K162" s="48">
        <v>3</v>
      </c>
      <c r="L162" s="77">
        <v>110868.48</v>
      </c>
      <c r="M162" s="47">
        <v>3</v>
      </c>
      <c r="N162" s="48"/>
      <c r="O162" s="48"/>
      <c r="P162" s="48"/>
      <c r="Q162" s="48"/>
      <c r="R162" s="48"/>
      <c r="S162" s="48"/>
      <c r="T162" s="48"/>
      <c r="U162" s="48"/>
      <c r="V162" s="71">
        <f>SUM(M162:U162)</f>
        <v>3</v>
      </c>
      <c r="W162" s="72">
        <v>110868.48</v>
      </c>
    </row>
    <row r="163" spans="1:23" s="4" customFormat="1" ht="11.25" x14ac:dyDescent="0.2">
      <c r="A163" s="87" t="s">
        <v>384</v>
      </c>
      <c r="B163" s="47">
        <v>3</v>
      </c>
      <c r="C163" s="48"/>
      <c r="D163" s="48"/>
      <c r="E163" s="48"/>
      <c r="F163" s="48"/>
      <c r="G163" s="48"/>
      <c r="H163" s="48"/>
      <c r="I163" s="48"/>
      <c r="J163" s="48"/>
      <c r="K163" s="48">
        <v>3</v>
      </c>
      <c r="L163" s="77">
        <v>110660.4</v>
      </c>
      <c r="M163" s="47">
        <v>3</v>
      </c>
      <c r="N163" s="48"/>
      <c r="O163" s="48"/>
      <c r="P163" s="48"/>
      <c r="Q163" s="48"/>
      <c r="R163" s="48"/>
      <c r="S163" s="48"/>
      <c r="T163" s="48"/>
      <c r="U163" s="48"/>
      <c r="V163" s="71">
        <f>SUM(M163:U163)</f>
        <v>3</v>
      </c>
      <c r="W163" s="72">
        <v>110660.4</v>
      </c>
    </row>
    <row r="164" spans="1:23" s="4" customFormat="1" ht="11.25" x14ac:dyDescent="0.2">
      <c r="A164" s="87" t="s">
        <v>408</v>
      </c>
      <c r="B164" s="47"/>
      <c r="C164" s="48">
        <v>2</v>
      </c>
      <c r="D164" s="48"/>
      <c r="E164" s="48"/>
      <c r="F164" s="48"/>
      <c r="G164" s="48"/>
      <c r="H164" s="48"/>
      <c r="I164" s="48"/>
      <c r="J164" s="48"/>
      <c r="K164" s="48">
        <v>2</v>
      </c>
      <c r="L164" s="77">
        <v>68316</v>
      </c>
      <c r="M164" s="47"/>
      <c r="N164" s="48">
        <v>2</v>
      </c>
      <c r="O164" s="48"/>
      <c r="P164" s="48"/>
      <c r="Q164" s="48"/>
      <c r="R164" s="48"/>
      <c r="S164" s="48"/>
      <c r="T164" s="48"/>
      <c r="U164" s="48"/>
      <c r="V164" s="71">
        <f>SUM(M164:U164)</f>
        <v>2</v>
      </c>
      <c r="W164" s="72">
        <v>68316</v>
      </c>
    </row>
    <row r="165" spans="1:23" s="4" customFormat="1" ht="11.25" x14ac:dyDescent="0.2">
      <c r="A165" s="87" t="s">
        <v>409</v>
      </c>
      <c r="B165" s="47"/>
      <c r="C165" s="48">
        <v>2</v>
      </c>
      <c r="D165" s="48"/>
      <c r="E165" s="48"/>
      <c r="F165" s="48"/>
      <c r="G165" s="48"/>
      <c r="H165" s="48"/>
      <c r="I165" s="48"/>
      <c r="J165" s="48"/>
      <c r="K165" s="48">
        <v>2</v>
      </c>
      <c r="L165" s="77">
        <v>62400</v>
      </c>
      <c r="M165" s="47"/>
      <c r="N165" s="48">
        <v>2</v>
      </c>
      <c r="O165" s="48"/>
      <c r="P165" s="48"/>
      <c r="Q165" s="48"/>
      <c r="R165" s="48"/>
      <c r="S165" s="48"/>
      <c r="T165" s="48"/>
      <c r="U165" s="48"/>
      <c r="V165" s="71">
        <f>SUM(M165:U165)</f>
        <v>2</v>
      </c>
      <c r="W165" s="72">
        <v>62400</v>
      </c>
    </row>
    <row r="166" spans="1:23" s="4" customFormat="1" ht="11.25" x14ac:dyDescent="0.2">
      <c r="A166" s="87" t="s">
        <v>410</v>
      </c>
      <c r="B166" s="47"/>
      <c r="C166" s="48">
        <v>28</v>
      </c>
      <c r="D166" s="48"/>
      <c r="E166" s="48"/>
      <c r="F166" s="48"/>
      <c r="G166" s="48"/>
      <c r="H166" s="48"/>
      <c r="I166" s="48"/>
      <c r="J166" s="48"/>
      <c r="K166" s="48">
        <v>28</v>
      </c>
      <c r="L166" s="77">
        <v>881956</v>
      </c>
      <c r="M166" s="47"/>
      <c r="N166" s="48">
        <v>30</v>
      </c>
      <c r="O166" s="48"/>
      <c r="P166" s="48"/>
      <c r="Q166" s="48"/>
      <c r="R166" s="48"/>
      <c r="S166" s="48"/>
      <c r="T166" s="48"/>
      <c r="U166" s="48"/>
      <c r="V166" s="71">
        <f>SUM(M166:U166)</f>
        <v>30</v>
      </c>
      <c r="W166" s="72">
        <v>882972</v>
      </c>
    </row>
    <row r="167" spans="1:23" s="4" customFormat="1" ht="11.25" x14ac:dyDescent="0.2">
      <c r="A167" s="124" t="s">
        <v>64</v>
      </c>
      <c r="B167" s="125"/>
      <c r="C167" s="120"/>
      <c r="D167" s="120"/>
      <c r="E167" s="120"/>
      <c r="F167" s="120"/>
      <c r="G167" s="120">
        <f>+G168</f>
        <v>24</v>
      </c>
      <c r="H167" s="120"/>
      <c r="I167" s="120"/>
      <c r="J167" s="120"/>
      <c r="K167" s="120">
        <f t="shared" ref="K167:K172" si="25">SUM(B167:J167)</f>
        <v>24</v>
      </c>
      <c r="L167" s="127">
        <f>+L168</f>
        <v>903966.65</v>
      </c>
      <c r="M167" s="125"/>
      <c r="N167" s="120"/>
      <c r="O167" s="120"/>
      <c r="P167" s="120"/>
      <c r="Q167" s="120"/>
      <c r="R167" s="120">
        <f>+R168</f>
        <v>26</v>
      </c>
      <c r="S167" s="120"/>
      <c r="T167" s="120"/>
      <c r="U167" s="120"/>
      <c r="V167" s="120">
        <f>+V168</f>
        <v>26</v>
      </c>
      <c r="W167" s="122">
        <f>+W168</f>
        <v>994363.32</v>
      </c>
    </row>
    <row r="168" spans="1:23" s="4" customFormat="1" ht="11.25" x14ac:dyDescent="0.2">
      <c r="A168" s="87" t="s">
        <v>64</v>
      </c>
      <c r="B168" s="47"/>
      <c r="C168" s="48"/>
      <c r="D168" s="48"/>
      <c r="E168" s="48"/>
      <c r="F168" s="48"/>
      <c r="G168" s="48">
        <v>24</v>
      </c>
      <c r="H168" s="48"/>
      <c r="I168" s="48"/>
      <c r="J168" s="48"/>
      <c r="K168" s="48">
        <v>24</v>
      </c>
      <c r="L168" s="77">
        <v>903966.65</v>
      </c>
      <c r="M168" s="47"/>
      <c r="N168" s="48"/>
      <c r="O168" s="48"/>
      <c r="P168" s="48"/>
      <c r="Q168" s="48"/>
      <c r="R168" s="48">
        <v>26</v>
      </c>
      <c r="S168" s="48"/>
      <c r="T168" s="48"/>
      <c r="U168" s="48"/>
      <c r="V168" s="48">
        <v>26</v>
      </c>
      <c r="W168" s="69">
        <v>994363.32</v>
      </c>
    </row>
    <row r="169" spans="1:23" s="4" customFormat="1" ht="11.25" x14ac:dyDescent="0.2">
      <c r="A169" s="124" t="s">
        <v>65</v>
      </c>
      <c r="B169" s="125"/>
      <c r="C169" s="120"/>
      <c r="D169" s="120">
        <f>+D170</f>
        <v>95</v>
      </c>
      <c r="E169" s="120"/>
      <c r="F169" s="120"/>
      <c r="G169" s="120"/>
      <c r="H169" s="120"/>
      <c r="I169" s="120"/>
      <c r="J169" s="120"/>
      <c r="K169" s="120">
        <f t="shared" si="25"/>
        <v>95</v>
      </c>
      <c r="L169" s="127">
        <f>+L170</f>
        <v>7770918</v>
      </c>
      <c r="M169" s="125"/>
      <c r="N169" s="120"/>
      <c r="O169" s="120">
        <f>+O170</f>
        <v>92</v>
      </c>
      <c r="P169" s="120"/>
      <c r="Q169" s="120"/>
      <c r="R169" s="120"/>
      <c r="S169" s="120"/>
      <c r="T169" s="120"/>
      <c r="U169" s="120"/>
      <c r="V169" s="120">
        <f>SUM(M169:U169)</f>
        <v>92</v>
      </c>
      <c r="W169" s="122">
        <f>+W170</f>
        <v>6132915</v>
      </c>
    </row>
    <row r="170" spans="1:23" s="4" customFormat="1" ht="11.25" x14ac:dyDescent="0.2">
      <c r="A170" s="87" t="s">
        <v>65</v>
      </c>
      <c r="B170" s="47"/>
      <c r="C170" s="48"/>
      <c r="D170" s="48">
        <v>95</v>
      </c>
      <c r="E170" s="48"/>
      <c r="F170" s="48"/>
      <c r="G170" s="48"/>
      <c r="H170" s="48"/>
      <c r="I170" s="48"/>
      <c r="J170" s="48"/>
      <c r="K170" s="48">
        <v>95</v>
      </c>
      <c r="L170" s="77">
        <v>7770918</v>
      </c>
      <c r="M170" s="47"/>
      <c r="N170" s="48"/>
      <c r="O170" s="48">
        <v>92</v>
      </c>
      <c r="P170" s="48"/>
      <c r="Q170" s="48"/>
      <c r="R170" s="48"/>
      <c r="S170" s="48"/>
      <c r="T170" s="48"/>
      <c r="U170" s="48"/>
      <c r="V170" s="48">
        <f>SUM(M170:U170)</f>
        <v>92</v>
      </c>
      <c r="W170" s="69">
        <v>6132915</v>
      </c>
    </row>
    <row r="171" spans="1:23" s="4" customFormat="1" ht="11.25" x14ac:dyDescent="0.2">
      <c r="A171" s="124" t="s">
        <v>411</v>
      </c>
      <c r="B171" s="125"/>
      <c r="C171" s="120"/>
      <c r="D171" s="120"/>
      <c r="E171" s="120"/>
      <c r="F171" s="120"/>
      <c r="G171" s="120"/>
      <c r="H171" s="120"/>
      <c r="I171" s="120">
        <f>+I172</f>
        <v>2</v>
      </c>
      <c r="J171" s="120"/>
      <c r="K171" s="120">
        <f t="shared" si="25"/>
        <v>2</v>
      </c>
      <c r="L171" s="127">
        <f>+L172</f>
        <v>16082</v>
      </c>
      <c r="M171" s="125"/>
      <c r="N171" s="120"/>
      <c r="O171" s="120"/>
      <c r="P171" s="120"/>
      <c r="Q171" s="120"/>
      <c r="R171" s="120"/>
      <c r="S171" s="120"/>
      <c r="T171" s="120">
        <f>+T172</f>
        <v>3</v>
      </c>
      <c r="U171" s="120"/>
      <c r="V171" s="120">
        <f>SUM(M171:U171)</f>
        <v>3</v>
      </c>
      <c r="W171" s="122">
        <f>+W172</f>
        <v>49378</v>
      </c>
    </row>
    <row r="172" spans="1:23" s="4" customFormat="1" ht="11.25" x14ac:dyDescent="0.2">
      <c r="A172" s="87" t="s">
        <v>412</v>
      </c>
      <c r="B172" s="47"/>
      <c r="C172" s="48"/>
      <c r="D172" s="48"/>
      <c r="E172" s="48"/>
      <c r="F172" s="48"/>
      <c r="G172" s="48"/>
      <c r="H172" s="48"/>
      <c r="I172" s="48">
        <v>2</v>
      </c>
      <c r="J172" s="48"/>
      <c r="K172" s="48">
        <f t="shared" si="25"/>
        <v>2</v>
      </c>
      <c r="L172" s="77">
        <v>16082</v>
      </c>
      <c r="M172" s="47"/>
      <c r="N172" s="48"/>
      <c r="O172" s="48"/>
      <c r="P172" s="48"/>
      <c r="Q172" s="48"/>
      <c r="R172" s="48"/>
      <c r="S172" s="48"/>
      <c r="T172" s="48">
        <v>3</v>
      </c>
      <c r="U172" s="48"/>
      <c r="V172" s="48">
        <f>SUM(M172:U172)</f>
        <v>3</v>
      </c>
      <c r="W172" s="69">
        <v>49378</v>
      </c>
    </row>
    <row r="173" spans="1:23" s="4" customFormat="1" ht="11.25" x14ac:dyDescent="0.2">
      <c r="A173" s="86" t="s">
        <v>388</v>
      </c>
      <c r="B173" s="57">
        <f t="shared" ref="B173:K173" si="26">+B135+B142+B152+B161+B167+B169+B171</f>
        <v>47</v>
      </c>
      <c r="C173" s="58">
        <f t="shared" si="26"/>
        <v>159</v>
      </c>
      <c r="D173" s="58">
        <f t="shared" si="26"/>
        <v>95</v>
      </c>
      <c r="E173" s="58">
        <f t="shared" si="26"/>
        <v>1</v>
      </c>
      <c r="F173" s="84">
        <f t="shared" si="26"/>
        <v>0</v>
      </c>
      <c r="G173" s="58">
        <f t="shared" si="26"/>
        <v>24</v>
      </c>
      <c r="H173" s="84">
        <f t="shared" si="26"/>
        <v>0</v>
      </c>
      <c r="I173" s="58">
        <f t="shared" si="26"/>
        <v>2</v>
      </c>
      <c r="J173" s="84">
        <f t="shared" si="26"/>
        <v>0</v>
      </c>
      <c r="K173" s="58">
        <f t="shared" si="26"/>
        <v>328</v>
      </c>
      <c r="L173" s="78">
        <f>+L135+L142+L152+L161+L169+L171</f>
        <v>19689532</v>
      </c>
      <c r="M173" s="57">
        <f t="shared" ref="M173:V173" si="27">+M135+M142+M152+M161+M167+M169+M171</f>
        <v>45</v>
      </c>
      <c r="N173" s="58">
        <f t="shared" si="27"/>
        <v>158</v>
      </c>
      <c r="O173" s="58">
        <f t="shared" si="27"/>
        <v>92</v>
      </c>
      <c r="P173" s="58">
        <f t="shared" si="27"/>
        <v>1</v>
      </c>
      <c r="Q173" s="84">
        <f t="shared" si="27"/>
        <v>0</v>
      </c>
      <c r="R173" s="58">
        <f t="shared" si="27"/>
        <v>26</v>
      </c>
      <c r="S173" s="84">
        <f t="shared" si="27"/>
        <v>0</v>
      </c>
      <c r="T173" s="58">
        <f t="shared" si="27"/>
        <v>3</v>
      </c>
      <c r="U173" s="84">
        <f t="shared" si="27"/>
        <v>0</v>
      </c>
      <c r="V173" s="58">
        <f t="shared" si="27"/>
        <v>325</v>
      </c>
      <c r="W173" s="78">
        <f>+W135+W142+W152+W161+W169+W171</f>
        <v>18242393</v>
      </c>
    </row>
    <row r="174" spans="1:23" s="4" customFormat="1" ht="11.25" x14ac:dyDescent="0.2">
      <c r="A174" s="88" t="s">
        <v>415</v>
      </c>
      <c r="B174" s="81"/>
      <c r="C174" s="73"/>
      <c r="D174" s="73"/>
      <c r="E174" s="73"/>
      <c r="F174" s="73"/>
      <c r="G174" s="73"/>
      <c r="H174" s="73"/>
      <c r="I174" s="73"/>
      <c r="J174" s="73"/>
      <c r="K174" s="73"/>
      <c r="L174" s="79">
        <v>1738012</v>
      </c>
      <c r="M174" s="81"/>
      <c r="N174" s="73"/>
      <c r="O174" s="73"/>
      <c r="P174" s="83"/>
      <c r="Q174" s="83"/>
      <c r="R174" s="83"/>
      <c r="S174" s="83"/>
      <c r="T174" s="83"/>
      <c r="U174" s="83"/>
      <c r="V174" s="83"/>
      <c r="W174" s="74">
        <v>1691598</v>
      </c>
    </row>
    <row r="175" spans="1:23" s="4" customFormat="1" ht="11.25" x14ac:dyDescent="0.2">
      <c r="A175" s="88" t="s">
        <v>416</v>
      </c>
      <c r="B175" s="81"/>
      <c r="C175" s="73"/>
      <c r="D175" s="73"/>
      <c r="E175" s="73"/>
      <c r="F175" s="73"/>
      <c r="G175" s="73"/>
      <c r="H175" s="73"/>
      <c r="I175" s="73"/>
      <c r="J175" s="73"/>
      <c r="K175" s="73"/>
      <c r="L175" s="79">
        <v>109600</v>
      </c>
      <c r="M175" s="81"/>
      <c r="N175" s="73"/>
      <c r="O175" s="73"/>
      <c r="P175" s="83"/>
      <c r="Q175" s="83"/>
      <c r="R175" s="83"/>
      <c r="S175" s="83"/>
      <c r="T175" s="83"/>
      <c r="U175" s="83"/>
      <c r="V175" s="83"/>
      <c r="W175" s="74">
        <v>109600</v>
      </c>
    </row>
    <row r="176" spans="1:23" s="4" customFormat="1" ht="11.25" x14ac:dyDescent="0.2">
      <c r="A176" s="88" t="s">
        <v>417</v>
      </c>
      <c r="B176" s="81"/>
      <c r="C176" s="73"/>
      <c r="D176" s="73"/>
      <c r="E176" s="73"/>
      <c r="F176" s="73"/>
      <c r="G176" s="73"/>
      <c r="H176" s="73"/>
      <c r="I176" s="73"/>
      <c r="J176" s="73"/>
      <c r="K176" s="73"/>
      <c r="L176" s="79">
        <v>80000</v>
      </c>
      <c r="M176" s="81"/>
      <c r="N176" s="73"/>
      <c r="O176" s="73"/>
      <c r="P176" s="83"/>
      <c r="Q176" s="83"/>
      <c r="R176" s="83"/>
      <c r="S176" s="83"/>
      <c r="T176" s="83"/>
      <c r="U176" s="83"/>
      <c r="V176" s="83"/>
      <c r="W176" s="74">
        <v>83200</v>
      </c>
    </row>
    <row r="177" spans="1:23" s="4" customFormat="1" ht="11.25" x14ac:dyDescent="0.2">
      <c r="A177" s="88" t="s">
        <v>418</v>
      </c>
      <c r="B177" s="81"/>
      <c r="C177" s="73"/>
      <c r="D177" s="73"/>
      <c r="E177" s="73"/>
      <c r="F177" s="73"/>
      <c r="G177" s="73"/>
      <c r="H177" s="73"/>
      <c r="I177" s="73"/>
      <c r="J177" s="73"/>
      <c r="K177" s="73"/>
      <c r="L177" s="79">
        <v>1133801</v>
      </c>
      <c r="M177" s="81"/>
      <c r="N177" s="73"/>
      <c r="O177" s="73"/>
      <c r="P177" s="83"/>
      <c r="Q177" s="83"/>
      <c r="R177" s="83"/>
      <c r="S177" s="83"/>
      <c r="T177" s="83"/>
      <c r="U177" s="83"/>
      <c r="V177" s="83"/>
      <c r="W177" s="74">
        <v>1150745</v>
      </c>
    </row>
    <row r="178" spans="1:23" s="4" customFormat="1" ht="11.25" x14ac:dyDescent="0.2">
      <c r="A178" s="88" t="s">
        <v>419</v>
      </c>
      <c r="B178" s="81"/>
      <c r="C178" s="73"/>
      <c r="D178" s="73"/>
      <c r="E178" s="73"/>
      <c r="F178" s="73"/>
      <c r="G178" s="73"/>
      <c r="H178" s="73"/>
      <c r="I178" s="73"/>
      <c r="J178" s="82"/>
      <c r="K178" s="73"/>
      <c r="L178" s="79">
        <v>452581</v>
      </c>
      <c r="M178" s="81"/>
      <c r="N178" s="73"/>
      <c r="O178" s="73"/>
      <c r="P178" s="83"/>
      <c r="Q178" s="83"/>
      <c r="R178" s="83"/>
      <c r="S178" s="83"/>
      <c r="T178" s="83"/>
      <c r="U178" s="83"/>
      <c r="V178" s="83"/>
      <c r="W178" s="74"/>
    </row>
    <row r="179" spans="1:23" s="4" customFormat="1" ht="11.25" x14ac:dyDescent="0.2">
      <c r="A179" s="88" t="s">
        <v>420</v>
      </c>
      <c r="B179" s="81"/>
      <c r="C179" s="73"/>
      <c r="D179" s="73"/>
      <c r="E179" s="73"/>
      <c r="F179" s="73"/>
      <c r="G179" s="73"/>
      <c r="H179" s="73"/>
      <c r="I179" s="73"/>
      <c r="J179" s="73"/>
      <c r="K179" s="73"/>
      <c r="L179" s="79">
        <v>146184</v>
      </c>
      <c r="M179" s="81"/>
      <c r="N179" s="73"/>
      <c r="O179" s="73"/>
      <c r="P179" s="83"/>
      <c r="Q179" s="83"/>
      <c r="R179" s="83"/>
      <c r="S179" s="83"/>
      <c r="T179" s="83"/>
      <c r="U179" s="83"/>
      <c r="V179" s="83"/>
      <c r="W179" s="74">
        <v>142860</v>
      </c>
    </row>
    <row r="180" spans="1:23" s="4" customFormat="1" ht="11.25" x14ac:dyDescent="0.2">
      <c r="A180" s="88" t="s">
        <v>421</v>
      </c>
      <c r="B180" s="81"/>
      <c r="C180" s="73"/>
      <c r="D180" s="73"/>
      <c r="E180" s="73"/>
      <c r="F180" s="73"/>
      <c r="G180" s="73"/>
      <c r="H180" s="73"/>
      <c r="I180" s="73"/>
      <c r="J180" s="73"/>
      <c r="K180" s="73"/>
      <c r="L180" s="79">
        <v>150000</v>
      </c>
      <c r="M180" s="81"/>
      <c r="N180" s="73"/>
      <c r="O180" s="73"/>
      <c r="P180" s="83"/>
      <c r="Q180" s="83"/>
      <c r="R180" s="83"/>
      <c r="S180" s="83"/>
      <c r="T180" s="83"/>
      <c r="U180" s="83"/>
      <c r="V180" s="83"/>
      <c r="W180" s="74">
        <v>150000</v>
      </c>
    </row>
    <row r="181" spans="1:23" s="4" customFormat="1" ht="11.25" x14ac:dyDescent="0.2">
      <c r="A181" s="88" t="s">
        <v>422</v>
      </c>
      <c r="B181" s="81"/>
      <c r="C181" s="73"/>
      <c r="D181" s="73"/>
      <c r="E181" s="73"/>
      <c r="F181" s="73"/>
      <c r="G181" s="73"/>
      <c r="H181" s="73"/>
      <c r="I181" s="73"/>
      <c r="J181" s="73"/>
      <c r="K181" s="73"/>
      <c r="L181" s="79">
        <v>337408</v>
      </c>
      <c r="M181" s="81"/>
      <c r="N181" s="73"/>
      <c r="O181" s="73"/>
      <c r="P181" s="83"/>
      <c r="Q181" s="83"/>
      <c r="R181" s="83"/>
      <c r="S181" s="83"/>
      <c r="T181" s="83"/>
      <c r="U181" s="83"/>
      <c r="V181" s="83"/>
      <c r="W181" s="74">
        <v>1010446</v>
      </c>
    </row>
    <row r="182" spans="1:23" s="4" customFormat="1" ht="11.25" x14ac:dyDescent="0.2">
      <c r="A182" s="88" t="s">
        <v>423</v>
      </c>
      <c r="B182" s="81"/>
      <c r="C182" s="73"/>
      <c r="D182" s="73"/>
      <c r="E182" s="73"/>
      <c r="F182" s="73"/>
      <c r="G182" s="73"/>
      <c r="H182" s="73"/>
      <c r="I182" s="73"/>
      <c r="J182" s="73"/>
      <c r="K182" s="73"/>
      <c r="L182" s="79">
        <v>928222</v>
      </c>
      <c r="M182" s="81"/>
      <c r="N182" s="73"/>
      <c r="O182" s="73"/>
      <c r="P182" s="83"/>
      <c r="Q182" s="83"/>
      <c r="R182" s="83"/>
      <c r="S182" s="83"/>
      <c r="T182" s="83"/>
      <c r="U182" s="83"/>
      <c r="V182" s="83"/>
      <c r="W182" s="74">
        <v>940384</v>
      </c>
    </row>
    <row r="183" spans="1:23" s="4" customFormat="1" ht="11.25" x14ac:dyDescent="0.2">
      <c r="A183" s="88" t="s">
        <v>424</v>
      </c>
      <c r="B183" s="81"/>
      <c r="C183" s="73"/>
      <c r="D183" s="73"/>
      <c r="E183" s="73"/>
      <c r="F183" s="73"/>
      <c r="G183" s="73"/>
      <c r="H183" s="73"/>
      <c r="I183" s="73"/>
      <c r="J183" s="73"/>
      <c r="K183" s="73"/>
      <c r="L183" s="77">
        <v>338591</v>
      </c>
      <c r="M183" s="81"/>
      <c r="N183" s="73"/>
      <c r="O183" s="73"/>
      <c r="P183" s="83"/>
      <c r="Q183" s="83"/>
      <c r="R183" s="83"/>
      <c r="S183" s="83"/>
      <c r="T183" s="83"/>
      <c r="U183" s="83"/>
      <c r="V183" s="83"/>
      <c r="W183" s="74">
        <v>336646</v>
      </c>
    </row>
    <row r="184" spans="1:23" s="4" customFormat="1" ht="11.25" x14ac:dyDescent="0.2">
      <c r="A184" s="86" t="s">
        <v>413</v>
      </c>
      <c r="B184" s="57"/>
      <c r="C184" s="58"/>
      <c r="D184" s="58"/>
      <c r="E184" s="58"/>
      <c r="F184" s="58"/>
      <c r="G184" s="58"/>
      <c r="H184" s="58"/>
      <c r="I184" s="58"/>
      <c r="J184" s="58"/>
      <c r="K184" s="58"/>
      <c r="L184" s="78">
        <f>SUM(L174:L183)</f>
        <v>5414399</v>
      </c>
      <c r="M184" s="57"/>
      <c r="N184" s="58"/>
      <c r="O184" s="58"/>
      <c r="P184" s="58"/>
      <c r="Q184" s="58"/>
      <c r="R184" s="58"/>
      <c r="S184" s="58"/>
      <c r="T184" s="58"/>
      <c r="U184" s="58"/>
      <c r="V184" s="58"/>
      <c r="W184" s="78">
        <f>SUM(W174:W183)</f>
        <v>5615479</v>
      </c>
    </row>
    <row r="185" spans="1:23" s="4" customFormat="1" ht="12" thickBot="1" x14ac:dyDescent="0.25">
      <c r="A185" s="89" t="s">
        <v>414</v>
      </c>
      <c r="B185" s="62">
        <f t="shared" ref="B185:L185" si="28">+B173+B184</f>
        <v>47</v>
      </c>
      <c r="C185" s="64">
        <f t="shared" si="28"/>
        <v>159</v>
      </c>
      <c r="D185" s="64">
        <f t="shared" si="28"/>
        <v>95</v>
      </c>
      <c r="E185" s="64">
        <f t="shared" si="28"/>
        <v>1</v>
      </c>
      <c r="F185" s="85">
        <f t="shared" si="28"/>
        <v>0</v>
      </c>
      <c r="G185" s="64">
        <f t="shared" si="28"/>
        <v>24</v>
      </c>
      <c r="H185" s="85">
        <f t="shared" si="28"/>
        <v>0</v>
      </c>
      <c r="I185" s="64">
        <f t="shared" si="28"/>
        <v>2</v>
      </c>
      <c r="J185" s="85">
        <f t="shared" si="28"/>
        <v>0</v>
      </c>
      <c r="K185" s="64">
        <f t="shared" si="28"/>
        <v>328</v>
      </c>
      <c r="L185" s="80">
        <f t="shared" si="28"/>
        <v>25103931</v>
      </c>
      <c r="M185" s="62">
        <f t="shared" ref="M185:V185" si="29">+M184+M173</f>
        <v>45</v>
      </c>
      <c r="N185" s="64">
        <f t="shared" si="29"/>
        <v>158</v>
      </c>
      <c r="O185" s="64">
        <f t="shared" si="29"/>
        <v>92</v>
      </c>
      <c r="P185" s="64">
        <f t="shared" si="29"/>
        <v>1</v>
      </c>
      <c r="Q185" s="85">
        <f t="shared" si="29"/>
        <v>0</v>
      </c>
      <c r="R185" s="64">
        <f t="shared" si="29"/>
        <v>26</v>
      </c>
      <c r="S185" s="85">
        <f t="shared" si="29"/>
        <v>0</v>
      </c>
      <c r="T185" s="64">
        <f t="shared" si="29"/>
        <v>3</v>
      </c>
      <c r="U185" s="85">
        <f t="shared" si="29"/>
        <v>0</v>
      </c>
      <c r="V185" s="64">
        <f t="shared" si="29"/>
        <v>325</v>
      </c>
      <c r="W185" s="80">
        <f>+W173+W184</f>
        <v>23857872</v>
      </c>
    </row>
    <row r="186" spans="1:23" ht="19.899999999999999" customHeight="1" thickTop="1" thickBot="1" x14ac:dyDescent="0.25">
      <c r="A186" s="1978" t="s">
        <v>569</v>
      </c>
      <c r="B186" s="1978"/>
      <c r="C186" s="1978"/>
      <c r="D186" s="1978"/>
      <c r="E186" s="1978"/>
      <c r="F186" s="1978"/>
      <c r="G186" s="1978"/>
      <c r="H186" s="1978"/>
      <c r="I186" s="1978"/>
      <c r="J186" s="1978"/>
      <c r="K186" s="1978"/>
      <c r="L186" s="1978"/>
      <c r="M186" s="1978"/>
      <c r="N186" s="1978"/>
      <c r="O186" s="1978"/>
      <c r="P186" s="1978"/>
      <c r="Q186" s="1978"/>
      <c r="R186" s="1978"/>
      <c r="S186" s="1978"/>
      <c r="T186" s="1978"/>
      <c r="U186" s="1978"/>
      <c r="V186" s="1978"/>
      <c r="W186" s="1978"/>
    </row>
    <row r="187" spans="1:23" s="4" customFormat="1" ht="12" thickTop="1" x14ac:dyDescent="0.2">
      <c r="A187" s="114" t="s">
        <v>7</v>
      </c>
      <c r="B187" s="125"/>
      <c r="C187" s="120">
        <f>SUM(C188:C193)</f>
        <v>44</v>
      </c>
      <c r="D187" s="120"/>
      <c r="E187" s="120"/>
      <c r="F187" s="120"/>
      <c r="G187" s="120"/>
      <c r="H187" s="120"/>
      <c r="I187" s="120"/>
      <c r="J187" s="120"/>
      <c r="K187" s="120">
        <f t="shared" ref="K187:K203" si="30">SUM(B187:J187)</f>
        <v>44</v>
      </c>
      <c r="L187" s="129">
        <f>SUM(L188:L193)</f>
        <v>7016717.9400000004</v>
      </c>
      <c r="M187" s="130"/>
      <c r="N187" s="120">
        <f>SUM(N188:N193)</f>
        <v>41</v>
      </c>
      <c r="O187" s="120"/>
      <c r="P187" s="120"/>
      <c r="Q187" s="120"/>
      <c r="R187" s="120"/>
      <c r="S187" s="120"/>
      <c r="T187" s="120"/>
      <c r="U187" s="120"/>
      <c r="V187" s="120">
        <f>SUM(N187:U187)</f>
        <v>41</v>
      </c>
      <c r="W187" s="129">
        <f>SUM(W188:W193)</f>
        <v>6743317.9400000004</v>
      </c>
    </row>
    <row r="188" spans="1:23" s="4" customFormat="1" ht="11.25" x14ac:dyDescent="0.2">
      <c r="A188" s="94" t="s">
        <v>425</v>
      </c>
      <c r="B188" s="81"/>
      <c r="C188" s="48">
        <v>1</v>
      </c>
      <c r="D188" s="48"/>
      <c r="E188" s="48"/>
      <c r="F188" s="48"/>
      <c r="G188" s="48"/>
      <c r="H188" s="48"/>
      <c r="I188" s="48"/>
      <c r="J188" s="48"/>
      <c r="K188" s="48">
        <f t="shared" si="30"/>
        <v>1</v>
      </c>
      <c r="L188" s="30">
        <f>+(15093*12)+(15093*2)+400+(15093*14*0.09)</f>
        <v>230719.18</v>
      </c>
      <c r="M188" s="52"/>
      <c r="N188" s="48">
        <f>K188</f>
        <v>1</v>
      </c>
      <c r="O188" s="48"/>
      <c r="P188" s="48"/>
      <c r="Q188" s="48"/>
      <c r="R188" s="48"/>
      <c r="S188" s="48"/>
      <c r="T188" s="48"/>
      <c r="U188" s="48"/>
      <c r="V188" s="48">
        <f>SUM(N188:U188)</f>
        <v>1</v>
      </c>
      <c r="W188" s="92">
        <f>L188</f>
        <v>230719.18</v>
      </c>
    </row>
    <row r="189" spans="1:23" s="4" customFormat="1" ht="11.25" x14ac:dyDescent="0.2">
      <c r="A189" s="94" t="s">
        <v>426</v>
      </c>
      <c r="B189" s="81"/>
      <c r="C189" s="48">
        <v>2</v>
      </c>
      <c r="D189" s="48"/>
      <c r="E189" s="48"/>
      <c r="F189" s="48"/>
      <c r="G189" s="48"/>
      <c r="H189" s="48"/>
      <c r="I189" s="48"/>
      <c r="J189" s="48"/>
      <c r="K189" s="48">
        <f t="shared" si="30"/>
        <v>2</v>
      </c>
      <c r="L189" s="41">
        <f>+(29186*12)+(29186*2)+400+(29186*14*0.09)</f>
        <v>445778.36</v>
      </c>
      <c r="M189" s="52"/>
      <c r="N189" s="48">
        <f>K189</f>
        <v>2</v>
      </c>
      <c r="O189" s="48"/>
      <c r="P189" s="48"/>
      <c r="Q189" s="48"/>
      <c r="R189" s="48"/>
      <c r="S189" s="48"/>
      <c r="T189" s="48"/>
      <c r="U189" s="48"/>
      <c r="V189" s="48">
        <f>SUM(N189:U189)</f>
        <v>2</v>
      </c>
      <c r="W189" s="92">
        <f>L189</f>
        <v>445778.36</v>
      </c>
    </row>
    <row r="190" spans="1:23" s="4" customFormat="1" ht="22.5" x14ac:dyDescent="0.2">
      <c r="A190" s="94" t="s">
        <v>427</v>
      </c>
      <c r="B190" s="81"/>
      <c r="C190" s="48">
        <v>7</v>
      </c>
      <c r="D190" s="48"/>
      <c r="E190" s="48"/>
      <c r="F190" s="48"/>
      <c r="G190" s="48"/>
      <c r="H190" s="48"/>
      <c r="I190" s="48"/>
      <c r="J190" s="48"/>
      <c r="K190" s="48">
        <f t="shared" si="30"/>
        <v>7</v>
      </c>
      <c r="L190" s="41">
        <f>+(82901*12)+(82901*2)+400+(80901*14*0.09)</f>
        <v>1262949.26</v>
      </c>
      <c r="M190" s="52"/>
      <c r="N190" s="48">
        <f>K190</f>
        <v>7</v>
      </c>
      <c r="O190" s="48"/>
      <c r="P190" s="48"/>
      <c r="Q190" s="48"/>
      <c r="R190" s="48"/>
      <c r="S190" s="48"/>
      <c r="T190" s="48"/>
      <c r="U190" s="48"/>
      <c r="V190" s="48">
        <f t="shared" ref="V190:V208" si="31">SUM(N190:U190)</f>
        <v>7</v>
      </c>
      <c r="W190" s="92">
        <f>L190</f>
        <v>1262949.26</v>
      </c>
    </row>
    <row r="191" spans="1:23" s="4" customFormat="1" ht="33.75" x14ac:dyDescent="0.2">
      <c r="A191" s="94" t="s">
        <v>428</v>
      </c>
      <c r="B191" s="81"/>
      <c r="C191" s="48">
        <v>10</v>
      </c>
      <c r="D191" s="48"/>
      <c r="E191" s="48"/>
      <c r="F191" s="48"/>
      <c r="G191" s="48"/>
      <c r="H191" s="48"/>
      <c r="I191" s="48"/>
      <c r="J191" s="48"/>
      <c r="K191" s="48">
        <f t="shared" si="30"/>
        <v>10</v>
      </c>
      <c r="L191" s="41">
        <f>+(98930*12)+(98930*2)+400+(98930*14*0.09)</f>
        <v>1510071.8</v>
      </c>
      <c r="M191" s="52"/>
      <c r="N191" s="48">
        <v>9</v>
      </c>
      <c r="O191" s="48"/>
      <c r="P191" s="48"/>
      <c r="Q191" s="48"/>
      <c r="R191" s="48"/>
      <c r="S191" s="48"/>
      <c r="T191" s="48"/>
      <c r="U191" s="48"/>
      <c r="V191" s="48">
        <v>9</v>
      </c>
      <c r="W191" s="92">
        <f>1510071.8-154000-400</f>
        <v>1355671.8</v>
      </c>
    </row>
    <row r="192" spans="1:23" s="4" customFormat="1" ht="11.25" x14ac:dyDescent="0.2">
      <c r="A192" s="94" t="s">
        <v>429</v>
      </c>
      <c r="B192" s="81"/>
      <c r="C192" s="48">
        <v>5</v>
      </c>
      <c r="D192" s="48"/>
      <c r="E192" s="48"/>
      <c r="F192" s="48"/>
      <c r="G192" s="48"/>
      <c r="H192" s="48"/>
      <c r="I192" s="48"/>
      <c r="J192" s="48"/>
      <c r="K192" s="48">
        <f t="shared" si="30"/>
        <v>5</v>
      </c>
      <c r="L192" s="41">
        <f>+(65742*12)+(65742*2)+400+(65742*14*0.09)</f>
        <v>1003622.92</v>
      </c>
      <c r="M192" s="52"/>
      <c r="N192" s="48">
        <f>K192</f>
        <v>5</v>
      </c>
      <c r="O192" s="48"/>
      <c r="P192" s="48"/>
      <c r="Q192" s="48"/>
      <c r="R192" s="48"/>
      <c r="S192" s="48"/>
      <c r="T192" s="48"/>
      <c r="U192" s="48"/>
      <c r="V192" s="48">
        <f t="shared" si="31"/>
        <v>5</v>
      </c>
      <c r="W192" s="92">
        <f>L192</f>
        <v>1003622.92</v>
      </c>
    </row>
    <row r="193" spans="1:23" s="4" customFormat="1" ht="22.5" x14ac:dyDescent="0.2">
      <c r="A193" s="94" t="s">
        <v>430</v>
      </c>
      <c r="B193" s="81"/>
      <c r="C193" s="48">
        <v>19</v>
      </c>
      <c r="D193" s="48"/>
      <c r="E193" s="48"/>
      <c r="F193" s="48"/>
      <c r="G193" s="48"/>
      <c r="H193" s="48"/>
      <c r="I193" s="48"/>
      <c r="J193" s="48"/>
      <c r="K193" s="48">
        <f t="shared" si="30"/>
        <v>19</v>
      </c>
      <c r="L193" s="41">
        <f>+(167967*12)+(167967*2)+400+(167967*14*0.09)</f>
        <v>2563576.42</v>
      </c>
      <c r="M193" s="52"/>
      <c r="N193" s="48">
        <v>17</v>
      </c>
      <c r="O193" s="48"/>
      <c r="P193" s="48"/>
      <c r="Q193" s="48"/>
      <c r="R193" s="48"/>
      <c r="S193" s="48"/>
      <c r="T193" s="48"/>
      <c r="U193" s="48"/>
      <c r="V193" s="48">
        <v>17</v>
      </c>
      <c r="W193" s="92">
        <f>2563576.42-119000</f>
        <v>2444576.42</v>
      </c>
    </row>
    <row r="194" spans="1:23" s="4" customFormat="1" ht="11.25" x14ac:dyDescent="0.2">
      <c r="A194" s="114" t="s">
        <v>4</v>
      </c>
      <c r="B194" s="125"/>
      <c r="C194" s="120">
        <f>SUM(C195:C198)</f>
        <v>60</v>
      </c>
      <c r="D194" s="120"/>
      <c r="E194" s="120"/>
      <c r="F194" s="120"/>
      <c r="G194" s="120"/>
      <c r="H194" s="120"/>
      <c r="I194" s="120"/>
      <c r="J194" s="120"/>
      <c r="K194" s="120">
        <f t="shared" si="30"/>
        <v>60</v>
      </c>
      <c r="L194" s="129">
        <f>SUM(L195:L198)</f>
        <v>5388074.8000000007</v>
      </c>
      <c r="M194" s="130"/>
      <c r="N194" s="120">
        <f>SUM(N195:N198)</f>
        <v>60</v>
      </c>
      <c r="O194" s="120"/>
      <c r="P194" s="120"/>
      <c r="Q194" s="120"/>
      <c r="R194" s="120"/>
      <c r="S194" s="120"/>
      <c r="T194" s="120"/>
      <c r="U194" s="120"/>
      <c r="V194" s="120">
        <f>SUM(N194:U194)</f>
        <v>60</v>
      </c>
      <c r="W194" s="129">
        <f>SUM(W195:W198)</f>
        <v>5388074.8000000007</v>
      </c>
    </row>
    <row r="195" spans="1:23" s="4" customFormat="1" ht="11.25" x14ac:dyDescent="0.2">
      <c r="A195" s="66" t="s">
        <v>431</v>
      </c>
      <c r="B195" s="81"/>
      <c r="C195" s="48">
        <v>22</v>
      </c>
      <c r="D195" s="48"/>
      <c r="E195" s="48"/>
      <c r="F195" s="48"/>
      <c r="G195" s="48"/>
      <c r="H195" s="48"/>
      <c r="I195" s="48"/>
      <c r="J195" s="48"/>
      <c r="K195" s="48">
        <f t="shared" si="30"/>
        <v>22</v>
      </c>
      <c r="L195" s="41">
        <f>+(109546*12)+(109546*2)+400+(109546*14*0.09)</f>
        <v>1672071.96</v>
      </c>
      <c r="M195" s="52"/>
      <c r="N195" s="48">
        <f>K195</f>
        <v>22</v>
      </c>
      <c r="O195" s="48"/>
      <c r="P195" s="48"/>
      <c r="Q195" s="48"/>
      <c r="R195" s="48"/>
      <c r="S195" s="48"/>
      <c r="T195" s="48"/>
      <c r="U195" s="48"/>
      <c r="V195" s="48">
        <f t="shared" si="31"/>
        <v>22</v>
      </c>
      <c r="W195" s="92">
        <f>L195</f>
        <v>1672071.96</v>
      </c>
    </row>
    <row r="196" spans="1:23" s="4" customFormat="1" ht="11.25" x14ac:dyDescent="0.2">
      <c r="A196" s="66" t="s">
        <v>432</v>
      </c>
      <c r="B196" s="81"/>
      <c r="C196" s="48">
        <v>17</v>
      </c>
      <c r="D196" s="48"/>
      <c r="E196" s="48"/>
      <c r="F196" s="48"/>
      <c r="G196" s="48"/>
      <c r="H196" s="48"/>
      <c r="I196" s="48"/>
      <c r="J196" s="48"/>
      <c r="K196" s="48">
        <f t="shared" si="30"/>
        <v>17</v>
      </c>
      <c r="L196" s="41">
        <f>+(98081*12)+(98081*2)+400+(98081*14*0.09)</f>
        <v>1497116.06</v>
      </c>
      <c r="M196" s="52"/>
      <c r="N196" s="48">
        <f>K196</f>
        <v>17</v>
      </c>
      <c r="O196" s="48"/>
      <c r="P196" s="48"/>
      <c r="Q196" s="48"/>
      <c r="R196" s="48"/>
      <c r="S196" s="48"/>
      <c r="T196" s="48"/>
      <c r="U196" s="48"/>
      <c r="V196" s="48">
        <f t="shared" si="31"/>
        <v>17</v>
      </c>
      <c r="W196" s="92">
        <f>L196</f>
        <v>1497116.06</v>
      </c>
    </row>
    <row r="197" spans="1:23" s="4" customFormat="1" ht="11.25" x14ac:dyDescent="0.2">
      <c r="A197" s="66" t="s">
        <v>433</v>
      </c>
      <c r="B197" s="81"/>
      <c r="C197" s="48">
        <v>4</v>
      </c>
      <c r="D197" s="48"/>
      <c r="E197" s="48"/>
      <c r="F197" s="48"/>
      <c r="G197" s="48"/>
      <c r="H197" s="48"/>
      <c r="I197" s="48"/>
      <c r="J197" s="48"/>
      <c r="K197" s="48">
        <f t="shared" si="30"/>
        <v>4</v>
      </c>
      <c r="L197" s="96">
        <f>+(24772*12)+(24772*2)+400+(24772*14*0.09)</f>
        <v>378420.72</v>
      </c>
      <c r="M197" s="52"/>
      <c r="N197" s="48">
        <f>K197</f>
        <v>4</v>
      </c>
      <c r="O197" s="48"/>
      <c r="P197" s="48"/>
      <c r="Q197" s="48"/>
      <c r="R197" s="48"/>
      <c r="S197" s="48"/>
      <c r="T197" s="48"/>
      <c r="U197" s="48"/>
      <c r="V197" s="48">
        <f t="shared" si="31"/>
        <v>4</v>
      </c>
      <c r="W197" s="92">
        <f>L197</f>
        <v>378420.72</v>
      </c>
    </row>
    <row r="198" spans="1:23" s="4" customFormat="1" ht="11.25" x14ac:dyDescent="0.2">
      <c r="A198" s="66" t="s">
        <v>434</v>
      </c>
      <c r="B198" s="81"/>
      <c r="C198" s="48">
        <v>17</v>
      </c>
      <c r="D198" s="48"/>
      <c r="E198" s="48"/>
      <c r="F198" s="48"/>
      <c r="G198" s="48"/>
      <c r="H198" s="48"/>
      <c r="I198" s="48"/>
      <c r="J198" s="48"/>
      <c r="K198" s="48">
        <f t="shared" si="30"/>
        <v>17</v>
      </c>
      <c r="L198" s="41">
        <f>+(120581*12)+(120581*2)+400+(120581*14*0.09)</f>
        <v>1840466.06</v>
      </c>
      <c r="M198" s="52"/>
      <c r="N198" s="48">
        <f>K198</f>
        <v>17</v>
      </c>
      <c r="O198" s="48"/>
      <c r="P198" s="48"/>
      <c r="Q198" s="48"/>
      <c r="R198" s="48"/>
      <c r="S198" s="48"/>
      <c r="T198" s="48"/>
      <c r="U198" s="48"/>
      <c r="V198" s="48">
        <f t="shared" si="31"/>
        <v>17</v>
      </c>
      <c r="W198" s="92">
        <f>L198</f>
        <v>1840466.06</v>
      </c>
    </row>
    <row r="199" spans="1:23" s="4" customFormat="1" ht="11.25" x14ac:dyDescent="0.2">
      <c r="A199" s="114" t="s">
        <v>5</v>
      </c>
      <c r="B199" s="125"/>
      <c r="C199" s="120">
        <f>SUM(C200:C202)</f>
        <v>34</v>
      </c>
      <c r="D199" s="120"/>
      <c r="E199" s="120"/>
      <c r="F199" s="120"/>
      <c r="G199" s="120"/>
      <c r="H199" s="120"/>
      <c r="I199" s="120"/>
      <c r="J199" s="120"/>
      <c r="K199" s="120">
        <f t="shared" si="30"/>
        <v>34</v>
      </c>
      <c r="L199" s="129">
        <f>SUM(L200:L202)</f>
        <v>1743276.12</v>
      </c>
      <c r="M199" s="130"/>
      <c r="N199" s="120">
        <f>SUM(N200:N202)</f>
        <v>34</v>
      </c>
      <c r="O199" s="120"/>
      <c r="P199" s="120"/>
      <c r="Q199" s="120"/>
      <c r="R199" s="120"/>
      <c r="S199" s="120"/>
      <c r="T199" s="120"/>
      <c r="U199" s="120"/>
      <c r="V199" s="120">
        <f>SUM(N199:U199)</f>
        <v>34</v>
      </c>
      <c r="W199" s="129">
        <f>SUM(W200:W202)</f>
        <v>1743276.12</v>
      </c>
    </row>
    <row r="200" spans="1:23" s="4" customFormat="1" ht="11.25" x14ac:dyDescent="0.2">
      <c r="A200" s="66" t="s">
        <v>435</v>
      </c>
      <c r="B200" s="81"/>
      <c r="C200" s="48">
        <v>13</v>
      </c>
      <c r="D200" s="48"/>
      <c r="E200" s="48"/>
      <c r="F200" s="48"/>
      <c r="G200" s="48"/>
      <c r="H200" s="48"/>
      <c r="I200" s="48"/>
      <c r="J200" s="48"/>
      <c r="K200" s="48">
        <f t="shared" si="30"/>
        <v>13</v>
      </c>
      <c r="L200" s="41">
        <f>+(35609*12)+(35609*2)+400+(35609*14*0.09)</f>
        <v>543793.34</v>
      </c>
      <c r="M200" s="52"/>
      <c r="N200" s="48">
        <f>K200</f>
        <v>13</v>
      </c>
      <c r="O200" s="48"/>
      <c r="P200" s="48"/>
      <c r="Q200" s="48"/>
      <c r="R200" s="48"/>
      <c r="S200" s="48"/>
      <c r="T200" s="48"/>
      <c r="U200" s="48"/>
      <c r="V200" s="48">
        <f t="shared" si="31"/>
        <v>13</v>
      </c>
      <c r="W200" s="92">
        <f>L200</f>
        <v>543793.34</v>
      </c>
    </row>
    <row r="201" spans="1:23" s="4" customFormat="1" ht="11.25" x14ac:dyDescent="0.2">
      <c r="A201" s="66" t="s">
        <v>436</v>
      </c>
      <c r="B201" s="81"/>
      <c r="C201" s="48">
        <v>9</v>
      </c>
      <c r="D201" s="48"/>
      <c r="E201" s="48"/>
      <c r="F201" s="48"/>
      <c r="G201" s="48"/>
      <c r="H201" s="48"/>
      <c r="I201" s="48"/>
      <c r="J201" s="48"/>
      <c r="K201" s="48">
        <f t="shared" si="30"/>
        <v>9</v>
      </c>
      <c r="L201" s="41">
        <f>+(32037*12)+(32037*2)+400+(32037*14*0.09)</f>
        <v>489284.62</v>
      </c>
      <c r="M201" s="52"/>
      <c r="N201" s="48">
        <f>K201</f>
        <v>9</v>
      </c>
      <c r="O201" s="48"/>
      <c r="P201" s="48"/>
      <c r="Q201" s="48"/>
      <c r="R201" s="48"/>
      <c r="S201" s="48"/>
      <c r="T201" s="48"/>
      <c r="U201" s="48"/>
      <c r="V201" s="48">
        <f t="shared" si="31"/>
        <v>9</v>
      </c>
      <c r="W201" s="92">
        <f>L201</f>
        <v>489284.62</v>
      </c>
    </row>
    <row r="202" spans="1:23" s="4" customFormat="1" ht="11.25" x14ac:dyDescent="0.2">
      <c r="A202" s="66" t="s">
        <v>437</v>
      </c>
      <c r="B202" s="81"/>
      <c r="C202" s="48">
        <v>12</v>
      </c>
      <c r="D202" s="48"/>
      <c r="E202" s="48"/>
      <c r="F202" s="48"/>
      <c r="G202" s="48"/>
      <c r="H202" s="48"/>
      <c r="I202" s="48"/>
      <c r="J202" s="48"/>
      <c r="K202" s="48">
        <f t="shared" si="30"/>
        <v>12</v>
      </c>
      <c r="L202" s="41">
        <f>+(46513*12)+(46516*2)+400+(46516*14*0.09)</f>
        <v>710198.16</v>
      </c>
      <c r="M202" s="52"/>
      <c r="N202" s="48">
        <f>K202</f>
        <v>12</v>
      </c>
      <c r="O202" s="48"/>
      <c r="P202" s="48"/>
      <c r="Q202" s="48"/>
      <c r="R202" s="48"/>
      <c r="S202" s="48"/>
      <c r="T202" s="48"/>
      <c r="U202" s="48"/>
      <c r="V202" s="48">
        <f t="shared" si="31"/>
        <v>12</v>
      </c>
      <c r="W202" s="92">
        <f>L202</f>
        <v>710198.16</v>
      </c>
    </row>
    <row r="203" spans="1:23" s="4" customFormat="1" ht="11.25" x14ac:dyDescent="0.2">
      <c r="A203" s="114" t="s">
        <v>6</v>
      </c>
      <c r="B203" s="125"/>
      <c r="C203" s="120">
        <f>SUM(C204)</f>
        <v>2</v>
      </c>
      <c r="D203" s="120"/>
      <c r="E203" s="120"/>
      <c r="F203" s="120"/>
      <c r="G203" s="120"/>
      <c r="H203" s="120"/>
      <c r="I203" s="120"/>
      <c r="J203" s="120"/>
      <c r="K203" s="120">
        <f t="shared" si="30"/>
        <v>2</v>
      </c>
      <c r="L203" s="129">
        <f>SUM(L204)</f>
        <v>710234.16</v>
      </c>
      <c r="M203" s="130"/>
      <c r="N203" s="120">
        <f>SUM(N204)</f>
        <v>2</v>
      </c>
      <c r="O203" s="120"/>
      <c r="P203" s="120"/>
      <c r="Q203" s="120"/>
      <c r="R203" s="120"/>
      <c r="S203" s="120"/>
      <c r="T203" s="120"/>
      <c r="U203" s="120"/>
      <c r="V203" s="120">
        <f>SUM(N203:U203)</f>
        <v>2</v>
      </c>
      <c r="W203" s="129">
        <f>SUM(W204)</f>
        <v>710234.16</v>
      </c>
    </row>
    <row r="204" spans="1:23" s="4" customFormat="1" ht="11.25" x14ac:dyDescent="0.2">
      <c r="A204" s="66" t="s">
        <v>438</v>
      </c>
      <c r="B204" s="81"/>
      <c r="C204" s="48">
        <v>2</v>
      </c>
      <c r="D204" s="48"/>
      <c r="E204" s="48"/>
      <c r="F204" s="48"/>
      <c r="G204" s="48"/>
      <c r="H204" s="48"/>
      <c r="I204" s="48"/>
      <c r="J204" s="48"/>
      <c r="K204" s="48">
        <f>SUM(B204:J204)</f>
        <v>2</v>
      </c>
      <c r="L204" s="41">
        <f>+(46516*12)+(46516*2)+400+(46516*14*0.09)</f>
        <v>710234.16</v>
      </c>
      <c r="M204" s="52"/>
      <c r="N204" s="48">
        <f>K204</f>
        <v>2</v>
      </c>
      <c r="O204" s="48"/>
      <c r="P204" s="48"/>
      <c r="Q204" s="48"/>
      <c r="R204" s="48"/>
      <c r="S204" s="48"/>
      <c r="T204" s="48"/>
      <c r="U204" s="48"/>
      <c r="V204" s="48">
        <f t="shared" si="31"/>
        <v>2</v>
      </c>
      <c r="W204" s="92">
        <f>L204</f>
        <v>710234.16</v>
      </c>
    </row>
    <row r="205" spans="1:23" s="4" customFormat="1" ht="11.25" x14ac:dyDescent="0.2">
      <c r="A205" s="131" t="s">
        <v>439</v>
      </c>
      <c r="B205" s="132"/>
      <c r="C205" s="133"/>
      <c r="D205" s="133"/>
      <c r="E205" s="133"/>
      <c r="F205" s="133">
        <v>2</v>
      </c>
      <c r="G205" s="133"/>
      <c r="H205" s="133"/>
      <c r="I205" s="133"/>
      <c r="J205" s="133"/>
      <c r="K205" s="134">
        <f>SUM(B205:J205)</f>
        <v>2</v>
      </c>
      <c r="L205" s="135">
        <f>+(25778*12)+(25778*2)+400+(25778*14*0.09)</f>
        <v>393772.28</v>
      </c>
      <c r="M205" s="136"/>
      <c r="N205" s="133"/>
      <c r="O205" s="133"/>
      <c r="P205" s="133"/>
      <c r="Q205" s="133">
        <v>0</v>
      </c>
      <c r="R205" s="133"/>
      <c r="S205" s="133"/>
      <c r="T205" s="133"/>
      <c r="U205" s="133"/>
      <c r="V205" s="1411">
        <f t="shared" si="31"/>
        <v>0</v>
      </c>
      <c r="W205" s="137"/>
    </row>
    <row r="206" spans="1:23" s="4" customFormat="1" ht="11.25" x14ac:dyDescent="0.2">
      <c r="A206" s="131" t="s">
        <v>440</v>
      </c>
      <c r="B206" s="132"/>
      <c r="C206" s="133"/>
      <c r="D206" s="133"/>
      <c r="E206" s="133">
        <v>15</v>
      </c>
      <c r="F206" s="133"/>
      <c r="G206" s="133"/>
      <c r="H206" s="133"/>
      <c r="I206" s="133"/>
      <c r="J206" s="133"/>
      <c r="K206" s="133">
        <f>SUM(B206:J206)</f>
        <v>15</v>
      </c>
      <c r="L206" s="138">
        <v>1894354</v>
      </c>
      <c r="M206" s="136"/>
      <c r="N206" s="133"/>
      <c r="O206" s="133"/>
      <c r="P206" s="133">
        <v>25</v>
      </c>
      <c r="Q206" s="133"/>
      <c r="R206" s="133"/>
      <c r="S206" s="133"/>
      <c r="T206" s="133"/>
      <c r="U206" s="133"/>
      <c r="V206" s="134">
        <f t="shared" si="31"/>
        <v>25</v>
      </c>
      <c r="W206" s="137">
        <f>1145135+797561.98+273400</f>
        <v>2216096.98</v>
      </c>
    </row>
    <row r="207" spans="1:23" s="4" customFormat="1" ht="11.25" x14ac:dyDescent="0.2">
      <c r="A207" s="131" t="s">
        <v>442</v>
      </c>
      <c r="B207" s="132"/>
      <c r="C207" s="133"/>
      <c r="D207" s="133">
        <f>445+55</f>
        <v>500</v>
      </c>
      <c r="E207" s="133"/>
      <c r="F207" s="133"/>
      <c r="G207" s="133"/>
      <c r="H207" s="133"/>
      <c r="I207" s="133"/>
      <c r="J207" s="133"/>
      <c r="K207" s="133">
        <f>SUM(B207:J207)</f>
        <v>500</v>
      </c>
      <c r="L207" s="139">
        <f>24424252+1736700</f>
        <v>26160952</v>
      </c>
      <c r="M207" s="136"/>
      <c r="N207" s="133"/>
      <c r="O207" s="134">
        <f>331+55</f>
        <v>386</v>
      </c>
      <c r="P207" s="133"/>
      <c r="Q207" s="133"/>
      <c r="R207" s="133"/>
      <c r="S207" s="133"/>
      <c r="T207" s="133"/>
      <c r="U207" s="133"/>
      <c r="V207" s="134">
        <f>SUM(N207:U207)</f>
        <v>386</v>
      </c>
      <c r="W207" s="140">
        <f>21358116+1125804</f>
        <v>22483920</v>
      </c>
    </row>
    <row r="208" spans="1:23" s="4" customFormat="1" ht="11.25" x14ac:dyDescent="0.2">
      <c r="A208" s="131" t="s">
        <v>412</v>
      </c>
      <c r="B208" s="141"/>
      <c r="C208" s="134"/>
      <c r="D208" s="134"/>
      <c r="E208" s="134"/>
      <c r="F208" s="134"/>
      <c r="G208" s="134"/>
      <c r="H208" s="134"/>
      <c r="I208" s="134">
        <v>2</v>
      </c>
      <c r="J208" s="134"/>
      <c r="K208" s="134">
        <f>SUM(B208:J208)</f>
        <v>2</v>
      </c>
      <c r="L208" s="139">
        <v>27439</v>
      </c>
      <c r="M208" s="142"/>
      <c r="N208" s="134"/>
      <c r="O208" s="134"/>
      <c r="P208" s="134"/>
      <c r="Q208" s="134"/>
      <c r="R208" s="134"/>
      <c r="S208" s="134"/>
      <c r="T208" s="134">
        <v>4</v>
      </c>
      <c r="U208" s="134"/>
      <c r="V208" s="134">
        <f t="shared" si="31"/>
        <v>4</v>
      </c>
      <c r="W208" s="140">
        <v>43903</v>
      </c>
    </row>
    <row r="209" spans="1:23" s="4" customFormat="1" ht="11.25" x14ac:dyDescent="0.2">
      <c r="A209" s="67" t="s">
        <v>388</v>
      </c>
      <c r="B209" s="57" t="s">
        <v>63</v>
      </c>
      <c r="C209" s="58">
        <f t="shared" ref="C209:K209" si="32">+C187+C194+C199+C203+C205+C206+C207+C208</f>
        <v>140</v>
      </c>
      <c r="D209" s="58">
        <f t="shared" si="32"/>
        <v>500</v>
      </c>
      <c r="E209" s="58">
        <f t="shared" si="32"/>
        <v>15</v>
      </c>
      <c r="F209" s="58">
        <f t="shared" si="32"/>
        <v>2</v>
      </c>
      <c r="G209" s="58" t="s">
        <v>63</v>
      </c>
      <c r="H209" s="58" t="s">
        <v>63</v>
      </c>
      <c r="I209" s="58">
        <f t="shared" si="32"/>
        <v>2</v>
      </c>
      <c r="J209" s="58" t="s">
        <v>63</v>
      </c>
      <c r="K209" s="58">
        <f t="shared" si="32"/>
        <v>659</v>
      </c>
      <c r="L209" s="61">
        <f>+L187+L194+L199+L203+L205+L206+L207+L208</f>
        <v>43334820.300000004</v>
      </c>
      <c r="M209" s="75" t="s">
        <v>63</v>
      </c>
      <c r="N209" s="58">
        <f>+N187+N194+N199+N203+N205+N206+N207+N208</f>
        <v>137</v>
      </c>
      <c r="O209" s="58">
        <f>+O187+O194+O199+O203+O205+O206+O207+O208</f>
        <v>386</v>
      </c>
      <c r="P209" s="58">
        <f>+P187+P194+P199+P203+P205+P206+P207+P208</f>
        <v>25</v>
      </c>
      <c r="Q209" s="58" t="s">
        <v>63</v>
      </c>
      <c r="R209" s="58" t="s">
        <v>63</v>
      </c>
      <c r="S209" s="58" t="s">
        <v>63</v>
      </c>
      <c r="T209" s="58">
        <f>+T187+T194+T199+T203+T205+T206+T207+T208</f>
        <v>4</v>
      </c>
      <c r="U209" s="58" t="s">
        <v>63</v>
      </c>
      <c r="V209" s="58">
        <f>+V187+V194+V199+V203+V205+V206+V207+V208</f>
        <v>552</v>
      </c>
      <c r="W209" s="61">
        <f>+W187+W194+W199+W203+W205+W206+W207+W208</f>
        <v>39328823</v>
      </c>
    </row>
    <row r="210" spans="1:23" s="4" customFormat="1" ht="11.25" x14ac:dyDescent="0.2">
      <c r="A210" s="66" t="s">
        <v>441</v>
      </c>
      <c r="B210" s="47"/>
      <c r="C210" s="48"/>
      <c r="D210" s="48"/>
      <c r="E210" s="48"/>
      <c r="F210" s="48"/>
      <c r="G210" s="48"/>
      <c r="H210" s="48"/>
      <c r="I210" s="48"/>
      <c r="J210" s="48"/>
      <c r="K210" s="48"/>
      <c r="L210" s="145">
        <v>1406035</v>
      </c>
      <c r="M210" s="52"/>
      <c r="N210" s="48"/>
      <c r="O210" s="48"/>
      <c r="P210" s="48"/>
      <c r="Q210" s="48"/>
      <c r="R210" s="48"/>
      <c r="S210" s="48"/>
      <c r="T210" s="48"/>
      <c r="U210" s="48"/>
      <c r="V210" s="48"/>
      <c r="W210" s="92">
        <v>871078</v>
      </c>
    </row>
    <row r="211" spans="1:23" s="4" customFormat="1" ht="11.25" x14ac:dyDescent="0.2">
      <c r="A211" s="67" t="s">
        <v>413</v>
      </c>
      <c r="B211" s="57" t="s">
        <v>63</v>
      </c>
      <c r="C211" s="58" t="s">
        <v>63</v>
      </c>
      <c r="D211" s="58" t="s">
        <v>63</v>
      </c>
      <c r="E211" s="58" t="s">
        <v>63</v>
      </c>
      <c r="F211" s="58" t="s">
        <v>63</v>
      </c>
      <c r="G211" s="58" t="s">
        <v>63</v>
      </c>
      <c r="H211" s="58" t="s">
        <v>63</v>
      </c>
      <c r="I211" s="58" t="s">
        <v>63</v>
      </c>
      <c r="J211" s="58" t="s">
        <v>63</v>
      </c>
      <c r="K211" s="58" t="s">
        <v>63</v>
      </c>
      <c r="L211" s="61">
        <f>+L210</f>
        <v>1406035</v>
      </c>
      <c r="M211" s="75" t="s">
        <v>63</v>
      </c>
      <c r="N211" s="58" t="s">
        <v>63</v>
      </c>
      <c r="O211" s="58" t="s">
        <v>63</v>
      </c>
      <c r="P211" s="58" t="s">
        <v>63</v>
      </c>
      <c r="Q211" s="58" t="s">
        <v>63</v>
      </c>
      <c r="R211" s="58" t="s">
        <v>63</v>
      </c>
      <c r="S211" s="58" t="s">
        <v>63</v>
      </c>
      <c r="T211" s="58" t="s">
        <v>63</v>
      </c>
      <c r="U211" s="58" t="s">
        <v>63</v>
      </c>
      <c r="V211" s="58" t="s">
        <v>63</v>
      </c>
      <c r="W211" s="61">
        <f>+W210</f>
        <v>871078</v>
      </c>
    </row>
    <row r="212" spans="1:23" s="4" customFormat="1" ht="12" thickBot="1" x14ac:dyDescent="0.25">
      <c r="A212" s="68" t="s">
        <v>346</v>
      </c>
      <c r="B212" s="144" t="str">
        <f>+B209</f>
        <v xml:space="preserve"> </v>
      </c>
      <c r="C212" s="93">
        <f t="shared" ref="C212:K212" si="33">+C209</f>
        <v>140</v>
      </c>
      <c r="D212" s="93">
        <f t="shared" si="33"/>
        <v>500</v>
      </c>
      <c r="E212" s="93">
        <f t="shared" si="33"/>
        <v>15</v>
      </c>
      <c r="F212" s="93">
        <f t="shared" si="33"/>
        <v>2</v>
      </c>
      <c r="G212" s="93" t="str">
        <f t="shared" si="33"/>
        <v xml:space="preserve"> </v>
      </c>
      <c r="H212" s="93" t="str">
        <f t="shared" si="33"/>
        <v xml:space="preserve"> </v>
      </c>
      <c r="I212" s="93">
        <f t="shared" si="33"/>
        <v>2</v>
      </c>
      <c r="J212" s="93" t="str">
        <f t="shared" si="33"/>
        <v xml:space="preserve"> </v>
      </c>
      <c r="K212" s="93">
        <f t="shared" si="33"/>
        <v>659</v>
      </c>
      <c r="L212" s="98">
        <f>+L209+L211</f>
        <v>44740855.300000004</v>
      </c>
      <c r="M212" s="143" t="str">
        <f t="shared" ref="M212:V212" si="34">+M209</f>
        <v xml:space="preserve"> </v>
      </c>
      <c r="N212" s="93">
        <f t="shared" si="34"/>
        <v>137</v>
      </c>
      <c r="O212" s="93">
        <f t="shared" si="34"/>
        <v>386</v>
      </c>
      <c r="P212" s="93">
        <f t="shared" si="34"/>
        <v>25</v>
      </c>
      <c r="Q212" s="93" t="str">
        <f t="shared" si="34"/>
        <v xml:space="preserve"> </v>
      </c>
      <c r="R212" s="93" t="str">
        <f t="shared" si="34"/>
        <v xml:space="preserve"> </v>
      </c>
      <c r="S212" s="93" t="str">
        <f t="shared" si="34"/>
        <v xml:space="preserve"> </v>
      </c>
      <c r="T212" s="93">
        <f t="shared" si="34"/>
        <v>4</v>
      </c>
      <c r="U212" s="93" t="str">
        <f t="shared" si="34"/>
        <v xml:space="preserve"> </v>
      </c>
      <c r="V212" s="93">
        <f t="shared" si="34"/>
        <v>552</v>
      </c>
      <c r="W212" s="98">
        <f>+W209+W211</f>
        <v>40199901</v>
      </c>
    </row>
    <row r="213" spans="1:23" s="1336" customFormat="1" ht="19.899999999999999" customHeight="1" thickTop="1" thickBot="1" x14ac:dyDescent="0.25">
      <c r="A213" s="1979" t="s">
        <v>570</v>
      </c>
      <c r="B213" s="1979"/>
      <c r="C213" s="1979"/>
      <c r="D213" s="1979"/>
      <c r="E213" s="1979"/>
      <c r="F213" s="1979"/>
      <c r="G213" s="1979"/>
      <c r="H213" s="1979"/>
      <c r="I213" s="1979"/>
      <c r="J213" s="1979"/>
      <c r="K213" s="1979"/>
      <c r="L213" s="1979"/>
      <c r="M213" s="1979"/>
      <c r="N213" s="1979"/>
      <c r="O213" s="1979"/>
      <c r="P213" s="1979"/>
      <c r="Q213" s="1979"/>
      <c r="R213" s="1979"/>
      <c r="S213" s="1979"/>
      <c r="T213" s="1979"/>
      <c r="U213" s="1979"/>
      <c r="V213" s="1979"/>
      <c r="W213" s="1979"/>
    </row>
    <row r="214" spans="1:23" s="4" customFormat="1" ht="12" thickTop="1" x14ac:dyDescent="0.2">
      <c r="A214" s="218" t="s">
        <v>7</v>
      </c>
      <c r="B214" s="219"/>
      <c r="C214" s="272">
        <f>SUM(C215:C218)</f>
        <v>11</v>
      </c>
      <c r="D214" s="273"/>
      <c r="E214" s="273"/>
      <c r="F214" s="273"/>
      <c r="G214" s="273"/>
      <c r="H214" s="273"/>
      <c r="I214" s="273"/>
      <c r="J214" s="273"/>
      <c r="K214" s="272">
        <f t="shared" ref="K214:K220" si="35">SUM(B214:J214)</f>
        <v>11</v>
      </c>
      <c r="L214" s="274">
        <f>SUM(L215:L218)</f>
        <v>2099090</v>
      </c>
      <c r="M214" s="275"/>
      <c r="N214" s="272">
        <f>SUM(N215:N218)</f>
        <v>11</v>
      </c>
      <c r="O214" s="273"/>
      <c r="P214" s="273"/>
      <c r="Q214" s="273"/>
      <c r="R214" s="273"/>
      <c r="S214" s="273"/>
      <c r="T214" s="273"/>
      <c r="U214" s="273"/>
      <c r="V214" s="272">
        <f>SUM(V215:V218)</f>
        <v>11</v>
      </c>
      <c r="W214" s="274">
        <f>SUM(W215:W218)</f>
        <v>2099330</v>
      </c>
    </row>
    <row r="215" spans="1:23" s="4" customFormat="1" ht="11.25" x14ac:dyDescent="0.2">
      <c r="A215" s="66" t="s">
        <v>443</v>
      </c>
      <c r="B215" s="42"/>
      <c r="C215" s="101">
        <v>1</v>
      </c>
      <c r="D215" s="102"/>
      <c r="E215" s="102"/>
      <c r="F215" s="102"/>
      <c r="G215" s="102"/>
      <c r="H215" s="102"/>
      <c r="I215" s="102"/>
      <c r="J215" s="102"/>
      <c r="K215" s="101">
        <f t="shared" si="35"/>
        <v>1</v>
      </c>
      <c r="L215" s="103">
        <v>229300</v>
      </c>
      <c r="M215" s="110"/>
      <c r="N215" s="101">
        <v>1</v>
      </c>
      <c r="O215" s="101"/>
      <c r="P215" s="101"/>
      <c r="Q215" s="101"/>
      <c r="R215" s="101"/>
      <c r="S215" s="101"/>
      <c r="T215" s="101"/>
      <c r="U215" s="101"/>
      <c r="V215" s="101">
        <v>1</v>
      </c>
      <c r="W215" s="103">
        <v>232060</v>
      </c>
    </row>
    <row r="216" spans="1:23" s="4" customFormat="1" ht="11.25" x14ac:dyDescent="0.2">
      <c r="A216" s="66" t="s">
        <v>444</v>
      </c>
      <c r="B216" s="42"/>
      <c r="C216" s="101">
        <v>1</v>
      </c>
      <c r="D216" s="102"/>
      <c r="E216" s="102"/>
      <c r="F216" s="102"/>
      <c r="G216" s="102"/>
      <c r="H216" s="102"/>
      <c r="I216" s="102"/>
      <c r="J216" s="102"/>
      <c r="K216" s="101">
        <f t="shared" si="35"/>
        <v>1</v>
      </c>
      <c r="L216" s="103">
        <v>221670</v>
      </c>
      <c r="M216" s="110"/>
      <c r="N216" s="101">
        <v>1</v>
      </c>
      <c r="O216" s="101"/>
      <c r="P216" s="101"/>
      <c r="Q216" s="101"/>
      <c r="R216" s="101"/>
      <c r="S216" s="101"/>
      <c r="T216" s="101"/>
      <c r="U216" s="101"/>
      <c r="V216" s="101">
        <v>1</v>
      </c>
      <c r="W216" s="103">
        <v>224430</v>
      </c>
    </row>
    <row r="217" spans="1:23" s="4" customFormat="1" ht="11.25" x14ac:dyDescent="0.2">
      <c r="A217" s="66" t="s">
        <v>362</v>
      </c>
      <c r="B217" s="42"/>
      <c r="C217" s="101">
        <v>7</v>
      </c>
      <c r="D217" s="102"/>
      <c r="E217" s="102"/>
      <c r="F217" s="102"/>
      <c r="G217" s="102"/>
      <c r="H217" s="102"/>
      <c r="I217" s="102"/>
      <c r="J217" s="102"/>
      <c r="K217" s="101">
        <f t="shared" si="35"/>
        <v>7</v>
      </c>
      <c r="L217" s="103">
        <v>1265820</v>
      </c>
      <c r="M217" s="110"/>
      <c r="N217" s="101">
        <v>7</v>
      </c>
      <c r="O217" s="101"/>
      <c r="P217" s="101"/>
      <c r="Q217" s="101"/>
      <c r="R217" s="101"/>
      <c r="S217" s="101"/>
      <c r="T217" s="101"/>
      <c r="U217" s="101"/>
      <c r="V217" s="101">
        <v>7</v>
      </c>
      <c r="W217" s="103">
        <v>1255020</v>
      </c>
    </row>
    <row r="218" spans="1:23" s="4" customFormat="1" ht="11.25" x14ac:dyDescent="0.2">
      <c r="A218" s="66" t="s">
        <v>364</v>
      </c>
      <c r="B218" s="42"/>
      <c r="C218" s="101">
        <v>2</v>
      </c>
      <c r="D218" s="102"/>
      <c r="E218" s="102"/>
      <c r="F218" s="102"/>
      <c r="G218" s="102"/>
      <c r="H218" s="102"/>
      <c r="I218" s="102"/>
      <c r="J218" s="102"/>
      <c r="K218" s="101">
        <f t="shared" si="35"/>
        <v>2</v>
      </c>
      <c r="L218" s="103">
        <v>382300</v>
      </c>
      <c r="M218" s="110"/>
      <c r="N218" s="101">
        <v>2</v>
      </c>
      <c r="O218" s="101"/>
      <c r="P218" s="101"/>
      <c r="Q218" s="101"/>
      <c r="R218" s="101"/>
      <c r="S218" s="101"/>
      <c r="T218" s="101"/>
      <c r="U218" s="101"/>
      <c r="V218" s="101">
        <v>2</v>
      </c>
      <c r="W218" s="103">
        <v>387820</v>
      </c>
    </row>
    <row r="219" spans="1:23" s="4" customFormat="1" ht="11.25" x14ac:dyDescent="0.2">
      <c r="A219" s="114" t="s">
        <v>65</v>
      </c>
      <c r="B219" s="115"/>
      <c r="C219" s="116"/>
      <c r="D219" s="118">
        <v>67</v>
      </c>
      <c r="E219" s="118"/>
      <c r="F219" s="118"/>
      <c r="G219" s="118"/>
      <c r="H219" s="118"/>
      <c r="I219" s="118"/>
      <c r="J219" s="118"/>
      <c r="K219" s="118">
        <f t="shared" si="35"/>
        <v>67</v>
      </c>
      <c r="L219" s="119">
        <v>5001046</v>
      </c>
      <c r="M219" s="117"/>
      <c r="N219" s="118"/>
      <c r="O219" s="118">
        <v>67</v>
      </c>
      <c r="P219" s="118"/>
      <c r="Q219" s="118"/>
      <c r="R219" s="118"/>
      <c r="S219" s="118"/>
      <c r="T219" s="118"/>
      <c r="U219" s="118"/>
      <c r="V219" s="118">
        <f>SUM(N219:U219)</f>
        <v>67</v>
      </c>
      <c r="W219" s="119">
        <v>4360293</v>
      </c>
    </row>
    <row r="220" spans="1:23" s="4" customFormat="1" ht="11.25" x14ac:dyDescent="0.2">
      <c r="A220" s="114" t="s">
        <v>411</v>
      </c>
      <c r="B220" s="115"/>
      <c r="C220" s="116"/>
      <c r="D220" s="118"/>
      <c r="E220" s="118"/>
      <c r="F220" s="118"/>
      <c r="G220" s="118"/>
      <c r="H220" s="118"/>
      <c r="I220" s="118">
        <v>11</v>
      </c>
      <c r="J220" s="118"/>
      <c r="K220" s="118">
        <f t="shared" si="35"/>
        <v>11</v>
      </c>
      <c r="L220" s="119">
        <v>107699</v>
      </c>
      <c r="M220" s="117"/>
      <c r="N220" s="118"/>
      <c r="O220" s="118"/>
      <c r="P220" s="118"/>
      <c r="Q220" s="118"/>
      <c r="R220" s="118"/>
      <c r="S220" s="118"/>
      <c r="T220" s="118">
        <v>3</v>
      </c>
      <c r="U220" s="118"/>
      <c r="V220" s="118">
        <f>SUM(N220:U220)</f>
        <v>3</v>
      </c>
      <c r="W220" s="119">
        <v>15696</v>
      </c>
    </row>
    <row r="221" spans="1:23" s="4" customFormat="1" ht="11.25" x14ac:dyDescent="0.2">
      <c r="A221" s="36" t="s">
        <v>388</v>
      </c>
      <c r="B221" s="39"/>
      <c r="C221" s="104">
        <f>+C214+C219+C220</f>
        <v>11</v>
      </c>
      <c r="D221" s="104">
        <f>+D214+D219+D220</f>
        <v>67</v>
      </c>
      <c r="E221" s="105"/>
      <c r="F221" s="105"/>
      <c r="G221" s="105"/>
      <c r="H221" s="105"/>
      <c r="I221" s="104">
        <f>+I214+I219+I220</f>
        <v>11</v>
      </c>
      <c r="J221" s="105"/>
      <c r="K221" s="104">
        <f>+K214+K219+K220</f>
        <v>89</v>
      </c>
      <c r="L221" s="106">
        <f>+L214+L219+L220</f>
        <v>7207835</v>
      </c>
      <c r="M221" s="111"/>
      <c r="N221" s="104">
        <f>+N214+N219+N220</f>
        <v>11</v>
      </c>
      <c r="O221" s="104">
        <f>+O214+O219+O220</f>
        <v>67</v>
      </c>
      <c r="P221" s="104"/>
      <c r="Q221" s="104"/>
      <c r="R221" s="104"/>
      <c r="S221" s="104"/>
      <c r="T221" s="104">
        <f>+T214+T219+T220</f>
        <v>3</v>
      </c>
      <c r="U221" s="104"/>
      <c r="V221" s="104">
        <f>+V214+V219+V220</f>
        <v>81</v>
      </c>
      <c r="W221" s="106">
        <f>+W214+W219+W220</f>
        <v>6475319</v>
      </c>
    </row>
    <row r="222" spans="1:23" s="4" customFormat="1" ht="11.25" x14ac:dyDescent="0.2">
      <c r="A222" s="95" t="s">
        <v>441</v>
      </c>
      <c r="B222" s="60"/>
      <c r="C222" s="101">
        <v>11</v>
      </c>
      <c r="D222" s="101"/>
      <c r="E222" s="101"/>
      <c r="F222" s="101"/>
      <c r="G222" s="101"/>
      <c r="H222" s="101"/>
      <c r="I222" s="101"/>
      <c r="J222" s="101"/>
      <c r="K222" s="101">
        <f>SUM(B222:J222)</f>
        <v>11</v>
      </c>
      <c r="L222" s="103">
        <v>167168</v>
      </c>
      <c r="M222" s="112"/>
      <c r="N222" s="101">
        <v>11</v>
      </c>
      <c r="O222" s="101"/>
      <c r="P222" s="101"/>
      <c r="Q222" s="101"/>
      <c r="R222" s="101"/>
      <c r="S222" s="101"/>
      <c r="T222" s="101"/>
      <c r="U222" s="101"/>
      <c r="V222" s="101">
        <f>SUM(N222:U222)</f>
        <v>11</v>
      </c>
      <c r="W222" s="103">
        <v>180668</v>
      </c>
    </row>
    <row r="223" spans="1:23" s="4" customFormat="1" ht="11.25" x14ac:dyDescent="0.2">
      <c r="A223" s="95" t="s">
        <v>126</v>
      </c>
      <c r="B223" s="60"/>
      <c r="C223" s="107"/>
      <c r="D223" s="101"/>
      <c r="E223" s="101"/>
      <c r="F223" s="101"/>
      <c r="G223" s="101"/>
      <c r="H223" s="101"/>
      <c r="I223" s="101"/>
      <c r="J223" s="101">
        <v>7</v>
      </c>
      <c r="K223" s="101">
        <f>SUM(B223:J223)</f>
        <v>7</v>
      </c>
      <c r="L223" s="103">
        <v>223007</v>
      </c>
      <c r="M223" s="112"/>
      <c r="N223" s="101"/>
      <c r="O223" s="101"/>
      <c r="P223" s="101"/>
      <c r="Q223" s="101"/>
      <c r="R223" s="101"/>
      <c r="S223" s="101"/>
      <c r="T223" s="101"/>
      <c r="U223" s="101">
        <v>7</v>
      </c>
      <c r="V223" s="101">
        <f>SUM(N223:U223)</f>
        <v>7</v>
      </c>
      <c r="W223" s="103">
        <v>252000</v>
      </c>
    </row>
    <row r="224" spans="1:23" s="4" customFormat="1" ht="11.25" x14ac:dyDescent="0.2">
      <c r="A224" s="36" t="s">
        <v>413</v>
      </c>
      <c r="B224" s="39"/>
      <c r="C224" s="104">
        <f>+C222+C223</f>
        <v>11</v>
      </c>
      <c r="D224" s="105"/>
      <c r="E224" s="105"/>
      <c r="F224" s="105"/>
      <c r="G224" s="105"/>
      <c r="H224" s="105"/>
      <c r="I224" s="105"/>
      <c r="J224" s="104">
        <f>+J222+J223</f>
        <v>7</v>
      </c>
      <c r="K224" s="104">
        <f>+K223</f>
        <v>7</v>
      </c>
      <c r="L224" s="106">
        <f>+L222+L223</f>
        <v>390175</v>
      </c>
      <c r="M224" s="111"/>
      <c r="N224" s="104">
        <f>+N222+N223</f>
        <v>11</v>
      </c>
      <c r="O224" s="104"/>
      <c r="P224" s="104"/>
      <c r="Q224" s="104"/>
      <c r="R224" s="104"/>
      <c r="S224" s="104"/>
      <c r="T224" s="104"/>
      <c r="U224" s="104">
        <f>+U222+U223</f>
        <v>7</v>
      </c>
      <c r="V224" s="104">
        <f>+V223</f>
        <v>7</v>
      </c>
      <c r="W224" s="106">
        <f>+W222+W223</f>
        <v>432668</v>
      </c>
    </row>
    <row r="225" spans="1:23" s="4" customFormat="1" ht="12" thickBot="1" x14ac:dyDescent="0.25">
      <c r="A225" s="68" t="s">
        <v>445</v>
      </c>
      <c r="B225" s="70"/>
      <c r="C225" s="108">
        <f>+C221</f>
        <v>11</v>
      </c>
      <c r="D225" s="108">
        <f>+D221</f>
        <v>67</v>
      </c>
      <c r="E225" s="108"/>
      <c r="F225" s="108"/>
      <c r="G225" s="108"/>
      <c r="H225" s="108"/>
      <c r="I225" s="108">
        <f>+I221+I224</f>
        <v>11</v>
      </c>
      <c r="J225" s="108">
        <f>+J221+J224</f>
        <v>7</v>
      </c>
      <c r="K225" s="108">
        <f>+K221+K224</f>
        <v>96</v>
      </c>
      <c r="L225" s="109">
        <f>+L221+L224</f>
        <v>7598010</v>
      </c>
      <c r="M225" s="113"/>
      <c r="N225" s="108">
        <f>+N221</f>
        <v>11</v>
      </c>
      <c r="O225" s="108">
        <f>+O221+O224</f>
        <v>67</v>
      </c>
      <c r="P225" s="108"/>
      <c r="Q225" s="108"/>
      <c r="R225" s="108"/>
      <c r="S225" s="108"/>
      <c r="T225" s="108">
        <f>+T221+T224</f>
        <v>3</v>
      </c>
      <c r="U225" s="108">
        <f>+U221+U224</f>
        <v>7</v>
      </c>
      <c r="V225" s="108">
        <f>+V221+V224</f>
        <v>88</v>
      </c>
      <c r="W225" s="109">
        <f>+W221+W224</f>
        <v>6907987</v>
      </c>
    </row>
    <row r="226" spans="1:23" ht="19.899999999999999" customHeight="1" thickTop="1" thickBot="1" x14ac:dyDescent="0.25">
      <c r="A226" s="1974" t="s">
        <v>571</v>
      </c>
      <c r="B226" s="1974"/>
      <c r="C226" s="1974"/>
      <c r="D226" s="1974"/>
      <c r="E226" s="1974"/>
      <c r="F226" s="1974"/>
      <c r="G226" s="1974"/>
      <c r="H226" s="1974"/>
      <c r="I226" s="1974"/>
      <c r="J226" s="1974"/>
      <c r="K226" s="1974"/>
      <c r="L226" s="1974"/>
      <c r="M226" s="1974"/>
      <c r="N226" s="1974"/>
      <c r="O226" s="1974"/>
      <c r="P226" s="1974"/>
      <c r="Q226" s="1974"/>
      <c r="R226" s="1974"/>
      <c r="S226" s="1974"/>
      <c r="T226" s="1974"/>
      <c r="U226" s="1974"/>
      <c r="V226" s="1974"/>
      <c r="W226" s="1974"/>
    </row>
    <row r="227" spans="1:23" s="4" customFormat="1" thickTop="1" x14ac:dyDescent="0.2">
      <c r="A227" s="218" t="s">
        <v>7</v>
      </c>
      <c r="B227" s="222" t="s">
        <v>63</v>
      </c>
      <c r="C227" s="223">
        <f>SUM(C228:C230)</f>
        <v>20</v>
      </c>
      <c r="D227" s="276"/>
      <c r="E227" s="223">
        <f>SUM(E228:E230)</f>
        <v>1</v>
      </c>
      <c r="F227" s="276"/>
      <c r="G227" s="276"/>
      <c r="H227" s="276"/>
      <c r="I227" s="276"/>
      <c r="J227" s="276"/>
      <c r="K227" s="223">
        <f>SUM(K228:K230)</f>
        <v>21</v>
      </c>
      <c r="L227" s="264">
        <f>SUM(L228:L230)</f>
        <v>6743449.5200000005</v>
      </c>
      <c r="M227" s="222" t="s">
        <v>63</v>
      </c>
      <c r="N227" s="223">
        <f>SUM(N228:N230)</f>
        <v>27</v>
      </c>
      <c r="O227" s="276"/>
      <c r="P227" s="223">
        <f>SUM(P228:P230)</f>
        <v>1</v>
      </c>
      <c r="Q227" s="276"/>
      <c r="R227" s="276"/>
      <c r="S227" s="276"/>
      <c r="T227" s="276"/>
      <c r="U227" s="276"/>
      <c r="V227" s="223">
        <f>SUM(V228:V230)</f>
        <v>28</v>
      </c>
      <c r="W227" s="264">
        <f>SUM(W228:W230)</f>
        <v>6762042.5700000003</v>
      </c>
    </row>
    <row r="228" spans="1:23" s="4" customFormat="1" ht="12" x14ac:dyDescent="0.2">
      <c r="A228" s="66" t="s">
        <v>446</v>
      </c>
      <c r="B228" s="47"/>
      <c r="C228" s="48"/>
      <c r="D228" s="150"/>
      <c r="E228" s="48">
        <v>1</v>
      </c>
      <c r="F228" s="150"/>
      <c r="G228" s="150"/>
      <c r="H228" s="150"/>
      <c r="I228" s="150"/>
      <c r="J228" s="150"/>
      <c r="K228" s="73">
        <f>SUM(B228:J228)</f>
        <v>1</v>
      </c>
      <c r="L228" s="41">
        <v>414341.29</v>
      </c>
      <c r="M228" s="52"/>
      <c r="N228" s="48"/>
      <c r="O228" s="48"/>
      <c r="P228" s="48">
        <v>1</v>
      </c>
      <c r="Q228" s="48"/>
      <c r="R228" s="48"/>
      <c r="S228" s="48"/>
      <c r="T228" s="48"/>
      <c r="U228" s="48"/>
      <c r="V228" s="73">
        <f>SUM(M228:U228)</f>
        <v>1</v>
      </c>
      <c r="W228" s="41">
        <v>439925.03</v>
      </c>
    </row>
    <row r="229" spans="1:23" s="4" customFormat="1" ht="12" x14ac:dyDescent="0.2">
      <c r="A229" s="66" t="s">
        <v>447</v>
      </c>
      <c r="B229" s="47"/>
      <c r="C229" s="48">
        <v>1</v>
      </c>
      <c r="D229" s="150"/>
      <c r="E229" s="48"/>
      <c r="F229" s="150"/>
      <c r="G229" s="150"/>
      <c r="H229" s="150"/>
      <c r="I229" s="150"/>
      <c r="J229" s="150"/>
      <c r="K229" s="73">
        <f>SUM(B229:J229)</f>
        <v>1</v>
      </c>
      <c r="L229" s="41">
        <v>245271.41</v>
      </c>
      <c r="M229" s="52"/>
      <c r="N229" s="48">
        <v>1</v>
      </c>
      <c r="O229" s="48"/>
      <c r="P229" s="48"/>
      <c r="Q229" s="48"/>
      <c r="R229" s="48"/>
      <c r="S229" s="48"/>
      <c r="T229" s="48"/>
      <c r="U229" s="48"/>
      <c r="V229" s="73">
        <f>SUM(M229:U229)</f>
        <v>1</v>
      </c>
      <c r="W229" s="41">
        <v>247868.71</v>
      </c>
    </row>
    <row r="230" spans="1:23" s="4" customFormat="1" ht="12" x14ac:dyDescent="0.2">
      <c r="A230" s="66" t="s">
        <v>448</v>
      </c>
      <c r="B230" s="47"/>
      <c r="C230" s="48">
        <v>19</v>
      </c>
      <c r="D230" s="150"/>
      <c r="E230" s="48"/>
      <c r="F230" s="150"/>
      <c r="G230" s="150"/>
      <c r="H230" s="150"/>
      <c r="I230" s="150"/>
      <c r="J230" s="150"/>
      <c r="K230" s="73">
        <f>SUM(B230:J230)</f>
        <v>19</v>
      </c>
      <c r="L230" s="41">
        <v>6083836.8200000003</v>
      </c>
      <c r="M230" s="52"/>
      <c r="N230" s="48">
        <v>26</v>
      </c>
      <c r="O230" s="48"/>
      <c r="P230" s="48"/>
      <c r="Q230" s="48"/>
      <c r="R230" s="48"/>
      <c r="S230" s="48"/>
      <c r="T230" s="48"/>
      <c r="U230" s="48"/>
      <c r="V230" s="73">
        <f>SUM(M230:U230)</f>
        <v>26</v>
      </c>
      <c r="W230" s="41">
        <v>6074248.8300000001</v>
      </c>
    </row>
    <row r="231" spans="1:23" s="4" customFormat="1" x14ac:dyDescent="0.2">
      <c r="A231" s="114" t="s">
        <v>4</v>
      </c>
      <c r="B231" s="125" t="s">
        <v>63</v>
      </c>
      <c r="C231" s="120">
        <f>SUM(C232:C234)</f>
        <v>206</v>
      </c>
      <c r="D231" s="151"/>
      <c r="E231" s="153"/>
      <c r="F231" s="151"/>
      <c r="G231" s="151"/>
      <c r="H231" s="151"/>
      <c r="I231" s="151"/>
      <c r="J231" s="151"/>
      <c r="K231" s="120">
        <f>SUM(K232:K234)</f>
        <v>206</v>
      </c>
      <c r="L231" s="129">
        <f>SUM(L232:L234)</f>
        <v>27093656.739999998</v>
      </c>
      <c r="M231" s="125" t="s">
        <v>63</v>
      </c>
      <c r="N231" s="120">
        <f>SUM(N232:N234)</f>
        <v>215</v>
      </c>
      <c r="O231" s="151"/>
      <c r="P231" s="151"/>
      <c r="Q231" s="151"/>
      <c r="R231" s="151"/>
      <c r="S231" s="151"/>
      <c r="T231" s="151"/>
      <c r="U231" s="151"/>
      <c r="V231" s="120">
        <f>SUM(V232:V234)</f>
        <v>215</v>
      </c>
      <c r="W231" s="129">
        <f>SUM(W232:W234)</f>
        <v>27987149.68</v>
      </c>
    </row>
    <row r="232" spans="1:23" s="4" customFormat="1" ht="12" x14ac:dyDescent="0.2">
      <c r="A232" s="66" t="s">
        <v>449</v>
      </c>
      <c r="B232" s="47"/>
      <c r="C232" s="48">
        <v>45</v>
      </c>
      <c r="D232" s="150"/>
      <c r="E232" s="48"/>
      <c r="F232" s="150"/>
      <c r="G232" s="150"/>
      <c r="H232" s="150"/>
      <c r="I232" s="150"/>
      <c r="J232" s="150"/>
      <c r="K232" s="73">
        <f>SUM(B232:J232)</f>
        <v>45</v>
      </c>
      <c r="L232" s="41">
        <v>8556263.0499999989</v>
      </c>
      <c r="M232" s="52"/>
      <c r="N232" s="48">
        <v>47</v>
      </c>
      <c r="O232" s="48"/>
      <c r="P232" s="48"/>
      <c r="Q232" s="48"/>
      <c r="R232" s="48"/>
      <c r="S232" s="48"/>
      <c r="T232" s="48"/>
      <c r="U232" s="48"/>
      <c r="V232" s="73">
        <f>SUM(M232:U232)</f>
        <v>47</v>
      </c>
      <c r="W232" s="41">
        <v>8827728.0300000012</v>
      </c>
    </row>
    <row r="233" spans="1:23" s="4" customFormat="1" ht="12" x14ac:dyDescent="0.2">
      <c r="A233" s="66" t="s">
        <v>450</v>
      </c>
      <c r="B233" s="47"/>
      <c r="C233" s="48">
        <v>77</v>
      </c>
      <c r="D233" s="150"/>
      <c r="E233" s="48"/>
      <c r="F233" s="150"/>
      <c r="G233" s="150"/>
      <c r="H233" s="150"/>
      <c r="I233" s="150"/>
      <c r="J233" s="150"/>
      <c r="K233" s="73">
        <f>SUM(B233:J233)</f>
        <v>77</v>
      </c>
      <c r="L233" s="41">
        <v>10357042.130000001</v>
      </c>
      <c r="M233" s="52"/>
      <c r="N233" s="48">
        <v>82</v>
      </c>
      <c r="O233" s="48"/>
      <c r="P233" s="48"/>
      <c r="Q233" s="48"/>
      <c r="R233" s="48"/>
      <c r="S233" s="48"/>
      <c r="T233" s="48"/>
      <c r="U233" s="48"/>
      <c r="V233" s="73">
        <f>SUM(M233:U233)</f>
        <v>82</v>
      </c>
      <c r="W233" s="41">
        <v>10778630.479999999</v>
      </c>
    </row>
    <row r="234" spans="1:23" s="4" customFormat="1" ht="12" x14ac:dyDescent="0.2">
      <c r="A234" s="66" t="s">
        <v>451</v>
      </c>
      <c r="B234" s="47"/>
      <c r="C234" s="48">
        <v>84</v>
      </c>
      <c r="D234" s="150"/>
      <c r="E234" s="48"/>
      <c r="F234" s="150"/>
      <c r="G234" s="150"/>
      <c r="H234" s="150"/>
      <c r="I234" s="150"/>
      <c r="J234" s="150"/>
      <c r="K234" s="73">
        <f>SUM(B234:J234)</f>
        <v>84</v>
      </c>
      <c r="L234" s="41">
        <v>8180351.5599999996</v>
      </c>
      <c r="M234" s="52"/>
      <c r="N234" s="48">
        <v>86</v>
      </c>
      <c r="O234" s="48"/>
      <c r="P234" s="48"/>
      <c r="Q234" s="48"/>
      <c r="R234" s="48"/>
      <c r="S234" s="48"/>
      <c r="T234" s="48"/>
      <c r="U234" s="48"/>
      <c r="V234" s="73">
        <f>SUM(M234:U234)</f>
        <v>86</v>
      </c>
      <c r="W234" s="41">
        <v>8380791.1699999999</v>
      </c>
    </row>
    <row r="235" spans="1:23" s="4" customFormat="1" ht="12" x14ac:dyDescent="0.2">
      <c r="A235" s="114" t="s">
        <v>5</v>
      </c>
      <c r="B235" s="125" t="s">
        <v>63</v>
      </c>
      <c r="C235" s="120">
        <f>+C236</f>
        <v>24</v>
      </c>
      <c r="D235" s="151"/>
      <c r="E235" s="151"/>
      <c r="F235" s="151"/>
      <c r="G235" s="151"/>
      <c r="H235" s="151"/>
      <c r="I235" s="151"/>
      <c r="J235" s="151"/>
      <c r="K235" s="120">
        <f>+K236</f>
        <v>24</v>
      </c>
      <c r="L235" s="129">
        <f>+L236</f>
        <v>1584853.74</v>
      </c>
      <c r="M235" s="125" t="s">
        <v>63</v>
      </c>
      <c r="N235" s="120">
        <f>+N236</f>
        <v>25</v>
      </c>
      <c r="O235" s="151"/>
      <c r="P235" s="151"/>
      <c r="Q235" s="151"/>
      <c r="R235" s="151"/>
      <c r="S235" s="151"/>
      <c r="T235" s="151"/>
      <c r="U235" s="151"/>
      <c r="V235" s="120">
        <f>+V236</f>
        <v>25</v>
      </c>
      <c r="W235" s="129">
        <f>+W236</f>
        <v>1571789.75</v>
      </c>
    </row>
    <row r="236" spans="1:23" s="4" customFormat="1" ht="12" x14ac:dyDescent="0.2">
      <c r="A236" s="66" t="s">
        <v>452</v>
      </c>
      <c r="B236" s="47"/>
      <c r="C236" s="48">
        <v>24</v>
      </c>
      <c r="D236" s="150"/>
      <c r="E236" s="48"/>
      <c r="F236" s="150"/>
      <c r="G236" s="150"/>
      <c r="H236" s="150"/>
      <c r="I236" s="150"/>
      <c r="J236" s="150"/>
      <c r="K236" s="73">
        <f>SUM(B236:J236)</f>
        <v>24</v>
      </c>
      <c r="L236" s="41">
        <v>1584853.74</v>
      </c>
      <c r="M236" s="52"/>
      <c r="N236" s="48">
        <v>25</v>
      </c>
      <c r="O236" s="48"/>
      <c r="P236" s="48"/>
      <c r="Q236" s="48"/>
      <c r="R236" s="48"/>
      <c r="S236" s="48"/>
      <c r="T236" s="48"/>
      <c r="U236" s="48"/>
      <c r="V236" s="73">
        <f>SUM(M236:U236)</f>
        <v>25</v>
      </c>
      <c r="W236" s="41">
        <v>1571789.75</v>
      </c>
    </row>
    <row r="237" spans="1:23" s="4" customFormat="1" ht="12" x14ac:dyDescent="0.2">
      <c r="A237" s="148" t="s">
        <v>455</v>
      </c>
      <c r="B237" s="141"/>
      <c r="C237" s="134"/>
      <c r="D237" s="134">
        <v>199</v>
      </c>
      <c r="E237" s="134"/>
      <c r="F237" s="151"/>
      <c r="G237" s="151"/>
      <c r="H237" s="151"/>
      <c r="I237" s="151"/>
      <c r="J237" s="151"/>
      <c r="K237" s="133">
        <f>SUM(B237:J237)</f>
        <v>199</v>
      </c>
      <c r="L237" s="139">
        <v>13993482</v>
      </c>
      <c r="M237" s="125" t="s">
        <v>63</v>
      </c>
      <c r="N237" s="134"/>
      <c r="O237" s="134">
        <v>207</v>
      </c>
      <c r="P237" s="134"/>
      <c r="Q237" s="134"/>
      <c r="R237" s="134"/>
      <c r="S237" s="134"/>
      <c r="T237" s="134"/>
      <c r="U237" s="134"/>
      <c r="V237" s="133">
        <f>SUM(M237:U237)</f>
        <v>207</v>
      </c>
      <c r="W237" s="139">
        <v>11891183</v>
      </c>
    </row>
    <row r="238" spans="1:23" s="4" customFormat="1" ht="12" x14ac:dyDescent="0.2">
      <c r="A238" s="148" t="s">
        <v>456</v>
      </c>
      <c r="B238" s="141"/>
      <c r="C238" s="134"/>
      <c r="D238" s="151"/>
      <c r="E238" s="134"/>
      <c r="F238" s="134"/>
      <c r="G238" s="134"/>
      <c r="H238" s="134">
        <v>128</v>
      </c>
      <c r="I238" s="134"/>
      <c r="J238" s="134"/>
      <c r="K238" s="133">
        <f>SUM(B238:J238)</f>
        <v>128</v>
      </c>
      <c r="L238" s="139">
        <v>1839859</v>
      </c>
      <c r="M238" s="125" t="s">
        <v>63</v>
      </c>
      <c r="N238" s="134"/>
      <c r="O238" s="134"/>
      <c r="P238" s="134"/>
      <c r="Q238" s="134"/>
      <c r="R238" s="134"/>
      <c r="S238" s="134"/>
      <c r="T238" s="134">
        <v>143</v>
      </c>
      <c r="U238" s="134"/>
      <c r="V238" s="133">
        <f>SUM(M238:U238)</f>
        <v>143</v>
      </c>
      <c r="W238" s="139">
        <v>1666000</v>
      </c>
    </row>
    <row r="239" spans="1:23" s="4" customFormat="1" ht="12" x14ac:dyDescent="0.2">
      <c r="A239" s="67" t="s">
        <v>388</v>
      </c>
      <c r="B239" s="57" t="s">
        <v>63</v>
      </c>
      <c r="C239" s="58">
        <f>+C227+C231+C235+C237+C238</f>
        <v>250</v>
      </c>
      <c r="D239" s="58">
        <f>+D227+D231+D235+D237+D238</f>
        <v>199</v>
      </c>
      <c r="E239" s="58">
        <f>+E227+E231+E235+E237+E238</f>
        <v>1</v>
      </c>
      <c r="F239" s="152"/>
      <c r="G239" s="152"/>
      <c r="H239" s="58">
        <f>+H227+H231+H235+H237+H238</f>
        <v>128</v>
      </c>
      <c r="I239" s="152"/>
      <c r="J239" s="152"/>
      <c r="K239" s="58">
        <f>+K227+K231+K235+K237+K238</f>
        <v>578</v>
      </c>
      <c r="L239" s="61">
        <f>+L227+L231+L235+L237+L238</f>
        <v>51255301</v>
      </c>
      <c r="M239" s="57" t="s">
        <v>63</v>
      </c>
      <c r="N239" s="58">
        <f t="shared" ref="N239:T239" si="36">+N227+N231+N235+N237+N238</f>
        <v>267</v>
      </c>
      <c r="O239" s="58">
        <f t="shared" si="36"/>
        <v>207</v>
      </c>
      <c r="P239" s="58">
        <f t="shared" si="36"/>
        <v>1</v>
      </c>
      <c r="Q239" s="152"/>
      <c r="R239" s="152"/>
      <c r="S239" s="152"/>
      <c r="T239" s="58">
        <f t="shared" si="36"/>
        <v>143</v>
      </c>
      <c r="U239" s="152"/>
      <c r="V239" s="58">
        <f>+V227+V231+V235+V237+V238</f>
        <v>618</v>
      </c>
      <c r="W239" s="61">
        <f>+W227+W231+W235+W237+W238</f>
        <v>49878165</v>
      </c>
    </row>
    <row r="240" spans="1:23" s="4" customFormat="1" ht="12" x14ac:dyDescent="0.2">
      <c r="A240" s="1403" t="s">
        <v>453</v>
      </c>
      <c r="B240" s="47"/>
      <c r="C240" s="48">
        <v>250</v>
      </c>
      <c r="D240" s="150"/>
      <c r="E240" s="48"/>
      <c r="F240" s="48"/>
      <c r="G240" s="48"/>
      <c r="H240" s="48"/>
      <c r="I240" s="48"/>
      <c r="J240" s="48"/>
      <c r="K240" s="48"/>
      <c r="L240" s="41">
        <v>2714226</v>
      </c>
      <c r="M240" s="52"/>
      <c r="N240" s="48">
        <v>267</v>
      </c>
      <c r="O240" s="48"/>
      <c r="P240" s="48"/>
      <c r="Q240" s="48"/>
      <c r="R240" s="48"/>
      <c r="S240" s="48"/>
      <c r="T240" s="48"/>
      <c r="U240" s="48"/>
      <c r="V240" s="48"/>
      <c r="W240" s="41">
        <v>2764412</v>
      </c>
    </row>
    <row r="241" spans="1:23" s="4" customFormat="1" ht="12" x14ac:dyDescent="0.2">
      <c r="A241" s="1403" t="s">
        <v>454</v>
      </c>
      <c r="B241" s="47"/>
      <c r="C241" s="48"/>
      <c r="D241" s="150"/>
      <c r="E241" s="48"/>
      <c r="F241" s="48"/>
      <c r="G241" s="48"/>
      <c r="H241" s="48"/>
      <c r="I241" s="48"/>
      <c r="J241" s="48">
        <v>4</v>
      </c>
      <c r="K241" s="73">
        <f>SUM(B241:J241)</f>
        <v>4</v>
      </c>
      <c r="L241" s="41">
        <v>144000</v>
      </c>
      <c r="M241" s="52"/>
      <c r="N241" s="48"/>
      <c r="O241" s="48"/>
      <c r="P241" s="48"/>
      <c r="Q241" s="48"/>
      <c r="R241" s="48"/>
      <c r="S241" s="48"/>
      <c r="T241" s="48"/>
      <c r="U241" s="48">
        <v>4</v>
      </c>
      <c r="V241" s="73">
        <f>SUM(M241:U241)</f>
        <v>4</v>
      </c>
      <c r="W241" s="41">
        <v>144000</v>
      </c>
    </row>
    <row r="242" spans="1:23" s="4" customFormat="1" ht="12" x14ac:dyDescent="0.2">
      <c r="A242" s="1403" t="s">
        <v>345</v>
      </c>
      <c r="B242" s="47"/>
      <c r="C242" s="48"/>
      <c r="D242" s="150"/>
      <c r="E242" s="48"/>
      <c r="F242" s="48"/>
      <c r="G242" s="48"/>
      <c r="H242" s="48"/>
      <c r="I242" s="48"/>
      <c r="J242" s="48">
        <v>30</v>
      </c>
      <c r="K242" s="73">
        <f>SUM(B242:J242)</f>
        <v>30</v>
      </c>
      <c r="L242" s="41">
        <v>1240800</v>
      </c>
      <c r="M242" s="52"/>
      <c r="N242" s="48"/>
      <c r="O242" s="48"/>
      <c r="P242" s="48"/>
      <c r="Q242" s="48"/>
      <c r="R242" s="48"/>
      <c r="S242" s="48"/>
      <c r="T242" s="48"/>
      <c r="U242" s="48">
        <v>26</v>
      </c>
      <c r="V242" s="73">
        <f>SUM(M242:U242)</f>
        <v>26</v>
      </c>
      <c r="W242" s="41">
        <f>1420800-64800</f>
        <v>1356000</v>
      </c>
    </row>
    <row r="243" spans="1:23" s="146" customFormat="1" ht="12" x14ac:dyDescent="0.2">
      <c r="A243" s="149" t="s">
        <v>413</v>
      </c>
      <c r="B243" s="147" t="s">
        <v>63</v>
      </c>
      <c r="C243" s="99">
        <f>+C240+C241+C242</f>
        <v>250</v>
      </c>
      <c r="D243" s="152"/>
      <c r="E243" s="152"/>
      <c r="F243" s="152"/>
      <c r="G243" s="152"/>
      <c r="H243" s="152"/>
      <c r="I243" s="152"/>
      <c r="J243" s="99">
        <f>+J240+J241+J242</f>
        <v>34</v>
      </c>
      <c r="K243" s="99">
        <f>+K241+K242</f>
        <v>34</v>
      </c>
      <c r="L243" s="100">
        <f>+L240+L241+L242</f>
        <v>4099026</v>
      </c>
      <c r="M243" s="57" t="s">
        <v>63</v>
      </c>
      <c r="N243" s="99">
        <f>+N240+N241+N242</f>
        <v>267</v>
      </c>
      <c r="O243" s="152"/>
      <c r="P243" s="152"/>
      <c r="Q243" s="152"/>
      <c r="R243" s="152"/>
      <c r="S243" s="152"/>
      <c r="T243" s="152"/>
      <c r="U243" s="99">
        <f>+U240+U241+U242</f>
        <v>30</v>
      </c>
      <c r="V243" s="99">
        <f>+V241+V242</f>
        <v>30</v>
      </c>
      <c r="W243" s="100">
        <f>+W240+W241+W242</f>
        <v>4264412</v>
      </c>
    </row>
    <row r="244" spans="1:23" s="4" customFormat="1" thickBot="1" x14ac:dyDescent="0.25">
      <c r="A244" s="68" t="s">
        <v>346</v>
      </c>
      <c r="B244" s="62" t="s">
        <v>63</v>
      </c>
      <c r="C244" s="64">
        <f>+C243</f>
        <v>250</v>
      </c>
      <c r="D244" s="154"/>
      <c r="E244" s="64">
        <f t="shared" ref="E244:J244" si="37">+E239+E243</f>
        <v>1</v>
      </c>
      <c r="F244" s="154"/>
      <c r="G244" s="154"/>
      <c r="H244" s="64">
        <f t="shared" si="37"/>
        <v>128</v>
      </c>
      <c r="I244" s="154"/>
      <c r="J244" s="64">
        <f t="shared" si="37"/>
        <v>34</v>
      </c>
      <c r="K244" s="64">
        <f>+K239+K243</f>
        <v>612</v>
      </c>
      <c r="L244" s="98">
        <f>+L239+L243</f>
        <v>55354327</v>
      </c>
      <c r="M244" s="62" t="s">
        <v>63</v>
      </c>
      <c r="N244" s="64">
        <f>+N243</f>
        <v>267</v>
      </c>
      <c r="O244" s="64">
        <f>+O239+O243</f>
        <v>207</v>
      </c>
      <c r="P244" s="64">
        <f>+P239+P243</f>
        <v>1</v>
      </c>
      <c r="Q244" s="154"/>
      <c r="R244" s="154"/>
      <c r="S244" s="154"/>
      <c r="T244" s="64">
        <f>+T239+T243</f>
        <v>143</v>
      </c>
      <c r="U244" s="64">
        <f>+U239+U243</f>
        <v>30</v>
      </c>
      <c r="V244" s="64">
        <f>+V239+V243</f>
        <v>648</v>
      </c>
      <c r="W244" s="98">
        <f>+W239+W243</f>
        <v>54142577</v>
      </c>
    </row>
    <row r="245" spans="1:23" ht="19.899999999999999" customHeight="1" thickTop="1" thickBot="1" x14ac:dyDescent="0.25">
      <c r="A245" s="1980" t="s">
        <v>572</v>
      </c>
      <c r="B245" s="1980"/>
      <c r="C245" s="1980"/>
      <c r="D245" s="1980"/>
      <c r="E245" s="1980"/>
      <c r="F245" s="1980"/>
      <c r="G245" s="1980"/>
      <c r="H245" s="1980"/>
      <c r="I245" s="1980"/>
      <c r="J245" s="1980"/>
      <c r="K245" s="1980"/>
      <c r="L245" s="1980"/>
      <c r="M245" s="1980"/>
      <c r="N245" s="1980"/>
      <c r="O245" s="1980"/>
      <c r="P245" s="1980"/>
      <c r="Q245" s="1980"/>
      <c r="R245" s="1980"/>
      <c r="S245" s="1980"/>
      <c r="T245" s="1980"/>
      <c r="U245" s="1980"/>
      <c r="V245" s="1980"/>
      <c r="W245" s="1980"/>
    </row>
    <row r="246" spans="1:23" s="4" customFormat="1" ht="12" thickTop="1" x14ac:dyDescent="0.2">
      <c r="A246" s="218" t="s">
        <v>7</v>
      </c>
      <c r="B246" s="222"/>
      <c r="C246" s="223">
        <f>+SUM(C247:C252)</f>
        <v>36</v>
      </c>
      <c r="D246" s="223"/>
      <c r="E246" s="223">
        <f>+SUM(E247:E252)</f>
        <v>1</v>
      </c>
      <c r="F246" s="223"/>
      <c r="G246" s="223"/>
      <c r="H246" s="223"/>
      <c r="I246" s="223"/>
      <c r="J246" s="223"/>
      <c r="K246" s="223">
        <f>+SUM(K247:K252)</f>
        <v>37</v>
      </c>
      <c r="L246" s="264">
        <f>+SUM(L247:L252)</f>
        <v>7325747.7850000001</v>
      </c>
      <c r="M246" s="222"/>
      <c r="N246" s="223">
        <f>+SUM(N247:N252)</f>
        <v>36</v>
      </c>
      <c r="O246" s="223"/>
      <c r="P246" s="223">
        <f>+SUM(P247:P252)</f>
        <v>1</v>
      </c>
      <c r="Q246" s="223"/>
      <c r="R246" s="223"/>
      <c r="S246" s="223"/>
      <c r="T246" s="223"/>
      <c r="U246" s="223"/>
      <c r="V246" s="223">
        <f>+SUM(V247:V252)</f>
        <v>37</v>
      </c>
      <c r="W246" s="264">
        <f>+SUM(W247:W252)</f>
        <v>9435746.1099999994</v>
      </c>
    </row>
    <row r="247" spans="1:23" s="4" customFormat="1" ht="11.25" x14ac:dyDescent="0.2">
      <c r="A247" s="155" t="s">
        <v>458</v>
      </c>
      <c r="B247" s="47"/>
      <c r="C247" s="48"/>
      <c r="D247" s="48"/>
      <c r="E247" s="48">
        <v>1</v>
      </c>
      <c r="F247" s="48"/>
      <c r="G247" s="48"/>
      <c r="H247" s="48"/>
      <c r="I247" s="48"/>
      <c r="J247" s="48"/>
      <c r="K247" s="48">
        <f t="shared" ref="K247:K252" si="38">+SUM(C247:J247)</f>
        <v>1</v>
      </c>
      <c r="L247" s="41">
        <v>450240</v>
      </c>
      <c r="M247" s="47"/>
      <c r="N247" s="48"/>
      <c r="O247" s="48"/>
      <c r="P247" s="48">
        <v>1</v>
      </c>
      <c r="Q247" s="48"/>
      <c r="R247" s="48"/>
      <c r="S247" s="48"/>
      <c r="T247" s="48"/>
      <c r="U247" s="48"/>
      <c r="V247" s="48">
        <f t="shared" ref="V247:V252" si="39">+SUM(N247:U247)</f>
        <v>1</v>
      </c>
      <c r="W247" s="41">
        <v>450240</v>
      </c>
    </row>
    <row r="248" spans="1:23" s="4" customFormat="1" ht="11.25" x14ac:dyDescent="0.2">
      <c r="A248" s="66" t="s">
        <v>459</v>
      </c>
      <c r="B248" s="47"/>
      <c r="C248" s="48">
        <v>1</v>
      </c>
      <c r="D248" s="48"/>
      <c r="E248" s="48"/>
      <c r="F248" s="48"/>
      <c r="G248" s="48"/>
      <c r="H248" s="48"/>
      <c r="I248" s="48"/>
      <c r="J248" s="48"/>
      <c r="K248" s="48">
        <f t="shared" si="38"/>
        <v>1</v>
      </c>
      <c r="L248" s="41">
        <v>256764.72999999998</v>
      </c>
      <c r="M248" s="47"/>
      <c r="N248" s="48">
        <v>1</v>
      </c>
      <c r="O248" s="48"/>
      <c r="P248" s="48"/>
      <c r="Q248" s="48"/>
      <c r="R248" s="48"/>
      <c r="S248" s="48"/>
      <c r="T248" s="48"/>
      <c r="U248" s="48"/>
      <c r="V248" s="48">
        <f t="shared" si="39"/>
        <v>1</v>
      </c>
      <c r="W248" s="41">
        <v>258183.67999999999</v>
      </c>
    </row>
    <row r="249" spans="1:23" s="4" customFormat="1" ht="11.25" x14ac:dyDescent="0.2">
      <c r="A249" s="66" t="s">
        <v>460</v>
      </c>
      <c r="B249" s="47"/>
      <c r="C249" s="48">
        <v>3</v>
      </c>
      <c r="D249" s="48"/>
      <c r="E249" s="48"/>
      <c r="F249" s="48"/>
      <c r="G249" s="48"/>
      <c r="H249" s="48"/>
      <c r="I249" s="48"/>
      <c r="J249" s="48"/>
      <c r="K249" s="48">
        <f t="shared" si="38"/>
        <v>3</v>
      </c>
      <c r="L249" s="41">
        <v>592171.04999999993</v>
      </c>
      <c r="M249" s="47"/>
      <c r="N249" s="48">
        <v>3</v>
      </c>
      <c r="O249" s="48"/>
      <c r="P249" s="48"/>
      <c r="Q249" s="48"/>
      <c r="R249" s="48"/>
      <c r="S249" s="48"/>
      <c r="T249" s="48"/>
      <c r="U249" s="48"/>
      <c r="V249" s="48">
        <f t="shared" si="39"/>
        <v>3</v>
      </c>
      <c r="W249" s="41">
        <v>774551.04000000004</v>
      </c>
    </row>
    <row r="250" spans="1:23" s="4" customFormat="1" ht="11.25" x14ac:dyDescent="0.2">
      <c r="A250" s="66" t="s">
        <v>461</v>
      </c>
      <c r="B250" s="47"/>
      <c r="C250" s="48">
        <v>13</v>
      </c>
      <c r="D250" s="48"/>
      <c r="E250" s="48"/>
      <c r="F250" s="48"/>
      <c r="G250" s="48"/>
      <c r="H250" s="48"/>
      <c r="I250" s="48"/>
      <c r="J250" s="48"/>
      <c r="K250" s="48">
        <f t="shared" si="38"/>
        <v>13</v>
      </c>
      <c r="L250" s="41">
        <v>2522066.6299999994</v>
      </c>
      <c r="M250" s="47"/>
      <c r="N250" s="48">
        <v>13</v>
      </c>
      <c r="O250" s="48"/>
      <c r="P250" s="48"/>
      <c r="Q250" s="48"/>
      <c r="R250" s="48"/>
      <c r="S250" s="48"/>
      <c r="T250" s="48"/>
      <c r="U250" s="48"/>
      <c r="V250" s="48">
        <f t="shared" si="39"/>
        <v>13</v>
      </c>
      <c r="W250" s="41">
        <v>3343246.4999999995</v>
      </c>
    </row>
    <row r="251" spans="1:23" s="4" customFormat="1" ht="11.25" x14ac:dyDescent="0.2">
      <c r="A251" s="66" t="s">
        <v>462</v>
      </c>
      <c r="B251" s="47"/>
      <c r="C251" s="48">
        <v>6</v>
      </c>
      <c r="D251" s="48"/>
      <c r="E251" s="48"/>
      <c r="F251" s="48"/>
      <c r="G251" s="48"/>
      <c r="H251" s="48"/>
      <c r="I251" s="48"/>
      <c r="J251" s="48"/>
      <c r="K251" s="48">
        <f t="shared" si="38"/>
        <v>6</v>
      </c>
      <c r="L251" s="41">
        <v>927577.36999999988</v>
      </c>
      <c r="M251" s="47"/>
      <c r="N251" s="48">
        <v>6</v>
      </c>
      <c r="O251" s="48"/>
      <c r="P251" s="48"/>
      <c r="Q251" s="48"/>
      <c r="R251" s="48"/>
      <c r="S251" s="48"/>
      <c r="T251" s="48"/>
      <c r="U251" s="48"/>
      <c r="V251" s="48">
        <f t="shared" si="39"/>
        <v>6</v>
      </c>
      <c r="W251" s="41">
        <v>1290918.3999999999</v>
      </c>
    </row>
    <row r="252" spans="1:23" s="4" customFormat="1" ht="11.25" x14ac:dyDescent="0.2">
      <c r="A252" s="66" t="s">
        <v>463</v>
      </c>
      <c r="B252" s="47"/>
      <c r="C252" s="48">
        <v>13</v>
      </c>
      <c r="D252" s="48"/>
      <c r="E252" s="48"/>
      <c r="F252" s="48"/>
      <c r="G252" s="48"/>
      <c r="H252" s="48"/>
      <c r="I252" s="48"/>
      <c r="J252" s="48"/>
      <c r="K252" s="48">
        <f t="shared" si="38"/>
        <v>13</v>
      </c>
      <c r="L252" s="41">
        <v>2576928.0050000004</v>
      </c>
      <c r="M252" s="47"/>
      <c r="N252" s="48">
        <v>13</v>
      </c>
      <c r="O252" s="48"/>
      <c r="P252" s="48"/>
      <c r="Q252" s="48"/>
      <c r="R252" s="48"/>
      <c r="S252" s="48"/>
      <c r="T252" s="48"/>
      <c r="U252" s="48"/>
      <c r="V252" s="48">
        <f t="shared" si="39"/>
        <v>13</v>
      </c>
      <c r="W252" s="41">
        <v>3318606.4899999993</v>
      </c>
    </row>
    <row r="253" spans="1:23" s="4" customFormat="1" ht="11.25" x14ac:dyDescent="0.2">
      <c r="A253" s="114" t="s">
        <v>4</v>
      </c>
      <c r="B253" s="125"/>
      <c r="C253" s="120">
        <f>+SUM(C254:C261)</f>
        <v>231</v>
      </c>
      <c r="D253" s="120">
        <f>+SUM(D254:D261)</f>
        <v>431</v>
      </c>
      <c r="E253" s="120"/>
      <c r="F253" s="120"/>
      <c r="G253" s="120"/>
      <c r="H253" s="120"/>
      <c r="I253" s="120"/>
      <c r="J253" s="120"/>
      <c r="K253" s="120">
        <f>+SUM(K254:K261)</f>
        <v>662</v>
      </c>
      <c r="L253" s="129">
        <f>+SUM(L254:L261)</f>
        <v>87461567.579999894</v>
      </c>
      <c r="M253" s="125"/>
      <c r="N253" s="120">
        <f>+SUM(N254:N261)</f>
        <v>231</v>
      </c>
      <c r="O253" s="120">
        <f>+SUM(O254:O261)</f>
        <v>431</v>
      </c>
      <c r="P253" s="120"/>
      <c r="Q253" s="120"/>
      <c r="R253" s="120"/>
      <c r="S253" s="120"/>
      <c r="T253" s="120"/>
      <c r="U253" s="120"/>
      <c r="V253" s="120">
        <f>+SUM(V254:V261)</f>
        <v>662</v>
      </c>
      <c r="W253" s="129">
        <f>+SUM(W254:W261)</f>
        <v>88316399.020000264</v>
      </c>
    </row>
    <row r="254" spans="1:23" s="4" customFormat="1" ht="11.25" x14ac:dyDescent="0.2">
      <c r="A254" s="66" t="s">
        <v>464</v>
      </c>
      <c r="B254" s="47"/>
      <c r="C254" s="48">
        <v>36</v>
      </c>
      <c r="D254" s="48"/>
      <c r="E254" s="48"/>
      <c r="F254" s="48"/>
      <c r="G254" s="48"/>
      <c r="H254" s="48"/>
      <c r="I254" s="48"/>
      <c r="J254" s="48"/>
      <c r="K254" s="48">
        <f t="shared" ref="K254:K261" si="40">+SUM(C254:J254)</f>
        <v>36</v>
      </c>
      <c r="L254" s="41">
        <v>8066552.1200000001</v>
      </c>
      <c r="M254" s="47"/>
      <c r="N254" s="48">
        <v>36</v>
      </c>
      <c r="O254" s="48"/>
      <c r="P254" s="48"/>
      <c r="Q254" s="48"/>
      <c r="R254" s="48"/>
      <c r="S254" s="48"/>
      <c r="T254" s="48"/>
      <c r="U254" s="48"/>
      <c r="V254" s="48">
        <f t="shared" ref="V254:V261" si="41">+SUM(N254:U254)</f>
        <v>36</v>
      </c>
      <c r="W254" s="41">
        <v>8834665.6999999937</v>
      </c>
    </row>
    <row r="255" spans="1:23" s="4" customFormat="1" ht="11.25" x14ac:dyDescent="0.2">
      <c r="A255" s="66" t="s">
        <v>465</v>
      </c>
      <c r="B255" s="47"/>
      <c r="C255" s="48">
        <v>41</v>
      </c>
      <c r="D255" s="48"/>
      <c r="E255" s="48"/>
      <c r="F255" s="48"/>
      <c r="G255" s="48"/>
      <c r="H255" s="48"/>
      <c r="I255" s="48"/>
      <c r="J255" s="48"/>
      <c r="K255" s="48">
        <f t="shared" si="40"/>
        <v>41</v>
      </c>
      <c r="L255" s="41">
        <v>8684354.9700000007</v>
      </c>
      <c r="M255" s="47"/>
      <c r="N255" s="48">
        <v>41</v>
      </c>
      <c r="O255" s="48"/>
      <c r="P255" s="48"/>
      <c r="Q255" s="48"/>
      <c r="R255" s="48"/>
      <c r="S255" s="48"/>
      <c r="T255" s="48"/>
      <c r="U255" s="48"/>
      <c r="V255" s="48">
        <f t="shared" si="41"/>
        <v>41</v>
      </c>
      <c r="W255" s="41">
        <v>9110416.2199999951</v>
      </c>
    </row>
    <row r="256" spans="1:23" s="4" customFormat="1" ht="11.25" x14ac:dyDescent="0.2">
      <c r="A256" s="66" t="s">
        <v>466</v>
      </c>
      <c r="B256" s="47"/>
      <c r="C256" s="48">
        <v>46</v>
      </c>
      <c r="D256" s="48"/>
      <c r="E256" s="48"/>
      <c r="F256" s="48"/>
      <c r="G256" s="48"/>
      <c r="H256" s="48"/>
      <c r="I256" s="48"/>
      <c r="J256" s="48"/>
      <c r="K256" s="48">
        <f t="shared" si="40"/>
        <v>46</v>
      </c>
      <c r="L256" s="41">
        <v>8959223.3549999986</v>
      </c>
      <c r="M256" s="47"/>
      <c r="N256" s="48">
        <v>46</v>
      </c>
      <c r="O256" s="48"/>
      <c r="P256" s="48"/>
      <c r="Q256" s="48"/>
      <c r="R256" s="48"/>
      <c r="S256" s="48"/>
      <c r="T256" s="48"/>
      <c r="U256" s="48"/>
      <c r="V256" s="48">
        <f t="shared" si="41"/>
        <v>46</v>
      </c>
      <c r="W256" s="41">
        <v>9465014.4899999928</v>
      </c>
    </row>
    <row r="257" spans="1:23" s="4" customFormat="1" ht="11.25" x14ac:dyDescent="0.2">
      <c r="A257" s="66" t="s">
        <v>467</v>
      </c>
      <c r="B257" s="47"/>
      <c r="C257" s="48">
        <v>59</v>
      </c>
      <c r="D257" s="48"/>
      <c r="E257" s="48"/>
      <c r="F257" s="48"/>
      <c r="G257" s="48"/>
      <c r="H257" s="48"/>
      <c r="I257" s="48"/>
      <c r="J257" s="48"/>
      <c r="K257" s="48">
        <f t="shared" si="40"/>
        <v>59</v>
      </c>
      <c r="L257" s="41">
        <v>10241345.040000001</v>
      </c>
      <c r="M257" s="47"/>
      <c r="N257" s="48">
        <v>59</v>
      </c>
      <c r="O257" s="48"/>
      <c r="P257" s="48"/>
      <c r="Q257" s="48"/>
      <c r="R257" s="48"/>
      <c r="S257" s="48"/>
      <c r="T257" s="48"/>
      <c r="U257" s="48"/>
      <c r="V257" s="48">
        <f t="shared" si="41"/>
        <v>59</v>
      </c>
      <c r="W257" s="41">
        <v>10873528.479999989</v>
      </c>
    </row>
    <row r="258" spans="1:23" s="4" customFormat="1" ht="11.25" x14ac:dyDescent="0.2">
      <c r="A258" s="66" t="s">
        <v>468</v>
      </c>
      <c r="B258" s="47"/>
      <c r="C258" s="48">
        <v>3</v>
      </c>
      <c r="D258" s="48"/>
      <c r="E258" s="48"/>
      <c r="F258" s="48"/>
      <c r="G258" s="48"/>
      <c r="H258" s="48"/>
      <c r="I258" s="48"/>
      <c r="J258" s="48"/>
      <c r="K258" s="48">
        <f t="shared" si="40"/>
        <v>3</v>
      </c>
      <c r="L258" s="41">
        <v>355185.53499999992</v>
      </c>
      <c r="M258" s="47"/>
      <c r="N258" s="48">
        <v>3</v>
      </c>
      <c r="O258" s="48"/>
      <c r="P258" s="48"/>
      <c r="Q258" s="48"/>
      <c r="R258" s="48"/>
      <c r="S258" s="48"/>
      <c r="T258" s="48"/>
      <c r="U258" s="48"/>
      <c r="V258" s="48">
        <f t="shared" si="41"/>
        <v>3</v>
      </c>
      <c r="W258" s="41">
        <v>355671.05000000005</v>
      </c>
    </row>
    <row r="259" spans="1:23" s="4" customFormat="1" ht="11.25" x14ac:dyDescent="0.2">
      <c r="A259" s="66" t="s">
        <v>469</v>
      </c>
      <c r="B259" s="47"/>
      <c r="C259" s="48">
        <v>13</v>
      </c>
      <c r="D259" s="48"/>
      <c r="E259" s="48"/>
      <c r="F259" s="48"/>
      <c r="G259" s="48"/>
      <c r="H259" s="48"/>
      <c r="I259" s="48"/>
      <c r="J259" s="48"/>
      <c r="K259" s="48">
        <f t="shared" si="40"/>
        <v>13</v>
      </c>
      <c r="L259" s="41">
        <v>1747636.1549999998</v>
      </c>
      <c r="M259" s="47"/>
      <c r="N259" s="48">
        <v>13</v>
      </c>
      <c r="O259" s="48"/>
      <c r="P259" s="48"/>
      <c r="Q259" s="48"/>
      <c r="R259" s="48"/>
      <c r="S259" s="48"/>
      <c r="T259" s="48"/>
      <c r="U259" s="48"/>
      <c r="V259" s="48">
        <f t="shared" si="41"/>
        <v>13</v>
      </c>
      <c r="W259" s="41">
        <v>2114531.8299999996</v>
      </c>
    </row>
    <row r="260" spans="1:23" s="4" customFormat="1" ht="11.25" x14ac:dyDescent="0.2">
      <c r="A260" s="66" t="s">
        <v>470</v>
      </c>
      <c r="B260" s="47"/>
      <c r="C260" s="48">
        <v>33</v>
      </c>
      <c r="D260" s="48"/>
      <c r="E260" s="48"/>
      <c r="F260" s="48"/>
      <c r="G260" s="48"/>
      <c r="H260" s="48"/>
      <c r="I260" s="48"/>
      <c r="J260" s="48"/>
      <c r="K260" s="48">
        <f t="shared" si="40"/>
        <v>33</v>
      </c>
      <c r="L260" s="41">
        <v>3298474.7349999994</v>
      </c>
      <c r="M260" s="47"/>
      <c r="N260" s="48">
        <v>33</v>
      </c>
      <c r="O260" s="48"/>
      <c r="P260" s="48"/>
      <c r="Q260" s="48"/>
      <c r="R260" s="48"/>
      <c r="S260" s="48"/>
      <c r="T260" s="48"/>
      <c r="U260" s="48"/>
      <c r="V260" s="48">
        <f t="shared" si="41"/>
        <v>33</v>
      </c>
      <c r="W260" s="41">
        <v>3776040.049999998</v>
      </c>
    </row>
    <row r="261" spans="1:23" s="4" customFormat="1" ht="11.25" x14ac:dyDescent="0.2">
      <c r="A261" s="66" t="s">
        <v>65</v>
      </c>
      <c r="B261" s="47"/>
      <c r="C261" s="48"/>
      <c r="D261" s="48">
        <v>431</v>
      </c>
      <c r="E261" s="48"/>
      <c r="F261" s="48"/>
      <c r="G261" s="48"/>
      <c r="H261" s="48"/>
      <c r="I261" s="48"/>
      <c r="J261" s="48"/>
      <c r="K261" s="48">
        <f t="shared" si="40"/>
        <v>431</v>
      </c>
      <c r="L261" s="41">
        <v>46108795.669999905</v>
      </c>
      <c r="M261" s="47"/>
      <c r="N261" s="48"/>
      <c r="O261" s="48">
        <v>431</v>
      </c>
      <c r="P261" s="48"/>
      <c r="Q261" s="48"/>
      <c r="R261" s="48"/>
      <c r="S261" s="48"/>
      <c r="T261" s="48"/>
      <c r="U261" s="48"/>
      <c r="V261" s="48">
        <f t="shared" si="41"/>
        <v>431</v>
      </c>
      <c r="W261" s="41">
        <v>43786531.200000301</v>
      </c>
    </row>
    <row r="262" spans="1:23" s="4" customFormat="1" ht="11.25" x14ac:dyDescent="0.2">
      <c r="A262" s="114" t="s">
        <v>5</v>
      </c>
      <c r="B262" s="125"/>
      <c r="C262" s="120">
        <f>+SUM(C263:C266)</f>
        <v>26</v>
      </c>
      <c r="D262" s="120">
        <f>+SUM(D263:D266)</f>
        <v>136</v>
      </c>
      <c r="E262" s="120"/>
      <c r="F262" s="120"/>
      <c r="G262" s="120"/>
      <c r="H262" s="120"/>
      <c r="I262" s="120"/>
      <c r="J262" s="120"/>
      <c r="K262" s="120">
        <f>+SUM(K263:K266)</f>
        <v>162</v>
      </c>
      <c r="L262" s="129">
        <f>+SUM(L263:L266)</f>
        <v>8037121.9305555522</v>
      </c>
      <c r="M262" s="125"/>
      <c r="N262" s="120">
        <f>+SUM(N263:N266)</f>
        <v>26</v>
      </c>
      <c r="O262" s="120"/>
      <c r="P262" s="120"/>
      <c r="Q262" s="120"/>
      <c r="R262" s="120"/>
      <c r="S262" s="120"/>
      <c r="T262" s="120"/>
      <c r="U262" s="120"/>
      <c r="V262" s="120">
        <f>+SUM(V263:V266)</f>
        <v>162</v>
      </c>
      <c r="W262" s="129">
        <f>+SUM(W263:W266)</f>
        <v>7995375.0899999915</v>
      </c>
    </row>
    <row r="263" spans="1:23" s="4" customFormat="1" ht="11.25" x14ac:dyDescent="0.2">
      <c r="A263" s="66" t="s">
        <v>471</v>
      </c>
      <c r="B263" s="47"/>
      <c r="C263" s="48">
        <v>7</v>
      </c>
      <c r="D263" s="48"/>
      <c r="E263" s="48"/>
      <c r="F263" s="48"/>
      <c r="G263" s="48"/>
      <c r="H263" s="48"/>
      <c r="I263" s="48"/>
      <c r="J263" s="48"/>
      <c r="K263" s="48">
        <f>+SUM(C263:J263)</f>
        <v>7</v>
      </c>
      <c r="L263" s="41">
        <v>630272.16500000004</v>
      </c>
      <c r="M263" s="47"/>
      <c r="N263" s="48">
        <v>7</v>
      </c>
      <c r="O263" s="48"/>
      <c r="P263" s="48"/>
      <c r="Q263" s="48"/>
      <c r="R263" s="48"/>
      <c r="S263" s="48"/>
      <c r="T263" s="48"/>
      <c r="U263" s="48"/>
      <c r="V263" s="48">
        <f>+SUM(N263:U263)</f>
        <v>7</v>
      </c>
      <c r="W263" s="41">
        <v>634421.75</v>
      </c>
    </row>
    <row r="264" spans="1:23" s="4" customFormat="1" ht="11.25" x14ac:dyDescent="0.2">
      <c r="A264" s="66" t="s">
        <v>472</v>
      </c>
      <c r="B264" s="47"/>
      <c r="C264" s="48">
        <v>14</v>
      </c>
      <c r="D264" s="48"/>
      <c r="E264" s="48"/>
      <c r="F264" s="48"/>
      <c r="G264" s="48"/>
      <c r="H264" s="48"/>
      <c r="I264" s="48"/>
      <c r="J264" s="48"/>
      <c r="K264" s="48">
        <f>+SUM(C264:J264)</f>
        <v>14</v>
      </c>
      <c r="L264" s="41">
        <v>1064343.06</v>
      </c>
      <c r="M264" s="47"/>
      <c r="N264" s="48">
        <v>14</v>
      </c>
      <c r="O264" s="48"/>
      <c r="P264" s="48"/>
      <c r="Q264" s="48"/>
      <c r="R264" s="48"/>
      <c r="S264" s="48"/>
      <c r="T264" s="48"/>
      <c r="U264" s="48"/>
      <c r="V264" s="48">
        <f>+SUM(N264:U264)</f>
        <v>14</v>
      </c>
      <c r="W264" s="41">
        <v>1176854.1400000001</v>
      </c>
    </row>
    <row r="265" spans="1:23" s="4" customFormat="1" ht="11.25" x14ac:dyDescent="0.2">
      <c r="A265" s="66" t="s">
        <v>473</v>
      </c>
      <c r="B265" s="47"/>
      <c r="C265" s="48">
        <v>5</v>
      </c>
      <c r="D265" s="48"/>
      <c r="E265" s="48"/>
      <c r="F265" s="48"/>
      <c r="G265" s="48"/>
      <c r="H265" s="48"/>
      <c r="I265" s="48"/>
      <c r="J265" s="48"/>
      <c r="K265" s="48">
        <f>+SUM(C265:J265)</f>
        <v>5</v>
      </c>
      <c r="L265" s="41">
        <v>286641.05</v>
      </c>
      <c r="M265" s="47"/>
      <c r="N265" s="48">
        <v>5</v>
      </c>
      <c r="O265" s="48"/>
      <c r="P265" s="48"/>
      <c r="Q265" s="48"/>
      <c r="R265" s="48"/>
      <c r="S265" s="48"/>
      <c r="T265" s="48"/>
      <c r="U265" s="48"/>
      <c r="V265" s="48">
        <f>+SUM(N265:U265)</f>
        <v>5</v>
      </c>
      <c r="W265" s="41">
        <v>342278.39999999997</v>
      </c>
    </row>
    <row r="266" spans="1:23" s="4" customFormat="1" ht="11.25" x14ac:dyDescent="0.2">
      <c r="A266" s="66" t="s">
        <v>65</v>
      </c>
      <c r="B266" s="47"/>
      <c r="C266" s="48"/>
      <c r="D266" s="48">
        <v>136</v>
      </c>
      <c r="E266" s="48"/>
      <c r="F266" s="48"/>
      <c r="G266" s="48"/>
      <c r="H266" s="48"/>
      <c r="I266" s="48"/>
      <c r="J266" s="48"/>
      <c r="K266" s="48">
        <f>+SUM(C266:J266)</f>
        <v>136</v>
      </c>
      <c r="L266" s="41">
        <v>6055865.6555555519</v>
      </c>
      <c r="M266" s="47"/>
      <c r="N266" s="48"/>
      <c r="O266" s="48">
        <v>136</v>
      </c>
      <c r="P266" s="48"/>
      <c r="Q266" s="48"/>
      <c r="R266" s="48"/>
      <c r="S266" s="48"/>
      <c r="T266" s="48"/>
      <c r="U266" s="48"/>
      <c r="V266" s="48">
        <f>+SUM(N266:U266)</f>
        <v>136</v>
      </c>
      <c r="W266" s="41">
        <v>5841820.7999999914</v>
      </c>
    </row>
    <row r="267" spans="1:23" s="4" customFormat="1" ht="11.25" x14ac:dyDescent="0.2">
      <c r="A267" s="114" t="s">
        <v>6</v>
      </c>
      <c r="B267" s="125"/>
      <c r="C267" s="120"/>
      <c r="D267" s="120">
        <f>+D268</f>
        <v>10</v>
      </c>
      <c r="E267" s="120"/>
      <c r="F267" s="120"/>
      <c r="G267" s="120"/>
      <c r="H267" s="120"/>
      <c r="I267" s="120"/>
      <c r="J267" s="120"/>
      <c r="K267" s="120">
        <f>+K268</f>
        <v>10</v>
      </c>
      <c r="L267" s="129">
        <f>+L268</f>
        <v>220524.3</v>
      </c>
      <c r="M267" s="125"/>
      <c r="N267" s="120"/>
      <c r="O267" s="120">
        <f>+O268</f>
        <v>10</v>
      </c>
      <c r="P267" s="120"/>
      <c r="Q267" s="120"/>
      <c r="R267" s="120"/>
      <c r="S267" s="120"/>
      <c r="T267" s="120"/>
      <c r="U267" s="120"/>
      <c r="V267" s="120">
        <f>+V268</f>
        <v>10</v>
      </c>
      <c r="W267" s="129">
        <f>+W268</f>
        <v>193152</v>
      </c>
    </row>
    <row r="268" spans="1:23" s="4" customFormat="1" ht="11.25" x14ac:dyDescent="0.2">
      <c r="A268" s="66" t="s">
        <v>65</v>
      </c>
      <c r="B268" s="47"/>
      <c r="C268" s="48"/>
      <c r="D268" s="48">
        <v>10</v>
      </c>
      <c r="E268" s="48"/>
      <c r="F268" s="48"/>
      <c r="G268" s="48"/>
      <c r="H268" s="48"/>
      <c r="I268" s="48"/>
      <c r="J268" s="48"/>
      <c r="K268" s="48">
        <f>+SUM(C268:J268)</f>
        <v>10</v>
      </c>
      <c r="L268" s="41">
        <v>220524.3</v>
      </c>
      <c r="M268" s="47"/>
      <c r="N268" s="48"/>
      <c r="O268" s="48">
        <v>10</v>
      </c>
      <c r="P268" s="48"/>
      <c r="Q268" s="48"/>
      <c r="R268" s="48"/>
      <c r="S268" s="48"/>
      <c r="T268" s="48"/>
      <c r="U268" s="48"/>
      <c r="V268" s="48">
        <f>+SUM(N268:U268)</f>
        <v>10</v>
      </c>
      <c r="W268" s="41">
        <v>193152</v>
      </c>
    </row>
    <row r="269" spans="1:23" s="4" customFormat="1" ht="11.25" x14ac:dyDescent="0.2">
      <c r="A269" s="114" t="s">
        <v>474</v>
      </c>
      <c r="B269" s="125"/>
      <c r="C269" s="120"/>
      <c r="D269" s="120"/>
      <c r="E269" s="120"/>
      <c r="F269" s="120"/>
      <c r="G269" s="120"/>
      <c r="H269" s="120"/>
      <c r="I269" s="120">
        <v>226</v>
      </c>
      <c r="J269" s="120"/>
      <c r="K269" s="120">
        <v>226</v>
      </c>
      <c r="L269" s="129">
        <v>3893299</v>
      </c>
      <c r="M269" s="125"/>
      <c r="N269" s="120"/>
      <c r="O269" s="120"/>
      <c r="P269" s="120"/>
      <c r="Q269" s="120"/>
      <c r="R269" s="120"/>
      <c r="S269" s="120"/>
      <c r="T269" s="120">
        <v>260</v>
      </c>
      <c r="U269" s="120"/>
      <c r="V269" s="120">
        <v>260</v>
      </c>
      <c r="W269" s="129">
        <v>4254575</v>
      </c>
    </row>
    <row r="270" spans="1:23" s="4" customFormat="1" x14ac:dyDescent="0.2">
      <c r="A270" s="67" t="s">
        <v>388</v>
      </c>
      <c r="B270" s="57" t="s">
        <v>63</v>
      </c>
      <c r="C270" s="58">
        <f>+C246+C253+C262+C267+C269</f>
        <v>293</v>
      </c>
      <c r="D270" s="58">
        <f>+D246+D253+D262+D267+D269</f>
        <v>577</v>
      </c>
      <c r="E270" s="58">
        <f>+E246+E253+E262+E267+E269</f>
        <v>1</v>
      </c>
      <c r="F270" s="156"/>
      <c r="G270" s="156"/>
      <c r="H270" s="156"/>
      <c r="I270" s="58">
        <f>+I246+I253+I262+I267+I269</f>
        <v>226</v>
      </c>
      <c r="J270" s="156"/>
      <c r="K270" s="58">
        <f>+K246+K253+K262+K267+K269</f>
        <v>1097</v>
      </c>
      <c r="L270" s="61">
        <f>+L246+L253+L262+L267+L269</f>
        <v>106938260.59555544</v>
      </c>
      <c r="M270" s="157"/>
      <c r="N270" s="58">
        <f>+N246+N253+N262+N267+N269</f>
        <v>293</v>
      </c>
      <c r="O270" s="58">
        <f>+O246+O253+O262+O267+O269</f>
        <v>441</v>
      </c>
      <c r="P270" s="58">
        <f>+P246+P253+P262+P267+P269</f>
        <v>1</v>
      </c>
      <c r="Q270" s="156"/>
      <c r="R270" s="156"/>
      <c r="S270" s="156"/>
      <c r="T270" s="58">
        <f>+T246+T253+T262+T267+T269</f>
        <v>260</v>
      </c>
      <c r="U270" s="156"/>
      <c r="V270" s="58">
        <f>+V246+V253+V262+V267+V269</f>
        <v>1131</v>
      </c>
      <c r="W270" s="61">
        <f>+W246+W253+W262+W267+W269</f>
        <v>110195247.22000025</v>
      </c>
    </row>
    <row r="271" spans="1:23" s="4" customFormat="1" ht="11.25" x14ac:dyDescent="0.2">
      <c r="A271" s="1403" t="s">
        <v>126</v>
      </c>
      <c r="B271" s="81"/>
      <c r="C271" s="73"/>
      <c r="D271" s="73"/>
      <c r="E271" s="73"/>
      <c r="F271" s="73"/>
      <c r="G271" s="73"/>
      <c r="H271" s="73"/>
      <c r="I271" s="73"/>
      <c r="J271" s="73">
        <v>28</v>
      </c>
      <c r="K271" s="73">
        <v>28</v>
      </c>
      <c r="L271" s="97">
        <v>1715544</v>
      </c>
      <c r="M271" s="81"/>
      <c r="N271" s="73"/>
      <c r="O271" s="73"/>
      <c r="P271" s="73"/>
      <c r="Q271" s="73"/>
      <c r="R271" s="73"/>
      <c r="S271" s="73"/>
      <c r="T271" s="73"/>
      <c r="U271" s="73">
        <v>30</v>
      </c>
      <c r="V271" s="73">
        <v>30</v>
      </c>
      <c r="W271" s="97">
        <v>1761408</v>
      </c>
    </row>
    <row r="272" spans="1:23" s="4" customFormat="1" ht="11.25" x14ac:dyDescent="0.2">
      <c r="A272" s="1403" t="s">
        <v>475</v>
      </c>
      <c r="B272" s="81"/>
      <c r="C272" s="73"/>
      <c r="D272" s="73"/>
      <c r="E272" s="73"/>
      <c r="F272" s="73"/>
      <c r="G272" s="73"/>
      <c r="H272" s="73"/>
      <c r="I272" s="73"/>
      <c r="J272" s="73"/>
      <c r="K272" s="73"/>
      <c r="L272" s="97">
        <v>5959041.0300000086</v>
      </c>
      <c r="M272" s="81"/>
      <c r="N272" s="73"/>
      <c r="O272" s="73"/>
      <c r="P272" s="73"/>
      <c r="Q272" s="73"/>
      <c r="R272" s="73"/>
      <c r="S272" s="73"/>
      <c r="T272" s="73"/>
      <c r="U272" s="73"/>
      <c r="V272" s="73"/>
      <c r="W272" s="97">
        <v>1546683.7800000384</v>
      </c>
    </row>
    <row r="273" spans="1:23" s="4" customFormat="1" ht="11.25" x14ac:dyDescent="0.2">
      <c r="A273" s="1403" t="s">
        <v>476</v>
      </c>
      <c r="B273" s="81"/>
      <c r="C273" s="73"/>
      <c r="D273" s="73"/>
      <c r="E273" s="73"/>
      <c r="F273" s="73"/>
      <c r="G273" s="73"/>
      <c r="H273" s="73"/>
      <c r="I273" s="73"/>
      <c r="J273" s="73"/>
      <c r="K273" s="73"/>
      <c r="L273" s="97">
        <v>2356446.3744445443</v>
      </c>
      <c r="M273" s="81"/>
      <c r="N273" s="73"/>
      <c r="O273" s="73"/>
      <c r="P273" s="73"/>
      <c r="Q273" s="73"/>
      <c r="R273" s="73"/>
      <c r="S273" s="73"/>
      <c r="T273" s="73"/>
      <c r="U273" s="73"/>
      <c r="V273" s="73"/>
      <c r="W273" s="97">
        <v>70557.999999709427</v>
      </c>
    </row>
    <row r="274" spans="1:23" s="4" customFormat="1" ht="12" x14ac:dyDescent="0.2">
      <c r="A274" s="149" t="s">
        <v>413</v>
      </c>
      <c r="B274" s="147" t="s">
        <v>63</v>
      </c>
      <c r="C274" s="152"/>
      <c r="D274" s="152"/>
      <c r="E274" s="152"/>
      <c r="F274" s="152"/>
      <c r="G274" s="152"/>
      <c r="H274" s="152"/>
      <c r="I274" s="152"/>
      <c r="J274" s="99">
        <f>+J271</f>
        <v>28</v>
      </c>
      <c r="K274" s="99">
        <f>+K271</f>
        <v>28</v>
      </c>
      <c r="L274" s="100">
        <f>SUM(L271:L273)</f>
        <v>10031031.404444553</v>
      </c>
      <c r="M274" s="57" t="s">
        <v>63</v>
      </c>
      <c r="N274" s="152"/>
      <c r="O274" s="152"/>
      <c r="P274" s="152"/>
      <c r="Q274" s="152"/>
      <c r="R274" s="152"/>
      <c r="S274" s="152"/>
      <c r="T274" s="152"/>
      <c r="U274" s="99">
        <f>+U271</f>
        <v>30</v>
      </c>
      <c r="V274" s="99">
        <f>+V271</f>
        <v>30</v>
      </c>
      <c r="W274" s="100">
        <f>SUM(W271:W273)</f>
        <v>3378649.7799997479</v>
      </c>
    </row>
    <row r="275" spans="1:23" s="4" customFormat="1" ht="12" thickBot="1" x14ac:dyDescent="0.25">
      <c r="A275" s="68" t="s">
        <v>346</v>
      </c>
      <c r="B275" s="62"/>
      <c r="C275" s="64">
        <f>+C270+C274</f>
        <v>293</v>
      </c>
      <c r="D275" s="64">
        <f>+D270+D274</f>
        <v>577</v>
      </c>
      <c r="E275" s="64">
        <f>+E270+E274</f>
        <v>1</v>
      </c>
      <c r="F275" s="64"/>
      <c r="G275" s="64"/>
      <c r="H275" s="64"/>
      <c r="I275" s="64">
        <f>+I270+I274</f>
        <v>226</v>
      </c>
      <c r="J275" s="64">
        <f>+J270+J274</f>
        <v>28</v>
      </c>
      <c r="K275" s="64">
        <f>+K270+K274</f>
        <v>1125</v>
      </c>
      <c r="L275" s="98">
        <f>+L270+L274</f>
        <v>116969292</v>
      </c>
      <c r="M275" s="62"/>
      <c r="N275" s="64">
        <f>+N270+N274</f>
        <v>293</v>
      </c>
      <c r="O275" s="64">
        <f>+O270+O274</f>
        <v>441</v>
      </c>
      <c r="P275" s="64">
        <f>+P270+P274</f>
        <v>1</v>
      </c>
      <c r="Q275" s="64"/>
      <c r="R275" s="64"/>
      <c r="S275" s="64"/>
      <c r="T275" s="64">
        <f>+T270+T274</f>
        <v>260</v>
      </c>
      <c r="U275" s="64">
        <f>+U270+U274</f>
        <v>30</v>
      </c>
      <c r="V275" s="64">
        <f>+V270+V274</f>
        <v>1161</v>
      </c>
      <c r="W275" s="98">
        <f>+W270+W274</f>
        <v>113573897</v>
      </c>
    </row>
    <row r="276" spans="1:23" ht="19.899999999999999" customHeight="1" thickTop="1" thickBot="1" x14ac:dyDescent="0.25">
      <c r="A276" s="1974" t="s">
        <v>573</v>
      </c>
      <c r="B276" s="1974"/>
      <c r="C276" s="1974"/>
      <c r="D276" s="1974"/>
      <c r="E276" s="1974"/>
      <c r="F276" s="1974"/>
      <c r="G276" s="1974"/>
      <c r="H276" s="1974"/>
      <c r="I276" s="1974"/>
      <c r="J276" s="1974"/>
      <c r="K276" s="1974"/>
      <c r="L276" s="1974"/>
      <c r="M276" s="1974"/>
      <c r="N276" s="1974"/>
      <c r="O276" s="1974"/>
      <c r="P276" s="1974"/>
      <c r="Q276" s="1974"/>
      <c r="R276" s="1974"/>
      <c r="S276" s="1974"/>
      <c r="T276" s="1974"/>
      <c r="U276" s="1974"/>
      <c r="V276" s="1974"/>
      <c r="W276" s="1974"/>
    </row>
    <row r="277" spans="1:23" s="4" customFormat="1" ht="12" thickTop="1" x14ac:dyDescent="0.2">
      <c r="A277" s="218" t="s">
        <v>7</v>
      </c>
      <c r="B277" s="277"/>
      <c r="C277" s="223">
        <f>SUM(C278:C282)</f>
        <v>13</v>
      </c>
      <c r="D277" s="223"/>
      <c r="E277" s="223">
        <f>SUM(E278:E282)</f>
        <v>1</v>
      </c>
      <c r="F277" s="223"/>
      <c r="G277" s="223"/>
      <c r="H277" s="223"/>
      <c r="I277" s="223"/>
      <c r="J277" s="223"/>
      <c r="K277" s="223">
        <f>SUM(K278:K282)</f>
        <v>14</v>
      </c>
      <c r="L277" s="264">
        <f>SUM(L278:L282)</f>
        <v>3452177.0300000003</v>
      </c>
      <c r="M277" s="278"/>
      <c r="N277" s="223">
        <f>SUM(N278:N282)</f>
        <v>14</v>
      </c>
      <c r="O277" s="223"/>
      <c r="P277" s="223">
        <f>SUM(P278:P282)</f>
        <v>1</v>
      </c>
      <c r="Q277" s="223"/>
      <c r="R277" s="223"/>
      <c r="S277" s="223"/>
      <c r="T277" s="223"/>
      <c r="U277" s="223"/>
      <c r="V277" s="223">
        <f>SUM(V278:V282)</f>
        <v>15</v>
      </c>
      <c r="W277" s="264">
        <f>SUM(W278:W282)</f>
        <v>3687956</v>
      </c>
    </row>
    <row r="278" spans="1:23" s="4" customFormat="1" ht="11.25" x14ac:dyDescent="0.2">
      <c r="A278" s="66" t="s">
        <v>486</v>
      </c>
      <c r="B278" s="163"/>
      <c r="C278" s="48"/>
      <c r="D278" s="48"/>
      <c r="E278" s="48">
        <v>1</v>
      </c>
      <c r="F278" s="48"/>
      <c r="G278" s="48"/>
      <c r="H278" s="48"/>
      <c r="I278" s="48"/>
      <c r="J278" s="48"/>
      <c r="K278" s="48">
        <f>+C278+E278</f>
        <v>1</v>
      </c>
      <c r="L278" s="41">
        <v>392000</v>
      </c>
      <c r="M278" s="52"/>
      <c r="N278" s="48"/>
      <c r="O278" s="48"/>
      <c r="P278" s="48">
        <v>1</v>
      </c>
      <c r="Q278" s="48"/>
      <c r="R278" s="48"/>
      <c r="S278" s="48"/>
      <c r="T278" s="48"/>
      <c r="U278" s="48"/>
      <c r="V278" s="48">
        <f>SUM(M278:U278)</f>
        <v>1</v>
      </c>
      <c r="W278" s="41">
        <v>392000</v>
      </c>
    </row>
    <row r="279" spans="1:23" s="4" customFormat="1" ht="11.25" x14ac:dyDescent="0.2">
      <c r="A279" s="66" t="s">
        <v>495</v>
      </c>
      <c r="B279" s="163"/>
      <c r="C279" s="48">
        <v>3</v>
      </c>
      <c r="D279" s="48"/>
      <c r="E279" s="48"/>
      <c r="F279" s="48"/>
      <c r="G279" s="48"/>
      <c r="H279" s="48"/>
      <c r="I279" s="48"/>
      <c r="J279" s="48"/>
      <c r="K279" s="48">
        <f t="shared" ref="K279:K290" si="42">+C279+E279</f>
        <v>3</v>
      </c>
      <c r="L279" s="41">
        <v>698155.29</v>
      </c>
      <c r="M279" s="52"/>
      <c r="N279" s="48">
        <v>3</v>
      </c>
      <c r="O279" s="48"/>
      <c r="P279" s="48"/>
      <c r="Q279" s="48"/>
      <c r="R279" s="48"/>
      <c r="S279" s="48"/>
      <c r="T279" s="48"/>
      <c r="U279" s="48"/>
      <c r="V279" s="48">
        <f>SUM(M279:U279)</f>
        <v>3</v>
      </c>
      <c r="W279" s="41">
        <v>703755.04999999993</v>
      </c>
    </row>
    <row r="280" spans="1:23" s="4" customFormat="1" ht="11.25" x14ac:dyDescent="0.2">
      <c r="A280" s="66" t="s">
        <v>447</v>
      </c>
      <c r="B280" s="163"/>
      <c r="C280" s="48">
        <v>1</v>
      </c>
      <c r="D280" s="48"/>
      <c r="E280" s="48"/>
      <c r="F280" s="48"/>
      <c r="G280" s="48"/>
      <c r="H280" s="48"/>
      <c r="I280" s="48"/>
      <c r="J280" s="48"/>
      <c r="K280" s="48">
        <f t="shared" si="42"/>
        <v>1</v>
      </c>
      <c r="L280" s="41">
        <v>242521.25</v>
      </c>
      <c r="M280" s="52"/>
      <c r="N280" s="48">
        <v>1</v>
      </c>
      <c r="O280" s="48"/>
      <c r="P280" s="48"/>
      <c r="Q280" s="48"/>
      <c r="R280" s="48"/>
      <c r="S280" s="48"/>
      <c r="T280" s="48"/>
      <c r="U280" s="48"/>
      <c r="V280" s="48">
        <f>SUM(M280:U280)</f>
        <v>1</v>
      </c>
      <c r="W280" s="41">
        <v>241235.24</v>
      </c>
    </row>
    <row r="281" spans="1:23" s="4" customFormat="1" ht="11.25" x14ac:dyDescent="0.2">
      <c r="A281" s="66" t="s">
        <v>489</v>
      </c>
      <c r="B281" s="163"/>
      <c r="C281" s="48">
        <v>7</v>
      </c>
      <c r="D281" s="48"/>
      <c r="E281" s="48"/>
      <c r="F281" s="48"/>
      <c r="G281" s="48"/>
      <c r="H281" s="48"/>
      <c r="I281" s="48"/>
      <c r="J281" s="48"/>
      <c r="K281" s="48">
        <f t="shared" si="42"/>
        <v>7</v>
      </c>
      <c r="L281" s="41">
        <v>1693638.1400000001</v>
      </c>
      <c r="M281" s="52"/>
      <c r="N281" s="48">
        <v>7</v>
      </c>
      <c r="O281" s="48"/>
      <c r="P281" s="48"/>
      <c r="Q281" s="48"/>
      <c r="R281" s="48"/>
      <c r="S281" s="48"/>
      <c r="T281" s="48"/>
      <c r="U281" s="48"/>
      <c r="V281" s="48">
        <f>SUM(M281:U281)</f>
        <v>7</v>
      </c>
      <c r="W281" s="41">
        <v>1677903.99</v>
      </c>
    </row>
    <row r="282" spans="1:23" s="4" customFormat="1" ht="11.25" x14ac:dyDescent="0.2">
      <c r="A282" s="66" t="s">
        <v>491</v>
      </c>
      <c r="B282" s="163"/>
      <c r="C282" s="48">
        <v>2</v>
      </c>
      <c r="D282" s="48"/>
      <c r="E282" s="48"/>
      <c r="F282" s="48"/>
      <c r="G282" s="48"/>
      <c r="H282" s="48"/>
      <c r="I282" s="48"/>
      <c r="J282" s="48"/>
      <c r="K282" s="48">
        <f t="shared" si="42"/>
        <v>2</v>
      </c>
      <c r="L282" s="41">
        <v>425862.35</v>
      </c>
      <c r="M282" s="52"/>
      <c r="N282" s="48">
        <v>3</v>
      </c>
      <c r="O282" s="48"/>
      <c r="P282" s="48"/>
      <c r="Q282" s="48"/>
      <c r="R282" s="48"/>
      <c r="S282" s="48"/>
      <c r="T282" s="48"/>
      <c r="U282" s="48"/>
      <c r="V282" s="48">
        <f>SUM(M282:U282)</f>
        <v>3</v>
      </c>
      <c r="W282" s="41">
        <v>673061.72</v>
      </c>
    </row>
    <row r="283" spans="1:23" s="4" customFormat="1" ht="11.25" x14ac:dyDescent="0.2">
      <c r="A283" s="114" t="s">
        <v>4</v>
      </c>
      <c r="B283" s="162"/>
      <c r="C283" s="120">
        <f>SUM(C284:C286)</f>
        <v>67</v>
      </c>
      <c r="D283" s="120"/>
      <c r="E283" s="120"/>
      <c r="F283" s="120"/>
      <c r="G283" s="120"/>
      <c r="H283" s="120"/>
      <c r="I283" s="120"/>
      <c r="J283" s="120"/>
      <c r="K283" s="120">
        <f>SUM(K284:K286)</f>
        <v>67</v>
      </c>
      <c r="L283" s="129">
        <f>SUM(L284:L286)</f>
        <v>8955965.7991352938</v>
      </c>
      <c r="M283" s="130"/>
      <c r="N283" s="120">
        <f>SUM(N284:N286)</f>
        <v>69</v>
      </c>
      <c r="O283" s="120"/>
      <c r="P283" s="120"/>
      <c r="Q283" s="120"/>
      <c r="R283" s="120"/>
      <c r="S283" s="120"/>
      <c r="T283" s="120"/>
      <c r="U283" s="120"/>
      <c r="V283" s="120">
        <f>SUM(V284:V286)</f>
        <v>69</v>
      </c>
      <c r="W283" s="129">
        <f>SUM(W284:W286)</f>
        <v>9512470.3100000005</v>
      </c>
    </row>
    <row r="284" spans="1:23" s="4" customFormat="1" ht="11.25" x14ac:dyDescent="0.2">
      <c r="A284" s="66" t="s">
        <v>449</v>
      </c>
      <c r="B284" s="163"/>
      <c r="C284" s="159">
        <v>19</v>
      </c>
      <c r="D284" s="48"/>
      <c r="E284" s="48"/>
      <c r="F284" s="48"/>
      <c r="G284" s="48"/>
      <c r="H284" s="48"/>
      <c r="I284" s="48"/>
      <c r="J284" s="48"/>
      <c r="K284" s="48">
        <f t="shared" si="42"/>
        <v>19</v>
      </c>
      <c r="L284" s="41">
        <v>3309335.727735294</v>
      </c>
      <c r="M284" s="52"/>
      <c r="N284" s="48">
        <v>18</v>
      </c>
      <c r="O284" s="48"/>
      <c r="P284" s="48"/>
      <c r="Q284" s="48"/>
      <c r="R284" s="48"/>
      <c r="S284" s="48"/>
      <c r="T284" s="48"/>
      <c r="U284" s="48"/>
      <c r="V284" s="48">
        <f>SUM(M284:U284)</f>
        <v>18</v>
      </c>
      <c r="W284" s="41">
        <v>3215641.33</v>
      </c>
    </row>
    <row r="285" spans="1:23" s="4" customFormat="1" ht="11.25" x14ac:dyDescent="0.2">
      <c r="A285" s="66" t="s">
        <v>21232</v>
      </c>
      <c r="B285" s="163"/>
      <c r="C285" s="159">
        <v>38</v>
      </c>
      <c r="D285" s="48"/>
      <c r="E285" s="48"/>
      <c r="F285" s="48"/>
      <c r="G285" s="48"/>
      <c r="H285" s="48"/>
      <c r="I285" s="48"/>
      <c r="J285" s="48"/>
      <c r="K285" s="48">
        <f t="shared" si="42"/>
        <v>38</v>
      </c>
      <c r="L285" s="41">
        <v>4756544.1400000006</v>
      </c>
      <c r="M285" s="52"/>
      <c r="N285" s="48">
        <v>40</v>
      </c>
      <c r="O285" s="48"/>
      <c r="P285" s="48"/>
      <c r="Q285" s="48"/>
      <c r="R285" s="48"/>
      <c r="S285" s="48"/>
      <c r="T285" s="48"/>
      <c r="U285" s="48"/>
      <c r="V285" s="48">
        <f>SUM(M285:U285)</f>
        <v>40</v>
      </c>
      <c r="W285" s="41">
        <f>5174321.61+105956.93</f>
        <v>5280278.54</v>
      </c>
    </row>
    <row r="286" spans="1:23" s="4" customFormat="1" ht="11.25" x14ac:dyDescent="0.2">
      <c r="A286" s="66" t="s">
        <v>21233</v>
      </c>
      <c r="B286" s="163"/>
      <c r="C286" s="159">
        <v>10</v>
      </c>
      <c r="D286" s="48"/>
      <c r="E286" s="48"/>
      <c r="F286" s="48"/>
      <c r="G286" s="48"/>
      <c r="H286" s="48"/>
      <c r="I286" s="48"/>
      <c r="J286" s="48"/>
      <c r="K286" s="48">
        <f t="shared" si="42"/>
        <v>10</v>
      </c>
      <c r="L286" s="41">
        <v>890085.93140000012</v>
      </c>
      <c r="M286" s="52"/>
      <c r="N286" s="48">
        <v>11</v>
      </c>
      <c r="O286" s="48"/>
      <c r="P286" s="48"/>
      <c r="Q286" s="48"/>
      <c r="R286" s="48"/>
      <c r="S286" s="48"/>
      <c r="T286" s="48"/>
      <c r="U286" s="48"/>
      <c r="V286" s="48">
        <f>SUM(M286:U286)</f>
        <v>11</v>
      </c>
      <c r="W286" s="41">
        <v>1016550.44</v>
      </c>
    </row>
    <row r="287" spans="1:23" s="4" customFormat="1" ht="11.25" x14ac:dyDescent="0.2">
      <c r="A287" s="114" t="s">
        <v>5</v>
      </c>
      <c r="B287" s="162"/>
      <c r="C287" s="120">
        <f>SUM(C288)</f>
        <v>25</v>
      </c>
      <c r="D287" s="120"/>
      <c r="E287" s="120"/>
      <c r="F287" s="120"/>
      <c r="G287" s="120"/>
      <c r="H287" s="120"/>
      <c r="I287" s="120"/>
      <c r="J287" s="120"/>
      <c r="K287" s="120">
        <f>SUM(K288)</f>
        <v>25</v>
      </c>
      <c r="L287" s="129">
        <f>SUM(L288)</f>
        <v>1652122.8456249998</v>
      </c>
      <c r="M287" s="130"/>
      <c r="N287" s="120">
        <f>SUM(N288)</f>
        <v>27</v>
      </c>
      <c r="O287" s="120"/>
      <c r="P287" s="120"/>
      <c r="Q287" s="120"/>
      <c r="R287" s="120"/>
      <c r="S287" s="120"/>
      <c r="T287" s="120"/>
      <c r="U287" s="120"/>
      <c r="V287" s="120">
        <f>SUM(V288)</f>
        <v>27</v>
      </c>
      <c r="W287" s="129">
        <f>SUM(W288)</f>
        <v>1789647.49</v>
      </c>
    </row>
    <row r="288" spans="1:23" s="4" customFormat="1" ht="11.25" x14ac:dyDescent="0.2">
      <c r="A288" s="66" t="s">
        <v>498</v>
      </c>
      <c r="B288" s="163"/>
      <c r="C288" s="48">
        <v>25</v>
      </c>
      <c r="D288" s="48"/>
      <c r="E288" s="48"/>
      <c r="F288" s="48"/>
      <c r="G288" s="48"/>
      <c r="H288" s="48"/>
      <c r="I288" s="48"/>
      <c r="J288" s="48"/>
      <c r="K288" s="48">
        <f t="shared" si="42"/>
        <v>25</v>
      </c>
      <c r="L288" s="41">
        <v>1652122.8456249998</v>
      </c>
      <c r="M288" s="52"/>
      <c r="N288" s="48">
        <v>27</v>
      </c>
      <c r="O288" s="48"/>
      <c r="P288" s="48"/>
      <c r="Q288" s="48"/>
      <c r="R288" s="48"/>
      <c r="S288" s="48"/>
      <c r="T288" s="48"/>
      <c r="U288" s="48"/>
      <c r="V288" s="48">
        <f>SUM(M288:U288)</f>
        <v>27</v>
      </c>
      <c r="W288" s="41">
        <v>1789647.49</v>
      </c>
    </row>
    <row r="289" spans="1:23" s="4" customFormat="1" ht="11.25" x14ac:dyDescent="0.2">
      <c r="A289" s="114" t="s">
        <v>6</v>
      </c>
      <c r="B289" s="162"/>
      <c r="C289" s="120">
        <f>SUM(C290)</f>
        <v>3</v>
      </c>
      <c r="D289" s="120"/>
      <c r="E289" s="120"/>
      <c r="F289" s="120"/>
      <c r="G289" s="120"/>
      <c r="H289" s="120"/>
      <c r="I289" s="120"/>
      <c r="J289" s="120"/>
      <c r="K289" s="120">
        <f>SUM(K290)</f>
        <v>3</v>
      </c>
      <c r="L289" s="129">
        <f>SUM(L290)</f>
        <v>119729.28</v>
      </c>
      <c r="M289" s="130"/>
      <c r="N289" s="120">
        <f>SUM(N290)</f>
        <v>3</v>
      </c>
      <c r="O289" s="120"/>
      <c r="P289" s="120"/>
      <c r="Q289" s="120"/>
      <c r="R289" s="120"/>
      <c r="S289" s="120"/>
      <c r="T289" s="120"/>
      <c r="U289" s="120"/>
      <c r="V289" s="120">
        <f>SUM(V290)</f>
        <v>3</v>
      </c>
      <c r="W289" s="129">
        <f>SUM(W290)</f>
        <v>120581.73</v>
      </c>
    </row>
    <row r="290" spans="1:23" s="4" customFormat="1" ht="11.25" x14ac:dyDescent="0.2">
      <c r="A290" s="66" t="s">
        <v>499</v>
      </c>
      <c r="B290" s="163"/>
      <c r="C290" s="48">
        <v>3</v>
      </c>
      <c r="D290" s="48"/>
      <c r="E290" s="48"/>
      <c r="F290" s="48"/>
      <c r="G290" s="48"/>
      <c r="H290" s="48"/>
      <c r="I290" s="48"/>
      <c r="J290" s="48"/>
      <c r="K290" s="48">
        <f t="shared" si="42"/>
        <v>3</v>
      </c>
      <c r="L290" s="41">
        <v>119729.28</v>
      </c>
      <c r="M290" s="52"/>
      <c r="N290" s="48">
        <v>3</v>
      </c>
      <c r="O290" s="48"/>
      <c r="P290" s="48"/>
      <c r="Q290" s="48"/>
      <c r="R290" s="48"/>
      <c r="S290" s="48"/>
      <c r="T290" s="48"/>
      <c r="U290" s="48"/>
      <c r="V290" s="48">
        <f>SUM(M290:U290)</f>
        <v>3</v>
      </c>
      <c r="W290" s="41">
        <v>120581.73</v>
      </c>
    </row>
    <row r="291" spans="1:23" s="4" customFormat="1" ht="11.25" x14ac:dyDescent="0.2">
      <c r="A291" s="66"/>
      <c r="B291" s="163"/>
      <c r="C291" s="48"/>
      <c r="D291" s="48"/>
      <c r="E291" s="48"/>
      <c r="F291" s="48"/>
      <c r="G291" s="48"/>
      <c r="H291" s="48"/>
      <c r="I291" s="48"/>
      <c r="J291" s="48"/>
      <c r="K291" s="48"/>
      <c r="L291" s="41"/>
      <c r="M291" s="52"/>
      <c r="N291" s="48"/>
      <c r="O291" s="48"/>
      <c r="P291" s="48"/>
      <c r="Q291" s="48"/>
      <c r="R291" s="48"/>
      <c r="S291" s="48"/>
      <c r="T291" s="48"/>
      <c r="U291" s="48"/>
      <c r="V291" s="48"/>
      <c r="W291" s="41"/>
    </row>
    <row r="292" spans="1:23" s="4" customFormat="1" ht="11.25" x14ac:dyDescent="0.2">
      <c r="A292" s="148" t="s">
        <v>484</v>
      </c>
      <c r="B292" s="164"/>
      <c r="C292" s="134"/>
      <c r="D292" s="134"/>
      <c r="E292" s="134"/>
      <c r="F292" s="134"/>
      <c r="G292" s="134"/>
      <c r="H292" s="134"/>
      <c r="I292" s="134"/>
      <c r="J292" s="134">
        <v>4</v>
      </c>
      <c r="K292" s="134">
        <f>+J292</f>
        <v>4</v>
      </c>
      <c r="L292" s="139">
        <v>144000</v>
      </c>
      <c r="M292" s="142"/>
      <c r="N292" s="134"/>
      <c r="O292" s="134"/>
      <c r="P292" s="134"/>
      <c r="Q292" s="134"/>
      <c r="R292" s="134"/>
      <c r="S292" s="134"/>
      <c r="T292" s="134"/>
      <c r="U292" s="134">
        <v>4</v>
      </c>
      <c r="V292" s="134">
        <f>SUM(M292:U292)</f>
        <v>4</v>
      </c>
      <c r="W292" s="139">
        <v>144000</v>
      </c>
    </row>
    <row r="293" spans="1:23" s="4" customFormat="1" ht="11.25" x14ac:dyDescent="0.2">
      <c r="A293" s="148" t="s">
        <v>65</v>
      </c>
      <c r="B293" s="164"/>
      <c r="C293" s="134"/>
      <c r="D293" s="134">
        <v>560</v>
      </c>
      <c r="E293" s="134"/>
      <c r="F293" s="134"/>
      <c r="G293" s="134"/>
      <c r="H293" s="134"/>
      <c r="I293" s="134"/>
      <c r="J293" s="134"/>
      <c r="K293" s="134">
        <f>+D293</f>
        <v>560</v>
      </c>
      <c r="L293" s="139">
        <v>44779563.969999999</v>
      </c>
      <c r="M293" s="142"/>
      <c r="N293" s="134"/>
      <c r="O293" s="134">
        <v>560</v>
      </c>
      <c r="P293" s="134"/>
      <c r="Q293" s="134"/>
      <c r="R293" s="134"/>
      <c r="S293" s="134"/>
      <c r="T293" s="134"/>
      <c r="U293" s="134"/>
      <c r="V293" s="134">
        <f>SUM(M293:U293)</f>
        <v>560</v>
      </c>
      <c r="W293" s="139">
        <v>44665666</v>
      </c>
    </row>
    <row r="294" spans="1:23" s="4" customFormat="1" ht="11.25" x14ac:dyDescent="0.2">
      <c r="A294" s="148" t="s">
        <v>412</v>
      </c>
      <c r="B294" s="164"/>
      <c r="C294" s="134"/>
      <c r="D294" s="134"/>
      <c r="E294" s="134"/>
      <c r="F294" s="134"/>
      <c r="G294" s="134"/>
      <c r="H294" s="134"/>
      <c r="I294" s="134">
        <v>13</v>
      </c>
      <c r="J294" s="134"/>
      <c r="K294" s="134">
        <f>+I294</f>
        <v>13</v>
      </c>
      <c r="L294" s="139">
        <v>113736.33</v>
      </c>
      <c r="M294" s="142"/>
      <c r="N294" s="134"/>
      <c r="O294" s="134"/>
      <c r="P294" s="134"/>
      <c r="Q294" s="134"/>
      <c r="R294" s="134"/>
      <c r="S294" s="134"/>
      <c r="T294" s="134">
        <v>13</v>
      </c>
      <c r="U294" s="134"/>
      <c r="V294" s="134">
        <f>SUM(M294:U294)</f>
        <v>13</v>
      </c>
      <c r="W294" s="139">
        <v>92642</v>
      </c>
    </row>
    <row r="295" spans="1:23" s="4" customFormat="1" x14ac:dyDescent="0.2">
      <c r="A295" s="67" t="s">
        <v>388</v>
      </c>
      <c r="B295" s="57" t="s">
        <v>63</v>
      </c>
      <c r="C295" s="58">
        <f>+C277+C283+C287+C289+C292+C293+C294</f>
        <v>108</v>
      </c>
      <c r="D295" s="58">
        <f>+D277+D283+D287+D289+D292+D293+D294</f>
        <v>560</v>
      </c>
      <c r="E295" s="58">
        <f>+E277+E283+E287+E289+E292+E293+E294</f>
        <v>1</v>
      </c>
      <c r="F295" s="158"/>
      <c r="G295" s="158"/>
      <c r="H295" s="158"/>
      <c r="I295" s="58">
        <f>+I277+I283+I287+I289+I292+I293+I294</f>
        <v>13</v>
      </c>
      <c r="J295" s="58">
        <f>+J277+J283+J287+J289+J292+J293+J294</f>
        <v>4</v>
      </c>
      <c r="K295" s="58">
        <f>+K277+K283+K287+K289+K292+K293+K294</f>
        <v>686</v>
      </c>
      <c r="L295" s="61">
        <f>+L277+L283+L287+L289+L292+L293+L294</f>
        <v>59217295.254760295</v>
      </c>
      <c r="M295" s="160"/>
      <c r="N295" s="58">
        <f>+N277+N283+N287+N289+N292+N293+N294</f>
        <v>113</v>
      </c>
      <c r="O295" s="58">
        <f>+O277+O283+O287+O289+O292+O293+O294</f>
        <v>560</v>
      </c>
      <c r="P295" s="58">
        <f>+P277+P283+P287+P289+P292+P293+P294</f>
        <v>1</v>
      </c>
      <c r="Q295" s="158"/>
      <c r="R295" s="158"/>
      <c r="S295" s="158"/>
      <c r="T295" s="58">
        <f>+T277+T283+T287+T289+T292+T293+T294</f>
        <v>13</v>
      </c>
      <c r="U295" s="58">
        <f>+U277+U283+U287+U289+U292+U293+U294</f>
        <v>4</v>
      </c>
      <c r="V295" s="58">
        <f>+V277+V283+V287+V289+V292+V293+V294</f>
        <v>691</v>
      </c>
      <c r="W295" s="61">
        <f>+W277+W283+W287+W289+W292+W293+W294</f>
        <v>60012963.530000001</v>
      </c>
    </row>
    <row r="296" spans="1:23" s="4" customFormat="1" ht="11.25" x14ac:dyDescent="0.2">
      <c r="A296" s="165" t="s">
        <v>482</v>
      </c>
      <c r="B296" s="42"/>
      <c r="C296" s="48"/>
      <c r="D296" s="48"/>
      <c r="E296" s="48"/>
      <c r="F296" s="48"/>
      <c r="G296" s="48"/>
      <c r="H296" s="48"/>
      <c r="I296" s="48"/>
      <c r="J296" s="48"/>
      <c r="K296" s="48"/>
      <c r="L296" s="41">
        <v>54364.53</v>
      </c>
      <c r="M296" s="52"/>
      <c r="N296" s="48"/>
      <c r="O296" s="48"/>
      <c r="P296" s="48"/>
      <c r="Q296" s="48"/>
      <c r="R296" s="48"/>
      <c r="S296" s="48"/>
      <c r="T296" s="48"/>
      <c r="U296" s="48"/>
      <c r="V296" s="48"/>
      <c r="W296" s="41">
        <v>90055.319999999992</v>
      </c>
    </row>
    <row r="297" spans="1:23" s="4" customFormat="1" ht="11.25" x14ac:dyDescent="0.2">
      <c r="A297" s="165" t="s">
        <v>483</v>
      </c>
      <c r="B297" s="42"/>
      <c r="C297" s="48"/>
      <c r="D297" s="48"/>
      <c r="E297" s="48"/>
      <c r="F297" s="48"/>
      <c r="G297" s="48"/>
      <c r="H297" s="48"/>
      <c r="I297" s="48"/>
      <c r="J297" s="48"/>
      <c r="K297" s="48"/>
      <c r="L297" s="41">
        <v>975657.54679999989</v>
      </c>
      <c r="M297" s="52"/>
      <c r="N297" s="48"/>
      <c r="O297" s="48"/>
      <c r="P297" s="48"/>
      <c r="Q297" s="48"/>
      <c r="R297" s="48"/>
      <c r="S297" s="48"/>
      <c r="T297" s="48"/>
      <c r="U297" s="48"/>
      <c r="V297" s="48"/>
      <c r="W297" s="41">
        <v>1055407.1500000001</v>
      </c>
    </row>
    <row r="298" spans="1:23" s="4" customFormat="1" ht="11.25" x14ac:dyDescent="0.2">
      <c r="A298" s="165" t="s">
        <v>343</v>
      </c>
      <c r="B298" s="42"/>
      <c r="C298" s="48"/>
      <c r="D298" s="48"/>
      <c r="E298" s="48"/>
      <c r="F298" s="48"/>
      <c r="G298" s="48"/>
      <c r="H298" s="48"/>
      <c r="I298" s="48"/>
      <c r="J298" s="48"/>
      <c r="K298" s="48"/>
      <c r="L298" s="41">
        <v>167422</v>
      </c>
      <c r="M298" s="52"/>
      <c r="N298" s="48"/>
      <c r="O298" s="48"/>
      <c r="P298" s="48"/>
      <c r="Q298" s="48"/>
      <c r="R298" s="48"/>
      <c r="S298" s="48"/>
      <c r="T298" s="48"/>
      <c r="U298" s="48"/>
      <c r="V298" s="48"/>
      <c r="W298" s="41">
        <v>167422</v>
      </c>
    </row>
    <row r="299" spans="1:23" s="4" customFormat="1" x14ac:dyDescent="0.2">
      <c r="A299" s="67" t="s">
        <v>413</v>
      </c>
      <c r="B299" s="57" t="s">
        <v>63</v>
      </c>
      <c r="C299" s="156"/>
      <c r="D299" s="156"/>
      <c r="E299" s="156"/>
      <c r="F299" s="156"/>
      <c r="G299" s="156"/>
      <c r="H299" s="156"/>
      <c r="I299" s="156"/>
      <c r="J299" s="156"/>
      <c r="K299" s="156"/>
      <c r="L299" s="61">
        <f>SUM(L296:L298)</f>
        <v>1197444.0767999999</v>
      </c>
      <c r="M299" s="161"/>
      <c r="N299" s="156"/>
      <c r="O299" s="156"/>
      <c r="P299" s="156"/>
      <c r="Q299" s="156"/>
      <c r="R299" s="156"/>
      <c r="S299" s="156"/>
      <c r="T299" s="156"/>
      <c r="U299" s="156"/>
      <c r="V299" s="156"/>
      <c r="W299" s="61">
        <f>SUM(W296:W298)</f>
        <v>1312884.4700000002</v>
      </c>
    </row>
    <row r="300" spans="1:23" s="4" customFormat="1" ht="12" thickBot="1" x14ac:dyDescent="0.25">
      <c r="A300" s="68" t="s">
        <v>346</v>
      </c>
      <c r="B300" s="62"/>
      <c r="C300" s="64">
        <f>+C295</f>
        <v>108</v>
      </c>
      <c r="D300" s="64">
        <f>+D295</f>
        <v>560</v>
      </c>
      <c r="E300" s="64">
        <f>+E295</f>
        <v>1</v>
      </c>
      <c r="F300" s="64"/>
      <c r="G300" s="64"/>
      <c r="H300" s="64"/>
      <c r="I300" s="64">
        <f>+I295</f>
        <v>13</v>
      </c>
      <c r="J300" s="64">
        <f>+J295</f>
        <v>4</v>
      </c>
      <c r="K300" s="64">
        <f>+K295</f>
        <v>686</v>
      </c>
      <c r="L300" s="98">
        <f>+L295+L299</f>
        <v>60414739.331560299</v>
      </c>
      <c r="M300" s="76"/>
      <c r="N300" s="64">
        <f>+N295</f>
        <v>113</v>
      </c>
      <c r="O300" s="64">
        <f>+O295</f>
        <v>560</v>
      </c>
      <c r="P300" s="64">
        <f>+P295</f>
        <v>1</v>
      </c>
      <c r="Q300" s="64"/>
      <c r="R300" s="64"/>
      <c r="S300" s="64"/>
      <c r="T300" s="64">
        <f>+T295</f>
        <v>13</v>
      </c>
      <c r="U300" s="64">
        <f>+U295</f>
        <v>4</v>
      </c>
      <c r="V300" s="64">
        <f>+V295</f>
        <v>691</v>
      </c>
      <c r="W300" s="98">
        <f>+W295+W299</f>
        <v>61325848</v>
      </c>
    </row>
    <row r="301" spans="1:23" s="1336" customFormat="1" ht="19.899999999999999" customHeight="1" thickTop="1" thickBot="1" x14ac:dyDescent="0.25">
      <c r="A301" s="1975" t="s">
        <v>574</v>
      </c>
      <c r="B301" s="1975"/>
      <c r="C301" s="1975"/>
      <c r="D301" s="1975"/>
      <c r="E301" s="1975"/>
      <c r="F301" s="1975"/>
      <c r="G301" s="1975"/>
      <c r="H301" s="1975"/>
      <c r="I301" s="1975"/>
      <c r="J301" s="1975"/>
      <c r="K301" s="1975"/>
      <c r="L301" s="1975"/>
      <c r="M301" s="1975"/>
      <c r="N301" s="1975"/>
      <c r="O301" s="1975"/>
      <c r="P301" s="1975"/>
      <c r="Q301" s="1975"/>
      <c r="R301" s="1975"/>
      <c r="S301" s="1975"/>
      <c r="T301" s="1975"/>
      <c r="U301" s="1975"/>
      <c r="V301" s="1975"/>
      <c r="W301" s="1975"/>
    </row>
    <row r="302" spans="1:23" s="4" customFormat="1" ht="12" thickTop="1" x14ac:dyDescent="0.2">
      <c r="A302" s="279" t="s">
        <v>485</v>
      </c>
      <c r="B302" s="280"/>
      <c r="C302" s="281"/>
      <c r="D302" s="281"/>
      <c r="E302" s="281"/>
      <c r="F302" s="281"/>
      <c r="G302" s="281"/>
      <c r="H302" s="281"/>
      <c r="I302" s="281"/>
      <c r="J302" s="281"/>
      <c r="K302" s="281"/>
      <c r="L302" s="282"/>
      <c r="M302" s="283"/>
      <c r="N302" s="281"/>
      <c r="O302" s="281"/>
      <c r="P302" s="281"/>
      <c r="Q302" s="281"/>
      <c r="R302" s="281"/>
      <c r="S302" s="281"/>
      <c r="T302" s="281"/>
      <c r="U302" s="281"/>
      <c r="V302" s="281"/>
      <c r="W302" s="282"/>
    </row>
    <row r="303" spans="1:23" s="4" customFormat="1" ht="11.25" x14ac:dyDescent="0.2">
      <c r="A303" s="114" t="s">
        <v>7</v>
      </c>
      <c r="B303" s="125"/>
      <c r="C303" s="120"/>
      <c r="D303" s="120"/>
      <c r="E303" s="120"/>
      <c r="F303" s="120"/>
      <c r="G303" s="120"/>
      <c r="H303" s="120"/>
      <c r="I303" s="120"/>
      <c r="J303" s="120"/>
      <c r="K303" s="120"/>
      <c r="L303" s="173"/>
      <c r="M303" s="130"/>
      <c r="N303" s="120"/>
      <c r="O303" s="120"/>
      <c r="P303" s="120"/>
      <c r="Q303" s="120"/>
      <c r="R303" s="120"/>
      <c r="S303" s="120"/>
      <c r="T303" s="120"/>
      <c r="U303" s="120"/>
      <c r="V303" s="120"/>
      <c r="W303" s="173"/>
    </row>
    <row r="304" spans="1:23" s="4" customFormat="1" ht="11.25" x14ac:dyDescent="0.2">
      <c r="A304" s="66" t="s">
        <v>486</v>
      </c>
      <c r="B304" s="47"/>
      <c r="C304" s="48"/>
      <c r="D304" s="48"/>
      <c r="E304" s="48">
        <v>1</v>
      </c>
      <c r="F304" s="48"/>
      <c r="G304" s="48"/>
      <c r="H304" s="48"/>
      <c r="I304" s="48"/>
      <c r="J304" s="48"/>
      <c r="K304" s="48">
        <f>SUM(B304:J304)</f>
        <v>1</v>
      </c>
      <c r="L304" s="41">
        <v>420000</v>
      </c>
      <c r="M304" s="52"/>
      <c r="N304" s="48"/>
      <c r="O304" s="48"/>
      <c r="P304" s="48">
        <v>1</v>
      </c>
      <c r="Q304" s="48"/>
      <c r="R304" s="48"/>
      <c r="S304" s="48"/>
      <c r="T304" s="48"/>
      <c r="U304" s="48"/>
      <c r="V304" s="48">
        <f>SUM(M304:U304)</f>
        <v>1</v>
      </c>
      <c r="W304" s="41">
        <v>420000</v>
      </c>
    </row>
    <row r="305" spans="1:23" s="4" customFormat="1" ht="11.25" x14ac:dyDescent="0.2">
      <c r="A305" s="66" t="s">
        <v>487</v>
      </c>
      <c r="B305" s="47"/>
      <c r="C305" s="48"/>
      <c r="D305" s="48"/>
      <c r="E305" s="48"/>
      <c r="F305" s="48"/>
      <c r="G305" s="48"/>
      <c r="H305" s="48"/>
      <c r="I305" s="48"/>
      <c r="J305" s="48"/>
      <c r="K305" s="48"/>
      <c r="L305" s="41">
        <v>30240</v>
      </c>
      <c r="M305" s="52"/>
      <c r="N305" s="48"/>
      <c r="O305" s="48"/>
      <c r="P305" s="48"/>
      <c r="Q305" s="48"/>
      <c r="R305" s="48"/>
      <c r="S305" s="48"/>
      <c r="T305" s="48"/>
      <c r="U305" s="48"/>
      <c r="V305" s="48"/>
      <c r="W305" s="41">
        <v>30006</v>
      </c>
    </row>
    <row r="306" spans="1:23" s="4" customFormat="1" ht="11.25" x14ac:dyDescent="0.2">
      <c r="A306" s="175" t="s">
        <v>488</v>
      </c>
      <c r="B306" s="171"/>
      <c r="C306" s="172"/>
      <c r="D306" s="172"/>
      <c r="E306" s="172"/>
      <c r="F306" s="172"/>
      <c r="G306" s="172"/>
      <c r="H306" s="172"/>
      <c r="I306" s="172"/>
      <c r="J306" s="172"/>
      <c r="K306" s="172"/>
      <c r="L306" s="174"/>
      <c r="M306" s="178"/>
      <c r="N306" s="172"/>
      <c r="O306" s="172"/>
      <c r="P306" s="172"/>
      <c r="Q306" s="172"/>
      <c r="R306" s="172"/>
      <c r="S306" s="172"/>
      <c r="T306" s="172"/>
      <c r="U306" s="172"/>
      <c r="V306" s="172"/>
      <c r="W306" s="174"/>
    </row>
    <row r="307" spans="1:23" s="4" customFormat="1" ht="11.25" x14ac:dyDescent="0.2">
      <c r="A307" s="114" t="s">
        <v>7</v>
      </c>
      <c r="B307" s="125"/>
      <c r="C307" s="120"/>
      <c r="D307" s="120"/>
      <c r="E307" s="120"/>
      <c r="F307" s="120"/>
      <c r="G307" s="120"/>
      <c r="H307" s="120"/>
      <c r="I307" s="120"/>
      <c r="J307" s="120"/>
      <c r="K307" s="120"/>
      <c r="L307" s="129"/>
      <c r="M307" s="130"/>
      <c r="N307" s="120"/>
      <c r="O307" s="120"/>
      <c r="P307" s="120"/>
      <c r="Q307" s="120"/>
      <c r="R307" s="120"/>
      <c r="S307" s="120"/>
      <c r="T307" s="120"/>
      <c r="U307" s="120"/>
      <c r="V307" s="120"/>
      <c r="W307" s="129"/>
    </row>
    <row r="308" spans="1:23" s="4" customFormat="1" ht="11.25" x14ac:dyDescent="0.2">
      <c r="A308" s="66" t="s">
        <v>447</v>
      </c>
      <c r="B308" s="47"/>
      <c r="C308" s="48">
        <v>1</v>
      </c>
      <c r="D308" s="48"/>
      <c r="E308" s="48"/>
      <c r="F308" s="48"/>
      <c r="G308" s="48"/>
      <c r="H308" s="48"/>
      <c r="I308" s="48"/>
      <c r="J308" s="48"/>
      <c r="K308" s="48">
        <f t="shared" ref="K308:K317" si="43">SUM(B308:J308)</f>
        <v>1</v>
      </c>
      <c r="L308" s="41">
        <v>240411.62</v>
      </c>
      <c r="M308" s="52"/>
      <c r="N308" s="48">
        <v>1</v>
      </c>
      <c r="O308" s="48"/>
      <c r="P308" s="48"/>
      <c r="Q308" s="48"/>
      <c r="R308" s="48"/>
      <c r="S308" s="48"/>
      <c r="T308" s="48"/>
      <c r="U308" s="48"/>
      <c r="V308" s="48">
        <f t="shared" ref="V308:V317" si="44">SUM(M308:U308)</f>
        <v>1</v>
      </c>
      <c r="W308" s="41">
        <v>241235.24</v>
      </c>
    </row>
    <row r="309" spans="1:23" s="4" customFormat="1" ht="11.25" x14ac:dyDescent="0.2">
      <c r="A309" s="66" t="s">
        <v>489</v>
      </c>
      <c r="B309" s="47"/>
      <c r="C309" s="48">
        <v>4</v>
      </c>
      <c r="D309" s="48"/>
      <c r="E309" s="48"/>
      <c r="F309" s="48"/>
      <c r="G309" s="48"/>
      <c r="H309" s="48"/>
      <c r="I309" s="48"/>
      <c r="J309" s="48"/>
      <c r="K309" s="48">
        <f t="shared" si="43"/>
        <v>4</v>
      </c>
      <c r="L309" s="41">
        <v>1177205.81</v>
      </c>
      <c r="M309" s="52"/>
      <c r="N309" s="48">
        <v>7</v>
      </c>
      <c r="O309" s="48"/>
      <c r="P309" s="48"/>
      <c r="Q309" s="48"/>
      <c r="R309" s="48"/>
      <c r="S309" s="48"/>
      <c r="T309" s="48"/>
      <c r="U309" s="48"/>
      <c r="V309" s="48">
        <f t="shared" si="44"/>
        <v>7</v>
      </c>
      <c r="W309" s="41">
        <v>1678287.72</v>
      </c>
    </row>
    <row r="310" spans="1:23" s="4" customFormat="1" ht="11.25" x14ac:dyDescent="0.2">
      <c r="A310" s="66" t="s">
        <v>490</v>
      </c>
      <c r="B310" s="47"/>
      <c r="C310" s="48">
        <v>1</v>
      </c>
      <c r="D310" s="48"/>
      <c r="E310" s="48"/>
      <c r="F310" s="48"/>
      <c r="G310" s="48"/>
      <c r="H310" s="48"/>
      <c r="I310" s="48"/>
      <c r="J310" s="48"/>
      <c r="K310" s="48">
        <f t="shared" si="43"/>
        <v>1</v>
      </c>
      <c r="L310" s="41">
        <v>232187.65</v>
      </c>
      <c r="M310" s="52"/>
      <c r="N310" s="48">
        <v>1</v>
      </c>
      <c r="O310" s="48"/>
      <c r="P310" s="48"/>
      <c r="Q310" s="48"/>
      <c r="R310" s="48"/>
      <c r="S310" s="48"/>
      <c r="T310" s="48"/>
      <c r="U310" s="48"/>
      <c r="V310" s="48">
        <f t="shared" si="44"/>
        <v>1</v>
      </c>
      <c r="W310" s="41">
        <v>232027.24</v>
      </c>
    </row>
    <row r="311" spans="1:23" s="4" customFormat="1" ht="11.25" x14ac:dyDescent="0.2">
      <c r="A311" s="66" t="s">
        <v>491</v>
      </c>
      <c r="B311" s="47"/>
      <c r="C311" s="48">
        <v>1</v>
      </c>
      <c r="D311" s="48"/>
      <c r="E311" s="48"/>
      <c r="F311" s="48"/>
      <c r="G311" s="48"/>
      <c r="H311" s="48"/>
      <c r="I311" s="48"/>
      <c r="J311" s="48"/>
      <c r="K311" s="48">
        <f t="shared" si="43"/>
        <v>1</v>
      </c>
      <c r="L311" s="41">
        <v>305058.94</v>
      </c>
      <c r="M311" s="52"/>
      <c r="N311" s="48">
        <v>2</v>
      </c>
      <c r="O311" s="48"/>
      <c r="P311" s="48"/>
      <c r="Q311" s="48"/>
      <c r="R311" s="48"/>
      <c r="S311" s="48"/>
      <c r="T311" s="48"/>
      <c r="U311" s="48"/>
      <c r="V311" s="48">
        <f t="shared" si="44"/>
        <v>2</v>
      </c>
      <c r="W311" s="41">
        <v>471727.82</v>
      </c>
    </row>
    <row r="312" spans="1:23" s="4" customFormat="1" ht="11.25" x14ac:dyDescent="0.2">
      <c r="A312" s="66" t="s">
        <v>492</v>
      </c>
      <c r="B312" s="47"/>
      <c r="C312" s="48">
        <v>1</v>
      </c>
      <c r="D312" s="48"/>
      <c r="E312" s="48"/>
      <c r="F312" s="48"/>
      <c r="G312" s="48"/>
      <c r="H312" s="48"/>
      <c r="I312" s="48"/>
      <c r="J312" s="48"/>
      <c r="K312" s="48">
        <f t="shared" si="43"/>
        <v>1</v>
      </c>
      <c r="L312" s="41">
        <v>232654.6</v>
      </c>
      <c r="M312" s="52"/>
      <c r="N312" s="48">
        <v>1</v>
      </c>
      <c r="O312" s="48"/>
      <c r="P312" s="48"/>
      <c r="Q312" s="48"/>
      <c r="R312" s="48"/>
      <c r="S312" s="48"/>
      <c r="T312" s="48"/>
      <c r="U312" s="48"/>
      <c r="V312" s="48">
        <f t="shared" si="44"/>
        <v>1</v>
      </c>
      <c r="W312" s="41">
        <v>239700.58</v>
      </c>
    </row>
    <row r="313" spans="1:23" s="4" customFormat="1" ht="11.25" x14ac:dyDescent="0.2">
      <c r="A313" s="66" t="s">
        <v>493</v>
      </c>
      <c r="B313" s="47"/>
      <c r="C313" s="48">
        <v>1</v>
      </c>
      <c r="D313" s="48"/>
      <c r="E313" s="48"/>
      <c r="F313" s="48"/>
      <c r="G313" s="48"/>
      <c r="H313" s="48"/>
      <c r="I313" s="48"/>
      <c r="J313" s="48"/>
      <c r="K313" s="48">
        <f t="shared" si="43"/>
        <v>1</v>
      </c>
      <c r="L313" s="41">
        <v>228509.57</v>
      </c>
      <c r="M313" s="52"/>
      <c r="N313" s="48">
        <v>1</v>
      </c>
      <c r="O313" s="48"/>
      <c r="P313" s="48"/>
      <c r="Q313" s="48"/>
      <c r="R313" s="48"/>
      <c r="S313" s="48"/>
      <c r="T313" s="48"/>
      <c r="U313" s="48"/>
      <c r="V313" s="48">
        <f t="shared" si="44"/>
        <v>1</v>
      </c>
      <c r="W313" s="41">
        <v>229341.58</v>
      </c>
    </row>
    <row r="314" spans="1:23" s="4" customFormat="1" ht="11.25" x14ac:dyDescent="0.2">
      <c r="A314" s="66" t="s">
        <v>494</v>
      </c>
      <c r="B314" s="47"/>
      <c r="C314" s="48">
        <v>2</v>
      </c>
      <c r="D314" s="48"/>
      <c r="E314" s="48"/>
      <c r="F314" s="48"/>
      <c r="G314" s="48"/>
      <c r="H314" s="48"/>
      <c r="I314" s="48"/>
      <c r="J314" s="48"/>
      <c r="K314" s="48">
        <f t="shared" si="43"/>
        <v>2</v>
      </c>
      <c r="L314" s="41">
        <v>458622.23000000004</v>
      </c>
      <c r="M314" s="52"/>
      <c r="N314" s="48">
        <v>2</v>
      </c>
      <c r="O314" s="48"/>
      <c r="P314" s="48"/>
      <c r="Q314" s="48"/>
      <c r="R314" s="48"/>
      <c r="S314" s="48"/>
      <c r="T314" s="48"/>
      <c r="U314" s="48"/>
      <c r="V314" s="48">
        <f t="shared" si="44"/>
        <v>2</v>
      </c>
      <c r="W314" s="41">
        <v>458683.16</v>
      </c>
    </row>
    <row r="315" spans="1:23" s="4" customFormat="1" ht="11.25" x14ac:dyDescent="0.2">
      <c r="A315" s="66" t="s">
        <v>495</v>
      </c>
      <c r="B315" s="47"/>
      <c r="C315" s="48">
        <v>7</v>
      </c>
      <c r="D315" s="48"/>
      <c r="E315" s="48"/>
      <c r="F315" s="48"/>
      <c r="G315" s="48"/>
      <c r="H315" s="48"/>
      <c r="I315" s="48"/>
      <c r="J315" s="48"/>
      <c r="K315" s="48">
        <f t="shared" si="43"/>
        <v>7</v>
      </c>
      <c r="L315" s="41">
        <v>1722042.65</v>
      </c>
      <c r="M315" s="52"/>
      <c r="N315" s="48">
        <v>7</v>
      </c>
      <c r="O315" s="48"/>
      <c r="P315" s="48"/>
      <c r="Q315" s="48"/>
      <c r="R315" s="48"/>
      <c r="S315" s="48"/>
      <c r="T315" s="48"/>
      <c r="U315" s="48"/>
      <c r="V315" s="48">
        <f t="shared" si="44"/>
        <v>7</v>
      </c>
      <c r="W315" s="41">
        <v>1615750.06</v>
      </c>
    </row>
    <row r="316" spans="1:23" s="4" customFormat="1" ht="11.25" x14ac:dyDescent="0.2">
      <c r="A316" s="66" t="s">
        <v>496</v>
      </c>
      <c r="B316" s="47"/>
      <c r="C316" s="48">
        <v>15</v>
      </c>
      <c r="D316" s="48"/>
      <c r="E316" s="48"/>
      <c r="F316" s="48"/>
      <c r="G316" s="48"/>
      <c r="H316" s="48"/>
      <c r="I316" s="48"/>
      <c r="J316" s="48"/>
      <c r="K316" s="48">
        <f t="shared" si="43"/>
        <v>15</v>
      </c>
      <c r="L316" s="41">
        <v>3527777.47</v>
      </c>
      <c r="M316" s="52"/>
      <c r="N316" s="48">
        <v>17</v>
      </c>
      <c r="O316" s="48"/>
      <c r="P316" s="48"/>
      <c r="Q316" s="48"/>
      <c r="R316" s="48"/>
      <c r="S316" s="48"/>
      <c r="T316" s="48"/>
      <c r="U316" s="48"/>
      <c r="V316" s="48">
        <f t="shared" si="44"/>
        <v>17</v>
      </c>
      <c r="W316" s="41">
        <v>3902259.86</v>
      </c>
    </row>
    <row r="317" spans="1:23" s="4" customFormat="1" ht="11.25" x14ac:dyDescent="0.2">
      <c r="A317" s="66" t="s">
        <v>497</v>
      </c>
      <c r="B317" s="47"/>
      <c r="C317" s="48">
        <v>3</v>
      </c>
      <c r="D317" s="48"/>
      <c r="E317" s="48"/>
      <c r="F317" s="48"/>
      <c r="G317" s="48"/>
      <c r="H317" s="48"/>
      <c r="I317" s="48"/>
      <c r="J317" s="48"/>
      <c r="K317" s="48">
        <f t="shared" si="43"/>
        <v>3</v>
      </c>
      <c r="L317" s="41">
        <v>684215.61</v>
      </c>
      <c r="M317" s="52"/>
      <c r="N317" s="48">
        <v>3</v>
      </c>
      <c r="O317" s="48"/>
      <c r="P317" s="48"/>
      <c r="Q317" s="48"/>
      <c r="R317" s="48"/>
      <c r="S317" s="48"/>
      <c r="T317" s="48"/>
      <c r="U317" s="48"/>
      <c r="V317" s="48">
        <f t="shared" si="44"/>
        <v>3</v>
      </c>
      <c r="W317" s="41">
        <v>685722.74</v>
      </c>
    </row>
    <row r="318" spans="1:23" s="4" customFormat="1" ht="11.25" x14ac:dyDescent="0.2">
      <c r="A318" s="114" t="s">
        <v>4</v>
      </c>
      <c r="B318" s="125"/>
      <c r="C318" s="120"/>
      <c r="D318" s="120"/>
      <c r="E318" s="120"/>
      <c r="F318" s="120"/>
      <c r="G318" s="120"/>
      <c r="H318" s="120"/>
      <c r="I318" s="120"/>
      <c r="J318" s="120"/>
      <c r="K318" s="120"/>
      <c r="L318" s="129"/>
      <c r="M318" s="130"/>
      <c r="N318" s="120"/>
      <c r="O318" s="120"/>
      <c r="P318" s="120"/>
      <c r="Q318" s="120"/>
      <c r="R318" s="120"/>
      <c r="S318" s="120"/>
      <c r="T318" s="120"/>
      <c r="U318" s="120"/>
      <c r="V318" s="120"/>
      <c r="W318" s="129"/>
    </row>
    <row r="319" spans="1:23" s="4" customFormat="1" ht="11.25" x14ac:dyDescent="0.2">
      <c r="A319" s="66" t="s">
        <v>449</v>
      </c>
      <c r="B319" s="47"/>
      <c r="C319" s="48">
        <v>48</v>
      </c>
      <c r="D319" s="48"/>
      <c r="E319" s="48"/>
      <c r="F319" s="48"/>
      <c r="G319" s="48"/>
      <c r="H319" s="48"/>
      <c r="I319" s="48"/>
      <c r="J319" s="48"/>
      <c r="K319" s="48">
        <f>SUM(B319:J319)</f>
        <v>48</v>
      </c>
      <c r="L319" s="41">
        <v>9590847.040000001</v>
      </c>
      <c r="M319" s="52"/>
      <c r="N319" s="48">
        <v>53</v>
      </c>
      <c r="O319" s="48"/>
      <c r="P319" s="48"/>
      <c r="Q319" s="48"/>
      <c r="R319" s="48"/>
      <c r="S319" s="48"/>
      <c r="T319" s="48"/>
      <c r="U319" s="48"/>
      <c r="V319" s="48">
        <f>SUM(M319:U319)</f>
        <v>53</v>
      </c>
      <c r="W319" s="41">
        <v>10506773.52</v>
      </c>
    </row>
    <row r="320" spans="1:23" s="4" customFormat="1" ht="11.25" x14ac:dyDescent="0.2">
      <c r="A320" s="66" t="s">
        <v>450</v>
      </c>
      <c r="B320" s="47"/>
      <c r="C320" s="48">
        <v>20</v>
      </c>
      <c r="D320" s="48"/>
      <c r="E320" s="48"/>
      <c r="F320" s="48"/>
      <c r="G320" s="48"/>
      <c r="H320" s="48"/>
      <c r="I320" s="48"/>
      <c r="J320" s="48"/>
      <c r="K320" s="48">
        <f>SUM(B320:J320)</f>
        <v>20</v>
      </c>
      <c r="L320" s="41">
        <v>2960365.55</v>
      </c>
      <c r="M320" s="52"/>
      <c r="N320" s="48">
        <v>19</v>
      </c>
      <c r="O320" s="48"/>
      <c r="P320" s="48"/>
      <c r="Q320" s="48"/>
      <c r="R320" s="48"/>
      <c r="S320" s="48"/>
      <c r="T320" s="48"/>
      <c r="U320" s="48"/>
      <c r="V320" s="48">
        <f>SUM(M320:U320)</f>
        <v>19</v>
      </c>
      <c r="W320" s="41">
        <v>2804791.02</v>
      </c>
    </row>
    <row r="321" spans="1:23" s="4" customFormat="1" ht="11.25" x14ac:dyDescent="0.2">
      <c r="A321" s="66" t="s">
        <v>451</v>
      </c>
      <c r="B321" s="47"/>
      <c r="C321" s="48">
        <v>9</v>
      </c>
      <c r="D321" s="48"/>
      <c r="E321" s="48"/>
      <c r="F321" s="48"/>
      <c r="G321" s="48"/>
      <c r="H321" s="48"/>
      <c r="I321" s="48"/>
      <c r="J321" s="48"/>
      <c r="K321" s="48">
        <f>SUM(B321:J321)</f>
        <v>9</v>
      </c>
      <c r="L321" s="41">
        <v>944976.86999999988</v>
      </c>
      <c r="M321" s="52"/>
      <c r="N321" s="48">
        <v>9</v>
      </c>
      <c r="O321" s="48"/>
      <c r="P321" s="48"/>
      <c r="Q321" s="48"/>
      <c r="R321" s="48"/>
      <c r="S321" s="48"/>
      <c r="T321" s="48"/>
      <c r="U321" s="48"/>
      <c r="V321" s="48">
        <f>SUM(M321:U321)</f>
        <v>9</v>
      </c>
      <c r="W321" s="41">
        <v>983285.1</v>
      </c>
    </row>
    <row r="322" spans="1:23" s="4" customFormat="1" ht="11.25" x14ac:dyDescent="0.2">
      <c r="A322" s="114" t="s">
        <v>5</v>
      </c>
      <c r="B322" s="125"/>
      <c r="C322" s="120"/>
      <c r="D322" s="120"/>
      <c r="E322" s="120"/>
      <c r="F322" s="120"/>
      <c r="G322" s="120"/>
      <c r="H322" s="120"/>
      <c r="I322" s="120"/>
      <c r="J322" s="120"/>
      <c r="K322" s="120"/>
      <c r="L322" s="129"/>
      <c r="M322" s="130"/>
      <c r="N322" s="120"/>
      <c r="O322" s="120"/>
      <c r="P322" s="120"/>
      <c r="Q322" s="120"/>
      <c r="R322" s="120"/>
      <c r="S322" s="120"/>
      <c r="T322" s="120"/>
      <c r="U322" s="120"/>
      <c r="V322" s="120"/>
      <c r="W322" s="129"/>
    </row>
    <row r="323" spans="1:23" s="4" customFormat="1" ht="11.25" x14ac:dyDescent="0.2">
      <c r="A323" s="66" t="s">
        <v>498</v>
      </c>
      <c r="B323" s="47"/>
      <c r="C323" s="48">
        <v>17</v>
      </c>
      <c r="D323" s="48"/>
      <c r="E323" s="48"/>
      <c r="F323" s="48"/>
      <c r="G323" s="48"/>
      <c r="H323" s="48"/>
      <c r="I323" s="48"/>
      <c r="J323" s="48"/>
      <c r="K323" s="48">
        <f>SUM(B323:J323)</f>
        <v>17</v>
      </c>
      <c r="L323" s="41">
        <v>1316682.8500000001</v>
      </c>
      <c r="M323" s="52"/>
      <c r="N323" s="48">
        <v>17</v>
      </c>
      <c r="O323" s="48"/>
      <c r="P323" s="48"/>
      <c r="Q323" s="48"/>
      <c r="R323" s="48"/>
      <c r="S323" s="48"/>
      <c r="T323" s="48"/>
      <c r="U323" s="48"/>
      <c r="V323" s="48">
        <f>SUM(M323:U323)</f>
        <v>17</v>
      </c>
      <c r="W323" s="41">
        <v>1335529.8600000001</v>
      </c>
    </row>
    <row r="324" spans="1:23" s="4" customFormat="1" ht="11.25" x14ac:dyDescent="0.2">
      <c r="A324" s="114" t="s">
        <v>6</v>
      </c>
      <c r="B324" s="125"/>
      <c r="C324" s="120"/>
      <c r="D324" s="120"/>
      <c r="E324" s="120"/>
      <c r="F324" s="120"/>
      <c r="G324" s="120"/>
      <c r="H324" s="120"/>
      <c r="I324" s="120"/>
      <c r="J324" s="120"/>
      <c r="K324" s="120"/>
      <c r="L324" s="129"/>
      <c r="M324" s="130"/>
      <c r="N324" s="120"/>
      <c r="O324" s="120"/>
      <c r="P324" s="120"/>
      <c r="Q324" s="120"/>
      <c r="R324" s="120"/>
      <c r="S324" s="120"/>
      <c r="T324" s="120"/>
      <c r="U324" s="120"/>
      <c r="V324" s="120"/>
      <c r="W324" s="129"/>
    </row>
    <row r="325" spans="1:23" s="4" customFormat="1" ht="11.25" x14ac:dyDescent="0.2">
      <c r="A325" s="66" t="s">
        <v>499</v>
      </c>
      <c r="B325" s="47"/>
      <c r="C325" s="48">
        <v>5</v>
      </c>
      <c r="D325" s="48"/>
      <c r="E325" s="48"/>
      <c r="F325" s="48"/>
      <c r="G325" s="48"/>
      <c r="H325" s="48"/>
      <c r="I325" s="48"/>
      <c r="J325" s="48"/>
      <c r="K325" s="48">
        <f>SUM(B325:J325)</f>
        <v>5</v>
      </c>
      <c r="L325" s="41">
        <v>193031.05000000002</v>
      </c>
      <c r="M325" s="52"/>
      <c r="N325" s="48">
        <v>5</v>
      </c>
      <c r="O325" s="48"/>
      <c r="P325" s="48"/>
      <c r="Q325" s="48"/>
      <c r="R325" s="48"/>
      <c r="S325" s="48"/>
      <c r="T325" s="48"/>
      <c r="U325" s="48"/>
      <c r="V325" s="48">
        <f>SUM(M325:U325)</f>
        <v>5</v>
      </c>
      <c r="W325" s="41">
        <v>195214.5</v>
      </c>
    </row>
    <row r="326" spans="1:23" s="4" customFormat="1" ht="11.25" x14ac:dyDescent="0.2">
      <c r="A326" s="1403" t="s">
        <v>487</v>
      </c>
      <c r="B326" s="47"/>
      <c r="C326" s="48"/>
      <c r="D326" s="48"/>
      <c r="E326" s="48"/>
      <c r="F326" s="48"/>
      <c r="G326" s="48"/>
      <c r="H326" s="48"/>
      <c r="I326" s="48"/>
      <c r="J326" s="48"/>
      <c r="K326" s="48"/>
      <c r="L326" s="41">
        <f>1730458.15-L305</f>
        <v>1700218.15</v>
      </c>
      <c r="M326" s="52"/>
      <c r="N326" s="48"/>
      <c r="O326" s="48"/>
      <c r="P326" s="48"/>
      <c r="Q326" s="48"/>
      <c r="R326" s="48"/>
      <c r="S326" s="48"/>
      <c r="T326" s="48"/>
      <c r="U326" s="48"/>
      <c r="V326" s="48"/>
      <c r="W326" s="41">
        <f>1811413.8-30006</f>
        <v>1781407.8</v>
      </c>
    </row>
    <row r="327" spans="1:23" s="4" customFormat="1" ht="11.25" x14ac:dyDescent="0.2">
      <c r="A327" s="1403" t="s">
        <v>500</v>
      </c>
      <c r="B327" s="47"/>
      <c r="C327" s="48"/>
      <c r="D327" s="48"/>
      <c r="E327" s="48"/>
      <c r="F327" s="48"/>
      <c r="G327" s="48"/>
      <c r="H327" s="48"/>
      <c r="I327" s="48"/>
      <c r="J327" s="48"/>
      <c r="K327" s="48"/>
      <c r="L327" s="41">
        <v>113788</v>
      </c>
      <c r="M327" s="52"/>
      <c r="N327" s="48"/>
      <c r="O327" s="48"/>
      <c r="P327" s="48"/>
      <c r="Q327" s="48"/>
      <c r="R327" s="48"/>
      <c r="S327" s="48"/>
      <c r="T327" s="48"/>
      <c r="U327" s="48"/>
      <c r="V327" s="48"/>
      <c r="W327" s="41">
        <v>113809.7</v>
      </c>
    </row>
    <row r="328" spans="1:23" s="4" customFormat="1" x14ac:dyDescent="0.2">
      <c r="A328" s="67" t="s">
        <v>388</v>
      </c>
      <c r="B328" s="157"/>
      <c r="C328" s="58">
        <f>SUM(C302:C327)</f>
        <v>135</v>
      </c>
      <c r="D328" s="156"/>
      <c r="E328" s="58">
        <f>SUM(E302:E327)</f>
        <v>1</v>
      </c>
      <c r="F328" s="156"/>
      <c r="G328" s="156"/>
      <c r="H328" s="156"/>
      <c r="I328" s="156"/>
      <c r="J328" s="156"/>
      <c r="K328" s="58">
        <f>SUM(K302:K327)</f>
        <v>136</v>
      </c>
      <c r="L328" s="61">
        <f>SUM(L302:L327)</f>
        <v>26078835.660000004</v>
      </c>
      <c r="M328" s="184"/>
      <c r="N328" s="58">
        <f>SUM(N302:N327)</f>
        <v>145</v>
      </c>
      <c r="O328" s="181"/>
      <c r="P328" s="58">
        <f>SUM(P302:P327)</f>
        <v>1</v>
      </c>
      <c r="Q328" s="181"/>
      <c r="R328" s="181"/>
      <c r="S328" s="181"/>
      <c r="T328" s="181"/>
      <c r="U328" s="181"/>
      <c r="V328" s="58">
        <f>SUM(V302:V327)</f>
        <v>146</v>
      </c>
      <c r="W328" s="61">
        <f>SUM(W302:W327)</f>
        <v>27925553.5</v>
      </c>
    </row>
    <row r="329" spans="1:23" s="4" customFormat="1" ht="11.25" x14ac:dyDescent="0.2">
      <c r="A329" s="1402" t="s">
        <v>507</v>
      </c>
      <c r="B329" s="47"/>
      <c r="C329" s="48"/>
      <c r="D329" s="48"/>
      <c r="E329" s="48"/>
      <c r="F329" s="48"/>
      <c r="G329" s="48"/>
      <c r="H329" s="48"/>
      <c r="I329" s="48"/>
      <c r="J329" s="48">
        <v>6</v>
      </c>
      <c r="K329" s="48">
        <f>SUM(B329:J329)</f>
        <v>6</v>
      </c>
      <c r="L329" s="41">
        <v>211500</v>
      </c>
      <c r="M329" s="52"/>
      <c r="N329" s="48"/>
      <c r="O329" s="48"/>
      <c r="P329" s="48"/>
      <c r="Q329" s="48"/>
      <c r="R329" s="48"/>
      <c r="S329" s="48"/>
      <c r="T329" s="48"/>
      <c r="U329" s="48">
        <v>13</v>
      </c>
      <c r="V329" s="48">
        <f>SUM(M329:U329)</f>
        <v>13</v>
      </c>
      <c r="W329" s="41">
        <v>402000</v>
      </c>
    </row>
    <row r="330" spans="1:23" s="4" customFormat="1" x14ac:dyDescent="0.2">
      <c r="A330" s="67" t="s">
        <v>413</v>
      </c>
      <c r="B330" s="157"/>
      <c r="C330" s="156"/>
      <c r="D330" s="156"/>
      <c r="E330" s="156"/>
      <c r="F330" s="156"/>
      <c r="G330" s="156"/>
      <c r="H330" s="156"/>
      <c r="I330" s="156"/>
      <c r="J330" s="58">
        <f>SUM(J329:J329)</f>
        <v>6</v>
      </c>
      <c r="K330" s="58">
        <f>SUM(K329:K329)</f>
        <v>6</v>
      </c>
      <c r="L330" s="61">
        <f>SUM(L329:L329)</f>
        <v>211500</v>
      </c>
      <c r="M330" s="184"/>
      <c r="N330" s="181"/>
      <c r="O330" s="181"/>
      <c r="P330" s="181"/>
      <c r="Q330" s="181"/>
      <c r="R330" s="181"/>
      <c r="S330" s="181"/>
      <c r="T330" s="181"/>
      <c r="U330" s="58">
        <f>SUM(U329:U329)</f>
        <v>13</v>
      </c>
      <c r="V330" s="58">
        <f>SUM(V329:V329)</f>
        <v>13</v>
      </c>
      <c r="W330" s="61">
        <f>SUM(W329:W329)</f>
        <v>402000</v>
      </c>
    </row>
    <row r="331" spans="1:23" s="4" customFormat="1" ht="11.25" x14ac:dyDescent="0.2">
      <c r="A331" s="175" t="s">
        <v>501</v>
      </c>
      <c r="B331" s="171"/>
      <c r="C331" s="172"/>
      <c r="D331" s="172"/>
      <c r="E331" s="172"/>
      <c r="F331" s="172"/>
      <c r="G331" s="172"/>
      <c r="H331" s="172"/>
      <c r="I331" s="172"/>
      <c r="J331" s="172"/>
      <c r="K331" s="172">
        <f>+K332</f>
        <v>260</v>
      </c>
      <c r="L331" s="174">
        <f>+L332+L333+L334+L335</f>
        <v>20911102.630000003</v>
      </c>
      <c r="M331" s="178">
        <f>+M332</f>
        <v>0</v>
      </c>
      <c r="N331" s="172"/>
      <c r="O331" s="172"/>
      <c r="P331" s="172"/>
      <c r="Q331" s="172"/>
      <c r="R331" s="172"/>
      <c r="S331" s="172"/>
      <c r="T331" s="172"/>
      <c r="U331" s="172"/>
      <c r="V331" s="172">
        <f>+V332+V333+V334+V335</f>
        <v>182</v>
      </c>
      <c r="W331" s="174">
        <f>+W332+W333+W334+W335</f>
        <v>19598714</v>
      </c>
    </row>
    <row r="332" spans="1:23" s="4" customFormat="1" ht="11.25" x14ac:dyDescent="0.2">
      <c r="A332" s="1403" t="s">
        <v>65</v>
      </c>
      <c r="B332" s="47"/>
      <c r="C332" s="48"/>
      <c r="D332" s="48">
        <v>260</v>
      </c>
      <c r="E332" s="48"/>
      <c r="F332" s="48"/>
      <c r="G332" s="48"/>
      <c r="H332" s="48"/>
      <c r="I332" s="48"/>
      <c r="J332" s="48"/>
      <c r="K332" s="48">
        <f>SUM(B332:J332)</f>
        <v>260</v>
      </c>
      <c r="L332" s="41">
        <v>20199130.940000001</v>
      </c>
      <c r="M332" s="52"/>
      <c r="N332" s="48"/>
      <c r="O332" s="48">
        <v>182</v>
      </c>
      <c r="P332" s="48"/>
      <c r="Q332" s="48"/>
      <c r="R332" s="48"/>
      <c r="S332" s="48"/>
      <c r="T332" s="48"/>
      <c r="U332" s="48"/>
      <c r="V332" s="48">
        <f>SUM(M332:U332)</f>
        <v>182</v>
      </c>
      <c r="W332" s="41">
        <v>19011986</v>
      </c>
    </row>
    <row r="333" spans="1:23" s="4" customFormat="1" ht="22.5" x14ac:dyDescent="0.2">
      <c r="A333" s="1402" t="s">
        <v>502</v>
      </c>
      <c r="B333" s="47"/>
      <c r="C333" s="48"/>
      <c r="D333" s="48"/>
      <c r="E333" s="48"/>
      <c r="F333" s="48"/>
      <c r="G333" s="48"/>
      <c r="H333" s="48"/>
      <c r="I333" s="48"/>
      <c r="J333" s="48"/>
      <c r="K333" s="48"/>
      <c r="L333" s="41">
        <v>505425.18999999989</v>
      </c>
      <c r="M333" s="52"/>
      <c r="N333" s="48"/>
      <c r="O333" s="48"/>
      <c r="P333" s="48"/>
      <c r="Q333" s="48"/>
      <c r="R333" s="48"/>
      <c r="S333" s="48"/>
      <c r="T333" s="48"/>
      <c r="U333" s="48"/>
      <c r="V333" s="48"/>
      <c r="W333" s="41">
        <v>476928</v>
      </c>
    </row>
    <row r="334" spans="1:23" s="4" customFormat="1" ht="11.25" x14ac:dyDescent="0.2">
      <c r="A334" s="1403" t="s">
        <v>503</v>
      </c>
      <c r="B334" s="47"/>
      <c r="C334" s="48"/>
      <c r="D334" s="48"/>
      <c r="E334" s="48"/>
      <c r="F334" s="48"/>
      <c r="G334" s="48"/>
      <c r="H334" s="48"/>
      <c r="I334" s="48"/>
      <c r="J334" s="48"/>
      <c r="K334" s="48"/>
      <c r="L334" s="41">
        <v>117230.02</v>
      </c>
      <c r="M334" s="52"/>
      <c r="N334" s="48"/>
      <c r="O334" s="48"/>
      <c r="P334" s="48"/>
      <c r="Q334" s="48"/>
      <c r="R334" s="48"/>
      <c r="S334" s="48"/>
      <c r="T334" s="48"/>
      <c r="U334" s="48"/>
      <c r="V334" s="48"/>
      <c r="W334" s="41">
        <v>109800</v>
      </c>
    </row>
    <row r="335" spans="1:23" s="4" customFormat="1" ht="11.25" x14ac:dyDescent="0.2">
      <c r="A335" s="1403" t="s">
        <v>504</v>
      </c>
      <c r="B335" s="47"/>
      <c r="C335" s="48"/>
      <c r="D335" s="48"/>
      <c r="E335" s="48"/>
      <c r="F335" s="48"/>
      <c r="G335" s="48"/>
      <c r="H335" s="48"/>
      <c r="I335" s="48"/>
      <c r="J335" s="48"/>
      <c r="K335" s="48"/>
      <c r="L335" s="41">
        <v>89316.48000000001</v>
      </c>
      <c r="M335" s="52"/>
      <c r="N335" s="48"/>
      <c r="O335" s="48"/>
      <c r="P335" s="48"/>
      <c r="Q335" s="48"/>
      <c r="R335" s="48"/>
      <c r="S335" s="48"/>
      <c r="T335" s="48"/>
      <c r="U335" s="48"/>
      <c r="V335" s="48"/>
      <c r="W335" s="41"/>
    </row>
    <row r="336" spans="1:23" s="4" customFormat="1" ht="11.25" x14ac:dyDescent="0.2">
      <c r="A336" s="175" t="s">
        <v>505</v>
      </c>
      <c r="B336" s="171"/>
      <c r="C336" s="172"/>
      <c r="D336" s="172"/>
      <c r="E336" s="172"/>
      <c r="F336" s="172"/>
      <c r="G336" s="172"/>
      <c r="H336" s="172"/>
      <c r="I336" s="172">
        <f>+I337</f>
        <v>32</v>
      </c>
      <c r="J336" s="172"/>
      <c r="K336" s="172">
        <f>+K337</f>
        <v>32</v>
      </c>
      <c r="L336" s="174">
        <f>+L337</f>
        <v>379644.23</v>
      </c>
      <c r="M336" s="178"/>
      <c r="N336" s="172"/>
      <c r="O336" s="172"/>
      <c r="P336" s="172"/>
      <c r="Q336" s="172"/>
      <c r="R336" s="172"/>
      <c r="S336" s="172"/>
      <c r="T336" s="172">
        <f>+T337</f>
        <v>21</v>
      </c>
      <c r="U336" s="172"/>
      <c r="V336" s="172">
        <f>+V337</f>
        <v>21</v>
      </c>
      <c r="W336" s="174">
        <f>+W337</f>
        <v>393395</v>
      </c>
    </row>
    <row r="337" spans="1:23" s="4" customFormat="1" ht="11.25" x14ac:dyDescent="0.2">
      <c r="A337" s="1403" t="s">
        <v>21225</v>
      </c>
      <c r="B337" s="47"/>
      <c r="C337" s="48"/>
      <c r="D337" s="48"/>
      <c r="E337" s="48"/>
      <c r="F337" s="48"/>
      <c r="G337" s="48"/>
      <c r="H337" s="48"/>
      <c r="I337" s="48">
        <v>32</v>
      </c>
      <c r="J337" s="48"/>
      <c r="K337" s="48">
        <f>SUM(B337:J337)</f>
        <v>32</v>
      </c>
      <c r="L337" s="41">
        <v>379644.23</v>
      </c>
      <c r="M337" s="52"/>
      <c r="N337" s="48"/>
      <c r="O337" s="48"/>
      <c r="P337" s="48"/>
      <c r="Q337" s="48"/>
      <c r="R337" s="48"/>
      <c r="S337" s="48"/>
      <c r="T337" s="48">
        <v>21</v>
      </c>
      <c r="U337" s="48"/>
      <c r="V337" s="48">
        <f>SUM(M337:U337)</f>
        <v>21</v>
      </c>
      <c r="W337" s="41">
        <v>393395</v>
      </c>
    </row>
    <row r="338" spans="1:23" s="4" customFormat="1" x14ac:dyDescent="0.2">
      <c r="A338" s="67" t="s">
        <v>506</v>
      </c>
      <c r="B338" s="157"/>
      <c r="C338" s="156"/>
      <c r="D338" s="156"/>
      <c r="E338" s="156"/>
      <c r="F338" s="156"/>
      <c r="G338" s="156"/>
      <c r="H338" s="156"/>
      <c r="I338" s="58">
        <f>+I336+I331</f>
        <v>32</v>
      </c>
      <c r="J338" s="156"/>
      <c r="K338" s="58">
        <f>+K336+K331</f>
        <v>292</v>
      </c>
      <c r="L338" s="61">
        <f>+L336+L331</f>
        <v>21290746.860000003</v>
      </c>
      <c r="M338" s="184"/>
      <c r="N338" s="181"/>
      <c r="O338" s="181"/>
      <c r="P338" s="181"/>
      <c r="Q338" s="181"/>
      <c r="R338" s="181"/>
      <c r="S338" s="181"/>
      <c r="T338" s="58">
        <f>+T336+T331</f>
        <v>21</v>
      </c>
      <c r="U338" s="181"/>
      <c r="V338" s="58">
        <f>+V336+V331</f>
        <v>203</v>
      </c>
      <c r="W338" s="61">
        <f>+W336+W331</f>
        <v>19992109</v>
      </c>
    </row>
    <row r="339" spans="1:23" s="4" customFormat="1" ht="13.5" thickBot="1" x14ac:dyDescent="0.25">
      <c r="A339" s="68" t="s">
        <v>346</v>
      </c>
      <c r="B339" s="186"/>
      <c r="C339" s="64">
        <f>+C330+C328+C338</f>
        <v>135</v>
      </c>
      <c r="D339" s="182"/>
      <c r="E339" s="64">
        <f>+E330+E328+E338</f>
        <v>1</v>
      </c>
      <c r="F339" s="182"/>
      <c r="G339" s="182"/>
      <c r="H339" s="182"/>
      <c r="I339" s="64">
        <f>+I330+I328+I338</f>
        <v>32</v>
      </c>
      <c r="J339" s="64">
        <f>+J330+J328+J338</f>
        <v>6</v>
      </c>
      <c r="K339" s="64">
        <f>+K330+K328+K338</f>
        <v>434</v>
      </c>
      <c r="L339" s="98">
        <f>+L330+L328+L338</f>
        <v>47581082.520000011</v>
      </c>
      <c r="M339" s="185"/>
      <c r="N339" s="64">
        <f>+N330+N328+N338</f>
        <v>145</v>
      </c>
      <c r="O339" s="183"/>
      <c r="P339" s="64">
        <f>+P330+P328+P338</f>
        <v>1</v>
      </c>
      <c r="Q339" s="183"/>
      <c r="R339" s="183"/>
      <c r="S339" s="183"/>
      <c r="T339" s="64">
        <f>+T330+T328+T338</f>
        <v>21</v>
      </c>
      <c r="U339" s="64">
        <f>+U330+U328+U338</f>
        <v>13</v>
      </c>
      <c r="V339" s="64">
        <f>+V330+V328+V338</f>
        <v>362</v>
      </c>
      <c r="W339" s="98">
        <f>+W330+W328+W338</f>
        <v>48319662.5</v>
      </c>
    </row>
    <row r="340" spans="1:23" ht="19.899999999999999" customHeight="1" thickTop="1" thickBot="1" x14ac:dyDescent="0.25">
      <c r="A340" s="1974" t="s">
        <v>575</v>
      </c>
      <c r="B340" s="1974"/>
      <c r="C340" s="1974"/>
      <c r="D340" s="1974"/>
      <c r="E340" s="1974"/>
      <c r="F340" s="1974"/>
      <c r="G340" s="1974"/>
      <c r="H340" s="1974"/>
      <c r="I340" s="1974"/>
      <c r="J340" s="1974"/>
      <c r="K340" s="1974"/>
      <c r="L340" s="1974"/>
      <c r="M340" s="1974"/>
      <c r="N340" s="1974"/>
      <c r="O340" s="1974"/>
      <c r="P340" s="1974"/>
      <c r="Q340" s="1974"/>
      <c r="R340" s="1974"/>
      <c r="S340" s="1974"/>
      <c r="T340" s="1974"/>
      <c r="U340" s="1974"/>
      <c r="V340" s="1974"/>
      <c r="W340" s="1974"/>
    </row>
    <row r="341" spans="1:23" ht="13.5" thickTop="1" x14ac:dyDescent="0.2">
      <c r="A341" s="114" t="s">
        <v>7</v>
      </c>
      <c r="B341" s="125"/>
      <c r="C341" s="120">
        <f>SUM(C342:C348)</f>
        <v>4</v>
      </c>
      <c r="D341" s="120"/>
      <c r="E341" s="120"/>
      <c r="F341" s="120">
        <f>SUM(F342:F348)</f>
        <v>123</v>
      </c>
      <c r="G341" s="120"/>
      <c r="H341" s="120"/>
      <c r="I341" s="120"/>
      <c r="J341" s="120"/>
      <c r="K341" s="120">
        <f>SUM(K342:K348)</f>
        <v>127</v>
      </c>
      <c r="L341" s="122">
        <f>SUM(L342:L348)</f>
        <v>22646934.00333333</v>
      </c>
      <c r="M341" s="176"/>
      <c r="N341" s="120">
        <f>SUM(N342:N348)</f>
        <v>4</v>
      </c>
      <c r="O341" s="120"/>
      <c r="P341" s="120"/>
      <c r="Q341" s="120">
        <f>SUM(Q342:Q348)</f>
        <v>122</v>
      </c>
      <c r="R341" s="120"/>
      <c r="S341" s="120"/>
      <c r="T341" s="120"/>
      <c r="U341" s="120"/>
      <c r="V341" s="120">
        <f>SUM(V342:V348)</f>
        <v>126</v>
      </c>
      <c r="W341" s="122">
        <f>SUM(W342:W348)</f>
        <v>19958392.998266667</v>
      </c>
    </row>
    <row r="342" spans="1:23" x14ac:dyDescent="0.2">
      <c r="A342" s="66" t="s">
        <v>636</v>
      </c>
      <c r="B342" s="47"/>
      <c r="C342" s="48"/>
      <c r="D342" s="48"/>
      <c r="E342" s="48"/>
      <c r="F342" s="48"/>
      <c r="G342" s="48"/>
      <c r="H342" s="48"/>
      <c r="I342" s="48"/>
      <c r="J342" s="48"/>
      <c r="K342" s="48"/>
      <c r="L342" s="69"/>
      <c r="M342" s="38"/>
      <c r="N342" s="48"/>
      <c r="O342" s="48"/>
      <c r="P342" s="48"/>
      <c r="Q342" s="48"/>
      <c r="R342" s="48"/>
      <c r="S342" s="48"/>
      <c r="T342" s="48"/>
      <c r="U342" s="48"/>
      <c r="V342" s="48"/>
      <c r="W342" s="69"/>
    </row>
    <row r="343" spans="1:23" x14ac:dyDescent="0.2">
      <c r="A343" s="66" t="s">
        <v>447</v>
      </c>
      <c r="B343" s="47"/>
      <c r="C343" s="48"/>
      <c r="D343" s="48"/>
      <c r="E343" s="48"/>
      <c r="F343" s="48"/>
      <c r="G343" s="48"/>
      <c r="H343" s="48"/>
      <c r="I343" s="48"/>
      <c r="J343" s="48"/>
      <c r="K343" s="48"/>
      <c r="L343" s="69"/>
      <c r="M343" s="38"/>
      <c r="N343" s="48"/>
      <c r="O343" s="48"/>
      <c r="P343" s="48"/>
      <c r="Q343" s="48"/>
      <c r="R343" s="48"/>
      <c r="S343" s="48"/>
      <c r="T343" s="48"/>
      <c r="U343" s="48"/>
      <c r="V343" s="48"/>
      <c r="W343" s="69"/>
    </row>
    <row r="344" spans="1:23" x14ac:dyDescent="0.2">
      <c r="A344" s="66" t="s">
        <v>494</v>
      </c>
      <c r="B344" s="47"/>
      <c r="C344" s="48">
        <v>1</v>
      </c>
      <c r="D344" s="48"/>
      <c r="E344" s="48"/>
      <c r="F344" s="48"/>
      <c r="G344" s="48"/>
      <c r="H344" s="48"/>
      <c r="I344" s="48"/>
      <c r="J344" s="48"/>
      <c r="K344" s="48">
        <f>SUM(B344:J344)</f>
        <v>1</v>
      </c>
      <c r="L344" s="69">
        <v>223803</v>
      </c>
      <c r="M344" s="38"/>
      <c r="N344" s="48">
        <v>1</v>
      </c>
      <c r="O344" s="48"/>
      <c r="P344" s="48"/>
      <c r="Q344" s="48"/>
      <c r="R344" s="48"/>
      <c r="S344" s="48"/>
      <c r="T344" s="48"/>
      <c r="U344" s="48"/>
      <c r="V344" s="48">
        <f>SUM(M344:U344)</f>
        <v>1</v>
      </c>
      <c r="W344" s="69">
        <v>223803</v>
      </c>
    </row>
    <row r="345" spans="1:23" x14ac:dyDescent="0.2">
      <c r="A345" s="66" t="s">
        <v>21234</v>
      </c>
      <c r="B345" s="47"/>
      <c r="C345" s="48">
        <v>1</v>
      </c>
      <c r="D345" s="48"/>
      <c r="E345" s="48"/>
      <c r="F345" s="48"/>
      <c r="G345" s="48"/>
      <c r="H345" s="48"/>
      <c r="I345" s="48"/>
      <c r="J345" s="48"/>
      <c r="K345" s="48">
        <f>SUM(B345:J345)</f>
        <v>1</v>
      </c>
      <c r="L345" s="69">
        <v>225331</v>
      </c>
      <c r="M345" s="38"/>
      <c r="N345" s="48">
        <v>1</v>
      </c>
      <c r="O345" s="48"/>
      <c r="P345" s="48"/>
      <c r="Q345" s="48"/>
      <c r="R345" s="48"/>
      <c r="S345" s="48"/>
      <c r="T345" s="48"/>
      <c r="U345" s="48"/>
      <c r="V345" s="48">
        <f>SUM(M345:U345)</f>
        <v>1</v>
      </c>
      <c r="W345" s="69">
        <v>225331</v>
      </c>
    </row>
    <row r="346" spans="1:23" x14ac:dyDescent="0.2">
      <c r="A346" s="66" t="s">
        <v>21235</v>
      </c>
      <c r="B346" s="47"/>
      <c r="C346" s="48">
        <v>1</v>
      </c>
      <c r="D346" s="48"/>
      <c r="E346" s="48"/>
      <c r="F346" s="48"/>
      <c r="G346" s="48"/>
      <c r="H346" s="48"/>
      <c r="I346" s="48"/>
      <c r="J346" s="48"/>
      <c r="K346" s="48">
        <f>SUM(B346:J346)</f>
        <v>1</v>
      </c>
      <c r="L346" s="69">
        <v>199048</v>
      </c>
      <c r="M346" s="38"/>
      <c r="N346" s="48">
        <v>1</v>
      </c>
      <c r="O346" s="48"/>
      <c r="P346" s="48"/>
      <c r="Q346" s="48"/>
      <c r="R346" s="48"/>
      <c r="S346" s="48"/>
      <c r="T346" s="48"/>
      <c r="U346" s="48"/>
      <c r="V346" s="48">
        <f>SUM(M346:U346)</f>
        <v>1</v>
      </c>
      <c r="W346" s="69">
        <v>199048</v>
      </c>
    </row>
    <row r="347" spans="1:23" x14ac:dyDescent="0.2">
      <c r="A347" s="66" t="s">
        <v>21236</v>
      </c>
      <c r="B347" s="47"/>
      <c r="C347" s="48">
        <v>1</v>
      </c>
      <c r="D347" s="48"/>
      <c r="E347" s="48"/>
      <c r="F347" s="48"/>
      <c r="G347" s="48"/>
      <c r="H347" s="48"/>
      <c r="I347" s="48"/>
      <c r="J347" s="48"/>
      <c r="K347" s="48">
        <f>SUM(B347:J347)</f>
        <v>1</v>
      </c>
      <c r="L347" s="69">
        <f>182622+418233.39</f>
        <v>600855.39</v>
      </c>
      <c r="M347" s="38"/>
      <c r="N347" s="48">
        <v>1</v>
      </c>
      <c r="O347" s="48"/>
      <c r="P347" s="48"/>
      <c r="Q347" s="48"/>
      <c r="R347" s="48"/>
      <c r="S347" s="48"/>
      <c r="T347" s="48"/>
      <c r="U347" s="48"/>
      <c r="V347" s="48">
        <f>SUM(M347:U347)</f>
        <v>1</v>
      </c>
      <c r="W347" s="69">
        <v>182622</v>
      </c>
    </row>
    <row r="348" spans="1:23" x14ac:dyDescent="0.2">
      <c r="A348" s="66" t="s">
        <v>21237</v>
      </c>
      <c r="B348" s="47"/>
      <c r="C348" s="48"/>
      <c r="D348" s="48"/>
      <c r="E348" s="48"/>
      <c r="F348" s="48">
        <v>123</v>
      </c>
      <c r="G348" s="48"/>
      <c r="H348" s="48"/>
      <c r="I348" s="48"/>
      <c r="J348" s="48"/>
      <c r="K348" s="48">
        <f>SUM(B348:J348)</f>
        <v>123</v>
      </c>
      <c r="L348" s="69">
        <v>21397896.61333333</v>
      </c>
      <c r="M348" s="38"/>
      <c r="N348" s="48"/>
      <c r="O348" s="48"/>
      <c r="P348" s="48"/>
      <c r="Q348" s="48">
        <v>122</v>
      </c>
      <c r="R348" s="48"/>
      <c r="S348" s="48"/>
      <c r="T348" s="48"/>
      <c r="U348" s="48"/>
      <c r="V348" s="48">
        <f>SUM(M348:U348)</f>
        <v>122</v>
      </c>
      <c r="W348" s="69">
        <v>19127588.998266667</v>
      </c>
    </row>
    <row r="349" spans="1:23" x14ac:dyDescent="0.2">
      <c r="A349" s="114" t="s">
        <v>508</v>
      </c>
      <c r="B349" s="125"/>
      <c r="C349" s="120"/>
      <c r="D349" s="120"/>
      <c r="E349" s="120">
        <f>SUM(E350:E355)</f>
        <v>65</v>
      </c>
      <c r="F349" s="120"/>
      <c r="G349" s="120"/>
      <c r="H349" s="120"/>
      <c r="I349" s="120"/>
      <c r="J349" s="120"/>
      <c r="K349" s="120">
        <f>SUM(K350:K355)</f>
        <v>65</v>
      </c>
      <c r="L349" s="122">
        <f>SUM(L350:L355)</f>
        <v>12998517.998828571</v>
      </c>
      <c r="M349" s="176"/>
      <c r="N349" s="121"/>
      <c r="O349" s="121"/>
      <c r="P349" s="120">
        <f>SUM(P350:P355)</f>
        <v>147</v>
      </c>
      <c r="Q349" s="121"/>
      <c r="R349" s="121"/>
      <c r="S349" s="121"/>
      <c r="T349" s="121"/>
      <c r="U349" s="121"/>
      <c r="V349" s="120">
        <f>SUM(V350:V355)</f>
        <v>147</v>
      </c>
      <c r="W349" s="122">
        <f>SUM(W350:W355)</f>
        <v>23996486.001428567</v>
      </c>
    </row>
    <row r="350" spans="1:23" x14ac:dyDescent="0.2">
      <c r="A350" s="66" t="s">
        <v>21238</v>
      </c>
      <c r="B350" s="47"/>
      <c r="C350" s="48"/>
      <c r="D350" s="48"/>
      <c r="E350" s="48">
        <v>12</v>
      </c>
      <c r="F350" s="48"/>
      <c r="G350" s="48"/>
      <c r="H350" s="48"/>
      <c r="I350" s="48"/>
      <c r="J350" s="48"/>
      <c r="K350" s="48">
        <f t="shared" ref="K350:K355" si="45">SUM(B350:J350)</f>
        <v>12</v>
      </c>
      <c r="L350" s="69">
        <v>3837175.8442285722</v>
      </c>
      <c r="M350" s="38"/>
      <c r="N350" s="48"/>
      <c r="O350" s="48"/>
      <c r="P350" s="48">
        <v>12</v>
      </c>
      <c r="Q350" s="48"/>
      <c r="R350" s="48"/>
      <c r="S350" s="48"/>
      <c r="T350" s="48"/>
      <c r="U350" s="48"/>
      <c r="V350" s="48">
        <f t="shared" ref="V350:V355" si="46">SUM(M350:U350)</f>
        <v>12</v>
      </c>
      <c r="W350" s="69">
        <v>3837175.8442285722</v>
      </c>
    </row>
    <row r="351" spans="1:23" x14ac:dyDescent="0.2">
      <c r="A351" s="66" t="s">
        <v>21239</v>
      </c>
      <c r="B351" s="47"/>
      <c r="C351" s="48"/>
      <c r="D351" s="48"/>
      <c r="E351" s="48">
        <v>24</v>
      </c>
      <c r="F351" s="48"/>
      <c r="G351" s="48"/>
      <c r="H351" s="48"/>
      <c r="I351" s="48"/>
      <c r="J351" s="48"/>
      <c r="K351" s="48">
        <f t="shared" si="45"/>
        <v>24</v>
      </c>
      <c r="L351" s="69">
        <v>4725160.0991999991</v>
      </c>
      <c r="M351" s="38"/>
      <c r="N351" s="48"/>
      <c r="O351" s="48"/>
      <c r="P351" s="48">
        <v>25</v>
      </c>
      <c r="Q351" s="48"/>
      <c r="R351" s="48"/>
      <c r="S351" s="48"/>
      <c r="T351" s="48"/>
      <c r="U351" s="48"/>
      <c r="V351" s="48">
        <f t="shared" si="46"/>
        <v>25</v>
      </c>
      <c r="W351" s="69">
        <v>4915508.247771428</v>
      </c>
    </row>
    <row r="352" spans="1:23" x14ac:dyDescent="0.2">
      <c r="A352" s="66" t="s">
        <v>21240</v>
      </c>
      <c r="B352" s="47"/>
      <c r="C352" s="48"/>
      <c r="D352" s="48"/>
      <c r="E352" s="48">
        <v>17</v>
      </c>
      <c r="F352" s="48"/>
      <c r="G352" s="48"/>
      <c r="H352" s="48"/>
      <c r="I352" s="48"/>
      <c r="J352" s="48"/>
      <c r="K352" s="48">
        <f t="shared" si="45"/>
        <v>17</v>
      </c>
      <c r="L352" s="69">
        <v>2592555.5663999994</v>
      </c>
      <c r="M352" s="38"/>
      <c r="N352" s="48"/>
      <c r="O352" s="48"/>
      <c r="P352" s="48">
        <v>64</v>
      </c>
      <c r="Q352" s="48"/>
      <c r="R352" s="48"/>
      <c r="S352" s="48"/>
      <c r="T352" s="48"/>
      <c r="U352" s="48"/>
      <c r="V352" s="48">
        <f t="shared" si="46"/>
        <v>64</v>
      </c>
      <c r="W352" s="69">
        <v>9564320.1347142849</v>
      </c>
    </row>
    <row r="353" spans="1:23" x14ac:dyDescent="0.2">
      <c r="A353" s="66" t="s">
        <v>21241</v>
      </c>
      <c r="B353" s="47"/>
      <c r="C353" s="48"/>
      <c r="D353" s="48"/>
      <c r="E353" s="48">
        <v>5</v>
      </c>
      <c r="F353" s="48"/>
      <c r="G353" s="48"/>
      <c r="H353" s="48"/>
      <c r="I353" s="48"/>
      <c r="J353" s="48"/>
      <c r="K353" s="48">
        <f t="shared" si="45"/>
        <v>5</v>
      </c>
      <c r="L353" s="69">
        <v>648141.36179999984</v>
      </c>
      <c r="M353" s="38"/>
      <c r="N353" s="48"/>
      <c r="O353" s="48"/>
      <c r="P353" s="48">
        <v>39</v>
      </c>
      <c r="Q353" s="48"/>
      <c r="R353" s="48"/>
      <c r="S353" s="48"/>
      <c r="T353" s="48"/>
      <c r="U353" s="48"/>
      <c r="V353" s="48">
        <f t="shared" si="46"/>
        <v>39</v>
      </c>
      <c r="W353" s="69">
        <v>4483996.6475142855</v>
      </c>
    </row>
    <row r="354" spans="1:23" x14ac:dyDescent="0.2">
      <c r="A354" s="66" t="s">
        <v>21242</v>
      </c>
      <c r="B354" s="47"/>
      <c r="C354" s="48"/>
      <c r="D354" s="48"/>
      <c r="E354" s="48">
        <v>6</v>
      </c>
      <c r="F354" s="48"/>
      <c r="G354" s="48"/>
      <c r="H354" s="48"/>
      <c r="I354" s="48"/>
      <c r="J354" s="48"/>
      <c r="K354" s="48">
        <f t="shared" si="45"/>
        <v>6</v>
      </c>
      <c r="L354" s="69">
        <v>1061102.3160000003</v>
      </c>
      <c r="M354" s="38"/>
      <c r="N354" s="48"/>
      <c r="O354" s="48"/>
      <c r="P354" s="48">
        <v>6</v>
      </c>
      <c r="Q354" s="48"/>
      <c r="R354" s="48"/>
      <c r="S354" s="48"/>
      <c r="T354" s="48"/>
      <c r="U354" s="48"/>
      <c r="V354" s="48">
        <f t="shared" si="46"/>
        <v>6</v>
      </c>
      <c r="W354" s="69">
        <v>1061102.3160000003</v>
      </c>
    </row>
    <row r="355" spans="1:23" x14ac:dyDescent="0.2">
      <c r="A355" s="66" t="s">
        <v>21243</v>
      </c>
      <c r="B355" s="47"/>
      <c r="C355" s="48"/>
      <c r="D355" s="48"/>
      <c r="E355" s="48">
        <v>1</v>
      </c>
      <c r="F355" s="48"/>
      <c r="G355" s="48"/>
      <c r="H355" s="48"/>
      <c r="I355" s="48"/>
      <c r="J355" s="48"/>
      <c r="K355" s="48">
        <f t="shared" si="45"/>
        <v>1</v>
      </c>
      <c r="L355" s="69">
        <v>134382.8112</v>
      </c>
      <c r="M355" s="38"/>
      <c r="N355" s="48"/>
      <c r="O355" s="48"/>
      <c r="P355" s="48">
        <v>1</v>
      </c>
      <c r="Q355" s="48"/>
      <c r="R355" s="48"/>
      <c r="S355" s="48"/>
      <c r="T355" s="48"/>
      <c r="U355" s="48"/>
      <c r="V355" s="48">
        <f t="shared" si="46"/>
        <v>1</v>
      </c>
      <c r="W355" s="69">
        <v>134382.8112</v>
      </c>
    </row>
    <row r="356" spans="1:23" x14ac:dyDescent="0.2">
      <c r="A356" s="114" t="s">
        <v>4</v>
      </c>
      <c r="B356" s="115"/>
      <c r="C356" s="120">
        <f>SUM(C357:C359)</f>
        <v>17</v>
      </c>
      <c r="D356" s="120"/>
      <c r="E356" s="120"/>
      <c r="F356" s="120"/>
      <c r="G356" s="120"/>
      <c r="H356" s="120"/>
      <c r="I356" s="120"/>
      <c r="J356" s="120"/>
      <c r="K356" s="120">
        <f>SUM(K357:K359)</f>
        <v>17</v>
      </c>
      <c r="L356" s="122">
        <f>SUM(L357:L359)</f>
        <v>2107632</v>
      </c>
      <c r="M356" s="176"/>
      <c r="N356" s="120">
        <f>SUM(N357:N359)</f>
        <v>14</v>
      </c>
      <c r="O356" s="120"/>
      <c r="P356" s="120"/>
      <c r="Q356" s="120"/>
      <c r="R356" s="120"/>
      <c r="S356" s="120"/>
      <c r="T356" s="120"/>
      <c r="U356" s="120"/>
      <c r="V356" s="120">
        <f>SUM(V357:V359)</f>
        <v>14</v>
      </c>
      <c r="W356" s="122">
        <f>SUM(W357:W359)</f>
        <v>1611215</v>
      </c>
    </row>
    <row r="357" spans="1:23" x14ac:dyDescent="0.2">
      <c r="A357" s="66" t="s">
        <v>449</v>
      </c>
      <c r="B357" s="42"/>
      <c r="C357" s="48">
        <v>6</v>
      </c>
      <c r="D357" s="48"/>
      <c r="E357" s="48"/>
      <c r="F357" s="48"/>
      <c r="G357" s="48"/>
      <c r="H357" s="48"/>
      <c r="I357" s="48"/>
      <c r="J357" s="48"/>
      <c r="K357" s="48">
        <f>SUM(B357:J357)</f>
        <v>6</v>
      </c>
      <c r="L357" s="69">
        <f>798524+81813.33</f>
        <v>880337.33</v>
      </c>
      <c r="M357" s="38"/>
      <c r="N357" s="48">
        <v>5</v>
      </c>
      <c r="O357" s="48"/>
      <c r="P357" s="48"/>
      <c r="Q357" s="48"/>
      <c r="R357" s="48"/>
      <c r="S357" s="48"/>
      <c r="T357" s="48"/>
      <c r="U357" s="48"/>
      <c r="V357" s="48">
        <f>SUM(M357:U357)</f>
        <v>5</v>
      </c>
      <c r="W357" s="69">
        <v>665182</v>
      </c>
    </row>
    <row r="358" spans="1:23" x14ac:dyDescent="0.2">
      <c r="A358" s="66" t="s">
        <v>21232</v>
      </c>
      <c r="B358" s="42"/>
      <c r="C358" s="48">
        <v>4</v>
      </c>
      <c r="D358" s="48"/>
      <c r="E358" s="48"/>
      <c r="F358" s="48"/>
      <c r="G358" s="48"/>
      <c r="H358" s="48"/>
      <c r="I358" s="48"/>
      <c r="J358" s="48"/>
      <c r="K358" s="48">
        <f>SUM(B358:J358)</f>
        <v>4</v>
      </c>
      <c r="L358" s="69">
        <f>464604+65386.67</f>
        <v>529990.67000000004</v>
      </c>
      <c r="M358" s="38"/>
      <c r="N358" s="48">
        <v>3</v>
      </c>
      <c r="O358" s="48"/>
      <c r="P358" s="48"/>
      <c r="Q358" s="48"/>
      <c r="R358" s="48"/>
      <c r="S358" s="48"/>
      <c r="T358" s="48"/>
      <c r="U358" s="48"/>
      <c r="V358" s="48">
        <f>SUM(M358:U358)</f>
        <v>3</v>
      </c>
      <c r="W358" s="69">
        <v>349217</v>
      </c>
    </row>
    <row r="359" spans="1:23" x14ac:dyDescent="0.2">
      <c r="A359" s="66" t="s">
        <v>21233</v>
      </c>
      <c r="B359" s="42"/>
      <c r="C359" s="48">
        <v>7</v>
      </c>
      <c r="D359" s="48"/>
      <c r="E359" s="48"/>
      <c r="F359" s="48"/>
      <c r="G359" s="48"/>
      <c r="H359" s="48"/>
      <c r="I359" s="48"/>
      <c r="J359" s="48"/>
      <c r="K359" s="48">
        <f>SUM(B359:J359)</f>
        <v>7</v>
      </c>
      <c r="L359" s="69">
        <v>697304</v>
      </c>
      <c r="M359" s="38"/>
      <c r="N359" s="48">
        <v>6</v>
      </c>
      <c r="O359" s="48"/>
      <c r="P359" s="48"/>
      <c r="Q359" s="48"/>
      <c r="R359" s="48"/>
      <c r="S359" s="48"/>
      <c r="T359" s="48"/>
      <c r="U359" s="48"/>
      <c r="V359" s="48">
        <f>SUM(M359:U359)</f>
        <v>6</v>
      </c>
      <c r="W359" s="69">
        <v>596816</v>
      </c>
    </row>
    <row r="360" spans="1:23" x14ac:dyDescent="0.2">
      <c r="A360" s="114" t="s">
        <v>5</v>
      </c>
      <c r="B360" s="115"/>
      <c r="C360" s="120">
        <f>SUM(C361:C361)</f>
        <v>2</v>
      </c>
      <c r="D360" s="120"/>
      <c r="E360" s="120"/>
      <c r="F360" s="120"/>
      <c r="G360" s="120"/>
      <c r="H360" s="120"/>
      <c r="I360" s="120"/>
      <c r="J360" s="120"/>
      <c r="K360" s="120">
        <f>SUM(K361:K361)</f>
        <v>2</v>
      </c>
      <c r="L360" s="122">
        <f>SUM(L361:L361)</f>
        <v>73078</v>
      </c>
      <c r="M360" s="176"/>
      <c r="N360" s="120">
        <f>SUM(N361:N361)</f>
        <v>2</v>
      </c>
      <c r="O360" s="120"/>
      <c r="P360" s="120"/>
      <c r="Q360" s="120"/>
      <c r="R360" s="120"/>
      <c r="S360" s="120"/>
      <c r="T360" s="120"/>
      <c r="U360" s="120"/>
      <c r="V360" s="120">
        <f>SUM(V361:V361)</f>
        <v>2</v>
      </c>
      <c r="W360" s="122">
        <f>SUM(W361:W361)</f>
        <v>73078</v>
      </c>
    </row>
    <row r="361" spans="1:23" x14ac:dyDescent="0.2">
      <c r="A361" s="66" t="s">
        <v>21244</v>
      </c>
      <c r="B361" s="42"/>
      <c r="C361" s="48">
        <v>2</v>
      </c>
      <c r="D361" s="48"/>
      <c r="E361" s="48"/>
      <c r="F361" s="48"/>
      <c r="G361" s="48"/>
      <c r="H361" s="48"/>
      <c r="I361" s="48"/>
      <c r="J361" s="48"/>
      <c r="K361" s="48">
        <f>SUM(B361:J361)</f>
        <v>2</v>
      </c>
      <c r="L361" s="69">
        <v>73078</v>
      </c>
      <c r="M361" s="38"/>
      <c r="N361" s="48">
        <v>2</v>
      </c>
      <c r="O361" s="31"/>
      <c r="P361" s="31"/>
      <c r="Q361" s="31"/>
      <c r="R361" s="31"/>
      <c r="S361" s="31"/>
      <c r="T361" s="31"/>
      <c r="U361" s="31"/>
      <c r="V361" s="48">
        <f>SUM(M361:U361)</f>
        <v>2</v>
      </c>
      <c r="W361" s="69">
        <v>73078</v>
      </c>
    </row>
    <row r="362" spans="1:23" x14ac:dyDescent="0.2">
      <c r="A362" s="67" t="s">
        <v>344</v>
      </c>
      <c r="B362" s="180"/>
      <c r="C362" s="58"/>
      <c r="D362" s="58">
        <f>SUM(D363:D365)</f>
        <v>262</v>
      </c>
      <c r="E362" s="58"/>
      <c r="F362" s="58"/>
      <c r="G362" s="58"/>
      <c r="H362" s="58"/>
      <c r="I362" s="58">
        <f>SUM(I363:I365)</f>
        <v>8</v>
      </c>
      <c r="J362" s="58">
        <f>SUM(J363:J365)</f>
        <v>10</v>
      </c>
      <c r="K362" s="58">
        <f>SUM(K363:K365)</f>
        <v>280</v>
      </c>
      <c r="L362" s="59">
        <f>SUM(L363:L365)</f>
        <v>18529408</v>
      </c>
      <c r="M362" s="177"/>
      <c r="N362" s="58"/>
      <c r="O362" s="58">
        <f>SUM(O363:O365)</f>
        <v>226</v>
      </c>
      <c r="P362" s="58"/>
      <c r="Q362" s="58"/>
      <c r="R362" s="58"/>
      <c r="S362" s="58"/>
      <c r="T362" s="58">
        <f>SUM(T363:T365)</f>
        <v>9</v>
      </c>
      <c r="U362" s="58">
        <f>SUM(U363:U365)</f>
        <v>10</v>
      </c>
      <c r="V362" s="58">
        <f>SUM(V363:V365)</f>
        <v>245</v>
      </c>
      <c r="W362" s="59">
        <f>SUM(W363:W366)</f>
        <v>15595261</v>
      </c>
    </row>
    <row r="363" spans="1:23" x14ac:dyDescent="0.2">
      <c r="A363" s="1402" t="s">
        <v>65</v>
      </c>
      <c r="B363" s="47"/>
      <c r="C363" s="48"/>
      <c r="D363" s="48">
        <v>262</v>
      </c>
      <c r="E363" s="48"/>
      <c r="F363" s="48"/>
      <c r="G363" s="48"/>
      <c r="H363" s="48"/>
      <c r="I363" s="48"/>
      <c r="J363" s="48"/>
      <c r="K363" s="48">
        <f>SUM(B363:J363)</f>
        <v>262</v>
      </c>
      <c r="L363" s="69">
        <v>17758966</v>
      </c>
      <c r="M363" s="38"/>
      <c r="N363" s="48"/>
      <c r="O363" s="48">
        <v>226</v>
      </c>
      <c r="P363" s="48"/>
      <c r="Q363" s="48"/>
      <c r="R363" s="48"/>
      <c r="S363" s="48"/>
      <c r="T363" s="48"/>
      <c r="U363" s="48"/>
      <c r="V363" s="48">
        <f>SUM(M363:U363)</f>
        <v>226</v>
      </c>
      <c r="W363" s="69">
        <v>14550996</v>
      </c>
    </row>
    <row r="364" spans="1:23" x14ac:dyDescent="0.2">
      <c r="A364" s="1402" t="s">
        <v>412</v>
      </c>
      <c r="B364" s="47"/>
      <c r="C364" s="48"/>
      <c r="D364" s="48"/>
      <c r="E364" s="48"/>
      <c r="F364" s="48"/>
      <c r="G364" s="48"/>
      <c r="H364" s="48"/>
      <c r="I364" s="48">
        <v>8</v>
      </c>
      <c r="J364" s="48"/>
      <c r="K364" s="48">
        <f>SUM(B364:J364)</f>
        <v>8</v>
      </c>
      <c r="L364" s="69">
        <v>194442</v>
      </c>
      <c r="M364" s="38"/>
      <c r="N364" s="48"/>
      <c r="O364" s="48"/>
      <c r="P364" s="48"/>
      <c r="Q364" s="48"/>
      <c r="R364" s="48"/>
      <c r="S364" s="48"/>
      <c r="T364" s="48">
        <v>9</v>
      </c>
      <c r="U364" s="48"/>
      <c r="V364" s="48">
        <f>SUM(M364:U364)</f>
        <v>9</v>
      </c>
      <c r="W364" s="69">
        <v>119058</v>
      </c>
    </row>
    <row r="365" spans="1:23" ht="22.5" x14ac:dyDescent="0.2">
      <c r="A365" s="1402" t="s">
        <v>645</v>
      </c>
      <c r="B365" s="47"/>
      <c r="C365" s="48"/>
      <c r="D365" s="48"/>
      <c r="E365" s="48"/>
      <c r="F365" s="48"/>
      <c r="G365" s="48"/>
      <c r="H365" s="48"/>
      <c r="I365" s="48"/>
      <c r="J365" s="48">
        <v>10</v>
      </c>
      <c r="K365" s="48">
        <f>SUM(B365:J365)</f>
        <v>10</v>
      </c>
      <c r="L365" s="69">
        <v>576000</v>
      </c>
      <c r="M365" s="38"/>
      <c r="N365" s="48"/>
      <c r="O365" s="48"/>
      <c r="P365" s="48"/>
      <c r="Q365" s="48"/>
      <c r="R365" s="48"/>
      <c r="S365" s="48"/>
      <c r="T365" s="48"/>
      <c r="U365" s="48">
        <v>10</v>
      </c>
      <c r="V365" s="48">
        <f>SUM(M365:U365)</f>
        <v>10</v>
      </c>
      <c r="W365" s="69">
        <v>576000</v>
      </c>
    </row>
    <row r="366" spans="1:23" x14ac:dyDescent="0.2">
      <c r="A366" s="1402" t="s">
        <v>21226</v>
      </c>
      <c r="B366" s="47"/>
      <c r="C366" s="48"/>
      <c r="D366" s="48"/>
      <c r="E366" s="48"/>
      <c r="F366" s="48"/>
      <c r="G366" s="48"/>
      <c r="H366" s="48"/>
      <c r="I366" s="48"/>
      <c r="J366" s="48"/>
      <c r="K366" s="48"/>
      <c r="L366" s="69"/>
      <c r="M366" s="38"/>
      <c r="N366" s="48"/>
      <c r="O366" s="48"/>
      <c r="P366" s="48"/>
      <c r="Q366" s="48"/>
      <c r="R366" s="48"/>
      <c r="S366" s="48"/>
      <c r="T366" s="48"/>
      <c r="U366" s="48"/>
      <c r="V366" s="48"/>
      <c r="W366" s="69">
        <v>349207</v>
      </c>
    </row>
    <row r="367" spans="1:23" ht="13.5" thickBot="1" x14ac:dyDescent="0.25">
      <c r="A367" s="68" t="s">
        <v>346</v>
      </c>
      <c r="B367" s="70"/>
      <c r="C367" s="64">
        <f>C341+C349+C356+C360+C362</f>
        <v>23</v>
      </c>
      <c r="D367" s="64">
        <f>D341+D349+D356+D360+D362</f>
        <v>262</v>
      </c>
      <c r="E367" s="64">
        <f>E341+E349+E356+E360+E362</f>
        <v>65</v>
      </c>
      <c r="F367" s="64">
        <f>F341+F349+F356+F360+F362</f>
        <v>123</v>
      </c>
      <c r="G367" s="64"/>
      <c r="H367" s="64"/>
      <c r="I367" s="64">
        <f>I341+I349+I356+I360+I362</f>
        <v>8</v>
      </c>
      <c r="J367" s="64">
        <f>J341+J349+J356+J360+J362</f>
        <v>10</v>
      </c>
      <c r="K367" s="64">
        <f>K341+K349+K356+K360+K362</f>
        <v>491</v>
      </c>
      <c r="L367" s="65">
        <f>L341+L349+L356+L360+L362</f>
        <v>56355570.002161905</v>
      </c>
      <c r="M367" s="179"/>
      <c r="N367" s="64">
        <f>N341+N349+N356+N360+N362</f>
        <v>20</v>
      </c>
      <c r="O367" s="64">
        <f>O341+O349+O356+O360+O362</f>
        <v>226</v>
      </c>
      <c r="P367" s="64">
        <f>P341+P349+P356+P360+P362</f>
        <v>147</v>
      </c>
      <c r="Q367" s="64">
        <f>Q341+Q349+Q356+Q360+Q362</f>
        <v>122</v>
      </c>
      <c r="R367" s="64"/>
      <c r="S367" s="64"/>
      <c r="T367" s="64">
        <f>T341+T349+T356+T360+T362</f>
        <v>9</v>
      </c>
      <c r="U367" s="64">
        <f>U341+U349+U356+U360+U362</f>
        <v>10</v>
      </c>
      <c r="V367" s="64">
        <f>V341+V349+V356+V360+V362</f>
        <v>534</v>
      </c>
      <c r="W367" s="65">
        <f>W341+W349+W356+W360+W362</f>
        <v>61234432.999695234</v>
      </c>
    </row>
    <row r="368" spans="1:23" ht="19.899999999999999" customHeight="1" thickTop="1" thickBot="1" x14ac:dyDescent="0.25">
      <c r="A368" s="1976" t="s">
        <v>509</v>
      </c>
      <c r="B368" s="1976"/>
      <c r="C368" s="1976"/>
      <c r="D368" s="1976"/>
      <c r="E368" s="1976"/>
      <c r="F368" s="1976"/>
      <c r="G368" s="1976"/>
      <c r="H368" s="1976"/>
      <c r="I368" s="1976"/>
      <c r="J368" s="1976"/>
      <c r="K368" s="1976"/>
      <c r="L368" s="1976"/>
      <c r="M368" s="1976"/>
      <c r="N368" s="1976"/>
      <c r="O368" s="1976"/>
      <c r="P368" s="1976"/>
      <c r="Q368" s="1976"/>
      <c r="R368" s="1976"/>
      <c r="S368" s="1976"/>
      <c r="T368" s="1976"/>
      <c r="U368" s="1976"/>
      <c r="V368" s="1976"/>
      <c r="W368" s="1976"/>
    </row>
    <row r="369" spans="1:23" ht="13.5" thickTop="1" x14ac:dyDescent="0.2">
      <c r="A369" s="114" t="s">
        <v>7</v>
      </c>
      <c r="B369" s="193"/>
      <c r="C369" s="194"/>
      <c r="D369" s="194"/>
      <c r="E369" s="194"/>
      <c r="F369" s="194"/>
      <c r="G369" s="194"/>
      <c r="H369" s="194"/>
      <c r="I369" s="194"/>
      <c r="J369" s="194"/>
      <c r="K369" s="194"/>
      <c r="L369" s="188"/>
      <c r="M369" s="192"/>
      <c r="N369" s="187"/>
      <c r="O369" s="187"/>
      <c r="P369" s="187"/>
      <c r="Q369" s="187"/>
      <c r="R369" s="187"/>
      <c r="S369" s="187"/>
      <c r="T369" s="187"/>
      <c r="U369" s="187"/>
      <c r="V369" s="187"/>
      <c r="W369" s="188"/>
    </row>
    <row r="370" spans="1:23" x14ac:dyDescent="0.2">
      <c r="A370" s="66" t="s">
        <v>510</v>
      </c>
      <c r="B370" s="195"/>
      <c r="C370" s="196"/>
      <c r="D370" s="196">
        <v>21</v>
      </c>
      <c r="E370" s="196"/>
      <c r="F370" s="196"/>
      <c r="G370" s="196"/>
      <c r="H370" s="196"/>
      <c r="I370" s="196"/>
      <c r="J370" s="196"/>
      <c r="K370" s="196">
        <f>+SUM(B370:J370)</f>
        <v>21</v>
      </c>
      <c r="L370" s="54">
        <v>2482246</v>
      </c>
      <c r="M370" s="201"/>
      <c r="N370" s="196"/>
      <c r="O370" s="196">
        <v>21</v>
      </c>
      <c r="P370" s="196"/>
      <c r="Q370" s="196"/>
      <c r="R370" s="196"/>
      <c r="S370" s="196"/>
      <c r="T370" s="196"/>
      <c r="U370" s="196"/>
      <c r="V370" s="196">
        <f>+SUM(M370:U370)</f>
        <v>21</v>
      </c>
      <c r="W370" s="54">
        <v>2482246</v>
      </c>
    </row>
    <row r="371" spans="1:23" x14ac:dyDescent="0.2">
      <c r="A371" s="114" t="s">
        <v>4</v>
      </c>
      <c r="B371" s="193"/>
      <c r="C371" s="194"/>
      <c r="D371" s="194"/>
      <c r="E371" s="194"/>
      <c r="F371" s="194"/>
      <c r="G371" s="194"/>
      <c r="H371" s="194"/>
      <c r="I371" s="194"/>
      <c r="J371" s="194"/>
      <c r="K371" s="194"/>
      <c r="L371" s="188"/>
      <c r="M371" s="202"/>
      <c r="N371" s="194"/>
      <c r="O371" s="194"/>
      <c r="P371" s="194"/>
      <c r="Q371" s="194"/>
      <c r="R371" s="194"/>
      <c r="S371" s="194"/>
      <c r="T371" s="194"/>
      <c r="U371" s="194"/>
      <c r="V371" s="194"/>
      <c r="W371" s="188"/>
    </row>
    <row r="372" spans="1:23" x14ac:dyDescent="0.2">
      <c r="A372" s="66" t="s">
        <v>511</v>
      </c>
      <c r="B372" s="195"/>
      <c r="C372" s="196"/>
      <c r="D372" s="196">
        <f>129+7</f>
        <v>136</v>
      </c>
      <c r="E372" s="196">
        <v>3</v>
      </c>
      <c r="F372" s="196"/>
      <c r="G372" s="196"/>
      <c r="H372" s="196"/>
      <c r="I372" s="196"/>
      <c r="J372" s="196"/>
      <c r="K372" s="196">
        <f>+SUM(B372:J372)</f>
        <v>139</v>
      </c>
      <c r="L372" s="54">
        <f>10593748.4+166338+599464</f>
        <v>11359550.4</v>
      </c>
      <c r="M372" s="201"/>
      <c r="N372" s="196"/>
      <c r="O372" s="196">
        <f>123+7</f>
        <v>130</v>
      </c>
      <c r="P372" s="196">
        <v>8</v>
      </c>
      <c r="Q372" s="196"/>
      <c r="R372" s="196"/>
      <c r="S372" s="196"/>
      <c r="T372" s="196">
        <v>2</v>
      </c>
      <c r="U372" s="196"/>
      <c r="V372" s="196">
        <f>+SUM(M372:U372)</f>
        <v>140</v>
      </c>
      <c r="W372" s="54">
        <f>9681966.4+791471+27597+559181</f>
        <v>11060215.4</v>
      </c>
    </row>
    <row r="373" spans="1:23" x14ac:dyDescent="0.2">
      <c r="A373" s="114" t="s">
        <v>5</v>
      </c>
      <c r="B373" s="193"/>
      <c r="C373" s="194"/>
      <c r="D373" s="194"/>
      <c r="E373" s="194"/>
      <c r="F373" s="194"/>
      <c r="G373" s="194"/>
      <c r="H373" s="194"/>
      <c r="I373" s="194"/>
      <c r="J373" s="194"/>
      <c r="K373" s="194"/>
      <c r="L373" s="188"/>
      <c r="M373" s="202"/>
      <c r="N373" s="194"/>
      <c r="O373" s="194"/>
      <c r="P373" s="194"/>
      <c r="Q373" s="194"/>
      <c r="R373" s="194"/>
      <c r="S373" s="194"/>
      <c r="T373" s="194"/>
      <c r="U373" s="194"/>
      <c r="V373" s="194"/>
      <c r="W373" s="188"/>
    </row>
    <row r="374" spans="1:23" x14ac:dyDescent="0.2">
      <c r="A374" s="66" t="s">
        <v>512</v>
      </c>
      <c r="B374" s="195"/>
      <c r="C374" s="196"/>
      <c r="D374" s="196">
        <v>23</v>
      </c>
      <c r="E374" s="196"/>
      <c r="F374" s="196"/>
      <c r="G374" s="196"/>
      <c r="H374" s="196"/>
      <c r="I374" s="196"/>
      <c r="J374" s="196"/>
      <c r="K374" s="196">
        <f>+SUM(B374:J374)</f>
        <v>23</v>
      </c>
      <c r="L374" s="54">
        <v>1016337.6000000001</v>
      </c>
      <c r="M374" s="201"/>
      <c r="N374" s="196"/>
      <c r="O374" s="196">
        <v>23</v>
      </c>
      <c r="P374" s="196"/>
      <c r="Q374" s="196"/>
      <c r="R374" s="196"/>
      <c r="S374" s="196"/>
      <c r="T374" s="196"/>
      <c r="U374" s="196"/>
      <c r="V374" s="196">
        <f>+SUM(M374:U374)</f>
        <v>23</v>
      </c>
      <c r="W374" s="54">
        <v>1016337.6000000001</v>
      </c>
    </row>
    <row r="375" spans="1:23" x14ac:dyDescent="0.2">
      <c r="A375" s="114" t="s">
        <v>6</v>
      </c>
      <c r="B375" s="193"/>
      <c r="C375" s="194"/>
      <c r="D375" s="194"/>
      <c r="E375" s="194"/>
      <c r="F375" s="194"/>
      <c r="G375" s="194"/>
      <c r="H375" s="194"/>
      <c r="I375" s="194"/>
      <c r="J375" s="194"/>
      <c r="K375" s="194"/>
      <c r="L375" s="188"/>
      <c r="M375" s="202"/>
      <c r="N375" s="194"/>
      <c r="O375" s="194"/>
      <c r="P375" s="194"/>
      <c r="Q375" s="194"/>
      <c r="R375" s="194"/>
      <c r="S375" s="194"/>
      <c r="T375" s="194"/>
      <c r="U375" s="194"/>
      <c r="V375" s="194"/>
      <c r="W375" s="188"/>
    </row>
    <row r="376" spans="1:23" x14ac:dyDescent="0.2">
      <c r="A376" s="66" t="s">
        <v>513</v>
      </c>
      <c r="B376" s="195"/>
      <c r="C376" s="196"/>
      <c r="D376" s="196">
        <v>28</v>
      </c>
      <c r="E376" s="196"/>
      <c r="F376" s="196"/>
      <c r="G376" s="196"/>
      <c r="H376" s="196"/>
      <c r="I376" s="196"/>
      <c r="J376" s="196"/>
      <c r="K376" s="196">
        <f>+SUM(B376:J376)</f>
        <v>28</v>
      </c>
      <c r="L376" s="54">
        <v>900384.00000000012</v>
      </c>
      <c r="M376" s="201"/>
      <c r="N376" s="196"/>
      <c r="O376" s="196">
        <v>28</v>
      </c>
      <c r="P376" s="196"/>
      <c r="Q376" s="196"/>
      <c r="R376" s="196"/>
      <c r="S376" s="196"/>
      <c r="T376" s="196"/>
      <c r="U376" s="196"/>
      <c r="V376" s="196">
        <f>+SUM(M376:U376)</f>
        <v>28</v>
      </c>
      <c r="W376" s="54">
        <v>900384.00000000012</v>
      </c>
    </row>
    <row r="377" spans="1:23" x14ac:dyDescent="0.2">
      <c r="A377" s="67" t="s">
        <v>388</v>
      </c>
      <c r="B377" s="205"/>
      <c r="C377" s="206"/>
      <c r="D377" s="198">
        <f>SUM(D370:D376)</f>
        <v>208</v>
      </c>
      <c r="E377" s="198">
        <f>SUM(E370:E376)</f>
        <v>3</v>
      </c>
      <c r="F377" s="206"/>
      <c r="G377" s="206"/>
      <c r="H377" s="206"/>
      <c r="I377" s="206"/>
      <c r="J377" s="206"/>
      <c r="K377" s="198">
        <f>SUM(K370:K376)</f>
        <v>211</v>
      </c>
      <c r="L377" s="189">
        <f>SUM(L370:L376)</f>
        <v>15758518</v>
      </c>
      <c r="M377" s="203"/>
      <c r="N377" s="198"/>
      <c r="O377" s="198">
        <f>SUM(O370:O376)</f>
        <v>202</v>
      </c>
      <c r="P377" s="198">
        <f>SUM(P370:P376)</f>
        <v>8</v>
      </c>
      <c r="Q377" s="206"/>
      <c r="R377" s="206"/>
      <c r="S377" s="206"/>
      <c r="T377" s="198">
        <f>SUM(T370:T376)</f>
        <v>2</v>
      </c>
      <c r="U377" s="206"/>
      <c r="V377" s="198">
        <f>SUM(V370:V376)</f>
        <v>212</v>
      </c>
      <c r="W377" s="189">
        <f>SUM(W370:W376)</f>
        <v>15459183</v>
      </c>
    </row>
    <row r="378" spans="1:23" x14ac:dyDescent="0.2">
      <c r="A378" s="1403" t="s">
        <v>345</v>
      </c>
      <c r="B378" s="195">
        <v>5</v>
      </c>
      <c r="C378" s="196"/>
      <c r="D378" s="196"/>
      <c r="E378" s="196"/>
      <c r="F378" s="196"/>
      <c r="G378" s="196"/>
      <c r="H378" s="196"/>
      <c r="I378" s="196"/>
      <c r="J378" s="196"/>
      <c r="K378" s="196">
        <f>+SUM(B378:J378)</f>
        <v>5</v>
      </c>
      <c r="L378" s="54">
        <v>180000</v>
      </c>
      <c r="M378" s="201">
        <v>5</v>
      </c>
      <c r="N378" s="196"/>
      <c r="O378" s="196"/>
      <c r="P378" s="196"/>
      <c r="Q378" s="196"/>
      <c r="R378" s="196"/>
      <c r="S378" s="196"/>
      <c r="T378" s="196"/>
      <c r="U378" s="196"/>
      <c r="V378" s="196">
        <f>+SUM(M378:U378)</f>
        <v>5</v>
      </c>
      <c r="W378" s="54">
        <v>180000</v>
      </c>
    </row>
    <row r="379" spans="1:23" x14ac:dyDescent="0.2">
      <c r="A379" s="67" t="s">
        <v>413</v>
      </c>
      <c r="B379" s="197">
        <f>+B378</f>
        <v>5</v>
      </c>
      <c r="C379" s="206"/>
      <c r="D379" s="206"/>
      <c r="E379" s="206"/>
      <c r="F379" s="206"/>
      <c r="G379" s="206"/>
      <c r="H379" s="206"/>
      <c r="I379" s="206"/>
      <c r="J379" s="206"/>
      <c r="K379" s="198">
        <f>+K378</f>
        <v>5</v>
      </c>
      <c r="L379" s="189">
        <f>+L378</f>
        <v>180000</v>
      </c>
      <c r="M379" s="203">
        <f>+M378</f>
        <v>5</v>
      </c>
      <c r="N379" s="206"/>
      <c r="O379" s="206"/>
      <c r="P379" s="206"/>
      <c r="Q379" s="206"/>
      <c r="R379" s="206"/>
      <c r="S379" s="206"/>
      <c r="T379" s="206"/>
      <c r="U379" s="206"/>
      <c r="V379" s="198">
        <f>+V378</f>
        <v>5</v>
      </c>
      <c r="W379" s="189">
        <f>+W378</f>
        <v>180000</v>
      </c>
    </row>
    <row r="380" spans="1:23" ht="13.5" thickBot="1" x14ac:dyDescent="0.25">
      <c r="A380" s="37" t="s">
        <v>346</v>
      </c>
      <c r="B380" s="199">
        <f>+B377+B379</f>
        <v>5</v>
      </c>
      <c r="C380" s="207"/>
      <c r="D380" s="200">
        <f>+D377+D379</f>
        <v>208</v>
      </c>
      <c r="E380" s="200">
        <f>+E377+E379</f>
        <v>3</v>
      </c>
      <c r="F380" s="207"/>
      <c r="G380" s="207"/>
      <c r="H380" s="207"/>
      <c r="I380" s="207"/>
      <c r="J380" s="207"/>
      <c r="K380" s="200">
        <f>+K377+K379</f>
        <v>216</v>
      </c>
      <c r="L380" s="190">
        <f>+L377+L379</f>
        <v>15938518</v>
      </c>
      <c r="M380" s="204">
        <f>+M377+M379</f>
        <v>5</v>
      </c>
      <c r="N380" s="207"/>
      <c r="O380" s="200">
        <f>+O377+O379</f>
        <v>202</v>
      </c>
      <c r="P380" s="200">
        <f>+P377+P379</f>
        <v>8</v>
      </c>
      <c r="Q380" s="207"/>
      <c r="R380" s="207"/>
      <c r="S380" s="207"/>
      <c r="T380" s="200">
        <f>+T377+T379</f>
        <v>2</v>
      </c>
      <c r="U380" s="207"/>
      <c r="V380" s="200">
        <f>+V377+V379</f>
        <v>217</v>
      </c>
      <c r="W380" s="190">
        <f>+W377+W379</f>
        <v>15639183</v>
      </c>
    </row>
    <row r="381" spans="1:23" ht="19.899999999999999" customHeight="1" thickTop="1" thickBot="1" x14ac:dyDescent="0.25">
      <c r="A381" s="1979" t="s">
        <v>593</v>
      </c>
      <c r="B381" s="1979"/>
      <c r="C381" s="1979"/>
      <c r="D381" s="1979"/>
      <c r="E381" s="1979"/>
      <c r="F381" s="1979"/>
      <c r="G381" s="1979"/>
      <c r="H381" s="1979"/>
      <c r="I381" s="1979"/>
      <c r="J381" s="1979"/>
      <c r="K381" s="1979"/>
      <c r="L381" s="1979"/>
      <c r="M381" s="1979"/>
      <c r="N381" s="1979"/>
      <c r="O381" s="1979"/>
      <c r="P381" s="1979"/>
      <c r="Q381" s="1979"/>
      <c r="R381" s="1979"/>
      <c r="S381" s="1979"/>
      <c r="T381" s="1979"/>
      <c r="U381" s="1979"/>
      <c r="V381" s="1979"/>
      <c r="W381" s="1979"/>
    </row>
    <row r="382" spans="1:23" ht="13.5" thickTop="1" x14ac:dyDescent="0.2">
      <c r="A382" s="218" t="s">
        <v>7</v>
      </c>
      <c r="B382" s="319"/>
      <c r="C382" s="232">
        <f>SUM(C383:C384)</f>
        <v>6</v>
      </c>
      <c r="D382" s="251"/>
      <c r="E382" s="251"/>
      <c r="F382" s="251"/>
      <c r="G382" s="251"/>
      <c r="H382" s="251"/>
      <c r="I382" s="251"/>
      <c r="J382" s="251"/>
      <c r="K382" s="232">
        <f>SUM(C382:J382)</f>
        <v>6</v>
      </c>
      <c r="L382" s="310">
        <f>SUM(L383:L384)</f>
        <v>491985.8</v>
      </c>
      <c r="M382" s="314"/>
      <c r="N382" s="232">
        <f>SUM(N383:N384)</f>
        <v>6</v>
      </c>
      <c r="O382" s="251"/>
      <c r="P382" s="251"/>
      <c r="Q382" s="251"/>
      <c r="R382" s="251"/>
      <c r="S382" s="251"/>
      <c r="T382" s="251"/>
      <c r="U382" s="251"/>
      <c r="V382" s="232">
        <f>SUM(N382:U382)</f>
        <v>6</v>
      </c>
      <c r="W382" s="310">
        <f>SUM(W383:W384)</f>
        <v>464080</v>
      </c>
    </row>
    <row r="383" spans="1:23" x14ac:dyDescent="0.2">
      <c r="A383" s="66" t="s">
        <v>588</v>
      </c>
      <c r="B383" s="320"/>
      <c r="C383" s="234">
        <v>1</v>
      </c>
      <c r="D383" s="215"/>
      <c r="E383" s="215"/>
      <c r="F383" s="215"/>
      <c r="G383" s="215"/>
      <c r="H383" s="215"/>
      <c r="I383" s="215"/>
      <c r="J383" s="215"/>
      <c r="K383" s="234"/>
      <c r="L383" s="69">
        <v>101694.3</v>
      </c>
      <c r="M383" s="253"/>
      <c r="N383" s="234">
        <v>1</v>
      </c>
      <c r="O383" s="215"/>
      <c r="P383" s="215"/>
      <c r="Q383" s="215"/>
      <c r="R383" s="215"/>
      <c r="S383" s="215"/>
      <c r="T383" s="215"/>
      <c r="U383" s="215"/>
      <c r="V383" s="234"/>
      <c r="W383" s="69">
        <v>100510</v>
      </c>
    </row>
    <row r="384" spans="1:23" x14ac:dyDescent="0.2">
      <c r="A384" s="66" t="s">
        <v>444</v>
      </c>
      <c r="B384" s="320"/>
      <c r="C384" s="234">
        <v>5</v>
      </c>
      <c r="D384" s="215"/>
      <c r="E384" s="215"/>
      <c r="F384" s="215"/>
      <c r="G384" s="215"/>
      <c r="H384" s="215"/>
      <c r="I384" s="215"/>
      <c r="J384" s="215"/>
      <c r="K384" s="234"/>
      <c r="L384" s="69">
        <v>390291.5</v>
      </c>
      <c r="M384" s="253"/>
      <c r="N384" s="234">
        <v>5</v>
      </c>
      <c r="O384" s="215"/>
      <c r="P384" s="215"/>
      <c r="Q384" s="215"/>
      <c r="R384" s="215"/>
      <c r="S384" s="215"/>
      <c r="T384" s="215"/>
      <c r="U384" s="215"/>
      <c r="V384" s="234"/>
      <c r="W384" s="69">
        <v>363570</v>
      </c>
    </row>
    <row r="385" spans="1:23" x14ac:dyDescent="0.2">
      <c r="A385" s="114" t="s">
        <v>4</v>
      </c>
      <c r="B385" s="321"/>
      <c r="C385" s="238">
        <f>SUM(C386:C390)</f>
        <v>27</v>
      </c>
      <c r="D385" s="255"/>
      <c r="E385" s="255"/>
      <c r="F385" s="255"/>
      <c r="G385" s="255"/>
      <c r="H385" s="255"/>
      <c r="I385" s="255"/>
      <c r="J385" s="255"/>
      <c r="K385" s="238">
        <f>SUM(B385:J385)</f>
        <v>27</v>
      </c>
      <c r="L385" s="122">
        <f>SUM(L386:L390)</f>
        <v>1606850.4199999995</v>
      </c>
      <c r="M385" s="315"/>
      <c r="N385" s="238">
        <f>SUM(N386:N390)</f>
        <v>27</v>
      </c>
      <c r="O385" s="255"/>
      <c r="P385" s="255"/>
      <c r="Q385" s="255"/>
      <c r="R385" s="255"/>
      <c r="S385" s="255"/>
      <c r="T385" s="255"/>
      <c r="U385" s="255"/>
      <c r="V385" s="238">
        <f>SUM(M385:U385)</f>
        <v>27</v>
      </c>
      <c r="W385" s="122">
        <f>SUM(W386:W390)</f>
        <v>1476794.0599999996</v>
      </c>
    </row>
    <row r="386" spans="1:23" x14ac:dyDescent="0.2">
      <c r="A386" s="66" t="s">
        <v>589</v>
      </c>
      <c r="B386" s="320"/>
      <c r="C386" s="234">
        <v>8</v>
      </c>
      <c r="D386" s="215"/>
      <c r="E386" s="215"/>
      <c r="F386" s="215"/>
      <c r="G386" s="215"/>
      <c r="H386" s="215"/>
      <c r="I386" s="215"/>
      <c r="J386" s="215"/>
      <c r="K386" s="234"/>
      <c r="L386" s="69">
        <v>549522.33333333326</v>
      </c>
      <c r="M386" s="253"/>
      <c r="N386" s="234">
        <v>8</v>
      </c>
      <c r="O386" s="215"/>
      <c r="P386" s="215"/>
      <c r="Q386" s="215"/>
      <c r="R386" s="215"/>
      <c r="S386" s="215"/>
      <c r="T386" s="215"/>
      <c r="U386" s="215"/>
      <c r="V386" s="234"/>
      <c r="W386" s="69">
        <v>506451.0733333333</v>
      </c>
    </row>
    <row r="387" spans="1:23" x14ac:dyDescent="0.2">
      <c r="A387" s="66" t="s">
        <v>590</v>
      </c>
      <c r="B387" s="320"/>
      <c r="C387" s="234">
        <v>10</v>
      </c>
      <c r="D387" s="215"/>
      <c r="E387" s="215"/>
      <c r="F387" s="215"/>
      <c r="G387" s="215"/>
      <c r="H387" s="215"/>
      <c r="I387" s="215"/>
      <c r="J387" s="215"/>
      <c r="K387" s="234"/>
      <c r="L387" s="69">
        <v>661000.51333333296</v>
      </c>
      <c r="M387" s="253"/>
      <c r="N387" s="234">
        <v>10</v>
      </c>
      <c r="O387" s="215"/>
      <c r="P387" s="215"/>
      <c r="Q387" s="215"/>
      <c r="R387" s="215"/>
      <c r="S387" s="215"/>
      <c r="T387" s="215"/>
      <c r="U387" s="215"/>
      <c r="V387" s="234"/>
      <c r="W387" s="69">
        <v>582216.813333333</v>
      </c>
    </row>
    <row r="388" spans="1:23" x14ac:dyDescent="0.2">
      <c r="A388" s="66" t="s">
        <v>367</v>
      </c>
      <c r="B388" s="320"/>
      <c r="C388" s="234">
        <v>4</v>
      </c>
      <c r="D388" s="215"/>
      <c r="E388" s="215"/>
      <c r="F388" s="215"/>
      <c r="G388" s="215"/>
      <c r="H388" s="215"/>
      <c r="I388" s="215"/>
      <c r="J388" s="215"/>
      <c r="K388" s="234"/>
      <c r="L388" s="69">
        <v>185561.2</v>
      </c>
      <c r="M388" s="253"/>
      <c r="N388" s="234">
        <v>4</v>
      </c>
      <c r="O388" s="215"/>
      <c r="P388" s="215"/>
      <c r="Q388" s="215"/>
      <c r="R388" s="215"/>
      <c r="S388" s="215"/>
      <c r="T388" s="215"/>
      <c r="U388" s="215"/>
      <c r="V388" s="234"/>
      <c r="W388" s="69">
        <v>165944</v>
      </c>
    </row>
    <row r="389" spans="1:23" x14ac:dyDescent="0.2">
      <c r="A389" s="66" t="s">
        <v>368</v>
      </c>
      <c r="B389" s="320"/>
      <c r="C389" s="234">
        <v>2</v>
      </c>
      <c r="D389" s="215"/>
      <c r="E389" s="215"/>
      <c r="F389" s="215"/>
      <c r="G389" s="215"/>
      <c r="H389" s="215"/>
      <c r="I389" s="215"/>
      <c r="J389" s="215"/>
      <c r="K389" s="234"/>
      <c r="L389" s="69">
        <v>83949.703333333309</v>
      </c>
      <c r="M389" s="253"/>
      <c r="N389" s="234">
        <v>2</v>
      </c>
      <c r="O389" s="215"/>
      <c r="P389" s="215"/>
      <c r="Q389" s="215"/>
      <c r="R389" s="215"/>
      <c r="S389" s="215"/>
      <c r="T389" s="215"/>
      <c r="U389" s="215"/>
      <c r="V389" s="234"/>
      <c r="W389" s="69">
        <v>91514.753333333298</v>
      </c>
    </row>
    <row r="390" spans="1:23" x14ac:dyDescent="0.2">
      <c r="A390" s="66" t="s">
        <v>369</v>
      </c>
      <c r="B390" s="320"/>
      <c r="C390" s="234">
        <v>3</v>
      </c>
      <c r="D390" s="215"/>
      <c r="E390" s="215"/>
      <c r="F390" s="215"/>
      <c r="G390" s="215"/>
      <c r="H390" s="215"/>
      <c r="I390" s="215"/>
      <c r="J390" s="215"/>
      <c r="K390" s="234"/>
      <c r="L390" s="69">
        <v>126816.67000000001</v>
      </c>
      <c r="M390" s="253"/>
      <c r="N390" s="234">
        <v>3</v>
      </c>
      <c r="O390" s="215"/>
      <c r="P390" s="215"/>
      <c r="Q390" s="215"/>
      <c r="R390" s="215"/>
      <c r="S390" s="215"/>
      <c r="T390" s="215"/>
      <c r="U390" s="215"/>
      <c r="V390" s="234"/>
      <c r="W390" s="69">
        <v>130667.42</v>
      </c>
    </row>
    <row r="391" spans="1:23" x14ac:dyDescent="0.2">
      <c r="A391" s="114" t="s">
        <v>5</v>
      </c>
      <c r="B391" s="321"/>
      <c r="C391" s="238">
        <f>SUM(C392:C394)</f>
        <v>28</v>
      </c>
      <c r="D391" s="255"/>
      <c r="E391" s="255"/>
      <c r="F391" s="255"/>
      <c r="G391" s="255"/>
      <c r="H391" s="255"/>
      <c r="I391" s="255"/>
      <c r="J391" s="255"/>
      <c r="K391" s="238">
        <f>SUM(B391:J391)</f>
        <v>28</v>
      </c>
      <c r="L391" s="122">
        <f>SUM(L392:L394)</f>
        <v>1141133.5100000002</v>
      </c>
      <c r="M391" s="315"/>
      <c r="N391" s="238">
        <f>SUM(N392:N394)</f>
        <v>28</v>
      </c>
      <c r="O391" s="255"/>
      <c r="P391" s="255"/>
      <c r="Q391" s="255"/>
      <c r="R391" s="255"/>
      <c r="S391" s="255"/>
      <c r="T391" s="255"/>
      <c r="U391" s="255"/>
      <c r="V391" s="238">
        <f>SUM(M391:U391)</f>
        <v>28</v>
      </c>
      <c r="W391" s="122">
        <f>SUM(W392:W394)</f>
        <v>972274.48000000021</v>
      </c>
    </row>
    <row r="392" spans="1:23" x14ac:dyDescent="0.2">
      <c r="A392" s="66" t="s">
        <v>591</v>
      </c>
      <c r="B392" s="320"/>
      <c r="C392" s="234">
        <v>10</v>
      </c>
      <c r="D392" s="215"/>
      <c r="E392" s="215"/>
      <c r="F392" s="215"/>
      <c r="G392" s="215"/>
      <c r="H392" s="215"/>
      <c r="I392" s="215"/>
      <c r="J392" s="215"/>
      <c r="K392" s="234"/>
      <c r="L392" s="69">
        <v>371921.47000000003</v>
      </c>
      <c r="M392" s="253"/>
      <c r="N392" s="234">
        <v>10</v>
      </c>
      <c r="O392" s="215"/>
      <c r="P392" s="215"/>
      <c r="Q392" s="215"/>
      <c r="R392" s="215"/>
      <c r="S392" s="215"/>
      <c r="T392" s="215"/>
      <c r="U392" s="215"/>
      <c r="V392" s="234"/>
      <c r="W392" s="69">
        <v>351591.16</v>
      </c>
    </row>
    <row r="393" spans="1:23" x14ac:dyDescent="0.2">
      <c r="A393" s="66" t="s">
        <v>370</v>
      </c>
      <c r="B393" s="320"/>
      <c r="C393" s="234">
        <v>16</v>
      </c>
      <c r="D393" s="215"/>
      <c r="E393" s="215"/>
      <c r="F393" s="215"/>
      <c r="G393" s="215"/>
      <c r="H393" s="215"/>
      <c r="I393" s="215"/>
      <c r="J393" s="215"/>
      <c r="K393" s="234"/>
      <c r="L393" s="69">
        <v>696723.01666666707</v>
      </c>
      <c r="M393" s="253"/>
      <c r="N393" s="234">
        <v>16</v>
      </c>
      <c r="O393" s="215"/>
      <c r="P393" s="215"/>
      <c r="Q393" s="215"/>
      <c r="R393" s="215"/>
      <c r="S393" s="215"/>
      <c r="T393" s="215"/>
      <c r="U393" s="215"/>
      <c r="V393" s="234"/>
      <c r="W393" s="69">
        <v>559745.24666666705</v>
      </c>
    </row>
    <row r="394" spans="1:23" x14ac:dyDescent="0.2">
      <c r="A394" s="66" t="s">
        <v>371</v>
      </c>
      <c r="B394" s="320"/>
      <c r="C394" s="234">
        <v>2</v>
      </c>
      <c r="D394" s="215"/>
      <c r="E394" s="215"/>
      <c r="F394" s="215"/>
      <c r="G394" s="215"/>
      <c r="H394" s="215"/>
      <c r="I394" s="215"/>
      <c r="J394" s="215"/>
      <c r="K394" s="234"/>
      <c r="L394" s="69">
        <v>72489.023333333302</v>
      </c>
      <c r="M394" s="253"/>
      <c r="N394" s="234">
        <v>2</v>
      </c>
      <c r="O394" s="215"/>
      <c r="P394" s="215"/>
      <c r="Q394" s="215"/>
      <c r="R394" s="215"/>
      <c r="S394" s="215"/>
      <c r="T394" s="215"/>
      <c r="U394" s="215"/>
      <c r="V394" s="234"/>
      <c r="W394" s="69">
        <v>60938.073333333297</v>
      </c>
    </row>
    <row r="395" spans="1:23" x14ac:dyDescent="0.2">
      <c r="A395" s="114" t="s">
        <v>6</v>
      </c>
      <c r="B395" s="321"/>
      <c r="C395" s="238">
        <f>+C396</f>
        <v>7</v>
      </c>
      <c r="D395" s="255"/>
      <c r="E395" s="255"/>
      <c r="F395" s="255"/>
      <c r="G395" s="255"/>
      <c r="H395" s="255"/>
      <c r="I395" s="255"/>
      <c r="J395" s="255"/>
      <c r="K395" s="238">
        <v>7</v>
      </c>
      <c r="L395" s="122">
        <f>+L396</f>
        <v>212545.27</v>
      </c>
      <c r="M395" s="315"/>
      <c r="N395" s="238">
        <f>+N396</f>
        <v>7</v>
      </c>
      <c r="O395" s="255"/>
      <c r="P395" s="255"/>
      <c r="Q395" s="255"/>
      <c r="R395" s="255"/>
      <c r="S395" s="255"/>
      <c r="T395" s="255"/>
      <c r="U395" s="255"/>
      <c r="V395" s="238">
        <v>7</v>
      </c>
      <c r="W395" s="122">
        <f>+W396</f>
        <v>164783.46</v>
      </c>
    </row>
    <row r="396" spans="1:23" x14ac:dyDescent="0.2">
      <c r="A396" s="66" t="s">
        <v>592</v>
      </c>
      <c r="B396" s="320"/>
      <c r="C396" s="242">
        <v>7</v>
      </c>
      <c r="D396" s="215"/>
      <c r="E396" s="215"/>
      <c r="F396" s="215"/>
      <c r="G396" s="215"/>
      <c r="H396" s="215"/>
      <c r="I396" s="215"/>
      <c r="J396" s="215"/>
      <c r="K396" s="234"/>
      <c r="L396" s="69">
        <v>212545.27</v>
      </c>
      <c r="M396" s="253"/>
      <c r="N396" s="234">
        <v>7</v>
      </c>
      <c r="O396" s="215"/>
      <c r="P396" s="215"/>
      <c r="Q396" s="215"/>
      <c r="R396" s="215"/>
      <c r="S396" s="215"/>
      <c r="T396" s="215"/>
      <c r="U396" s="215"/>
      <c r="V396" s="234"/>
      <c r="W396" s="69">
        <v>164783.46</v>
      </c>
    </row>
    <row r="397" spans="1:23" x14ac:dyDescent="0.2">
      <c r="A397" s="67" t="s">
        <v>388</v>
      </c>
      <c r="B397" s="322"/>
      <c r="C397" s="240">
        <f>+C382+C385+C391+C395</f>
        <v>68</v>
      </c>
      <c r="D397" s="313"/>
      <c r="E397" s="313"/>
      <c r="F397" s="313"/>
      <c r="G397" s="313"/>
      <c r="H397" s="313"/>
      <c r="I397" s="313"/>
      <c r="J397" s="313"/>
      <c r="K397" s="240">
        <f>+K382+K385+K391+K395</f>
        <v>68</v>
      </c>
      <c r="L397" s="59">
        <f>+L382+L385+L391+L395</f>
        <v>3452514.9999999995</v>
      </c>
      <c r="M397" s="316"/>
      <c r="N397" s="240">
        <f>+N382+N385+N391+N395</f>
        <v>68</v>
      </c>
      <c r="O397" s="313"/>
      <c r="P397" s="313"/>
      <c r="Q397" s="313"/>
      <c r="R397" s="313"/>
      <c r="S397" s="313"/>
      <c r="T397" s="313"/>
      <c r="U397" s="313"/>
      <c r="V397" s="240">
        <f>+V382+V385+V391+V395</f>
        <v>68</v>
      </c>
      <c r="W397" s="59">
        <f>+W382+W385+W391+W395</f>
        <v>3077932</v>
      </c>
    </row>
    <row r="398" spans="1:23" x14ac:dyDescent="0.2">
      <c r="A398" s="1403" t="s">
        <v>343</v>
      </c>
      <c r="B398" s="320"/>
      <c r="C398" s="234"/>
      <c r="D398" s="215"/>
      <c r="E398" s="215"/>
      <c r="F398" s="215"/>
      <c r="G398" s="215"/>
      <c r="H398" s="215"/>
      <c r="I398" s="215"/>
      <c r="J398" s="215"/>
      <c r="K398" s="234"/>
      <c r="L398" s="323">
        <v>59079</v>
      </c>
      <c r="M398" s="253"/>
      <c r="N398" s="234"/>
      <c r="O398" s="215"/>
      <c r="P398" s="215"/>
      <c r="Q398" s="215"/>
      <c r="R398" s="215"/>
      <c r="S398" s="215"/>
      <c r="T398" s="215"/>
      <c r="U398" s="215"/>
      <c r="V398" s="234"/>
      <c r="W398" s="69">
        <v>59079</v>
      </c>
    </row>
    <row r="399" spans="1:23" x14ac:dyDescent="0.2">
      <c r="A399" s="1403" t="s">
        <v>345</v>
      </c>
      <c r="B399" s="320"/>
      <c r="C399" s="234"/>
      <c r="D399" s="215"/>
      <c r="E399" s="215"/>
      <c r="F399" s="215"/>
      <c r="G399" s="215"/>
      <c r="H399" s="215"/>
      <c r="I399" s="215"/>
      <c r="J399" s="215"/>
      <c r="K399" s="234"/>
      <c r="L399" s="323">
        <v>143880</v>
      </c>
      <c r="M399" s="253"/>
      <c r="N399" s="234"/>
      <c r="O399" s="215"/>
      <c r="P399" s="215"/>
      <c r="Q399" s="215"/>
      <c r="R399" s="215"/>
      <c r="S399" s="215"/>
      <c r="T399" s="215"/>
      <c r="U399" s="215"/>
      <c r="V399" s="234"/>
      <c r="W399" s="91">
        <v>0</v>
      </c>
    </row>
    <row r="400" spans="1:23" x14ac:dyDescent="0.2">
      <c r="A400" s="67" t="s">
        <v>413</v>
      </c>
      <c r="B400" s="322"/>
      <c r="C400" s="313"/>
      <c r="D400" s="313"/>
      <c r="E400" s="313"/>
      <c r="F400" s="313"/>
      <c r="G400" s="313"/>
      <c r="H400" s="313"/>
      <c r="I400" s="313"/>
      <c r="J400" s="313"/>
      <c r="K400" s="313"/>
      <c r="L400" s="59">
        <f>+L398+L399</f>
        <v>202959</v>
      </c>
      <c r="M400" s="316"/>
      <c r="N400" s="313"/>
      <c r="O400" s="313"/>
      <c r="P400" s="313"/>
      <c r="Q400" s="313"/>
      <c r="R400" s="313"/>
      <c r="S400" s="313"/>
      <c r="T400" s="313"/>
      <c r="U400" s="313"/>
      <c r="V400" s="313"/>
      <c r="W400" s="59">
        <f>+W398+W399</f>
        <v>59079</v>
      </c>
    </row>
    <row r="401" spans="1:23" x14ac:dyDescent="0.2">
      <c r="A401" s="1405" t="s">
        <v>65</v>
      </c>
      <c r="B401" s="324"/>
      <c r="C401" s="311"/>
      <c r="D401" s="238">
        <v>168</v>
      </c>
      <c r="E401" s="312"/>
      <c r="F401" s="311"/>
      <c r="G401" s="311"/>
      <c r="H401" s="311"/>
      <c r="I401" s="311"/>
      <c r="J401" s="311"/>
      <c r="K401" s="238">
        <f>SUM(C401:J401)</f>
        <v>168</v>
      </c>
      <c r="L401" s="122">
        <v>17469470</v>
      </c>
      <c r="M401" s="317"/>
      <c r="N401" s="311"/>
      <c r="O401" s="238">
        <v>171</v>
      </c>
      <c r="P401" s="312"/>
      <c r="Q401" s="311"/>
      <c r="R401" s="311"/>
      <c r="S401" s="311"/>
      <c r="T401" s="311"/>
      <c r="U401" s="311"/>
      <c r="V401" s="238">
        <f>SUM(N401:U401)</f>
        <v>171</v>
      </c>
      <c r="W401" s="122">
        <v>16317783</v>
      </c>
    </row>
    <row r="402" spans="1:23" x14ac:dyDescent="0.2">
      <c r="A402" s="1405" t="s">
        <v>21227</v>
      </c>
      <c r="B402" s="324"/>
      <c r="C402" s="311"/>
      <c r="D402" s="311"/>
      <c r="E402" s="311"/>
      <c r="F402" s="311"/>
      <c r="G402" s="311"/>
      <c r="H402" s="311"/>
      <c r="I402" s="238">
        <v>3</v>
      </c>
      <c r="J402" s="311"/>
      <c r="K402" s="238">
        <f>SUM(C402:J402)</f>
        <v>3</v>
      </c>
      <c r="L402" s="122">
        <v>36150</v>
      </c>
      <c r="M402" s="317"/>
      <c r="N402" s="311"/>
      <c r="O402" s="311"/>
      <c r="P402" s="311"/>
      <c r="Q402" s="311"/>
      <c r="R402" s="311"/>
      <c r="S402" s="311"/>
      <c r="T402" s="238">
        <v>15</v>
      </c>
      <c r="U402" s="311"/>
      <c r="V402" s="238">
        <f t="shared" ref="V402:V403" si="47">SUM(N402:U402)</f>
        <v>15</v>
      </c>
      <c r="W402" s="122">
        <v>195275</v>
      </c>
    </row>
    <row r="403" spans="1:23" x14ac:dyDescent="0.2">
      <c r="A403" s="1405" t="s">
        <v>21228</v>
      </c>
      <c r="B403" s="324"/>
      <c r="C403" s="311"/>
      <c r="D403" s="311"/>
      <c r="E403" s="311"/>
      <c r="F403" s="311"/>
      <c r="G403" s="311"/>
      <c r="H403" s="311"/>
      <c r="I403" s="311"/>
      <c r="J403" s="238">
        <v>2</v>
      </c>
      <c r="K403" s="238">
        <f>SUM(C403:J403)</f>
        <v>2</v>
      </c>
      <c r="L403" s="122">
        <v>97384</v>
      </c>
      <c r="M403" s="317"/>
      <c r="N403" s="311"/>
      <c r="O403" s="311"/>
      <c r="P403" s="311"/>
      <c r="Q403" s="311"/>
      <c r="R403" s="311"/>
      <c r="S403" s="311"/>
      <c r="T403" s="311"/>
      <c r="U403" s="238">
        <v>2</v>
      </c>
      <c r="V403" s="238">
        <f t="shared" si="47"/>
        <v>2</v>
      </c>
      <c r="W403" s="122">
        <v>91488</v>
      </c>
    </row>
    <row r="404" spans="1:23" ht="13.5" thickBot="1" x14ac:dyDescent="0.25">
      <c r="A404" s="68" t="s">
        <v>346</v>
      </c>
      <c r="B404" s="325"/>
      <c r="C404" s="93">
        <f>+C397</f>
        <v>68</v>
      </c>
      <c r="D404" s="93">
        <f>+D401</f>
        <v>168</v>
      </c>
      <c r="E404" s="263"/>
      <c r="F404" s="263"/>
      <c r="G404" s="263"/>
      <c r="H404" s="263"/>
      <c r="I404" s="93">
        <f>+I402</f>
        <v>3</v>
      </c>
      <c r="J404" s="93">
        <f>+J403</f>
        <v>2</v>
      </c>
      <c r="K404" s="93">
        <f>+K397+K401+K402+K403</f>
        <v>241</v>
      </c>
      <c r="L404" s="65">
        <f>+L397+L400+L401+L402+L403</f>
        <v>21258478</v>
      </c>
      <c r="M404" s="318"/>
      <c r="N404" s="93">
        <f>+N397</f>
        <v>68</v>
      </c>
      <c r="O404" s="93">
        <f>+O401</f>
        <v>171</v>
      </c>
      <c r="P404" s="263"/>
      <c r="Q404" s="263"/>
      <c r="R404" s="263"/>
      <c r="S404" s="263"/>
      <c r="T404" s="93">
        <f>+T402</f>
        <v>15</v>
      </c>
      <c r="U404" s="93">
        <f>+U403</f>
        <v>2</v>
      </c>
      <c r="V404" s="93">
        <f>+V397+V401+V402+V403</f>
        <v>256</v>
      </c>
      <c r="W404" s="65">
        <f>+W397+W400+W401+W402+W403</f>
        <v>19741557</v>
      </c>
    </row>
    <row r="405" spans="1:23" s="1336" customFormat="1" ht="19.899999999999999" customHeight="1" thickTop="1" thickBot="1" x14ac:dyDescent="0.25">
      <c r="A405" s="1977" t="s">
        <v>576</v>
      </c>
      <c r="B405" s="1977"/>
      <c r="C405" s="1977"/>
      <c r="D405" s="1977"/>
      <c r="E405" s="1977"/>
      <c r="F405" s="1977"/>
      <c r="G405" s="1977"/>
      <c r="H405" s="1977"/>
      <c r="I405" s="1977"/>
      <c r="J405" s="1977"/>
      <c r="K405" s="1977"/>
      <c r="L405" s="1977"/>
      <c r="M405" s="1977"/>
      <c r="N405" s="1977"/>
      <c r="O405" s="1977"/>
      <c r="P405" s="1977"/>
      <c r="Q405" s="1977"/>
      <c r="R405" s="1977"/>
      <c r="S405" s="1977"/>
      <c r="T405" s="1977"/>
      <c r="U405" s="1977"/>
      <c r="V405" s="1977"/>
      <c r="W405" s="1977"/>
    </row>
    <row r="406" spans="1:23" ht="13.5" thickTop="1" x14ac:dyDescent="0.2">
      <c r="A406" s="285" t="s">
        <v>7</v>
      </c>
      <c r="B406" s="222"/>
      <c r="C406" s="223"/>
      <c r="D406" s="223"/>
      <c r="E406" s="223"/>
      <c r="F406" s="223"/>
      <c r="G406" s="223"/>
      <c r="H406" s="223"/>
      <c r="I406" s="223"/>
      <c r="J406" s="223"/>
      <c r="K406" s="223"/>
      <c r="L406" s="220"/>
      <c r="M406" s="278"/>
      <c r="N406" s="223"/>
      <c r="O406" s="223"/>
      <c r="P406" s="223"/>
      <c r="Q406" s="223"/>
      <c r="R406" s="223"/>
      <c r="S406" s="223"/>
      <c r="T406" s="223"/>
      <c r="U406" s="223"/>
      <c r="V406" s="223"/>
      <c r="W406" s="220"/>
    </row>
    <row r="407" spans="1:23" x14ac:dyDescent="0.2">
      <c r="A407" s="286" t="s">
        <v>377</v>
      </c>
      <c r="B407" s="47"/>
      <c r="C407" s="48">
        <f>+K407</f>
        <v>26</v>
      </c>
      <c r="D407" s="48"/>
      <c r="E407" s="48"/>
      <c r="F407" s="48"/>
      <c r="G407" s="48"/>
      <c r="H407" s="48"/>
      <c r="I407" s="48"/>
      <c r="J407" s="48"/>
      <c r="K407" s="284">
        <v>26</v>
      </c>
      <c r="L407" s="288">
        <v>5420075.2800000012</v>
      </c>
      <c r="M407" s="52"/>
      <c r="N407" s="48">
        <f>+V407</f>
        <v>26</v>
      </c>
      <c r="O407" s="48"/>
      <c r="P407" s="48"/>
      <c r="Q407" s="48"/>
      <c r="R407" s="48"/>
      <c r="S407" s="48"/>
      <c r="T407" s="48"/>
      <c r="U407" s="48"/>
      <c r="V407" s="48">
        <v>26</v>
      </c>
      <c r="W407" s="41">
        <v>5479535</v>
      </c>
    </row>
    <row r="408" spans="1:23" x14ac:dyDescent="0.2">
      <c r="A408" s="286" t="s">
        <v>378</v>
      </c>
      <c r="B408" s="47"/>
      <c r="C408" s="48">
        <f>+K408</f>
        <v>34</v>
      </c>
      <c r="D408" s="48"/>
      <c r="E408" s="48"/>
      <c r="F408" s="48"/>
      <c r="G408" s="48"/>
      <c r="H408" s="48"/>
      <c r="I408" s="48"/>
      <c r="J408" s="48"/>
      <c r="K408" s="284">
        <v>34</v>
      </c>
      <c r="L408" s="288">
        <v>8130874.9200000018</v>
      </c>
      <c r="M408" s="52"/>
      <c r="N408" s="48">
        <f>+V408</f>
        <v>47</v>
      </c>
      <c r="O408" s="48"/>
      <c r="P408" s="48"/>
      <c r="Q408" s="48"/>
      <c r="R408" s="48"/>
      <c r="S408" s="48"/>
      <c r="T408" s="48"/>
      <c r="U408" s="48"/>
      <c r="V408" s="48">
        <v>47</v>
      </c>
      <c r="W408" s="41">
        <v>11212880</v>
      </c>
    </row>
    <row r="409" spans="1:23" x14ac:dyDescent="0.2">
      <c r="A409" s="286" t="s">
        <v>12</v>
      </c>
      <c r="B409" s="47"/>
      <c r="C409" s="48">
        <f>+K409</f>
        <v>2</v>
      </c>
      <c r="D409" s="48"/>
      <c r="E409" s="48"/>
      <c r="F409" s="48"/>
      <c r="G409" s="48"/>
      <c r="H409" s="48"/>
      <c r="I409" s="48"/>
      <c r="J409" s="48"/>
      <c r="K409" s="284">
        <v>2</v>
      </c>
      <c r="L409" s="288">
        <v>504975.44</v>
      </c>
      <c r="M409" s="52"/>
      <c r="N409" s="48">
        <f>+V409</f>
        <v>4</v>
      </c>
      <c r="O409" s="48"/>
      <c r="P409" s="48"/>
      <c r="Q409" s="48"/>
      <c r="R409" s="48"/>
      <c r="S409" s="48"/>
      <c r="T409" s="48"/>
      <c r="U409" s="48"/>
      <c r="V409" s="48">
        <v>4</v>
      </c>
      <c r="W409" s="41">
        <v>1023700</v>
      </c>
    </row>
    <row r="410" spans="1:23" x14ac:dyDescent="0.2">
      <c r="A410" s="287" t="s">
        <v>4</v>
      </c>
      <c r="B410" s="125"/>
      <c r="C410" s="120"/>
      <c r="D410" s="120"/>
      <c r="E410" s="120"/>
      <c r="F410" s="120"/>
      <c r="G410" s="120"/>
      <c r="H410" s="120"/>
      <c r="I410" s="120"/>
      <c r="J410" s="120"/>
      <c r="K410" s="120"/>
      <c r="L410" s="173"/>
      <c r="M410" s="130"/>
      <c r="N410" s="120"/>
      <c r="O410" s="120"/>
      <c r="P410" s="120"/>
      <c r="Q410" s="120"/>
      <c r="R410" s="120"/>
      <c r="S410" s="120"/>
      <c r="T410" s="120"/>
      <c r="U410" s="120"/>
      <c r="V410" s="120"/>
      <c r="W410" s="173"/>
    </row>
    <row r="411" spans="1:23" x14ac:dyDescent="0.2">
      <c r="A411" s="286" t="s">
        <v>514</v>
      </c>
      <c r="B411" s="47"/>
      <c r="C411" s="48">
        <f>+K411</f>
        <v>47</v>
      </c>
      <c r="D411" s="48"/>
      <c r="E411" s="48"/>
      <c r="F411" s="48"/>
      <c r="G411" s="48"/>
      <c r="H411" s="48"/>
      <c r="I411" s="48"/>
      <c r="J411" s="48"/>
      <c r="K411" s="284">
        <v>47</v>
      </c>
      <c r="L411" s="288">
        <v>2471211.7999999993</v>
      </c>
      <c r="M411" s="52"/>
      <c r="N411" s="48">
        <f>+V411</f>
        <v>49</v>
      </c>
      <c r="O411" s="48"/>
      <c r="P411" s="48"/>
      <c r="Q411" s="48"/>
      <c r="R411" s="48"/>
      <c r="S411" s="48"/>
      <c r="T411" s="48"/>
      <c r="U411" s="48"/>
      <c r="V411" s="48">
        <v>49</v>
      </c>
      <c r="W411" s="41">
        <v>2632572</v>
      </c>
    </row>
    <row r="412" spans="1:23" x14ac:dyDescent="0.2">
      <c r="A412" s="286" t="s">
        <v>515</v>
      </c>
      <c r="B412" s="47"/>
      <c r="C412" s="48">
        <f>+K412</f>
        <v>113</v>
      </c>
      <c r="D412" s="48"/>
      <c r="E412" s="48"/>
      <c r="F412" s="48"/>
      <c r="G412" s="48"/>
      <c r="H412" s="48"/>
      <c r="I412" s="48"/>
      <c r="J412" s="48"/>
      <c r="K412" s="284">
        <v>113</v>
      </c>
      <c r="L412" s="288">
        <v>7861573.9600000074</v>
      </c>
      <c r="M412" s="52"/>
      <c r="N412" s="48">
        <f>+V412</f>
        <v>123</v>
      </c>
      <c r="O412" s="48"/>
      <c r="P412" s="48"/>
      <c r="Q412" s="48"/>
      <c r="R412" s="48"/>
      <c r="S412" s="48"/>
      <c r="T412" s="48"/>
      <c r="U412" s="48"/>
      <c r="V412" s="48">
        <v>123</v>
      </c>
      <c r="W412" s="41">
        <v>8747368</v>
      </c>
    </row>
    <row r="413" spans="1:23" x14ac:dyDescent="0.2">
      <c r="A413" s="286" t="s">
        <v>516</v>
      </c>
      <c r="B413" s="47"/>
      <c r="C413" s="48">
        <f>+K413</f>
        <v>117</v>
      </c>
      <c r="D413" s="48"/>
      <c r="E413" s="48"/>
      <c r="F413" s="48"/>
      <c r="G413" s="48"/>
      <c r="H413" s="48"/>
      <c r="I413" s="48"/>
      <c r="J413" s="48"/>
      <c r="K413" s="284">
        <v>117</v>
      </c>
      <c r="L413" s="288">
        <v>11057219.919999998</v>
      </c>
      <c r="M413" s="52"/>
      <c r="N413" s="48">
        <f>+V413</f>
        <v>123</v>
      </c>
      <c r="O413" s="48"/>
      <c r="P413" s="48"/>
      <c r="Q413" s="48"/>
      <c r="R413" s="48"/>
      <c r="S413" s="48"/>
      <c r="T413" s="48"/>
      <c r="U413" s="48"/>
      <c r="V413" s="48">
        <v>123</v>
      </c>
      <c r="W413" s="41">
        <v>11792182</v>
      </c>
    </row>
    <row r="414" spans="1:23" x14ac:dyDescent="0.2">
      <c r="A414" s="286" t="s">
        <v>517</v>
      </c>
      <c r="B414" s="47"/>
      <c r="C414" s="48">
        <f>+K414</f>
        <v>111</v>
      </c>
      <c r="D414" s="48"/>
      <c r="E414" s="48"/>
      <c r="F414" s="48"/>
      <c r="G414" s="48"/>
      <c r="H414" s="48"/>
      <c r="I414" s="48"/>
      <c r="J414" s="48"/>
      <c r="K414" s="284">
        <v>111</v>
      </c>
      <c r="L414" s="288">
        <v>13366358.999999996</v>
      </c>
      <c r="M414" s="52"/>
      <c r="N414" s="48">
        <f>+V414</f>
        <v>132</v>
      </c>
      <c r="O414" s="48"/>
      <c r="P414" s="48"/>
      <c r="Q414" s="48"/>
      <c r="R414" s="48"/>
      <c r="S414" s="48"/>
      <c r="T414" s="48"/>
      <c r="U414" s="48"/>
      <c r="V414" s="48">
        <v>132</v>
      </c>
      <c r="W414" s="41">
        <v>16152959</v>
      </c>
    </row>
    <row r="415" spans="1:23" x14ac:dyDescent="0.2">
      <c r="A415" s="286" t="s">
        <v>518</v>
      </c>
      <c r="B415" s="47"/>
      <c r="C415" s="48">
        <f>+K415</f>
        <v>100</v>
      </c>
      <c r="D415" s="48"/>
      <c r="E415" s="48"/>
      <c r="F415" s="48"/>
      <c r="G415" s="48"/>
      <c r="H415" s="48"/>
      <c r="I415" s="48"/>
      <c r="J415" s="48"/>
      <c r="K415" s="284">
        <v>100</v>
      </c>
      <c r="L415" s="288">
        <v>15324471.919999992</v>
      </c>
      <c r="M415" s="52"/>
      <c r="N415" s="48">
        <f>+V415</f>
        <v>114</v>
      </c>
      <c r="O415" s="48"/>
      <c r="P415" s="48"/>
      <c r="Q415" s="48"/>
      <c r="R415" s="48"/>
      <c r="S415" s="48"/>
      <c r="T415" s="48"/>
      <c r="U415" s="48"/>
      <c r="V415" s="48">
        <v>114</v>
      </c>
      <c r="W415" s="41">
        <v>17832504</v>
      </c>
    </row>
    <row r="416" spans="1:23" x14ac:dyDescent="0.2">
      <c r="A416" s="287" t="s">
        <v>5</v>
      </c>
      <c r="B416" s="125"/>
      <c r="C416" s="120"/>
      <c r="D416" s="120"/>
      <c r="E416" s="120"/>
      <c r="F416" s="120"/>
      <c r="G416" s="120"/>
      <c r="H416" s="120"/>
      <c r="I416" s="120"/>
      <c r="J416" s="120"/>
      <c r="K416" s="120"/>
      <c r="L416" s="173"/>
      <c r="M416" s="130"/>
      <c r="N416" s="120"/>
      <c r="O416" s="120"/>
      <c r="P416" s="120"/>
      <c r="Q416" s="120"/>
      <c r="R416" s="120"/>
      <c r="S416" s="120"/>
      <c r="T416" s="120"/>
      <c r="U416" s="120"/>
      <c r="V416" s="120"/>
      <c r="W416" s="173"/>
    </row>
    <row r="417" spans="1:23" x14ac:dyDescent="0.2">
      <c r="A417" s="286" t="s">
        <v>519</v>
      </c>
      <c r="B417" s="47"/>
      <c r="C417" s="48">
        <f>+K417</f>
        <v>12</v>
      </c>
      <c r="D417" s="48"/>
      <c r="E417" s="48"/>
      <c r="F417" s="48"/>
      <c r="G417" s="48"/>
      <c r="H417" s="48"/>
      <c r="I417" s="48"/>
      <c r="J417" s="48"/>
      <c r="K417" s="284">
        <v>12</v>
      </c>
      <c r="L417" s="288">
        <v>534619.84000000008</v>
      </c>
      <c r="M417" s="52"/>
      <c r="N417" s="48">
        <f>+V417</f>
        <v>12</v>
      </c>
      <c r="O417" s="48"/>
      <c r="P417" s="48"/>
      <c r="Q417" s="48"/>
      <c r="R417" s="48"/>
      <c r="S417" s="48"/>
      <c r="T417" s="48"/>
      <c r="U417" s="48"/>
      <c r="V417" s="48">
        <v>12</v>
      </c>
      <c r="W417" s="41">
        <v>539744</v>
      </c>
    </row>
    <row r="418" spans="1:23" x14ac:dyDescent="0.2">
      <c r="A418" s="286" t="s">
        <v>521</v>
      </c>
      <c r="B418" s="47"/>
      <c r="C418" s="48">
        <f>+K418</f>
        <v>8</v>
      </c>
      <c r="D418" s="48"/>
      <c r="E418" s="48"/>
      <c r="F418" s="48"/>
      <c r="G418" s="48"/>
      <c r="H418" s="48"/>
      <c r="I418" s="48"/>
      <c r="J418" s="48"/>
      <c r="K418" s="284">
        <v>8</v>
      </c>
      <c r="L418" s="288">
        <v>482365.76</v>
      </c>
      <c r="M418" s="52"/>
      <c r="N418" s="48">
        <f>+V418</f>
        <v>8</v>
      </c>
      <c r="O418" s="48"/>
      <c r="P418" s="48"/>
      <c r="Q418" s="48"/>
      <c r="R418" s="48"/>
      <c r="S418" s="48"/>
      <c r="T418" s="48"/>
      <c r="U418" s="48"/>
      <c r="V418" s="48">
        <v>8</v>
      </c>
      <c r="W418" s="41">
        <v>490152</v>
      </c>
    </row>
    <row r="419" spans="1:23" x14ac:dyDescent="0.2">
      <c r="A419" s="286" t="s">
        <v>522</v>
      </c>
      <c r="B419" s="47"/>
      <c r="C419" s="48">
        <f>+K419</f>
        <v>30</v>
      </c>
      <c r="D419" s="48"/>
      <c r="E419" s="48"/>
      <c r="F419" s="48"/>
      <c r="G419" s="48"/>
      <c r="H419" s="48"/>
      <c r="I419" s="48"/>
      <c r="J419" s="48"/>
      <c r="K419" s="284">
        <v>30</v>
      </c>
      <c r="L419" s="288">
        <v>1950776.9199999992</v>
      </c>
      <c r="M419" s="52"/>
      <c r="N419" s="48">
        <f>+V419</f>
        <v>31</v>
      </c>
      <c r="O419" s="48"/>
      <c r="P419" s="48"/>
      <c r="Q419" s="48"/>
      <c r="R419" s="48"/>
      <c r="S419" s="48"/>
      <c r="T419" s="48"/>
      <c r="U419" s="48"/>
      <c r="V419" s="48">
        <v>31</v>
      </c>
      <c r="W419" s="41">
        <v>2052096</v>
      </c>
    </row>
    <row r="420" spans="1:23" x14ac:dyDescent="0.2">
      <c r="A420" s="114"/>
      <c r="B420" s="125"/>
      <c r="C420" s="120"/>
      <c r="D420" s="120"/>
      <c r="E420" s="120"/>
      <c r="F420" s="120"/>
      <c r="G420" s="120"/>
      <c r="H420" s="120"/>
      <c r="I420" s="120"/>
      <c r="J420" s="120"/>
      <c r="K420" s="120"/>
      <c r="L420" s="173"/>
      <c r="M420" s="130"/>
      <c r="N420" s="120"/>
      <c r="O420" s="120"/>
      <c r="P420" s="120"/>
      <c r="Q420" s="120"/>
      <c r="R420" s="120"/>
      <c r="S420" s="120"/>
      <c r="T420" s="120"/>
      <c r="U420" s="120"/>
      <c r="V420" s="120"/>
      <c r="W420" s="173"/>
    </row>
    <row r="421" spans="1:23" x14ac:dyDescent="0.2">
      <c r="A421" s="1406" t="s">
        <v>523</v>
      </c>
      <c r="B421" s="47"/>
      <c r="C421" s="48"/>
      <c r="D421" s="48">
        <v>705</v>
      </c>
      <c r="E421" s="48"/>
      <c r="F421" s="48"/>
      <c r="G421" s="48"/>
      <c r="H421" s="48"/>
      <c r="I421" s="48"/>
      <c r="J421" s="48"/>
      <c r="K421" s="48">
        <f>+D421</f>
        <v>705</v>
      </c>
      <c r="L421" s="288">
        <v>36763350</v>
      </c>
      <c r="M421" s="52"/>
      <c r="N421" s="48"/>
      <c r="O421" s="48">
        <v>715</v>
      </c>
      <c r="P421" s="48"/>
      <c r="Q421" s="48"/>
      <c r="R421" s="48"/>
      <c r="S421" s="48"/>
      <c r="T421" s="48"/>
      <c r="U421" s="48"/>
      <c r="V421" s="48">
        <f>+O421</f>
        <v>715</v>
      </c>
      <c r="W421" s="41">
        <v>37752036</v>
      </c>
    </row>
    <row r="422" spans="1:23" x14ac:dyDescent="0.2">
      <c r="A422" s="1406" t="s">
        <v>412</v>
      </c>
      <c r="B422" s="47"/>
      <c r="C422" s="48"/>
      <c r="D422" s="48"/>
      <c r="E422" s="48"/>
      <c r="F422" s="48"/>
      <c r="G422" s="48"/>
      <c r="H422" s="48"/>
      <c r="I422" s="48">
        <v>123</v>
      </c>
      <c r="J422" s="48"/>
      <c r="K422" s="48">
        <f>+I422</f>
        <v>123</v>
      </c>
      <c r="L422" s="288">
        <v>1446280</v>
      </c>
      <c r="M422" s="52"/>
      <c r="N422" s="48"/>
      <c r="O422" s="48"/>
      <c r="P422" s="48"/>
      <c r="Q422" s="48"/>
      <c r="R422" s="48"/>
      <c r="S422" s="48"/>
      <c r="T422" s="48">
        <v>144</v>
      </c>
      <c r="U422" s="48"/>
      <c r="V422" s="48">
        <f>+T422</f>
        <v>144</v>
      </c>
      <c r="W422" s="41">
        <v>1942760</v>
      </c>
    </row>
    <row r="423" spans="1:23" x14ac:dyDescent="0.2">
      <c r="A423" s="1406" t="s">
        <v>21229</v>
      </c>
      <c r="B423" s="47"/>
      <c r="C423" s="48"/>
      <c r="D423" s="48"/>
      <c r="E423" s="48"/>
      <c r="F423" s="48"/>
      <c r="G423" s="48"/>
      <c r="H423" s="48"/>
      <c r="I423" s="48"/>
      <c r="J423" s="48">
        <v>133</v>
      </c>
      <c r="K423" s="48">
        <f>+J423</f>
        <v>133</v>
      </c>
      <c r="L423" s="288">
        <v>4440944</v>
      </c>
      <c r="M423" s="52"/>
      <c r="N423" s="48"/>
      <c r="O423" s="48"/>
      <c r="P423" s="48"/>
      <c r="Q423" s="48"/>
      <c r="R423" s="48"/>
      <c r="S423" s="48"/>
      <c r="T423" s="48"/>
      <c r="U423" s="48">
        <v>130</v>
      </c>
      <c r="V423" s="48">
        <v>130</v>
      </c>
      <c r="W423" s="41">
        <v>4579700</v>
      </c>
    </row>
    <row r="424" spans="1:23" x14ac:dyDescent="0.2">
      <c r="A424" s="1406" t="s">
        <v>21230</v>
      </c>
      <c r="B424" s="47"/>
      <c r="C424" s="48"/>
      <c r="D424" s="48"/>
      <c r="E424" s="48"/>
      <c r="F424" s="48"/>
      <c r="G424" s="48"/>
      <c r="H424" s="48"/>
      <c r="I424" s="48"/>
      <c r="J424" s="48"/>
      <c r="K424" s="48"/>
      <c r="L424" s="288">
        <v>133895</v>
      </c>
      <c r="M424" s="52"/>
      <c r="N424" s="48"/>
      <c r="O424" s="48"/>
      <c r="P424" s="48"/>
      <c r="Q424" s="48"/>
      <c r="R424" s="48"/>
      <c r="S424" s="48"/>
      <c r="T424" s="48"/>
      <c r="U424" s="48"/>
      <c r="V424" s="48"/>
      <c r="W424" s="41">
        <f>114979+62204</f>
        <v>177183</v>
      </c>
    </row>
    <row r="425" spans="1:23" ht="13.5" thickBot="1" x14ac:dyDescent="0.25">
      <c r="A425" s="68" t="s">
        <v>346</v>
      </c>
      <c r="B425" s="62"/>
      <c r="C425" s="93">
        <f>+C407+C408+C409+C411+C412+C413+C414+C415+C417+C418+C419</f>
        <v>600</v>
      </c>
      <c r="D425" s="64">
        <f>+D421</f>
        <v>705</v>
      </c>
      <c r="E425" s="64"/>
      <c r="F425" s="64"/>
      <c r="G425" s="64"/>
      <c r="H425" s="64"/>
      <c r="I425" s="64">
        <f>+I422</f>
        <v>123</v>
      </c>
      <c r="J425" s="64">
        <f>+J423</f>
        <v>133</v>
      </c>
      <c r="K425" s="93">
        <f>SUM(K421:K424)</f>
        <v>961</v>
      </c>
      <c r="L425" s="98">
        <f>SUM(L421:L424,L406:L419)</f>
        <v>109888993.76000001</v>
      </c>
      <c r="M425" s="76"/>
      <c r="N425" s="93">
        <f>+N407+N408+N409+N411+N412+N413+N414+N415+N417+N418+N419</f>
        <v>669</v>
      </c>
      <c r="O425" s="64">
        <f>SUM(O421:O424)</f>
        <v>715</v>
      </c>
      <c r="P425" s="64"/>
      <c r="Q425" s="64"/>
      <c r="R425" s="64"/>
      <c r="S425" s="64"/>
      <c r="T425" s="64">
        <f>SUM(T421:T424)</f>
        <v>144</v>
      </c>
      <c r="U425" s="64">
        <f>SUM(U421:U424)</f>
        <v>130</v>
      </c>
      <c r="V425" s="93">
        <f>SUM(V421:V424)</f>
        <v>989</v>
      </c>
      <c r="W425" s="98">
        <f>SUM(W421:W424,W406:W419)</f>
        <v>122407371</v>
      </c>
    </row>
    <row r="426" spans="1:23" ht="13.5" thickTop="1" x14ac:dyDescent="0.2">
      <c r="A426" s="167" t="s">
        <v>217</v>
      </c>
      <c r="B426" s="168"/>
      <c r="C426" s="168"/>
      <c r="D426" s="168"/>
      <c r="E426" s="168"/>
      <c r="F426" s="168"/>
      <c r="G426" s="168"/>
      <c r="H426" s="168"/>
      <c r="I426" s="168"/>
      <c r="J426" s="168"/>
      <c r="K426" s="168"/>
      <c r="L426" s="168"/>
      <c r="M426" s="168"/>
      <c r="N426" s="168"/>
      <c r="O426" s="168"/>
      <c r="P426" s="208"/>
      <c r="Q426" s="209"/>
      <c r="R426" s="208"/>
      <c r="S426" s="208"/>
      <c r="T426" s="208"/>
      <c r="U426" s="208"/>
      <c r="V426" s="208"/>
      <c r="W426" s="210"/>
    </row>
    <row r="427" spans="1:23" x14ac:dyDescent="0.2">
      <c r="A427" s="166" t="s">
        <v>211</v>
      </c>
      <c r="B427" s="166"/>
      <c r="C427" s="166"/>
      <c r="D427" s="166"/>
      <c r="E427" s="166"/>
      <c r="F427" s="166"/>
      <c r="G427" s="166"/>
      <c r="H427" s="166"/>
      <c r="I427" s="166"/>
      <c r="J427" s="166"/>
      <c r="K427" s="166"/>
      <c r="L427" s="169"/>
      <c r="M427" s="166"/>
      <c r="N427" s="166"/>
      <c r="O427" s="166"/>
      <c r="P427" s="208"/>
      <c r="Q427" s="209"/>
      <c r="R427" s="208"/>
      <c r="S427" s="208"/>
      <c r="T427" s="208"/>
      <c r="U427" s="208"/>
      <c r="V427" s="208"/>
      <c r="W427" s="169"/>
    </row>
    <row r="428" spans="1:23" x14ac:dyDescent="0.2">
      <c r="A428" s="166" t="s">
        <v>215</v>
      </c>
      <c r="B428" s="166"/>
      <c r="C428" s="166"/>
      <c r="D428" s="166"/>
      <c r="E428" s="166"/>
      <c r="F428" s="166"/>
      <c r="G428" s="166"/>
      <c r="H428" s="166"/>
      <c r="I428" s="166"/>
      <c r="J428" s="166"/>
      <c r="K428" s="166"/>
      <c r="L428" s="170"/>
      <c r="M428" s="166"/>
      <c r="N428" s="166"/>
      <c r="O428" s="166"/>
      <c r="P428" s="208"/>
      <c r="Q428" s="209"/>
      <c r="R428" s="208"/>
      <c r="S428" s="208"/>
      <c r="T428" s="208"/>
      <c r="U428" s="208"/>
      <c r="V428" s="208"/>
      <c r="W428" s="208"/>
    </row>
    <row r="429" spans="1:23" x14ac:dyDescent="0.2">
      <c r="A429" s="166" t="s">
        <v>457</v>
      </c>
      <c r="B429" s="166"/>
      <c r="C429" s="166"/>
      <c r="D429" s="166"/>
      <c r="E429" s="166"/>
      <c r="F429" s="166"/>
      <c r="G429" s="166"/>
      <c r="H429" s="166"/>
      <c r="I429" s="166"/>
      <c r="J429" s="166"/>
      <c r="K429" s="166"/>
      <c r="L429" s="170"/>
      <c r="M429" s="166"/>
      <c r="N429" s="166"/>
      <c r="O429" s="166"/>
      <c r="P429" s="166"/>
      <c r="Q429" s="166"/>
      <c r="R429" s="166"/>
      <c r="S429" s="166"/>
      <c r="T429" s="166"/>
      <c r="U429" s="166"/>
      <c r="V429" s="166"/>
      <c r="W429" s="166"/>
    </row>
    <row r="430" spans="1:23" x14ac:dyDescent="0.2">
      <c r="A430" s="166" t="s">
        <v>524</v>
      </c>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row>
  </sheetData>
  <mergeCells count="16">
    <mergeCell ref="A301:W301"/>
    <mergeCell ref="A340:W340"/>
    <mergeCell ref="A368:W368"/>
    <mergeCell ref="A405:W405"/>
    <mergeCell ref="A134:W134"/>
    <mergeCell ref="A186:W186"/>
    <mergeCell ref="A213:W213"/>
    <mergeCell ref="A245:W245"/>
    <mergeCell ref="A276:W276"/>
    <mergeCell ref="A381:W381"/>
    <mergeCell ref="A226:W226"/>
    <mergeCell ref="B4:L4"/>
    <mergeCell ref="M4:W4"/>
    <mergeCell ref="A6:W6"/>
    <mergeCell ref="A93:W93"/>
    <mergeCell ref="A116:W116"/>
  </mergeCells>
  <printOptions horizontalCentered="1"/>
  <pageMargins left="0.23622047244094491" right="0.23622047244094491" top="0.74803149606299213" bottom="0.74803149606299213" header="0.31496062992125984" footer="0.31496062992125984"/>
  <pageSetup paperSize="9" scale="91" fitToHeight="0"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rowBreaks count="6" manualBreakCount="6">
    <brk id="126" max="22" man="1"/>
    <brk id="160" max="22" man="1"/>
    <brk id="225" max="22" man="1"/>
    <brk id="291" max="22" man="1"/>
    <brk id="380" max="22" man="1"/>
    <brk id="404"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2">
    <tabColor theme="9" tint="-0.249977111117893"/>
    <pageSetUpPr fitToPage="1"/>
  </sheetPr>
  <dimension ref="A1:T29"/>
  <sheetViews>
    <sheetView topLeftCell="A3" zoomScale="130" zoomScaleNormal="130" zoomScaleSheetLayoutView="100" zoomScalePageLayoutView="90" workbookViewId="0">
      <selection activeCell="C35" sqref="C35"/>
    </sheetView>
  </sheetViews>
  <sheetFormatPr baseColWidth="10" defaultColWidth="11.42578125" defaultRowHeight="11.25" x14ac:dyDescent="0.2"/>
  <cols>
    <col min="1" max="1" width="52" style="4" customWidth="1"/>
    <col min="2" max="2" width="10.28515625" style="4" customWidth="1"/>
    <col min="3" max="3" width="10.7109375" style="4" customWidth="1"/>
    <col min="4" max="4" width="9.7109375" style="4" customWidth="1"/>
    <col min="5" max="5" width="11.140625" style="4" customWidth="1"/>
    <col min="6" max="6" width="10.28515625" style="4" customWidth="1"/>
    <col min="7" max="7" width="11.85546875" style="4" customWidth="1"/>
    <col min="8" max="8" width="10.28515625" style="4" customWidth="1"/>
    <col min="9" max="9" width="10.42578125" style="4" customWidth="1"/>
    <col min="10" max="16384" width="11.42578125" style="4"/>
  </cols>
  <sheetData>
    <row r="1" spans="1:20" s="289" customFormat="1" ht="12.75" x14ac:dyDescent="0.2">
      <c r="A1" s="1412" t="s">
        <v>336</v>
      </c>
      <c r="B1" s="290"/>
      <c r="C1" s="291"/>
      <c r="D1" s="291"/>
      <c r="E1" s="291"/>
      <c r="F1" s="291"/>
      <c r="H1" s="11"/>
      <c r="I1" s="11"/>
    </row>
    <row r="2" spans="1:20" s="14" customFormat="1" ht="12.75" x14ac:dyDescent="0.2">
      <c r="A2" s="15" t="s">
        <v>4186</v>
      </c>
      <c r="B2" s="11"/>
      <c r="C2" s="11"/>
      <c r="D2" s="11"/>
      <c r="E2" s="11"/>
      <c r="F2" s="11"/>
      <c r="G2" s="11"/>
      <c r="H2" s="11"/>
      <c r="I2" s="11"/>
      <c r="J2" s="11"/>
      <c r="K2" s="11"/>
      <c r="L2" s="11"/>
      <c r="M2" s="11"/>
      <c r="N2" s="11"/>
      <c r="O2" s="11"/>
      <c r="P2" s="11"/>
      <c r="Q2" s="11"/>
      <c r="R2" s="11"/>
      <c r="S2" s="11"/>
      <c r="T2" s="11"/>
    </row>
    <row r="3" spans="1:20" ht="12" thickBot="1" x14ac:dyDescent="0.25">
      <c r="A3" s="11" t="s">
        <v>63</v>
      </c>
      <c r="B3" s="292"/>
      <c r="E3" s="292"/>
    </row>
    <row r="4" spans="1:20" ht="17.45" customHeight="1" thickTop="1" x14ac:dyDescent="0.2">
      <c r="A4" s="1966" t="s">
        <v>577</v>
      </c>
      <c r="B4" s="1967" t="s">
        <v>276</v>
      </c>
      <c r="C4" s="1967"/>
      <c r="D4" s="1967" t="s">
        <v>294</v>
      </c>
      <c r="E4" s="1967"/>
      <c r="F4" s="1967" t="s">
        <v>295</v>
      </c>
      <c r="G4" s="1967"/>
      <c r="H4" s="1967" t="s">
        <v>341</v>
      </c>
      <c r="I4" s="1968"/>
    </row>
    <row r="5" spans="1:20" s="5" customFormat="1" ht="30.6" customHeight="1" x14ac:dyDescent="0.2">
      <c r="A5" s="1981"/>
      <c r="B5" s="295" t="s">
        <v>108</v>
      </c>
      <c r="C5" s="295" t="s">
        <v>587</v>
      </c>
      <c r="D5" s="295" t="s">
        <v>108</v>
      </c>
      <c r="E5" s="295" t="s">
        <v>587</v>
      </c>
      <c r="F5" s="295" t="s">
        <v>108</v>
      </c>
      <c r="G5" s="295" t="s">
        <v>587</v>
      </c>
      <c r="H5" s="295" t="s">
        <v>108</v>
      </c>
      <c r="I5" s="296" t="s">
        <v>587</v>
      </c>
    </row>
    <row r="6" spans="1:20" ht="12.6" customHeight="1" x14ac:dyDescent="0.2">
      <c r="A6" s="1413" t="s">
        <v>105</v>
      </c>
      <c r="B6" s="234">
        <f>100+20+416+384+196+140+11+267+294+114+146+257+68+609</f>
        <v>3022</v>
      </c>
      <c r="C6" s="214">
        <f>2021129+3678738+3660581+25143744+10759878+13322215+2053855+28671230+42657286+11580224+20126820+17986646+2107824+48687453</f>
        <v>232457623</v>
      </c>
      <c r="D6" s="234">
        <f>100+37+416+384+207+137+11+269+294+114+146+88+68+669</f>
        <v>2940</v>
      </c>
      <c r="E6" s="214">
        <f>1927758+6900576+3433706+25143744+11197732+13968819+1626000+29028107+41556647+11726679+20126820+10548809+2106708+49814598</f>
        <v>229106703</v>
      </c>
      <c r="F6" s="234">
        <f>100+37+416+384+204+137+11+268+294+114+146+167+8+68+669</f>
        <v>3023</v>
      </c>
      <c r="G6" s="214">
        <f>1717866+6900576+3210018+24951792+10766014+13202146+1626000+28481652+42815706+11746833+20423683+16560921+745195+1829700+56671898</f>
        <v>241650000</v>
      </c>
      <c r="H6" s="234">
        <f>+D6-F6</f>
        <v>-83</v>
      </c>
      <c r="I6" s="41">
        <f>+E6-G6</f>
        <v>-12543297</v>
      </c>
    </row>
    <row r="7" spans="1:20" ht="12.6" customHeight="1" x14ac:dyDescent="0.2">
      <c r="A7" s="1413" t="s">
        <v>21245</v>
      </c>
      <c r="B7" s="301"/>
      <c r="C7" s="297">
        <f>49412+377156+296869+31691</f>
        <v>755128</v>
      </c>
      <c r="D7" s="301"/>
      <c r="E7" s="214">
        <f>98112+377156+31601</f>
        <v>506869</v>
      </c>
      <c r="F7" s="301"/>
      <c r="G7" s="214">
        <f>97045+374277+28142</f>
        <v>499464</v>
      </c>
      <c r="H7" s="215"/>
      <c r="I7" s="41">
        <f t="shared" ref="I7:I26" si="0">+E7-G7</f>
        <v>7405</v>
      </c>
    </row>
    <row r="8" spans="1:20" ht="12.6" customHeight="1" x14ac:dyDescent="0.2">
      <c r="A8" s="1413" t="s">
        <v>128</v>
      </c>
      <c r="B8" s="301"/>
      <c r="C8" s="214">
        <f>253004+144000+1638744+144000+402000+144000+143880+4440948</f>
        <v>7310576</v>
      </c>
      <c r="D8" s="301"/>
      <c r="E8" s="214">
        <f>223007+144000+1715544+144000+402000+144000+143880+4440944</f>
        <v>7357375</v>
      </c>
      <c r="F8" s="301"/>
      <c r="G8" s="214">
        <f>252000+144000+1761408+144000+402000+144000+4579700</f>
        <v>7427108</v>
      </c>
      <c r="H8" s="215"/>
      <c r="I8" s="41">
        <f t="shared" si="0"/>
        <v>-69733</v>
      </c>
    </row>
    <row r="9" spans="1:20" ht="12.6" customHeight="1" x14ac:dyDescent="0.2">
      <c r="A9" s="1413" t="s">
        <v>126</v>
      </c>
      <c r="B9" s="301"/>
      <c r="C9" s="214">
        <f>1617600+270000</f>
        <v>1887600</v>
      </c>
      <c r="D9" s="301"/>
      <c r="E9" s="214">
        <f>1276800+270000</f>
        <v>1546800</v>
      </c>
      <c r="F9" s="301"/>
      <c r="G9" s="214">
        <f>1356000+180000</f>
        <v>1536000</v>
      </c>
      <c r="H9" s="215"/>
      <c r="I9" s="41">
        <f t="shared" si="0"/>
        <v>10800</v>
      </c>
    </row>
    <row r="10" spans="1:20" ht="12.6" customHeight="1" x14ac:dyDescent="0.2">
      <c r="A10" s="1413" t="s">
        <v>584</v>
      </c>
      <c r="B10" s="301"/>
      <c r="C10" s="214">
        <v>432000</v>
      </c>
      <c r="D10" s="301"/>
      <c r="E10" s="214">
        <v>432000</v>
      </c>
      <c r="F10" s="301"/>
      <c r="G10" s="214">
        <v>432000</v>
      </c>
      <c r="H10" s="215"/>
      <c r="I10" s="41">
        <f t="shared" si="0"/>
        <v>0</v>
      </c>
    </row>
    <row r="11" spans="1:20" ht="12.6" customHeight="1" x14ac:dyDescent="0.2">
      <c r="A11" s="1413" t="s">
        <v>125</v>
      </c>
      <c r="B11" s="301"/>
      <c r="C11" s="214">
        <f>265000+617000+431464+4344224+1995311+2233384+299390+5231997+6937404+1980900+3412470+6244840+378890+9085287</f>
        <v>43457561</v>
      </c>
      <c r="D11" s="301"/>
      <c r="E11" s="214">
        <f>257000+1164496+379514+4344224+1896026+1862312+299390+5229162+6869446+1995806+3412470+1818132+377918+9296853</f>
        <v>39202749</v>
      </c>
      <c r="F11" s="301"/>
      <c r="G11" s="214">
        <f>257000+1152696+361514+4312232+1884398+2194782+299390+5275948+6842742+2058152+3412470+3372743+405832+10550092</f>
        <v>42379991</v>
      </c>
      <c r="H11" s="215"/>
      <c r="I11" s="41">
        <f t="shared" si="0"/>
        <v>-3177242</v>
      </c>
    </row>
    <row r="12" spans="1:20" ht="12.6" customHeight="1" x14ac:dyDescent="0.2">
      <c r="A12" s="1413" t="s">
        <v>24</v>
      </c>
      <c r="B12" s="301"/>
      <c r="C12" s="214">
        <f>1145130+166179+375275+180668+613781+1365579+86619+3406</f>
        <v>3936637</v>
      </c>
      <c r="D12" s="301"/>
      <c r="E12" s="214">
        <f>1245939+79001+338732+167168+607703+1262673+410672+159914</f>
        <v>4271802</v>
      </c>
      <c r="F12" s="301"/>
      <c r="G12" s="214">
        <f>1258806+139671+377364+180668+597014+1312064+399337</f>
        <v>4264924</v>
      </c>
      <c r="H12" s="215"/>
      <c r="I12" s="41">
        <f t="shared" si="0"/>
        <v>6878</v>
      </c>
    </row>
    <row r="13" spans="1:20" ht="12.6" customHeight="1" x14ac:dyDescent="0.2">
      <c r="A13" s="1413" t="s">
        <v>23</v>
      </c>
      <c r="B13" s="301"/>
      <c r="C13" s="214">
        <f>212208+330816+399688+2262938+1000842+1156105+146340+2538917+3682695+1282132+1816452+3967405+189702+4381868</f>
        <v>23368108</v>
      </c>
      <c r="D13" s="301"/>
      <c r="E13" s="214">
        <f>194547+621047+348691+2262938+1012630+976566+146340+2537510+3646210+1221074+1811414+2680733+245084+4483315</f>
        <v>22188099</v>
      </c>
      <c r="F13" s="301"/>
      <c r="G13" s="214">
        <f>166331+621047+402651+2245661+1950830+1026708+146340+2563382+3512851+1139069+1811413+3266593+46276+175683+5093699</f>
        <v>24168534</v>
      </c>
      <c r="H13" s="215"/>
      <c r="I13" s="41">
        <f t="shared" si="0"/>
        <v>-1980435</v>
      </c>
    </row>
    <row r="14" spans="1:20" ht="12.6" customHeight="1" x14ac:dyDescent="0.2">
      <c r="A14" s="1413" t="s">
        <v>127</v>
      </c>
      <c r="B14" s="301"/>
      <c r="C14" s="214">
        <v>300500</v>
      </c>
      <c r="D14" s="301"/>
      <c r="E14" s="214">
        <v>309000</v>
      </c>
      <c r="F14" s="301"/>
      <c r="G14" s="214">
        <v>137145</v>
      </c>
      <c r="H14" s="215"/>
      <c r="I14" s="41">
        <f t="shared" si="0"/>
        <v>171855</v>
      </c>
    </row>
    <row r="15" spans="1:20" ht="12.6" customHeight="1" x14ac:dyDescent="0.2">
      <c r="A15" s="1413" t="s">
        <v>582</v>
      </c>
      <c r="B15" s="301"/>
      <c r="C15" s="214">
        <f>78978+220000+10950+133895</f>
        <v>443823</v>
      </c>
      <c r="D15" s="301"/>
      <c r="E15" s="214">
        <f>133513+144362+27360+12000+133890</f>
        <v>451125</v>
      </c>
      <c r="F15" s="301"/>
      <c r="G15" s="214">
        <f>124613+336646+27600+177183</f>
        <v>666042</v>
      </c>
      <c r="H15" s="215"/>
      <c r="I15" s="41">
        <f t="shared" si="0"/>
        <v>-214917</v>
      </c>
    </row>
    <row r="16" spans="1:20" ht="12.6" customHeight="1" x14ac:dyDescent="0.2">
      <c r="A16" s="1413" t="s">
        <v>25</v>
      </c>
      <c r="B16" s="301"/>
      <c r="C16" s="214">
        <f>4814387+7033588+1204920</f>
        <v>13052895</v>
      </c>
      <c r="D16" s="301"/>
      <c r="E16" s="214">
        <f>4293600+6962328+1156920</f>
        <v>12412848</v>
      </c>
      <c r="F16" s="301"/>
      <c r="G16" s="214">
        <f>4300012+7164360+1156920</f>
        <v>12621292</v>
      </c>
      <c r="H16" s="215"/>
      <c r="I16" s="41">
        <f t="shared" si="0"/>
        <v>-208444</v>
      </c>
    </row>
    <row r="17" spans="1:9" ht="12.6" customHeight="1" x14ac:dyDescent="0.2">
      <c r="A17" s="1413" t="s">
        <v>124</v>
      </c>
      <c r="B17" s="301"/>
      <c r="C17" s="214">
        <f>269798+330964+202584+380000+11408+164815+158000</f>
        <v>1517569</v>
      </c>
      <c r="D17" s="301"/>
      <c r="E17" s="214">
        <f>269798+330954+150000+167422+71000</f>
        <v>989174</v>
      </c>
      <c r="F17" s="301"/>
      <c r="G17" s="214">
        <f>269798+857964+150000+167422+59079</f>
        <v>1504263</v>
      </c>
      <c r="H17" s="215"/>
      <c r="I17" s="41">
        <f t="shared" si="0"/>
        <v>-515089</v>
      </c>
    </row>
    <row r="18" spans="1:9" ht="12.6" customHeight="1" x14ac:dyDescent="0.2">
      <c r="A18" s="1413" t="s">
        <v>39</v>
      </c>
      <c r="B18" s="301"/>
      <c r="C18" s="214"/>
      <c r="D18" s="301"/>
      <c r="E18" s="214">
        <v>9546150</v>
      </c>
      <c r="F18" s="301"/>
      <c r="G18" s="214"/>
      <c r="H18" s="215"/>
      <c r="I18" s="41">
        <f t="shared" si="0"/>
        <v>9546150</v>
      </c>
    </row>
    <row r="19" spans="1:9" ht="12.6" customHeight="1" x14ac:dyDescent="0.2">
      <c r="A19" s="1413" t="s">
        <v>526</v>
      </c>
      <c r="B19" s="301"/>
      <c r="C19" s="298">
        <v>165894</v>
      </c>
      <c r="D19" s="301"/>
      <c r="E19" s="214">
        <f>450000+42600</f>
        <v>492600</v>
      </c>
      <c r="F19" s="301"/>
      <c r="G19" s="214">
        <f>450000+42600</f>
        <v>492600</v>
      </c>
      <c r="H19" s="215"/>
      <c r="I19" s="41">
        <f t="shared" si="0"/>
        <v>0</v>
      </c>
    </row>
    <row r="20" spans="1:9" ht="12.6" customHeight="1" x14ac:dyDescent="0.2">
      <c r="A20" s="1413" t="s">
        <v>578</v>
      </c>
      <c r="B20" s="301"/>
      <c r="C20" s="214">
        <f>60719+2524285+1000244+1120303+2741555+3978220+1715658+2937218+713049+4733507</f>
        <v>21524758</v>
      </c>
      <c r="D20" s="301"/>
      <c r="E20" s="214">
        <f>86000+2469750+1057350+1406035+2741129+3938811+1952108+2066918+204929+4843089</f>
        <v>20766119</v>
      </c>
      <c r="F20" s="301"/>
      <c r="G20" s="214">
        <f>86000+3077647+1150745+871078+2764412+3897539+1878650+6486200+534452+5502858</f>
        <v>26249581</v>
      </c>
      <c r="H20" s="215"/>
      <c r="I20" s="41">
        <f t="shared" si="0"/>
        <v>-5483462</v>
      </c>
    </row>
    <row r="21" spans="1:9" ht="12.6" customHeight="1" x14ac:dyDescent="0.2">
      <c r="A21" s="1413" t="s">
        <v>579</v>
      </c>
      <c r="B21" s="301"/>
      <c r="C21" s="214">
        <v>10000</v>
      </c>
      <c r="D21" s="301"/>
      <c r="E21" s="214">
        <f>10000+470975</f>
        <v>480975</v>
      </c>
      <c r="F21" s="301"/>
      <c r="G21" s="214">
        <v>104123</v>
      </c>
      <c r="H21" s="215"/>
      <c r="I21" s="41">
        <f t="shared" si="0"/>
        <v>376852</v>
      </c>
    </row>
    <row r="22" spans="1:9" ht="12.6" customHeight="1" x14ac:dyDescent="0.2">
      <c r="A22" s="1413" t="s">
        <v>580</v>
      </c>
      <c r="B22" s="301"/>
      <c r="C22" s="214">
        <v>640515</v>
      </c>
      <c r="D22" s="301"/>
      <c r="E22" s="214"/>
      <c r="F22" s="301"/>
      <c r="G22" s="214"/>
      <c r="H22" s="215"/>
      <c r="I22" s="41">
        <f t="shared" si="0"/>
        <v>0</v>
      </c>
    </row>
    <row r="23" spans="1:9" ht="12.6" customHeight="1" x14ac:dyDescent="0.2">
      <c r="A23" s="1413" t="s">
        <v>581</v>
      </c>
      <c r="B23" s="301"/>
      <c r="C23" s="214">
        <f>37851+210415+120000</f>
        <v>368266</v>
      </c>
      <c r="D23" s="301"/>
      <c r="E23" s="214">
        <f>394240+294616+503396</f>
        <v>1192252</v>
      </c>
      <c r="F23" s="301"/>
      <c r="G23" s="299">
        <v>125422</v>
      </c>
      <c r="H23" s="215"/>
      <c r="I23" s="41">
        <f t="shared" si="0"/>
        <v>1066830</v>
      </c>
    </row>
    <row r="24" spans="1:9" ht="12.6" customHeight="1" x14ac:dyDescent="0.2">
      <c r="A24" s="1413" t="s">
        <v>583</v>
      </c>
      <c r="B24" s="73"/>
      <c r="C24" s="303">
        <v>304920</v>
      </c>
      <c r="D24" s="48"/>
      <c r="E24" s="303">
        <v>254682</v>
      </c>
      <c r="F24" s="48"/>
      <c r="G24" s="303">
        <v>280026</v>
      </c>
      <c r="H24" s="215"/>
      <c r="I24" s="41">
        <f t="shared" si="0"/>
        <v>-25344</v>
      </c>
    </row>
    <row r="25" spans="1:9" ht="12.6" customHeight="1" x14ac:dyDescent="0.2">
      <c r="A25" s="1413" t="s">
        <v>585</v>
      </c>
      <c r="B25" s="301"/>
      <c r="C25" s="214">
        <v>24066477</v>
      </c>
      <c r="D25" s="301"/>
      <c r="E25" s="214">
        <v>18983853</v>
      </c>
      <c r="F25" s="301"/>
      <c r="G25" s="214">
        <v>15555028</v>
      </c>
      <c r="H25" s="215"/>
      <c r="I25" s="41">
        <f t="shared" si="0"/>
        <v>3428825</v>
      </c>
    </row>
    <row r="26" spans="1:9" ht="12.6" customHeight="1" x14ac:dyDescent="0.2">
      <c r="A26" s="1413" t="s">
        <v>586</v>
      </c>
      <c r="B26" s="301"/>
      <c r="C26" s="214">
        <v>931087</v>
      </c>
      <c r="D26" s="301"/>
      <c r="E26" s="214">
        <v>929705</v>
      </c>
      <c r="F26" s="301"/>
      <c r="G26" s="214">
        <v>746894</v>
      </c>
      <c r="H26" s="215"/>
      <c r="I26" s="41">
        <f t="shared" si="0"/>
        <v>182811</v>
      </c>
    </row>
    <row r="27" spans="1:9" ht="20.45" customHeight="1" thickBot="1" x14ac:dyDescent="0.25">
      <c r="A27" s="33" t="s">
        <v>38</v>
      </c>
      <c r="B27" s="302">
        <f t="shared" ref="B27:I27" si="1">SUM(B6:B26)</f>
        <v>3022</v>
      </c>
      <c r="C27" s="300">
        <f t="shared" si="1"/>
        <v>376931937</v>
      </c>
      <c r="D27" s="302">
        <f t="shared" si="1"/>
        <v>2940</v>
      </c>
      <c r="E27" s="304">
        <f t="shared" si="1"/>
        <v>371420880</v>
      </c>
      <c r="F27" s="302">
        <f t="shared" si="1"/>
        <v>3023</v>
      </c>
      <c r="G27" s="304">
        <f t="shared" si="1"/>
        <v>380840437</v>
      </c>
      <c r="H27" s="302">
        <f t="shared" si="1"/>
        <v>-83</v>
      </c>
      <c r="I27" s="44">
        <f t="shared" si="1"/>
        <v>-9419557</v>
      </c>
    </row>
    <row r="28" spans="1:9" ht="12" thickTop="1" x14ac:dyDescent="0.2">
      <c r="A28" s="1414" t="s">
        <v>242</v>
      </c>
      <c r="B28" s="168"/>
      <c r="C28" s="168"/>
      <c r="D28" s="168"/>
      <c r="E28" s="168"/>
      <c r="F28" s="168"/>
      <c r="G28" s="168"/>
      <c r="H28" s="168"/>
      <c r="I28" s="168"/>
    </row>
    <row r="29" spans="1:9" x14ac:dyDescent="0.2">
      <c r="A29" s="1414" t="s">
        <v>349</v>
      </c>
      <c r="B29" s="168"/>
      <c r="C29" s="168"/>
      <c r="D29" s="168"/>
      <c r="E29" s="168"/>
      <c r="F29" s="168"/>
      <c r="G29" s="168"/>
      <c r="H29" s="168"/>
      <c r="I29" s="168"/>
    </row>
  </sheetData>
  <sortState xmlns:xlrd2="http://schemas.microsoft.com/office/spreadsheetml/2017/richdata2" ref="A9:A24">
    <sortCondition ref="A9:A24"/>
  </sortState>
  <mergeCells count="5">
    <mergeCell ref="B4:C4"/>
    <mergeCell ref="F4:G4"/>
    <mergeCell ref="H4:I4"/>
    <mergeCell ref="D4:E4"/>
    <mergeCell ref="A4:A5"/>
  </mergeCells>
  <phoneticPr fontId="0" type="noConversion"/>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3">
    <tabColor theme="9" tint="-0.249977111117893"/>
    <pageSetUpPr fitToPage="1"/>
  </sheetPr>
  <dimension ref="A1:AK383"/>
  <sheetViews>
    <sheetView view="pageBreakPreview" topLeftCell="A325" zoomScale="80" zoomScaleNormal="170" zoomScaleSheetLayoutView="80" zoomScalePageLayoutView="85" workbookViewId="0">
      <selection activeCell="R386" sqref="R386"/>
    </sheetView>
  </sheetViews>
  <sheetFormatPr baseColWidth="10" defaultColWidth="11.42578125" defaultRowHeight="11.25" x14ac:dyDescent="0.2"/>
  <cols>
    <col min="1" max="1" width="34.5703125" style="4" customWidth="1"/>
    <col min="2" max="2" width="7.140625" style="4" customWidth="1"/>
    <col min="3" max="3" width="7.28515625" style="4" customWidth="1"/>
    <col min="4" max="4" width="7.5703125" style="4" customWidth="1"/>
    <col min="5" max="8" width="3.140625" style="4" customWidth="1"/>
    <col min="9" max="9" width="6.42578125" style="4" customWidth="1"/>
    <col min="10" max="10" width="6" style="4" customWidth="1"/>
    <col min="11" max="15" width="7.28515625" style="4" customWidth="1"/>
    <col min="16" max="16" width="8.7109375" style="4" customWidth="1"/>
    <col min="17" max="17" width="6.85546875" style="4" customWidth="1"/>
    <col min="18" max="18" width="7" style="4" customWidth="1"/>
    <col min="19" max="19" width="8.7109375" style="4" customWidth="1"/>
    <col min="20" max="23" width="4.28515625" style="4" customWidth="1"/>
    <col min="24" max="24" width="8.7109375" style="4" customWidth="1"/>
    <col min="25" max="26" width="6.7109375" style="4" customWidth="1"/>
    <col min="27" max="29" width="7.7109375" style="4" customWidth="1"/>
    <col min="30" max="30" width="7.5703125" style="4" customWidth="1"/>
    <col min="31" max="31" width="8.7109375" style="4" customWidth="1"/>
    <col min="32" max="32" width="6.42578125" style="4" customWidth="1"/>
    <col min="33" max="33" width="8.7109375" style="4" customWidth="1"/>
    <col min="34" max="34" width="6.5703125" style="4" customWidth="1"/>
    <col min="35" max="35" width="8.7109375" style="4" customWidth="1"/>
    <col min="36" max="16384" width="11.42578125" style="4"/>
  </cols>
  <sheetData>
    <row r="1" spans="1:35" s="306" customFormat="1" ht="12.75" x14ac:dyDescent="0.2">
      <c r="A1" s="1415" t="s">
        <v>296</v>
      </c>
    </row>
    <row r="2" spans="1:35" s="306" customFormat="1" ht="12.75" x14ac:dyDescent="0.2">
      <c r="A2" s="309" t="s">
        <v>4186</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row>
    <row r="3" spans="1:35" s="305" customFormat="1" ht="12" thickBot="1" x14ac:dyDescent="0.25">
      <c r="A3" s="305" t="s">
        <v>63</v>
      </c>
      <c r="T3" s="308"/>
    </row>
    <row r="4" spans="1:35" ht="30.75" customHeight="1" thickTop="1" x14ac:dyDescent="0.2">
      <c r="A4" s="1983" t="s">
        <v>43</v>
      </c>
      <c r="B4" s="1985" t="s">
        <v>278</v>
      </c>
      <c r="C4" s="1948"/>
      <c r="D4" s="1948"/>
      <c r="E4" s="1948"/>
      <c r="F4" s="1948"/>
      <c r="G4" s="1948"/>
      <c r="H4" s="1948"/>
      <c r="I4" s="1948"/>
      <c r="J4" s="1948"/>
      <c r="K4" s="1948"/>
      <c r="L4" s="1948"/>
      <c r="M4" s="1948"/>
      <c r="N4" s="1948"/>
      <c r="O4" s="1948"/>
      <c r="P4" s="1949"/>
      <c r="Q4" s="1951" t="s">
        <v>297</v>
      </c>
      <c r="R4" s="1948"/>
      <c r="S4" s="1948"/>
      <c r="T4" s="1948"/>
      <c r="U4" s="1948"/>
      <c r="V4" s="1948"/>
      <c r="W4" s="1948"/>
      <c r="X4" s="1948"/>
      <c r="Y4" s="1948"/>
      <c r="Z4" s="1948"/>
      <c r="AA4" s="1948"/>
      <c r="AB4" s="1948"/>
      <c r="AC4" s="1948"/>
      <c r="AD4" s="1948"/>
      <c r="AE4" s="1950"/>
      <c r="AF4" s="1940" t="s">
        <v>298</v>
      </c>
      <c r="AG4" s="1942"/>
      <c r="AH4" s="1943" t="s">
        <v>299</v>
      </c>
      <c r="AI4" s="1942"/>
    </row>
    <row r="5" spans="1:35" ht="172.5" customHeight="1" x14ac:dyDescent="0.2">
      <c r="A5" s="1954"/>
      <c r="B5" s="340" t="s">
        <v>11</v>
      </c>
      <c r="C5" s="326" t="s">
        <v>109</v>
      </c>
      <c r="D5" s="326" t="s">
        <v>183</v>
      </c>
      <c r="E5" s="326" t="s">
        <v>111</v>
      </c>
      <c r="F5" s="326" t="s">
        <v>130</v>
      </c>
      <c r="G5" s="326" t="s">
        <v>131</v>
      </c>
      <c r="H5" s="326" t="s">
        <v>132</v>
      </c>
      <c r="I5" s="326" t="s">
        <v>133</v>
      </c>
      <c r="J5" s="326" t="s">
        <v>112</v>
      </c>
      <c r="K5" s="326" t="s">
        <v>113</v>
      </c>
      <c r="L5" s="326" t="s">
        <v>114</v>
      </c>
      <c r="M5" s="326" t="s">
        <v>129</v>
      </c>
      <c r="N5" s="326" t="s">
        <v>87</v>
      </c>
      <c r="O5" s="326" t="s">
        <v>117</v>
      </c>
      <c r="P5" s="327" t="s">
        <v>116</v>
      </c>
      <c r="Q5" s="338" t="s">
        <v>11</v>
      </c>
      <c r="R5" s="326" t="s">
        <v>109</v>
      </c>
      <c r="S5" s="326" t="s">
        <v>110</v>
      </c>
      <c r="T5" s="326" t="s">
        <v>111</v>
      </c>
      <c r="U5" s="326" t="s">
        <v>130</v>
      </c>
      <c r="V5" s="326" t="s">
        <v>131</v>
      </c>
      <c r="W5" s="326" t="s">
        <v>132</v>
      </c>
      <c r="X5" s="326" t="s">
        <v>133</v>
      </c>
      <c r="Y5" s="326" t="s">
        <v>112</v>
      </c>
      <c r="Z5" s="326" t="s">
        <v>113</v>
      </c>
      <c r="AA5" s="326" t="s">
        <v>114</v>
      </c>
      <c r="AB5" s="326" t="s">
        <v>129</v>
      </c>
      <c r="AC5" s="326" t="s">
        <v>87</v>
      </c>
      <c r="AD5" s="326" t="s">
        <v>117</v>
      </c>
      <c r="AE5" s="343" t="s">
        <v>337</v>
      </c>
      <c r="AF5" s="340" t="s">
        <v>120</v>
      </c>
      <c r="AG5" s="327" t="s">
        <v>119</v>
      </c>
      <c r="AH5" s="338" t="s">
        <v>11</v>
      </c>
      <c r="AI5" s="327" t="s">
        <v>338</v>
      </c>
    </row>
    <row r="6" spans="1:35" ht="15.75" customHeight="1" thickBot="1" x14ac:dyDescent="0.25">
      <c r="A6" s="1984"/>
      <c r="B6" s="341" t="s">
        <v>44</v>
      </c>
      <c r="C6" s="328" t="s">
        <v>45</v>
      </c>
      <c r="D6" s="328" t="s">
        <v>46</v>
      </c>
      <c r="E6" s="328" t="s">
        <v>47</v>
      </c>
      <c r="F6" s="329" t="s">
        <v>48</v>
      </c>
      <c r="G6" s="329" t="s">
        <v>49</v>
      </c>
      <c r="H6" s="329" t="s">
        <v>52</v>
      </c>
      <c r="I6" s="329" t="s">
        <v>86</v>
      </c>
      <c r="J6" s="329" t="s">
        <v>115</v>
      </c>
      <c r="K6" s="329" t="s">
        <v>118</v>
      </c>
      <c r="L6" s="329" t="s">
        <v>134</v>
      </c>
      <c r="M6" s="329" t="s">
        <v>135</v>
      </c>
      <c r="N6" s="329" t="s">
        <v>136</v>
      </c>
      <c r="O6" s="329" t="s">
        <v>137</v>
      </c>
      <c r="P6" s="342" t="s">
        <v>138</v>
      </c>
      <c r="Q6" s="339" t="s">
        <v>44</v>
      </c>
      <c r="R6" s="328" t="s">
        <v>45</v>
      </c>
      <c r="S6" s="328" t="s">
        <v>46</v>
      </c>
      <c r="T6" s="328" t="s">
        <v>47</v>
      </c>
      <c r="U6" s="329" t="s">
        <v>48</v>
      </c>
      <c r="V6" s="329" t="s">
        <v>49</v>
      </c>
      <c r="W6" s="329" t="s">
        <v>52</v>
      </c>
      <c r="X6" s="329" t="s">
        <v>86</v>
      </c>
      <c r="Y6" s="329" t="s">
        <v>115</v>
      </c>
      <c r="Z6" s="329" t="s">
        <v>118</v>
      </c>
      <c r="AA6" s="329" t="s">
        <v>134</v>
      </c>
      <c r="AB6" s="329" t="s">
        <v>135</v>
      </c>
      <c r="AC6" s="329" t="s">
        <v>136</v>
      </c>
      <c r="AD6" s="329" t="s">
        <v>137</v>
      </c>
      <c r="AE6" s="344" t="s">
        <v>138</v>
      </c>
      <c r="AF6" s="341"/>
      <c r="AG6" s="330"/>
      <c r="AH6" s="339"/>
      <c r="AI6" s="330"/>
    </row>
    <row r="7" spans="1:35" s="1037" customFormat="1" ht="21" customHeight="1" thickTop="1" thickBot="1" x14ac:dyDescent="0.25">
      <c r="A7" s="1982" t="s">
        <v>557</v>
      </c>
      <c r="B7" s="1982"/>
      <c r="C7" s="1982"/>
      <c r="D7" s="1982"/>
      <c r="E7" s="1982"/>
      <c r="F7" s="1982"/>
      <c r="G7" s="1982"/>
      <c r="H7" s="1982"/>
      <c r="I7" s="1982"/>
      <c r="J7" s="1982"/>
      <c r="K7" s="1982"/>
      <c r="L7" s="1982"/>
      <c r="M7" s="1982"/>
      <c r="N7" s="1982"/>
      <c r="O7" s="1982"/>
      <c r="P7" s="1982"/>
      <c r="Q7" s="1982"/>
      <c r="R7" s="1982"/>
      <c r="S7" s="1982"/>
      <c r="T7" s="1982"/>
      <c r="U7" s="1982"/>
      <c r="V7" s="1982"/>
      <c r="W7" s="1982"/>
      <c r="X7" s="1982"/>
      <c r="Y7" s="1982"/>
      <c r="Z7" s="1982"/>
      <c r="AA7" s="1982"/>
      <c r="AB7" s="1982"/>
      <c r="AC7" s="1982"/>
      <c r="AD7" s="1982"/>
      <c r="AE7" s="1982"/>
      <c r="AF7" s="1982"/>
      <c r="AG7" s="1982"/>
      <c r="AH7" s="1982"/>
      <c r="AI7" s="1982"/>
    </row>
    <row r="8" spans="1:35" ht="12.6" customHeight="1" thickTop="1" x14ac:dyDescent="0.2">
      <c r="A8" s="345" t="s">
        <v>50</v>
      </c>
      <c r="B8" s="331"/>
      <c r="C8" s="332"/>
      <c r="D8" s="332"/>
      <c r="E8" s="332"/>
      <c r="F8" s="332"/>
      <c r="G8" s="332"/>
      <c r="H8" s="332"/>
      <c r="I8" s="332"/>
      <c r="J8" s="332"/>
      <c r="K8" s="332"/>
      <c r="L8" s="332"/>
      <c r="M8" s="332"/>
      <c r="N8" s="332"/>
      <c r="O8" s="332"/>
      <c r="P8" s="354"/>
      <c r="Q8" s="350"/>
      <c r="R8" s="332"/>
      <c r="S8" s="332"/>
      <c r="T8" s="332"/>
      <c r="U8" s="332"/>
      <c r="V8" s="332"/>
      <c r="W8" s="332"/>
      <c r="X8" s="332"/>
      <c r="Y8" s="332"/>
      <c r="Z8" s="332"/>
      <c r="AA8" s="332"/>
      <c r="AB8" s="332"/>
      <c r="AC8" s="332"/>
      <c r="AD8" s="332"/>
      <c r="AE8" s="359"/>
      <c r="AF8" s="361"/>
      <c r="AG8" s="362"/>
      <c r="AH8" s="363"/>
      <c r="AI8" s="333"/>
    </row>
    <row r="9" spans="1:35" ht="12.6" customHeight="1" x14ac:dyDescent="0.2">
      <c r="A9" s="1425" t="s">
        <v>594</v>
      </c>
      <c r="B9" s="1596"/>
      <c r="C9" s="1597"/>
      <c r="D9" s="1597"/>
      <c r="E9" s="1597"/>
      <c r="F9" s="1597"/>
      <c r="G9" s="1597"/>
      <c r="H9" s="1597"/>
      <c r="I9" s="1597"/>
      <c r="J9" s="1597"/>
      <c r="K9" s="1597"/>
      <c r="L9" s="1597"/>
      <c r="M9" s="1597"/>
      <c r="N9" s="1597"/>
      <c r="O9" s="1597"/>
      <c r="P9" s="1598"/>
      <c r="Q9" s="1599"/>
      <c r="R9" s="1597"/>
      <c r="S9" s="1597"/>
      <c r="T9" s="1597"/>
      <c r="U9" s="1597"/>
      <c r="V9" s="1597"/>
      <c r="W9" s="1597"/>
      <c r="X9" s="1597"/>
      <c r="Y9" s="1597"/>
      <c r="Z9" s="1597"/>
      <c r="AA9" s="1597"/>
      <c r="AB9" s="1597"/>
      <c r="AC9" s="1597"/>
      <c r="AD9" s="1597"/>
      <c r="AE9" s="1600"/>
      <c r="AF9" s="1601"/>
      <c r="AG9" s="1602"/>
      <c r="AH9" s="1603"/>
      <c r="AI9" s="1604"/>
    </row>
    <row r="10" spans="1:35" ht="12.6" customHeight="1" x14ac:dyDescent="0.2">
      <c r="A10" s="346" t="s">
        <v>3</v>
      </c>
      <c r="B10" s="355">
        <v>1</v>
      </c>
      <c r="C10" s="334">
        <v>30000</v>
      </c>
      <c r="D10" s="334"/>
      <c r="E10" s="334"/>
      <c r="F10" s="334"/>
      <c r="G10" s="334"/>
      <c r="H10" s="334"/>
      <c r="I10" s="334"/>
      <c r="J10" s="334"/>
      <c r="K10" s="334">
        <v>30000</v>
      </c>
      <c r="L10" s="334">
        <v>60000</v>
      </c>
      <c r="M10" s="334"/>
      <c r="N10" s="334">
        <v>60000</v>
      </c>
      <c r="O10" s="334">
        <v>420000</v>
      </c>
      <c r="P10" s="356">
        <v>420000</v>
      </c>
      <c r="Q10" s="351">
        <v>1</v>
      </c>
      <c r="R10" s="334">
        <v>30000</v>
      </c>
      <c r="S10" s="334"/>
      <c r="T10" s="334"/>
      <c r="U10" s="334"/>
      <c r="V10" s="334"/>
      <c r="W10" s="334"/>
      <c r="X10" s="334"/>
      <c r="Y10" s="334"/>
      <c r="Z10" s="334">
        <v>30000</v>
      </c>
      <c r="AA10" s="334">
        <v>60000</v>
      </c>
      <c r="AB10" s="334"/>
      <c r="AC10" s="334">
        <v>60000</v>
      </c>
      <c r="AD10" s="334">
        <v>420000</v>
      </c>
      <c r="AE10" s="360">
        <v>420000</v>
      </c>
      <c r="AF10" s="355">
        <v>0</v>
      </c>
      <c r="AG10" s="364">
        <v>0</v>
      </c>
      <c r="AH10" s="351">
        <v>1</v>
      </c>
      <c r="AI10" s="335">
        <v>420000</v>
      </c>
    </row>
    <row r="11" spans="1:35" ht="12.6" customHeight="1" x14ac:dyDescent="0.2">
      <c r="A11" s="346" t="s">
        <v>373</v>
      </c>
      <c r="B11" s="355">
        <v>2</v>
      </c>
      <c r="C11" s="334">
        <v>28000</v>
      </c>
      <c r="D11" s="334"/>
      <c r="E11" s="334"/>
      <c r="F11" s="334"/>
      <c r="G11" s="334"/>
      <c r="H11" s="334"/>
      <c r="I11" s="334"/>
      <c r="J11" s="334"/>
      <c r="K11" s="334">
        <v>28000</v>
      </c>
      <c r="L11" s="334">
        <v>56000</v>
      </c>
      <c r="M11" s="334"/>
      <c r="N11" s="334">
        <v>56000</v>
      </c>
      <c r="O11" s="334">
        <v>392000</v>
      </c>
      <c r="P11" s="356">
        <v>784000</v>
      </c>
      <c r="Q11" s="351">
        <v>2</v>
      </c>
      <c r="R11" s="334">
        <v>28000</v>
      </c>
      <c r="S11" s="334"/>
      <c r="T11" s="334"/>
      <c r="U11" s="334"/>
      <c r="V11" s="334"/>
      <c r="W11" s="334"/>
      <c r="X11" s="334"/>
      <c r="Y11" s="334"/>
      <c r="Z11" s="334">
        <v>28000</v>
      </c>
      <c r="AA11" s="334">
        <v>56000</v>
      </c>
      <c r="AB11" s="334"/>
      <c r="AC11" s="334">
        <v>56000</v>
      </c>
      <c r="AD11" s="334">
        <v>392000</v>
      </c>
      <c r="AE11" s="360">
        <v>784000</v>
      </c>
      <c r="AF11" s="355">
        <v>0</v>
      </c>
      <c r="AG11" s="364">
        <v>0</v>
      </c>
      <c r="AH11" s="351">
        <v>2</v>
      </c>
      <c r="AI11" s="335">
        <v>784000</v>
      </c>
    </row>
    <row r="12" spans="1:35" ht="12.6" customHeight="1" x14ac:dyDescent="0.2">
      <c r="A12" s="346" t="s">
        <v>374</v>
      </c>
      <c r="B12" s="355">
        <v>1</v>
      </c>
      <c r="C12" s="334">
        <v>1209</v>
      </c>
      <c r="D12" s="334">
        <v>8525</v>
      </c>
      <c r="E12" s="334"/>
      <c r="F12" s="334"/>
      <c r="G12" s="334"/>
      <c r="H12" s="334"/>
      <c r="I12" s="334"/>
      <c r="J12" s="334"/>
      <c r="K12" s="334">
        <v>9734</v>
      </c>
      <c r="L12" s="334">
        <v>1000</v>
      </c>
      <c r="M12" s="334"/>
      <c r="N12" s="334">
        <v>1000</v>
      </c>
      <c r="O12" s="334">
        <v>117808</v>
      </c>
      <c r="P12" s="356">
        <v>0</v>
      </c>
      <c r="Q12" s="351">
        <v>1</v>
      </c>
      <c r="R12" s="334">
        <v>1209</v>
      </c>
      <c r="S12" s="334">
        <v>8525</v>
      </c>
      <c r="T12" s="334"/>
      <c r="U12" s="334"/>
      <c r="V12" s="334"/>
      <c r="W12" s="334"/>
      <c r="X12" s="334"/>
      <c r="Y12" s="334"/>
      <c r="Z12" s="334">
        <v>9734</v>
      </c>
      <c r="AA12" s="334">
        <v>1000</v>
      </c>
      <c r="AB12" s="334"/>
      <c r="AC12" s="334">
        <v>1000</v>
      </c>
      <c r="AD12" s="334">
        <v>117808</v>
      </c>
      <c r="AE12" s="360">
        <v>0</v>
      </c>
      <c r="AF12" s="355">
        <v>0</v>
      </c>
      <c r="AG12" s="364">
        <v>0</v>
      </c>
      <c r="AH12" s="351">
        <v>1</v>
      </c>
      <c r="AI12" s="335">
        <v>117808</v>
      </c>
    </row>
    <row r="13" spans="1:35" ht="12.6" customHeight="1" x14ac:dyDescent="0.2">
      <c r="A13" s="346" t="s">
        <v>376</v>
      </c>
      <c r="B13" s="355">
        <v>1</v>
      </c>
      <c r="C13" s="334">
        <v>1049</v>
      </c>
      <c r="D13" s="334">
        <v>5925</v>
      </c>
      <c r="E13" s="334"/>
      <c r="F13" s="334"/>
      <c r="G13" s="334"/>
      <c r="H13" s="334"/>
      <c r="I13" s="334"/>
      <c r="J13" s="334"/>
      <c r="K13" s="334">
        <v>6974</v>
      </c>
      <c r="L13" s="334">
        <v>1000</v>
      </c>
      <c r="M13" s="334"/>
      <c r="N13" s="334">
        <v>1000</v>
      </c>
      <c r="O13" s="334">
        <v>84688</v>
      </c>
      <c r="P13" s="356">
        <v>0</v>
      </c>
      <c r="Q13" s="351">
        <v>1</v>
      </c>
      <c r="R13" s="334">
        <v>1049</v>
      </c>
      <c r="S13" s="334">
        <v>5925</v>
      </c>
      <c r="T13" s="334"/>
      <c r="U13" s="334"/>
      <c r="V13" s="334"/>
      <c r="W13" s="334"/>
      <c r="X13" s="334"/>
      <c r="Y13" s="334"/>
      <c r="Z13" s="334">
        <v>6974</v>
      </c>
      <c r="AA13" s="334">
        <v>1000</v>
      </c>
      <c r="AB13" s="334"/>
      <c r="AC13" s="334">
        <v>1000</v>
      </c>
      <c r="AD13" s="334">
        <v>84688</v>
      </c>
      <c r="AE13" s="360">
        <v>0</v>
      </c>
      <c r="AF13" s="355">
        <v>0</v>
      </c>
      <c r="AG13" s="364">
        <v>0</v>
      </c>
      <c r="AH13" s="351">
        <v>1</v>
      </c>
      <c r="AI13" s="335">
        <v>84688</v>
      </c>
    </row>
    <row r="14" spans="1:35" ht="12.6" customHeight="1" x14ac:dyDescent="0.2">
      <c r="A14" s="346" t="s">
        <v>377</v>
      </c>
      <c r="B14" s="355">
        <v>7</v>
      </c>
      <c r="C14" s="334">
        <v>1064.29</v>
      </c>
      <c r="D14" s="334">
        <v>5725</v>
      </c>
      <c r="E14" s="334"/>
      <c r="F14" s="334"/>
      <c r="G14" s="334"/>
      <c r="H14" s="334"/>
      <c r="I14" s="334"/>
      <c r="J14" s="334"/>
      <c r="K14" s="334">
        <v>6789.29</v>
      </c>
      <c r="L14" s="334">
        <v>1000</v>
      </c>
      <c r="M14" s="334"/>
      <c r="N14" s="334">
        <v>1000</v>
      </c>
      <c r="O14" s="334">
        <v>82471.48</v>
      </c>
      <c r="P14" s="356">
        <v>164942.96</v>
      </c>
      <c r="Q14" s="351">
        <v>7</v>
      </c>
      <c r="R14" s="334">
        <v>1064.29</v>
      </c>
      <c r="S14" s="334">
        <v>5725</v>
      </c>
      <c r="T14" s="334"/>
      <c r="U14" s="334"/>
      <c r="V14" s="334"/>
      <c r="W14" s="334"/>
      <c r="X14" s="334"/>
      <c r="Y14" s="334"/>
      <c r="Z14" s="334">
        <v>6789.29</v>
      </c>
      <c r="AA14" s="334">
        <v>1000</v>
      </c>
      <c r="AB14" s="334"/>
      <c r="AC14" s="334">
        <v>1000</v>
      </c>
      <c r="AD14" s="334">
        <v>82471.48</v>
      </c>
      <c r="AE14" s="360">
        <v>164942.96</v>
      </c>
      <c r="AF14" s="355">
        <v>0</v>
      </c>
      <c r="AG14" s="364">
        <v>0</v>
      </c>
      <c r="AH14" s="351">
        <v>7</v>
      </c>
      <c r="AI14" s="335">
        <v>164942.96</v>
      </c>
    </row>
    <row r="15" spans="1:35" ht="12.6" customHeight="1" x14ac:dyDescent="0.2">
      <c r="A15" s="346" t="s">
        <v>378</v>
      </c>
      <c r="B15" s="355">
        <v>2</v>
      </c>
      <c r="C15" s="334">
        <v>1028.45</v>
      </c>
      <c r="D15" s="334">
        <v>4725</v>
      </c>
      <c r="E15" s="334"/>
      <c r="F15" s="334"/>
      <c r="G15" s="334"/>
      <c r="H15" s="334"/>
      <c r="I15" s="334"/>
      <c r="J15" s="334"/>
      <c r="K15" s="334">
        <v>5753.45</v>
      </c>
      <c r="L15" s="334">
        <v>1000</v>
      </c>
      <c r="M15" s="334"/>
      <c r="N15" s="334">
        <v>1000</v>
      </c>
      <c r="O15" s="334">
        <v>70041.399999999994</v>
      </c>
      <c r="P15" s="356">
        <v>140082.79999999999</v>
      </c>
      <c r="Q15" s="351">
        <v>2</v>
      </c>
      <c r="R15" s="334">
        <v>1028.45</v>
      </c>
      <c r="S15" s="334">
        <v>4725</v>
      </c>
      <c r="T15" s="334"/>
      <c r="U15" s="334"/>
      <c r="V15" s="334"/>
      <c r="W15" s="334"/>
      <c r="X15" s="334"/>
      <c r="Y15" s="334"/>
      <c r="Z15" s="334">
        <v>5753.45</v>
      </c>
      <c r="AA15" s="334">
        <v>1000</v>
      </c>
      <c r="AB15" s="334"/>
      <c r="AC15" s="334">
        <v>1000</v>
      </c>
      <c r="AD15" s="334">
        <v>70041.399999999994</v>
      </c>
      <c r="AE15" s="360">
        <v>140082.79999999999</v>
      </c>
      <c r="AF15" s="355">
        <v>0</v>
      </c>
      <c r="AG15" s="364">
        <v>0</v>
      </c>
      <c r="AH15" s="351">
        <v>2</v>
      </c>
      <c r="AI15" s="335">
        <v>140082.79999999999</v>
      </c>
    </row>
    <row r="16" spans="1:35" ht="12.6" customHeight="1" x14ac:dyDescent="0.2">
      <c r="A16" s="346" t="s">
        <v>12</v>
      </c>
      <c r="B16" s="355">
        <v>1</v>
      </c>
      <c r="C16" s="334">
        <v>862</v>
      </c>
      <c r="D16" s="334">
        <v>4725</v>
      </c>
      <c r="E16" s="334"/>
      <c r="F16" s="334"/>
      <c r="G16" s="334"/>
      <c r="H16" s="334"/>
      <c r="I16" s="334"/>
      <c r="J16" s="334"/>
      <c r="K16" s="334">
        <v>5587</v>
      </c>
      <c r="L16" s="334">
        <v>1000</v>
      </c>
      <c r="M16" s="334"/>
      <c r="N16" s="334">
        <v>1000</v>
      </c>
      <c r="O16" s="334">
        <v>68044</v>
      </c>
      <c r="P16" s="356">
        <v>68044</v>
      </c>
      <c r="Q16" s="351">
        <v>1</v>
      </c>
      <c r="R16" s="334">
        <v>862</v>
      </c>
      <c r="S16" s="334">
        <v>4725</v>
      </c>
      <c r="T16" s="334"/>
      <c r="U16" s="334"/>
      <c r="V16" s="334"/>
      <c r="W16" s="334"/>
      <c r="X16" s="334"/>
      <c r="Y16" s="334"/>
      <c r="Z16" s="334">
        <v>5587</v>
      </c>
      <c r="AA16" s="334">
        <v>1000</v>
      </c>
      <c r="AB16" s="334"/>
      <c r="AC16" s="334">
        <v>1000</v>
      </c>
      <c r="AD16" s="334">
        <v>68044</v>
      </c>
      <c r="AE16" s="360">
        <v>68044</v>
      </c>
      <c r="AF16" s="355">
        <v>0</v>
      </c>
      <c r="AG16" s="364">
        <v>0</v>
      </c>
      <c r="AH16" s="351">
        <v>1</v>
      </c>
      <c r="AI16" s="335">
        <v>68044</v>
      </c>
    </row>
    <row r="17" spans="1:35" ht="12.6" customHeight="1" x14ac:dyDescent="0.2">
      <c r="A17" s="1425" t="s">
        <v>4</v>
      </c>
      <c r="B17" s="1605"/>
      <c r="C17" s="1606"/>
      <c r="D17" s="1606"/>
      <c r="E17" s="1606"/>
      <c r="F17" s="1606"/>
      <c r="G17" s="1606"/>
      <c r="H17" s="1606"/>
      <c r="I17" s="1606"/>
      <c r="J17" s="1606"/>
      <c r="K17" s="1606"/>
      <c r="L17" s="1606"/>
      <c r="M17" s="1606"/>
      <c r="N17" s="1606"/>
      <c r="O17" s="1606"/>
      <c r="P17" s="1607"/>
      <c r="Q17" s="1608"/>
      <c r="R17" s="1606"/>
      <c r="S17" s="1606"/>
      <c r="T17" s="1606"/>
      <c r="U17" s="1606"/>
      <c r="V17" s="1606"/>
      <c r="W17" s="1606"/>
      <c r="X17" s="1606"/>
      <c r="Y17" s="1606"/>
      <c r="Z17" s="1606"/>
      <c r="AA17" s="1606"/>
      <c r="AB17" s="1606"/>
      <c r="AC17" s="1606"/>
      <c r="AD17" s="1606"/>
      <c r="AE17" s="1609"/>
      <c r="AF17" s="1581">
        <v>0</v>
      </c>
      <c r="AG17" s="1582">
        <v>0</v>
      </c>
      <c r="AH17" s="1610"/>
      <c r="AI17" s="580"/>
    </row>
    <row r="18" spans="1:35" ht="12.6" customHeight="1" x14ac:dyDescent="0.2">
      <c r="A18" s="346" t="s">
        <v>595</v>
      </c>
      <c r="B18" s="355">
        <v>14</v>
      </c>
      <c r="C18" s="334">
        <v>789.23</v>
      </c>
      <c r="D18" s="334">
        <v>4725</v>
      </c>
      <c r="E18" s="334"/>
      <c r="F18" s="334"/>
      <c r="G18" s="334"/>
      <c r="H18" s="334"/>
      <c r="I18" s="334"/>
      <c r="J18" s="334"/>
      <c r="K18" s="334">
        <v>5514.23</v>
      </c>
      <c r="L18" s="334">
        <v>1000</v>
      </c>
      <c r="M18" s="334"/>
      <c r="N18" s="334">
        <v>1000</v>
      </c>
      <c r="O18" s="334">
        <v>67170.759999999995</v>
      </c>
      <c r="P18" s="356">
        <v>806049.12</v>
      </c>
      <c r="Q18" s="351">
        <v>14</v>
      </c>
      <c r="R18" s="334">
        <v>789.23</v>
      </c>
      <c r="S18" s="334">
        <v>4725</v>
      </c>
      <c r="T18" s="334"/>
      <c r="U18" s="334"/>
      <c r="V18" s="334"/>
      <c r="W18" s="334"/>
      <c r="X18" s="334"/>
      <c r="Y18" s="334"/>
      <c r="Z18" s="334">
        <v>5514.23</v>
      </c>
      <c r="AA18" s="334">
        <v>1000</v>
      </c>
      <c r="AB18" s="334"/>
      <c r="AC18" s="334">
        <v>1000</v>
      </c>
      <c r="AD18" s="334">
        <v>67170.759999999995</v>
      </c>
      <c r="AE18" s="360">
        <v>738878.36</v>
      </c>
      <c r="AF18" s="355">
        <v>0</v>
      </c>
      <c r="AG18" s="364">
        <v>-67170.760000000009</v>
      </c>
      <c r="AH18" s="351">
        <v>14</v>
      </c>
      <c r="AI18" s="335">
        <v>738878.36</v>
      </c>
    </row>
    <row r="19" spans="1:35" ht="12.6" customHeight="1" x14ac:dyDescent="0.2">
      <c r="A19" s="346" t="s">
        <v>596</v>
      </c>
      <c r="B19" s="355">
        <v>3</v>
      </c>
      <c r="C19" s="334">
        <v>693.77</v>
      </c>
      <c r="D19" s="334">
        <v>4725</v>
      </c>
      <c r="E19" s="334"/>
      <c r="F19" s="334"/>
      <c r="G19" s="334"/>
      <c r="H19" s="334"/>
      <c r="I19" s="334"/>
      <c r="J19" s="334"/>
      <c r="K19" s="334">
        <v>5418.77</v>
      </c>
      <c r="L19" s="334">
        <v>1000</v>
      </c>
      <c r="M19" s="334"/>
      <c r="N19" s="334">
        <v>1000</v>
      </c>
      <c r="O19" s="334">
        <v>66025.240000000005</v>
      </c>
      <c r="P19" s="356">
        <v>132050.48000000001</v>
      </c>
      <c r="Q19" s="351">
        <v>3</v>
      </c>
      <c r="R19" s="334">
        <v>693.77</v>
      </c>
      <c r="S19" s="334">
        <v>4725</v>
      </c>
      <c r="T19" s="334"/>
      <c r="U19" s="334"/>
      <c r="V19" s="334"/>
      <c r="W19" s="334"/>
      <c r="X19" s="334"/>
      <c r="Y19" s="334"/>
      <c r="Z19" s="334">
        <v>5418.77</v>
      </c>
      <c r="AA19" s="334">
        <v>1000</v>
      </c>
      <c r="AB19" s="334"/>
      <c r="AC19" s="334">
        <v>1000</v>
      </c>
      <c r="AD19" s="334">
        <v>66025.240000000005</v>
      </c>
      <c r="AE19" s="360">
        <v>132050.48000000001</v>
      </c>
      <c r="AF19" s="355">
        <v>0</v>
      </c>
      <c r="AG19" s="364">
        <v>0</v>
      </c>
      <c r="AH19" s="351">
        <v>3</v>
      </c>
      <c r="AI19" s="335">
        <v>132050.48000000001</v>
      </c>
    </row>
    <row r="20" spans="1:35" ht="12.6" customHeight="1" x14ac:dyDescent="0.2">
      <c r="A20" s="346" t="s">
        <v>597</v>
      </c>
      <c r="B20" s="355">
        <v>4</v>
      </c>
      <c r="C20" s="334">
        <v>706.19</v>
      </c>
      <c r="D20" s="334">
        <v>4725</v>
      </c>
      <c r="E20" s="334"/>
      <c r="F20" s="334"/>
      <c r="G20" s="334"/>
      <c r="H20" s="334"/>
      <c r="I20" s="334"/>
      <c r="J20" s="334"/>
      <c r="K20" s="334">
        <v>5431.1900000000005</v>
      </c>
      <c r="L20" s="334">
        <v>1000</v>
      </c>
      <c r="M20" s="334"/>
      <c r="N20" s="334">
        <v>1000</v>
      </c>
      <c r="O20" s="334">
        <v>66174.28</v>
      </c>
      <c r="P20" s="356">
        <v>264697.12</v>
      </c>
      <c r="Q20" s="351">
        <v>4</v>
      </c>
      <c r="R20" s="334">
        <v>706.19</v>
      </c>
      <c r="S20" s="334">
        <v>4725</v>
      </c>
      <c r="T20" s="334"/>
      <c r="U20" s="334"/>
      <c r="V20" s="334"/>
      <c r="W20" s="334"/>
      <c r="X20" s="334"/>
      <c r="Y20" s="334"/>
      <c r="Z20" s="334">
        <v>5431.1900000000005</v>
      </c>
      <c r="AA20" s="334">
        <v>1000</v>
      </c>
      <c r="AB20" s="334"/>
      <c r="AC20" s="334">
        <v>1000</v>
      </c>
      <c r="AD20" s="334">
        <v>66174.28</v>
      </c>
      <c r="AE20" s="360">
        <v>264697.12</v>
      </c>
      <c r="AF20" s="355">
        <v>0</v>
      </c>
      <c r="AG20" s="364">
        <v>0</v>
      </c>
      <c r="AH20" s="351">
        <v>4</v>
      </c>
      <c r="AI20" s="335">
        <v>264697.12</v>
      </c>
    </row>
    <row r="21" spans="1:35" ht="12.6" customHeight="1" x14ac:dyDescent="0.2">
      <c r="A21" s="346" t="s">
        <v>598</v>
      </c>
      <c r="B21" s="355">
        <v>1</v>
      </c>
      <c r="C21" s="334">
        <v>602</v>
      </c>
      <c r="D21" s="334">
        <v>4725</v>
      </c>
      <c r="E21" s="334"/>
      <c r="F21" s="334"/>
      <c r="G21" s="334"/>
      <c r="H21" s="334"/>
      <c r="I21" s="334"/>
      <c r="J21" s="334"/>
      <c r="K21" s="334">
        <v>5327</v>
      </c>
      <c r="L21" s="334">
        <v>1000</v>
      </c>
      <c r="M21" s="334"/>
      <c r="N21" s="334">
        <v>1000</v>
      </c>
      <c r="O21" s="334">
        <v>64924</v>
      </c>
      <c r="P21" s="356">
        <v>64924</v>
      </c>
      <c r="Q21" s="351">
        <v>1</v>
      </c>
      <c r="R21" s="334">
        <v>602</v>
      </c>
      <c r="S21" s="334">
        <v>4725</v>
      </c>
      <c r="T21" s="334"/>
      <c r="U21" s="334"/>
      <c r="V21" s="334"/>
      <c r="W21" s="334"/>
      <c r="X21" s="334"/>
      <c r="Y21" s="334"/>
      <c r="Z21" s="334">
        <v>5327</v>
      </c>
      <c r="AA21" s="334">
        <v>1000</v>
      </c>
      <c r="AB21" s="334"/>
      <c r="AC21" s="334">
        <v>1000</v>
      </c>
      <c r="AD21" s="334">
        <v>64924</v>
      </c>
      <c r="AE21" s="360">
        <v>64924</v>
      </c>
      <c r="AF21" s="355">
        <v>0</v>
      </c>
      <c r="AG21" s="364">
        <v>0</v>
      </c>
      <c r="AH21" s="351">
        <v>1</v>
      </c>
      <c r="AI21" s="335">
        <v>64924</v>
      </c>
    </row>
    <row r="22" spans="1:35" ht="12.6" customHeight="1" x14ac:dyDescent="0.2">
      <c r="A22" s="1425" t="s">
        <v>5</v>
      </c>
      <c r="B22" s="1605"/>
      <c r="C22" s="1606"/>
      <c r="D22" s="1606"/>
      <c r="E22" s="1606"/>
      <c r="F22" s="1606"/>
      <c r="G22" s="1606"/>
      <c r="H22" s="1606"/>
      <c r="I22" s="1606"/>
      <c r="J22" s="1606"/>
      <c r="K22" s="1606"/>
      <c r="L22" s="1606"/>
      <c r="M22" s="1606"/>
      <c r="N22" s="1606"/>
      <c r="O22" s="1606"/>
      <c r="P22" s="1607"/>
      <c r="Q22" s="1608"/>
      <c r="R22" s="1606"/>
      <c r="S22" s="1606"/>
      <c r="T22" s="1606"/>
      <c r="U22" s="1606"/>
      <c r="V22" s="1606"/>
      <c r="W22" s="1606"/>
      <c r="X22" s="1606"/>
      <c r="Y22" s="1606"/>
      <c r="Z22" s="1606"/>
      <c r="AA22" s="1606"/>
      <c r="AB22" s="1606"/>
      <c r="AC22" s="1606"/>
      <c r="AD22" s="1606"/>
      <c r="AE22" s="1609"/>
      <c r="AF22" s="1581">
        <v>0</v>
      </c>
      <c r="AG22" s="1582">
        <v>0</v>
      </c>
      <c r="AH22" s="1610"/>
      <c r="AI22" s="580"/>
    </row>
    <row r="23" spans="1:35" ht="12.6" customHeight="1" x14ac:dyDescent="0.2">
      <c r="A23" s="346" t="s">
        <v>599</v>
      </c>
      <c r="B23" s="355">
        <v>29</v>
      </c>
      <c r="C23" s="334">
        <v>632.67999999999995</v>
      </c>
      <c r="D23" s="334">
        <v>3576.72</v>
      </c>
      <c r="E23" s="334"/>
      <c r="F23" s="334"/>
      <c r="G23" s="334"/>
      <c r="H23" s="334"/>
      <c r="I23" s="334"/>
      <c r="J23" s="334"/>
      <c r="K23" s="334">
        <v>4209.3999999999996</v>
      </c>
      <c r="L23" s="334">
        <v>1000</v>
      </c>
      <c r="M23" s="334"/>
      <c r="N23" s="334">
        <v>1000</v>
      </c>
      <c r="O23" s="334">
        <v>51512.799999999996</v>
      </c>
      <c r="P23" s="356">
        <v>1493871.2</v>
      </c>
      <c r="Q23" s="351">
        <v>29</v>
      </c>
      <c r="R23" s="334">
        <v>632.67999999999995</v>
      </c>
      <c r="S23" s="334">
        <v>3576.72</v>
      </c>
      <c r="T23" s="334"/>
      <c r="U23" s="334"/>
      <c r="V23" s="334"/>
      <c r="W23" s="334"/>
      <c r="X23" s="334"/>
      <c r="Y23" s="334"/>
      <c r="Z23" s="334">
        <v>4209.3999999999996</v>
      </c>
      <c r="AA23" s="334">
        <v>1000</v>
      </c>
      <c r="AB23" s="334"/>
      <c r="AC23" s="334">
        <v>1000</v>
      </c>
      <c r="AD23" s="334">
        <v>51512.799999999996</v>
      </c>
      <c r="AE23" s="360">
        <v>1390845.5999999999</v>
      </c>
      <c r="AF23" s="355">
        <v>0</v>
      </c>
      <c r="AG23" s="364">
        <v>-103025.60000000009</v>
      </c>
      <c r="AH23" s="351">
        <v>29</v>
      </c>
      <c r="AI23" s="335">
        <v>1390845.5999999999</v>
      </c>
    </row>
    <row r="24" spans="1:35" ht="12.6" customHeight="1" x14ac:dyDescent="0.2">
      <c r="A24" s="346" t="s">
        <v>600</v>
      </c>
      <c r="B24" s="355">
        <v>10</v>
      </c>
      <c r="C24" s="334">
        <v>584.35</v>
      </c>
      <c r="D24" s="334">
        <v>3525</v>
      </c>
      <c r="E24" s="334"/>
      <c r="F24" s="334"/>
      <c r="G24" s="334"/>
      <c r="H24" s="334"/>
      <c r="I24" s="334"/>
      <c r="J24" s="334"/>
      <c r="K24" s="334">
        <v>4109.3500000000004</v>
      </c>
      <c r="L24" s="334">
        <v>1000</v>
      </c>
      <c r="M24" s="334"/>
      <c r="N24" s="334">
        <v>1000</v>
      </c>
      <c r="O24" s="334">
        <v>50312.200000000004</v>
      </c>
      <c r="P24" s="356">
        <v>503122</v>
      </c>
      <c r="Q24" s="351">
        <v>10</v>
      </c>
      <c r="R24" s="334">
        <v>584.35</v>
      </c>
      <c r="S24" s="334">
        <v>3525</v>
      </c>
      <c r="T24" s="334"/>
      <c r="U24" s="334"/>
      <c r="V24" s="334"/>
      <c r="W24" s="334"/>
      <c r="X24" s="334"/>
      <c r="Y24" s="334"/>
      <c r="Z24" s="334">
        <v>4109.3500000000004</v>
      </c>
      <c r="AA24" s="334">
        <v>1000</v>
      </c>
      <c r="AB24" s="334"/>
      <c r="AC24" s="334">
        <v>1000</v>
      </c>
      <c r="AD24" s="334">
        <v>50312.200000000004</v>
      </c>
      <c r="AE24" s="360">
        <v>603746.4</v>
      </c>
      <c r="AF24" s="355">
        <v>0</v>
      </c>
      <c r="AG24" s="364">
        <v>100624.40000000002</v>
      </c>
      <c r="AH24" s="351">
        <v>10</v>
      </c>
      <c r="AI24" s="335">
        <v>603746.4</v>
      </c>
    </row>
    <row r="25" spans="1:35" ht="12.6" customHeight="1" x14ac:dyDescent="0.2">
      <c r="A25" s="346" t="s">
        <v>601</v>
      </c>
      <c r="B25" s="355">
        <v>2</v>
      </c>
      <c r="C25" s="334">
        <v>573.19000000000005</v>
      </c>
      <c r="D25" s="334">
        <v>3525</v>
      </c>
      <c r="E25" s="334"/>
      <c r="F25" s="334"/>
      <c r="G25" s="334"/>
      <c r="H25" s="334"/>
      <c r="I25" s="334"/>
      <c r="J25" s="334"/>
      <c r="K25" s="334">
        <v>4098.1900000000005</v>
      </c>
      <c r="L25" s="334">
        <v>1000</v>
      </c>
      <c r="M25" s="334"/>
      <c r="N25" s="334">
        <v>1000</v>
      </c>
      <c r="O25" s="334">
        <v>50178.280000000006</v>
      </c>
      <c r="P25" s="356">
        <v>100356.56</v>
      </c>
      <c r="Q25" s="351">
        <v>2</v>
      </c>
      <c r="R25" s="334">
        <v>573.19000000000005</v>
      </c>
      <c r="S25" s="334">
        <v>3525</v>
      </c>
      <c r="T25" s="334"/>
      <c r="U25" s="334"/>
      <c r="V25" s="334"/>
      <c r="W25" s="334"/>
      <c r="X25" s="334"/>
      <c r="Y25" s="334"/>
      <c r="Z25" s="334">
        <v>4098.1900000000005</v>
      </c>
      <c r="AA25" s="334">
        <v>1000</v>
      </c>
      <c r="AB25" s="334"/>
      <c r="AC25" s="334">
        <v>1000</v>
      </c>
      <c r="AD25" s="334">
        <v>50178.280000000006</v>
      </c>
      <c r="AE25" s="360">
        <v>100356.56000000001</v>
      </c>
      <c r="AF25" s="355">
        <v>0</v>
      </c>
      <c r="AG25" s="364">
        <v>0</v>
      </c>
      <c r="AH25" s="351">
        <v>2</v>
      </c>
      <c r="AI25" s="335">
        <v>100356.56000000001</v>
      </c>
    </row>
    <row r="26" spans="1:35" ht="12.6" customHeight="1" x14ac:dyDescent="0.2">
      <c r="A26" s="346" t="s">
        <v>602</v>
      </c>
      <c r="B26" s="355">
        <v>7</v>
      </c>
      <c r="C26" s="334">
        <v>554.16</v>
      </c>
      <c r="D26" s="334">
        <v>3525</v>
      </c>
      <c r="E26" s="334"/>
      <c r="F26" s="334"/>
      <c r="G26" s="334"/>
      <c r="H26" s="334"/>
      <c r="I26" s="334"/>
      <c r="J26" s="334"/>
      <c r="K26" s="334">
        <v>4079.16</v>
      </c>
      <c r="L26" s="334">
        <v>1000</v>
      </c>
      <c r="M26" s="334"/>
      <c r="N26" s="334">
        <v>1000</v>
      </c>
      <c r="O26" s="334">
        <v>49949.919999999998</v>
      </c>
      <c r="P26" s="356">
        <v>349649.44</v>
      </c>
      <c r="Q26" s="351">
        <v>7</v>
      </c>
      <c r="R26" s="334">
        <v>554.16</v>
      </c>
      <c r="S26" s="334">
        <v>3525</v>
      </c>
      <c r="T26" s="334"/>
      <c r="U26" s="334"/>
      <c r="V26" s="334"/>
      <c r="W26" s="334"/>
      <c r="X26" s="334"/>
      <c r="Y26" s="334"/>
      <c r="Z26" s="334">
        <v>4079.16</v>
      </c>
      <c r="AA26" s="334">
        <v>1000</v>
      </c>
      <c r="AB26" s="334"/>
      <c r="AC26" s="334">
        <v>1000</v>
      </c>
      <c r="AD26" s="334">
        <v>49949.919999999998</v>
      </c>
      <c r="AE26" s="360">
        <v>349649.44</v>
      </c>
      <c r="AF26" s="355">
        <v>0</v>
      </c>
      <c r="AG26" s="364">
        <v>0</v>
      </c>
      <c r="AH26" s="351">
        <v>7</v>
      </c>
      <c r="AI26" s="335">
        <v>349649.44</v>
      </c>
    </row>
    <row r="27" spans="1:35" ht="12.6" customHeight="1" x14ac:dyDescent="0.2">
      <c r="A27" s="1425" t="s">
        <v>6</v>
      </c>
      <c r="B27" s="1605"/>
      <c r="C27" s="1606"/>
      <c r="D27" s="1606"/>
      <c r="E27" s="1606"/>
      <c r="F27" s="1606"/>
      <c r="G27" s="1606"/>
      <c r="H27" s="1606"/>
      <c r="I27" s="1606"/>
      <c r="J27" s="1606"/>
      <c r="K27" s="1606"/>
      <c r="L27" s="1606"/>
      <c r="M27" s="1606"/>
      <c r="N27" s="1606"/>
      <c r="O27" s="1606"/>
      <c r="P27" s="1607"/>
      <c r="Q27" s="1608"/>
      <c r="R27" s="1606"/>
      <c r="S27" s="1606"/>
      <c r="T27" s="1606"/>
      <c r="U27" s="1606"/>
      <c r="V27" s="1606"/>
      <c r="W27" s="1606"/>
      <c r="X27" s="1606"/>
      <c r="Y27" s="1606"/>
      <c r="Z27" s="1606"/>
      <c r="AA27" s="1606"/>
      <c r="AB27" s="1606"/>
      <c r="AC27" s="1606"/>
      <c r="AD27" s="1606"/>
      <c r="AE27" s="1609"/>
      <c r="AF27" s="1581">
        <v>0</v>
      </c>
      <c r="AG27" s="1582">
        <v>0</v>
      </c>
      <c r="AH27" s="1610"/>
      <c r="AI27" s="580"/>
    </row>
    <row r="28" spans="1:35" ht="12.6" customHeight="1" x14ac:dyDescent="0.2">
      <c r="A28" s="346" t="s">
        <v>603</v>
      </c>
      <c r="B28" s="355">
        <v>2</v>
      </c>
      <c r="C28" s="334">
        <v>557</v>
      </c>
      <c r="D28" s="334">
        <v>3325</v>
      </c>
      <c r="E28" s="334"/>
      <c r="F28" s="334"/>
      <c r="G28" s="334"/>
      <c r="H28" s="334"/>
      <c r="I28" s="334"/>
      <c r="J28" s="334"/>
      <c r="K28" s="334">
        <v>3882</v>
      </c>
      <c r="L28" s="334">
        <v>1000</v>
      </c>
      <c r="M28" s="334"/>
      <c r="N28" s="334">
        <v>1000</v>
      </c>
      <c r="O28" s="334">
        <v>47584</v>
      </c>
      <c r="P28" s="356">
        <v>95168</v>
      </c>
      <c r="Q28" s="351">
        <v>2</v>
      </c>
      <c r="R28" s="334">
        <v>557</v>
      </c>
      <c r="S28" s="334">
        <v>3325</v>
      </c>
      <c r="T28" s="334"/>
      <c r="U28" s="334"/>
      <c r="V28" s="334"/>
      <c r="W28" s="334"/>
      <c r="X28" s="334"/>
      <c r="Y28" s="334"/>
      <c r="Z28" s="334">
        <v>3882</v>
      </c>
      <c r="AA28" s="334">
        <v>1000</v>
      </c>
      <c r="AB28" s="334"/>
      <c r="AC28" s="334">
        <v>1000</v>
      </c>
      <c r="AD28" s="334">
        <v>47584</v>
      </c>
      <c r="AE28" s="360">
        <v>190336</v>
      </c>
      <c r="AF28" s="355">
        <v>0</v>
      </c>
      <c r="AG28" s="364">
        <v>95168</v>
      </c>
      <c r="AH28" s="351">
        <v>2</v>
      </c>
      <c r="AI28" s="335">
        <v>190336</v>
      </c>
    </row>
    <row r="29" spans="1:35" ht="12.6" customHeight="1" x14ac:dyDescent="0.2">
      <c r="A29" s="346" t="s">
        <v>604</v>
      </c>
      <c r="B29" s="355">
        <v>8</v>
      </c>
      <c r="C29" s="334">
        <v>592.46</v>
      </c>
      <c r="D29" s="334">
        <v>3325</v>
      </c>
      <c r="E29" s="334"/>
      <c r="F29" s="334"/>
      <c r="G29" s="334"/>
      <c r="H29" s="334"/>
      <c r="I29" s="334"/>
      <c r="J29" s="334"/>
      <c r="K29" s="334">
        <v>3917.46</v>
      </c>
      <c r="L29" s="334">
        <v>1000</v>
      </c>
      <c r="M29" s="334"/>
      <c r="N29" s="334">
        <v>1000</v>
      </c>
      <c r="O29" s="334">
        <v>48009.520000000004</v>
      </c>
      <c r="P29" s="356">
        <v>336066.64</v>
      </c>
      <c r="Q29" s="351">
        <v>8</v>
      </c>
      <c r="R29" s="334">
        <v>592.46</v>
      </c>
      <c r="S29" s="334">
        <v>3325</v>
      </c>
      <c r="T29" s="334"/>
      <c r="U29" s="334"/>
      <c r="V29" s="334"/>
      <c r="W29" s="334"/>
      <c r="X29" s="334"/>
      <c r="Y29" s="334"/>
      <c r="Z29" s="334">
        <v>3917.46</v>
      </c>
      <c r="AA29" s="334">
        <v>1000</v>
      </c>
      <c r="AB29" s="334"/>
      <c r="AC29" s="334">
        <v>1000</v>
      </c>
      <c r="AD29" s="334">
        <v>48009.520000000004</v>
      </c>
      <c r="AE29" s="360">
        <v>336066.64</v>
      </c>
      <c r="AF29" s="355">
        <v>0</v>
      </c>
      <c r="AG29" s="364">
        <v>0</v>
      </c>
      <c r="AH29" s="351">
        <v>8</v>
      </c>
      <c r="AI29" s="335">
        <v>336066.64</v>
      </c>
    </row>
    <row r="30" spans="1:35" ht="12.6" customHeight="1" x14ac:dyDescent="0.2">
      <c r="A30" s="346" t="s">
        <v>605</v>
      </c>
      <c r="B30" s="355">
        <v>5</v>
      </c>
      <c r="C30" s="337">
        <v>536.12</v>
      </c>
      <c r="D30" s="334">
        <v>3325</v>
      </c>
      <c r="E30" s="334"/>
      <c r="F30" s="334"/>
      <c r="G30" s="334"/>
      <c r="H30" s="334"/>
      <c r="I30" s="334"/>
      <c r="J30" s="334"/>
      <c r="K30" s="334">
        <v>3861.12</v>
      </c>
      <c r="L30" s="334">
        <v>1000</v>
      </c>
      <c r="M30" s="334"/>
      <c r="N30" s="334">
        <v>1000</v>
      </c>
      <c r="O30" s="334">
        <v>47333.440000000002</v>
      </c>
      <c r="P30" s="356">
        <v>236667.2</v>
      </c>
      <c r="Q30" s="351">
        <v>5</v>
      </c>
      <c r="R30" s="337">
        <v>536.12</v>
      </c>
      <c r="S30" s="334">
        <v>3325</v>
      </c>
      <c r="T30" s="334"/>
      <c r="U30" s="334"/>
      <c r="V30" s="334"/>
      <c r="W30" s="334"/>
      <c r="X30" s="334"/>
      <c r="Y30" s="334"/>
      <c r="Z30" s="334">
        <v>3861.12</v>
      </c>
      <c r="AA30" s="334">
        <v>1000</v>
      </c>
      <c r="AB30" s="334"/>
      <c r="AC30" s="334">
        <v>1000</v>
      </c>
      <c r="AD30" s="334">
        <v>47333.440000000002</v>
      </c>
      <c r="AE30" s="360">
        <v>189333.76000000001</v>
      </c>
      <c r="AF30" s="355">
        <v>0</v>
      </c>
      <c r="AG30" s="364">
        <v>-47333.440000000002</v>
      </c>
      <c r="AH30" s="351">
        <v>5</v>
      </c>
      <c r="AI30" s="335">
        <v>189333.76000000001</v>
      </c>
    </row>
    <row r="31" spans="1:35" ht="12.6" customHeight="1" x14ac:dyDescent="0.2">
      <c r="A31" s="366" t="s">
        <v>350</v>
      </c>
      <c r="B31" s="367">
        <v>100</v>
      </c>
      <c r="C31" s="368"/>
      <c r="D31" s="368"/>
      <c r="E31" s="368"/>
      <c r="F31" s="368"/>
      <c r="G31" s="368"/>
      <c r="H31" s="368"/>
      <c r="I31" s="368"/>
      <c r="J31" s="368"/>
      <c r="K31" s="368"/>
      <c r="L31" s="369"/>
      <c r="M31" s="369"/>
      <c r="N31" s="369"/>
      <c r="O31" s="370" t="s">
        <v>606</v>
      </c>
      <c r="P31" s="371">
        <v>5959691.5199999996</v>
      </c>
      <c r="Q31" s="372">
        <v>100</v>
      </c>
      <c r="R31" s="368"/>
      <c r="S31" s="368"/>
      <c r="T31" s="368"/>
      <c r="U31" s="368"/>
      <c r="V31" s="368"/>
      <c r="W31" s="368"/>
      <c r="X31" s="368"/>
      <c r="Y31" s="368"/>
      <c r="Z31" s="368"/>
      <c r="AA31" s="369"/>
      <c r="AB31" s="369"/>
      <c r="AC31" s="369"/>
      <c r="AD31" s="368"/>
      <c r="AE31" s="373">
        <v>5937954.1200000001</v>
      </c>
      <c r="AF31" s="374"/>
      <c r="AG31" s="375"/>
      <c r="AH31" s="372">
        <v>100</v>
      </c>
      <c r="AI31" s="371">
        <v>6140450.1200000001</v>
      </c>
    </row>
    <row r="32" spans="1:35" ht="12.6" customHeight="1" x14ac:dyDescent="0.2">
      <c r="A32" s="348" t="s">
        <v>21246</v>
      </c>
      <c r="B32" s="357"/>
      <c r="C32" s="336"/>
      <c r="D32" s="336"/>
      <c r="E32" s="336"/>
      <c r="F32" s="336"/>
      <c r="G32" s="336"/>
      <c r="H32" s="336"/>
      <c r="I32" s="336"/>
      <c r="J32" s="336"/>
      <c r="K32" s="336"/>
      <c r="L32" s="336"/>
      <c r="M32" s="336"/>
      <c r="N32" s="336"/>
      <c r="O32" s="336"/>
      <c r="P32" s="390">
        <v>182397</v>
      </c>
      <c r="Q32" s="352"/>
      <c r="R32" s="336"/>
      <c r="S32" s="336"/>
      <c r="T32" s="336"/>
      <c r="U32" s="336"/>
      <c r="V32" s="336"/>
      <c r="W32" s="336"/>
      <c r="X32" s="336"/>
      <c r="Y32" s="336"/>
      <c r="Z32" s="336"/>
      <c r="AA32" s="336"/>
      <c r="AB32" s="336"/>
      <c r="AC32" s="336"/>
      <c r="AD32" s="336"/>
      <c r="AE32" s="391">
        <v>86000</v>
      </c>
      <c r="AF32" s="357"/>
      <c r="AG32" s="365"/>
      <c r="AH32" s="352"/>
      <c r="AI32" s="389">
        <v>86000</v>
      </c>
    </row>
    <row r="33" spans="1:35" ht="12.6" customHeight="1" x14ac:dyDescent="0.2">
      <c r="A33" s="348" t="s">
        <v>21247</v>
      </c>
      <c r="B33" s="358"/>
      <c r="C33" s="336"/>
      <c r="D33" s="336"/>
      <c r="E33" s="336"/>
      <c r="F33" s="336"/>
      <c r="G33" s="336"/>
      <c r="H33" s="336"/>
      <c r="I33" s="336"/>
      <c r="J33" s="336"/>
      <c r="K33" s="336"/>
      <c r="L33" s="336"/>
      <c r="M33" s="336"/>
      <c r="N33" s="336"/>
      <c r="O33" s="336"/>
      <c r="P33" s="390">
        <v>10000</v>
      </c>
      <c r="Q33" s="352"/>
      <c r="R33" s="336"/>
      <c r="S33" s="336"/>
      <c r="T33" s="336"/>
      <c r="U33" s="336"/>
      <c r="V33" s="336"/>
      <c r="W33" s="336"/>
      <c r="X33" s="336"/>
      <c r="Y33" s="336"/>
      <c r="Z33" s="336"/>
      <c r="AA33" s="336"/>
      <c r="AB33" s="336"/>
      <c r="AC33" s="336"/>
      <c r="AD33" s="336"/>
      <c r="AE33" s="391">
        <v>10000</v>
      </c>
      <c r="AF33" s="357"/>
      <c r="AG33" s="365"/>
      <c r="AH33" s="352"/>
      <c r="AI33" s="389">
        <v>0</v>
      </c>
    </row>
    <row r="34" spans="1:35" ht="12.6" customHeight="1" x14ac:dyDescent="0.2">
      <c r="A34" s="348" t="s">
        <v>21248</v>
      </c>
      <c r="B34" s="358"/>
      <c r="C34" s="336"/>
      <c r="D34" s="336"/>
      <c r="E34" s="336"/>
      <c r="F34" s="336"/>
      <c r="G34" s="336"/>
      <c r="H34" s="336"/>
      <c r="I34" s="336"/>
      <c r="J34" s="336"/>
      <c r="K34" s="336"/>
      <c r="L34" s="336"/>
      <c r="M34" s="336"/>
      <c r="N34" s="336"/>
      <c r="O34" s="336"/>
      <c r="P34" s="390">
        <v>109109</v>
      </c>
      <c r="Q34" s="353"/>
      <c r="R34" s="336"/>
      <c r="S34" s="336"/>
      <c r="T34" s="336"/>
      <c r="U34" s="336"/>
      <c r="V34" s="336"/>
      <c r="W34" s="336"/>
      <c r="X34" s="336"/>
      <c r="Y34" s="336"/>
      <c r="Z34" s="336"/>
      <c r="AA34" s="336"/>
      <c r="AB34" s="336"/>
      <c r="AC34" s="336"/>
      <c r="AD34" s="336"/>
      <c r="AE34" s="391">
        <v>394240</v>
      </c>
      <c r="AF34" s="357"/>
      <c r="AG34" s="365"/>
      <c r="AH34" s="352"/>
      <c r="AI34" s="389">
        <v>125422</v>
      </c>
    </row>
    <row r="35" spans="1:35" ht="12.6" customHeight="1" x14ac:dyDescent="0.2">
      <c r="A35" s="348" t="s">
        <v>21249</v>
      </c>
      <c r="B35" s="358"/>
      <c r="C35" s="336"/>
      <c r="D35" s="336"/>
      <c r="E35" s="336"/>
      <c r="F35" s="336"/>
      <c r="G35" s="336"/>
      <c r="H35" s="336"/>
      <c r="I35" s="336"/>
      <c r="J35" s="336"/>
      <c r="K35" s="336"/>
      <c r="L35" s="336"/>
      <c r="M35" s="336"/>
      <c r="N35" s="336"/>
      <c r="O35" s="336"/>
      <c r="P35" s="390">
        <v>0</v>
      </c>
      <c r="Q35" s="353"/>
      <c r="R35" s="336"/>
      <c r="S35" s="336"/>
      <c r="T35" s="336"/>
      <c r="U35" s="336"/>
      <c r="V35" s="336"/>
      <c r="W35" s="336"/>
      <c r="X35" s="336"/>
      <c r="Y35" s="336"/>
      <c r="Z35" s="336"/>
      <c r="AA35" s="336"/>
      <c r="AB35" s="336"/>
      <c r="AC35" s="336"/>
      <c r="AD35" s="336"/>
      <c r="AE35" s="391"/>
      <c r="AF35" s="357"/>
      <c r="AG35" s="365"/>
      <c r="AH35" s="352"/>
      <c r="AI35" s="389"/>
    </row>
    <row r="36" spans="1:35" ht="12.6" customHeight="1" x14ac:dyDescent="0.2">
      <c r="A36" s="348" t="s">
        <v>21250</v>
      </c>
      <c r="B36" s="358"/>
      <c r="C36" s="336"/>
      <c r="D36" s="336"/>
      <c r="E36" s="336"/>
      <c r="F36" s="336"/>
      <c r="G36" s="336"/>
      <c r="H36" s="336"/>
      <c r="I36" s="336"/>
      <c r="J36" s="336"/>
      <c r="K36" s="336"/>
      <c r="L36" s="336"/>
      <c r="M36" s="336"/>
      <c r="N36" s="336"/>
      <c r="O36" s="336"/>
      <c r="P36" s="390">
        <v>273532</v>
      </c>
      <c r="Q36" s="353"/>
      <c r="R36" s="336"/>
      <c r="S36" s="336"/>
      <c r="T36" s="336"/>
      <c r="U36" s="336"/>
      <c r="V36" s="336"/>
      <c r="W36" s="336"/>
      <c r="X36" s="336"/>
      <c r="Y36" s="336"/>
      <c r="Z36" s="336"/>
      <c r="AA36" s="336"/>
      <c r="AB36" s="336"/>
      <c r="AC36" s="336"/>
      <c r="AD36" s="336"/>
      <c r="AE36" s="391">
        <v>269798</v>
      </c>
      <c r="AF36" s="357"/>
      <c r="AG36" s="365"/>
      <c r="AH36" s="352"/>
      <c r="AI36" s="389">
        <v>269798</v>
      </c>
    </row>
    <row r="37" spans="1:35" ht="12.6" customHeight="1" x14ac:dyDescent="0.2">
      <c r="A37" s="349" t="s">
        <v>21251</v>
      </c>
      <c r="B37" s="358"/>
      <c r="C37" s="336"/>
      <c r="D37" s="336"/>
      <c r="E37" s="336"/>
      <c r="F37" s="336"/>
      <c r="G37" s="336"/>
      <c r="H37" s="336"/>
      <c r="I37" s="336"/>
      <c r="J37" s="336"/>
      <c r="K37" s="336"/>
      <c r="L37" s="336"/>
      <c r="M37" s="336"/>
      <c r="N37" s="336"/>
      <c r="O37" s="336"/>
      <c r="P37" s="390"/>
      <c r="Q37" s="353"/>
      <c r="R37" s="336"/>
      <c r="S37" s="336"/>
      <c r="T37" s="336"/>
      <c r="U37" s="336"/>
      <c r="V37" s="336"/>
      <c r="W37" s="336"/>
      <c r="X37" s="336"/>
      <c r="Y37" s="336"/>
      <c r="Z37" s="336"/>
      <c r="AA37" s="336"/>
      <c r="AB37" s="336"/>
      <c r="AC37" s="336"/>
      <c r="AD37" s="336"/>
      <c r="AE37" s="391">
        <v>450000</v>
      </c>
      <c r="AF37" s="357"/>
      <c r="AG37" s="365"/>
      <c r="AH37" s="352"/>
      <c r="AI37" s="389">
        <v>450000</v>
      </c>
    </row>
    <row r="38" spans="1:35" ht="12.6" customHeight="1" x14ac:dyDescent="0.2">
      <c r="A38" s="349" t="s">
        <v>21252</v>
      </c>
      <c r="B38" s="358"/>
      <c r="C38" s="336"/>
      <c r="D38" s="336"/>
      <c r="E38" s="336"/>
      <c r="F38" s="336"/>
      <c r="G38" s="336"/>
      <c r="H38" s="336"/>
      <c r="I38" s="336"/>
      <c r="J38" s="336"/>
      <c r="K38" s="336"/>
      <c r="L38" s="336"/>
      <c r="M38" s="336"/>
      <c r="N38" s="336"/>
      <c r="O38" s="336"/>
      <c r="P38" s="390">
        <v>310515</v>
      </c>
      <c r="Q38" s="353"/>
      <c r="R38" s="336"/>
      <c r="S38" s="336"/>
      <c r="T38" s="336"/>
      <c r="U38" s="336"/>
      <c r="V38" s="336"/>
      <c r="W38" s="336"/>
      <c r="X38" s="336"/>
      <c r="Y38" s="336"/>
      <c r="Z38" s="336"/>
      <c r="AA38" s="336"/>
      <c r="AB38" s="336"/>
      <c r="AC38" s="336"/>
      <c r="AD38" s="336"/>
      <c r="AE38" s="391"/>
      <c r="AF38" s="357"/>
      <c r="AG38" s="365"/>
      <c r="AH38" s="352"/>
      <c r="AI38" s="389"/>
    </row>
    <row r="39" spans="1:35" ht="12.6" customHeight="1" x14ac:dyDescent="0.2">
      <c r="A39" s="348" t="s">
        <v>21253</v>
      </c>
      <c r="B39" s="358"/>
      <c r="C39" s="336"/>
      <c r="D39" s="336"/>
      <c r="E39" s="336"/>
      <c r="F39" s="336"/>
      <c r="G39" s="336"/>
      <c r="H39" s="336"/>
      <c r="I39" s="336"/>
      <c r="J39" s="336"/>
      <c r="K39" s="336"/>
      <c r="L39" s="336"/>
      <c r="M39" s="336"/>
      <c r="N39" s="336"/>
      <c r="O39" s="336"/>
      <c r="P39" s="390">
        <v>190873.79999999996</v>
      </c>
      <c r="Q39" s="353"/>
      <c r="R39" s="336"/>
      <c r="S39" s="336"/>
      <c r="T39" s="336"/>
      <c r="U39" s="336"/>
      <c r="V39" s="336"/>
      <c r="W39" s="336"/>
      <c r="X39" s="336"/>
      <c r="Y39" s="336"/>
      <c r="Z39" s="336"/>
      <c r="AA39" s="336"/>
      <c r="AB39" s="336"/>
      <c r="AC39" s="336"/>
      <c r="AD39" s="336"/>
      <c r="AE39" s="392">
        <v>194547</v>
      </c>
      <c r="AF39" s="357"/>
      <c r="AG39" s="365"/>
      <c r="AH39" s="352"/>
      <c r="AI39" s="390">
        <v>166331</v>
      </c>
    </row>
    <row r="40" spans="1:35" ht="12.6" customHeight="1" x14ac:dyDescent="0.2">
      <c r="A40" s="366" t="s">
        <v>352</v>
      </c>
      <c r="B40" s="376"/>
      <c r="C40" s="377"/>
      <c r="D40" s="377"/>
      <c r="E40" s="377"/>
      <c r="F40" s="377"/>
      <c r="G40" s="377"/>
      <c r="H40" s="377"/>
      <c r="I40" s="377"/>
      <c r="J40" s="377"/>
      <c r="K40" s="377"/>
      <c r="L40" s="377"/>
      <c r="M40" s="377"/>
      <c r="N40" s="377"/>
      <c r="O40" s="377"/>
      <c r="P40" s="378">
        <v>1076426.8</v>
      </c>
      <c r="Q40" s="379"/>
      <c r="R40" s="377"/>
      <c r="S40" s="377"/>
      <c r="T40" s="377"/>
      <c r="U40" s="377"/>
      <c r="V40" s="377"/>
      <c r="W40" s="377"/>
      <c r="X40" s="377"/>
      <c r="Y40" s="377"/>
      <c r="Z40" s="377"/>
      <c r="AA40" s="377"/>
      <c r="AB40" s="377"/>
      <c r="AC40" s="377"/>
      <c r="AD40" s="377"/>
      <c r="AE40" s="380">
        <v>1404585</v>
      </c>
      <c r="AF40" s="374"/>
      <c r="AG40" s="375"/>
      <c r="AH40" s="381"/>
      <c r="AI40" s="378">
        <v>1097551</v>
      </c>
    </row>
    <row r="41" spans="1:35" ht="12.6" customHeight="1" thickBot="1" x14ac:dyDescent="0.25">
      <c r="A41" s="382" t="s">
        <v>607</v>
      </c>
      <c r="B41" s="386">
        <f>+B31</f>
        <v>100</v>
      </c>
      <c r="C41" s="384"/>
      <c r="D41" s="384"/>
      <c r="E41" s="384"/>
      <c r="F41" s="384"/>
      <c r="G41" s="384"/>
      <c r="H41" s="384"/>
      <c r="I41" s="384"/>
      <c r="J41" s="384"/>
      <c r="K41" s="384"/>
      <c r="L41" s="384"/>
      <c r="M41" s="384"/>
      <c r="N41" s="384"/>
      <c r="O41" s="384"/>
      <c r="P41" s="383">
        <v>7036118.3199999994</v>
      </c>
      <c r="Q41" s="388">
        <f>+Q31</f>
        <v>100</v>
      </c>
      <c r="R41" s="384"/>
      <c r="S41" s="384"/>
      <c r="T41" s="384"/>
      <c r="U41" s="384"/>
      <c r="V41" s="384"/>
      <c r="W41" s="384"/>
      <c r="X41" s="384"/>
      <c r="Y41" s="384"/>
      <c r="Z41" s="384"/>
      <c r="AA41" s="384"/>
      <c r="AB41" s="384"/>
      <c r="AC41" s="384"/>
      <c r="AD41" s="384"/>
      <c r="AE41" s="385">
        <v>7342539.1200000001</v>
      </c>
      <c r="AF41" s="386">
        <f>+B41-Q41</f>
        <v>0</v>
      </c>
      <c r="AG41" s="387">
        <f>+P41-AE41</f>
        <v>-306420.80000000075</v>
      </c>
      <c r="AH41" s="388">
        <f>+AH31</f>
        <v>100</v>
      </c>
      <c r="AI41" s="383">
        <v>7238001.1200000001</v>
      </c>
    </row>
    <row r="42" spans="1:35" ht="12.6" customHeight="1" thickTop="1" x14ac:dyDescent="0.2">
      <c r="A42" s="401" t="s">
        <v>608</v>
      </c>
      <c r="B42" s="405"/>
      <c r="C42" s="393"/>
      <c r="D42" s="393"/>
      <c r="E42" s="393"/>
      <c r="F42" s="393"/>
      <c r="G42" s="393"/>
      <c r="H42" s="393"/>
      <c r="I42" s="393"/>
      <c r="J42" s="393"/>
      <c r="K42" s="393"/>
      <c r="L42" s="393"/>
      <c r="M42" s="393"/>
      <c r="N42" s="393"/>
      <c r="O42" s="393"/>
      <c r="P42" s="394"/>
      <c r="Q42" s="403"/>
      <c r="R42" s="393"/>
      <c r="S42" s="393"/>
      <c r="T42" s="393"/>
      <c r="U42" s="393"/>
      <c r="V42" s="393"/>
      <c r="W42" s="393"/>
      <c r="X42" s="393"/>
      <c r="Y42" s="393"/>
      <c r="Z42" s="393"/>
      <c r="AA42" s="393"/>
      <c r="AB42" s="393"/>
      <c r="AC42" s="393"/>
      <c r="AD42" s="393"/>
      <c r="AE42" s="412"/>
      <c r="AF42" s="413"/>
      <c r="AG42" s="394"/>
      <c r="AH42" s="403"/>
      <c r="AI42" s="394"/>
    </row>
    <row r="43" spans="1:35" ht="12.6" customHeight="1" x14ac:dyDescent="0.2">
      <c r="A43" s="346" t="s">
        <v>530</v>
      </c>
      <c r="B43" s="357">
        <v>1</v>
      </c>
      <c r="C43" s="336">
        <v>30000</v>
      </c>
      <c r="D43" s="336"/>
      <c r="E43" s="336"/>
      <c r="F43" s="336"/>
      <c r="G43" s="336"/>
      <c r="H43" s="336"/>
      <c r="I43" s="336"/>
      <c r="J43" s="407"/>
      <c r="K43" s="408">
        <v>30000</v>
      </c>
      <c r="L43" s="408">
        <v>60000</v>
      </c>
      <c r="M43" s="408">
        <v>65000</v>
      </c>
      <c r="N43" s="408">
        <v>125000</v>
      </c>
      <c r="O43" s="408">
        <v>485000</v>
      </c>
      <c r="P43" s="395">
        <v>485000</v>
      </c>
      <c r="Q43" s="352">
        <v>1</v>
      </c>
      <c r="R43" s="336">
        <v>30000</v>
      </c>
      <c r="S43" s="336"/>
      <c r="T43" s="336"/>
      <c r="U43" s="336"/>
      <c r="V43" s="336"/>
      <c r="W43" s="336"/>
      <c r="X43" s="336"/>
      <c r="Y43" s="407"/>
      <c r="Z43" s="408">
        <v>30000</v>
      </c>
      <c r="AA43" s="407">
        <v>60000</v>
      </c>
      <c r="AB43" s="408">
        <v>65000</v>
      </c>
      <c r="AC43" s="408">
        <v>125000</v>
      </c>
      <c r="AD43" s="408">
        <v>485000</v>
      </c>
      <c r="AE43" s="416">
        <v>485000</v>
      </c>
      <c r="AF43" s="414">
        <f>+B43-Q43</f>
        <v>0</v>
      </c>
      <c r="AG43" s="395">
        <f>+P43-AE43</f>
        <v>0</v>
      </c>
      <c r="AH43" s="352">
        <v>1</v>
      </c>
      <c r="AI43" s="395">
        <v>485000</v>
      </c>
    </row>
    <row r="44" spans="1:35" ht="12.6" customHeight="1" x14ac:dyDescent="0.2">
      <c r="A44" s="1424" t="s">
        <v>609</v>
      </c>
      <c r="B44" s="406"/>
      <c r="C44" s="396"/>
      <c r="D44" s="396"/>
      <c r="E44" s="396"/>
      <c r="F44" s="396"/>
      <c r="G44" s="396"/>
      <c r="H44" s="396"/>
      <c r="I44" s="396"/>
      <c r="J44" s="409"/>
      <c r="K44" s="409"/>
      <c r="L44" s="409"/>
      <c r="M44" s="410"/>
      <c r="N44" s="410"/>
      <c r="O44" s="409"/>
      <c r="P44" s="397"/>
      <c r="Q44" s="404"/>
      <c r="R44" s="396"/>
      <c r="S44" s="396"/>
      <c r="T44" s="396"/>
      <c r="U44" s="396"/>
      <c r="V44" s="396"/>
      <c r="W44" s="396"/>
      <c r="X44" s="396"/>
      <c r="Y44" s="409"/>
      <c r="Z44" s="409"/>
      <c r="AA44" s="409"/>
      <c r="AB44" s="409"/>
      <c r="AC44" s="410"/>
      <c r="AD44" s="409"/>
      <c r="AE44" s="417"/>
      <c r="AF44" s="415"/>
      <c r="AG44" s="397"/>
      <c r="AH44" s="404"/>
      <c r="AI44" s="397"/>
    </row>
    <row r="45" spans="1:35" ht="12.6" customHeight="1" x14ac:dyDescent="0.2">
      <c r="A45" s="346" t="s">
        <v>531</v>
      </c>
      <c r="B45" s="357">
        <v>1</v>
      </c>
      <c r="C45" s="336">
        <v>15600</v>
      </c>
      <c r="D45" s="336"/>
      <c r="E45" s="336"/>
      <c r="F45" s="336"/>
      <c r="G45" s="336"/>
      <c r="H45" s="336"/>
      <c r="I45" s="336"/>
      <c r="J45" s="407">
        <v>1497</v>
      </c>
      <c r="K45" s="408">
        <v>17097</v>
      </c>
      <c r="L45" s="408">
        <v>34594</v>
      </c>
      <c r="M45" s="408">
        <v>31379.74</v>
      </c>
      <c r="N45" s="408">
        <v>65973.740000000005</v>
      </c>
      <c r="O45" s="408">
        <v>271137.74</v>
      </c>
      <c r="P45" s="395">
        <v>271137.74</v>
      </c>
      <c r="Q45" s="352">
        <v>1</v>
      </c>
      <c r="R45" s="336">
        <v>15600</v>
      </c>
      <c r="S45" s="336"/>
      <c r="T45" s="336"/>
      <c r="U45" s="336"/>
      <c r="V45" s="336"/>
      <c r="W45" s="336"/>
      <c r="X45" s="336"/>
      <c r="Y45" s="407">
        <v>1497</v>
      </c>
      <c r="Z45" s="408">
        <v>17097</v>
      </c>
      <c r="AA45" s="408">
        <v>34594</v>
      </c>
      <c r="AB45" s="408">
        <v>39526.239999999998</v>
      </c>
      <c r="AC45" s="408">
        <v>74120.239999999991</v>
      </c>
      <c r="AD45" s="408">
        <v>279284.24</v>
      </c>
      <c r="AE45" s="416">
        <v>279284.24</v>
      </c>
      <c r="AF45" s="414">
        <f t="shared" ref="AF45:AF56" si="0">+B45-Q45</f>
        <v>0</v>
      </c>
      <c r="AG45" s="395">
        <f t="shared" ref="AG45:AG56" si="1">+P45-AE45</f>
        <v>-8146.5</v>
      </c>
      <c r="AH45" s="352">
        <v>1</v>
      </c>
      <c r="AI45" s="395">
        <v>279284.24</v>
      </c>
    </row>
    <row r="46" spans="1:35" ht="12.6" customHeight="1" x14ac:dyDescent="0.2">
      <c r="A46" s="346" t="s">
        <v>447</v>
      </c>
      <c r="B46" s="357">
        <v>1</v>
      </c>
      <c r="C46" s="336">
        <v>15600</v>
      </c>
      <c r="D46" s="336"/>
      <c r="E46" s="336"/>
      <c r="F46" s="336"/>
      <c r="G46" s="336"/>
      <c r="H46" s="336"/>
      <c r="I46" s="336"/>
      <c r="J46" s="407">
        <v>1497</v>
      </c>
      <c r="K46" s="408">
        <v>17097</v>
      </c>
      <c r="L46" s="408">
        <v>34594</v>
      </c>
      <c r="M46" s="408">
        <v>28679.74</v>
      </c>
      <c r="N46" s="408">
        <v>63273.740000000005</v>
      </c>
      <c r="O46" s="408">
        <v>268437.74</v>
      </c>
      <c r="P46" s="395">
        <v>268437.74</v>
      </c>
      <c r="Q46" s="352">
        <v>1</v>
      </c>
      <c r="R46" s="336">
        <v>15600</v>
      </c>
      <c r="S46" s="336"/>
      <c r="T46" s="336"/>
      <c r="U46" s="336"/>
      <c r="V46" s="336"/>
      <c r="W46" s="336"/>
      <c r="X46" s="336"/>
      <c r="Y46" s="407">
        <v>1497</v>
      </c>
      <c r="Z46" s="408">
        <v>17097</v>
      </c>
      <c r="AA46" s="408">
        <v>34594</v>
      </c>
      <c r="AB46" s="408">
        <v>39526.239999999998</v>
      </c>
      <c r="AC46" s="408">
        <v>74120.239999999991</v>
      </c>
      <c r="AD46" s="408">
        <v>279284.24</v>
      </c>
      <c r="AE46" s="416">
        <v>279284.24</v>
      </c>
      <c r="AF46" s="414">
        <f>+B46-Q46</f>
        <v>0</v>
      </c>
      <c r="AG46" s="395">
        <f>+P46-AE46</f>
        <v>-10846.5</v>
      </c>
      <c r="AH46" s="352">
        <v>1</v>
      </c>
      <c r="AI46" s="395">
        <v>279284.24</v>
      </c>
    </row>
    <row r="47" spans="1:35" ht="12.6" customHeight="1" x14ac:dyDescent="0.2">
      <c r="A47" s="346" t="s">
        <v>533</v>
      </c>
      <c r="B47" s="357">
        <v>1</v>
      </c>
      <c r="C47" s="336">
        <v>15500</v>
      </c>
      <c r="D47" s="336"/>
      <c r="E47" s="336"/>
      <c r="F47" s="336"/>
      <c r="G47" s="336"/>
      <c r="H47" s="336"/>
      <c r="I47" s="336"/>
      <c r="J47" s="407">
        <v>1488</v>
      </c>
      <c r="K47" s="408">
        <v>16988</v>
      </c>
      <c r="L47" s="408">
        <v>34376</v>
      </c>
      <c r="M47" s="408">
        <v>28495.07</v>
      </c>
      <c r="N47" s="408">
        <v>62871.07</v>
      </c>
      <c r="O47" s="408">
        <v>266727.07</v>
      </c>
      <c r="P47" s="395">
        <v>266727.07</v>
      </c>
      <c r="Q47" s="352">
        <v>1</v>
      </c>
      <c r="R47" s="336">
        <v>15500</v>
      </c>
      <c r="S47" s="336"/>
      <c r="T47" s="336"/>
      <c r="U47" s="336"/>
      <c r="V47" s="336"/>
      <c r="W47" s="336"/>
      <c r="X47" s="336"/>
      <c r="Y47" s="407">
        <v>1488</v>
      </c>
      <c r="Z47" s="408">
        <v>16988</v>
      </c>
      <c r="AA47" s="408">
        <v>34376</v>
      </c>
      <c r="AB47" s="408">
        <v>37291.57</v>
      </c>
      <c r="AC47" s="408">
        <v>71667.570000000007</v>
      </c>
      <c r="AD47" s="408">
        <v>275523.57</v>
      </c>
      <c r="AE47" s="416">
        <v>275523.57</v>
      </c>
      <c r="AF47" s="414">
        <f t="shared" si="0"/>
        <v>0</v>
      </c>
      <c r="AG47" s="395">
        <f t="shared" si="1"/>
        <v>-8796.5</v>
      </c>
      <c r="AH47" s="352">
        <v>1</v>
      </c>
      <c r="AI47" s="395">
        <v>275523.57</v>
      </c>
    </row>
    <row r="48" spans="1:35" ht="12.6" customHeight="1" x14ac:dyDescent="0.2">
      <c r="A48" s="346" t="s">
        <v>610</v>
      </c>
      <c r="B48" s="357">
        <v>6</v>
      </c>
      <c r="C48" s="336">
        <v>15500</v>
      </c>
      <c r="D48" s="336"/>
      <c r="E48" s="336"/>
      <c r="F48" s="336"/>
      <c r="G48" s="336"/>
      <c r="H48" s="336"/>
      <c r="I48" s="336"/>
      <c r="J48" s="407">
        <v>1488</v>
      </c>
      <c r="K48" s="408">
        <v>16988</v>
      </c>
      <c r="L48" s="408">
        <v>34376</v>
      </c>
      <c r="M48" s="408">
        <v>28495.07</v>
      </c>
      <c r="N48" s="408">
        <v>62871.07</v>
      </c>
      <c r="O48" s="408">
        <v>266727.07</v>
      </c>
      <c r="P48" s="395">
        <v>1600362.42</v>
      </c>
      <c r="Q48" s="352">
        <v>6</v>
      </c>
      <c r="R48" s="336">
        <v>15500</v>
      </c>
      <c r="S48" s="336"/>
      <c r="T48" s="336"/>
      <c r="U48" s="336"/>
      <c r="V48" s="336"/>
      <c r="W48" s="336"/>
      <c r="X48" s="336"/>
      <c r="Y48" s="407">
        <v>1488</v>
      </c>
      <c r="Z48" s="408">
        <v>16988</v>
      </c>
      <c r="AA48" s="408">
        <v>34376</v>
      </c>
      <c r="AB48" s="408">
        <v>37291.57</v>
      </c>
      <c r="AC48" s="408">
        <v>71667.570000000007</v>
      </c>
      <c r="AD48" s="408">
        <v>275523.57</v>
      </c>
      <c r="AE48" s="416">
        <v>1653141.42</v>
      </c>
      <c r="AF48" s="414">
        <f t="shared" si="0"/>
        <v>0</v>
      </c>
      <c r="AG48" s="395">
        <f t="shared" si="1"/>
        <v>-52779</v>
      </c>
      <c r="AH48" s="352">
        <v>6</v>
      </c>
      <c r="AI48" s="395">
        <v>1653141.42</v>
      </c>
    </row>
    <row r="49" spans="1:35" ht="12.6" customHeight="1" x14ac:dyDescent="0.2">
      <c r="A49" s="346" t="s">
        <v>611</v>
      </c>
      <c r="B49" s="357">
        <v>6</v>
      </c>
      <c r="C49" s="336">
        <v>15500</v>
      </c>
      <c r="D49" s="336"/>
      <c r="E49" s="336"/>
      <c r="F49" s="336"/>
      <c r="G49" s="336"/>
      <c r="H49" s="336"/>
      <c r="I49" s="336"/>
      <c r="J49" s="407">
        <v>1488</v>
      </c>
      <c r="K49" s="408">
        <v>16988</v>
      </c>
      <c r="L49" s="408">
        <v>34376</v>
      </c>
      <c r="M49" s="408">
        <v>28495.07</v>
      </c>
      <c r="N49" s="408">
        <v>62871.07</v>
      </c>
      <c r="O49" s="408">
        <v>266727.07</v>
      </c>
      <c r="P49" s="395">
        <v>1600362.42</v>
      </c>
      <c r="Q49" s="352">
        <v>6</v>
      </c>
      <c r="R49" s="336">
        <v>15500</v>
      </c>
      <c r="S49" s="336"/>
      <c r="T49" s="336"/>
      <c r="U49" s="336"/>
      <c r="V49" s="336"/>
      <c r="W49" s="336"/>
      <c r="X49" s="336"/>
      <c r="Y49" s="407">
        <v>1488</v>
      </c>
      <c r="Z49" s="408">
        <v>16988</v>
      </c>
      <c r="AA49" s="408">
        <v>34376</v>
      </c>
      <c r="AB49" s="408">
        <v>37291.57</v>
      </c>
      <c r="AC49" s="408">
        <v>71667.570000000007</v>
      </c>
      <c r="AD49" s="408">
        <v>275523.57</v>
      </c>
      <c r="AE49" s="416">
        <v>1653141.42</v>
      </c>
      <c r="AF49" s="414">
        <f t="shared" si="0"/>
        <v>0</v>
      </c>
      <c r="AG49" s="395">
        <f t="shared" si="1"/>
        <v>-52779</v>
      </c>
      <c r="AH49" s="352">
        <v>6</v>
      </c>
      <c r="AI49" s="395">
        <v>1653141.42</v>
      </c>
    </row>
    <row r="50" spans="1:35" ht="12.6" customHeight="1" x14ac:dyDescent="0.2">
      <c r="A50" s="346" t="s">
        <v>612</v>
      </c>
      <c r="B50" s="357">
        <v>5</v>
      </c>
      <c r="C50" s="336">
        <v>15000</v>
      </c>
      <c r="D50" s="336"/>
      <c r="E50" s="336"/>
      <c r="F50" s="336"/>
      <c r="G50" s="336"/>
      <c r="H50" s="336"/>
      <c r="I50" s="336"/>
      <c r="J50" s="407">
        <v>1443</v>
      </c>
      <c r="K50" s="408">
        <v>16443</v>
      </c>
      <c r="L50" s="408">
        <v>33286</v>
      </c>
      <c r="M50" s="408">
        <v>27571.74</v>
      </c>
      <c r="N50" s="408">
        <v>60857.740000000005</v>
      </c>
      <c r="O50" s="408">
        <v>258173.74</v>
      </c>
      <c r="P50" s="395">
        <v>1290868.7</v>
      </c>
      <c r="Q50" s="352">
        <v>5</v>
      </c>
      <c r="R50" s="336">
        <v>15000</v>
      </c>
      <c r="S50" s="336"/>
      <c r="T50" s="336"/>
      <c r="U50" s="336"/>
      <c r="V50" s="336"/>
      <c r="W50" s="336"/>
      <c r="X50" s="336"/>
      <c r="Y50" s="407">
        <v>1443</v>
      </c>
      <c r="Z50" s="408">
        <v>16443</v>
      </c>
      <c r="AA50" s="408">
        <v>33286</v>
      </c>
      <c r="AB50" s="408">
        <v>36118.239999999998</v>
      </c>
      <c r="AC50" s="408">
        <v>69404.239999999991</v>
      </c>
      <c r="AD50" s="408">
        <v>266720.24</v>
      </c>
      <c r="AE50" s="416">
        <v>1333601.2</v>
      </c>
      <c r="AF50" s="414">
        <f t="shared" si="0"/>
        <v>0</v>
      </c>
      <c r="AG50" s="395">
        <f t="shared" si="1"/>
        <v>-42732.5</v>
      </c>
      <c r="AH50" s="352">
        <v>5</v>
      </c>
      <c r="AI50" s="395">
        <v>1333601.2</v>
      </c>
    </row>
    <row r="51" spans="1:35" ht="12.6" customHeight="1" x14ac:dyDescent="0.2">
      <c r="A51" s="346" t="s">
        <v>613</v>
      </c>
      <c r="B51" s="357">
        <v>4</v>
      </c>
      <c r="C51" s="336">
        <v>14000</v>
      </c>
      <c r="D51" s="336"/>
      <c r="E51" s="336"/>
      <c r="F51" s="336"/>
      <c r="G51" s="336"/>
      <c r="H51" s="336"/>
      <c r="I51" s="336"/>
      <c r="J51" s="407">
        <v>1353</v>
      </c>
      <c r="K51" s="408">
        <v>15353</v>
      </c>
      <c r="L51" s="408">
        <v>31106</v>
      </c>
      <c r="M51" s="408">
        <v>25725.07</v>
      </c>
      <c r="N51" s="408">
        <v>56831.07</v>
      </c>
      <c r="O51" s="408">
        <v>241067.07</v>
      </c>
      <c r="P51" s="395">
        <v>964268.28</v>
      </c>
      <c r="Q51" s="352">
        <v>4</v>
      </c>
      <c r="R51" s="336">
        <v>14000</v>
      </c>
      <c r="S51" s="336"/>
      <c r="T51" s="336"/>
      <c r="U51" s="336"/>
      <c r="V51" s="336"/>
      <c r="W51" s="336"/>
      <c r="X51" s="336"/>
      <c r="Y51" s="407">
        <v>1353</v>
      </c>
      <c r="Z51" s="408">
        <v>15353</v>
      </c>
      <c r="AA51" s="408">
        <v>31106</v>
      </c>
      <c r="AB51" s="408">
        <v>34771.57</v>
      </c>
      <c r="AC51" s="408">
        <v>65877.570000000007</v>
      </c>
      <c r="AD51" s="408">
        <v>250113.57</v>
      </c>
      <c r="AE51" s="416">
        <v>1000454.28</v>
      </c>
      <c r="AF51" s="414">
        <f t="shared" si="0"/>
        <v>0</v>
      </c>
      <c r="AG51" s="395">
        <f t="shared" si="1"/>
        <v>-36186</v>
      </c>
      <c r="AH51" s="352">
        <v>4</v>
      </c>
      <c r="AI51" s="395">
        <v>1000454.28</v>
      </c>
    </row>
    <row r="52" spans="1:35" ht="12.6" customHeight="1" x14ac:dyDescent="0.2">
      <c r="A52" s="346" t="s">
        <v>497</v>
      </c>
      <c r="B52" s="357">
        <v>1</v>
      </c>
      <c r="C52" s="336">
        <v>13000</v>
      </c>
      <c r="D52" s="336"/>
      <c r="E52" s="336"/>
      <c r="F52" s="336"/>
      <c r="G52" s="336"/>
      <c r="H52" s="336"/>
      <c r="I52" s="336"/>
      <c r="J52" s="407">
        <v>1263</v>
      </c>
      <c r="K52" s="408">
        <v>14263</v>
      </c>
      <c r="L52" s="408">
        <v>28926</v>
      </c>
      <c r="M52" s="408">
        <v>23878.41</v>
      </c>
      <c r="N52" s="408">
        <v>52804.41</v>
      </c>
      <c r="O52" s="408">
        <v>223960.41</v>
      </c>
      <c r="P52" s="395">
        <v>223960.41</v>
      </c>
      <c r="Q52" s="352">
        <v>1</v>
      </c>
      <c r="R52" s="336">
        <v>13000</v>
      </c>
      <c r="S52" s="336"/>
      <c r="T52" s="336"/>
      <c r="U52" s="336"/>
      <c r="V52" s="336"/>
      <c r="W52" s="336"/>
      <c r="X52" s="336"/>
      <c r="Y52" s="407">
        <v>1263</v>
      </c>
      <c r="Z52" s="408">
        <v>14263</v>
      </c>
      <c r="AA52" s="408">
        <v>28926</v>
      </c>
      <c r="AB52" s="408">
        <v>32424.910000000003</v>
      </c>
      <c r="AC52" s="408">
        <v>61350.91</v>
      </c>
      <c r="AD52" s="408">
        <v>232506.91</v>
      </c>
      <c r="AE52" s="416">
        <v>232506.91</v>
      </c>
      <c r="AF52" s="414">
        <f t="shared" si="0"/>
        <v>0</v>
      </c>
      <c r="AG52" s="395">
        <f t="shared" si="1"/>
        <v>-8546.5</v>
      </c>
      <c r="AH52" s="352">
        <v>1</v>
      </c>
      <c r="AI52" s="395">
        <v>232506.91</v>
      </c>
    </row>
    <row r="53" spans="1:35" ht="12.6" customHeight="1" x14ac:dyDescent="0.2">
      <c r="A53" s="346" t="s">
        <v>614</v>
      </c>
      <c r="B53" s="357">
        <v>5</v>
      </c>
      <c r="C53" s="336">
        <v>15000</v>
      </c>
      <c r="D53" s="336"/>
      <c r="E53" s="336"/>
      <c r="F53" s="336"/>
      <c r="G53" s="336"/>
      <c r="H53" s="336"/>
      <c r="I53" s="336"/>
      <c r="J53" s="407">
        <v>1443</v>
      </c>
      <c r="K53" s="408">
        <v>16443</v>
      </c>
      <c r="L53" s="408">
        <v>33286</v>
      </c>
      <c r="M53" s="408">
        <v>27571.74</v>
      </c>
      <c r="N53" s="408">
        <v>60857.740000000005</v>
      </c>
      <c r="O53" s="408">
        <v>258173.74</v>
      </c>
      <c r="P53" s="395">
        <v>1290868.7</v>
      </c>
      <c r="Q53" s="352">
        <v>5</v>
      </c>
      <c r="R53" s="336">
        <v>15000</v>
      </c>
      <c r="S53" s="336"/>
      <c r="T53" s="336"/>
      <c r="U53" s="336"/>
      <c r="V53" s="336"/>
      <c r="W53" s="336"/>
      <c r="X53" s="336"/>
      <c r="Y53" s="407">
        <v>1443</v>
      </c>
      <c r="Z53" s="408">
        <v>16443</v>
      </c>
      <c r="AA53" s="408">
        <v>33286</v>
      </c>
      <c r="AB53" s="408">
        <v>36118.239999999998</v>
      </c>
      <c r="AC53" s="408">
        <v>69404.239999999991</v>
      </c>
      <c r="AD53" s="408">
        <v>266720.24</v>
      </c>
      <c r="AE53" s="416">
        <v>1333601.2</v>
      </c>
      <c r="AF53" s="414">
        <f t="shared" si="0"/>
        <v>0</v>
      </c>
      <c r="AG53" s="395">
        <f t="shared" si="1"/>
        <v>-42732.5</v>
      </c>
      <c r="AH53" s="352">
        <v>5</v>
      </c>
      <c r="AI53" s="395">
        <v>1333601.2</v>
      </c>
    </row>
    <row r="54" spans="1:35" ht="12.6" customHeight="1" x14ac:dyDescent="0.2">
      <c r="A54" s="346" t="s">
        <v>615</v>
      </c>
      <c r="B54" s="357">
        <v>4</v>
      </c>
      <c r="C54" s="336">
        <v>14500</v>
      </c>
      <c r="D54" s="336"/>
      <c r="E54" s="336"/>
      <c r="F54" s="336"/>
      <c r="G54" s="336"/>
      <c r="H54" s="336"/>
      <c r="I54" s="336"/>
      <c r="J54" s="407">
        <v>1398</v>
      </c>
      <c r="K54" s="408">
        <v>15898</v>
      </c>
      <c r="L54" s="408">
        <v>32196</v>
      </c>
      <c r="M54" s="408">
        <v>24648.41</v>
      </c>
      <c r="N54" s="408">
        <v>56844.41</v>
      </c>
      <c r="O54" s="408">
        <v>247620.41</v>
      </c>
      <c r="P54" s="395">
        <v>990481.64</v>
      </c>
      <c r="Q54" s="352">
        <v>4</v>
      </c>
      <c r="R54" s="336">
        <v>14500</v>
      </c>
      <c r="S54" s="336"/>
      <c r="T54" s="336"/>
      <c r="U54" s="336"/>
      <c r="V54" s="336"/>
      <c r="W54" s="336"/>
      <c r="X54" s="336"/>
      <c r="Y54" s="407">
        <v>1398</v>
      </c>
      <c r="Z54" s="408">
        <v>15898</v>
      </c>
      <c r="AA54" s="408">
        <v>32196</v>
      </c>
      <c r="AB54" s="408">
        <v>36944.910000000003</v>
      </c>
      <c r="AC54" s="408">
        <v>69140.91</v>
      </c>
      <c r="AD54" s="408">
        <v>259916.91</v>
      </c>
      <c r="AE54" s="416">
        <v>1039667.64</v>
      </c>
      <c r="AF54" s="414">
        <f t="shared" si="0"/>
        <v>0</v>
      </c>
      <c r="AG54" s="395">
        <f t="shared" si="1"/>
        <v>-49186</v>
      </c>
      <c r="AH54" s="352">
        <v>4</v>
      </c>
      <c r="AI54" s="395">
        <v>1039667.64</v>
      </c>
    </row>
    <row r="55" spans="1:35" ht="12.6" customHeight="1" x14ac:dyDescent="0.2">
      <c r="A55" s="346" t="s">
        <v>616</v>
      </c>
      <c r="B55" s="357">
        <v>1</v>
      </c>
      <c r="C55" s="336">
        <v>13100</v>
      </c>
      <c r="D55" s="336"/>
      <c r="E55" s="336"/>
      <c r="F55" s="336"/>
      <c r="G55" s="336"/>
      <c r="H55" s="336"/>
      <c r="I55" s="336"/>
      <c r="J55" s="407">
        <v>1272</v>
      </c>
      <c r="K55" s="408">
        <v>14372</v>
      </c>
      <c r="L55" s="408">
        <v>29144</v>
      </c>
      <c r="M55" s="408">
        <v>24063.07</v>
      </c>
      <c r="N55" s="408">
        <v>53207.07</v>
      </c>
      <c r="O55" s="408">
        <v>225671.07</v>
      </c>
      <c r="P55" s="395">
        <v>225671.07</v>
      </c>
      <c r="Q55" s="352">
        <v>1</v>
      </c>
      <c r="R55" s="336">
        <v>13100</v>
      </c>
      <c r="S55" s="336"/>
      <c r="T55" s="336"/>
      <c r="U55" s="336"/>
      <c r="V55" s="336"/>
      <c r="W55" s="336"/>
      <c r="X55" s="336"/>
      <c r="Y55" s="407">
        <v>1272</v>
      </c>
      <c r="Z55" s="408">
        <v>14372</v>
      </c>
      <c r="AA55" s="408">
        <v>29144</v>
      </c>
      <c r="AB55" s="408">
        <v>32659.57</v>
      </c>
      <c r="AC55" s="408">
        <v>61803.57</v>
      </c>
      <c r="AD55" s="408">
        <v>234267.57</v>
      </c>
      <c r="AE55" s="416">
        <v>234267.57</v>
      </c>
      <c r="AF55" s="414">
        <f t="shared" si="0"/>
        <v>0</v>
      </c>
      <c r="AG55" s="395">
        <f t="shared" si="1"/>
        <v>-8596.5</v>
      </c>
      <c r="AH55" s="352">
        <v>1</v>
      </c>
      <c r="AI55" s="395">
        <v>234267.57</v>
      </c>
    </row>
    <row r="56" spans="1:35" ht="12.6" customHeight="1" x14ac:dyDescent="0.2">
      <c r="A56" s="346" t="s">
        <v>617</v>
      </c>
      <c r="B56" s="357">
        <v>1</v>
      </c>
      <c r="C56" s="336">
        <v>13000</v>
      </c>
      <c r="D56" s="336"/>
      <c r="E56" s="336"/>
      <c r="F56" s="336"/>
      <c r="G56" s="336"/>
      <c r="H56" s="336"/>
      <c r="I56" s="336"/>
      <c r="J56" s="407">
        <v>1263</v>
      </c>
      <c r="K56" s="408">
        <v>14263</v>
      </c>
      <c r="L56" s="408">
        <v>28926</v>
      </c>
      <c r="M56" s="408">
        <v>21777.81</v>
      </c>
      <c r="N56" s="408">
        <v>50703.81</v>
      </c>
      <c r="O56" s="408">
        <v>221859.81</v>
      </c>
      <c r="P56" s="395">
        <v>221859.81</v>
      </c>
      <c r="Q56" s="352">
        <v>1</v>
      </c>
      <c r="R56" s="336">
        <v>13000</v>
      </c>
      <c r="S56" s="336"/>
      <c r="T56" s="336"/>
      <c r="U56" s="336"/>
      <c r="V56" s="336"/>
      <c r="W56" s="336"/>
      <c r="X56" s="336"/>
      <c r="Y56" s="407">
        <v>1263</v>
      </c>
      <c r="Z56" s="408">
        <v>14263</v>
      </c>
      <c r="AA56" s="408">
        <v>28926</v>
      </c>
      <c r="AB56" s="408">
        <v>30614.310000000005</v>
      </c>
      <c r="AC56" s="408">
        <v>59540.310000000005</v>
      </c>
      <c r="AD56" s="408">
        <v>230696.31</v>
      </c>
      <c r="AE56" s="416">
        <v>230696.31</v>
      </c>
      <c r="AF56" s="414">
        <f t="shared" si="0"/>
        <v>0</v>
      </c>
      <c r="AG56" s="395">
        <f t="shared" si="1"/>
        <v>-8836.5</v>
      </c>
      <c r="AH56" s="352">
        <v>1</v>
      </c>
      <c r="AI56" s="395">
        <v>230696.31</v>
      </c>
    </row>
    <row r="57" spans="1:35" s="726" customFormat="1" ht="12.6" customHeight="1" x14ac:dyDescent="0.2">
      <c r="A57" s="366" t="s">
        <v>350</v>
      </c>
      <c r="B57" s="560">
        <v>37</v>
      </c>
      <c r="C57" s="1419"/>
      <c r="D57" s="1419"/>
      <c r="E57" s="1419"/>
      <c r="F57" s="1419"/>
      <c r="G57" s="1419"/>
      <c r="H57" s="1419"/>
      <c r="I57" s="1419"/>
      <c r="J57" s="1420"/>
      <c r="K57" s="1420"/>
      <c r="L57" s="1420"/>
      <c r="M57" s="1420"/>
      <c r="N57" s="1420"/>
      <c r="O57" s="1420"/>
      <c r="P57" s="1421">
        <v>9700006.0000000019</v>
      </c>
      <c r="Q57" s="1422">
        <v>37</v>
      </c>
      <c r="R57" s="1419"/>
      <c r="S57" s="1419"/>
      <c r="T57" s="1419"/>
      <c r="U57" s="1419"/>
      <c r="V57" s="1419"/>
      <c r="W57" s="1419"/>
      <c r="X57" s="1419"/>
      <c r="Y57" s="1420"/>
      <c r="Z57" s="1420"/>
      <c r="AA57" s="1420"/>
      <c r="AB57" s="1420"/>
      <c r="AC57" s="1420"/>
      <c r="AD57" s="1420"/>
      <c r="AE57" s="1423">
        <v>10030170.000000002</v>
      </c>
      <c r="AF57" s="482">
        <f t="shared" ref="AF57" si="2">+B57-Q57</f>
        <v>0</v>
      </c>
      <c r="AG57" s="483">
        <f t="shared" ref="AG57" si="3">+P57-AE57</f>
        <v>-330164</v>
      </c>
      <c r="AH57" s="1422">
        <v>37</v>
      </c>
      <c r="AI57" s="378">
        <v>10030170.000000002</v>
      </c>
    </row>
    <row r="58" spans="1:35" ht="12.6" customHeight="1" x14ac:dyDescent="0.2">
      <c r="A58" s="402" t="s">
        <v>351</v>
      </c>
      <c r="B58" s="358"/>
      <c r="C58" s="336"/>
      <c r="D58" s="336"/>
      <c r="E58" s="336"/>
      <c r="F58" s="336"/>
      <c r="G58" s="336"/>
      <c r="H58" s="336"/>
      <c r="I58" s="336"/>
      <c r="J58" s="407"/>
      <c r="K58" s="407"/>
      <c r="L58" s="407"/>
      <c r="M58" s="407"/>
      <c r="N58" s="407"/>
      <c r="O58" s="407"/>
      <c r="P58" s="365"/>
      <c r="Q58" s="353"/>
      <c r="R58" s="336"/>
      <c r="S58" s="336"/>
      <c r="T58" s="336"/>
      <c r="U58" s="336"/>
      <c r="V58" s="336"/>
      <c r="W58" s="336"/>
      <c r="X58" s="336"/>
      <c r="Y58" s="407"/>
      <c r="Z58" s="407"/>
      <c r="AA58" s="407"/>
      <c r="AB58" s="407"/>
      <c r="AC58" s="407"/>
      <c r="AD58" s="407"/>
      <c r="AE58" s="419"/>
      <c r="AF58" s="358"/>
      <c r="AG58" s="335"/>
      <c r="AH58" s="353"/>
      <c r="AI58" s="335"/>
    </row>
    <row r="59" spans="1:35" ht="12.6" customHeight="1" x14ac:dyDescent="0.2">
      <c r="A59" s="402" t="s">
        <v>345</v>
      </c>
      <c r="B59" s="358"/>
      <c r="C59" s="336"/>
      <c r="D59" s="336"/>
      <c r="E59" s="336"/>
      <c r="F59" s="336"/>
      <c r="G59" s="336"/>
      <c r="H59" s="336"/>
      <c r="I59" s="336"/>
      <c r="J59" s="407"/>
      <c r="K59" s="407"/>
      <c r="L59" s="407"/>
      <c r="M59" s="407"/>
      <c r="N59" s="407"/>
      <c r="O59" s="407"/>
      <c r="P59" s="365"/>
      <c r="Q59" s="353"/>
      <c r="R59" s="336"/>
      <c r="S59" s="336"/>
      <c r="T59" s="336"/>
      <c r="U59" s="336"/>
      <c r="V59" s="336"/>
      <c r="W59" s="336"/>
      <c r="X59" s="336"/>
      <c r="Y59" s="407"/>
      <c r="Z59" s="407"/>
      <c r="AA59" s="407"/>
      <c r="AB59" s="407"/>
      <c r="AC59" s="407"/>
      <c r="AD59" s="407"/>
      <c r="AE59" s="419"/>
      <c r="AF59" s="358"/>
      <c r="AG59" s="335"/>
      <c r="AH59" s="353"/>
      <c r="AI59" s="335"/>
    </row>
    <row r="60" spans="1:35" ht="12.6" customHeight="1" x14ac:dyDescent="0.2">
      <c r="A60" s="366" t="s">
        <v>352</v>
      </c>
      <c r="B60" s="374" t="s">
        <v>63</v>
      </c>
      <c r="C60" s="398"/>
      <c r="D60" s="398"/>
      <c r="E60" s="398"/>
      <c r="F60" s="398"/>
      <c r="G60" s="398"/>
      <c r="H60" s="398"/>
      <c r="I60" s="398"/>
      <c r="J60" s="411"/>
      <c r="K60" s="411"/>
      <c r="L60" s="411"/>
      <c r="M60" s="411"/>
      <c r="N60" s="411"/>
      <c r="O60" s="411"/>
      <c r="P60" s="375" t="s">
        <v>63</v>
      </c>
      <c r="Q60" s="381" t="s">
        <v>63</v>
      </c>
      <c r="R60" s="398"/>
      <c r="S60" s="398"/>
      <c r="T60" s="398"/>
      <c r="U60" s="398"/>
      <c r="V60" s="398"/>
      <c r="W60" s="398"/>
      <c r="X60" s="398"/>
      <c r="Y60" s="411"/>
      <c r="Z60" s="411"/>
      <c r="AA60" s="411"/>
      <c r="AB60" s="411"/>
      <c r="AC60" s="411"/>
      <c r="AD60" s="411"/>
      <c r="AE60" s="418" t="s">
        <v>63</v>
      </c>
      <c r="AF60" s="376"/>
      <c r="AG60" s="399"/>
      <c r="AH60" s="381" t="s">
        <v>63</v>
      </c>
      <c r="AI60" s="400" t="s">
        <v>63</v>
      </c>
    </row>
    <row r="61" spans="1:35" ht="12.6" customHeight="1" thickBot="1" x14ac:dyDescent="0.25">
      <c r="A61" s="382" t="s">
        <v>618</v>
      </c>
      <c r="B61" s="386">
        <v>37</v>
      </c>
      <c r="C61" s="384"/>
      <c r="D61" s="384"/>
      <c r="E61" s="384"/>
      <c r="F61" s="384"/>
      <c r="G61" s="384"/>
      <c r="H61" s="384"/>
      <c r="I61" s="384"/>
      <c r="J61" s="422"/>
      <c r="K61" s="422"/>
      <c r="L61" s="422"/>
      <c r="M61" s="422"/>
      <c r="N61" s="422"/>
      <c r="O61" s="422"/>
      <c r="P61" s="387">
        <v>9700006.0000000019</v>
      </c>
      <c r="Q61" s="388">
        <v>37</v>
      </c>
      <c r="R61" s="384"/>
      <c r="S61" s="384"/>
      <c r="T61" s="384"/>
      <c r="U61" s="384"/>
      <c r="V61" s="384"/>
      <c r="W61" s="384"/>
      <c r="X61" s="384"/>
      <c r="Y61" s="422"/>
      <c r="Z61" s="422"/>
      <c r="AA61" s="422"/>
      <c r="AB61" s="422"/>
      <c r="AC61" s="422"/>
      <c r="AD61" s="422"/>
      <c r="AE61" s="423">
        <v>10030170.000000002</v>
      </c>
      <c r="AF61" s="386">
        <f>+B61-Q61</f>
        <v>0</v>
      </c>
      <c r="AG61" s="387">
        <f>+P61-AE61</f>
        <v>-330164</v>
      </c>
      <c r="AH61" s="388">
        <v>37</v>
      </c>
      <c r="AI61" s="383">
        <v>10030170.000000002</v>
      </c>
    </row>
    <row r="62" spans="1:35" s="1037" customFormat="1" ht="21" customHeight="1" thickTop="1" thickBot="1" x14ac:dyDescent="0.25">
      <c r="A62" s="1982" t="s">
        <v>619</v>
      </c>
      <c r="B62" s="1982"/>
      <c r="C62" s="1982"/>
      <c r="D62" s="1982"/>
      <c r="E62" s="1982"/>
      <c r="F62" s="1982"/>
      <c r="G62" s="1982"/>
      <c r="H62" s="1982"/>
      <c r="I62" s="1982"/>
      <c r="J62" s="1982"/>
      <c r="K62" s="1982"/>
      <c r="L62" s="1982"/>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row>
    <row r="63" spans="1:35" s="1037" customFormat="1" ht="12.6" customHeight="1" thickTop="1" x14ac:dyDescent="0.2">
      <c r="A63" s="1431" t="s">
        <v>594</v>
      </c>
      <c r="B63" s="630">
        <v>126</v>
      </c>
      <c r="C63" s="1432"/>
      <c r="D63" s="1432"/>
      <c r="E63" s="1432"/>
      <c r="F63" s="1432"/>
      <c r="G63" s="1432"/>
      <c r="H63" s="1432"/>
      <c r="I63" s="1432"/>
      <c r="J63" s="1432"/>
      <c r="K63" s="1432"/>
      <c r="L63" s="1432"/>
      <c r="M63" s="1432"/>
      <c r="N63" s="1432"/>
      <c r="O63" s="1432"/>
      <c r="P63" s="1433">
        <v>4869819.4800000004</v>
      </c>
      <c r="Q63" s="626">
        <v>126</v>
      </c>
      <c r="R63" s="1434"/>
      <c r="S63" s="1434"/>
      <c r="T63" s="1434"/>
      <c r="U63" s="1434"/>
      <c r="V63" s="1434"/>
      <c r="W63" s="1434"/>
      <c r="X63" s="1434"/>
      <c r="Y63" s="1434"/>
      <c r="Z63" s="1434"/>
      <c r="AA63" s="1434"/>
      <c r="AB63" s="1434"/>
      <c r="AC63" s="1434"/>
      <c r="AD63" s="1434"/>
      <c r="AE63" s="1435">
        <v>4717279.4400000004</v>
      </c>
      <c r="AF63" s="1436">
        <f>SUM(AF64:AF74)</f>
        <v>0</v>
      </c>
      <c r="AG63" s="1433">
        <v>-152540.04000000004</v>
      </c>
      <c r="AH63" s="1437">
        <f>SUM(AH64:AH74)</f>
        <v>141</v>
      </c>
      <c r="AI63" s="1433">
        <v>4716863.2200000007</v>
      </c>
    </row>
    <row r="64" spans="1:35" s="1037" customFormat="1" ht="12.6" customHeight="1" x14ac:dyDescent="0.2">
      <c r="A64" s="1438" t="s">
        <v>373</v>
      </c>
      <c r="B64" s="1439">
        <v>1</v>
      </c>
      <c r="C64" s="1440">
        <v>1189.44</v>
      </c>
      <c r="D64" s="1440">
        <v>11082</v>
      </c>
      <c r="E64" s="1440"/>
      <c r="F64" s="1440"/>
      <c r="G64" s="1440"/>
      <c r="H64" s="1440"/>
      <c r="I64" s="1440"/>
      <c r="J64" s="1440"/>
      <c r="K64" s="1440">
        <v>12271.44</v>
      </c>
      <c r="L64" s="1441">
        <v>1000</v>
      </c>
      <c r="M64" s="1441"/>
      <c r="N64" s="1441">
        <v>1000</v>
      </c>
      <c r="O64" s="1440">
        <v>13271.44</v>
      </c>
      <c r="P64" s="1442">
        <v>148257.28</v>
      </c>
      <c r="Q64" s="1443">
        <v>1</v>
      </c>
      <c r="R64" s="1441">
        <v>1189.44</v>
      </c>
      <c r="S64" s="1441">
        <v>11082</v>
      </c>
      <c r="T64" s="1441"/>
      <c r="U64" s="1441"/>
      <c r="V64" s="1441"/>
      <c r="W64" s="1441"/>
      <c r="X64" s="1441"/>
      <c r="Y64" s="1441"/>
      <c r="Z64" s="1441">
        <v>12271.44</v>
      </c>
      <c r="AA64" s="1441">
        <v>1000</v>
      </c>
      <c r="AB64" s="1441"/>
      <c r="AC64" s="1441">
        <v>1000</v>
      </c>
      <c r="AD64" s="1441">
        <v>13271.44</v>
      </c>
      <c r="AE64" s="1444">
        <v>148257.28</v>
      </c>
      <c r="AF64" s="414">
        <f t="shared" ref="AF64:AF66" si="4">+B64-Q64</f>
        <v>0</v>
      </c>
      <c r="AG64" s="395">
        <f t="shared" ref="AG64:AG66" si="5">+P64-AE64</f>
        <v>0</v>
      </c>
      <c r="AH64" s="1445">
        <v>1</v>
      </c>
      <c r="AI64" s="1442">
        <v>147841.06</v>
      </c>
    </row>
    <row r="65" spans="1:35" s="1037" customFormat="1" ht="12.6" customHeight="1" x14ac:dyDescent="0.2">
      <c r="A65" s="1438" t="s">
        <v>620</v>
      </c>
      <c r="B65" s="1439">
        <v>1</v>
      </c>
      <c r="C65" s="1440">
        <v>1097.98</v>
      </c>
      <c r="D65" s="1440">
        <v>5749</v>
      </c>
      <c r="E65" s="1440"/>
      <c r="F65" s="1440"/>
      <c r="G65" s="1440"/>
      <c r="H65" s="1440"/>
      <c r="I65" s="1440"/>
      <c r="J65" s="1440"/>
      <c r="K65" s="1440">
        <v>6846.98</v>
      </c>
      <c r="L65" s="1441">
        <v>1000</v>
      </c>
      <c r="M65" s="1441"/>
      <c r="N65" s="1441">
        <v>1000</v>
      </c>
      <c r="O65" s="1440">
        <v>7846.98</v>
      </c>
      <c r="P65" s="1442">
        <v>83163.759999999995</v>
      </c>
      <c r="Q65" s="1443">
        <v>1</v>
      </c>
      <c r="R65" s="1441">
        <v>1097.98</v>
      </c>
      <c r="S65" s="1441">
        <v>5749</v>
      </c>
      <c r="T65" s="1441"/>
      <c r="U65" s="1441"/>
      <c r="V65" s="1441"/>
      <c r="W65" s="1441"/>
      <c r="X65" s="1441"/>
      <c r="Y65" s="1441"/>
      <c r="Z65" s="1441">
        <v>6846.98</v>
      </c>
      <c r="AA65" s="1441">
        <v>1000</v>
      </c>
      <c r="AB65" s="1441"/>
      <c r="AC65" s="1441">
        <v>1000</v>
      </c>
      <c r="AD65" s="1441">
        <v>7846.98</v>
      </c>
      <c r="AE65" s="1444">
        <v>83163.759999999995</v>
      </c>
      <c r="AF65" s="414">
        <f t="shared" si="4"/>
        <v>0</v>
      </c>
      <c r="AG65" s="395">
        <f t="shared" si="5"/>
        <v>0</v>
      </c>
      <c r="AH65" s="1445">
        <v>2</v>
      </c>
      <c r="AI65" s="1442">
        <v>83163.759999999995</v>
      </c>
    </row>
    <row r="66" spans="1:35" s="1037" customFormat="1" ht="12.6" customHeight="1" x14ac:dyDescent="0.2">
      <c r="A66" s="1438" t="s">
        <v>374</v>
      </c>
      <c r="B66" s="1439">
        <v>10</v>
      </c>
      <c r="C66" s="1440">
        <v>1055.83</v>
      </c>
      <c r="D66" s="1440">
        <v>4837</v>
      </c>
      <c r="E66" s="1440"/>
      <c r="F66" s="1440"/>
      <c r="G66" s="1440"/>
      <c r="H66" s="1440"/>
      <c r="I66" s="1440"/>
      <c r="J66" s="1440"/>
      <c r="K66" s="1440">
        <v>5892.83</v>
      </c>
      <c r="L66" s="1441">
        <v>1000</v>
      </c>
      <c r="M66" s="1441"/>
      <c r="N66" s="1441">
        <v>1000</v>
      </c>
      <c r="O66" s="1440">
        <v>6892.83</v>
      </c>
      <c r="P66" s="1442">
        <v>659095.59999999986</v>
      </c>
      <c r="Q66" s="1443">
        <v>10</v>
      </c>
      <c r="R66" s="1441">
        <v>1055.83</v>
      </c>
      <c r="S66" s="1441">
        <v>4837</v>
      </c>
      <c r="T66" s="1441"/>
      <c r="U66" s="1441"/>
      <c r="V66" s="1441"/>
      <c r="W66" s="1441"/>
      <c r="X66" s="1441"/>
      <c r="Y66" s="1441"/>
      <c r="Z66" s="1441">
        <v>5892.83</v>
      </c>
      <c r="AA66" s="1441">
        <v>1000</v>
      </c>
      <c r="AB66" s="1441"/>
      <c r="AC66" s="1441">
        <v>1000</v>
      </c>
      <c r="AD66" s="1441">
        <v>6892.83</v>
      </c>
      <c r="AE66" s="1444">
        <v>617139.59999999986</v>
      </c>
      <c r="AF66" s="414">
        <f t="shared" si="4"/>
        <v>0</v>
      </c>
      <c r="AG66" s="395">
        <f t="shared" si="5"/>
        <v>41956</v>
      </c>
      <c r="AH66" s="1445">
        <v>12</v>
      </c>
      <c r="AI66" s="1442">
        <v>617139.59999999986</v>
      </c>
    </row>
    <row r="67" spans="1:35" s="1037" customFormat="1" ht="12.6" customHeight="1" x14ac:dyDescent="0.2">
      <c r="A67" s="1438" t="s">
        <v>375</v>
      </c>
      <c r="B67" s="1439">
        <v>9</v>
      </c>
      <c r="C67" s="1440">
        <v>1014.94</v>
      </c>
      <c r="D67" s="1440">
        <v>3148</v>
      </c>
      <c r="E67" s="1440"/>
      <c r="F67" s="1440"/>
      <c r="G67" s="1440"/>
      <c r="H67" s="1440"/>
      <c r="I67" s="1440"/>
      <c r="J67" s="1440"/>
      <c r="K67" s="1440">
        <v>4162.9400000000005</v>
      </c>
      <c r="L67" s="1441">
        <v>1000</v>
      </c>
      <c r="M67" s="1441"/>
      <c r="N67" s="1441">
        <v>1000</v>
      </c>
      <c r="O67" s="1440">
        <v>5162.9400000000005</v>
      </c>
      <c r="P67" s="1442">
        <v>458597.52000000008</v>
      </c>
      <c r="Q67" s="1443">
        <v>9</v>
      </c>
      <c r="R67" s="1441">
        <v>1014.94</v>
      </c>
      <c r="S67" s="1441">
        <v>3148</v>
      </c>
      <c r="T67" s="1441"/>
      <c r="U67" s="1441"/>
      <c r="V67" s="1441"/>
      <c r="W67" s="1441"/>
      <c r="X67" s="1441"/>
      <c r="Y67" s="1441"/>
      <c r="Z67" s="1441">
        <v>4162.9400000000005</v>
      </c>
      <c r="AA67" s="1441">
        <v>1000</v>
      </c>
      <c r="AB67" s="1441"/>
      <c r="AC67" s="1441">
        <v>1000</v>
      </c>
      <c r="AD67" s="1441">
        <v>5162.9400000000005</v>
      </c>
      <c r="AE67" s="1444">
        <v>458597.52000000008</v>
      </c>
      <c r="AF67" s="414">
        <f t="shared" ref="AF67" si="6">+B67-Q67</f>
        <v>0</v>
      </c>
      <c r="AG67" s="395">
        <f t="shared" ref="AG67" si="7">+P67-AE67</f>
        <v>0</v>
      </c>
      <c r="AH67" s="1445">
        <v>11</v>
      </c>
      <c r="AI67" s="1442">
        <v>458597.52000000008</v>
      </c>
    </row>
    <row r="68" spans="1:35" s="1037" customFormat="1" ht="12.6" customHeight="1" x14ac:dyDescent="0.2">
      <c r="A68" s="1438" t="s">
        <v>621</v>
      </c>
      <c r="B68" s="1439">
        <v>9</v>
      </c>
      <c r="C68" s="1440">
        <v>1014.94</v>
      </c>
      <c r="D68" s="1440">
        <v>1500</v>
      </c>
      <c r="E68" s="1440"/>
      <c r="F68" s="1440"/>
      <c r="G68" s="1440"/>
      <c r="H68" s="1440"/>
      <c r="I68" s="1440"/>
      <c r="J68" s="1440"/>
      <c r="K68" s="1440">
        <v>2514.94</v>
      </c>
      <c r="L68" s="1441">
        <v>1000</v>
      </c>
      <c r="M68" s="1441"/>
      <c r="N68" s="1441">
        <v>1000</v>
      </c>
      <c r="O68" s="1440">
        <v>3514.94</v>
      </c>
      <c r="P68" s="1442">
        <v>280613.52</v>
      </c>
      <c r="Q68" s="1443">
        <v>9</v>
      </c>
      <c r="R68" s="1441">
        <v>1014.94</v>
      </c>
      <c r="S68" s="1441">
        <v>1500</v>
      </c>
      <c r="T68" s="1441"/>
      <c r="U68" s="1441"/>
      <c r="V68" s="1441"/>
      <c r="W68" s="1441"/>
      <c r="X68" s="1441"/>
      <c r="Y68" s="1441"/>
      <c r="Z68" s="1441">
        <v>2514.94</v>
      </c>
      <c r="AA68" s="1441">
        <v>1000</v>
      </c>
      <c r="AB68" s="1441"/>
      <c r="AC68" s="1441">
        <v>1000</v>
      </c>
      <c r="AD68" s="1441">
        <v>3514.94</v>
      </c>
      <c r="AE68" s="1444">
        <v>280613.52</v>
      </c>
      <c r="AF68" s="414">
        <f t="shared" ref="AF68:AF69" si="8">+B68-Q68</f>
        <v>0</v>
      </c>
      <c r="AG68" s="395">
        <f t="shared" ref="AG68:AG69" si="9">+P68-AE68</f>
        <v>0</v>
      </c>
      <c r="AH68" s="1445">
        <v>10</v>
      </c>
      <c r="AI68" s="1442">
        <v>280613.52</v>
      </c>
    </row>
    <row r="69" spans="1:35" s="1037" customFormat="1" ht="12.6" customHeight="1" x14ac:dyDescent="0.2">
      <c r="A69" s="1438" t="s">
        <v>376</v>
      </c>
      <c r="B69" s="1439">
        <v>26</v>
      </c>
      <c r="C69" s="1440">
        <v>999.33</v>
      </c>
      <c r="D69" s="1440">
        <v>2502</v>
      </c>
      <c r="E69" s="1440"/>
      <c r="F69" s="1440"/>
      <c r="G69" s="1440"/>
      <c r="H69" s="1440"/>
      <c r="I69" s="1440"/>
      <c r="J69" s="1440"/>
      <c r="K69" s="1440">
        <v>3501.33</v>
      </c>
      <c r="L69" s="1441">
        <v>1000</v>
      </c>
      <c r="M69" s="1441"/>
      <c r="N69" s="1441">
        <v>1000</v>
      </c>
      <c r="O69" s="1440">
        <v>4501.33</v>
      </c>
      <c r="P69" s="1442">
        <v>1076399</v>
      </c>
      <c r="Q69" s="1443">
        <v>26</v>
      </c>
      <c r="R69" s="1441">
        <v>999.33</v>
      </c>
      <c r="S69" s="1441">
        <v>2502</v>
      </c>
      <c r="T69" s="1441"/>
      <c r="U69" s="1441"/>
      <c r="V69" s="1441"/>
      <c r="W69" s="1441"/>
      <c r="X69" s="1441"/>
      <c r="Y69" s="1441"/>
      <c r="Z69" s="1441">
        <v>3501.33</v>
      </c>
      <c r="AA69" s="1441">
        <v>1000</v>
      </c>
      <c r="AB69" s="1441"/>
      <c r="AC69" s="1441">
        <v>1000</v>
      </c>
      <c r="AD69" s="1441">
        <v>4501.33</v>
      </c>
      <c r="AE69" s="1444">
        <v>1068414.96</v>
      </c>
      <c r="AF69" s="414">
        <f t="shared" si="8"/>
        <v>0</v>
      </c>
      <c r="AG69" s="395">
        <f t="shared" si="9"/>
        <v>7984.0400000000373</v>
      </c>
      <c r="AH69" s="1445">
        <v>26</v>
      </c>
      <c r="AI69" s="1442">
        <v>1068414.96</v>
      </c>
    </row>
    <row r="70" spans="1:35" s="1037" customFormat="1" ht="12.6" customHeight="1" x14ac:dyDescent="0.2">
      <c r="A70" s="1438" t="s">
        <v>622</v>
      </c>
      <c r="B70" s="1439">
        <v>2</v>
      </c>
      <c r="C70" s="1440">
        <v>999.33</v>
      </c>
      <c r="D70" s="1440">
        <v>1450</v>
      </c>
      <c r="E70" s="1440"/>
      <c r="F70" s="1440"/>
      <c r="G70" s="1440"/>
      <c r="H70" s="1440"/>
      <c r="I70" s="1440"/>
      <c r="J70" s="1440"/>
      <c r="K70" s="1440">
        <v>2449.33</v>
      </c>
      <c r="L70" s="1441">
        <v>1000</v>
      </c>
      <c r="M70" s="1441"/>
      <c r="N70" s="1441">
        <v>1000</v>
      </c>
      <c r="O70" s="1440">
        <v>3449.33</v>
      </c>
      <c r="P70" s="1442">
        <v>60783.92</v>
      </c>
      <c r="Q70" s="1443">
        <v>2</v>
      </c>
      <c r="R70" s="1441">
        <v>999.33</v>
      </c>
      <c r="S70" s="1441">
        <v>1450</v>
      </c>
      <c r="T70" s="1441"/>
      <c r="U70" s="1441"/>
      <c r="V70" s="1441"/>
      <c r="W70" s="1441"/>
      <c r="X70" s="1441"/>
      <c r="Y70" s="1441"/>
      <c r="Z70" s="1441">
        <v>2449.33</v>
      </c>
      <c r="AA70" s="1441">
        <v>1000</v>
      </c>
      <c r="AB70" s="1441"/>
      <c r="AC70" s="1441">
        <v>1000</v>
      </c>
      <c r="AD70" s="1441">
        <v>3449.33</v>
      </c>
      <c r="AE70" s="1444">
        <v>60783.92</v>
      </c>
      <c r="AF70" s="414">
        <f t="shared" ref="AF70" si="10">+B70-Q70</f>
        <v>0</v>
      </c>
      <c r="AG70" s="395">
        <f t="shared" ref="AG70" si="11">+P70-AE70</f>
        <v>0</v>
      </c>
      <c r="AH70" s="1445">
        <v>2</v>
      </c>
      <c r="AI70" s="1442">
        <v>60783.92</v>
      </c>
    </row>
    <row r="71" spans="1:35" s="1037" customFormat="1" ht="12.6" customHeight="1" x14ac:dyDescent="0.2">
      <c r="A71" s="1438" t="s">
        <v>377</v>
      </c>
      <c r="B71" s="1439">
        <v>38</v>
      </c>
      <c r="C71" s="1440">
        <v>941.57</v>
      </c>
      <c r="D71" s="1440">
        <v>1770</v>
      </c>
      <c r="E71" s="1440"/>
      <c r="F71" s="1440"/>
      <c r="G71" s="1440"/>
      <c r="H71" s="1440"/>
      <c r="I71" s="1440"/>
      <c r="J71" s="1440"/>
      <c r="K71" s="1440">
        <v>2711.57</v>
      </c>
      <c r="L71" s="1441">
        <v>1000</v>
      </c>
      <c r="M71" s="1441"/>
      <c r="N71" s="1441">
        <v>1000</v>
      </c>
      <c r="O71" s="1440">
        <v>3711.57</v>
      </c>
      <c r="P71" s="1442">
        <v>1274475.9200000002</v>
      </c>
      <c r="Q71" s="1443">
        <v>38</v>
      </c>
      <c r="R71" s="1441">
        <v>941.57</v>
      </c>
      <c r="S71" s="1441">
        <v>1770</v>
      </c>
      <c r="T71" s="1441"/>
      <c r="U71" s="1441"/>
      <c r="V71" s="1441"/>
      <c r="W71" s="1441"/>
      <c r="X71" s="1441"/>
      <c r="Y71" s="1441"/>
      <c r="Z71" s="1441">
        <v>2711.57</v>
      </c>
      <c r="AA71" s="1441">
        <v>1000</v>
      </c>
      <c r="AB71" s="1441"/>
      <c r="AC71" s="1441">
        <v>1000</v>
      </c>
      <c r="AD71" s="1441">
        <v>3711.57</v>
      </c>
      <c r="AE71" s="1444">
        <v>1174475.9200000002</v>
      </c>
      <c r="AF71" s="414">
        <f t="shared" ref="AF71" si="12">+B71-Q71</f>
        <v>0</v>
      </c>
      <c r="AG71" s="395">
        <f t="shared" ref="AG71" si="13">+P71-AE71</f>
        <v>100000</v>
      </c>
      <c r="AH71" s="1445">
        <v>42</v>
      </c>
      <c r="AI71" s="1442">
        <v>1174475.9200000002</v>
      </c>
    </row>
    <row r="72" spans="1:35" s="1037" customFormat="1" ht="12.6" customHeight="1" x14ac:dyDescent="0.2">
      <c r="A72" s="1438" t="s">
        <v>623</v>
      </c>
      <c r="B72" s="1439">
        <v>12</v>
      </c>
      <c r="C72" s="1440">
        <v>941.57</v>
      </c>
      <c r="D72" s="1440">
        <v>1400</v>
      </c>
      <c r="E72" s="1440"/>
      <c r="F72" s="1440"/>
      <c r="G72" s="1440"/>
      <c r="H72" s="1440"/>
      <c r="I72" s="1440"/>
      <c r="J72" s="1440"/>
      <c r="K72" s="1440">
        <v>2341.5700000000002</v>
      </c>
      <c r="L72" s="1441">
        <v>1000</v>
      </c>
      <c r="M72" s="1441"/>
      <c r="N72" s="1441">
        <v>1000</v>
      </c>
      <c r="O72" s="1440">
        <v>3341.57</v>
      </c>
      <c r="P72" s="1442">
        <v>349186.08000000007</v>
      </c>
      <c r="Q72" s="1443">
        <v>12</v>
      </c>
      <c r="R72" s="1441">
        <v>941.57</v>
      </c>
      <c r="S72" s="1441">
        <v>1400</v>
      </c>
      <c r="T72" s="1441"/>
      <c r="U72" s="1441"/>
      <c r="V72" s="1441"/>
      <c r="W72" s="1441"/>
      <c r="X72" s="1441"/>
      <c r="Y72" s="1441"/>
      <c r="Z72" s="1441">
        <v>2341.5700000000002</v>
      </c>
      <c r="AA72" s="1441">
        <v>1000</v>
      </c>
      <c r="AB72" s="1441"/>
      <c r="AC72" s="1441">
        <v>1000</v>
      </c>
      <c r="AD72" s="1441">
        <v>3341.57</v>
      </c>
      <c r="AE72" s="1444">
        <v>349186.08000000007</v>
      </c>
      <c r="AF72" s="414">
        <f t="shared" ref="AF72" si="14">+B72-Q72</f>
        <v>0</v>
      </c>
      <c r="AG72" s="395">
        <f t="shared" ref="AG72" si="15">+P72-AE72</f>
        <v>0</v>
      </c>
      <c r="AH72" s="1445">
        <v>13</v>
      </c>
      <c r="AI72" s="1442">
        <v>349186.08000000007</v>
      </c>
    </row>
    <row r="73" spans="1:35" s="1037" customFormat="1" ht="12.6" customHeight="1" x14ac:dyDescent="0.2">
      <c r="A73" s="1438" t="s">
        <v>624</v>
      </c>
      <c r="B73" s="1439">
        <v>16</v>
      </c>
      <c r="C73" s="1440">
        <v>941.57</v>
      </c>
      <c r="D73" s="1440">
        <v>1210</v>
      </c>
      <c r="E73" s="1440"/>
      <c r="F73" s="1440"/>
      <c r="G73" s="1440"/>
      <c r="H73" s="1440"/>
      <c r="I73" s="1440"/>
      <c r="J73" s="1440"/>
      <c r="K73" s="1440">
        <v>2151.5700000000002</v>
      </c>
      <c r="L73" s="1441">
        <v>1000</v>
      </c>
      <c r="M73" s="1441"/>
      <c r="N73" s="1441">
        <v>1000</v>
      </c>
      <c r="O73" s="1440">
        <v>3151.57</v>
      </c>
      <c r="P73" s="1442">
        <v>429101.44000000006</v>
      </c>
      <c r="Q73" s="1443">
        <v>16</v>
      </c>
      <c r="R73" s="1441">
        <v>941.57</v>
      </c>
      <c r="S73" s="1441">
        <v>1360</v>
      </c>
      <c r="T73" s="1441"/>
      <c r="U73" s="1441"/>
      <c r="V73" s="1441"/>
      <c r="W73" s="1441"/>
      <c r="X73" s="1441"/>
      <c r="Y73" s="1441"/>
      <c r="Z73" s="1441">
        <v>2301.5700000000002</v>
      </c>
      <c r="AA73" s="1441">
        <v>1000</v>
      </c>
      <c r="AB73" s="1441"/>
      <c r="AC73" s="1441">
        <v>1000</v>
      </c>
      <c r="AD73" s="1441">
        <v>3301.57</v>
      </c>
      <c r="AE73" s="1444">
        <v>422901.44000000006</v>
      </c>
      <c r="AF73" s="414">
        <f t="shared" ref="AF73" si="16">+B73-Q73</f>
        <v>0</v>
      </c>
      <c r="AG73" s="395">
        <f t="shared" ref="AG73" si="17">+P73-AE73</f>
        <v>6200</v>
      </c>
      <c r="AH73" s="1445">
        <v>19</v>
      </c>
      <c r="AI73" s="1442">
        <v>422901.44000000006</v>
      </c>
    </row>
    <row r="74" spans="1:35" s="1037" customFormat="1" ht="12.6" customHeight="1" x14ac:dyDescent="0.2">
      <c r="A74" s="1438" t="s">
        <v>378</v>
      </c>
      <c r="B74" s="1439">
        <v>2</v>
      </c>
      <c r="C74" s="1440">
        <v>796.06</v>
      </c>
      <c r="D74" s="1440">
        <v>1210</v>
      </c>
      <c r="E74" s="1440"/>
      <c r="F74" s="1440"/>
      <c r="G74" s="1440"/>
      <c r="H74" s="1440"/>
      <c r="I74" s="1440"/>
      <c r="J74" s="1440"/>
      <c r="K74" s="1440">
        <v>2006.06</v>
      </c>
      <c r="L74" s="1441">
        <v>1000</v>
      </c>
      <c r="M74" s="1441"/>
      <c r="N74" s="1441">
        <v>1000</v>
      </c>
      <c r="O74" s="1440">
        <v>3006.06</v>
      </c>
      <c r="P74" s="1442">
        <v>50145.440000000002</v>
      </c>
      <c r="Q74" s="1443">
        <v>2</v>
      </c>
      <c r="R74" s="1441">
        <v>796.06</v>
      </c>
      <c r="S74" s="1441">
        <v>1360</v>
      </c>
      <c r="T74" s="1441"/>
      <c r="U74" s="1441"/>
      <c r="V74" s="1441"/>
      <c r="W74" s="1441"/>
      <c r="X74" s="1441"/>
      <c r="Y74" s="1441"/>
      <c r="Z74" s="1441">
        <v>2156.06</v>
      </c>
      <c r="AA74" s="1441">
        <v>1000</v>
      </c>
      <c r="AB74" s="1441"/>
      <c r="AC74" s="1441">
        <v>1000</v>
      </c>
      <c r="AD74" s="1441">
        <v>3156.06</v>
      </c>
      <c r="AE74" s="1444">
        <v>53745.440000000002</v>
      </c>
      <c r="AF74" s="414">
        <f t="shared" ref="AF74" si="18">+B74-Q74</f>
        <v>0</v>
      </c>
      <c r="AG74" s="395">
        <f t="shared" ref="AG74" si="19">+P74-AE74</f>
        <v>-3600</v>
      </c>
      <c r="AH74" s="1445">
        <v>3</v>
      </c>
      <c r="AI74" s="1442">
        <v>53745.440000000002</v>
      </c>
    </row>
    <row r="75" spans="1:35" s="1037" customFormat="1" ht="12.6" customHeight="1" x14ac:dyDescent="0.2">
      <c r="A75" s="1430" t="s">
        <v>4</v>
      </c>
      <c r="B75" s="631">
        <v>62</v>
      </c>
      <c r="C75" s="604"/>
      <c r="D75" s="604"/>
      <c r="E75" s="604"/>
      <c r="F75" s="604"/>
      <c r="G75" s="604"/>
      <c r="H75" s="604"/>
      <c r="I75" s="604"/>
      <c r="J75" s="604"/>
      <c r="K75" s="604"/>
      <c r="L75" s="1446"/>
      <c r="M75" s="1446"/>
      <c r="N75" s="1446"/>
      <c r="O75" s="604"/>
      <c r="P75" s="1447">
        <v>1336096.52</v>
      </c>
      <c r="Q75" s="627">
        <v>61</v>
      </c>
      <c r="R75" s="1446"/>
      <c r="S75" s="1446"/>
      <c r="T75" s="1446"/>
      <c r="U75" s="1446"/>
      <c r="V75" s="1446"/>
      <c r="W75" s="1446"/>
      <c r="X75" s="1446"/>
      <c r="Y75" s="1446"/>
      <c r="Z75" s="1446"/>
      <c r="AA75" s="1446"/>
      <c r="AB75" s="1446"/>
      <c r="AC75" s="1446"/>
      <c r="AD75" s="1446"/>
      <c r="AE75" s="1448">
        <v>1397912.56</v>
      </c>
      <c r="AF75" s="1449">
        <f>SUM(AF76:AF81)</f>
        <v>1</v>
      </c>
      <c r="AG75" s="1447">
        <v>61816.040000000066</v>
      </c>
      <c r="AH75" s="1450">
        <f>SUM(AH76:AH81)</f>
        <v>76</v>
      </c>
      <c r="AI75" s="1447">
        <v>2231315.0299999998</v>
      </c>
    </row>
    <row r="76" spans="1:35" s="1037" customFormat="1" ht="12.6" customHeight="1" x14ac:dyDescent="0.2">
      <c r="A76" s="1438" t="s">
        <v>13</v>
      </c>
      <c r="B76" s="1439">
        <v>12</v>
      </c>
      <c r="C76" s="1440">
        <v>655.58</v>
      </c>
      <c r="D76" s="1440">
        <v>1143</v>
      </c>
      <c r="E76" s="1440"/>
      <c r="F76" s="1440"/>
      <c r="G76" s="1440"/>
      <c r="H76" s="1440"/>
      <c r="I76" s="1440"/>
      <c r="J76" s="1440"/>
      <c r="K76" s="1440">
        <v>1798.58</v>
      </c>
      <c r="L76" s="1441">
        <v>1000</v>
      </c>
      <c r="M76" s="1441"/>
      <c r="N76" s="1441">
        <v>1000</v>
      </c>
      <c r="O76" s="1440">
        <v>2798.58</v>
      </c>
      <c r="P76" s="1442">
        <v>249419.52000000002</v>
      </c>
      <c r="Q76" s="1443">
        <v>11</v>
      </c>
      <c r="R76" s="1441">
        <v>698.59</v>
      </c>
      <c r="S76" s="1441">
        <v>1230</v>
      </c>
      <c r="T76" s="1441"/>
      <c r="U76" s="1441"/>
      <c r="V76" s="1441"/>
      <c r="W76" s="1441"/>
      <c r="X76" s="1441"/>
      <c r="Y76" s="1441"/>
      <c r="Z76" s="1441">
        <v>1928.5900000000001</v>
      </c>
      <c r="AA76" s="1441">
        <v>1000</v>
      </c>
      <c r="AB76" s="1441"/>
      <c r="AC76" s="1441">
        <v>1000</v>
      </c>
      <c r="AD76" s="1441">
        <v>2928.59</v>
      </c>
      <c r="AE76" s="1444">
        <v>223634.72</v>
      </c>
      <c r="AF76" s="414">
        <f t="shared" ref="AF76:AF81" si="20">+B76-Q76</f>
        <v>1</v>
      </c>
      <c r="AG76" s="395">
        <f t="shared" ref="AG76:AG81" si="21">+P76-AE76</f>
        <v>25784.800000000017</v>
      </c>
      <c r="AH76" s="1445">
        <v>17</v>
      </c>
      <c r="AI76" s="1442">
        <v>632037.18999999994</v>
      </c>
    </row>
    <row r="77" spans="1:35" s="1037" customFormat="1" ht="12.6" customHeight="1" x14ac:dyDescent="0.2">
      <c r="A77" s="1438" t="s">
        <v>625</v>
      </c>
      <c r="B77" s="1439">
        <v>9</v>
      </c>
      <c r="C77" s="1440">
        <v>655.58</v>
      </c>
      <c r="D77" s="1440">
        <v>1110</v>
      </c>
      <c r="E77" s="1440"/>
      <c r="F77" s="1440"/>
      <c r="G77" s="1440"/>
      <c r="H77" s="1440"/>
      <c r="I77" s="1440"/>
      <c r="J77" s="1440"/>
      <c r="K77" s="1440">
        <v>1765.58</v>
      </c>
      <c r="L77" s="1441">
        <v>1000</v>
      </c>
      <c r="M77" s="1441"/>
      <c r="N77" s="1441">
        <v>1000</v>
      </c>
      <c r="O77" s="1440">
        <v>2765.58</v>
      </c>
      <c r="P77" s="1442">
        <v>199682.63999999998</v>
      </c>
      <c r="Q77" s="1443">
        <v>9</v>
      </c>
      <c r="R77" s="1441">
        <v>698.59</v>
      </c>
      <c r="S77" s="1441">
        <v>1230</v>
      </c>
      <c r="T77" s="1441"/>
      <c r="U77" s="1441"/>
      <c r="V77" s="1441"/>
      <c r="W77" s="1441"/>
      <c r="X77" s="1441"/>
      <c r="Y77" s="1441"/>
      <c r="Z77" s="1441">
        <v>1928.5900000000001</v>
      </c>
      <c r="AA77" s="1441">
        <v>1000</v>
      </c>
      <c r="AB77" s="1441"/>
      <c r="AC77" s="1441">
        <v>1000</v>
      </c>
      <c r="AD77" s="1441">
        <v>2928.59</v>
      </c>
      <c r="AE77" s="1444">
        <v>217287.72000000003</v>
      </c>
      <c r="AF77" s="414">
        <f t="shared" si="20"/>
        <v>0</v>
      </c>
      <c r="AG77" s="395">
        <f t="shared" si="21"/>
        <v>-17605.080000000045</v>
      </c>
      <c r="AH77" s="1445">
        <v>9</v>
      </c>
      <c r="AI77" s="1442">
        <v>242287.72</v>
      </c>
    </row>
    <row r="78" spans="1:35" s="1037" customFormat="1" ht="12.6" customHeight="1" x14ac:dyDescent="0.2">
      <c r="A78" s="1438" t="s">
        <v>380</v>
      </c>
      <c r="B78" s="1439">
        <v>21</v>
      </c>
      <c r="C78" s="1440">
        <v>605.63</v>
      </c>
      <c r="D78" s="1440">
        <v>1143</v>
      </c>
      <c r="E78" s="1440"/>
      <c r="F78" s="1440"/>
      <c r="G78" s="1440"/>
      <c r="H78" s="1440"/>
      <c r="I78" s="1440"/>
      <c r="J78" s="1440"/>
      <c r="K78" s="1440">
        <v>1748.63</v>
      </c>
      <c r="L78" s="1441">
        <v>1000</v>
      </c>
      <c r="M78" s="1441"/>
      <c r="N78" s="1441">
        <v>1000</v>
      </c>
      <c r="O78" s="1440">
        <v>2748.63</v>
      </c>
      <c r="P78" s="1442">
        <v>461654.76</v>
      </c>
      <c r="Q78" s="1443">
        <v>21</v>
      </c>
      <c r="R78" s="1441">
        <v>648.77</v>
      </c>
      <c r="S78" s="1441">
        <v>1230</v>
      </c>
      <c r="T78" s="1441"/>
      <c r="U78" s="1441"/>
      <c r="V78" s="1441"/>
      <c r="W78" s="1441"/>
      <c r="X78" s="1441"/>
      <c r="Y78" s="1441"/>
      <c r="Z78" s="1441">
        <v>1878.77</v>
      </c>
      <c r="AA78" s="1441">
        <v>1000</v>
      </c>
      <c r="AB78" s="1441"/>
      <c r="AC78" s="1441">
        <v>1000</v>
      </c>
      <c r="AD78" s="1441">
        <v>2878.77</v>
      </c>
      <c r="AE78" s="1444">
        <v>494450.04</v>
      </c>
      <c r="AF78" s="414">
        <f t="shared" si="20"/>
        <v>0</v>
      </c>
      <c r="AG78" s="395">
        <f t="shared" si="21"/>
        <v>-32795.27999999997</v>
      </c>
      <c r="AH78" s="1445">
        <v>31</v>
      </c>
      <c r="AI78" s="1442">
        <v>819450.04</v>
      </c>
    </row>
    <row r="79" spans="1:35" s="1037" customFormat="1" ht="12.6" customHeight="1" x14ac:dyDescent="0.2">
      <c r="A79" s="1438" t="s">
        <v>626</v>
      </c>
      <c r="B79" s="1439">
        <v>6</v>
      </c>
      <c r="C79" s="1440">
        <v>605.63</v>
      </c>
      <c r="D79" s="1440">
        <v>1110</v>
      </c>
      <c r="E79" s="1440"/>
      <c r="F79" s="1440"/>
      <c r="G79" s="1440"/>
      <c r="H79" s="1440"/>
      <c r="I79" s="1440"/>
      <c r="J79" s="1440"/>
      <c r="K79" s="1440">
        <v>1715.63</v>
      </c>
      <c r="L79" s="1441">
        <v>1000</v>
      </c>
      <c r="M79" s="1441"/>
      <c r="N79" s="1441">
        <v>1000</v>
      </c>
      <c r="O79" s="1440">
        <v>2715.63</v>
      </c>
      <c r="P79" s="1442">
        <v>129525.36000000002</v>
      </c>
      <c r="Q79" s="1443">
        <v>6</v>
      </c>
      <c r="R79" s="1441">
        <v>648.77</v>
      </c>
      <c r="S79" s="1441">
        <v>1230</v>
      </c>
      <c r="T79" s="1441"/>
      <c r="U79" s="1441"/>
      <c r="V79" s="1441"/>
      <c r="W79" s="1441"/>
      <c r="X79" s="1441"/>
      <c r="Y79" s="1441"/>
      <c r="Z79" s="1441">
        <v>1878.77</v>
      </c>
      <c r="AA79" s="1441">
        <v>1000</v>
      </c>
      <c r="AB79" s="1441"/>
      <c r="AC79" s="1441">
        <v>1000</v>
      </c>
      <c r="AD79" s="1441">
        <v>2878.77</v>
      </c>
      <c r="AE79" s="1444">
        <v>141271.44</v>
      </c>
      <c r="AF79" s="414">
        <f t="shared" si="20"/>
        <v>0</v>
      </c>
      <c r="AG79" s="395">
        <f t="shared" si="21"/>
        <v>-11746.079999999987</v>
      </c>
      <c r="AH79" s="1445">
        <v>6</v>
      </c>
      <c r="AI79" s="1442">
        <v>166271.44</v>
      </c>
    </row>
    <row r="80" spans="1:35" s="1037" customFormat="1" ht="12.6" customHeight="1" x14ac:dyDescent="0.2">
      <c r="A80" s="1438" t="s">
        <v>14</v>
      </c>
      <c r="B80" s="1439">
        <v>5</v>
      </c>
      <c r="C80" s="1440">
        <v>555.67999999999995</v>
      </c>
      <c r="D80" s="1440">
        <v>1143</v>
      </c>
      <c r="E80" s="1440"/>
      <c r="F80" s="1440"/>
      <c r="G80" s="1440"/>
      <c r="H80" s="1440"/>
      <c r="I80" s="1440"/>
      <c r="J80" s="1440"/>
      <c r="K80" s="1440">
        <v>1698.6799999999998</v>
      </c>
      <c r="L80" s="1441">
        <v>1000</v>
      </c>
      <c r="M80" s="1441"/>
      <c r="N80" s="1441">
        <v>1000</v>
      </c>
      <c r="O80" s="1440">
        <v>2698.68</v>
      </c>
      <c r="P80" s="1442">
        <v>106920.79999999999</v>
      </c>
      <c r="Q80" s="1443">
        <v>5</v>
      </c>
      <c r="R80" s="1441">
        <v>598.98</v>
      </c>
      <c r="S80" s="1441">
        <v>1230</v>
      </c>
      <c r="T80" s="1441"/>
      <c r="U80" s="1441"/>
      <c r="V80" s="1441"/>
      <c r="W80" s="1441"/>
      <c r="X80" s="1441"/>
      <c r="Y80" s="1441"/>
      <c r="Z80" s="1441">
        <v>1828.98</v>
      </c>
      <c r="AA80" s="1441">
        <v>1000</v>
      </c>
      <c r="AB80" s="1441"/>
      <c r="AC80" s="1441">
        <v>1000</v>
      </c>
      <c r="AD80" s="1441">
        <v>2828.98</v>
      </c>
      <c r="AE80" s="1444">
        <v>114738.80000000002</v>
      </c>
      <c r="AF80" s="414">
        <f t="shared" si="20"/>
        <v>0</v>
      </c>
      <c r="AG80" s="395">
        <f t="shared" si="21"/>
        <v>-7818.0000000000291</v>
      </c>
      <c r="AH80" s="1445">
        <v>6</v>
      </c>
      <c r="AI80" s="1442">
        <v>139738.79999999999</v>
      </c>
    </row>
    <row r="81" spans="1:35" s="1037" customFormat="1" ht="12.6" customHeight="1" x14ac:dyDescent="0.2">
      <c r="A81" s="1438" t="s">
        <v>627</v>
      </c>
      <c r="B81" s="1439">
        <v>9</v>
      </c>
      <c r="C81" s="1440">
        <v>555.67999999999995</v>
      </c>
      <c r="D81" s="1440">
        <v>1110</v>
      </c>
      <c r="E81" s="1440"/>
      <c r="F81" s="1440"/>
      <c r="G81" s="1440"/>
      <c r="H81" s="1440"/>
      <c r="I81" s="1440"/>
      <c r="J81" s="1440"/>
      <c r="K81" s="1440">
        <v>1665.6799999999998</v>
      </c>
      <c r="L81" s="1441">
        <v>1000</v>
      </c>
      <c r="M81" s="1441"/>
      <c r="N81" s="1441">
        <v>1000</v>
      </c>
      <c r="O81" s="1440">
        <v>2665.68</v>
      </c>
      <c r="P81" s="1442">
        <v>188893.43999999997</v>
      </c>
      <c r="Q81" s="1443">
        <v>9</v>
      </c>
      <c r="R81" s="1441">
        <v>598.98</v>
      </c>
      <c r="S81" s="1441">
        <v>1230</v>
      </c>
      <c r="T81" s="1441"/>
      <c r="U81" s="1441"/>
      <c r="V81" s="1441"/>
      <c r="W81" s="1441"/>
      <c r="X81" s="1441"/>
      <c r="Y81" s="1441"/>
      <c r="Z81" s="1441">
        <v>1828.98</v>
      </c>
      <c r="AA81" s="1441">
        <v>1000</v>
      </c>
      <c r="AB81" s="1441"/>
      <c r="AC81" s="1441">
        <v>1000</v>
      </c>
      <c r="AD81" s="1441">
        <v>2828.98</v>
      </c>
      <c r="AE81" s="1444">
        <v>206529.84000000003</v>
      </c>
      <c r="AF81" s="414">
        <f t="shared" si="20"/>
        <v>0</v>
      </c>
      <c r="AG81" s="395">
        <f t="shared" si="21"/>
        <v>-17636.400000000052</v>
      </c>
      <c r="AH81" s="1445">
        <v>7</v>
      </c>
      <c r="AI81" s="1442">
        <v>231529.84</v>
      </c>
    </row>
    <row r="82" spans="1:35" s="1037" customFormat="1" ht="12.6" customHeight="1" x14ac:dyDescent="0.2">
      <c r="A82" s="1430" t="s">
        <v>5</v>
      </c>
      <c r="B82" s="631">
        <v>135</v>
      </c>
      <c r="C82" s="604"/>
      <c r="D82" s="604"/>
      <c r="E82" s="604"/>
      <c r="F82" s="604"/>
      <c r="G82" s="604"/>
      <c r="H82" s="604"/>
      <c r="I82" s="604"/>
      <c r="J82" s="604"/>
      <c r="K82" s="604"/>
      <c r="L82" s="1446"/>
      <c r="M82" s="1446"/>
      <c r="N82" s="1446"/>
      <c r="O82" s="604"/>
      <c r="P82" s="1447">
        <v>2699377.43</v>
      </c>
      <c r="Q82" s="627">
        <v>128</v>
      </c>
      <c r="R82" s="1446"/>
      <c r="S82" s="1446"/>
      <c r="T82" s="1446"/>
      <c r="U82" s="1446"/>
      <c r="V82" s="1446"/>
      <c r="W82" s="1446"/>
      <c r="X82" s="1446"/>
      <c r="Y82" s="1446"/>
      <c r="Z82" s="1446"/>
      <c r="AA82" s="1446"/>
      <c r="AB82" s="1446"/>
      <c r="AC82" s="1446"/>
      <c r="AD82" s="1446"/>
      <c r="AE82" s="1448">
        <v>2519395.5299999993</v>
      </c>
      <c r="AF82" s="1449">
        <f>+AF83</f>
        <v>7</v>
      </c>
      <c r="AG82" s="1447">
        <v>-179981.90000000084</v>
      </c>
      <c r="AH82" s="1450">
        <f>+AH83</f>
        <v>139</v>
      </c>
      <c r="AI82" s="1447">
        <v>3331279.53</v>
      </c>
    </row>
    <row r="83" spans="1:35" s="1037" customFormat="1" ht="12.6" customHeight="1" x14ac:dyDescent="0.2">
      <c r="A83" s="1438" t="s">
        <v>15</v>
      </c>
      <c r="B83" s="1439">
        <v>135</v>
      </c>
      <c r="C83" s="1440">
        <v>538</v>
      </c>
      <c r="D83" s="1440">
        <v>1070</v>
      </c>
      <c r="E83" s="1440"/>
      <c r="F83" s="1440"/>
      <c r="G83" s="1440"/>
      <c r="H83" s="1440"/>
      <c r="I83" s="1440"/>
      <c r="J83" s="1440"/>
      <c r="K83" s="1440">
        <v>1608</v>
      </c>
      <c r="L83" s="1441">
        <v>1000</v>
      </c>
      <c r="M83" s="1441"/>
      <c r="N83" s="1441">
        <v>1000</v>
      </c>
      <c r="O83" s="1440">
        <v>2608</v>
      </c>
      <c r="P83" s="1442">
        <v>2699377.43</v>
      </c>
      <c r="Q83" s="1443">
        <v>128</v>
      </c>
      <c r="R83" s="1441">
        <v>574.92999999999995</v>
      </c>
      <c r="S83" s="1441">
        <v>1170</v>
      </c>
      <c r="T83" s="1441"/>
      <c r="U83" s="1441"/>
      <c r="V83" s="1441"/>
      <c r="W83" s="1441"/>
      <c r="X83" s="1441"/>
      <c r="Y83" s="1441"/>
      <c r="Z83" s="1441">
        <v>1744.9299999999998</v>
      </c>
      <c r="AA83" s="1441">
        <v>1000</v>
      </c>
      <c r="AB83" s="1441"/>
      <c r="AC83" s="1441">
        <v>1000</v>
      </c>
      <c r="AD83" s="1441">
        <v>2744.93</v>
      </c>
      <c r="AE83" s="1444">
        <v>2519395.5299999993</v>
      </c>
      <c r="AF83" s="414">
        <f t="shared" ref="AF83" si="22">+B83-Q83</f>
        <v>7</v>
      </c>
      <c r="AG83" s="395">
        <f t="shared" ref="AG83" si="23">+P83-AE83</f>
        <v>179981.90000000084</v>
      </c>
      <c r="AH83" s="1445">
        <v>139</v>
      </c>
      <c r="AI83" s="1442">
        <v>3331279.53</v>
      </c>
    </row>
    <row r="84" spans="1:35" s="1037" customFormat="1" ht="12.6" customHeight="1" x14ac:dyDescent="0.2">
      <c r="A84" s="1430" t="s">
        <v>6</v>
      </c>
      <c r="B84" s="631">
        <v>2</v>
      </c>
      <c r="C84" s="604"/>
      <c r="D84" s="604"/>
      <c r="E84" s="604"/>
      <c r="F84" s="604"/>
      <c r="G84" s="604"/>
      <c r="H84" s="604"/>
      <c r="I84" s="604"/>
      <c r="J84" s="604"/>
      <c r="K84" s="604"/>
      <c r="L84" s="1446"/>
      <c r="M84" s="1446"/>
      <c r="N84" s="1446"/>
      <c r="O84" s="604"/>
      <c r="P84" s="1447">
        <v>40040</v>
      </c>
      <c r="Q84" s="627">
        <v>2</v>
      </c>
      <c r="R84" s="1446"/>
      <c r="S84" s="1446"/>
      <c r="T84" s="1446"/>
      <c r="U84" s="1446"/>
      <c r="V84" s="1446"/>
      <c r="W84" s="1446"/>
      <c r="X84" s="1446"/>
      <c r="Y84" s="1446"/>
      <c r="Z84" s="1446"/>
      <c r="AA84" s="1446"/>
      <c r="AB84" s="1446"/>
      <c r="AC84" s="1446"/>
      <c r="AD84" s="1446"/>
      <c r="AE84" s="1448">
        <v>42840.319999999992</v>
      </c>
      <c r="AF84" s="1449">
        <f>+AF85</f>
        <v>0</v>
      </c>
      <c r="AG84" s="1447">
        <v>2800.3199999999924</v>
      </c>
      <c r="AH84" s="1450">
        <f>+AH85</f>
        <v>1</v>
      </c>
      <c r="AI84" s="1447">
        <v>42840.319999999992</v>
      </c>
    </row>
    <row r="85" spans="1:35" s="1037" customFormat="1" ht="12.6" customHeight="1" x14ac:dyDescent="0.2">
      <c r="A85" s="1438" t="s">
        <v>17</v>
      </c>
      <c r="B85" s="1439">
        <v>2</v>
      </c>
      <c r="C85" s="1440">
        <v>515</v>
      </c>
      <c r="D85" s="1440">
        <v>1070</v>
      </c>
      <c r="E85" s="1440"/>
      <c r="F85" s="1440"/>
      <c r="G85" s="1440"/>
      <c r="H85" s="1440"/>
      <c r="I85" s="1440"/>
      <c r="J85" s="1440"/>
      <c r="K85" s="1440">
        <v>1585</v>
      </c>
      <c r="L85" s="1441">
        <v>1000</v>
      </c>
      <c r="M85" s="1441"/>
      <c r="N85" s="1441">
        <v>1000</v>
      </c>
      <c r="O85" s="1440">
        <v>2585</v>
      </c>
      <c r="P85" s="1442">
        <v>40040</v>
      </c>
      <c r="Q85" s="1443">
        <v>2</v>
      </c>
      <c r="R85" s="1441">
        <v>551.67999999999995</v>
      </c>
      <c r="S85" s="1441">
        <v>1150</v>
      </c>
      <c r="T85" s="1441"/>
      <c r="U85" s="1441"/>
      <c r="V85" s="1441"/>
      <c r="W85" s="1441"/>
      <c r="X85" s="1441"/>
      <c r="Y85" s="1441"/>
      <c r="Z85" s="1441">
        <v>1701.6799999999998</v>
      </c>
      <c r="AA85" s="1441">
        <v>1000</v>
      </c>
      <c r="AB85" s="1441"/>
      <c r="AC85" s="1441">
        <v>1000</v>
      </c>
      <c r="AD85" s="1441">
        <v>2701.68</v>
      </c>
      <c r="AE85" s="1444">
        <v>42840.319999999992</v>
      </c>
      <c r="AF85" s="414">
        <f>+B85-Q85</f>
        <v>0</v>
      </c>
      <c r="AG85" s="395">
        <f>+P85-AE85</f>
        <v>-2800.3199999999924</v>
      </c>
      <c r="AH85" s="1445">
        <v>1</v>
      </c>
      <c r="AI85" s="1442">
        <v>42840.319999999992</v>
      </c>
    </row>
    <row r="86" spans="1:35" s="1037" customFormat="1" ht="12.6" customHeight="1" x14ac:dyDescent="0.2">
      <c r="A86" s="1430" t="s">
        <v>51</v>
      </c>
      <c r="B86" s="631">
        <v>2</v>
      </c>
      <c r="C86" s="604"/>
      <c r="D86" s="604"/>
      <c r="E86" s="604"/>
      <c r="F86" s="604"/>
      <c r="G86" s="604"/>
      <c r="H86" s="604"/>
      <c r="I86" s="604"/>
      <c r="J86" s="604"/>
      <c r="K86" s="604"/>
      <c r="L86" s="1446"/>
      <c r="M86" s="1446"/>
      <c r="N86" s="1446"/>
      <c r="O86" s="604"/>
      <c r="P86" s="1447">
        <v>49575.680000000008</v>
      </c>
      <c r="Q86" s="627">
        <v>2</v>
      </c>
      <c r="R86" s="1446"/>
      <c r="S86" s="1446"/>
      <c r="T86" s="1446"/>
      <c r="U86" s="1446"/>
      <c r="V86" s="1446"/>
      <c r="W86" s="1446"/>
      <c r="X86" s="1446"/>
      <c r="Y86" s="1446"/>
      <c r="Z86" s="1446"/>
      <c r="AA86" s="1446"/>
      <c r="AB86" s="1446"/>
      <c r="AC86" s="1446"/>
      <c r="AD86" s="1446"/>
      <c r="AE86" s="1448">
        <v>51663.680000000008</v>
      </c>
      <c r="AF86" s="1449">
        <f>+AF87</f>
        <v>0</v>
      </c>
      <c r="AG86" s="1447">
        <v>2088</v>
      </c>
      <c r="AH86" s="1450">
        <f>+AH87</f>
        <v>2</v>
      </c>
      <c r="AI86" s="1447">
        <v>52079.9</v>
      </c>
    </row>
    <row r="87" spans="1:35" s="1037" customFormat="1" ht="12.6" customHeight="1" x14ac:dyDescent="0.2">
      <c r="A87" s="1438" t="s">
        <v>387</v>
      </c>
      <c r="B87" s="1439">
        <v>2</v>
      </c>
      <c r="C87" s="1440">
        <v>839.32</v>
      </c>
      <c r="D87" s="1440">
        <v>1143</v>
      </c>
      <c r="E87" s="1440"/>
      <c r="F87" s="1440"/>
      <c r="G87" s="1440"/>
      <c r="H87" s="1440"/>
      <c r="I87" s="1440"/>
      <c r="J87" s="1440"/>
      <c r="K87" s="1440">
        <v>1982.3200000000002</v>
      </c>
      <c r="L87" s="1441">
        <v>1000</v>
      </c>
      <c r="M87" s="1441"/>
      <c r="N87" s="1441">
        <v>1000</v>
      </c>
      <c r="O87" s="1440">
        <v>2982.32</v>
      </c>
      <c r="P87" s="1442">
        <v>49575.680000000008</v>
      </c>
      <c r="Q87" s="1443">
        <v>2</v>
      </c>
      <c r="R87" s="1441">
        <v>839.32</v>
      </c>
      <c r="S87" s="1441">
        <v>1230</v>
      </c>
      <c r="T87" s="1441"/>
      <c r="U87" s="1441"/>
      <c r="V87" s="1441"/>
      <c r="W87" s="1441"/>
      <c r="X87" s="1441"/>
      <c r="Y87" s="1441"/>
      <c r="Z87" s="1441">
        <v>2069.3200000000002</v>
      </c>
      <c r="AA87" s="1441">
        <v>1000</v>
      </c>
      <c r="AB87" s="1441"/>
      <c r="AC87" s="1441">
        <v>1000</v>
      </c>
      <c r="AD87" s="1441">
        <v>3069.32</v>
      </c>
      <c r="AE87" s="1444">
        <v>51663.680000000008</v>
      </c>
      <c r="AF87" s="414">
        <f t="shared" ref="AF87" si="24">+B87-Q87</f>
        <v>0</v>
      </c>
      <c r="AG87" s="395">
        <f t="shared" ref="AG87" si="25">+P87-AE87</f>
        <v>-2088</v>
      </c>
      <c r="AH87" s="1445">
        <v>2</v>
      </c>
      <c r="AI87" s="1442">
        <v>52079.9</v>
      </c>
    </row>
    <row r="88" spans="1:35" s="1037" customFormat="1" ht="12.6" customHeight="1" x14ac:dyDescent="0.2">
      <c r="A88" s="1451" t="s">
        <v>633</v>
      </c>
      <c r="B88" s="632">
        <v>327</v>
      </c>
      <c r="C88" s="1452"/>
      <c r="D88" s="1452"/>
      <c r="E88" s="1452"/>
      <c r="F88" s="1452"/>
      <c r="G88" s="1452"/>
      <c r="H88" s="1452"/>
      <c r="I88" s="1452"/>
      <c r="J88" s="1452"/>
      <c r="K88" s="1452"/>
      <c r="L88" s="1452"/>
      <c r="M88" s="1452"/>
      <c r="N88" s="1452"/>
      <c r="O88" s="1452"/>
      <c r="P88" s="1453">
        <v>8994909.1099999994</v>
      </c>
      <c r="Q88" s="628">
        <v>319</v>
      </c>
      <c r="R88" s="1454"/>
      <c r="S88" s="1454"/>
      <c r="T88" s="1454"/>
      <c r="U88" s="1454"/>
      <c r="V88" s="1454"/>
      <c r="W88" s="1454"/>
      <c r="X88" s="1454"/>
      <c r="Y88" s="1454"/>
      <c r="Z88" s="1454"/>
      <c r="AA88" s="1454"/>
      <c r="AB88" s="1454"/>
      <c r="AC88" s="1454"/>
      <c r="AD88" s="1454"/>
      <c r="AE88" s="1455">
        <v>8729091.5299999993</v>
      </c>
      <c r="AF88" s="1456">
        <f>+AF63+AF75+AF82+AF84+AF86</f>
        <v>8</v>
      </c>
      <c r="AG88" s="1457">
        <v>-265817.58000000083</v>
      </c>
      <c r="AH88" s="1458">
        <f>+AH63+AH75+AH82+AH84+AH86</f>
        <v>359</v>
      </c>
      <c r="AI88" s="1457">
        <v>10374378</v>
      </c>
    </row>
    <row r="89" spans="1:35" s="1037" customFormat="1" ht="12.6" customHeight="1" x14ac:dyDescent="0.2">
      <c r="A89" s="216" t="s">
        <v>487</v>
      </c>
      <c r="B89" s="427"/>
      <c r="C89" s="256"/>
      <c r="D89" s="256"/>
      <c r="E89" s="256"/>
      <c r="F89" s="256"/>
      <c r="G89" s="1459"/>
      <c r="H89" s="1459"/>
      <c r="I89" s="1459"/>
      <c r="J89" s="1459"/>
      <c r="K89" s="1459"/>
      <c r="L89" s="1459"/>
      <c r="M89" s="1459"/>
      <c r="N89" s="1459"/>
      <c r="O89" s="1459"/>
      <c r="P89" s="1460">
        <v>345158.72</v>
      </c>
      <c r="Q89" s="1461"/>
      <c r="R89" s="1462"/>
      <c r="S89" s="1462"/>
      <c r="T89" s="1462"/>
      <c r="U89" s="1462"/>
      <c r="V89" s="1462"/>
      <c r="W89" s="1462"/>
      <c r="X89" s="1462"/>
      <c r="Y89" s="1462"/>
      <c r="Z89" s="1462"/>
      <c r="AA89" s="1462"/>
      <c r="AB89" s="1462"/>
      <c r="AC89" s="1462"/>
      <c r="AD89" s="1462"/>
      <c r="AE89" s="1444">
        <v>333028.89</v>
      </c>
      <c r="AF89" s="1463"/>
      <c r="AG89" s="1442">
        <v>-12129.829999999958</v>
      </c>
      <c r="AH89" s="1445"/>
      <c r="AI89" s="1442">
        <v>402651</v>
      </c>
    </row>
    <row r="90" spans="1:35" s="1037" customFormat="1" ht="12.6" customHeight="1" x14ac:dyDescent="0.2">
      <c r="A90" s="216" t="s">
        <v>628</v>
      </c>
      <c r="B90" s="427"/>
      <c r="C90" s="256"/>
      <c r="D90" s="256"/>
      <c r="E90" s="256"/>
      <c r="F90" s="256"/>
      <c r="G90" s="1459"/>
      <c r="H90" s="1459"/>
      <c r="I90" s="1459"/>
      <c r="J90" s="1459"/>
      <c r="K90" s="1459"/>
      <c r="L90" s="1459"/>
      <c r="M90" s="1459"/>
      <c r="N90" s="1459"/>
      <c r="O90" s="1459"/>
      <c r="P90" s="1460">
        <v>399685.92</v>
      </c>
      <c r="Q90" s="1461"/>
      <c r="R90" s="1462"/>
      <c r="S90" s="1462"/>
      <c r="T90" s="1462"/>
      <c r="U90" s="1462"/>
      <c r="V90" s="1462"/>
      <c r="W90" s="1462"/>
      <c r="X90" s="1462"/>
      <c r="Y90" s="1462"/>
      <c r="Z90" s="1462"/>
      <c r="AA90" s="1462"/>
      <c r="AB90" s="1462"/>
      <c r="AC90" s="1462"/>
      <c r="AD90" s="1462"/>
      <c r="AE90" s="1444">
        <v>363781</v>
      </c>
      <c r="AF90" s="1463"/>
      <c r="AG90" s="1442">
        <v>-35904.919999999984</v>
      </c>
      <c r="AH90" s="1445"/>
      <c r="AI90" s="1442">
        <v>361514</v>
      </c>
    </row>
    <row r="91" spans="1:35" s="1037" customFormat="1" ht="12.6" customHeight="1" x14ac:dyDescent="0.2">
      <c r="A91" s="216" t="s">
        <v>629</v>
      </c>
      <c r="B91" s="427"/>
      <c r="C91" s="256"/>
      <c r="D91" s="256"/>
      <c r="E91" s="256"/>
      <c r="F91" s="256"/>
      <c r="G91" s="1459"/>
      <c r="H91" s="1459"/>
      <c r="I91" s="1459"/>
      <c r="J91" s="1459"/>
      <c r="K91" s="1459"/>
      <c r="L91" s="1459"/>
      <c r="M91" s="1459"/>
      <c r="N91" s="1459"/>
      <c r="O91" s="1459"/>
      <c r="P91" s="1460">
        <v>249812.48000000001</v>
      </c>
      <c r="Q91" s="1461"/>
      <c r="R91" s="1462"/>
      <c r="S91" s="1462"/>
      <c r="T91" s="1462"/>
      <c r="U91" s="1462"/>
      <c r="V91" s="1462"/>
      <c r="W91" s="1462"/>
      <c r="X91" s="1462"/>
      <c r="Y91" s="1462"/>
      <c r="Z91" s="1462"/>
      <c r="AA91" s="1462"/>
      <c r="AB91" s="1462"/>
      <c r="AC91" s="1462"/>
      <c r="AD91" s="1462"/>
      <c r="AE91" s="1444">
        <v>231001</v>
      </c>
      <c r="AF91" s="1463"/>
      <c r="AG91" s="1442">
        <v>-18811.48000000001</v>
      </c>
      <c r="AH91" s="1445"/>
      <c r="AI91" s="1442">
        <v>139671</v>
      </c>
    </row>
    <row r="92" spans="1:35" s="1037" customFormat="1" ht="12.6" customHeight="1" x14ac:dyDescent="0.2">
      <c r="A92" s="216" t="s">
        <v>21254</v>
      </c>
      <c r="B92" s="427"/>
      <c r="C92" s="256"/>
      <c r="D92" s="256"/>
      <c r="E92" s="256"/>
      <c r="F92" s="256"/>
      <c r="G92" s="1459"/>
      <c r="H92" s="1459"/>
      <c r="I92" s="1459"/>
      <c r="J92" s="1459"/>
      <c r="K92" s="1459"/>
      <c r="L92" s="1459"/>
      <c r="M92" s="1459"/>
      <c r="N92" s="1459"/>
      <c r="O92" s="1459"/>
      <c r="P92" s="1460"/>
      <c r="Q92" s="1461"/>
      <c r="R92" s="1462"/>
      <c r="S92" s="1462"/>
      <c r="T92" s="1462"/>
      <c r="U92" s="1462"/>
      <c r="V92" s="1462"/>
      <c r="W92" s="1462"/>
      <c r="X92" s="1462"/>
      <c r="Y92" s="1462"/>
      <c r="Z92" s="1462"/>
      <c r="AA92" s="1462"/>
      <c r="AB92" s="1462"/>
      <c r="AC92" s="1462"/>
      <c r="AD92" s="1462"/>
      <c r="AE92" s="1444">
        <v>42600</v>
      </c>
      <c r="AF92" s="1463"/>
      <c r="AG92" s="1442">
        <v>42600</v>
      </c>
      <c r="AH92" s="1445"/>
      <c r="AI92" s="1442">
        <v>42600</v>
      </c>
    </row>
    <row r="93" spans="1:35" s="1037" customFormat="1" ht="12.6" customHeight="1" x14ac:dyDescent="0.2">
      <c r="A93" s="216" t="s">
        <v>21255</v>
      </c>
      <c r="B93" s="427"/>
      <c r="C93" s="256"/>
      <c r="D93" s="256"/>
      <c r="E93" s="256"/>
      <c r="F93" s="256"/>
      <c r="G93" s="1459"/>
      <c r="H93" s="1459"/>
      <c r="I93" s="1459"/>
      <c r="J93" s="1459"/>
      <c r="K93" s="1459"/>
      <c r="L93" s="1459"/>
      <c r="M93" s="1459"/>
      <c r="N93" s="1459"/>
      <c r="O93" s="1459"/>
      <c r="P93" s="1460">
        <v>96900</v>
      </c>
      <c r="Q93" s="1461"/>
      <c r="R93" s="1462"/>
      <c r="S93" s="1462"/>
      <c r="T93" s="1462"/>
      <c r="U93" s="1462"/>
      <c r="V93" s="1462"/>
      <c r="W93" s="1462"/>
      <c r="X93" s="1462"/>
      <c r="Y93" s="1462"/>
      <c r="Z93" s="1462"/>
      <c r="AA93" s="1462"/>
      <c r="AB93" s="1462"/>
      <c r="AC93" s="1462"/>
      <c r="AD93" s="1462"/>
      <c r="AE93" s="1444">
        <v>0</v>
      </c>
      <c r="AF93" s="1463"/>
      <c r="AG93" s="1442">
        <v>-96900</v>
      </c>
      <c r="AH93" s="1445"/>
      <c r="AI93" s="1442"/>
    </row>
    <row r="94" spans="1:35" s="1037" customFormat="1" ht="12.6" customHeight="1" x14ac:dyDescent="0.2">
      <c r="A94" s="216" t="s">
        <v>631</v>
      </c>
      <c r="B94" s="427"/>
      <c r="C94" s="256"/>
      <c r="D94" s="256"/>
      <c r="E94" s="256"/>
      <c r="F94" s="256"/>
      <c r="G94" s="1459"/>
      <c r="H94" s="1459"/>
      <c r="I94" s="1459"/>
      <c r="J94" s="1459"/>
      <c r="K94" s="1459"/>
      <c r="L94" s="1459"/>
      <c r="M94" s="1459"/>
      <c r="N94" s="1459"/>
      <c r="O94" s="1459"/>
      <c r="P94" s="1460">
        <v>0</v>
      </c>
      <c r="Q94" s="1461"/>
      <c r="R94" s="1462"/>
      <c r="S94" s="1462"/>
      <c r="T94" s="1462"/>
      <c r="U94" s="1462"/>
      <c r="V94" s="1462"/>
      <c r="W94" s="1462"/>
      <c r="X94" s="1462"/>
      <c r="Y94" s="1462"/>
      <c r="Z94" s="1462"/>
      <c r="AA94" s="1462"/>
      <c r="AB94" s="1462"/>
      <c r="AC94" s="1462"/>
      <c r="AD94" s="1462"/>
      <c r="AE94" s="1444">
        <v>0</v>
      </c>
      <c r="AF94" s="1463"/>
      <c r="AG94" s="1442">
        <v>0</v>
      </c>
      <c r="AH94" s="1445"/>
      <c r="AI94" s="1442">
        <v>0</v>
      </c>
    </row>
    <row r="95" spans="1:35" s="1037" customFormat="1" ht="12.6" customHeight="1" x14ac:dyDescent="0.2">
      <c r="A95" s="216" t="s">
        <v>343</v>
      </c>
      <c r="B95" s="427"/>
      <c r="C95" s="256"/>
      <c r="D95" s="256"/>
      <c r="E95" s="256"/>
      <c r="F95" s="256"/>
      <c r="G95" s="1459"/>
      <c r="H95" s="1459"/>
      <c r="I95" s="1459"/>
      <c r="J95" s="1459"/>
      <c r="K95" s="1459"/>
      <c r="L95" s="1459"/>
      <c r="M95" s="1459"/>
      <c r="N95" s="1459"/>
      <c r="O95" s="1459"/>
      <c r="P95" s="1460">
        <v>283082.15999999997</v>
      </c>
      <c r="Q95" s="1461"/>
      <c r="R95" s="1462"/>
      <c r="S95" s="1462"/>
      <c r="T95" s="1462"/>
      <c r="U95" s="1462"/>
      <c r="V95" s="1462"/>
      <c r="W95" s="1462"/>
      <c r="X95" s="1462"/>
      <c r="Y95" s="1462"/>
      <c r="Z95" s="1462"/>
      <c r="AA95" s="1462"/>
      <c r="AB95" s="1462"/>
      <c r="AC95" s="1462"/>
      <c r="AD95" s="1462"/>
      <c r="AE95" s="1444">
        <v>857964</v>
      </c>
      <c r="AF95" s="1463"/>
      <c r="AG95" s="1442">
        <v>574881.84000000008</v>
      </c>
      <c r="AH95" s="1445"/>
      <c r="AI95" s="1442">
        <v>857964</v>
      </c>
    </row>
    <row r="96" spans="1:35" s="1037" customFormat="1" ht="12.6" customHeight="1" x14ac:dyDescent="0.2">
      <c r="A96" s="425" t="s">
        <v>632</v>
      </c>
      <c r="B96" s="322"/>
      <c r="C96" s="313"/>
      <c r="D96" s="313"/>
      <c r="E96" s="313"/>
      <c r="F96" s="313"/>
      <c r="G96" s="1452"/>
      <c r="H96" s="1452"/>
      <c r="I96" s="1452"/>
      <c r="J96" s="1452"/>
      <c r="K96" s="1452"/>
      <c r="L96" s="1452"/>
      <c r="M96" s="1452"/>
      <c r="N96" s="1452"/>
      <c r="O96" s="1452"/>
      <c r="P96" s="1464">
        <v>1374639.2799999998</v>
      </c>
      <c r="Q96" s="628"/>
      <c r="R96" s="1454"/>
      <c r="S96" s="1454"/>
      <c r="T96" s="1454"/>
      <c r="U96" s="1454"/>
      <c r="V96" s="1454"/>
      <c r="W96" s="1454"/>
      <c r="X96" s="1454"/>
      <c r="Y96" s="1454"/>
      <c r="Z96" s="1454"/>
      <c r="AA96" s="1454"/>
      <c r="AB96" s="1454"/>
      <c r="AC96" s="1454"/>
      <c r="AD96" s="1454"/>
      <c r="AE96" s="428">
        <v>1828374.8900000001</v>
      </c>
      <c r="AF96" s="1456"/>
      <c r="AG96" s="429">
        <v>453735.6100000001</v>
      </c>
      <c r="AH96" s="1458"/>
      <c r="AI96" s="1457">
        <v>1804400</v>
      </c>
    </row>
    <row r="97" spans="1:35" s="1037" customFormat="1" ht="12.6" customHeight="1" thickBot="1" x14ac:dyDescent="0.25">
      <c r="A97" s="68" t="s">
        <v>0</v>
      </c>
      <c r="B97" s="144">
        <f>+B88</f>
        <v>327</v>
      </c>
      <c r="C97" s="263"/>
      <c r="D97" s="263"/>
      <c r="E97" s="263"/>
      <c r="F97" s="263"/>
      <c r="G97" s="1465"/>
      <c r="H97" s="1465"/>
      <c r="I97" s="1465"/>
      <c r="J97" s="1465"/>
      <c r="K97" s="1465"/>
      <c r="L97" s="1465"/>
      <c r="M97" s="1465"/>
      <c r="N97" s="1465"/>
      <c r="O97" s="1465"/>
      <c r="P97" s="1466">
        <v>10369548.389999999</v>
      </c>
      <c r="Q97" s="143">
        <f>+Q88</f>
        <v>319</v>
      </c>
      <c r="R97" s="1467"/>
      <c r="S97" s="1467"/>
      <c r="T97" s="1467"/>
      <c r="U97" s="1467"/>
      <c r="V97" s="1467"/>
      <c r="W97" s="1467"/>
      <c r="X97" s="1467"/>
      <c r="Y97" s="1467"/>
      <c r="Z97" s="1467"/>
      <c r="AA97" s="1467"/>
      <c r="AB97" s="1467"/>
      <c r="AC97" s="1467"/>
      <c r="AD97" s="1467"/>
      <c r="AE97" s="1468">
        <v>10557466.42</v>
      </c>
      <c r="AF97" s="144">
        <f>+AF88</f>
        <v>8</v>
      </c>
      <c r="AG97" s="1469">
        <v>187918.02999999927</v>
      </c>
      <c r="AH97" s="143">
        <f>+AH88</f>
        <v>359</v>
      </c>
      <c r="AI97" s="1469">
        <v>12178778</v>
      </c>
    </row>
    <row r="98" spans="1:35" ht="21" customHeight="1" thickTop="1" thickBot="1" x14ac:dyDescent="0.25">
      <c r="A98" s="1982" t="s">
        <v>634</v>
      </c>
      <c r="B98" s="1982"/>
      <c r="C98" s="1982"/>
      <c r="D98" s="1982"/>
      <c r="E98" s="1982"/>
      <c r="F98" s="1982"/>
      <c r="G98" s="1982"/>
      <c r="H98" s="1982"/>
      <c r="I98" s="1982"/>
      <c r="J98" s="1982"/>
      <c r="K98" s="1982"/>
      <c r="L98" s="1982"/>
      <c r="M98" s="1982"/>
      <c r="N98" s="1982"/>
      <c r="O98" s="1982"/>
      <c r="P98" s="1982"/>
      <c r="Q98" s="1982"/>
      <c r="R98" s="1982"/>
      <c r="S98" s="1982"/>
      <c r="T98" s="1982"/>
      <c r="U98" s="1982"/>
      <c r="V98" s="1982"/>
      <c r="W98" s="1982"/>
      <c r="X98" s="1982"/>
      <c r="Y98" s="1982"/>
      <c r="Z98" s="1982"/>
      <c r="AA98" s="1982"/>
      <c r="AB98" s="1982"/>
      <c r="AC98" s="1982"/>
      <c r="AD98" s="1982"/>
      <c r="AE98" s="1982"/>
      <c r="AF98" s="1982"/>
      <c r="AG98" s="1982"/>
      <c r="AH98" s="1982"/>
      <c r="AI98" s="1982"/>
    </row>
    <row r="99" spans="1:35" s="1037" customFormat="1" ht="12.6" customHeight="1" thickTop="1" x14ac:dyDescent="0.2">
      <c r="A99" s="1470" t="s">
        <v>50</v>
      </c>
      <c r="B99" s="1471"/>
      <c r="C99" s="1472"/>
      <c r="D99" s="1472"/>
      <c r="E99" s="1472"/>
      <c r="F99" s="1472"/>
      <c r="G99" s="1472"/>
      <c r="H99" s="1472"/>
      <c r="I99" s="1472"/>
      <c r="J99" s="1472"/>
      <c r="K99" s="1472"/>
      <c r="L99" s="1472"/>
      <c r="M99" s="1472"/>
      <c r="N99" s="1472"/>
      <c r="O99" s="1472"/>
      <c r="P99" s="1473"/>
      <c r="Q99" s="1474"/>
      <c r="R99" s="1475"/>
      <c r="S99" s="1475"/>
      <c r="T99" s="1475"/>
      <c r="U99" s="1475"/>
      <c r="V99" s="1475"/>
      <c r="W99" s="1475"/>
      <c r="X99" s="1475"/>
      <c r="Y99" s="1475"/>
      <c r="Z99" s="1475"/>
      <c r="AA99" s="1475"/>
      <c r="AB99" s="1475"/>
      <c r="AC99" s="1475"/>
      <c r="AD99" s="1475"/>
      <c r="AE99" s="1476"/>
      <c r="AF99" s="1477"/>
      <c r="AG99" s="1478"/>
      <c r="AH99" s="1479"/>
      <c r="AI99" s="1478"/>
    </row>
    <row r="100" spans="1:35" s="1037" customFormat="1" ht="12.6" customHeight="1" x14ac:dyDescent="0.2">
      <c r="A100" s="1429" t="s">
        <v>532</v>
      </c>
      <c r="B100" s="1480">
        <v>34</v>
      </c>
      <c r="C100" s="1481">
        <v>11816.532999999999</v>
      </c>
      <c r="D100" s="1481"/>
      <c r="E100" s="1481"/>
      <c r="F100" s="1481"/>
      <c r="G100" s="1481"/>
      <c r="H100" s="1481"/>
      <c r="I100" s="1481"/>
      <c r="J100" s="1481"/>
      <c r="K100" s="1481">
        <v>11816.532999999999</v>
      </c>
      <c r="L100" s="1481">
        <v>24033</v>
      </c>
      <c r="M100" s="1481">
        <v>2127</v>
      </c>
      <c r="N100" s="1481">
        <v>26160</v>
      </c>
      <c r="O100" s="1482">
        <v>167958.39600000001</v>
      </c>
      <c r="P100" s="1483">
        <v>5710585.4640000006</v>
      </c>
      <c r="Q100" s="1484">
        <v>34</v>
      </c>
      <c r="R100" s="1481">
        <v>11816.532999999999</v>
      </c>
      <c r="S100" s="1481"/>
      <c r="T100" s="1481"/>
      <c r="U100" s="1481"/>
      <c r="V100" s="1481"/>
      <c r="W100" s="1481"/>
      <c r="X100" s="1481"/>
      <c r="Y100" s="1481"/>
      <c r="Z100" s="1481">
        <v>11816.532999999999</v>
      </c>
      <c r="AA100" s="1481">
        <v>24033</v>
      </c>
      <c r="AB100" s="1481">
        <v>2127</v>
      </c>
      <c r="AC100" s="1481">
        <v>26160</v>
      </c>
      <c r="AD100" s="1482">
        <v>167958.39600000001</v>
      </c>
      <c r="AE100" s="1485">
        <v>5710585.4640000006</v>
      </c>
      <c r="AF100" s="1486">
        <v>0</v>
      </c>
      <c r="AG100" s="1487">
        <v>0</v>
      </c>
      <c r="AH100" s="1488">
        <v>34</v>
      </c>
      <c r="AI100" s="389">
        <v>5693441.540000001</v>
      </c>
    </row>
    <row r="101" spans="1:35" s="1037" customFormat="1" ht="12.6" customHeight="1" x14ac:dyDescent="0.2">
      <c r="A101" s="1429" t="s">
        <v>511</v>
      </c>
      <c r="B101" s="1480">
        <v>121</v>
      </c>
      <c r="C101" s="1481">
        <v>6637.6310000000003</v>
      </c>
      <c r="D101" s="1481"/>
      <c r="E101" s="1481"/>
      <c r="F101" s="1481"/>
      <c r="G101" s="1481"/>
      <c r="H101" s="1481"/>
      <c r="I101" s="1481"/>
      <c r="J101" s="1481"/>
      <c r="K101" s="1481">
        <v>6637.6310000000003</v>
      </c>
      <c r="L101" s="1481">
        <v>13675</v>
      </c>
      <c r="M101" s="1481">
        <v>1195</v>
      </c>
      <c r="N101" s="1481">
        <v>14870</v>
      </c>
      <c r="O101" s="1482">
        <v>94521.572</v>
      </c>
      <c r="P101" s="1483">
        <v>11437110.211999999</v>
      </c>
      <c r="Q101" s="1484">
        <v>121</v>
      </c>
      <c r="R101" s="1481">
        <v>6637.6310000000003</v>
      </c>
      <c r="S101" s="1481"/>
      <c r="T101" s="1481"/>
      <c r="U101" s="1481"/>
      <c r="V101" s="1481"/>
      <c r="W101" s="1481"/>
      <c r="X101" s="1481"/>
      <c r="Y101" s="1481"/>
      <c r="Z101" s="1481">
        <v>6637.6310000000003</v>
      </c>
      <c r="AA101" s="1481">
        <v>13675</v>
      </c>
      <c r="AB101" s="1481">
        <v>1195</v>
      </c>
      <c r="AC101" s="1481">
        <v>14870</v>
      </c>
      <c r="AD101" s="1482">
        <v>94521.572</v>
      </c>
      <c r="AE101" s="1485">
        <v>11437110.211999999</v>
      </c>
      <c r="AF101" s="1486">
        <v>0</v>
      </c>
      <c r="AG101" s="1487">
        <v>0</v>
      </c>
      <c r="AH101" s="1488">
        <v>121</v>
      </c>
      <c r="AI101" s="389">
        <v>11383041.200000001</v>
      </c>
    </row>
    <row r="102" spans="1:35" s="1037" customFormat="1" ht="12.6" customHeight="1" x14ac:dyDescent="0.2">
      <c r="A102" s="1429" t="s">
        <v>512</v>
      </c>
      <c r="B102" s="1480">
        <v>199</v>
      </c>
      <c r="C102" s="1481">
        <v>4098.51</v>
      </c>
      <c r="D102" s="1481"/>
      <c r="E102" s="1481"/>
      <c r="F102" s="1481"/>
      <c r="G102" s="1481"/>
      <c r="H102" s="1481"/>
      <c r="I102" s="1481"/>
      <c r="J102" s="1481"/>
      <c r="K102" s="1481">
        <v>4098.51</v>
      </c>
      <c r="L102" s="1481">
        <v>8597</v>
      </c>
      <c r="M102" s="1481">
        <v>738</v>
      </c>
      <c r="N102" s="1481">
        <v>9335</v>
      </c>
      <c r="O102" s="1482">
        <v>58517.120000000003</v>
      </c>
      <c r="P102" s="1483">
        <v>11644906.880000001</v>
      </c>
      <c r="Q102" s="1484">
        <v>199</v>
      </c>
      <c r="R102" s="1481">
        <v>4098.51</v>
      </c>
      <c r="S102" s="1481"/>
      <c r="T102" s="1481"/>
      <c r="U102" s="1481"/>
      <c r="V102" s="1481"/>
      <c r="W102" s="1481"/>
      <c r="X102" s="1481"/>
      <c r="Y102" s="1481"/>
      <c r="Z102" s="1481">
        <v>4098.51</v>
      </c>
      <c r="AA102" s="1481">
        <v>8597</v>
      </c>
      <c r="AB102" s="1481">
        <v>738</v>
      </c>
      <c r="AC102" s="1481">
        <v>9335</v>
      </c>
      <c r="AD102" s="1482">
        <v>58517.120000000003</v>
      </c>
      <c r="AE102" s="1485">
        <v>11644906.880000001</v>
      </c>
      <c r="AF102" s="1486">
        <v>0</v>
      </c>
      <c r="AG102" s="1487">
        <v>0</v>
      </c>
      <c r="AH102" s="1488">
        <v>199</v>
      </c>
      <c r="AI102" s="389">
        <v>11510395.780000001</v>
      </c>
    </row>
    <row r="103" spans="1:35" s="1037" customFormat="1" ht="12.6" customHeight="1" x14ac:dyDescent="0.2">
      <c r="A103" s="1429" t="s">
        <v>513</v>
      </c>
      <c r="B103" s="1480">
        <v>30</v>
      </c>
      <c r="C103" s="1481">
        <v>2492.9769999999999</v>
      </c>
      <c r="D103" s="1481"/>
      <c r="E103" s="1481"/>
      <c r="F103" s="1481"/>
      <c r="G103" s="1481"/>
      <c r="H103" s="1481"/>
      <c r="I103" s="1481"/>
      <c r="J103" s="1481"/>
      <c r="K103" s="1481">
        <v>2492.9769999999999</v>
      </c>
      <c r="L103" s="1481">
        <v>5386</v>
      </c>
      <c r="M103" s="1481">
        <v>449</v>
      </c>
      <c r="N103" s="1481">
        <v>5835</v>
      </c>
      <c r="O103" s="1482">
        <v>35750.724000000002</v>
      </c>
      <c r="P103" s="1483">
        <v>1072521.72</v>
      </c>
      <c r="Q103" s="1484">
        <v>30</v>
      </c>
      <c r="R103" s="1481">
        <v>2492.9769999999999</v>
      </c>
      <c r="S103" s="1481"/>
      <c r="T103" s="1481"/>
      <c r="U103" s="1481"/>
      <c r="V103" s="1481"/>
      <c r="W103" s="1481"/>
      <c r="X103" s="1481"/>
      <c r="Y103" s="1481"/>
      <c r="Z103" s="1481">
        <v>2492.9769999999999</v>
      </c>
      <c r="AA103" s="1481">
        <v>5386</v>
      </c>
      <c r="AB103" s="1481">
        <v>449</v>
      </c>
      <c r="AC103" s="1481">
        <v>5835</v>
      </c>
      <c r="AD103" s="1482">
        <v>35750.724000000002</v>
      </c>
      <c r="AE103" s="1485">
        <v>1072521.72</v>
      </c>
      <c r="AF103" s="1486">
        <v>0</v>
      </c>
      <c r="AG103" s="1487">
        <v>0</v>
      </c>
      <c r="AH103" s="1488">
        <v>30</v>
      </c>
      <c r="AI103" s="389">
        <v>1051422.3600000001</v>
      </c>
    </row>
    <row r="104" spans="1:35" s="1495" customFormat="1" ht="12.6" customHeight="1" x14ac:dyDescent="0.2">
      <c r="A104" s="1489" t="s">
        <v>350</v>
      </c>
      <c r="B104" s="1490">
        <v>384</v>
      </c>
      <c r="C104" s="514">
        <v>25045.650999999998</v>
      </c>
      <c r="D104" s="1491"/>
      <c r="E104" s="1491"/>
      <c r="F104" s="1491"/>
      <c r="G104" s="1491"/>
      <c r="H104" s="1491"/>
      <c r="I104" s="1491"/>
      <c r="J104" s="1491"/>
      <c r="K104" s="514">
        <v>25045.650999999998</v>
      </c>
      <c r="L104" s="514">
        <v>51691</v>
      </c>
      <c r="M104" s="514">
        <v>4509</v>
      </c>
      <c r="N104" s="514">
        <v>56200</v>
      </c>
      <c r="O104" s="514">
        <v>356747.81199999998</v>
      </c>
      <c r="P104" s="515">
        <v>29865124.276000001</v>
      </c>
      <c r="Q104" s="1492">
        <v>384</v>
      </c>
      <c r="R104" s="514">
        <v>25045.650999999998</v>
      </c>
      <c r="S104" s="1491"/>
      <c r="T104" s="1491"/>
      <c r="U104" s="1491"/>
      <c r="V104" s="1491"/>
      <c r="W104" s="1491"/>
      <c r="X104" s="1491"/>
      <c r="Y104" s="1491"/>
      <c r="Z104" s="514">
        <v>25045.650999999998</v>
      </c>
      <c r="AA104" s="514">
        <v>51691</v>
      </c>
      <c r="AB104" s="514">
        <v>4509</v>
      </c>
      <c r="AC104" s="514">
        <v>56200</v>
      </c>
      <c r="AD104" s="514">
        <v>356747.81199999998</v>
      </c>
      <c r="AE104" s="1493">
        <v>29865124.276000001</v>
      </c>
      <c r="AF104" s="1490">
        <v>0</v>
      </c>
      <c r="AG104" s="1494">
        <v>0</v>
      </c>
      <c r="AH104" s="1492">
        <v>384</v>
      </c>
      <c r="AI104" s="515">
        <v>29638300.880000003</v>
      </c>
    </row>
    <row r="105" spans="1:35" s="1037" customFormat="1" ht="12.6" customHeight="1" x14ac:dyDescent="0.2">
      <c r="A105" s="522" t="s">
        <v>21256</v>
      </c>
      <c r="B105" s="1496"/>
      <c r="C105" s="1497"/>
      <c r="D105" s="1497"/>
      <c r="E105" s="1497"/>
      <c r="F105" s="1497"/>
      <c r="G105" s="1497"/>
      <c r="H105" s="1497"/>
      <c r="I105" s="1497"/>
      <c r="J105" s="1497"/>
      <c r="K105" s="1497"/>
      <c r="L105" s="1497"/>
      <c r="M105" s="1497"/>
      <c r="N105" s="1497"/>
      <c r="O105" s="1497"/>
      <c r="P105" s="389">
        <v>2262938</v>
      </c>
      <c r="Q105" s="1498"/>
      <c r="R105" s="1497"/>
      <c r="S105" s="1497"/>
      <c r="T105" s="1497"/>
      <c r="U105" s="1497"/>
      <c r="V105" s="1497"/>
      <c r="W105" s="1497"/>
      <c r="X105" s="1497"/>
      <c r="Y105" s="1497"/>
      <c r="Z105" s="1497"/>
      <c r="AA105" s="1497"/>
      <c r="AB105" s="1497"/>
      <c r="AC105" s="1497"/>
      <c r="AD105" s="1497"/>
      <c r="AE105" s="391">
        <v>2262938</v>
      </c>
      <c r="AF105" s="1496"/>
      <c r="AG105" s="1499"/>
      <c r="AH105" s="1498"/>
      <c r="AI105" s="389">
        <v>2245661</v>
      </c>
    </row>
    <row r="106" spans="1:35" s="1037" customFormat="1" ht="12.6" customHeight="1" x14ac:dyDescent="0.2">
      <c r="A106" s="522" t="s">
        <v>21257</v>
      </c>
      <c r="B106" s="1496"/>
      <c r="C106" s="1497"/>
      <c r="D106" s="1497"/>
      <c r="E106" s="1497"/>
      <c r="F106" s="1497"/>
      <c r="G106" s="1497"/>
      <c r="H106" s="1497"/>
      <c r="I106" s="1497"/>
      <c r="J106" s="1497"/>
      <c r="K106" s="1497"/>
      <c r="L106" s="1497"/>
      <c r="M106" s="1497"/>
      <c r="N106" s="1497"/>
      <c r="O106" s="1497"/>
      <c r="P106" s="389">
        <v>2524285</v>
      </c>
      <c r="Q106" s="1498"/>
      <c r="R106" s="1497"/>
      <c r="S106" s="1497"/>
      <c r="T106" s="1497"/>
      <c r="U106" s="1497"/>
      <c r="V106" s="1497"/>
      <c r="W106" s="1497"/>
      <c r="X106" s="1497"/>
      <c r="Y106" s="1497"/>
      <c r="Z106" s="1497"/>
      <c r="AA106" s="1497"/>
      <c r="AB106" s="1497"/>
      <c r="AC106" s="1497"/>
      <c r="AD106" s="1497"/>
      <c r="AE106" s="391">
        <v>2469750</v>
      </c>
      <c r="AF106" s="1496"/>
      <c r="AG106" s="1499"/>
      <c r="AH106" s="1498"/>
      <c r="AI106" s="389">
        <v>3077647</v>
      </c>
    </row>
    <row r="107" spans="1:35" s="1037" customFormat="1" ht="12.6" customHeight="1" x14ac:dyDescent="0.2">
      <c r="A107" s="522" t="s">
        <v>21258</v>
      </c>
      <c r="B107" s="1496"/>
      <c r="C107" s="1497"/>
      <c r="D107" s="1497"/>
      <c r="E107" s="1497"/>
      <c r="F107" s="1497"/>
      <c r="G107" s="1497"/>
      <c r="H107" s="1497"/>
      <c r="I107" s="1497"/>
      <c r="J107" s="1497"/>
      <c r="K107" s="1497"/>
      <c r="L107" s="1497"/>
      <c r="M107" s="1497"/>
      <c r="N107" s="1497"/>
      <c r="O107" s="1497"/>
      <c r="P107" s="389">
        <v>78978</v>
      </c>
      <c r="Q107" s="1498"/>
      <c r="R107" s="1497"/>
      <c r="S107" s="1497"/>
      <c r="T107" s="1497"/>
      <c r="U107" s="1497"/>
      <c r="V107" s="1497"/>
      <c r="W107" s="1497"/>
      <c r="X107" s="1497"/>
      <c r="Y107" s="1497"/>
      <c r="Z107" s="1497"/>
      <c r="AA107" s="1497"/>
      <c r="AB107" s="1497"/>
      <c r="AC107" s="1497"/>
      <c r="AD107" s="1497"/>
      <c r="AE107" s="391">
        <v>133513</v>
      </c>
      <c r="AF107" s="1496"/>
      <c r="AG107" s="1499"/>
      <c r="AH107" s="1498"/>
      <c r="AI107" s="389">
        <v>124613</v>
      </c>
    </row>
    <row r="108" spans="1:35" s="1037" customFormat="1" ht="12.6" customHeight="1" x14ac:dyDescent="0.2">
      <c r="A108" s="1489" t="s">
        <v>352</v>
      </c>
      <c r="B108" s="1500"/>
      <c r="C108" s="1501"/>
      <c r="D108" s="1501"/>
      <c r="E108" s="1501"/>
      <c r="F108" s="1501"/>
      <c r="G108" s="1501"/>
      <c r="H108" s="1501"/>
      <c r="I108" s="1501"/>
      <c r="J108" s="1501"/>
      <c r="K108" s="1501"/>
      <c r="L108" s="1501"/>
      <c r="M108" s="1501"/>
      <c r="N108" s="1501"/>
      <c r="O108" s="1501"/>
      <c r="P108" s="1502">
        <v>4866201</v>
      </c>
      <c r="Q108" s="1503"/>
      <c r="R108" s="1501"/>
      <c r="S108" s="1501"/>
      <c r="T108" s="1501"/>
      <c r="U108" s="1501"/>
      <c r="V108" s="1501"/>
      <c r="W108" s="1501"/>
      <c r="X108" s="1501"/>
      <c r="Y108" s="1501"/>
      <c r="Z108" s="1501"/>
      <c r="AA108" s="1501"/>
      <c r="AB108" s="1501"/>
      <c r="AC108" s="1501"/>
      <c r="AD108" s="1501"/>
      <c r="AE108" s="1504">
        <v>4866201</v>
      </c>
      <c r="AF108" s="1500"/>
      <c r="AG108" s="1505"/>
      <c r="AH108" s="1503"/>
      <c r="AI108" s="1502">
        <v>5447921</v>
      </c>
    </row>
    <row r="109" spans="1:35" s="1037" customFormat="1" ht="12.6" customHeight="1" thickBot="1" x14ac:dyDescent="0.25">
      <c r="A109" s="1506" t="s">
        <v>0</v>
      </c>
      <c r="B109" s="506">
        <v>384</v>
      </c>
      <c r="C109" s="501"/>
      <c r="D109" s="501"/>
      <c r="E109" s="501"/>
      <c r="F109" s="501"/>
      <c r="G109" s="501"/>
      <c r="H109" s="501"/>
      <c r="I109" s="501"/>
      <c r="J109" s="501"/>
      <c r="K109" s="501"/>
      <c r="L109" s="501"/>
      <c r="M109" s="501"/>
      <c r="N109" s="501"/>
      <c r="O109" s="501"/>
      <c r="P109" s="502">
        <v>34731325.276000001</v>
      </c>
      <c r="Q109" s="505">
        <v>384</v>
      </c>
      <c r="R109" s="1507"/>
      <c r="S109" s="1507"/>
      <c r="T109" s="1507"/>
      <c r="U109" s="1507"/>
      <c r="V109" s="1507"/>
      <c r="W109" s="1507"/>
      <c r="X109" s="1507"/>
      <c r="Y109" s="1507"/>
      <c r="Z109" s="1507"/>
      <c r="AA109" s="1507"/>
      <c r="AB109" s="1507"/>
      <c r="AC109" s="1507"/>
      <c r="AD109" s="1507"/>
      <c r="AE109" s="504">
        <v>34731325.276000001</v>
      </c>
      <c r="AF109" s="506">
        <v>0</v>
      </c>
      <c r="AG109" s="1508">
        <v>0</v>
      </c>
      <c r="AH109" s="505">
        <v>384</v>
      </c>
      <c r="AI109" s="502">
        <v>35086221.880000003</v>
      </c>
    </row>
    <row r="110" spans="1:35" s="1037" customFormat="1" ht="21" customHeight="1" thickTop="1" thickBot="1" x14ac:dyDescent="0.25">
      <c r="A110" s="1982" t="s">
        <v>635</v>
      </c>
      <c r="B110" s="1982"/>
      <c r="C110" s="1982"/>
      <c r="D110" s="1982"/>
      <c r="E110" s="1982"/>
      <c r="F110" s="1982"/>
      <c r="G110" s="1982"/>
      <c r="H110" s="1982"/>
      <c r="I110" s="1982"/>
      <c r="J110" s="1982"/>
      <c r="K110" s="1982"/>
      <c r="L110" s="1982"/>
      <c r="M110" s="1982"/>
      <c r="N110" s="1982"/>
      <c r="O110" s="1982"/>
      <c r="P110" s="1982"/>
      <c r="Q110" s="1982"/>
      <c r="R110" s="1982"/>
      <c r="S110" s="1982"/>
      <c r="T110" s="1982"/>
      <c r="U110" s="1982"/>
      <c r="V110" s="1982"/>
      <c r="W110" s="1982"/>
      <c r="X110" s="1982"/>
      <c r="Y110" s="1982"/>
      <c r="Z110" s="1982"/>
      <c r="AA110" s="1982"/>
      <c r="AB110" s="1982"/>
      <c r="AC110" s="1982"/>
      <c r="AD110" s="1982"/>
      <c r="AE110" s="1982"/>
      <c r="AF110" s="1982"/>
      <c r="AG110" s="1982"/>
      <c r="AH110" s="1982"/>
      <c r="AI110" s="1982"/>
    </row>
    <row r="111" spans="1:35" s="1037" customFormat="1" ht="12.6" customHeight="1" thickTop="1" x14ac:dyDescent="0.2">
      <c r="A111" s="218" t="s">
        <v>7</v>
      </c>
      <c r="B111" s="1509">
        <v>13</v>
      </c>
      <c r="C111" s="1510">
        <v>68121</v>
      </c>
      <c r="D111" s="1510"/>
      <c r="E111" s="1510"/>
      <c r="F111" s="1510"/>
      <c r="G111" s="1510"/>
      <c r="H111" s="1510"/>
      <c r="I111" s="1510"/>
      <c r="J111" s="1510"/>
      <c r="K111" s="1510">
        <v>68121</v>
      </c>
      <c r="L111" s="1510">
        <v>144196</v>
      </c>
      <c r="M111" s="1510"/>
      <c r="N111" s="1510">
        <v>144196</v>
      </c>
      <c r="O111" s="1510">
        <v>961648</v>
      </c>
      <c r="P111" s="1511">
        <v>2534574</v>
      </c>
      <c r="Q111" s="1512">
        <v>19</v>
      </c>
      <c r="R111" s="1510">
        <v>83121</v>
      </c>
      <c r="S111" s="1510"/>
      <c r="T111" s="1510"/>
      <c r="U111" s="1510"/>
      <c r="V111" s="1510"/>
      <c r="W111" s="1510"/>
      <c r="X111" s="1510"/>
      <c r="Y111" s="1510"/>
      <c r="Z111" s="1510">
        <v>83121</v>
      </c>
      <c r="AA111" s="1510">
        <v>144196</v>
      </c>
      <c r="AB111" s="1510"/>
      <c r="AC111" s="1510">
        <v>144196</v>
      </c>
      <c r="AD111" s="1510">
        <v>1141648</v>
      </c>
      <c r="AE111" s="1513">
        <v>3686000</v>
      </c>
      <c r="AF111" s="1509">
        <v>-6</v>
      </c>
      <c r="AG111" s="1511">
        <v>1151426</v>
      </c>
      <c r="AH111" s="1512">
        <v>19</v>
      </c>
      <c r="AI111" s="1511">
        <v>3973476</v>
      </c>
    </row>
    <row r="112" spans="1:35" s="1037" customFormat="1" ht="12.6" customHeight="1" x14ac:dyDescent="0.2">
      <c r="A112" s="66" t="s">
        <v>389</v>
      </c>
      <c r="B112" s="528">
        <v>1</v>
      </c>
      <c r="C112" s="303">
        <v>921</v>
      </c>
      <c r="D112" s="1482"/>
      <c r="E112" s="1482"/>
      <c r="F112" s="1482"/>
      <c r="G112" s="1482"/>
      <c r="H112" s="1482"/>
      <c r="I112" s="1482"/>
      <c r="J112" s="1482"/>
      <c r="K112" s="1482">
        <v>921</v>
      </c>
      <c r="L112" s="303">
        <v>1000</v>
      </c>
      <c r="M112" s="1482"/>
      <c r="N112" s="1482">
        <v>1000</v>
      </c>
      <c r="O112" s="1482">
        <v>12052</v>
      </c>
      <c r="P112" s="433">
        <v>12052</v>
      </c>
      <c r="Q112" s="536">
        <v>1</v>
      </c>
      <c r="R112" s="303">
        <v>921</v>
      </c>
      <c r="S112" s="1482"/>
      <c r="T112" s="1482"/>
      <c r="U112" s="1482"/>
      <c r="V112" s="1482"/>
      <c r="W112" s="1482"/>
      <c r="X112" s="1482"/>
      <c r="Y112" s="1482"/>
      <c r="Z112" s="1482">
        <v>921</v>
      </c>
      <c r="AA112" s="303">
        <v>1000</v>
      </c>
      <c r="AB112" s="1482"/>
      <c r="AC112" s="1482">
        <v>1000</v>
      </c>
      <c r="AD112" s="1482">
        <v>12052</v>
      </c>
      <c r="AE112" s="1514">
        <v>12052</v>
      </c>
      <c r="AF112" s="1515">
        <v>0</v>
      </c>
      <c r="AG112" s="433">
        <v>0</v>
      </c>
      <c r="AH112" s="536">
        <v>1</v>
      </c>
      <c r="AI112" s="433">
        <v>224400</v>
      </c>
    </row>
    <row r="113" spans="1:35" s="1037" customFormat="1" ht="12.6" customHeight="1" x14ac:dyDescent="0.2">
      <c r="A113" s="66" t="s">
        <v>377</v>
      </c>
      <c r="B113" s="528"/>
      <c r="C113" s="303"/>
      <c r="D113" s="1482"/>
      <c r="E113" s="1482"/>
      <c r="F113" s="1482"/>
      <c r="G113" s="1482"/>
      <c r="H113" s="1482"/>
      <c r="I113" s="1482"/>
      <c r="J113" s="1482"/>
      <c r="K113" s="1482">
        <v>0</v>
      </c>
      <c r="L113" s="303"/>
      <c r="M113" s="1482"/>
      <c r="N113" s="1482">
        <v>0</v>
      </c>
      <c r="O113" s="1482">
        <v>0</v>
      </c>
      <c r="P113" s="433">
        <v>0</v>
      </c>
      <c r="Q113" s="536">
        <v>0</v>
      </c>
      <c r="R113" s="303"/>
      <c r="S113" s="1482"/>
      <c r="T113" s="1482"/>
      <c r="U113" s="1482"/>
      <c r="V113" s="1482"/>
      <c r="W113" s="1482"/>
      <c r="X113" s="1482"/>
      <c r="Y113" s="1482"/>
      <c r="Z113" s="1482">
        <v>0</v>
      </c>
      <c r="AA113" s="303"/>
      <c r="AB113" s="1482"/>
      <c r="AC113" s="1482">
        <v>0</v>
      </c>
      <c r="AD113" s="1482">
        <v>0</v>
      </c>
      <c r="AE113" s="1514">
        <v>0</v>
      </c>
      <c r="AF113" s="1515">
        <v>0</v>
      </c>
      <c r="AG113" s="433">
        <v>0</v>
      </c>
      <c r="AH113" s="536">
        <v>0</v>
      </c>
      <c r="AI113" s="433"/>
    </row>
    <row r="114" spans="1:35" s="1037" customFormat="1" ht="12.6" customHeight="1" x14ac:dyDescent="0.2">
      <c r="A114" s="66" t="s">
        <v>390</v>
      </c>
      <c r="B114" s="528">
        <v>1</v>
      </c>
      <c r="C114" s="303">
        <v>25000</v>
      </c>
      <c r="D114" s="1482"/>
      <c r="E114" s="1482"/>
      <c r="F114" s="1482"/>
      <c r="G114" s="1482"/>
      <c r="H114" s="1482"/>
      <c r="I114" s="1482"/>
      <c r="J114" s="1482"/>
      <c r="K114" s="1482">
        <v>25000</v>
      </c>
      <c r="L114" s="303">
        <v>50000</v>
      </c>
      <c r="M114" s="1482"/>
      <c r="N114" s="1482">
        <v>50000</v>
      </c>
      <c r="O114" s="1482">
        <v>350000</v>
      </c>
      <c r="P114" s="433">
        <v>350000</v>
      </c>
      <c r="Q114" s="536">
        <v>1</v>
      </c>
      <c r="R114" s="303">
        <v>25000</v>
      </c>
      <c r="S114" s="1482"/>
      <c r="T114" s="1482"/>
      <c r="U114" s="1482"/>
      <c r="V114" s="1482"/>
      <c r="W114" s="1482"/>
      <c r="X114" s="1482"/>
      <c r="Y114" s="1482"/>
      <c r="Z114" s="1482">
        <v>25000</v>
      </c>
      <c r="AA114" s="303">
        <v>50000</v>
      </c>
      <c r="AB114" s="1482"/>
      <c r="AC114" s="1482">
        <v>50000</v>
      </c>
      <c r="AD114" s="1482">
        <v>350000</v>
      </c>
      <c r="AE114" s="1514">
        <v>350000</v>
      </c>
      <c r="AF114" s="1515">
        <v>0</v>
      </c>
      <c r="AG114" s="433">
        <v>0</v>
      </c>
      <c r="AH114" s="536">
        <v>1</v>
      </c>
      <c r="AI114" s="433">
        <v>350000</v>
      </c>
    </row>
    <row r="115" spans="1:35" s="1037" customFormat="1" ht="12.6" customHeight="1" x14ac:dyDescent="0.2">
      <c r="A115" s="66" t="s">
        <v>391</v>
      </c>
      <c r="B115" s="528"/>
      <c r="C115" s="303"/>
      <c r="D115" s="1482"/>
      <c r="E115" s="1482"/>
      <c r="F115" s="1482"/>
      <c r="G115" s="1482"/>
      <c r="H115" s="1482"/>
      <c r="I115" s="1482"/>
      <c r="J115" s="1482"/>
      <c r="K115" s="1482">
        <v>0</v>
      </c>
      <c r="L115" s="1482"/>
      <c r="M115" s="1482"/>
      <c r="N115" s="1482">
        <v>0</v>
      </c>
      <c r="O115" s="1482">
        <v>0</v>
      </c>
      <c r="P115" s="433">
        <v>0</v>
      </c>
      <c r="Q115" s="536">
        <v>2</v>
      </c>
      <c r="R115" s="303">
        <v>15000</v>
      </c>
      <c r="S115" s="1482"/>
      <c r="T115" s="1482"/>
      <c r="U115" s="1482"/>
      <c r="V115" s="1482"/>
      <c r="W115" s="1482"/>
      <c r="X115" s="1482"/>
      <c r="Y115" s="1482"/>
      <c r="Z115" s="1482">
        <v>15000</v>
      </c>
      <c r="AA115" s="303"/>
      <c r="AB115" s="1482"/>
      <c r="AC115" s="1482">
        <v>0</v>
      </c>
      <c r="AD115" s="1482">
        <v>180000</v>
      </c>
      <c r="AE115" s="1514">
        <v>360000</v>
      </c>
      <c r="AF115" s="1515">
        <v>-2</v>
      </c>
      <c r="AG115" s="433">
        <v>360000</v>
      </c>
      <c r="AH115" s="536">
        <v>2</v>
      </c>
      <c r="AI115" s="433">
        <v>426200</v>
      </c>
    </row>
    <row r="116" spans="1:35" s="1037" customFormat="1" ht="12.6" customHeight="1" x14ac:dyDescent="0.2">
      <c r="A116" s="66" t="s">
        <v>392</v>
      </c>
      <c r="B116" s="528">
        <v>2</v>
      </c>
      <c r="C116" s="303">
        <v>14500</v>
      </c>
      <c r="D116" s="1482"/>
      <c r="E116" s="1482"/>
      <c r="F116" s="1482"/>
      <c r="G116" s="1482"/>
      <c r="H116" s="1482"/>
      <c r="I116" s="1482"/>
      <c r="J116" s="1482"/>
      <c r="K116" s="1482">
        <v>14500</v>
      </c>
      <c r="L116" s="303">
        <v>32010</v>
      </c>
      <c r="M116" s="1482"/>
      <c r="N116" s="1482">
        <v>32010</v>
      </c>
      <c r="O116" s="1482">
        <v>206010</v>
      </c>
      <c r="P116" s="433">
        <v>412020</v>
      </c>
      <c r="Q116" s="536">
        <v>2</v>
      </c>
      <c r="R116" s="303">
        <v>14500</v>
      </c>
      <c r="S116" s="1482"/>
      <c r="T116" s="1482"/>
      <c r="U116" s="1482"/>
      <c r="V116" s="1482"/>
      <c r="W116" s="1482"/>
      <c r="X116" s="1482"/>
      <c r="Y116" s="1482"/>
      <c r="Z116" s="1482">
        <v>14500</v>
      </c>
      <c r="AA116" s="303">
        <v>32010</v>
      </c>
      <c r="AB116" s="1482"/>
      <c r="AC116" s="1482">
        <v>32010</v>
      </c>
      <c r="AD116" s="1482">
        <v>206010</v>
      </c>
      <c r="AE116" s="1514">
        <v>412020</v>
      </c>
      <c r="AF116" s="1515">
        <v>0</v>
      </c>
      <c r="AG116" s="433">
        <v>0</v>
      </c>
      <c r="AH116" s="536">
        <v>2</v>
      </c>
      <c r="AI116" s="433">
        <v>413136</v>
      </c>
    </row>
    <row r="117" spans="1:35" s="1037" customFormat="1" ht="12.6" customHeight="1" x14ac:dyDescent="0.2">
      <c r="A117" s="66" t="s">
        <v>393</v>
      </c>
      <c r="B117" s="528">
        <v>2</v>
      </c>
      <c r="C117" s="303">
        <v>14000</v>
      </c>
      <c r="D117" s="1482"/>
      <c r="E117" s="1482"/>
      <c r="F117" s="1482"/>
      <c r="G117" s="1482"/>
      <c r="H117" s="1482"/>
      <c r="I117" s="1482"/>
      <c r="J117" s="1482"/>
      <c r="K117" s="1482">
        <v>14000</v>
      </c>
      <c r="L117" s="303">
        <v>30920</v>
      </c>
      <c r="M117" s="1482"/>
      <c r="N117" s="1482">
        <v>30920</v>
      </c>
      <c r="O117" s="1482">
        <v>198920</v>
      </c>
      <c r="P117" s="433">
        <v>397840</v>
      </c>
      <c r="Q117" s="536">
        <v>5</v>
      </c>
      <c r="R117" s="303">
        <v>14000</v>
      </c>
      <c r="S117" s="1482"/>
      <c r="T117" s="1482"/>
      <c r="U117" s="1482"/>
      <c r="V117" s="1482"/>
      <c r="W117" s="1482"/>
      <c r="X117" s="1482"/>
      <c r="Y117" s="1482"/>
      <c r="Z117" s="1482">
        <v>14000</v>
      </c>
      <c r="AA117" s="303">
        <v>30920</v>
      </c>
      <c r="AB117" s="1482"/>
      <c r="AC117" s="1482">
        <v>30920</v>
      </c>
      <c r="AD117" s="1482">
        <v>198920</v>
      </c>
      <c r="AE117" s="1514">
        <v>994600</v>
      </c>
      <c r="AF117" s="1515">
        <v>-3</v>
      </c>
      <c r="AG117" s="433">
        <v>596760</v>
      </c>
      <c r="AH117" s="536">
        <v>5</v>
      </c>
      <c r="AI117" s="433">
        <v>996832</v>
      </c>
    </row>
    <row r="118" spans="1:35" s="1037" customFormat="1" ht="12.6" customHeight="1" x14ac:dyDescent="0.2">
      <c r="A118" s="95" t="s">
        <v>394</v>
      </c>
      <c r="B118" s="528">
        <v>7</v>
      </c>
      <c r="C118" s="303">
        <v>13700</v>
      </c>
      <c r="D118" s="1482"/>
      <c r="E118" s="1482"/>
      <c r="F118" s="1482"/>
      <c r="G118" s="1482"/>
      <c r="H118" s="1482"/>
      <c r="I118" s="1482"/>
      <c r="J118" s="1482"/>
      <c r="K118" s="1482">
        <v>13700</v>
      </c>
      <c r="L118" s="303">
        <v>30266</v>
      </c>
      <c r="M118" s="1482"/>
      <c r="N118" s="1482">
        <v>30266</v>
      </c>
      <c r="O118" s="1482">
        <v>194666</v>
      </c>
      <c r="P118" s="433">
        <v>1362662</v>
      </c>
      <c r="Q118" s="536">
        <v>8</v>
      </c>
      <c r="R118" s="303">
        <v>13700</v>
      </c>
      <c r="S118" s="1482"/>
      <c r="T118" s="1482"/>
      <c r="U118" s="1482"/>
      <c r="V118" s="1482"/>
      <c r="W118" s="1482"/>
      <c r="X118" s="1482"/>
      <c r="Y118" s="1482"/>
      <c r="Z118" s="1482">
        <v>13700</v>
      </c>
      <c r="AA118" s="303">
        <v>30266</v>
      </c>
      <c r="AB118" s="1482"/>
      <c r="AC118" s="1482">
        <v>30266</v>
      </c>
      <c r="AD118" s="1482">
        <v>194666</v>
      </c>
      <c r="AE118" s="1514">
        <v>1557328</v>
      </c>
      <c r="AF118" s="1515">
        <v>-1</v>
      </c>
      <c r="AG118" s="433">
        <v>194666</v>
      </c>
      <c r="AH118" s="536">
        <v>8</v>
      </c>
      <c r="AI118" s="433">
        <v>1562908</v>
      </c>
    </row>
    <row r="119" spans="1:35" s="1037" customFormat="1" ht="12.6" customHeight="1" x14ac:dyDescent="0.2">
      <c r="A119" s="114" t="s">
        <v>4</v>
      </c>
      <c r="B119" s="1516">
        <v>32</v>
      </c>
      <c r="C119" s="1517">
        <v>52022.86</v>
      </c>
      <c r="D119" s="1517">
        <v>4210</v>
      </c>
      <c r="E119" s="1517"/>
      <c r="F119" s="1517"/>
      <c r="G119" s="1517"/>
      <c r="H119" s="1517"/>
      <c r="I119" s="1517">
        <v>1122</v>
      </c>
      <c r="J119" s="1517"/>
      <c r="K119" s="1517">
        <v>57354.86</v>
      </c>
      <c r="L119" s="1517">
        <v>115544</v>
      </c>
      <c r="M119" s="1517"/>
      <c r="N119" s="1517">
        <v>115544</v>
      </c>
      <c r="O119" s="1517">
        <v>803802.32000000007</v>
      </c>
      <c r="P119" s="1518">
        <v>3183898.3200000003</v>
      </c>
      <c r="Q119" s="1519">
        <v>32</v>
      </c>
      <c r="R119" s="1517">
        <v>52022.86</v>
      </c>
      <c r="S119" s="1517">
        <v>4210</v>
      </c>
      <c r="T119" s="1517"/>
      <c r="U119" s="1517"/>
      <c r="V119" s="1517"/>
      <c r="W119" s="1517"/>
      <c r="X119" s="1517">
        <v>1122</v>
      </c>
      <c r="Y119" s="1517"/>
      <c r="Z119" s="1517">
        <v>57354.86</v>
      </c>
      <c r="AA119" s="1517">
        <v>115544</v>
      </c>
      <c r="AB119" s="1517"/>
      <c r="AC119" s="1517">
        <v>115544</v>
      </c>
      <c r="AD119" s="1517">
        <v>803802.32000000007</v>
      </c>
      <c r="AE119" s="1520">
        <v>3183898.3200000003</v>
      </c>
      <c r="AF119" s="1516">
        <v>0</v>
      </c>
      <c r="AG119" s="1518">
        <v>0</v>
      </c>
      <c r="AH119" s="1519">
        <v>32</v>
      </c>
      <c r="AI119" s="1518">
        <v>3128986.3200000003</v>
      </c>
    </row>
    <row r="120" spans="1:35" s="1037" customFormat="1" ht="12.6" customHeight="1" x14ac:dyDescent="0.2">
      <c r="A120" s="66" t="s">
        <v>381</v>
      </c>
      <c r="B120" s="528">
        <v>1</v>
      </c>
      <c r="C120" s="303">
        <v>623.88</v>
      </c>
      <c r="D120" s="303">
        <v>2205</v>
      </c>
      <c r="E120" s="1482"/>
      <c r="F120" s="1482"/>
      <c r="G120" s="1482"/>
      <c r="H120" s="1482"/>
      <c r="I120" s="303">
        <v>561</v>
      </c>
      <c r="J120" s="1482"/>
      <c r="K120" s="1482">
        <v>3389.88</v>
      </c>
      <c r="L120" s="303">
        <v>1000</v>
      </c>
      <c r="M120" s="1482"/>
      <c r="N120" s="1482">
        <v>1000</v>
      </c>
      <c r="O120" s="1482">
        <v>41678.559999999998</v>
      </c>
      <c r="P120" s="433">
        <v>41678.559999999998</v>
      </c>
      <c r="Q120" s="536">
        <v>1</v>
      </c>
      <c r="R120" s="303">
        <v>623.88</v>
      </c>
      <c r="S120" s="303">
        <v>2205</v>
      </c>
      <c r="T120" s="1482"/>
      <c r="U120" s="1482"/>
      <c r="V120" s="1482"/>
      <c r="W120" s="1482"/>
      <c r="X120" s="303">
        <v>561</v>
      </c>
      <c r="Y120" s="1482"/>
      <c r="Z120" s="1482">
        <v>3389.88</v>
      </c>
      <c r="AA120" s="303">
        <v>1000</v>
      </c>
      <c r="AB120" s="1482"/>
      <c r="AC120" s="1482">
        <v>1000</v>
      </c>
      <c r="AD120" s="1482">
        <v>41678.559999999998</v>
      </c>
      <c r="AE120" s="1514">
        <v>41678.559999999998</v>
      </c>
      <c r="AF120" s="1515">
        <v>0</v>
      </c>
      <c r="AG120" s="433">
        <v>0</v>
      </c>
      <c r="AH120" s="536">
        <v>1</v>
      </c>
      <c r="AI120" s="433">
        <v>41678.559999999998</v>
      </c>
    </row>
    <row r="121" spans="1:35" s="1037" customFormat="1" ht="12.6" customHeight="1" x14ac:dyDescent="0.2">
      <c r="A121" s="66" t="s">
        <v>14</v>
      </c>
      <c r="B121" s="528">
        <v>1</v>
      </c>
      <c r="C121" s="303">
        <v>598.98</v>
      </c>
      <c r="D121" s="303">
        <v>2005</v>
      </c>
      <c r="E121" s="1482"/>
      <c r="F121" s="1482"/>
      <c r="G121" s="1482"/>
      <c r="H121" s="1482"/>
      <c r="I121" s="303">
        <v>561</v>
      </c>
      <c r="J121" s="1482"/>
      <c r="K121" s="1482">
        <v>3164.98</v>
      </c>
      <c r="L121" s="303">
        <v>1000</v>
      </c>
      <c r="M121" s="1482"/>
      <c r="N121" s="1482">
        <v>1000</v>
      </c>
      <c r="O121" s="1482">
        <v>38979.760000000002</v>
      </c>
      <c r="P121" s="433">
        <v>38979.760000000002</v>
      </c>
      <c r="Q121" s="536">
        <v>1</v>
      </c>
      <c r="R121" s="303">
        <v>598.98</v>
      </c>
      <c r="S121" s="303">
        <v>2005</v>
      </c>
      <c r="T121" s="1482"/>
      <c r="U121" s="1482"/>
      <c r="V121" s="1482"/>
      <c r="W121" s="1482"/>
      <c r="X121" s="303">
        <v>561</v>
      </c>
      <c r="Y121" s="1482"/>
      <c r="Z121" s="1482">
        <v>3164.98</v>
      </c>
      <c r="AA121" s="303">
        <v>1000</v>
      </c>
      <c r="AB121" s="1482"/>
      <c r="AC121" s="1482">
        <v>1000</v>
      </c>
      <c r="AD121" s="1482">
        <v>38979.760000000002</v>
      </c>
      <c r="AE121" s="1514">
        <v>38979.760000000002</v>
      </c>
      <c r="AF121" s="1515">
        <v>0</v>
      </c>
      <c r="AG121" s="433">
        <v>0</v>
      </c>
      <c r="AH121" s="536">
        <v>1</v>
      </c>
      <c r="AI121" s="433">
        <v>41379.760000000002</v>
      </c>
    </row>
    <row r="122" spans="1:35" s="1037" customFormat="1" ht="12.6" customHeight="1" x14ac:dyDescent="0.2">
      <c r="A122" s="66" t="s">
        <v>395</v>
      </c>
      <c r="B122" s="528">
        <v>4</v>
      </c>
      <c r="C122" s="303">
        <v>9800</v>
      </c>
      <c r="D122" s="1482"/>
      <c r="E122" s="1482"/>
      <c r="F122" s="1482"/>
      <c r="G122" s="1482"/>
      <c r="H122" s="1482"/>
      <c r="I122" s="1482"/>
      <c r="J122" s="1482"/>
      <c r="K122" s="1482">
        <v>9800</v>
      </c>
      <c r="L122" s="303">
        <v>21764</v>
      </c>
      <c r="M122" s="1482"/>
      <c r="N122" s="1482">
        <v>21764</v>
      </c>
      <c r="O122" s="1482">
        <v>139364</v>
      </c>
      <c r="P122" s="433">
        <v>557456</v>
      </c>
      <c r="Q122" s="536">
        <v>4</v>
      </c>
      <c r="R122" s="303">
        <v>9800</v>
      </c>
      <c r="S122" s="1482"/>
      <c r="T122" s="1482"/>
      <c r="U122" s="1482"/>
      <c r="V122" s="1482"/>
      <c r="W122" s="1482"/>
      <c r="X122" s="1482"/>
      <c r="Y122" s="1482"/>
      <c r="Z122" s="1482">
        <v>9800</v>
      </c>
      <c r="AA122" s="303">
        <v>21764</v>
      </c>
      <c r="AB122" s="1482"/>
      <c r="AC122" s="1482">
        <v>21764</v>
      </c>
      <c r="AD122" s="1482">
        <v>139364</v>
      </c>
      <c r="AE122" s="1514">
        <v>557456</v>
      </c>
      <c r="AF122" s="1515">
        <v>0</v>
      </c>
      <c r="AG122" s="433">
        <v>0</v>
      </c>
      <c r="AH122" s="536">
        <v>4</v>
      </c>
      <c r="AI122" s="433">
        <v>510404</v>
      </c>
    </row>
    <row r="123" spans="1:35" s="1037" customFormat="1" ht="12.6" customHeight="1" x14ac:dyDescent="0.2">
      <c r="A123" s="66" t="s">
        <v>396</v>
      </c>
      <c r="B123" s="528">
        <v>2</v>
      </c>
      <c r="C123" s="303">
        <v>8100</v>
      </c>
      <c r="D123" s="1482"/>
      <c r="E123" s="1482"/>
      <c r="F123" s="1482"/>
      <c r="G123" s="1482"/>
      <c r="H123" s="1482"/>
      <c r="I123" s="1482"/>
      <c r="J123" s="1482"/>
      <c r="K123" s="1482">
        <v>8100</v>
      </c>
      <c r="L123" s="303">
        <v>18058</v>
      </c>
      <c r="M123" s="1482"/>
      <c r="N123" s="1482">
        <v>18058</v>
      </c>
      <c r="O123" s="1482">
        <v>115258</v>
      </c>
      <c r="P123" s="433">
        <v>230516</v>
      </c>
      <c r="Q123" s="536">
        <v>2</v>
      </c>
      <c r="R123" s="303">
        <v>8100</v>
      </c>
      <c r="S123" s="1482"/>
      <c r="T123" s="1482"/>
      <c r="U123" s="1482"/>
      <c r="V123" s="1482"/>
      <c r="W123" s="1482"/>
      <c r="X123" s="1482"/>
      <c r="Y123" s="1482"/>
      <c r="Z123" s="1482">
        <v>8100</v>
      </c>
      <c r="AA123" s="303">
        <v>18058</v>
      </c>
      <c r="AB123" s="1482"/>
      <c r="AC123" s="1482">
        <v>18058</v>
      </c>
      <c r="AD123" s="1482">
        <v>115258</v>
      </c>
      <c r="AE123" s="1514">
        <v>230516</v>
      </c>
      <c r="AF123" s="1515">
        <v>0</v>
      </c>
      <c r="AG123" s="433">
        <v>0</v>
      </c>
      <c r="AH123" s="536">
        <v>2</v>
      </c>
      <c r="AI123" s="433">
        <v>232748</v>
      </c>
    </row>
    <row r="124" spans="1:35" s="1037" customFormat="1" ht="12.6" customHeight="1" x14ac:dyDescent="0.2">
      <c r="A124" s="66" t="s">
        <v>397</v>
      </c>
      <c r="B124" s="528">
        <v>4</v>
      </c>
      <c r="C124" s="303">
        <v>7800</v>
      </c>
      <c r="D124" s="1482"/>
      <c r="E124" s="1482"/>
      <c r="F124" s="1482"/>
      <c r="G124" s="1482"/>
      <c r="H124" s="1482"/>
      <c r="I124" s="1482"/>
      <c r="J124" s="1482"/>
      <c r="K124" s="1482">
        <v>7800</v>
      </c>
      <c r="L124" s="303">
        <v>17404</v>
      </c>
      <c r="M124" s="1482"/>
      <c r="N124" s="1482">
        <v>17404</v>
      </c>
      <c r="O124" s="1482">
        <v>111004</v>
      </c>
      <c r="P124" s="433">
        <v>444016</v>
      </c>
      <c r="Q124" s="536">
        <v>4</v>
      </c>
      <c r="R124" s="303">
        <v>7800</v>
      </c>
      <c r="S124" s="1482"/>
      <c r="T124" s="1482"/>
      <c r="U124" s="1482"/>
      <c r="V124" s="1482"/>
      <c r="W124" s="1482"/>
      <c r="X124" s="1482"/>
      <c r="Y124" s="1482"/>
      <c r="Z124" s="1482">
        <v>7800</v>
      </c>
      <c r="AA124" s="303">
        <v>17404</v>
      </c>
      <c r="AB124" s="1482"/>
      <c r="AC124" s="1482">
        <v>17404</v>
      </c>
      <c r="AD124" s="1482">
        <v>111004</v>
      </c>
      <c r="AE124" s="1514">
        <v>444016</v>
      </c>
      <c r="AF124" s="1515">
        <v>0</v>
      </c>
      <c r="AG124" s="433">
        <v>0</v>
      </c>
      <c r="AH124" s="536">
        <v>4</v>
      </c>
      <c r="AI124" s="433">
        <v>440848</v>
      </c>
    </row>
    <row r="125" spans="1:35" s="1037" customFormat="1" ht="12.6" customHeight="1" x14ac:dyDescent="0.2">
      <c r="A125" s="66" t="s">
        <v>398</v>
      </c>
      <c r="B125" s="528">
        <v>10</v>
      </c>
      <c r="C125" s="303">
        <v>7200</v>
      </c>
      <c r="D125" s="1482"/>
      <c r="E125" s="1482"/>
      <c r="F125" s="1482"/>
      <c r="G125" s="1482"/>
      <c r="H125" s="1482"/>
      <c r="I125" s="1482"/>
      <c r="J125" s="1482"/>
      <c r="K125" s="1482">
        <v>7200</v>
      </c>
      <c r="L125" s="303">
        <v>16096</v>
      </c>
      <c r="M125" s="1482"/>
      <c r="N125" s="1482">
        <v>16096</v>
      </c>
      <c r="O125" s="1482">
        <v>102496</v>
      </c>
      <c r="P125" s="433">
        <v>1024960</v>
      </c>
      <c r="Q125" s="536">
        <v>10</v>
      </c>
      <c r="R125" s="303">
        <v>7200</v>
      </c>
      <c r="S125" s="1482"/>
      <c r="T125" s="1482"/>
      <c r="U125" s="1482"/>
      <c r="V125" s="1482"/>
      <c r="W125" s="1482"/>
      <c r="X125" s="1482"/>
      <c r="Y125" s="1482"/>
      <c r="Z125" s="1482">
        <v>7200</v>
      </c>
      <c r="AA125" s="303">
        <v>16096</v>
      </c>
      <c r="AB125" s="1482"/>
      <c r="AC125" s="1482">
        <v>16096</v>
      </c>
      <c r="AD125" s="1482">
        <v>102496</v>
      </c>
      <c r="AE125" s="1514">
        <v>1024960</v>
      </c>
      <c r="AF125" s="1515">
        <v>0</v>
      </c>
      <c r="AG125" s="433">
        <v>0</v>
      </c>
      <c r="AH125" s="536">
        <v>10</v>
      </c>
      <c r="AI125" s="433">
        <v>1008940</v>
      </c>
    </row>
    <row r="126" spans="1:35" s="1037" customFormat="1" ht="12.6" customHeight="1" x14ac:dyDescent="0.2">
      <c r="A126" s="66" t="s">
        <v>399</v>
      </c>
      <c r="B126" s="528">
        <v>4</v>
      </c>
      <c r="C126" s="303">
        <v>6300</v>
      </c>
      <c r="D126" s="1482"/>
      <c r="E126" s="1482"/>
      <c r="F126" s="1482"/>
      <c r="G126" s="1482"/>
      <c r="H126" s="1482"/>
      <c r="I126" s="1482"/>
      <c r="J126" s="1482"/>
      <c r="K126" s="1482">
        <v>6300</v>
      </c>
      <c r="L126" s="303">
        <v>14134</v>
      </c>
      <c r="M126" s="1482"/>
      <c r="N126" s="1482">
        <v>14134</v>
      </c>
      <c r="O126" s="1482">
        <v>89734</v>
      </c>
      <c r="P126" s="433">
        <v>358936</v>
      </c>
      <c r="Q126" s="536">
        <v>4</v>
      </c>
      <c r="R126" s="303">
        <v>6300</v>
      </c>
      <c r="S126" s="1482"/>
      <c r="T126" s="1482"/>
      <c r="U126" s="1482"/>
      <c r="V126" s="1482"/>
      <c r="W126" s="1482"/>
      <c r="X126" s="1482"/>
      <c r="Y126" s="1482"/>
      <c r="Z126" s="1482">
        <v>6300</v>
      </c>
      <c r="AA126" s="303">
        <v>14134</v>
      </c>
      <c r="AB126" s="1482"/>
      <c r="AC126" s="1482">
        <v>14134</v>
      </c>
      <c r="AD126" s="1482">
        <v>89734</v>
      </c>
      <c r="AE126" s="1514">
        <v>358936</v>
      </c>
      <c r="AF126" s="1515">
        <v>0</v>
      </c>
      <c r="AG126" s="433">
        <v>0</v>
      </c>
      <c r="AH126" s="536">
        <v>4</v>
      </c>
      <c r="AI126" s="433">
        <v>361168</v>
      </c>
    </row>
    <row r="127" spans="1:35" s="1037" customFormat="1" ht="12.6" customHeight="1" x14ac:dyDescent="0.2">
      <c r="A127" s="66" t="s">
        <v>400</v>
      </c>
      <c r="B127" s="528">
        <v>2</v>
      </c>
      <c r="C127" s="303">
        <v>6100</v>
      </c>
      <c r="D127" s="1482"/>
      <c r="E127" s="1482"/>
      <c r="F127" s="1482"/>
      <c r="G127" s="1482"/>
      <c r="H127" s="1482"/>
      <c r="I127" s="1482"/>
      <c r="J127" s="1482"/>
      <c r="K127" s="1482">
        <v>6100</v>
      </c>
      <c r="L127" s="303">
        <v>13698</v>
      </c>
      <c r="M127" s="1482"/>
      <c r="N127" s="1482">
        <v>13698</v>
      </c>
      <c r="O127" s="1482">
        <v>86898</v>
      </c>
      <c r="P127" s="433">
        <v>173796</v>
      </c>
      <c r="Q127" s="536">
        <v>2</v>
      </c>
      <c r="R127" s="303">
        <v>6100</v>
      </c>
      <c r="S127" s="1482"/>
      <c r="T127" s="1482"/>
      <c r="U127" s="1482"/>
      <c r="V127" s="1482"/>
      <c r="W127" s="1482"/>
      <c r="X127" s="1482"/>
      <c r="Y127" s="1482"/>
      <c r="Z127" s="1482">
        <v>6100</v>
      </c>
      <c r="AA127" s="303">
        <v>13698</v>
      </c>
      <c r="AB127" s="1482"/>
      <c r="AC127" s="1482">
        <v>13698</v>
      </c>
      <c r="AD127" s="1482">
        <v>86898</v>
      </c>
      <c r="AE127" s="1514">
        <v>173796</v>
      </c>
      <c r="AF127" s="1515">
        <v>0</v>
      </c>
      <c r="AG127" s="433">
        <v>0</v>
      </c>
      <c r="AH127" s="536">
        <v>2</v>
      </c>
      <c r="AI127" s="433">
        <v>174912</v>
      </c>
    </row>
    <row r="128" spans="1:35" s="1037" customFormat="1" ht="12.6" customHeight="1" x14ac:dyDescent="0.2">
      <c r="A128" s="66" t="s">
        <v>401</v>
      </c>
      <c r="B128" s="528">
        <v>4</v>
      </c>
      <c r="C128" s="303">
        <v>5500</v>
      </c>
      <c r="D128" s="1482"/>
      <c r="E128" s="1482"/>
      <c r="F128" s="1482"/>
      <c r="G128" s="1482"/>
      <c r="H128" s="1482"/>
      <c r="I128" s="1482"/>
      <c r="J128" s="1482"/>
      <c r="K128" s="1482">
        <v>5500</v>
      </c>
      <c r="L128" s="303">
        <v>12390</v>
      </c>
      <c r="M128" s="1482"/>
      <c r="N128" s="1482">
        <v>12390</v>
      </c>
      <c r="O128" s="1482">
        <v>78390</v>
      </c>
      <c r="P128" s="433">
        <v>313560</v>
      </c>
      <c r="Q128" s="536">
        <v>4</v>
      </c>
      <c r="R128" s="303">
        <v>5500</v>
      </c>
      <c r="S128" s="1482"/>
      <c r="T128" s="1482"/>
      <c r="U128" s="1482"/>
      <c r="V128" s="1482"/>
      <c r="W128" s="1482"/>
      <c r="X128" s="1482"/>
      <c r="Y128" s="1482"/>
      <c r="Z128" s="1482">
        <v>5500</v>
      </c>
      <c r="AA128" s="303">
        <v>12390</v>
      </c>
      <c r="AB128" s="1482"/>
      <c r="AC128" s="1482">
        <v>12390</v>
      </c>
      <c r="AD128" s="1482">
        <v>78390</v>
      </c>
      <c r="AE128" s="1514">
        <v>313560</v>
      </c>
      <c r="AF128" s="1515">
        <v>0</v>
      </c>
      <c r="AG128" s="433">
        <v>0</v>
      </c>
      <c r="AH128" s="536">
        <v>4</v>
      </c>
      <c r="AI128" s="433">
        <v>316908</v>
      </c>
    </row>
    <row r="129" spans="1:35" s="1037" customFormat="1" ht="12.6" customHeight="1" x14ac:dyDescent="0.2">
      <c r="A129" s="114" t="s">
        <v>5</v>
      </c>
      <c r="B129" s="1516">
        <v>112</v>
      </c>
      <c r="C129" s="1517">
        <v>26401.489999999998</v>
      </c>
      <c r="D129" s="1517">
        <v>6300</v>
      </c>
      <c r="E129" s="1517"/>
      <c r="F129" s="1517"/>
      <c r="G129" s="1517"/>
      <c r="H129" s="1517"/>
      <c r="I129" s="1517">
        <v>1584</v>
      </c>
      <c r="J129" s="1517"/>
      <c r="K129" s="1517">
        <v>34285.49</v>
      </c>
      <c r="L129" s="1517">
        <v>59246</v>
      </c>
      <c r="M129" s="1517"/>
      <c r="N129" s="1517">
        <v>59246</v>
      </c>
      <c r="O129" s="1517">
        <v>470671.88</v>
      </c>
      <c r="P129" s="1518">
        <v>5383645.6299999999</v>
      </c>
      <c r="Q129" s="1519">
        <v>118</v>
      </c>
      <c r="R129" s="1517">
        <v>26401.489999999998</v>
      </c>
      <c r="S129" s="1517">
        <v>6300</v>
      </c>
      <c r="T129" s="1517"/>
      <c r="U129" s="1517"/>
      <c r="V129" s="1517"/>
      <c r="W129" s="1517"/>
      <c r="X129" s="1517">
        <v>1584</v>
      </c>
      <c r="Y129" s="1517"/>
      <c r="Z129" s="1517">
        <v>34285.49</v>
      </c>
      <c r="AA129" s="1517">
        <v>59246</v>
      </c>
      <c r="AB129" s="1517"/>
      <c r="AC129" s="1517">
        <v>59246</v>
      </c>
      <c r="AD129" s="1517">
        <v>470671.88</v>
      </c>
      <c r="AE129" s="1520">
        <v>5678402.7199999997</v>
      </c>
      <c r="AF129" s="1516">
        <v>-6</v>
      </c>
      <c r="AG129" s="1518">
        <v>294757.08999999985</v>
      </c>
      <c r="AH129" s="1519">
        <v>113</v>
      </c>
      <c r="AI129" s="1518">
        <v>5521312.7999999998</v>
      </c>
    </row>
    <row r="130" spans="1:35" s="1037" customFormat="1" ht="12.6" customHeight="1" x14ac:dyDescent="0.2">
      <c r="A130" s="66" t="s">
        <v>15</v>
      </c>
      <c r="B130" s="528">
        <v>15</v>
      </c>
      <c r="C130" s="303">
        <v>574.92999999999995</v>
      </c>
      <c r="D130" s="303">
        <v>2100</v>
      </c>
      <c r="E130" s="1482"/>
      <c r="F130" s="1482"/>
      <c r="G130" s="1482"/>
      <c r="H130" s="1482"/>
      <c r="I130" s="303">
        <v>528</v>
      </c>
      <c r="J130" s="1482"/>
      <c r="K130" s="1482">
        <v>3202.93</v>
      </c>
      <c r="L130" s="303">
        <v>1000</v>
      </c>
      <c r="M130" s="1482"/>
      <c r="N130" s="1482">
        <v>1000</v>
      </c>
      <c r="O130" s="1482">
        <v>39435.159999999996</v>
      </c>
      <c r="P130" s="433">
        <v>591527.39999999991</v>
      </c>
      <c r="Q130" s="536">
        <v>15</v>
      </c>
      <c r="R130" s="303">
        <v>574.92999999999995</v>
      </c>
      <c r="S130" s="303">
        <v>2100</v>
      </c>
      <c r="T130" s="1482"/>
      <c r="U130" s="1482"/>
      <c r="V130" s="1482"/>
      <c r="W130" s="1482"/>
      <c r="X130" s="303">
        <v>528</v>
      </c>
      <c r="Y130" s="1482"/>
      <c r="Z130" s="1482">
        <v>3202.93</v>
      </c>
      <c r="AA130" s="303">
        <v>1000</v>
      </c>
      <c r="AB130" s="1482"/>
      <c r="AC130" s="1482">
        <v>1000</v>
      </c>
      <c r="AD130" s="1482">
        <v>39435.159999999996</v>
      </c>
      <c r="AE130" s="1514">
        <v>591527.39999999991</v>
      </c>
      <c r="AF130" s="1515">
        <v>0</v>
      </c>
      <c r="AG130" s="433">
        <v>0</v>
      </c>
      <c r="AH130" s="536">
        <v>14</v>
      </c>
      <c r="AI130" s="433">
        <v>552491</v>
      </c>
    </row>
    <row r="131" spans="1:35" s="1037" customFormat="1" ht="12.6" customHeight="1" x14ac:dyDescent="0.2">
      <c r="A131" s="66" t="s">
        <v>382</v>
      </c>
      <c r="B131" s="528">
        <v>16</v>
      </c>
      <c r="C131" s="303">
        <v>567.16999999999996</v>
      </c>
      <c r="D131" s="303">
        <v>2100</v>
      </c>
      <c r="E131" s="1482"/>
      <c r="F131" s="1482"/>
      <c r="G131" s="1482"/>
      <c r="H131" s="1482"/>
      <c r="I131" s="303">
        <v>528</v>
      </c>
      <c r="J131" s="1482"/>
      <c r="K131" s="1482">
        <v>3195.17</v>
      </c>
      <c r="L131" s="303">
        <v>1000</v>
      </c>
      <c r="M131" s="1482"/>
      <c r="N131" s="1482">
        <v>1000</v>
      </c>
      <c r="O131" s="1482">
        <v>39342.04</v>
      </c>
      <c r="P131" s="433">
        <v>629472.64</v>
      </c>
      <c r="Q131" s="536">
        <v>16</v>
      </c>
      <c r="R131" s="303">
        <v>567.16999999999996</v>
      </c>
      <c r="S131" s="303">
        <v>2100</v>
      </c>
      <c r="T131" s="1482"/>
      <c r="U131" s="1482"/>
      <c r="V131" s="1482"/>
      <c r="W131" s="1482"/>
      <c r="X131" s="303">
        <v>528</v>
      </c>
      <c r="Y131" s="1482"/>
      <c r="Z131" s="1482">
        <v>3195.17</v>
      </c>
      <c r="AA131" s="303">
        <v>1000</v>
      </c>
      <c r="AB131" s="1482"/>
      <c r="AC131" s="1482">
        <v>1000</v>
      </c>
      <c r="AD131" s="1482">
        <v>39342.04</v>
      </c>
      <c r="AE131" s="1514">
        <v>629472.64</v>
      </c>
      <c r="AF131" s="1515">
        <v>0</v>
      </c>
      <c r="AG131" s="433">
        <v>0</v>
      </c>
      <c r="AH131" s="536">
        <v>15</v>
      </c>
      <c r="AI131" s="433">
        <v>599277.04</v>
      </c>
    </row>
    <row r="132" spans="1:35" s="1037" customFormat="1" ht="12.6" customHeight="1" x14ac:dyDescent="0.2">
      <c r="A132" s="66" t="s">
        <v>383</v>
      </c>
      <c r="B132" s="528">
        <v>7</v>
      </c>
      <c r="C132" s="303">
        <v>559.39</v>
      </c>
      <c r="D132" s="303">
        <v>2100</v>
      </c>
      <c r="E132" s="1482"/>
      <c r="F132" s="1482"/>
      <c r="G132" s="1482"/>
      <c r="H132" s="1482"/>
      <c r="I132" s="303">
        <v>528</v>
      </c>
      <c r="J132" s="1482"/>
      <c r="K132" s="1482">
        <v>3187.39</v>
      </c>
      <c r="L132" s="303">
        <v>1000</v>
      </c>
      <c r="M132" s="1482"/>
      <c r="N132" s="1482">
        <v>1000</v>
      </c>
      <c r="O132" s="1482">
        <v>39248.68</v>
      </c>
      <c r="P132" s="433">
        <v>274740.76</v>
      </c>
      <c r="Q132" s="536">
        <v>7</v>
      </c>
      <c r="R132" s="303">
        <v>559.39</v>
      </c>
      <c r="S132" s="303">
        <v>2100</v>
      </c>
      <c r="T132" s="1482"/>
      <c r="U132" s="1482"/>
      <c r="V132" s="1482"/>
      <c r="W132" s="1482"/>
      <c r="X132" s="303">
        <v>528</v>
      </c>
      <c r="Y132" s="1482"/>
      <c r="Z132" s="1482">
        <v>3187.39</v>
      </c>
      <c r="AA132" s="303">
        <v>1000</v>
      </c>
      <c r="AB132" s="1482"/>
      <c r="AC132" s="1482">
        <v>1000</v>
      </c>
      <c r="AD132" s="1482">
        <v>39248.68</v>
      </c>
      <c r="AE132" s="1514">
        <v>274740.76</v>
      </c>
      <c r="AF132" s="1515">
        <v>0</v>
      </c>
      <c r="AG132" s="433">
        <v>0</v>
      </c>
      <c r="AH132" s="536">
        <v>7</v>
      </c>
      <c r="AI132" s="433">
        <v>274812.76</v>
      </c>
    </row>
    <row r="133" spans="1:35" s="1037" customFormat="1" ht="12.6" customHeight="1" x14ac:dyDescent="0.2">
      <c r="A133" s="66" t="s">
        <v>402</v>
      </c>
      <c r="B133" s="528"/>
      <c r="C133" s="303">
        <v>5100</v>
      </c>
      <c r="D133" s="1482"/>
      <c r="E133" s="1482"/>
      <c r="F133" s="1482"/>
      <c r="G133" s="1482"/>
      <c r="H133" s="1482"/>
      <c r="I133" s="1482"/>
      <c r="J133" s="1482"/>
      <c r="K133" s="1482">
        <v>5100</v>
      </c>
      <c r="L133" s="303">
        <v>11518</v>
      </c>
      <c r="M133" s="1482"/>
      <c r="N133" s="1482">
        <v>11518</v>
      </c>
      <c r="O133" s="1482">
        <v>72718</v>
      </c>
      <c r="P133" s="433">
        <v>0</v>
      </c>
      <c r="Q133" s="536">
        <v>0</v>
      </c>
      <c r="R133" s="303">
        <v>5100</v>
      </c>
      <c r="S133" s="1482"/>
      <c r="T133" s="1482"/>
      <c r="U133" s="1482"/>
      <c r="V133" s="1482"/>
      <c r="W133" s="1482"/>
      <c r="X133" s="1482"/>
      <c r="Y133" s="1482"/>
      <c r="Z133" s="1482">
        <v>5100</v>
      </c>
      <c r="AA133" s="303">
        <v>11518</v>
      </c>
      <c r="AB133" s="1482"/>
      <c r="AC133" s="1482">
        <v>11518</v>
      </c>
      <c r="AD133" s="1482">
        <v>72718</v>
      </c>
      <c r="AE133" s="1514">
        <v>0</v>
      </c>
      <c r="AF133" s="1515">
        <v>0</v>
      </c>
      <c r="AG133" s="433">
        <v>0</v>
      </c>
      <c r="AH133" s="536">
        <v>0</v>
      </c>
      <c r="AI133" s="433">
        <v>0</v>
      </c>
    </row>
    <row r="134" spans="1:35" s="1037" customFormat="1" ht="12.6" customHeight="1" x14ac:dyDescent="0.2">
      <c r="A134" s="66" t="s">
        <v>403</v>
      </c>
      <c r="B134" s="528">
        <v>11</v>
      </c>
      <c r="C134" s="303">
        <v>4700</v>
      </c>
      <c r="D134" s="1482"/>
      <c r="E134" s="1482"/>
      <c r="F134" s="1482"/>
      <c r="G134" s="1482"/>
      <c r="H134" s="1482"/>
      <c r="I134" s="1482"/>
      <c r="J134" s="1482"/>
      <c r="K134" s="1482">
        <v>4700</v>
      </c>
      <c r="L134" s="303">
        <v>10646</v>
      </c>
      <c r="M134" s="1482"/>
      <c r="N134" s="1482">
        <v>10646</v>
      </c>
      <c r="O134" s="1482">
        <v>67046</v>
      </c>
      <c r="P134" s="433">
        <v>737506</v>
      </c>
      <c r="Q134" s="536">
        <v>11</v>
      </c>
      <c r="R134" s="303">
        <v>4700</v>
      </c>
      <c r="S134" s="1482"/>
      <c r="T134" s="1482"/>
      <c r="U134" s="1482"/>
      <c r="V134" s="1482"/>
      <c r="W134" s="1482"/>
      <c r="X134" s="1482"/>
      <c r="Y134" s="1482"/>
      <c r="Z134" s="1482">
        <v>4700</v>
      </c>
      <c r="AA134" s="303">
        <v>10646</v>
      </c>
      <c r="AB134" s="1482"/>
      <c r="AC134" s="1482">
        <v>10646</v>
      </c>
      <c r="AD134" s="1482">
        <v>67046</v>
      </c>
      <c r="AE134" s="1514">
        <v>737506</v>
      </c>
      <c r="AF134" s="1515">
        <v>0</v>
      </c>
      <c r="AG134" s="433">
        <v>0</v>
      </c>
      <c r="AH134" s="536">
        <v>11</v>
      </c>
      <c r="AI134" s="433">
        <v>743086</v>
      </c>
    </row>
    <row r="135" spans="1:35" s="1037" customFormat="1" ht="12.6" customHeight="1" x14ac:dyDescent="0.2">
      <c r="A135" s="66" t="s">
        <v>404</v>
      </c>
      <c r="B135" s="528">
        <v>3</v>
      </c>
      <c r="C135" s="303">
        <v>4300</v>
      </c>
      <c r="D135" s="1482"/>
      <c r="E135" s="1482"/>
      <c r="F135" s="1482"/>
      <c r="G135" s="1482"/>
      <c r="H135" s="1482"/>
      <c r="I135" s="1482"/>
      <c r="J135" s="1482"/>
      <c r="K135" s="1482">
        <v>4300</v>
      </c>
      <c r="L135" s="303">
        <v>9774</v>
      </c>
      <c r="M135" s="1482"/>
      <c r="N135" s="1482">
        <v>9774</v>
      </c>
      <c r="O135" s="1482">
        <v>61374</v>
      </c>
      <c r="P135" s="433">
        <v>184122</v>
      </c>
      <c r="Q135" s="536">
        <v>4</v>
      </c>
      <c r="R135" s="303">
        <v>4300</v>
      </c>
      <c r="S135" s="1482"/>
      <c r="T135" s="1482"/>
      <c r="U135" s="1482"/>
      <c r="V135" s="1482"/>
      <c r="W135" s="1482"/>
      <c r="X135" s="1482"/>
      <c r="Y135" s="1482"/>
      <c r="Z135" s="1482">
        <v>4300</v>
      </c>
      <c r="AA135" s="303">
        <v>9774</v>
      </c>
      <c r="AB135" s="1482"/>
      <c r="AC135" s="1482">
        <v>9774</v>
      </c>
      <c r="AD135" s="1482">
        <v>61374</v>
      </c>
      <c r="AE135" s="1514">
        <v>245496</v>
      </c>
      <c r="AF135" s="1515">
        <v>-1</v>
      </c>
      <c r="AG135" s="433">
        <v>61374</v>
      </c>
      <c r="AH135" s="536">
        <v>4</v>
      </c>
      <c r="AI135" s="433">
        <v>246612</v>
      </c>
    </row>
    <row r="136" spans="1:35" s="1037" customFormat="1" ht="12.6" customHeight="1" x14ac:dyDescent="0.2">
      <c r="A136" s="66" t="s">
        <v>405</v>
      </c>
      <c r="B136" s="528">
        <v>17</v>
      </c>
      <c r="C136" s="303">
        <v>3900</v>
      </c>
      <c r="D136" s="1482"/>
      <c r="E136" s="1482"/>
      <c r="F136" s="1482"/>
      <c r="G136" s="1482"/>
      <c r="H136" s="1482"/>
      <c r="I136" s="1482"/>
      <c r="J136" s="1482"/>
      <c r="K136" s="1482">
        <v>3900</v>
      </c>
      <c r="L136" s="303">
        <v>8902</v>
      </c>
      <c r="M136" s="1482"/>
      <c r="N136" s="1482">
        <v>8902</v>
      </c>
      <c r="O136" s="1482">
        <v>55702</v>
      </c>
      <c r="P136" s="433">
        <v>946934</v>
      </c>
      <c r="Q136" s="536">
        <v>17</v>
      </c>
      <c r="R136" s="303">
        <v>3900</v>
      </c>
      <c r="S136" s="1482"/>
      <c r="T136" s="1482"/>
      <c r="U136" s="1482"/>
      <c r="V136" s="1482"/>
      <c r="W136" s="1482"/>
      <c r="X136" s="1482"/>
      <c r="Y136" s="1482"/>
      <c r="Z136" s="1482">
        <v>3900</v>
      </c>
      <c r="AA136" s="303">
        <v>8902</v>
      </c>
      <c r="AB136" s="1482"/>
      <c r="AC136" s="1482">
        <v>8902</v>
      </c>
      <c r="AD136" s="1482">
        <v>55702</v>
      </c>
      <c r="AE136" s="1514">
        <v>946934</v>
      </c>
      <c r="AF136" s="1515">
        <v>0</v>
      </c>
      <c r="AG136" s="433">
        <v>0</v>
      </c>
      <c r="AH136" s="536">
        <v>17</v>
      </c>
      <c r="AI136" s="433">
        <v>952514</v>
      </c>
    </row>
    <row r="137" spans="1:35" s="1037" customFormat="1" ht="12.6" customHeight="1" x14ac:dyDescent="0.2">
      <c r="A137" s="66" t="s">
        <v>406</v>
      </c>
      <c r="B137" s="528">
        <v>11</v>
      </c>
      <c r="C137" s="303">
        <v>3500</v>
      </c>
      <c r="D137" s="1482"/>
      <c r="E137" s="1482"/>
      <c r="F137" s="1482"/>
      <c r="G137" s="1482"/>
      <c r="H137" s="1482"/>
      <c r="I137" s="1482"/>
      <c r="J137" s="1482"/>
      <c r="K137" s="1482">
        <v>3500</v>
      </c>
      <c r="L137" s="303">
        <v>8030</v>
      </c>
      <c r="M137" s="1482"/>
      <c r="N137" s="1482">
        <v>8030</v>
      </c>
      <c r="O137" s="1482">
        <v>50030</v>
      </c>
      <c r="P137" s="433">
        <v>550330</v>
      </c>
      <c r="Q137" s="536">
        <v>14</v>
      </c>
      <c r="R137" s="303">
        <v>3500</v>
      </c>
      <c r="S137" s="1482"/>
      <c r="T137" s="1482"/>
      <c r="U137" s="1482"/>
      <c r="V137" s="1482"/>
      <c r="W137" s="1482"/>
      <c r="X137" s="1482"/>
      <c r="Y137" s="1482"/>
      <c r="Z137" s="1482">
        <v>3500</v>
      </c>
      <c r="AA137" s="303">
        <v>8030</v>
      </c>
      <c r="AB137" s="1482"/>
      <c r="AC137" s="1482">
        <v>8030</v>
      </c>
      <c r="AD137" s="1482">
        <v>50030</v>
      </c>
      <c r="AE137" s="1514">
        <v>700420</v>
      </c>
      <c r="AF137" s="1515">
        <v>-3</v>
      </c>
      <c r="AG137" s="433">
        <v>150090</v>
      </c>
      <c r="AH137" s="536">
        <v>12</v>
      </c>
      <c r="AI137" s="433">
        <v>603708</v>
      </c>
    </row>
    <row r="138" spans="1:35" s="1037" customFormat="1" ht="12.6" customHeight="1" x14ac:dyDescent="0.2">
      <c r="A138" s="66" t="s">
        <v>407</v>
      </c>
      <c r="B138" s="528">
        <v>32</v>
      </c>
      <c r="C138" s="303">
        <v>3200</v>
      </c>
      <c r="D138" s="1482"/>
      <c r="E138" s="1482"/>
      <c r="F138" s="1482"/>
      <c r="G138" s="1482"/>
      <c r="H138" s="1482"/>
      <c r="I138" s="1482"/>
      <c r="J138" s="1482"/>
      <c r="K138" s="1482">
        <v>3200</v>
      </c>
      <c r="L138" s="303">
        <v>7376</v>
      </c>
      <c r="M138" s="1482"/>
      <c r="N138" s="1482">
        <v>7376</v>
      </c>
      <c r="O138" s="1482">
        <v>45776</v>
      </c>
      <c r="P138" s="433">
        <v>1469012.83</v>
      </c>
      <c r="Q138" s="536">
        <v>34</v>
      </c>
      <c r="R138" s="303">
        <v>3200</v>
      </c>
      <c r="S138" s="1482"/>
      <c r="T138" s="1482"/>
      <c r="U138" s="1482"/>
      <c r="V138" s="1482"/>
      <c r="W138" s="1482"/>
      <c r="X138" s="1482"/>
      <c r="Y138" s="1482"/>
      <c r="Z138" s="1482">
        <v>3200</v>
      </c>
      <c r="AA138" s="303">
        <v>7376</v>
      </c>
      <c r="AB138" s="1482"/>
      <c r="AC138" s="1482">
        <v>7376</v>
      </c>
      <c r="AD138" s="1482">
        <v>45776</v>
      </c>
      <c r="AE138" s="1514">
        <v>1552305.92</v>
      </c>
      <c r="AF138" s="1515">
        <v>-2</v>
      </c>
      <c r="AG138" s="433">
        <v>83293.089999999851</v>
      </c>
      <c r="AH138" s="536">
        <v>33</v>
      </c>
      <c r="AI138" s="433">
        <v>1548812</v>
      </c>
    </row>
    <row r="139" spans="1:35" s="1037" customFormat="1" ht="12.6" customHeight="1" x14ac:dyDescent="0.2">
      <c r="A139" s="114" t="s">
        <v>6</v>
      </c>
      <c r="B139" s="1516">
        <v>39</v>
      </c>
      <c r="C139" s="1517">
        <v>8895.58</v>
      </c>
      <c r="D139" s="1517">
        <v>6300</v>
      </c>
      <c r="E139" s="1517"/>
      <c r="F139" s="1517"/>
      <c r="G139" s="1517"/>
      <c r="H139" s="1517"/>
      <c r="I139" s="1517">
        <v>1584</v>
      </c>
      <c r="J139" s="1517"/>
      <c r="K139" s="1517">
        <v>16779.580000000002</v>
      </c>
      <c r="L139" s="1517">
        <v>25933.040000000001</v>
      </c>
      <c r="M139" s="1517"/>
      <c r="N139" s="1517">
        <v>25933.040000000001</v>
      </c>
      <c r="O139" s="1517">
        <v>227288</v>
      </c>
      <c r="P139" s="1521">
        <v>1462458.96</v>
      </c>
      <c r="Q139" s="1519">
        <v>38</v>
      </c>
      <c r="R139" s="1517">
        <v>8895.58</v>
      </c>
      <c r="S139" s="1517">
        <v>6300</v>
      </c>
      <c r="T139" s="1517"/>
      <c r="U139" s="1517"/>
      <c r="V139" s="1517"/>
      <c r="W139" s="1517"/>
      <c r="X139" s="1517">
        <v>1584</v>
      </c>
      <c r="Y139" s="1517"/>
      <c r="Z139" s="1517">
        <v>16779.580000000002</v>
      </c>
      <c r="AA139" s="1517">
        <v>25933.040000000001</v>
      </c>
      <c r="AB139" s="1517"/>
      <c r="AC139" s="1517">
        <v>25933.040000000001</v>
      </c>
      <c r="AD139" s="1517">
        <v>227288</v>
      </c>
      <c r="AE139" s="1520">
        <v>1428026.96</v>
      </c>
      <c r="AF139" s="1516">
        <v>1</v>
      </c>
      <c r="AG139" s="1518">
        <v>-34432</v>
      </c>
      <c r="AH139" s="1519">
        <v>40</v>
      </c>
      <c r="AI139" s="1518">
        <v>1463582.88</v>
      </c>
    </row>
    <row r="140" spans="1:35" s="1037" customFormat="1" ht="12.6" customHeight="1" x14ac:dyDescent="0.2">
      <c r="A140" s="66" t="s">
        <v>17</v>
      </c>
      <c r="B140" s="528">
        <v>3</v>
      </c>
      <c r="C140" s="303">
        <v>551.67999999999995</v>
      </c>
      <c r="D140" s="303">
        <v>2100</v>
      </c>
      <c r="E140" s="1482"/>
      <c r="F140" s="1482"/>
      <c r="G140" s="1482"/>
      <c r="H140" s="1482"/>
      <c r="I140" s="303">
        <v>528</v>
      </c>
      <c r="J140" s="1482"/>
      <c r="K140" s="1482">
        <v>3179.68</v>
      </c>
      <c r="L140" s="303">
        <v>1000</v>
      </c>
      <c r="M140" s="1482"/>
      <c r="N140" s="1482">
        <v>1000</v>
      </c>
      <c r="O140" s="1482">
        <v>39156.159999999996</v>
      </c>
      <c r="P140" s="433">
        <v>117468.47999999998</v>
      </c>
      <c r="Q140" s="536">
        <v>3</v>
      </c>
      <c r="R140" s="303">
        <v>551.67999999999995</v>
      </c>
      <c r="S140" s="303">
        <v>2100</v>
      </c>
      <c r="T140" s="1482"/>
      <c r="U140" s="1482"/>
      <c r="V140" s="1482"/>
      <c r="W140" s="1482"/>
      <c r="X140" s="303">
        <v>528</v>
      </c>
      <c r="Y140" s="1482"/>
      <c r="Z140" s="1482">
        <v>3179.68</v>
      </c>
      <c r="AA140" s="303">
        <v>1000</v>
      </c>
      <c r="AB140" s="1482"/>
      <c r="AC140" s="1482">
        <v>1000</v>
      </c>
      <c r="AD140" s="1482">
        <v>39156.159999999996</v>
      </c>
      <c r="AE140" s="1514">
        <v>117468.47999999998</v>
      </c>
      <c r="AF140" s="1515">
        <v>0</v>
      </c>
      <c r="AG140" s="433">
        <v>0</v>
      </c>
      <c r="AH140" s="536">
        <v>3</v>
      </c>
      <c r="AI140" s="433">
        <v>113868.48</v>
      </c>
    </row>
    <row r="141" spans="1:35" s="1037" customFormat="1" ht="12.6" customHeight="1" x14ac:dyDescent="0.2">
      <c r="A141" s="66" t="s">
        <v>384</v>
      </c>
      <c r="B141" s="528">
        <v>3</v>
      </c>
      <c r="C141" s="303">
        <v>543.9</v>
      </c>
      <c r="D141" s="303">
        <v>2100</v>
      </c>
      <c r="E141" s="1482"/>
      <c r="F141" s="1482"/>
      <c r="G141" s="1482"/>
      <c r="H141" s="1482"/>
      <c r="I141" s="303">
        <v>528</v>
      </c>
      <c r="J141" s="1482"/>
      <c r="K141" s="1482">
        <v>3171.9</v>
      </c>
      <c r="L141" s="303">
        <v>1000</v>
      </c>
      <c r="M141" s="1482"/>
      <c r="N141" s="1482">
        <v>1000</v>
      </c>
      <c r="O141" s="1482">
        <v>39062.800000000003</v>
      </c>
      <c r="P141" s="433">
        <v>117188.40000000001</v>
      </c>
      <c r="Q141" s="536">
        <v>3</v>
      </c>
      <c r="R141" s="303">
        <v>543.9</v>
      </c>
      <c r="S141" s="303">
        <v>2100</v>
      </c>
      <c r="T141" s="1482"/>
      <c r="U141" s="1482"/>
      <c r="V141" s="1482"/>
      <c r="W141" s="1482"/>
      <c r="X141" s="303">
        <v>528</v>
      </c>
      <c r="Y141" s="1482"/>
      <c r="Z141" s="1482">
        <v>3171.9</v>
      </c>
      <c r="AA141" s="303">
        <v>1000</v>
      </c>
      <c r="AB141" s="1482"/>
      <c r="AC141" s="1482">
        <v>1000</v>
      </c>
      <c r="AD141" s="1482">
        <v>39062.800000000003</v>
      </c>
      <c r="AE141" s="1514">
        <v>117188.40000000001</v>
      </c>
      <c r="AF141" s="1515">
        <v>0</v>
      </c>
      <c r="AG141" s="433">
        <v>0</v>
      </c>
      <c r="AH141" s="536">
        <v>3</v>
      </c>
      <c r="AI141" s="433">
        <v>113660.4</v>
      </c>
    </row>
    <row r="142" spans="1:35" s="1037" customFormat="1" ht="12.6" customHeight="1" x14ac:dyDescent="0.2">
      <c r="A142" s="66" t="s">
        <v>408</v>
      </c>
      <c r="B142" s="528">
        <v>2</v>
      </c>
      <c r="C142" s="303">
        <v>2800</v>
      </c>
      <c r="D142" s="303">
        <v>2100</v>
      </c>
      <c r="E142" s="1482"/>
      <c r="F142" s="1482"/>
      <c r="G142" s="1482"/>
      <c r="H142" s="1482"/>
      <c r="I142" s="303">
        <v>528</v>
      </c>
      <c r="J142" s="1482"/>
      <c r="K142" s="1482">
        <v>5428</v>
      </c>
      <c r="L142" s="303">
        <v>12233.04</v>
      </c>
      <c r="M142" s="1482"/>
      <c r="N142" s="1482">
        <v>12233.04</v>
      </c>
      <c r="O142" s="1482">
        <v>77369.040000000008</v>
      </c>
      <c r="P142" s="433">
        <v>154738.08000000002</v>
      </c>
      <c r="Q142" s="536">
        <v>2</v>
      </c>
      <c r="R142" s="303">
        <v>2800</v>
      </c>
      <c r="S142" s="303">
        <v>2100</v>
      </c>
      <c r="T142" s="1482"/>
      <c r="U142" s="1482"/>
      <c r="V142" s="1482"/>
      <c r="W142" s="1482"/>
      <c r="X142" s="303">
        <v>528</v>
      </c>
      <c r="Y142" s="1482"/>
      <c r="Z142" s="1482">
        <v>5428</v>
      </c>
      <c r="AA142" s="303">
        <v>12233.04</v>
      </c>
      <c r="AB142" s="1482"/>
      <c r="AC142" s="1482">
        <v>12233.04</v>
      </c>
      <c r="AD142" s="1482">
        <v>77369.040000000008</v>
      </c>
      <c r="AE142" s="1514">
        <v>154738.08000000002</v>
      </c>
      <c r="AF142" s="1515">
        <v>0</v>
      </c>
      <c r="AG142" s="433">
        <v>0</v>
      </c>
      <c r="AH142" s="536">
        <v>2</v>
      </c>
      <c r="AI142" s="433">
        <v>92782.080000000002</v>
      </c>
    </row>
    <row r="143" spans="1:35" s="1037" customFormat="1" ht="12.6" customHeight="1" x14ac:dyDescent="0.2">
      <c r="A143" s="66" t="s">
        <v>409</v>
      </c>
      <c r="B143" s="528">
        <v>2</v>
      </c>
      <c r="C143" s="303">
        <v>2600</v>
      </c>
      <c r="D143" s="1482"/>
      <c r="E143" s="1482"/>
      <c r="F143" s="1482"/>
      <c r="G143" s="1482"/>
      <c r="H143" s="1482"/>
      <c r="I143" s="1482"/>
      <c r="J143" s="1482"/>
      <c r="K143" s="1482">
        <v>2600</v>
      </c>
      <c r="L143" s="303">
        <v>6068</v>
      </c>
      <c r="M143" s="1482"/>
      <c r="N143" s="1482">
        <v>6068</v>
      </c>
      <c r="O143" s="1482">
        <v>37268</v>
      </c>
      <c r="P143" s="433">
        <v>74536</v>
      </c>
      <c r="Q143" s="536">
        <v>2</v>
      </c>
      <c r="R143" s="303">
        <v>2600</v>
      </c>
      <c r="S143" s="1482"/>
      <c r="T143" s="1482"/>
      <c r="U143" s="1482"/>
      <c r="V143" s="1482"/>
      <c r="W143" s="1482"/>
      <c r="X143" s="1482"/>
      <c r="Y143" s="1482"/>
      <c r="Z143" s="1482">
        <v>2600</v>
      </c>
      <c r="AA143" s="303">
        <v>6068</v>
      </c>
      <c r="AB143" s="1482"/>
      <c r="AC143" s="1482">
        <v>6068</v>
      </c>
      <c r="AD143" s="1482">
        <v>37268</v>
      </c>
      <c r="AE143" s="1514">
        <v>74536</v>
      </c>
      <c r="AF143" s="1515">
        <v>0</v>
      </c>
      <c r="AG143" s="433">
        <v>0</v>
      </c>
      <c r="AH143" s="536">
        <v>2</v>
      </c>
      <c r="AI143" s="433">
        <v>74536</v>
      </c>
    </row>
    <row r="144" spans="1:35" s="1037" customFormat="1" ht="12.6" customHeight="1" x14ac:dyDescent="0.2">
      <c r="A144" s="66" t="s">
        <v>410</v>
      </c>
      <c r="B144" s="528">
        <v>29</v>
      </c>
      <c r="C144" s="303">
        <v>2400</v>
      </c>
      <c r="D144" s="1482"/>
      <c r="E144" s="1482"/>
      <c r="F144" s="1482"/>
      <c r="G144" s="1482"/>
      <c r="H144" s="1482"/>
      <c r="I144" s="1482"/>
      <c r="J144" s="1482"/>
      <c r="K144" s="1482">
        <v>2400</v>
      </c>
      <c r="L144" s="303">
        <v>5632</v>
      </c>
      <c r="M144" s="1482"/>
      <c r="N144" s="1482">
        <v>5632</v>
      </c>
      <c r="O144" s="1482">
        <v>34432</v>
      </c>
      <c r="P144" s="433">
        <v>998528</v>
      </c>
      <c r="Q144" s="536">
        <v>28</v>
      </c>
      <c r="R144" s="303">
        <v>2400</v>
      </c>
      <c r="S144" s="1482"/>
      <c r="T144" s="1482"/>
      <c r="U144" s="1482"/>
      <c r="V144" s="1482"/>
      <c r="W144" s="1482"/>
      <c r="X144" s="1482"/>
      <c r="Y144" s="1482"/>
      <c r="Z144" s="1482">
        <v>2400</v>
      </c>
      <c r="AA144" s="303">
        <v>5632</v>
      </c>
      <c r="AB144" s="1482"/>
      <c r="AC144" s="1482">
        <v>5632</v>
      </c>
      <c r="AD144" s="1482">
        <v>34432</v>
      </c>
      <c r="AE144" s="1514">
        <v>964096</v>
      </c>
      <c r="AF144" s="1515">
        <v>1</v>
      </c>
      <c r="AG144" s="433">
        <v>-34432</v>
      </c>
      <c r="AH144" s="536">
        <v>30</v>
      </c>
      <c r="AI144" s="433">
        <v>1068735.92</v>
      </c>
    </row>
    <row r="145" spans="1:35" s="1037" customFormat="1" ht="12.6" customHeight="1" x14ac:dyDescent="0.2">
      <c r="A145" s="1522" t="s">
        <v>633</v>
      </c>
      <c r="B145" s="1523">
        <v>196</v>
      </c>
      <c r="C145" s="1524">
        <v>155440.93</v>
      </c>
      <c r="D145" s="1524">
        <v>16810</v>
      </c>
      <c r="E145" s="1524"/>
      <c r="F145" s="1524"/>
      <c r="G145" s="1524"/>
      <c r="H145" s="1524"/>
      <c r="I145" s="1524">
        <v>4290</v>
      </c>
      <c r="J145" s="1524"/>
      <c r="K145" s="1524">
        <v>176540.93</v>
      </c>
      <c r="L145" s="1524">
        <v>344919.04000000004</v>
      </c>
      <c r="M145" s="1524"/>
      <c r="N145" s="1524">
        <v>344919.04000000004</v>
      </c>
      <c r="O145" s="1524">
        <v>2463410.2000000002</v>
      </c>
      <c r="P145" s="1525">
        <v>12564576.91</v>
      </c>
      <c r="Q145" s="1526">
        <v>207</v>
      </c>
      <c r="R145" s="1524">
        <v>170440.93</v>
      </c>
      <c r="S145" s="1524">
        <v>16810</v>
      </c>
      <c r="T145" s="1524"/>
      <c r="U145" s="1524"/>
      <c r="V145" s="1524"/>
      <c r="W145" s="1524"/>
      <c r="X145" s="1524">
        <v>4290</v>
      </c>
      <c r="Y145" s="1524"/>
      <c r="Z145" s="1524">
        <v>191540.93</v>
      </c>
      <c r="AA145" s="1524">
        <v>344919.04000000004</v>
      </c>
      <c r="AB145" s="1524"/>
      <c r="AC145" s="1524">
        <v>344919.04000000004</v>
      </c>
      <c r="AD145" s="1524">
        <v>2643410.2000000002</v>
      </c>
      <c r="AE145" s="1527">
        <v>13976328</v>
      </c>
      <c r="AF145" s="1523">
        <v>-11</v>
      </c>
      <c r="AG145" s="1525">
        <v>1411751.0899999999</v>
      </c>
      <c r="AH145" s="1526">
        <v>204</v>
      </c>
      <c r="AI145" s="1525">
        <v>14087358</v>
      </c>
    </row>
    <row r="146" spans="1:35" s="1037" customFormat="1" ht="12.6" customHeight="1" x14ac:dyDescent="0.2">
      <c r="A146" s="503" t="s">
        <v>21259</v>
      </c>
      <c r="B146" s="528"/>
      <c r="C146" s="1482"/>
      <c r="D146" s="1482"/>
      <c r="E146" s="1482"/>
      <c r="F146" s="1482"/>
      <c r="G146" s="1482"/>
      <c r="H146" s="1482"/>
      <c r="I146" s="1482"/>
      <c r="J146" s="1482"/>
      <c r="K146" s="1482"/>
      <c r="L146" s="1482"/>
      <c r="M146" s="1482"/>
      <c r="N146" s="1482"/>
      <c r="O146" s="1482"/>
      <c r="P146" s="389">
        <v>53860.2</v>
      </c>
      <c r="Q146" s="536"/>
      <c r="R146" s="1482"/>
      <c r="S146" s="1482"/>
      <c r="T146" s="1482"/>
      <c r="U146" s="1482"/>
      <c r="V146" s="1482"/>
      <c r="W146" s="1482"/>
      <c r="X146" s="1482"/>
      <c r="Y146" s="1482"/>
      <c r="Z146" s="1482"/>
      <c r="AA146" s="1482"/>
      <c r="AB146" s="1482"/>
      <c r="AC146" s="1482"/>
      <c r="AD146" s="1482"/>
      <c r="AE146" s="391">
        <v>150000</v>
      </c>
      <c r="AF146" s="528"/>
      <c r="AG146" s="389"/>
      <c r="AH146" s="536"/>
      <c r="AI146" s="433">
        <v>150000</v>
      </c>
    </row>
    <row r="147" spans="1:35" s="1037" customFormat="1" ht="12.6" customHeight="1" x14ac:dyDescent="0.2">
      <c r="A147" s="522" t="s">
        <v>21257</v>
      </c>
      <c r="B147" s="528"/>
      <c r="C147" s="1482"/>
      <c r="D147" s="1482"/>
      <c r="E147" s="1482"/>
      <c r="F147" s="1482"/>
      <c r="G147" s="1482"/>
      <c r="H147" s="1482"/>
      <c r="I147" s="1482"/>
      <c r="J147" s="1482"/>
      <c r="K147" s="1482"/>
      <c r="L147" s="1482"/>
      <c r="M147" s="1482"/>
      <c r="N147" s="1482"/>
      <c r="O147" s="1482"/>
      <c r="P147" s="389">
        <v>953329.39</v>
      </c>
      <c r="Q147" s="536"/>
      <c r="R147" s="1482"/>
      <c r="S147" s="1482"/>
      <c r="T147" s="1482"/>
      <c r="U147" s="1482"/>
      <c r="V147" s="1482"/>
      <c r="W147" s="1482"/>
      <c r="X147" s="1482"/>
      <c r="Y147" s="1482"/>
      <c r="Z147" s="1482"/>
      <c r="AA147" s="1482"/>
      <c r="AB147" s="1482"/>
      <c r="AC147" s="1482"/>
      <c r="AD147" s="1482"/>
      <c r="AE147" s="391">
        <v>1133801</v>
      </c>
      <c r="AF147" s="528"/>
      <c r="AG147" s="389"/>
      <c r="AH147" s="536"/>
      <c r="AI147" s="433">
        <v>1150745</v>
      </c>
    </row>
    <row r="148" spans="1:35" s="1037" customFormat="1" ht="12.6" customHeight="1" x14ac:dyDescent="0.2">
      <c r="A148" s="503" t="s">
        <v>21260</v>
      </c>
      <c r="B148" s="528"/>
      <c r="C148" s="1482"/>
      <c r="D148" s="1482"/>
      <c r="E148" s="1482"/>
      <c r="F148" s="1482"/>
      <c r="G148" s="1482"/>
      <c r="H148" s="1482"/>
      <c r="I148" s="1482"/>
      <c r="J148" s="1482"/>
      <c r="K148" s="1482"/>
      <c r="L148" s="1482"/>
      <c r="M148" s="1482"/>
      <c r="N148" s="1482"/>
      <c r="O148" s="1482"/>
      <c r="P148" s="389">
        <v>208657.19</v>
      </c>
      <c r="Q148" s="536"/>
      <c r="R148" s="1482"/>
      <c r="S148" s="1482"/>
      <c r="T148" s="1482"/>
      <c r="U148" s="1482"/>
      <c r="V148" s="1482"/>
      <c r="W148" s="1482"/>
      <c r="X148" s="1482"/>
      <c r="Y148" s="1482"/>
      <c r="Z148" s="1482"/>
      <c r="AA148" s="1482"/>
      <c r="AB148" s="1482"/>
      <c r="AC148" s="1482"/>
      <c r="AD148" s="1482"/>
      <c r="AE148" s="391">
        <v>338591</v>
      </c>
      <c r="AF148" s="528"/>
      <c r="AG148" s="389"/>
      <c r="AH148" s="536"/>
      <c r="AI148" s="433">
        <v>336646</v>
      </c>
    </row>
    <row r="149" spans="1:35" s="1037" customFormat="1" ht="12.6" customHeight="1" x14ac:dyDescent="0.2">
      <c r="A149" s="503" t="s">
        <v>21261</v>
      </c>
      <c r="B149" s="528"/>
      <c r="C149" s="1482"/>
      <c r="D149" s="1482"/>
      <c r="E149" s="1482"/>
      <c r="F149" s="1482"/>
      <c r="G149" s="1482"/>
      <c r="H149" s="1482"/>
      <c r="I149" s="1482"/>
      <c r="J149" s="1482"/>
      <c r="K149" s="1482"/>
      <c r="L149" s="1482"/>
      <c r="M149" s="1482"/>
      <c r="N149" s="1482"/>
      <c r="O149" s="1482"/>
      <c r="P149" s="389">
        <v>213.64</v>
      </c>
      <c r="Q149" s="536"/>
      <c r="R149" s="1482"/>
      <c r="S149" s="1482"/>
      <c r="T149" s="1482"/>
      <c r="U149" s="1482"/>
      <c r="V149" s="1482"/>
      <c r="W149" s="1482"/>
      <c r="X149" s="1482"/>
      <c r="Y149" s="1482"/>
      <c r="Z149" s="1482"/>
      <c r="AA149" s="1482"/>
      <c r="AB149" s="1482"/>
      <c r="AC149" s="1482"/>
      <c r="AD149" s="1482"/>
      <c r="AE149" s="391"/>
      <c r="AF149" s="528"/>
      <c r="AG149" s="389"/>
      <c r="AH149" s="536"/>
      <c r="AI149" s="389"/>
    </row>
    <row r="150" spans="1:35" s="1037" customFormat="1" ht="12.6" customHeight="1" x14ac:dyDescent="0.2">
      <c r="A150" s="503" t="s">
        <v>21262</v>
      </c>
      <c r="B150" s="528"/>
      <c r="C150" s="1482"/>
      <c r="D150" s="1482"/>
      <c r="E150" s="1482"/>
      <c r="F150" s="1482"/>
      <c r="G150" s="1482"/>
      <c r="H150" s="1482"/>
      <c r="I150" s="1482"/>
      <c r="J150" s="1482"/>
      <c r="K150" s="1482"/>
      <c r="L150" s="1482"/>
      <c r="M150" s="1482"/>
      <c r="N150" s="1482"/>
      <c r="O150" s="1482"/>
      <c r="P150" s="433">
        <v>161156.06</v>
      </c>
      <c r="Q150" s="536"/>
      <c r="R150" s="1482"/>
      <c r="S150" s="1482"/>
      <c r="T150" s="1482"/>
      <c r="U150" s="1482"/>
      <c r="V150" s="1482"/>
      <c r="W150" s="1482"/>
      <c r="X150" s="1482"/>
      <c r="Y150" s="1482"/>
      <c r="Z150" s="1482"/>
      <c r="AA150" s="1482"/>
      <c r="AB150" s="1482"/>
      <c r="AC150" s="1482"/>
      <c r="AD150" s="1482"/>
      <c r="AE150" s="391">
        <v>452581</v>
      </c>
      <c r="AF150" s="528"/>
      <c r="AG150" s="389"/>
      <c r="AH150" s="536"/>
      <c r="AI150" s="389"/>
    </row>
    <row r="151" spans="1:35" s="1037" customFormat="1" ht="12.6" customHeight="1" x14ac:dyDescent="0.2">
      <c r="A151" s="503" t="s">
        <v>21255</v>
      </c>
      <c r="B151" s="528"/>
      <c r="C151" s="1482"/>
      <c r="D151" s="1482"/>
      <c r="E151" s="1482"/>
      <c r="F151" s="1482"/>
      <c r="G151" s="1482"/>
      <c r="H151" s="1482"/>
      <c r="I151" s="1482"/>
      <c r="J151" s="1482"/>
      <c r="K151" s="1482"/>
      <c r="L151" s="1482"/>
      <c r="M151" s="1482"/>
      <c r="N151" s="1482"/>
      <c r="O151" s="1482"/>
      <c r="P151" s="389">
        <v>57900</v>
      </c>
      <c r="Q151" s="536"/>
      <c r="R151" s="1482"/>
      <c r="S151" s="1482"/>
      <c r="T151" s="1482"/>
      <c r="U151" s="1482"/>
      <c r="V151" s="1482"/>
      <c r="W151" s="1482"/>
      <c r="X151" s="1482"/>
      <c r="Y151" s="1482"/>
      <c r="Z151" s="1482"/>
      <c r="AA151" s="1482"/>
      <c r="AB151" s="1482"/>
      <c r="AC151" s="1482"/>
      <c r="AD151" s="1482"/>
      <c r="AE151" s="391"/>
      <c r="AF151" s="528"/>
      <c r="AG151" s="389"/>
      <c r="AH151" s="536"/>
      <c r="AI151" s="389"/>
    </row>
    <row r="152" spans="1:35" s="1037" customFormat="1" ht="12.6" customHeight="1" x14ac:dyDescent="0.2">
      <c r="A152" s="503" t="s">
        <v>21253</v>
      </c>
      <c r="B152" s="528"/>
      <c r="C152" s="1482"/>
      <c r="D152" s="1482"/>
      <c r="E152" s="1482"/>
      <c r="F152" s="1482"/>
      <c r="G152" s="1482"/>
      <c r="H152" s="1482"/>
      <c r="I152" s="1482"/>
      <c r="J152" s="1482"/>
      <c r="K152" s="1482"/>
      <c r="L152" s="1482"/>
      <c r="M152" s="1482"/>
      <c r="N152" s="1482"/>
      <c r="O152" s="1482"/>
      <c r="P152" s="389">
        <v>882253.98</v>
      </c>
      <c r="Q152" s="536"/>
      <c r="R152" s="1482"/>
      <c r="S152" s="1482"/>
      <c r="T152" s="1482"/>
      <c r="U152" s="1482"/>
      <c r="V152" s="1482"/>
      <c r="W152" s="1482"/>
      <c r="X152" s="1482"/>
      <c r="Y152" s="1482"/>
      <c r="Z152" s="1482"/>
      <c r="AA152" s="1482"/>
      <c r="AB152" s="1482"/>
      <c r="AC152" s="1482"/>
      <c r="AD152" s="1482"/>
      <c r="AE152" s="391">
        <v>1265630</v>
      </c>
      <c r="AF152" s="528"/>
      <c r="AG152" s="389"/>
      <c r="AH152" s="536"/>
      <c r="AI152" s="389">
        <v>1950830</v>
      </c>
    </row>
    <row r="153" spans="1:35" s="1037" customFormat="1" ht="12.6" customHeight="1" thickBot="1" x14ac:dyDescent="0.25">
      <c r="A153" s="1506" t="s">
        <v>0</v>
      </c>
      <c r="B153" s="1528">
        <f>+B145</f>
        <v>196</v>
      </c>
      <c r="C153" s="501"/>
      <c r="D153" s="501"/>
      <c r="E153" s="501"/>
      <c r="F153" s="501"/>
      <c r="G153" s="501"/>
      <c r="H153" s="501"/>
      <c r="I153" s="501"/>
      <c r="J153" s="501"/>
      <c r="K153" s="501"/>
      <c r="L153" s="501"/>
      <c r="M153" s="501"/>
      <c r="N153" s="501"/>
      <c r="O153" s="501"/>
      <c r="P153" s="502">
        <v>14881947.370000001</v>
      </c>
      <c r="Q153" s="584">
        <f>+Q145</f>
        <v>207</v>
      </c>
      <c r="R153" s="501"/>
      <c r="S153" s="501"/>
      <c r="T153" s="501"/>
      <c r="U153" s="501"/>
      <c r="V153" s="501"/>
      <c r="W153" s="501"/>
      <c r="X153" s="501"/>
      <c r="Y153" s="501"/>
      <c r="Z153" s="501"/>
      <c r="AA153" s="501"/>
      <c r="AB153" s="501"/>
      <c r="AC153" s="501"/>
      <c r="AD153" s="501"/>
      <c r="AE153" s="504">
        <v>17316931</v>
      </c>
      <c r="AF153" s="506">
        <v>0</v>
      </c>
      <c r="AG153" s="1508">
        <v>0</v>
      </c>
      <c r="AH153" s="584"/>
      <c r="AI153" s="502">
        <v>17675579</v>
      </c>
    </row>
    <row r="154" spans="1:35" s="1037" customFormat="1" ht="21" customHeight="1" thickTop="1" thickBot="1" x14ac:dyDescent="0.25">
      <c r="A154" s="1982" t="s">
        <v>569</v>
      </c>
      <c r="B154" s="1982"/>
      <c r="C154" s="1982"/>
      <c r="D154" s="1982"/>
      <c r="E154" s="1982"/>
      <c r="F154" s="1982"/>
      <c r="G154" s="1982"/>
      <c r="H154" s="1982"/>
      <c r="I154" s="1982"/>
      <c r="J154" s="1982"/>
      <c r="K154" s="1982"/>
      <c r="L154" s="1982"/>
      <c r="M154" s="1982"/>
      <c r="N154" s="1982"/>
      <c r="O154" s="1982"/>
      <c r="P154" s="1982"/>
      <c r="Q154" s="1982"/>
      <c r="R154" s="1982"/>
      <c r="S154" s="1982"/>
      <c r="T154" s="1982"/>
      <c r="U154" s="1982"/>
      <c r="V154" s="1982"/>
      <c r="W154" s="1982"/>
      <c r="X154" s="1982"/>
      <c r="Y154" s="1982"/>
      <c r="Z154" s="1982"/>
      <c r="AA154" s="1982"/>
      <c r="AB154" s="1982"/>
      <c r="AC154" s="1982"/>
      <c r="AD154" s="1982"/>
      <c r="AE154" s="1982"/>
      <c r="AF154" s="1982"/>
      <c r="AG154" s="1982"/>
      <c r="AH154" s="1982"/>
      <c r="AI154" s="1982"/>
    </row>
    <row r="155" spans="1:35" ht="12.6" customHeight="1" thickTop="1" x14ac:dyDescent="0.25">
      <c r="A155" s="446" t="s">
        <v>7</v>
      </c>
      <c r="B155" s="447">
        <v>44</v>
      </c>
      <c r="C155" s="448">
        <v>459819.14</v>
      </c>
      <c r="D155" s="449"/>
      <c r="E155" s="449"/>
      <c r="F155" s="449"/>
      <c r="G155" s="449"/>
      <c r="H155" s="449"/>
      <c r="I155" s="449"/>
      <c r="J155" s="449"/>
      <c r="K155" s="448">
        <v>501202.86</v>
      </c>
      <c r="L155" s="448">
        <v>939538.28</v>
      </c>
      <c r="M155" s="448">
        <v>727288.39186666673</v>
      </c>
      <c r="N155" s="448">
        <v>1666826.6799999997</v>
      </c>
      <c r="O155" s="448">
        <v>1039833.581744361</v>
      </c>
      <c r="P155" s="450">
        <v>5992654.9399999995</v>
      </c>
      <c r="Q155" s="451">
        <v>41</v>
      </c>
      <c r="R155" s="448">
        <v>412819.14</v>
      </c>
      <c r="S155" s="449"/>
      <c r="T155" s="449"/>
      <c r="U155" s="449"/>
      <c r="V155" s="449"/>
      <c r="W155" s="449"/>
      <c r="X155" s="449"/>
      <c r="Y155" s="449"/>
      <c r="Z155" s="448">
        <v>501202.86</v>
      </c>
      <c r="AA155" s="448">
        <v>939538.28</v>
      </c>
      <c r="AB155" s="448">
        <v>727288.39186666673</v>
      </c>
      <c r="AC155" s="448">
        <v>1666826.6799999997</v>
      </c>
      <c r="AD155" s="448">
        <v>1089944.6110774977</v>
      </c>
      <c r="AE155" s="452">
        <v>6241717.9400000004</v>
      </c>
      <c r="AF155" s="497">
        <f t="shared" ref="AF155:AF173" si="26">+B155-Q155</f>
        <v>3</v>
      </c>
      <c r="AG155" s="498">
        <f t="shared" ref="AG155:AG173" si="27">+P155-AE155</f>
        <v>-249063.00000000093</v>
      </c>
      <c r="AH155" s="451">
        <v>41</v>
      </c>
      <c r="AI155" s="450">
        <v>6241717.9400000004</v>
      </c>
    </row>
    <row r="156" spans="1:35" s="1037" customFormat="1" ht="12.6" customHeight="1" x14ac:dyDescent="0.2">
      <c r="A156" s="438" t="s">
        <v>636</v>
      </c>
      <c r="B156" s="1583">
        <v>0</v>
      </c>
      <c r="C156" s="1584">
        <v>0</v>
      </c>
      <c r="D156" s="485"/>
      <c r="E156" s="485"/>
      <c r="F156" s="485"/>
      <c r="G156" s="485"/>
      <c r="H156" s="485"/>
      <c r="I156" s="485"/>
      <c r="J156" s="485"/>
      <c r="K156" s="1584">
        <v>0</v>
      </c>
      <c r="L156" s="1584">
        <v>0</v>
      </c>
      <c r="M156" s="1584">
        <v>0</v>
      </c>
      <c r="N156" s="1584">
        <v>0</v>
      </c>
      <c r="O156" s="1584"/>
      <c r="P156" s="490">
        <v>0</v>
      </c>
      <c r="Q156" s="1585">
        <v>0</v>
      </c>
      <c r="R156" s="1584">
        <v>0</v>
      </c>
      <c r="S156" s="485"/>
      <c r="T156" s="485"/>
      <c r="U156" s="485"/>
      <c r="V156" s="485"/>
      <c r="W156" s="485"/>
      <c r="X156" s="485"/>
      <c r="Y156" s="485"/>
      <c r="Z156" s="1584">
        <v>0</v>
      </c>
      <c r="AA156" s="1584"/>
      <c r="AB156" s="1584">
        <v>0</v>
      </c>
      <c r="AC156" s="1584">
        <v>0</v>
      </c>
      <c r="AD156" s="1584"/>
      <c r="AE156" s="488">
        <v>0</v>
      </c>
      <c r="AF156" s="489">
        <f t="shared" si="26"/>
        <v>0</v>
      </c>
      <c r="AG156" s="91">
        <f t="shared" si="27"/>
        <v>0</v>
      </c>
      <c r="AH156" s="1585">
        <v>0</v>
      </c>
      <c r="AI156" s="490">
        <v>0</v>
      </c>
    </row>
    <row r="157" spans="1:35" s="1037" customFormat="1" ht="12.6" customHeight="1" x14ac:dyDescent="0.2">
      <c r="A157" s="439" t="s">
        <v>637</v>
      </c>
      <c r="B157" s="1586">
        <v>1</v>
      </c>
      <c r="C157" s="435">
        <v>15093</v>
      </c>
      <c r="D157" s="485"/>
      <c r="E157" s="485"/>
      <c r="F157" s="485"/>
      <c r="G157" s="485"/>
      <c r="H157" s="485"/>
      <c r="I157" s="485"/>
      <c r="J157" s="485"/>
      <c r="K157" s="435">
        <v>16451.37</v>
      </c>
      <c r="L157" s="435">
        <v>30586</v>
      </c>
      <c r="M157" s="435">
        <v>23555.03</v>
      </c>
      <c r="N157" s="435">
        <v>54141.03</v>
      </c>
      <c r="O157" s="435">
        <v>230719.18</v>
      </c>
      <c r="P157" s="441">
        <v>230719.18</v>
      </c>
      <c r="Q157" s="484">
        <v>1</v>
      </c>
      <c r="R157" s="485">
        <v>15093</v>
      </c>
      <c r="S157" s="485"/>
      <c r="T157" s="485"/>
      <c r="U157" s="485"/>
      <c r="V157" s="485"/>
      <c r="W157" s="485"/>
      <c r="X157" s="485"/>
      <c r="Y157" s="485"/>
      <c r="Z157" s="435">
        <v>16451.37</v>
      </c>
      <c r="AA157" s="435">
        <v>30586</v>
      </c>
      <c r="AB157" s="435">
        <v>23555.03</v>
      </c>
      <c r="AC157" s="435">
        <v>54141.03</v>
      </c>
      <c r="AD157" s="435">
        <v>230719.18</v>
      </c>
      <c r="AE157" s="444">
        <v>230719.18</v>
      </c>
      <c r="AF157" s="489">
        <f t="shared" si="26"/>
        <v>0</v>
      </c>
      <c r="AG157" s="91">
        <f t="shared" si="27"/>
        <v>0</v>
      </c>
      <c r="AH157" s="491">
        <v>1</v>
      </c>
      <c r="AI157" s="441">
        <v>230719.18</v>
      </c>
    </row>
    <row r="158" spans="1:35" s="1037" customFormat="1" ht="12.6" customHeight="1" x14ac:dyDescent="0.2">
      <c r="A158" s="439" t="s">
        <v>426</v>
      </c>
      <c r="B158" s="1586">
        <v>2</v>
      </c>
      <c r="C158" s="435">
        <v>29186</v>
      </c>
      <c r="D158" s="485"/>
      <c r="E158" s="485"/>
      <c r="F158" s="485"/>
      <c r="G158" s="485"/>
      <c r="H158" s="485"/>
      <c r="I158" s="485"/>
      <c r="J158" s="485"/>
      <c r="K158" s="435">
        <v>31812.739999999998</v>
      </c>
      <c r="L158" s="435">
        <v>59172</v>
      </c>
      <c r="M158" s="435">
        <v>45596.726666666662</v>
      </c>
      <c r="N158" s="435">
        <v>104768.73</v>
      </c>
      <c r="O158" s="435">
        <v>222889.18</v>
      </c>
      <c r="P158" s="441">
        <v>445778.36</v>
      </c>
      <c r="Q158" s="484">
        <v>2</v>
      </c>
      <c r="R158" s="485">
        <v>29186</v>
      </c>
      <c r="S158" s="485"/>
      <c r="T158" s="485"/>
      <c r="U158" s="485"/>
      <c r="V158" s="485"/>
      <c r="W158" s="485"/>
      <c r="X158" s="485"/>
      <c r="Y158" s="485"/>
      <c r="Z158" s="435">
        <v>31812.739999999998</v>
      </c>
      <c r="AA158" s="435">
        <v>59172</v>
      </c>
      <c r="AB158" s="435">
        <v>45596.726666666662</v>
      </c>
      <c r="AC158" s="435">
        <v>104768.73</v>
      </c>
      <c r="AD158" s="435">
        <v>222889.18</v>
      </c>
      <c r="AE158" s="444">
        <v>445778.36</v>
      </c>
      <c r="AF158" s="489">
        <f t="shared" si="26"/>
        <v>0</v>
      </c>
      <c r="AG158" s="91">
        <f t="shared" si="27"/>
        <v>0</v>
      </c>
      <c r="AH158" s="491">
        <v>2</v>
      </c>
      <c r="AI158" s="441">
        <v>445778.36</v>
      </c>
    </row>
    <row r="159" spans="1:35" s="1037" customFormat="1" ht="12.6" customHeight="1" x14ac:dyDescent="0.2">
      <c r="A159" s="439" t="s">
        <v>427</v>
      </c>
      <c r="B159" s="1586">
        <v>7</v>
      </c>
      <c r="C159" s="435">
        <v>82901</v>
      </c>
      <c r="D159" s="485"/>
      <c r="E159" s="485"/>
      <c r="F159" s="485"/>
      <c r="G159" s="485"/>
      <c r="H159" s="485"/>
      <c r="I159" s="485"/>
      <c r="J159" s="485"/>
      <c r="K159" s="435">
        <v>90362.09</v>
      </c>
      <c r="L159" s="435">
        <v>169402</v>
      </c>
      <c r="M159" s="435">
        <v>130456.87666666668</v>
      </c>
      <c r="N159" s="435">
        <v>299858.88</v>
      </c>
      <c r="O159" s="435">
        <v>163992.75142857144</v>
      </c>
      <c r="P159" s="441">
        <v>1147949.26</v>
      </c>
      <c r="Q159" s="484">
        <v>7</v>
      </c>
      <c r="R159" s="485">
        <v>82901</v>
      </c>
      <c r="S159" s="485"/>
      <c r="T159" s="485"/>
      <c r="U159" s="485"/>
      <c r="V159" s="485"/>
      <c r="W159" s="485"/>
      <c r="X159" s="485"/>
      <c r="Y159" s="485"/>
      <c r="Z159" s="435">
        <v>90362.09</v>
      </c>
      <c r="AA159" s="435">
        <v>169402</v>
      </c>
      <c r="AB159" s="435">
        <v>130456.87666666668</v>
      </c>
      <c r="AC159" s="435">
        <v>299858.88</v>
      </c>
      <c r="AD159" s="435">
        <v>149707.03714285715</v>
      </c>
      <c r="AE159" s="444">
        <v>1047949.26</v>
      </c>
      <c r="AF159" s="489">
        <f t="shared" si="26"/>
        <v>0</v>
      </c>
      <c r="AG159" s="395">
        <f t="shared" si="27"/>
        <v>100000</v>
      </c>
      <c r="AH159" s="491">
        <v>7</v>
      </c>
      <c r="AI159" s="441">
        <v>1047949.26</v>
      </c>
    </row>
    <row r="160" spans="1:35" s="1037" customFormat="1" ht="19.899999999999999" customHeight="1" x14ac:dyDescent="0.2">
      <c r="A160" s="439" t="s">
        <v>428</v>
      </c>
      <c r="B160" s="1586">
        <v>10</v>
      </c>
      <c r="C160" s="435">
        <v>98930</v>
      </c>
      <c r="D160" s="485"/>
      <c r="E160" s="485"/>
      <c r="F160" s="485"/>
      <c r="G160" s="485"/>
      <c r="H160" s="485"/>
      <c r="I160" s="485"/>
      <c r="J160" s="485"/>
      <c r="K160" s="435">
        <v>107833.7</v>
      </c>
      <c r="L160" s="435">
        <v>201860</v>
      </c>
      <c r="M160" s="435">
        <v>156856.96666666667</v>
      </c>
      <c r="N160" s="435">
        <v>358716.97</v>
      </c>
      <c r="O160" s="435">
        <v>116007.18000000001</v>
      </c>
      <c r="P160" s="441">
        <v>1160071.8</v>
      </c>
      <c r="Q160" s="484">
        <v>9</v>
      </c>
      <c r="R160" s="485">
        <v>90930</v>
      </c>
      <c r="S160" s="485"/>
      <c r="T160" s="485"/>
      <c r="U160" s="485"/>
      <c r="V160" s="485"/>
      <c r="W160" s="485"/>
      <c r="X160" s="485"/>
      <c r="Y160" s="485"/>
      <c r="Z160" s="435">
        <v>107833.7</v>
      </c>
      <c r="AA160" s="435">
        <v>201860</v>
      </c>
      <c r="AB160" s="435">
        <v>156856.96666666667</v>
      </c>
      <c r="AC160" s="435">
        <v>358716.97</v>
      </c>
      <c r="AD160" s="435">
        <v>168341.31111111111</v>
      </c>
      <c r="AE160" s="444">
        <v>1515071.8</v>
      </c>
      <c r="AF160" s="414">
        <f t="shared" si="26"/>
        <v>1</v>
      </c>
      <c r="AG160" s="395">
        <f t="shared" si="27"/>
        <v>-355000</v>
      </c>
      <c r="AH160" s="491">
        <v>9</v>
      </c>
      <c r="AI160" s="441">
        <v>1515071.8</v>
      </c>
    </row>
    <row r="161" spans="1:35" s="1037" customFormat="1" ht="12.6" customHeight="1" x14ac:dyDescent="0.2">
      <c r="A161" s="439" t="s">
        <v>429</v>
      </c>
      <c r="B161" s="1586">
        <v>5</v>
      </c>
      <c r="C161" s="435">
        <v>65742.14</v>
      </c>
      <c r="D161" s="485"/>
      <c r="E161" s="485"/>
      <c r="F161" s="485"/>
      <c r="G161" s="485"/>
      <c r="H161" s="485"/>
      <c r="I161" s="485"/>
      <c r="J161" s="485"/>
      <c r="K161" s="435">
        <v>71658.929999999993</v>
      </c>
      <c r="L161" s="435">
        <v>133484.28</v>
      </c>
      <c r="M161" s="435">
        <v>103061.22186666666</v>
      </c>
      <c r="N161" s="435">
        <v>236545.5</v>
      </c>
      <c r="O161" s="435">
        <v>200724.584</v>
      </c>
      <c r="P161" s="441">
        <v>1003622.92</v>
      </c>
      <c r="Q161" s="484">
        <v>5</v>
      </c>
      <c r="R161" s="485">
        <v>65742.14</v>
      </c>
      <c r="S161" s="485"/>
      <c r="T161" s="485"/>
      <c r="U161" s="485"/>
      <c r="V161" s="485"/>
      <c r="W161" s="485"/>
      <c r="X161" s="485"/>
      <c r="Y161" s="485"/>
      <c r="Z161" s="435">
        <v>71658.929999999993</v>
      </c>
      <c r="AA161" s="435">
        <v>133484.28</v>
      </c>
      <c r="AB161" s="435">
        <v>103061.22186666666</v>
      </c>
      <c r="AC161" s="435">
        <v>236545.5</v>
      </c>
      <c r="AD161" s="435">
        <v>200724.584</v>
      </c>
      <c r="AE161" s="444">
        <v>1003622.92</v>
      </c>
      <c r="AF161" s="489">
        <f t="shared" si="26"/>
        <v>0</v>
      </c>
      <c r="AG161" s="91">
        <f t="shared" si="27"/>
        <v>0</v>
      </c>
      <c r="AH161" s="491">
        <v>5</v>
      </c>
      <c r="AI161" s="441">
        <v>1003622.92</v>
      </c>
    </row>
    <row r="162" spans="1:35" s="1037" customFormat="1" ht="22.15" customHeight="1" x14ac:dyDescent="0.2">
      <c r="A162" s="439" t="s">
        <v>430</v>
      </c>
      <c r="B162" s="1586">
        <v>19</v>
      </c>
      <c r="C162" s="435">
        <v>167967</v>
      </c>
      <c r="D162" s="485"/>
      <c r="E162" s="485"/>
      <c r="F162" s="485"/>
      <c r="G162" s="485"/>
      <c r="H162" s="485"/>
      <c r="I162" s="485"/>
      <c r="J162" s="485"/>
      <c r="K162" s="435">
        <v>183084.03</v>
      </c>
      <c r="L162" s="435">
        <v>345034</v>
      </c>
      <c r="M162" s="435">
        <v>267761.57</v>
      </c>
      <c r="N162" s="435">
        <v>612795.56999999995</v>
      </c>
      <c r="O162" s="435">
        <v>105500.70631578947</v>
      </c>
      <c r="P162" s="441">
        <v>2004513.42</v>
      </c>
      <c r="Q162" s="484">
        <v>17</v>
      </c>
      <c r="R162" s="485">
        <v>128967</v>
      </c>
      <c r="S162" s="485"/>
      <c r="T162" s="485"/>
      <c r="U162" s="485"/>
      <c r="V162" s="485"/>
      <c r="W162" s="485"/>
      <c r="X162" s="485"/>
      <c r="Y162" s="485"/>
      <c r="Z162" s="435">
        <v>183084.03</v>
      </c>
      <c r="AA162" s="435">
        <v>345034</v>
      </c>
      <c r="AB162" s="435">
        <v>267761.57</v>
      </c>
      <c r="AC162" s="435">
        <v>612795.56999999995</v>
      </c>
      <c r="AD162" s="435">
        <v>117563.31882352941</v>
      </c>
      <c r="AE162" s="444">
        <v>1998576.42</v>
      </c>
      <c r="AF162" s="414">
        <f t="shared" si="26"/>
        <v>2</v>
      </c>
      <c r="AG162" s="395">
        <f t="shared" si="27"/>
        <v>5937</v>
      </c>
      <c r="AH162" s="491">
        <v>17</v>
      </c>
      <c r="AI162" s="441">
        <v>1998576.42</v>
      </c>
    </row>
    <row r="163" spans="1:35" s="1037" customFormat="1" ht="12.6" customHeight="1" x14ac:dyDescent="0.2">
      <c r="A163" s="455" t="s">
        <v>4</v>
      </c>
      <c r="B163" s="1587">
        <v>60</v>
      </c>
      <c r="C163" s="458">
        <v>352980</v>
      </c>
      <c r="D163" s="1588"/>
      <c r="E163" s="1588"/>
      <c r="F163" s="1588"/>
      <c r="G163" s="1588"/>
      <c r="H163" s="1588"/>
      <c r="I163" s="1588"/>
      <c r="J163" s="1588"/>
      <c r="K163" s="458">
        <v>384748.2</v>
      </c>
      <c r="L163" s="458">
        <v>730660</v>
      </c>
      <c r="M163" s="458">
        <v>577033.80000000005</v>
      </c>
      <c r="N163" s="458">
        <v>1307693.7999999998</v>
      </c>
      <c r="O163" s="458">
        <v>295813.81625668448</v>
      </c>
      <c r="P163" s="457">
        <v>4088074.8000000003</v>
      </c>
      <c r="Q163" s="1589">
        <v>60</v>
      </c>
      <c r="R163" s="458">
        <v>319980</v>
      </c>
      <c r="S163" s="1588"/>
      <c r="T163" s="1588"/>
      <c r="U163" s="1588"/>
      <c r="V163" s="1588"/>
      <c r="W163" s="1588"/>
      <c r="X163" s="1588"/>
      <c r="Y163" s="1588"/>
      <c r="Z163" s="458">
        <v>384748.2</v>
      </c>
      <c r="AA163" s="458">
        <v>730660</v>
      </c>
      <c r="AB163" s="458">
        <v>577033.80000000005</v>
      </c>
      <c r="AC163" s="458">
        <v>1307693.7999999998</v>
      </c>
      <c r="AD163" s="458">
        <v>347471.57026737969</v>
      </c>
      <c r="AE163" s="456">
        <v>5023074.8000000007</v>
      </c>
      <c r="AF163" s="493">
        <f t="shared" si="26"/>
        <v>0</v>
      </c>
      <c r="AG163" s="481">
        <f t="shared" si="27"/>
        <v>-935000.00000000047</v>
      </c>
      <c r="AH163" s="1589">
        <v>60</v>
      </c>
      <c r="AI163" s="457">
        <v>5023074.8000000007</v>
      </c>
    </row>
    <row r="164" spans="1:35" s="1037" customFormat="1" ht="12.6" customHeight="1" x14ac:dyDescent="0.2">
      <c r="A164" s="438" t="s">
        <v>431</v>
      </c>
      <c r="B164" s="1586">
        <v>22</v>
      </c>
      <c r="C164" s="435">
        <v>109546</v>
      </c>
      <c r="D164" s="485"/>
      <c r="E164" s="485"/>
      <c r="F164" s="485"/>
      <c r="G164" s="485"/>
      <c r="H164" s="485"/>
      <c r="I164" s="485"/>
      <c r="J164" s="485"/>
      <c r="K164" s="435">
        <v>119405.14</v>
      </c>
      <c r="L164" s="435">
        <v>228092</v>
      </c>
      <c r="M164" s="435">
        <v>181493.99333333335</v>
      </c>
      <c r="N164" s="435">
        <v>409585.99</v>
      </c>
      <c r="O164" s="435">
        <v>57821.452727272728</v>
      </c>
      <c r="P164" s="441">
        <v>1272071.96</v>
      </c>
      <c r="Q164" s="484">
        <v>22</v>
      </c>
      <c r="R164" s="485">
        <v>91546</v>
      </c>
      <c r="S164" s="485"/>
      <c r="T164" s="485"/>
      <c r="U164" s="485"/>
      <c r="V164" s="485"/>
      <c r="W164" s="485"/>
      <c r="X164" s="485"/>
      <c r="Y164" s="485"/>
      <c r="Z164" s="435">
        <v>119405.14</v>
      </c>
      <c r="AA164" s="435">
        <v>228092</v>
      </c>
      <c r="AB164" s="435">
        <v>181493.99333333335</v>
      </c>
      <c r="AC164" s="435">
        <v>409585.99</v>
      </c>
      <c r="AD164" s="435">
        <v>69185.089090909096</v>
      </c>
      <c r="AE164" s="444">
        <v>1522071.96</v>
      </c>
      <c r="AF164" s="489">
        <f t="shared" si="26"/>
        <v>0</v>
      </c>
      <c r="AG164" s="395">
        <f t="shared" si="27"/>
        <v>-250000</v>
      </c>
      <c r="AH164" s="491">
        <v>22</v>
      </c>
      <c r="AI164" s="441">
        <v>1522071.96</v>
      </c>
    </row>
    <row r="165" spans="1:35" s="1037" customFormat="1" ht="12.6" customHeight="1" x14ac:dyDescent="0.2">
      <c r="A165" s="438" t="s">
        <v>432</v>
      </c>
      <c r="B165" s="1586">
        <v>17</v>
      </c>
      <c r="C165" s="435">
        <v>98081</v>
      </c>
      <c r="D165" s="485"/>
      <c r="E165" s="485"/>
      <c r="F165" s="485"/>
      <c r="G165" s="485"/>
      <c r="H165" s="485"/>
      <c r="I165" s="485"/>
      <c r="J165" s="485"/>
      <c r="K165" s="435">
        <v>106908.29000000001</v>
      </c>
      <c r="L165" s="435">
        <v>203462</v>
      </c>
      <c r="M165" s="435">
        <v>160572.17666666667</v>
      </c>
      <c r="N165" s="435">
        <v>364034.18</v>
      </c>
      <c r="O165" s="435">
        <v>70418.591764705881</v>
      </c>
      <c r="P165" s="441">
        <v>1197116.06</v>
      </c>
      <c r="Q165" s="484">
        <v>17</v>
      </c>
      <c r="R165" s="485">
        <v>83081</v>
      </c>
      <c r="S165" s="485"/>
      <c r="T165" s="485"/>
      <c r="U165" s="485"/>
      <c r="V165" s="485"/>
      <c r="W165" s="485"/>
      <c r="X165" s="485"/>
      <c r="Y165" s="485"/>
      <c r="Z165" s="435">
        <v>106908.29000000001</v>
      </c>
      <c r="AA165" s="435">
        <v>203462</v>
      </c>
      <c r="AB165" s="435">
        <v>160572.17666666667</v>
      </c>
      <c r="AC165" s="435">
        <v>364034.18</v>
      </c>
      <c r="AD165" s="435">
        <v>81300.944705882357</v>
      </c>
      <c r="AE165" s="444">
        <v>1382116.06</v>
      </c>
      <c r="AF165" s="489">
        <f t="shared" si="26"/>
        <v>0</v>
      </c>
      <c r="AG165" s="395">
        <f t="shared" si="27"/>
        <v>-185000</v>
      </c>
      <c r="AH165" s="491">
        <v>17</v>
      </c>
      <c r="AI165" s="441">
        <v>1382116.06</v>
      </c>
    </row>
    <row r="166" spans="1:35" s="1037" customFormat="1" ht="12.6" customHeight="1" x14ac:dyDescent="0.2">
      <c r="A166" s="438" t="s">
        <v>433</v>
      </c>
      <c r="B166" s="1586">
        <v>4</v>
      </c>
      <c r="C166" s="435">
        <v>24772</v>
      </c>
      <c r="D166" s="485"/>
      <c r="E166" s="485"/>
      <c r="F166" s="485"/>
      <c r="G166" s="485"/>
      <c r="H166" s="485"/>
      <c r="I166" s="485"/>
      <c r="J166" s="485"/>
      <c r="K166" s="435">
        <v>27001.48</v>
      </c>
      <c r="L166" s="435">
        <v>51144</v>
      </c>
      <c r="M166" s="435">
        <v>40345.453333333338</v>
      </c>
      <c r="N166" s="435">
        <v>91489.45</v>
      </c>
      <c r="O166" s="435">
        <v>94605.18</v>
      </c>
      <c r="P166" s="441">
        <v>378420.72</v>
      </c>
      <c r="Q166" s="484">
        <v>4</v>
      </c>
      <c r="R166" s="485">
        <v>24772</v>
      </c>
      <c r="S166" s="485"/>
      <c r="T166" s="485"/>
      <c r="U166" s="485"/>
      <c r="V166" s="485"/>
      <c r="W166" s="485"/>
      <c r="X166" s="485"/>
      <c r="Y166" s="485"/>
      <c r="Z166" s="435">
        <v>27001.48</v>
      </c>
      <c r="AA166" s="435">
        <v>51144</v>
      </c>
      <c r="AB166" s="435">
        <v>40345.453333333338</v>
      </c>
      <c r="AC166" s="435">
        <v>91489.45</v>
      </c>
      <c r="AD166" s="435">
        <v>94605.18</v>
      </c>
      <c r="AE166" s="444">
        <v>378420.72</v>
      </c>
      <c r="AF166" s="489">
        <f t="shared" si="26"/>
        <v>0</v>
      </c>
      <c r="AG166" s="91">
        <f t="shared" si="27"/>
        <v>0</v>
      </c>
      <c r="AH166" s="491">
        <v>4</v>
      </c>
      <c r="AI166" s="441">
        <v>378420.72</v>
      </c>
    </row>
    <row r="167" spans="1:35" s="1037" customFormat="1" ht="12.6" customHeight="1" x14ac:dyDescent="0.2">
      <c r="A167" s="438" t="s">
        <v>434</v>
      </c>
      <c r="B167" s="1586">
        <v>17</v>
      </c>
      <c r="C167" s="435">
        <v>120581</v>
      </c>
      <c r="D167" s="485"/>
      <c r="E167" s="485"/>
      <c r="F167" s="485"/>
      <c r="G167" s="485"/>
      <c r="H167" s="485"/>
      <c r="I167" s="485"/>
      <c r="J167" s="485"/>
      <c r="K167" s="435">
        <v>131433.29</v>
      </c>
      <c r="L167" s="435">
        <v>247962</v>
      </c>
      <c r="M167" s="435">
        <v>194622.17666666667</v>
      </c>
      <c r="N167" s="435">
        <v>442584.18</v>
      </c>
      <c r="O167" s="435">
        <v>72968.591764705881</v>
      </c>
      <c r="P167" s="441">
        <v>1240466.06</v>
      </c>
      <c r="Q167" s="484">
        <v>17</v>
      </c>
      <c r="R167" s="485">
        <v>120581</v>
      </c>
      <c r="S167" s="485"/>
      <c r="T167" s="485"/>
      <c r="U167" s="485"/>
      <c r="V167" s="485"/>
      <c r="W167" s="485"/>
      <c r="X167" s="485"/>
      <c r="Y167" s="485"/>
      <c r="Z167" s="435">
        <v>131433.29</v>
      </c>
      <c r="AA167" s="435">
        <v>247962</v>
      </c>
      <c r="AB167" s="435">
        <v>194622.17666666667</v>
      </c>
      <c r="AC167" s="435">
        <v>442584.18</v>
      </c>
      <c r="AD167" s="435">
        <v>102380.35647058825</v>
      </c>
      <c r="AE167" s="444">
        <v>1740466.06</v>
      </c>
      <c r="AF167" s="489">
        <f t="shared" si="26"/>
        <v>0</v>
      </c>
      <c r="AG167" s="395">
        <f t="shared" si="27"/>
        <v>-500000</v>
      </c>
      <c r="AH167" s="491">
        <v>17</v>
      </c>
      <c r="AI167" s="441">
        <v>1740466.06</v>
      </c>
    </row>
    <row r="168" spans="1:35" s="1037" customFormat="1" ht="12.6" customHeight="1" x14ac:dyDescent="0.2">
      <c r="A168" s="455" t="s">
        <v>5</v>
      </c>
      <c r="B168" s="1587">
        <v>34</v>
      </c>
      <c r="C168" s="458">
        <v>114162</v>
      </c>
      <c r="D168" s="1588"/>
      <c r="E168" s="1588"/>
      <c r="F168" s="1588"/>
      <c r="G168" s="1588"/>
      <c r="H168" s="1588"/>
      <c r="I168" s="1588"/>
      <c r="J168" s="1588"/>
      <c r="K168" s="458">
        <v>124436.58</v>
      </c>
      <c r="L168" s="458">
        <v>242924</v>
      </c>
      <c r="M168" s="458">
        <v>197051.02</v>
      </c>
      <c r="N168" s="458">
        <v>439975.02</v>
      </c>
      <c r="O168" s="458">
        <v>115752.32632478632</v>
      </c>
      <c r="P168" s="457">
        <v>1333276.1200000001</v>
      </c>
      <c r="Q168" s="1589">
        <v>34</v>
      </c>
      <c r="R168" s="458">
        <v>114162</v>
      </c>
      <c r="S168" s="1588"/>
      <c r="T168" s="1588"/>
      <c r="U168" s="1588"/>
      <c r="V168" s="1588"/>
      <c r="W168" s="1588"/>
      <c r="X168" s="1588"/>
      <c r="Y168" s="1588"/>
      <c r="Z168" s="458">
        <v>124436.58</v>
      </c>
      <c r="AA168" s="458">
        <v>242924</v>
      </c>
      <c r="AB168" s="458">
        <v>197051.02</v>
      </c>
      <c r="AC168" s="458">
        <v>439975.02</v>
      </c>
      <c r="AD168" s="458">
        <v>135491.11264957263</v>
      </c>
      <c r="AE168" s="456">
        <v>1502752.12</v>
      </c>
      <c r="AF168" s="493">
        <f t="shared" si="26"/>
        <v>0</v>
      </c>
      <c r="AG168" s="481">
        <f t="shared" si="27"/>
        <v>-169476</v>
      </c>
      <c r="AH168" s="1589">
        <v>34</v>
      </c>
      <c r="AI168" s="457">
        <v>1502752.12</v>
      </c>
    </row>
    <row r="169" spans="1:35" s="1037" customFormat="1" ht="12.6" customHeight="1" x14ac:dyDescent="0.2">
      <c r="A169" s="438" t="s">
        <v>435</v>
      </c>
      <c r="B169" s="1586">
        <v>13</v>
      </c>
      <c r="C169" s="435">
        <v>35609</v>
      </c>
      <c r="D169" s="485"/>
      <c r="E169" s="485"/>
      <c r="F169" s="485"/>
      <c r="G169" s="485"/>
      <c r="H169" s="485"/>
      <c r="I169" s="485"/>
      <c r="J169" s="485"/>
      <c r="K169" s="435">
        <v>38813.81</v>
      </c>
      <c r="L169" s="435">
        <v>76418</v>
      </c>
      <c r="M169" s="435">
        <v>63174.056666666664</v>
      </c>
      <c r="N169" s="435">
        <v>139592.06</v>
      </c>
      <c r="O169" s="435">
        <v>35676.410769230766</v>
      </c>
      <c r="P169" s="441">
        <v>463793.33999999997</v>
      </c>
      <c r="Q169" s="484">
        <v>13</v>
      </c>
      <c r="R169" s="485">
        <v>35609</v>
      </c>
      <c r="S169" s="485"/>
      <c r="T169" s="485"/>
      <c r="U169" s="485"/>
      <c r="V169" s="485"/>
      <c r="W169" s="485"/>
      <c r="X169" s="485"/>
      <c r="Y169" s="485"/>
      <c r="Z169" s="435">
        <v>38813.81</v>
      </c>
      <c r="AA169" s="435">
        <v>76418</v>
      </c>
      <c r="AB169" s="435">
        <v>63174.056666666664</v>
      </c>
      <c r="AC169" s="435">
        <v>139592.06</v>
      </c>
      <c r="AD169" s="435">
        <v>26445.641538461536</v>
      </c>
      <c r="AE169" s="444">
        <v>343793.33999999997</v>
      </c>
      <c r="AF169" s="489">
        <f t="shared" si="26"/>
        <v>0</v>
      </c>
      <c r="AG169" s="395">
        <f t="shared" si="27"/>
        <v>120000</v>
      </c>
      <c r="AH169" s="491">
        <v>13</v>
      </c>
      <c r="AI169" s="441">
        <v>343793.33999999997</v>
      </c>
    </row>
    <row r="170" spans="1:35" s="1037" customFormat="1" ht="12.6" customHeight="1" x14ac:dyDescent="0.2">
      <c r="A170" s="438" t="s">
        <v>436</v>
      </c>
      <c r="B170" s="1586">
        <v>9</v>
      </c>
      <c r="C170" s="435">
        <v>32037</v>
      </c>
      <c r="D170" s="485"/>
      <c r="E170" s="485"/>
      <c r="F170" s="485"/>
      <c r="G170" s="485"/>
      <c r="H170" s="485"/>
      <c r="I170" s="485"/>
      <c r="J170" s="485"/>
      <c r="K170" s="435">
        <v>34920.33</v>
      </c>
      <c r="L170" s="435">
        <v>67674</v>
      </c>
      <c r="M170" s="435">
        <v>54911.270000000004</v>
      </c>
      <c r="N170" s="435">
        <v>122585.27</v>
      </c>
      <c r="O170" s="435">
        <v>30476.068888888887</v>
      </c>
      <c r="P170" s="441">
        <v>274284.62</v>
      </c>
      <c r="Q170" s="484">
        <v>9</v>
      </c>
      <c r="R170" s="485">
        <v>32037</v>
      </c>
      <c r="S170" s="485"/>
      <c r="T170" s="485"/>
      <c r="U170" s="485"/>
      <c r="V170" s="485"/>
      <c r="W170" s="485"/>
      <c r="X170" s="485"/>
      <c r="Y170" s="485"/>
      <c r="Z170" s="435">
        <v>34920.33</v>
      </c>
      <c r="AA170" s="435">
        <v>67674</v>
      </c>
      <c r="AB170" s="435">
        <v>54911.270000000004</v>
      </c>
      <c r="AC170" s="435">
        <v>122585.27</v>
      </c>
      <c r="AD170" s="435">
        <v>49862.29111111111</v>
      </c>
      <c r="AE170" s="444">
        <v>448760.62</v>
      </c>
      <c r="AF170" s="489">
        <f t="shared" si="26"/>
        <v>0</v>
      </c>
      <c r="AG170" s="395">
        <f t="shared" si="27"/>
        <v>-174476</v>
      </c>
      <c r="AH170" s="491">
        <v>9</v>
      </c>
      <c r="AI170" s="441">
        <v>448760.62</v>
      </c>
    </row>
    <row r="171" spans="1:35" s="1037" customFormat="1" ht="12.6" customHeight="1" x14ac:dyDescent="0.2">
      <c r="A171" s="438" t="s">
        <v>437</v>
      </c>
      <c r="B171" s="1586">
        <v>12</v>
      </c>
      <c r="C171" s="435">
        <v>46516</v>
      </c>
      <c r="D171" s="485"/>
      <c r="E171" s="485"/>
      <c r="F171" s="485"/>
      <c r="G171" s="485"/>
      <c r="H171" s="485"/>
      <c r="I171" s="485"/>
      <c r="J171" s="485"/>
      <c r="K171" s="435">
        <v>50702.44</v>
      </c>
      <c r="L171" s="435">
        <v>98832</v>
      </c>
      <c r="M171" s="435">
        <v>78965.693333333329</v>
      </c>
      <c r="N171" s="435">
        <v>177797.69</v>
      </c>
      <c r="O171" s="435">
        <v>49599.846666666672</v>
      </c>
      <c r="P171" s="441">
        <v>595198.16</v>
      </c>
      <c r="Q171" s="484">
        <v>12</v>
      </c>
      <c r="R171" s="485">
        <v>46516</v>
      </c>
      <c r="S171" s="485"/>
      <c r="T171" s="485"/>
      <c r="U171" s="485"/>
      <c r="V171" s="485"/>
      <c r="W171" s="485"/>
      <c r="X171" s="485"/>
      <c r="Y171" s="485"/>
      <c r="Z171" s="435">
        <v>50702.44</v>
      </c>
      <c r="AA171" s="435">
        <v>98832</v>
      </c>
      <c r="AB171" s="435">
        <v>78965.693333333329</v>
      </c>
      <c r="AC171" s="435">
        <v>177797.69</v>
      </c>
      <c r="AD171" s="435">
        <v>59183.18</v>
      </c>
      <c r="AE171" s="444">
        <v>710198.16</v>
      </c>
      <c r="AF171" s="489">
        <f t="shared" si="26"/>
        <v>0</v>
      </c>
      <c r="AG171" s="395">
        <f t="shared" si="27"/>
        <v>-115000</v>
      </c>
      <c r="AH171" s="491">
        <v>12</v>
      </c>
      <c r="AI171" s="441">
        <v>710198.16</v>
      </c>
    </row>
    <row r="172" spans="1:35" s="1037" customFormat="1" ht="12.6" customHeight="1" x14ac:dyDescent="0.2">
      <c r="A172" s="455" t="s">
        <v>6</v>
      </c>
      <c r="B172" s="1587">
        <v>2</v>
      </c>
      <c r="C172" s="458">
        <v>4186</v>
      </c>
      <c r="D172" s="1588"/>
      <c r="E172" s="1588"/>
      <c r="F172" s="1588"/>
      <c r="G172" s="1588"/>
      <c r="H172" s="1588"/>
      <c r="I172" s="1588"/>
      <c r="J172" s="1588"/>
      <c r="K172" s="458">
        <v>4562.74</v>
      </c>
      <c r="L172" s="458">
        <v>9172</v>
      </c>
      <c r="M172" s="458">
        <v>7763.3933333333334</v>
      </c>
      <c r="N172" s="458">
        <v>16935.39</v>
      </c>
      <c r="O172" s="458">
        <v>355117.08</v>
      </c>
      <c r="P172" s="457">
        <v>710234.16</v>
      </c>
      <c r="Q172" s="1589">
        <v>2</v>
      </c>
      <c r="R172" s="458">
        <v>4186</v>
      </c>
      <c r="S172" s="1588"/>
      <c r="T172" s="1588"/>
      <c r="U172" s="1588"/>
      <c r="V172" s="1588"/>
      <c r="W172" s="1588"/>
      <c r="X172" s="1588"/>
      <c r="Y172" s="1588"/>
      <c r="Z172" s="458">
        <v>4562.74</v>
      </c>
      <c r="AA172" s="458">
        <v>9172</v>
      </c>
      <c r="AB172" s="458">
        <v>7763.3933333333334</v>
      </c>
      <c r="AC172" s="458">
        <v>16935.39</v>
      </c>
      <c r="AD172" s="458">
        <v>355117.08</v>
      </c>
      <c r="AE172" s="456">
        <v>710234.16</v>
      </c>
      <c r="AF172" s="493">
        <f t="shared" si="26"/>
        <v>0</v>
      </c>
      <c r="AG172" s="494">
        <f t="shared" si="27"/>
        <v>0</v>
      </c>
      <c r="AH172" s="1589">
        <v>2</v>
      </c>
      <c r="AI172" s="457">
        <v>710234.16</v>
      </c>
    </row>
    <row r="173" spans="1:35" s="1037" customFormat="1" ht="12.6" customHeight="1" x14ac:dyDescent="0.2">
      <c r="A173" s="438" t="s">
        <v>438</v>
      </c>
      <c r="B173" s="1586">
        <v>2</v>
      </c>
      <c r="C173" s="435">
        <v>4186</v>
      </c>
      <c r="D173" s="485"/>
      <c r="E173" s="485"/>
      <c r="F173" s="485"/>
      <c r="G173" s="485"/>
      <c r="H173" s="485"/>
      <c r="I173" s="485"/>
      <c r="J173" s="485"/>
      <c r="K173" s="435">
        <v>4562.74</v>
      </c>
      <c r="L173" s="435">
        <v>9172</v>
      </c>
      <c r="M173" s="435">
        <v>7763.3933333333334</v>
      </c>
      <c r="N173" s="435">
        <v>16935.39</v>
      </c>
      <c r="O173" s="435">
        <v>355117.08</v>
      </c>
      <c r="P173" s="441">
        <v>710234.16</v>
      </c>
      <c r="Q173" s="484">
        <v>2</v>
      </c>
      <c r="R173" s="485">
        <v>4186</v>
      </c>
      <c r="S173" s="485"/>
      <c r="T173" s="485"/>
      <c r="U173" s="485"/>
      <c r="V173" s="485"/>
      <c r="W173" s="485"/>
      <c r="X173" s="485"/>
      <c r="Y173" s="485"/>
      <c r="Z173" s="435">
        <v>4562.74</v>
      </c>
      <c r="AA173" s="435">
        <v>9172</v>
      </c>
      <c r="AB173" s="435">
        <v>7763.3933333333334</v>
      </c>
      <c r="AC173" s="435">
        <v>16935.39</v>
      </c>
      <c r="AD173" s="435">
        <v>355117.08</v>
      </c>
      <c r="AE173" s="444">
        <v>710234.16</v>
      </c>
      <c r="AF173" s="489">
        <f t="shared" si="26"/>
        <v>0</v>
      </c>
      <c r="AG173" s="91">
        <f t="shared" si="27"/>
        <v>0</v>
      </c>
      <c r="AH173" s="491">
        <v>2</v>
      </c>
      <c r="AI173" s="441">
        <v>710234.16</v>
      </c>
    </row>
    <row r="174" spans="1:35" s="1037" customFormat="1" ht="12.6" customHeight="1" x14ac:dyDescent="0.2">
      <c r="A174" s="455" t="s">
        <v>439</v>
      </c>
      <c r="B174" s="1590">
        <v>2</v>
      </c>
      <c r="C174" s="1591"/>
      <c r="D174" s="1592"/>
      <c r="E174" s="1592"/>
      <c r="F174" s="1592"/>
      <c r="G174" s="1592"/>
      <c r="H174" s="1592"/>
      <c r="I174" s="1592"/>
      <c r="J174" s="1592"/>
      <c r="K174" s="1591"/>
      <c r="L174" s="1591"/>
      <c r="M174" s="1591"/>
      <c r="N174" s="1591"/>
      <c r="O174" s="458">
        <v>126018.94500000001</v>
      </c>
      <c r="P174" s="457">
        <v>252037.89</v>
      </c>
      <c r="Q174" s="1593">
        <v>0</v>
      </c>
      <c r="R174" s="1592"/>
      <c r="S174" s="1592"/>
      <c r="T174" s="1592"/>
      <c r="U174" s="1592"/>
      <c r="V174" s="1592"/>
      <c r="W174" s="1592"/>
      <c r="X174" s="1592"/>
      <c r="Y174" s="1592"/>
      <c r="Z174" s="1591"/>
      <c r="AA174" s="1591"/>
      <c r="AB174" s="1591"/>
      <c r="AC174" s="1591"/>
      <c r="AD174" s="1592"/>
      <c r="AE174" s="492">
        <v>0</v>
      </c>
      <c r="AF174" s="453">
        <f t="shared" ref="AF174:AF175" si="28">+B174-Q174</f>
        <v>2</v>
      </c>
      <c r="AG174" s="454">
        <f t="shared" ref="AG174:AG175" si="29">+P174-AE174</f>
        <v>252037.89</v>
      </c>
      <c r="AH174" s="1593">
        <v>0</v>
      </c>
      <c r="AI174" s="460"/>
    </row>
    <row r="175" spans="1:35" s="1037" customFormat="1" ht="12.6" customHeight="1" x14ac:dyDescent="0.2">
      <c r="A175" s="455" t="s">
        <v>440</v>
      </c>
      <c r="B175" s="1590">
        <v>15</v>
      </c>
      <c r="C175" s="1591"/>
      <c r="D175" s="1592"/>
      <c r="E175" s="1592"/>
      <c r="F175" s="1592"/>
      <c r="G175" s="1592"/>
      <c r="H175" s="1592"/>
      <c r="I175" s="1592"/>
      <c r="J175" s="1592"/>
      <c r="K175" s="1591"/>
      <c r="L175" s="1591"/>
      <c r="M175" s="1591"/>
      <c r="N175" s="1591"/>
      <c r="O175" s="458">
        <v>12724.917333333335</v>
      </c>
      <c r="P175" s="457">
        <v>190873.76</v>
      </c>
      <c r="Q175" s="1594">
        <v>25</v>
      </c>
      <c r="R175" s="1592"/>
      <c r="S175" s="1592"/>
      <c r="T175" s="1592"/>
      <c r="U175" s="1592"/>
      <c r="V175" s="1592"/>
      <c r="W175" s="1592"/>
      <c r="X175" s="1592"/>
      <c r="Y175" s="1592"/>
      <c r="Z175" s="1591"/>
      <c r="AA175" s="1591"/>
      <c r="AB175" s="1591"/>
      <c r="AC175" s="1591"/>
      <c r="AD175" s="1591">
        <v>146692.79999999999</v>
      </c>
      <c r="AE175" s="459">
        <v>3667320</v>
      </c>
      <c r="AF175" s="453">
        <f t="shared" si="28"/>
        <v>-10</v>
      </c>
      <c r="AG175" s="454">
        <f t="shared" si="29"/>
        <v>-3476446.24</v>
      </c>
      <c r="AH175" s="1595">
        <v>60</v>
      </c>
      <c r="AI175" s="460">
        <v>3323220.9799999986</v>
      </c>
    </row>
    <row r="176" spans="1:35" ht="12.6" customHeight="1" x14ac:dyDescent="0.25">
      <c r="A176" s="461" t="s">
        <v>350</v>
      </c>
      <c r="B176" s="462">
        <v>157</v>
      </c>
      <c r="C176" s="463"/>
      <c r="D176" s="463"/>
      <c r="E176" s="463"/>
      <c r="F176" s="463"/>
      <c r="G176" s="463"/>
      <c r="H176" s="463"/>
      <c r="I176" s="463"/>
      <c r="J176" s="463"/>
      <c r="K176" s="463"/>
      <c r="L176" s="463"/>
      <c r="M176" s="463"/>
      <c r="N176" s="463"/>
      <c r="O176" s="463"/>
      <c r="P176" s="464">
        <v>12567151.67</v>
      </c>
      <c r="Q176" s="465">
        <v>162</v>
      </c>
      <c r="R176" s="466">
        <v>851147.14</v>
      </c>
      <c r="S176" s="463"/>
      <c r="T176" s="463"/>
      <c r="U176" s="463"/>
      <c r="V176" s="463"/>
      <c r="W176" s="463"/>
      <c r="X176" s="463"/>
      <c r="Y176" s="463"/>
      <c r="Z176" s="463"/>
      <c r="AA176" s="463"/>
      <c r="AB176" s="463"/>
      <c r="AC176" s="463"/>
      <c r="AD176" s="463"/>
      <c r="AE176" s="467">
        <v>17145099.020000003</v>
      </c>
      <c r="AF176" s="482">
        <f t="shared" ref="AF176" si="30">+B176-Q176</f>
        <v>-5</v>
      </c>
      <c r="AG176" s="483">
        <f t="shared" ref="AG176:AG177" si="31">+P176-AE176</f>
        <v>-4577947.3500000034</v>
      </c>
      <c r="AH176" s="465">
        <v>197</v>
      </c>
      <c r="AI176" s="468">
        <v>16801000</v>
      </c>
    </row>
    <row r="177" spans="1:35" ht="12.6" customHeight="1" x14ac:dyDescent="0.25">
      <c r="A177" s="1426" t="s">
        <v>441</v>
      </c>
      <c r="B177" s="440"/>
      <c r="C177" s="436"/>
      <c r="D177" s="437"/>
      <c r="E177" s="437"/>
      <c r="F177" s="437"/>
      <c r="G177" s="437"/>
      <c r="H177" s="437"/>
      <c r="I177" s="437"/>
      <c r="J177" s="437"/>
      <c r="K177" s="436"/>
      <c r="L177" s="436"/>
      <c r="M177" s="436"/>
      <c r="N177" s="436"/>
      <c r="O177" s="436"/>
      <c r="P177" s="442">
        <v>1028113.44</v>
      </c>
      <c r="Q177" s="443"/>
      <c r="R177" s="437"/>
      <c r="S177" s="437"/>
      <c r="T177" s="437"/>
      <c r="U177" s="437"/>
      <c r="V177" s="437"/>
      <c r="W177" s="437"/>
      <c r="X177" s="437"/>
      <c r="Y177" s="437"/>
      <c r="Z177" s="436"/>
      <c r="AA177" s="436"/>
      <c r="AB177" s="436"/>
      <c r="AC177" s="436"/>
      <c r="AD177" s="437"/>
      <c r="AE177" s="444">
        <v>1407365</v>
      </c>
      <c r="AF177" s="358"/>
      <c r="AG177" s="395">
        <f t="shared" si="31"/>
        <v>-379251.56000000006</v>
      </c>
      <c r="AH177" s="445"/>
      <c r="AI177" s="441">
        <v>871078</v>
      </c>
    </row>
    <row r="178" spans="1:35" ht="12.6" customHeight="1" x14ac:dyDescent="0.25">
      <c r="A178" s="1426" t="s">
        <v>351</v>
      </c>
      <c r="B178" s="440"/>
      <c r="C178" s="436"/>
      <c r="D178" s="437"/>
      <c r="E178" s="437"/>
      <c r="F178" s="437"/>
      <c r="G178" s="437"/>
      <c r="H178" s="437"/>
      <c r="I178" s="437"/>
      <c r="J178" s="437"/>
      <c r="K178" s="436"/>
      <c r="L178" s="436"/>
      <c r="M178" s="436"/>
      <c r="N178" s="436"/>
      <c r="O178" s="436"/>
      <c r="P178" s="442"/>
      <c r="Q178" s="443"/>
      <c r="R178" s="437"/>
      <c r="S178" s="437"/>
      <c r="T178" s="437"/>
      <c r="U178" s="437"/>
      <c r="V178" s="437"/>
      <c r="W178" s="437"/>
      <c r="X178" s="437"/>
      <c r="Y178" s="437"/>
      <c r="Z178" s="436"/>
      <c r="AA178" s="436"/>
      <c r="AB178" s="436"/>
      <c r="AC178" s="436"/>
      <c r="AD178" s="437"/>
      <c r="AE178" s="444"/>
      <c r="AF178" s="358"/>
      <c r="AG178" s="335"/>
      <c r="AH178" s="445"/>
      <c r="AI178" s="441"/>
    </row>
    <row r="179" spans="1:35" ht="12.6" customHeight="1" x14ac:dyDescent="0.25">
      <c r="A179" s="1426" t="s">
        <v>630</v>
      </c>
      <c r="B179" s="440"/>
      <c r="C179" s="436"/>
      <c r="D179" s="437"/>
      <c r="E179" s="437"/>
      <c r="F179" s="437"/>
      <c r="G179" s="437"/>
      <c r="H179" s="437"/>
      <c r="I179" s="437"/>
      <c r="J179" s="437"/>
      <c r="K179" s="436"/>
      <c r="L179" s="436"/>
      <c r="M179" s="436"/>
      <c r="N179" s="436"/>
      <c r="O179" s="436"/>
      <c r="P179" s="442">
        <v>34500</v>
      </c>
      <c r="Q179" s="443"/>
      <c r="R179" s="437"/>
      <c r="S179" s="437"/>
      <c r="T179" s="437"/>
      <c r="U179" s="437"/>
      <c r="V179" s="437"/>
      <c r="W179" s="437"/>
      <c r="X179" s="437"/>
      <c r="Y179" s="437"/>
      <c r="Z179" s="436"/>
      <c r="AA179" s="436"/>
      <c r="AB179" s="436"/>
      <c r="AC179" s="436"/>
      <c r="AD179" s="437"/>
      <c r="AE179" s="444"/>
      <c r="AF179" s="358"/>
      <c r="AG179" s="335"/>
      <c r="AH179" s="445"/>
      <c r="AI179" s="441"/>
    </row>
    <row r="180" spans="1:35" ht="12.6" customHeight="1" x14ac:dyDescent="0.25">
      <c r="A180" s="461" t="s">
        <v>352</v>
      </c>
      <c r="B180" s="469"/>
      <c r="C180" s="470"/>
      <c r="D180" s="471"/>
      <c r="E180" s="471"/>
      <c r="F180" s="471"/>
      <c r="G180" s="471"/>
      <c r="H180" s="471"/>
      <c r="I180" s="471"/>
      <c r="J180" s="471"/>
      <c r="K180" s="470"/>
      <c r="L180" s="470"/>
      <c r="M180" s="470"/>
      <c r="N180" s="470"/>
      <c r="O180" s="470"/>
      <c r="P180" s="464">
        <v>1062613.44</v>
      </c>
      <c r="Q180" s="472"/>
      <c r="R180" s="471"/>
      <c r="S180" s="471"/>
      <c r="T180" s="471"/>
      <c r="U180" s="471"/>
      <c r="V180" s="471"/>
      <c r="W180" s="471"/>
      <c r="X180" s="471"/>
      <c r="Y180" s="471"/>
      <c r="Z180" s="470"/>
      <c r="AA180" s="470"/>
      <c r="AB180" s="470"/>
      <c r="AC180" s="470"/>
      <c r="AD180" s="471"/>
      <c r="AE180" s="467">
        <v>1407365</v>
      </c>
      <c r="AF180" s="495"/>
      <c r="AG180" s="496"/>
      <c r="AH180" s="473"/>
      <c r="AI180" s="468">
        <v>871078</v>
      </c>
    </row>
    <row r="181" spans="1:35" ht="12.6" customHeight="1" thickBot="1" x14ac:dyDescent="0.3">
      <c r="A181" s="474" t="s">
        <v>0</v>
      </c>
      <c r="B181" s="475">
        <v>157</v>
      </c>
      <c r="C181" s="476"/>
      <c r="D181" s="476"/>
      <c r="E181" s="476"/>
      <c r="F181" s="476"/>
      <c r="G181" s="476"/>
      <c r="H181" s="476"/>
      <c r="I181" s="476"/>
      <c r="J181" s="476"/>
      <c r="K181" s="476"/>
      <c r="L181" s="476"/>
      <c r="M181" s="476"/>
      <c r="N181" s="476"/>
      <c r="O181" s="476"/>
      <c r="P181" s="477">
        <v>13629765.109999999</v>
      </c>
      <c r="Q181" s="478">
        <f>+Q176</f>
        <v>162</v>
      </c>
      <c r="R181" s="476"/>
      <c r="S181" s="476"/>
      <c r="T181" s="476"/>
      <c r="U181" s="476"/>
      <c r="V181" s="476"/>
      <c r="W181" s="476"/>
      <c r="X181" s="476"/>
      <c r="Y181" s="476"/>
      <c r="Z181" s="476"/>
      <c r="AA181" s="476"/>
      <c r="AB181" s="476"/>
      <c r="AC181" s="476"/>
      <c r="AD181" s="476"/>
      <c r="AE181" s="479">
        <v>18552464.020000003</v>
      </c>
      <c r="AF181" s="499">
        <f>+B181-Q181</f>
        <v>-5</v>
      </c>
      <c r="AG181" s="500">
        <f t="shared" ref="AG181" si="32">+P181-AE181</f>
        <v>-4922698.9100000039</v>
      </c>
      <c r="AH181" s="478">
        <v>197</v>
      </c>
      <c r="AI181" s="480">
        <v>17672078</v>
      </c>
    </row>
    <row r="182" spans="1:35" s="1037" customFormat="1" ht="21" customHeight="1" thickTop="1" thickBot="1" x14ac:dyDescent="0.25">
      <c r="A182" s="1982" t="s">
        <v>570</v>
      </c>
      <c r="B182" s="1982"/>
      <c r="C182" s="1982"/>
      <c r="D182" s="1982"/>
      <c r="E182" s="1982"/>
      <c r="F182" s="1982"/>
      <c r="G182" s="1982"/>
      <c r="H182" s="1982"/>
      <c r="I182" s="1982"/>
      <c r="J182" s="1982"/>
      <c r="K182" s="1982"/>
      <c r="L182" s="1982"/>
      <c r="M182" s="1982"/>
      <c r="N182" s="1982"/>
      <c r="O182" s="1982"/>
      <c r="P182" s="1982"/>
      <c r="Q182" s="1982"/>
      <c r="R182" s="1982"/>
      <c r="S182" s="1982"/>
      <c r="T182" s="1982"/>
      <c r="U182" s="1982"/>
      <c r="V182" s="1982"/>
      <c r="W182" s="1982"/>
      <c r="X182" s="1982"/>
      <c r="Y182" s="1982"/>
      <c r="Z182" s="1982"/>
      <c r="AA182" s="1982"/>
      <c r="AB182" s="1982"/>
      <c r="AC182" s="1982"/>
      <c r="AD182" s="1982"/>
      <c r="AE182" s="1982"/>
      <c r="AF182" s="1982"/>
      <c r="AG182" s="1982"/>
      <c r="AH182" s="1982"/>
      <c r="AI182" s="1982"/>
    </row>
    <row r="183" spans="1:35" s="1037" customFormat="1" ht="12.6" customHeight="1" thickTop="1" x14ac:dyDescent="0.2">
      <c r="A183" s="1529" t="s">
        <v>50</v>
      </c>
      <c r="B183" s="1477"/>
      <c r="C183" s="1475"/>
      <c r="D183" s="1475"/>
      <c r="E183" s="1475"/>
      <c r="F183" s="1475"/>
      <c r="G183" s="1475"/>
      <c r="H183" s="1475"/>
      <c r="I183" s="1475"/>
      <c r="J183" s="1475"/>
      <c r="K183" s="1475"/>
      <c r="L183" s="1475"/>
      <c r="M183" s="1475"/>
      <c r="N183" s="1475"/>
      <c r="O183" s="1475"/>
      <c r="P183" s="1478"/>
      <c r="Q183" s="1479"/>
      <c r="R183" s="1475"/>
      <c r="S183" s="1475"/>
      <c r="T183" s="1475"/>
      <c r="U183" s="1475"/>
      <c r="V183" s="1475"/>
      <c r="W183" s="1475"/>
      <c r="X183" s="1475"/>
      <c r="Y183" s="1475"/>
      <c r="Z183" s="1475"/>
      <c r="AA183" s="1475"/>
      <c r="AB183" s="1475"/>
      <c r="AC183" s="1475"/>
      <c r="AD183" s="1475"/>
      <c r="AE183" s="1476"/>
      <c r="AF183" s="1477"/>
      <c r="AG183" s="1478"/>
      <c r="AH183" s="1479"/>
      <c r="AI183" s="1478"/>
    </row>
    <row r="184" spans="1:35" s="1037" customFormat="1" ht="12.6" customHeight="1" x14ac:dyDescent="0.2">
      <c r="A184" s="553" t="s">
        <v>443</v>
      </c>
      <c r="B184" s="1530">
        <v>1</v>
      </c>
      <c r="C184" s="1482">
        <v>15000</v>
      </c>
      <c r="D184" s="1497"/>
      <c r="E184" s="1497"/>
      <c r="F184" s="1497"/>
      <c r="G184" s="1497"/>
      <c r="H184" s="1497"/>
      <c r="I184" s="1497"/>
      <c r="J184" s="1497"/>
      <c r="K184" s="1482">
        <v>15000</v>
      </c>
      <c r="L184" s="1482">
        <v>33100</v>
      </c>
      <c r="M184" s="1497"/>
      <c r="N184" s="1497"/>
      <c r="O184" s="1482">
        <v>213100</v>
      </c>
      <c r="P184" s="389">
        <v>208600</v>
      </c>
      <c r="Q184" s="1488">
        <v>1</v>
      </c>
      <c r="R184" s="1482">
        <v>15000</v>
      </c>
      <c r="S184" s="1497"/>
      <c r="T184" s="1497"/>
      <c r="U184" s="1497"/>
      <c r="V184" s="1497"/>
      <c r="W184" s="1497"/>
      <c r="X184" s="1497"/>
      <c r="Y184" s="1497"/>
      <c r="Z184" s="1482">
        <v>15000</v>
      </c>
      <c r="AA184" s="1482">
        <v>33100</v>
      </c>
      <c r="AB184" s="1497"/>
      <c r="AC184" s="1497"/>
      <c r="AD184" s="1482">
        <v>213100</v>
      </c>
      <c r="AE184" s="391">
        <v>213100</v>
      </c>
      <c r="AF184" s="489">
        <f t="shared" ref="AF184:AF201" si="33">+B184-Q184</f>
        <v>0</v>
      </c>
      <c r="AG184" s="395">
        <f t="shared" ref="AG184:AG201" si="34">+P184-AE184</f>
        <v>-4500</v>
      </c>
      <c r="AH184" s="1488">
        <v>1</v>
      </c>
      <c r="AI184" s="389">
        <v>213100</v>
      </c>
    </row>
    <row r="185" spans="1:35" s="1037" customFormat="1" ht="12.6" customHeight="1" x14ac:dyDescent="0.2">
      <c r="A185" s="553" t="s">
        <v>444</v>
      </c>
      <c r="B185" s="1530">
        <v>1</v>
      </c>
      <c r="C185" s="1482">
        <v>14500</v>
      </c>
      <c r="D185" s="1497"/>
      <c r="E185" s="1497"/>
      <c r="F185" s="1497"/>
      <c r="G185" s="1497"/>
      <c r="H185" s="1497"/>
      <c r="I185" s="1497"/>
      <c r="J185" s="1497"/>
      <c r="K185" s="1482">
        <v>14500</v>
      </c>
      <c r="L185" s="1482">
        <v>32010</v>
      </c>
      <c r="M185" s="1497"/>
      <c r="N185" s="1497"/>
      <c r="O185" s="1482">
        <v>206010</v>
      </c>
      <c r="P185" s="389">
        <v>206010</v>
      </c>
      <c r="Q185" s="1488">
        <v>1</v>
      </c>
      <c r="R185" s="1482">
        <v>14500</v>
      </c>
      <c r="S185" s="1497"/>
      <c r="T185" s="1497"/>
      <c r="U185" s="1497"/>
      <c r="V185" s="1497"/>
      <c r="W185" s="1497"/>
      <c r="X185" s="1497"/>
      <c r="Y185" s="1497"/>
      <c r="Z185" s="1482">
        <v>14500</v>
      </c>
      <c r="AA185" s="1482">
        <v>32010</v>
      </c>
      <c r="AB185" s="1497"/>
      <c r="AC185" s="1497"/>
      <c r="AD185" s="1482">
        <v>206010</v>
      </c>
      <c r="AE185" s="391">
        <v>206010</v>
      </c>
      <c r="AF185" s="489">
        <f t="shared" si="33"/>
        <v>0</v>
      </c>
      <c r="AG185" s="395">
        <f t="shared" si="34"/>
        <v>0</v>
      </c>
      <c r="AH185" s="1488">
        <v>1</v>
      </c>
      <c r="AI185" s="389">
        <v>206010</v>
      </c>
    </row>
    <row r="186" spans="1:35" s="1037" customFormat="1" ht="12.6" customHeight="1" x14ac:dyDescent="0.2">
      <c r="A186" s="553" t="s">
        <v>362</v>
      </c>
      <c r="B186" s="1530">
        <v>1</v>
      </c>
      <c r="C186" s="1482">
        <v>13500</v>
      </c>
      <c r="D186" s="1497"/>
      <c r="E186" s="1497"/>
      <c r="F186" s="1497"/>
      <c r="G186" s="1497"/>
      <c r="H186" s="1497"/>
      <c r="I186" s="1497"/>
      <c r="J186" s="1497"/>
      <c r="K186" s="1482">
        <v>13500</v>
      </c>
      <c r="L186" s="1482">
        <v>29830</v>
      </c>
      <c r="M186" s="1497"/>
      <c r="N186" s="1497"/>
      <c r="O186" s="1482">
        <v>191830</v>
      </c>
      <c r="P186" s="389">
        <v>191830</v>
      </c>
      <c r="Q186" s="1488">
        <v>1</v>
      </c>
      <c r="R186" s="1482">
        <v>13500</v>
      </c>
      <c r="S186" s="1497"/>
      <c r="T186" s="1497"/>
      <c r="U186" s="1497"/>
      <c r="V186" s="1497"/>
      <c r="W186" s="1497"/>
      <c r="X186" s="1497"/>
      <c r="Y186" s="1497"/>
      <c r="Z186" s="1482">
        <v>13500</v>
      </c>
      <c r="AA186" s="1482">
        <v>29830</v>
      </c>
      <c r="AB186" s="1497"/>
      <c r="AC186" s="1497"/>
      <c r="AD186" s="1482">
        <v>191830</v>
      </c>
      <c r="AE186" s="391">
        <v>191830</v>
      </c>
      <c r="AF186" s="489">
        <f t="shared" si="33"/>
        <v>0</v>
      </c>
      <c r="AG186" s="395">
        <f t="shared" si="34"/>
        <v>0</v>
      </c>
      <c r="AH186" s="1488">
        <v>1</v>
      </c>
      <c r="AI186" s="389">
        <v>191830</v>
      </c>
    </row>
    <row r="187" spans="1:35" s="1037" customFormat="1" ht="12.6" customHeight="1" x14ac:dyDescent="0.2">
      <c r="A187" s="553" t="s">
        <v>362</v>
      </c>
      <c r="B187" s="1530">
        <v>1</v>
      </c>
      <c r="C187" s="1482">
        <v>13500</v>
      </c>
      <c r="D187" s="1497"/>
      <c r="E187" s="1497"/>
      <c r="F187" s="1497"/>
      <c r="G187" s="1497"/>
      <c r="H187" s="1497"/>
      <c r="I187" s="1497"/>
      <c r="J187" s="1497"/>
      <c r="K187" s="1482">
        <v>13500</v>
      </c>
      <c r="L187" s="1482">
        <v>29830</v>
      </c>
      <c r="M187" s="1497"/>
      <c r="N187" s="1497"/>
      <c r="O187" s="1482">
        <v>191830</v>
      </c>
      <c r="P187" s="389">
        <v>191830</v>
      </c>
      <c r="Q187" s="1488">
        <v>1</v>
      </c>
      <c r="R187" s="1482">
        <v>13500</v>
      </c>
      <c r="S187" s="1497"/>
      <c r="T187" s="1497"/>
      <c r="U187" s="1497"/>
      <c r="V187" s="1497"/>
      <c r="W187" s="1497"/>
      <c r="X187" s="1497"/>
      <c r="Y187" s="1497"/>
      <c r="Z187" s="1482">
        <v>13500</v>
      </c>
      <c r="AA187" s="1482">
        <v>29830</v>
      </c>
      <c r="AB187" s="1497"/>
      <c r="AC187" s="1497"/>
      <c r="AD187" s="1482">
        <v>191830</v>
      </c>
      <c r="AE187" s="391">
        <v>191830</v>
      </c>
      <c r="AF187" s="489">
        <f t="shared" si="33"/>
        <v>0</v>
      </c>
      <c r="AG187" s="395">
        <f t="shared" si="34"/>
        <v>0</v>
      </c>
      <c r="AH187" s="1488">
        <v>1</v>
      </c>
      <c r="AI187" s="389">
        <v>191830</v>
      </c>
    </row>
    <row r="188" spans="1:35" s="1037" customFormat="1" ht="12.6" customHeight="1" x14ac:dyDescent="0.2">
      <c r="A188" s="553" t="s">
        <v>362</v>
      </c>
      <c r="B188" s="1530">
        <v>1</v>
      </c>
      <c r="C188" s="1482">
        <v>13500</v>
      </c>
      <c r="D188" s="1497"/>
      <c r="E188" s="1497"/>
      <c r="F188" s="1497"/>
      <c r="G188" s="1497"/>
      <c r="H188" s="1497"/>
      <c r="I188" s="1497"/>
      <c r="J188" s="1497"/>
      <c r="K188" s="1482">
        <v>13500</v>
      </c>
      <c r="L188" s="1482">
        <v>29830</v>
      </c>
      <c r="M188" s="1497"/>
      <c r="N188" s="1497"/>
      <c r="O188" s="1482">
        <v>191830</v>
      </c>
      <c r="P188" s="389">
        <v>191830</v>
      </c>
      <c r="Q188" s="1488">
        <v>1</v>
      </c>
      <c r="R188" s="1482">
        <v>13500</v>
      </c>
      <c r="S188" s="1497"/>
      <c r="T188" s="1497"/>
      <c r="U188" s="1497"/>
      <c r="V188" s="1497"/>
      <c r="W188" s="1497"/>
      <c r="X188" s="1497"/>
      <c r="Y188" s="1497"/>
      <c r="Z188" s="1482">
        <v>13500</v>
      </c>
      <c r="AA188" s="1482">
        <v>29830</v>
      </c>
      <c r="AB188" s="1497"/>
      <c r="AC188" s="1497"/>
      <c r="AD188" s="1482">
        <v>191830</v>
      </c>
      <c r="AE188" s="391">
        <v>191830</v>
      </c>
      <c r="AF188" s="489">
        <f t="shared" si="33"/>
        <v>0</v>
      </c>
      <c r="AG188" s="395">
        <f t="shared" si="34"/>
        <v>0</v>
      </c>
      <c r="AH188" s="1488">
        <v>1</v>
      </c>
      <c r="AI188" s="389">
        <v>191830</v>
      </c>
    </row>
    <row r="189" spans="1:35" s="1037" customFormat="1" ht="12.6" customHeight="1" x14ac:dyDescent="0.2">
      <c r="A189" s="553" t="s">
        <v>362</v>
      </c>
      <c r="B189" s="1530">
        <v>1</v>
      </c>
      <c r="C189" s="1482">
        <v>13500</v>
      </c>
      <c r="D189" s="1497"/>
      <c r="E189" s="1497"/>
      <c r="F189" s="1497"/>
      <c r="G189" s="1497"/>
      <c r="H189" s="1497"/>
      <c r="I189" s="1497"/>
      <c r="J189" s="1497"/>
      <c r="K189" s="1482">
        <v>13500</v>
      </c>
      <c r="L189" s="1482">
        <v>29830</v>
      </c>
      <c r="M189" s="1497"/>
      <c r="N189" s="1497"/>
      <c r="O189" s="1482">
        <v>191830</v>
      </c>
      <c r="P189" s="389">
        <v>191830</v>
      </c>
      <c r="Q189" s="1488">
        <v>1</v>
      </c>
      <c r="R189" s="1482">
        <v>13500</v>
      </c>
      <c r="S189" s="1497"/>
      <c r="T189" s="1497"/>
      <c r="U189" s="1497"/>
      <c r="V189" s="1497"/>
      <c r="W189" s="1497"/>
      <c r="X189" s="1497"/>
      <c r="Y189" s="1497"/>
      <c r="Z189" s="1482">
        <v>13500</v>
      </c>
      <c r="AA189" s="1482">
        <v>29830</v>
      </c>
      <c r="AB189" s="1497"/>
      <c r="AC189" s="1497"/>
      <c r="AD189" s="1482">
        <v>191830</v>
      </c>
      <c r="AE189" s="391">
        <v>191830</v>
      </c>
      <c r="AF189" s="489">
        <f t="shared" si="33"/>
        <v>0</v>
      </c>
      <c r="AG189" s="395">
        <f t="shared" si="34"/>
        <v>0</v>
      </c>
      <c r="AH189" s="1488">
        <v>1</v>
      </c>
      <c r="AI189" s="389">
        <v>191830</v>
      </c>
    </row>
    <row r="190" spans="1:35" s="1037" customFormat="1" ht="12.6" customHeight="1" x14ac:dyDescent="0.2">
      <c r="A190" s="553" t="s">
        <v>362</v>
      </c>
      <c r="B190" s="1530">
        <v>1</v>
      </c>
      <c r="C190" s="1482">
        <v>13500</v>
      </c>
      <c r="D190" s="1497"/>
      <c r="E190" s="1497"/>
      <c r="F190" s="1497"/>
      <c r="G190" s="1497"/>
      <c r="H190" s="1497"/>
      <c r="I190" s="1497"/>
      <c r="J190" s="1497"/>
      <c r="K190" s="1482">
        <v>13500</v>
      </c>
      <c r="L190" s="1482">
        <v>29830</v>
      </c>
      <c r="M190" s="1497"/>
      <c r="N190" s="1497"/>
      <c r="O190" s="1482">
        <v>191830</v>
      </c>
      <c r="P190" s="389">
        <v>191830</v>
      </c>
      <c r="Q190" s="1488">
        <v>1</v>
      </c>
      <c r="R190" s="1482">
        <v>13500</v>
      </c>
      <c r="S190" s="1497"/>
      <c r="T190" s="1497"/>
      <c r="U190" s="1497"/>
      <c r="V190" s="1497"/>
      <c r="W190" s="1497"/>
      <c r="X190" s="1497"/>
      <c r="Y190" s="1497"/>
      <c r="Z190" s="1482">
        <v>13500</v>
      </c>
      <c r="AA190" s="1482">
        <v>29830</v>
      </c>
      <c r="AB190" s="1497"/>
      <c r="AC190" s="1497"/>
      <c r="AD190" s="1482">
        <v>191830</v>
      </c>
      <c r="AE190" s="391">
        <v>191830</v>
      </c>
      <c r="AF190" s="489">
        <f t="shared" si="33"/>
        <v>0</v>
      </c>
      <c r="AG190" s="395">
        <f t="shared" si="34"/>
        <v>0</v>
      </c>
      <c r="AH190" s="1488">
        <v>1</v>
      </c>
      <c r="AI190" s="389">
        <v>191830</v>
      </c>
    </row>
    <row r="191" spans="1:35" s="1037" customFormat="1" ht="12.6" customHeight="1" x14ac:dyDescent="0.2">
      <c r="A191" s="553" t="s">
        <v>362</v>
      </c>
      <c r="B191" s="1530">
        <v>1</v>
      </c>
      <c r="C191" s="1482">
        <v>13500</v>
      </c>
      <c r="D191" s="1497"/>
      <c r="E191" s="1497"/>
      <c r="F191" s="1497"/>
      <c r="G191" s="1497"/>
      <c r="H191" s="1497"/>
      <c r="I191" s="1497"/>
      <c r="J191" s="1497"/>
      <c r="K191" s="1482">
        <v>13500</v>
      </c>
      <c r="L191" s="1482">
        <v>29830</v>
      </c>
      <c r="M191" s="1497"/>
      <c r="N191" s="1497"/>
      <c r="O191" s="1482">
        <v>191830</v>
      </c>
      <c r="P191" s="389">
        <v>100609</v>
      </c>
      <c r="Q191" s="1488">
        <v>1</v>
      </c>
      <c r="R191" s="1482">
        <v>13500</v>
      </c>
      <c r="S191" s="1497"/>
      <c r="T191" s="1497"/>
      <c r="U191" s="1497"/>
      <c r="V191" s="1497"/>
      <c r="W191" s="1497"/>
      <c r="X191" s="1497"/>
      <c r="Y191" s="1497"/>
      <c r="Z191" s="1482">
        <v>13500</v>
      </c>
      <c r="AA191" s="1482">
        <v>29830</v>
      </c>
      <c r="AB191" s="1497"/>
      <c r="AC191" s="1497"/>
      <c r="AD191" s="1482">
        <v>191830</v>
      </c>
      <c r="AE191" s="391">
        <v>191830</v>
      </c>
      <c r="AF191" s="489">
        <f t="shared" si="33"/>
        <v>0</v>
      </c>
      <c r="AG191" s="395">
        <f t="shared" si="34"/>
        <v>-91221</v>
      </c>
      <c r="AH191" s="1488">
        <v>1</v>
      </c>
      <c r="AI191" s="389">
        <v>191830</v>
      </c>
    </row>
    <row r="192" spans="1:35" s="1037" customFormat="1" ht="12.6" customHeight="1" x14ac:dyDescent="0.2">
      <c r="A192" s="1531" t="s">
        <v>362</v>
      </c>
      <c r="B192" s="1532">
        <v>1</v>
      </c>
      <c r="C192" s="1533">
        <v>13500</v>
      </c>
      <c r="D192" s="1534"/>
      <c r="E192" s="1534"/>
      <c r="F192" s="1534"/>
      <c r="G192" s="1534"/>
      <c r="H192" s="1534"/>
      <c r="I192" s="1534"/>
      <c r="J192" s="1534"/>
      <c r="K192" s="1533">
        <v>13500</v>
      </c>
      <c r="L192" s="1533">
        <v>29830</v>
      </c>
      <c r="M192" s="1535"/>
      <c r="N192" s="1535"/>
      <c r="O192" s="1533"/>
      <c r="P192" s="1536">
        <v>0</v>
      </c>
      <c r="Q192" s="1537">
        <v>1</v>
      </c>
      <c r="R192" s="1533">
        <v>13500</v>
      </c>
      <c r="S192" s="1535"/>
      <c r="T192" s="1534"/>
      <c r="U192" s="1534"/>
      <c r="V192" s="1534"/>
      <c r="W192" s="1534"/>
      <c r="X192" s="1534"/>
      <c r="Y192" s="1534"/>
      <c r="Z192" s="1538">
        <v>13500</v>
      </c>
      <c r="AA192" s="1538">
        <v>29830</v>
      </c>
      <c r="AB192" s="1534"/>
      <c r="AC192" s="1534"/>
      <c r="AD192" s="1538"/>
      <c r="AE192" s="1539"/>
      <c r="AF192" s="489">
        <f t="shared" si="33"/>
        <v>0</v>
      </c>
      <c r="AG192" s="395">
        <f t="shared" si="34"/>
        <v>0</v>
      </c>
      <c r="AH192" s="1540">
        <v>1</v>
      </c>
      <c r="AI192" s="1541"/>
    </row>
    <row r="193" spans="1:35" s="1037" customFormat="1" ht="12.6" customHeight="1" x14ac:dyDescent="0.2">
      <c r="A193" s="553" t="s">
        <v>364</v>
      </c>
      <c r="B193" s="1530">
        <v>1</v>
      </c>
      <c r="C193" s="1482">
        <v>12500</v>
      </c>
      <c r="D193" s="1497"/>
      <c r="E193" s="1497"/>
      <c r="F193" s="1497"/>
      <c r="G193" s="1497"/>
      <c r="H193" s="1497"/>
      <c r="I193" s="1497"/>
      <c r="J193" s="1497"/>
      <c r="K193" s="1533">
        <v>12500</v>
      </c>
      <c r="L193" s="1533">
        <v>27650</v>
      </c>
      <c r="M193" s="1535"/>
      <c r="N193" s="1535"/>
      <c r="O193" s="1533">
        <v>177650</v>
      </c>
      <c r="P193" s="1536">
        <v>177650</v>
      </c>
      <c r="Q193" s="1537">
        <v>1</v>
      </c>
      <c r="R193" s="1533">
        <v>12500</v>
      </c>
      <c r="S193" s="1535"/>
      <c r="T193" s="1497"/>
      <c r="U193" s="1497"/>
      <c r="V193" s="1497"/>
      <c r="W193" s="1497"/>
      <c r="X193" s="1497"/>
      <c r="Y193" s="1497"/>
      <c r="Z193" s="1482">
        <v>12500</v>
      </c>
      <c r="AA193" s="1482">
        <v>27650</v>
      </c>
      <c r="AB193" s="1497"/>
      <c r="AC193" s="1497"/>
      <c r="AD193" s="1482">
        <v>177650</v>
      </c>
      <c r="AE193" s="391">
        <v>177650</v>
      </c>
      <c r="AF193" s="489">
        <f t="shared" si="33"/>
        <v>0</v>
      </c>
      <c r="AG193" s="395">
        <f t="shared" si="34"/>
        <v>0</v>
      </c>
      <c r="AH193" s="1488">
        <v>1</v>
      </c>
      <c r="AI193" s="389">
        <v>177650</v>
      </c>
    </row>
    <row r="194" spans="1:35" s="1037" customFormat="1" ht="12.6" customHeight="1" x14ac:dyDescent="0.2">
      <c r="A194" s="553" t="s">
        <v>364</v>
      </c>
      <c r="B194" s="1530">
        <v>1</v>
      </c>
      <c r="C194" s="1482">
        <v>12500</v>
      </c>
      <c r="D194" s="1497"/>
      <c r="E194" s="1497"/>
      <c r="F194" s="1497"/>
      <c r="G194" s="1497"/>
      <c r="H194" s="1497"/>
      <c r="I194" s="1497"/>
      <c r="J194" s="1497"/>
      <c r="K194" s="1482">
        <v>12500</v>
      </c>
      <c r="L194" s="1482">
        <v>27650</v>
      </c>
      <c r="M194" s="1497"/>
      <c r="N194" s="1497"/>
      <c r="O194" s="1482">
        <v>177650</v>
      </c>
      <c r="P194" s="389">
        <v>177650</v>
      </c>
      <c r="Q194" s="1488">
        <v>1</v>
      </c>
      <c r="R194" s="1482">
        <v>12500</v>
      </c>
      <c r="S194" s="1497"/>
      <c r="T194" s="1497"/>
      <c r="U194" s="1497"/>
      <c r="V194" s="1497"/>
      <c r="W194" s="1497"/>
      <c r="X194" s="1497"/>
      <c r="Y194" s="1497"/>
      <c r="Z194" s="1482">
        <v>12500</v>
      </c>
      <c r="AA194" s="1482">
        <v>27650</v>
      </c>
      <c r="AB194" s="1497"/>
      <c r="AC194" s="1497"/>
      <c r="AD194" s="1482">
        <v>177650</v>
      </c>
      <c r="AE194" s="391">
        <v>177650</v>
      </c>
      <c r="AF194" s="489">
        <f t="shared" si="33"/>
        <v>0</v>
      </c>
      <c r="AG194" s="395">
        <f t="shared" si="34"/>
        <v>0</v>
      </c>
      <c r="AH194" s="1488">
        <v>1</v>
      </c>
      <c r="AI194" s="389">
        <v>177650</v>
      </c>
    </row>
    <row r="195" spans="1:35" s="1037" customFormat="1" ht="12.6" customHeight="1" x14ac:dyDescent="0.2">
      <c r="A195" s="553" t="s">
        <v>441</v>
      </c>
      <c r="B195" s="1530">
        <v>11</v>
      </c>
      <c r="C195" s="1497"/>
      <c r="D195" s="1497"/>
      <c r="E195" s="1497"/>
      <c r="F195" s="1497"/>
      <c r="G195" s="1497"/>
      <c r="H195" s="1497"/>
      <c r="I195" s="1497"/>
      <c r="J195" s="1497"/>
      <c r="K195" s="1497"/>
      <c r="L195" s="1497"/>
      <c r="M195" s="1482">
        <v>147020.82999999999</v>
      </c>
      <c r="N195" s="1497"/>
      <c r="O195" s="1497"/>
      <c r="P195" s="389">
        <v>147020.82999999999</v>
      </c>
      <c r="Q195" s="1488">
        <v>11</v>
      </c>
      <c r="R195" s="1497"/>
      <c r="S195" s="1497"/>
      <c r="T195" s="1497"/>
      <c r="U195" s="1497"/>
      <c r="V195" s="1497"/>
      <c r="W195" s="1497"/>
      <c r="X195" s="1497"/>
      <c r="Y195" s="1497"/>
      <c r="Z195" s="1497"/>
      <c r="AA195" s="1497"/>
      <c r="AB195" s="1482">
        <v>167168</v>
      </c>
      <c r="AC195" s="1497"/>
      <c r="AD195" s="1497"/>
      <c r="AE195" s="391">
        <v>167168</v>
      </c>
      <c r="AF195" s="489">
        <f t="shared" si="33"/>
        <v>0</v>
      </c>
      <c r="AG195" s="395">
        <f t="shared" si="34"/>
        <v>-20147.170000000013</v>
      </c>
      <c r="AH195" s="1488">
        <v>11</v>
      </c>
      <c r="AI195" s="389">
        <v>180668</v>
      </c>
    </row>
    <row r="196" spans="1:35" s="1495" customFormat="1" ht="12.6" customHeight="1" x14ac:dyDescent="0.2">
      <c r="A196" s="1489" t="s">
        <v>350</v>
      </c>
      <c r="B196" s="1490">
        <v>11</v>
      </c>
      <c r="C196" s="1491"/>
      <c r="D196" s="1491"/>
      <c r="E196" s="1491"/>
      <c r="F196" s="1491"/>
      <c r="G196" s="1491"/>
      <c r="H196" s="1491"/>
      <c r="I196" s="1491"/>
      <c r="J196" s="1491"/>
      <c r="K196" s="1542">
        <v>149000</v>
      </c>
      <c r="L196" s="1542">
        <v>329220</v>
      </c>
      <c r="M196" s="1542">
        <v>147020.82999999999</v>
      </c>
      <c r="N196" s="1491"/>
      <c r="O196" s="1542">
        <v>1925390</v>
      </c>
      <c r="P196" s="1543">
        <v>1976689.83</v>
      </c>
      <c r="Q196" s="1492">
        <v>11</v>
      </c>
      <c r="R196" s="1491"/>
      <c r="S196" s="1491"/>
      <c r="T196" s="1491"/>
      <c r="U196" s="1491"/>
      <c r="V196" s="1491"/>
      <c r="W196" s="1491"/>
      <c r="X196" s="1491"/>
      <c r="Y196" s="1491"/>
      <c r="Z196" s="1542">
        <v>149000</v>
      </c>
      <c r="AA196" s="1542">
        <v>329220</v>
      </c>
      <c r="AB196" s="1542">
        <v>167168</v>
      </c>
      <c r="AC196" s="1491"/>
      <c r="AD196" s="1542">
        <v>1925390</v>
      </c>
      <c r="AE196" s="1544">
        <v>2092558</v>
      </c>
      <c r="AF196" s="509">
        <f t="shared" si="33"/>
        <v>0</v>
      </c>
      <c r="AG196" s="483">
        <f t="shared" si="34"/>
        <v>-115868.16999999993</v>
      </c>
      <c r="AH196" s="1492">
        <v>11</v>
      </c>
      <c r="AI196" s="1543">
        <v>2106058</v>
      </c>
    </row>
    <row r="197" spans="1:35" s="1037" customFormat="1" ht="12.6" customHeight="1" x14ac:dyDescent="0.2">
      <c r="A197" s="522" t="s">
        <v>21263</v>
      </c>
      <c r="B197" s="1530">
        <v>7</v>
      </c>
      <c r="C197" s="1497"/>
      <c r="D197" s="1497"/>
      <c r="E197" s="1497"/>
      <c r="F197" s="1497"/>
      <c r="G197" s="1497"/>
      <c r="H197" s="1497"/>
      <c r="I197" s="1497"/>
      <c r="J197" s="1497"/>
      <c r="K197" s="1497"/>
      <c r="L197" s="1497"/>
      <c r="M197" s="1497"/>
      <c r="N197" s="1497"/>
      <c r="O197" s="1497"/>
      <c r="P197" s="389">
        <v>180000</v>
      </c>
      <c r="Q197" s="1488">
        <v>7</v>
      </c>
      <c r="R197" s="1497"/>
      <c r="S197" s="1497"/>
      <c r="T197" s="1497"/>
      <c r="U197" s="1497"/>
      <c r="V197" s="1497"/>
      <c r="W197" s="1497"/>
      <c r="X197" s="1497"/>
      <c r="Y197" s="1497"/>
      <c r="Z197" s="1497"/>
      <c r="AA197" s="1497"/>
      <c r="AB197" s="1497"/>
      <c r="AC197" s="1497"/>
      <c r="AD197" s="1497"/>
      <c r="AE197" s="391">
        <v>223007</v>
      </c>
      <c r="AF197" s="489">
        <f t="shared" si="33"/>
        <v>0</v>
      </c>
      <c r="AG197" s="395">
        <f t="shared" si="34"/>
        <v>-43007</v>
      </c>
      <c r="AH197" s="1498"/>
      <c r="AI197" s="389">
        <v>252000</v>
      </c>
    </row>
    <row r="198" spans="1:35" s="1037" customFormat="1" ht="12.6" customHeight="1" x14ac:dyDescent="0.2">
      <c r="A198" s="522" t="s">
        <v>21264</v>
      </c>
      <c r="B198" s="1530">
        <v>11</v>
      </c>
      <c r="C198" s="1497"/>
      <c r="D198" s="1497"/>
      <c r="E198" s="1497"/>
      <c r="F198" s="1497"/>
      <c r="G198" s="1497"/>
      <c r="H198" s="1497"/>
      <c r="I198" s="1497"/>
      <c r="J198" s="1497"/>
      <c r="K198" s="1497"/>
      <c r="L198" s="1497"/>
      <c r="M198" s="1497"/>
      <c r="N198" s="1497"/>
      <c r="O198" s="1497"/>
      <c r="P198" s="389">
        <v>138842.44</v>
      </c>
      <c r="Q198" s="1488">
        <v>11</v>
      </c>
      <c r="R198" s="1497"/>
      <c r="S198" s="1497"/>
      <c r="T198" s="1497"/>
      <c r="U198" s="1497"/>
      <c r="V198" s="1497"/>
      <c r="W198" s="1497"/>
      <c r="X198" s="1497"/>
      <c r="Y198" s="1497"/>
      <c r="Z198" s="1497"/>
      <c r="AA198" s="1497"/>
      <c r="AB198" s="1497"/>
      <c r="AC198" s="1497"/>
      <c r="AD198" s="1497"/>
      <c r="AE198" s="391">
        <v>146340</v>
      </c>
      <c r="AF198" s="1496"/>
      <c r="AG198" s="395">
        <f t="shared" si="34"/>
        <v>-7497.5599999999977</v>
      </c>
      <c r="AH198" s="1498"/>
      <c r="AI198" s="389">
        <v>146340</v>
      </c>
    </row>
    <row r="199" spans="1:35" s="1037" customFormat="1" ht="23.45" customHeight="1" x14ac:dyDescent="0.2">
      <c r="A199" s="1337" t="s">
        <v>21265</v>
      </c>
      <c r="B199" s="1530">
        <v>0</v>
      </c>
      <c r="C199" s="1497"/>
      <c r="D199" s="1497"/>
      <c r="E199" s="1497"/>
      <c r="F199" s="1497"/>
      <c r="G199" s="1497"/>
      <c r="H199" s="1497"/>
      <c r="I199" s="1497"/>
      <c r="J199" s="1497"/>
      <c r="K199" s="1497"/>
      <c r="L199" s="1497"/>
      <c r="M199" s="1497"/>
      <c r="N199" s="1497"/>
      <c r="O199" s="1497"/>
      <c r="P199" s="1499"/>
      <c r="Q199" s="1488">
        <v>11</v>
      </c>
      <c r="R199" s="1497"/>
      <c r="S199" s="1497"/>
      <c r="T199" s="1497"/>
      <c r="U199" s="1497"/>
      <c r="V199" s="1497"/>
      <c r="W199" s="1497"/>
      <c r="X199" s="1497"/>
      <c r="Y199" s="1497"/>
      <c r="Z199" s="1497"/>
      <c r="AA199" s="1497"/>
      <c r="AB199" s="1497"/>
      <c r="AC199" s="1497"/>
      <c r="AD199" s="1497"/>
      <c r="AE199" s="391">
        <v>27360</v>
      </c>
      <c r="AF199" s="1496"/>
      <c r="AG199" s="395">
        <f t="shared" si="34"/>
        <v>-27360</v>
      </c>
      <c r="AH199" s="1498"/>
      <c r="AI199" s="389">
        <v>27600</v>
      </c>
    </row>
    <row r="200" spans="1:35" s="1037" customFormat="1" ht="12.6" customHeight="1" x14ac:dyDescent="0.2">
      <c r="A200" s="1489" t="s">
        <v>352</v>
      </c>
      <c r="B200" s="1490">
        <f>+B196</f>
        <v>11</v>
      </c>
      <c r="C200" s="1491"/>
      <c r="D200" s="1491"/>
      <c r="E200" s="1491"/>
      <c r="F200" s="1491"/>
      <c r="G200" s="1491"/>
      <c r="H200" s="1491"/>
      <c r="I200" s="1491"/>
      <c r="J200" s="1491"/>
      <c r="K200" s="1491"/>
      <c r="L200" s="1491"/>
      <c r="M200" s="1491"/>
      <c r="N200" s="1491"/>
      <c r="O200" s="1491"/>
      <c r="P200" s="1543">
        <v>318842.44</v>
      </c>
      <c r="Q200" s="1492">
        <f>+Q196</f>
        <v>11</v>
      </c>
      <c r="R200" s="1491"/>
      <c r="S200" s="1491"/>
      <c r="T200" s="1491"/>
      <c r="U200" s="1491"/>
      <c r="V200" s="1491"/>
      <c r="W200" s="1491"/>
      <c r="X200" s="1491"/>
      <c r="Y200" s="1491"/>
      <c r="Z200" s="1491"/>
      <c r="AA200" s="1491"/>
      <c r="AB200" s="1491"/>
      <c r="AC200" s="1491"/>
      <c r="AD200" s="1491"/>
      <c r="AE200" s="1544">
        <v>396707</v>
      </c>
      <c r="AF200" s="509">
        <f t="shared" si="33"/>
        <v>0</v>
      </c>
      <c r="AG200" s="483">
        <f t="shared" si="34"/>
        <v>-77864.56</v>
      </c>
      <c r="AH200" s="1492">
        <f>+AH196</f>
        <v>11</v>
      </c>
      <c r="AI200" s="1543">
        <v>425940</v>
      </c>
    </row>
    <row r="201" spans="1:35" s="1037" customFormat="1" ht="12.6" customHeight="1" thickBot="1" x14ac:dyDescent="0.25">
      <c r="A201" s="1506" t="s">
        <v>0</v>
      </c>
      <c r="B201" s="506">
        <f>+B200</f>
        <v>11</v>
      </c>
      <c r="C201" s="1507"/>
      <c r="D201" s="1507"/>
      <c r="E201" s="1507"/>
      <c r="F201" s="1507"/>
      <c r="G201" s="1507"/>
      <c r="H201" s="1507"/>
      <c r="I201" s="1507"/>
      <c r="J201" s="1507"/>
      <c r="K201" s="1507"/>
      <c r="L201" s="1507"/>
      <c r="M201" s="1507"/>
      <c r="N201" s="1507"/>
      <c r="O201" s="1507"/>
      <c r="P201" s="502">
        <v>2295532.27</v>
      </c>
      <c r="Q201" s="505">
        <f>+Q200</f>
        <v>11</v>
      </c>
      <c r="R201" s="1507"/>
      <c r="S201" s="1507"/>
      <c r="T201" s="1507"/>
      <c r="U201" s="1507"/>
      <c r="V201" s="1507"/>
      <c r="W201" s="1507"/>
      <c r="X201" s="1507"/>
      <c r="Y201" s="1507"/>
      <c r="Z201" s="1507"/>
      <c r="AA201" s="1507"/>
      <c r="AB201" s="1507"/>
      <c r="AC201" s="1507"/>
      <c r="AD201" s="501">
        <v>1925390</v>
      </c>
      <c r="AE201" s="504">
        <v>2489265</v>
      </c>
      <c r="AF201" s="510">
        <f t="shared" si="33"/>
        <v>0</v>
      </c>
      <c r="AG201" s="500">
        <f t="shared" si="34"/>
        <v>-193732.72999999998</v>
      </c>
      <c r="AH201" s="505">
        <f>+AH200</f>
        <v>11</v>
      </c>
      <c r="AI201" s="502">
        <v>2531998</v>
      </c>
    </row>
    <row r="202" spans="1:35" s="1037" customFormat="1" ht="21" customHeight="1" thickTop="1" thickBot="1" x14ac:dyDescent="0.25">
      <c r="A202" s="1986" t="s">
        <v>571</v>
      </c>
      <c r="B202" s="1986"/>
      <c r="C202" s="1986"/>
      <c r="D202" s="1986"/>
      <c r="E202" s="1986"/>
      <c r="F202" s="1986"/>
      <c r="G202" s="1986"/>
      <c r="H202" s="1986"/>
      <c r="I202" s="1986"/>
      <c r="J202" s="1986"/>
      <c r="K202" s="1986"/>
      <c r="L202" s="1986"/>
      <c r="M202" s="1986"/>
      <c r="N202" s="1986"/>
      <c r="O202" s="1986"/>
      <c r="P202" s="1986"/>
      <c r="Q202" s="1986"/>
      <c r="R202" s="1986"/>
      <c r="S202" s="1986"/>
      <c r="T202" s="1986"/>
      <c r="U202" s="1986"/>
      <c r="V202" s="1986"/>
      <c r="W202" s="1986"/>
      <c r="X202" s="1986"/>
      <c r="Y202" s="1986"/>
      <c r="Z202" s="1986"/>
      <c r="AA202" s="1986"/>
      <c r="AB202" s="1986"/>
      <c r="AC202" s="1986"/>
      <c r="AD202" s="1986"/>
      <c r="AE202" s="1986"/>
      <c r="AF202" s="1986"/>
      <c r="AG202" s="1986"/>
      <c r="AH202" s="1986"/>
      <c r="AI202" s="1986"/>
    </row>
    <row r="203" spans="1:35" s="1037" customFormat="1" ht="12.6" customHeight="1" thickTop="1" x14ac:dyDescent="0.2">
      <c r="A203" s="1427" t="s">
        <v>446</v>
      </c>
      <c r="B203" s="526">
        <v>1</v>
      </c>
      <c r="C203" s="511">
        <v>28000</v>
      </c>
      <c r="D203" s="511"/>
      <c r="E203" s="511"/>
      <c r="F203" s="511"/>
      <c r="G203" s="511"/>
      <c r="H203" s="511"/>
      <c r="I203" s="511"/>
      <c r="J203" s="511"/>
      <c r="K203" s="511">
        <v>28000</v>
      </c>
      <c r="L203" s="511">
        <v>56000</v>
      </c>
      <c r="M203" s="511"/>
      <c r="N203" s="511">
        <v>56000</v>
      </c>
      <c r="O203" s="511">
        <v>392000</v>
      </c>
      <c r="P203" s="527">
        <v>392000</v>
      </c>
      <c r="Q203" s="535">
        <v>1</v>
      </c>
      <c r="R203" s="511">
        <v>28000</v>
      </c>
      <c r="S203" s="511"/>
      <c r="T203" s="511"/>
      <c r="U203" s="511"/>
      <c r="V203" s="511"/>
      <c r="W203" s="511"/>
      <c r="X203" s="511"/>
      <c r="Y203" s="511"/>
      <c r="Z203" s="511">
        <v>28000</v>
      </c>
      <c r="AA203" s="511">
        <v>56000</v>
      </c>
      <c r="AB203" s="511"/>
      <c r="AC203" s="511">
        <v>56000</v>
      </c>
      <c r="AD203" s="511">
        <v>392000</v>
      </c>
      <c r="AE203" s="511">
        <v>392000</v>
      </c>
      <c r="AF203" s="539">
        <f t="shared" ref="AF203:AF214" si="35">+B203-Q203</f>
        <v>0</v>
      </c>
      <c r="AG203" s="540">
        <f t="shared" ref="AG203:AG214" si="36">+P203-AE203</f>
        <v>0</v>
      </c>
      <c r="AH203" s="519">
        <v>1</v>
      </c>
      <c r="AI203" s="512">
        <v>440166.82</v>
      </c>
    </row>
    <row r="204" spans="1:35" s="1037" customFormat="1" ht="12.6" customHeight="1" x14ac:dyDescent="0.2">
      <c r="A204" s="553" t="s">
        <v>447</v>
      </c>
      <c r="B204" s="528">
        <v>1</v>
      </c>
      <c r="C204" s="513">
        <v>15600</v>
      </c>
      <c r="D204" s="513"/>
      <c r="E204" s="513"/>
      <c r="F204" s="513"/>
      <c r="G204" s="513"/>
      <c r="H204" s="513"/>
      <c r="I204" s="513"/>
      <c r="J204" s="513"/>
      <c r="K204" s="513">
        <v>15600</v>
      </c>
      <c r="L204" s="513">
        <v>31200</v>
      </c>
      <c r="M204" s="513"/>
      <c r="N204" s="513">
        <v>31200</v>
      </c>
      <c r="O204" s="513">
        <v>218400</v>
      </c>
      <c r="P204" s="529">
        <v>218400</v>
      </c>
      <c r="Q204" s="536">
        <v>1</v>
      </c>
      <c r="R204" s="513">
        <v>15600</v>
      </c>
      <c r="S204" s="513"/>
      <c r="T204" s="513"/>
      <c r="U204" s="513"/>
      <c r="V204" s="513"/>
      <c r="W204" s="513"/>
      <c r="X204" s="513"/>
      <c r="Y204" s="513"/>
      <c r="Z204" s="513">
        <v>15600</v>
      </c>
      <c r="AA204" s="513">
        <v>31786</v>
      </c>
      <c r="AB204" s="513"/>
      <c r="AC204" s="513">
        <v>31786</v>
      </c>
      <c r="AD204" s="513">
        <v>218986</v>
      </c>
      <c r="AE204" s="513">
        <v>218986</v>
      </c>
      <c r="AF204" s="489">
        <f t="shared" si="35"/>
        <v>0</v>
      </c>
      <c r="AG204" s="395">
        <f t="shared" si="36"/>
        <v>-586</v>
      </c>
      <c r="AH204" s="520">
        <v>1</v>
      </c>
      <c r="AI204" s="69">
        <v>248110.5</v>
      </c>
    </row>
    <row r="205" spans="1:35" s="1037" customFormat="1" ht="12.6" customHeight="1" x14ac:dyDescent="0.2">
      <c r="A205" s="553" t="s">
        <v>448</v>
      </c>
      <c r="B205" s="530">
        <v>25</v>
      </c>
      <c r="C205" s="513">
        <v>14700.5</v>
      </c>
      <c r="D205" s="513"/>
      <c r="E205" s="513"/>
      <c r="F205" s="513"/>
      <c r="G205" s="513"/>
      <c r="H205" s="513"/>
      <c r="I205" s="513"/>
      <c r="J205" s="513"/>
      <c r="K205" s="513">
        <v>14700.5</v>
      </c>
      <c r="L205" s="513">
        <v>29401</v>
      </c>
      <c r="M205" s="513"/>
      <c r="N205" s="513">
        <v>29401</v>
      </c>
      <c r="O205" s="513">
        <v>205807</v>
      </c>
      <c r="P205" s="529">
        <v>5145175</v>
      </c>
      <c r="Q205" s="536">
        <v>25</v>
      </c>
      <c r="R205" s="513">
        <v>14900.5</v>
      </c>
      <c r="S205" s="513"/>
      <c r="T205" s="513"/>
      <c r="U205" s="513"/>
      <c r="V205" s="513"/>
      <c r="W205" s="513"/>
      <c r="X205" s="513"/>
      <c r="Y205" s="513"/>
      <c r="Z205" s="513">
        <v>14900.5</v>
      </c>
      <c r="AA205" s="513">
        <v>29781.45</v>
      </c>
      <c r="AB205" s="513"/>
      <c r="AC205" s="513">
        <v>29781.45</v>
      </c>
      <c r="AD205" s="513">
        <v>208587.45</v>
      </c>
      <c r="AE205" s="513">
        <v>5214686.25</v>
      </c>
      <c r="AF205" s="489">
        <f t="shared" si="35"/>
        <v>0</v>
      </c>
      <c r="AG205" s="395">
        <f t="shared" si="36"/>
        <v>-69511.25</v>
      </c>
      <c r="AH205" s="520">
        <v>26</v>
      </c>
      <c r="AI205" s="69">
        <v>6080451.6899999995</v>
      </c>
    </row>
    <row r="206" spans="1:35" s="1037" customFormat="1" ht="12.6" customHeight="1" x14ac:dyDescent="0.2">
      <c r="A206" s="553" t="s">
        <v>449</v>
      </c>
      <c r="B206" s="528">
        <v>47</v>
      </c>
      <c r="C206" s="513">
        <v>12029.5</v>
      </c>
      <c r="D206" s="513"/>
      <c r="E206" s="513"/>
      <c r="F206" s="513"/>
      <c r="G206" s="513"/>
      <c r="H206" s="513"/>
      <c r="I206" s="513"/>
      <c r="J206" s="513"/>
      <c r="K206" s="513">
        <v>12029.5</v>
      </c>
      <c r="L206" s="513">
        <v>24059</v>
      </c>
      <c r="M206" s="513"/>
      <c r="N206" s="513">
        <v>24059</v>
      </c>
      <c r="O206" s="513">
        <v>168413</v>
      </c>
      <c r="P206" s="529">
        <v>7915411</v>
      </c>
      <c r="Q206" s="536">
        <v>47</v>
      </c>
      <c r="R206" s="513">
        <v>13629.49</v>
      </c>
      <c r="S206" s="513"/>
      <c r="T206" s="513"/>
      <c r="U206" s="513"/>
      <c r="V206" s="513"/>
      <c r="W206" s="513"/>
      <c r="X206" s="513"/>
      <c r="Y206" s="513"/>
      <c r="Z206" s="513">
        <v>13629.49</v>
      </c>
      <c r="AA206" s="513">
        <v>24470.44</v>
      </c>
      <c r="AB206" s="513"/>
      <c r="AC206" s="513">
        <v>24470.44</v>
      </c>
      <c r="AD206" s="513">
        <v>188024.32000000001</v>
      </c>
      <c r="AE206" s="513">
        <v>8837143.040000001</v>
      </c>
      <c r="AF206" s="489">
        <f t="shared" si="35"/>
        <v>0</v>
      </c>
      <c r="AG206" s="395">
        <f t="shared" si="36"/>
        <v>-921732.04000000097</v>
      </c>
      <c r="AH206" s="520">
        <v>47</v>
      </c>
      <c r="AI206" s="69">
        <v>8774375.9100000001</v>
      </c>
    </row>
    <row r="207" spans="1:35" s="1037" customFormat="1" ht="12.6" customHeight="1" x14ac:dyDescent="0.2">
      <c r="A207" s="553" t="s">
        <v>450</v>
      </c>
      <c r="B207" s="528">
        <v>84</v>
      </c>
      <c r="C207" s="513">
        <v>8403.5</v>
      </c>
      <c r="D207" s="513"/>
      <c r="E207" s="513"/>
      <c r="F207" s="513"/>
      <c r="G207" s="513"/>
      <c r="H207" s="513"/>
      <c r="I207" s="513"/>
      <c r="J207" s="513"/>
      <c r="K207" s="513">
        <v>8403.5</v>
      </c>
      <c r="L207" s="513">
        <v>16807</v>
      </c>
      <c r="M207" s="513"/>
      <c r="N207" s="513">
        <v>16807</v>
      </c>
      <c r="O207" s="513">
        <v>117649</v>
      </c>
      <c r="P207" s="529">
        <v>9882516</v>
      </c>
      <c r="Q207" s="536">
        <v>84</v>
      </c>
      <c r="R207" s="513">
        <v>8901.67</v>
      </c>
      <c r="S207" s="513"/>
      <c r="T207" s="513"/>
      <c r="U207" s="513"/>
      <c r="V207" s="513"/>
      <c r="W207" s="513"/>
      <c r="X207" s="513"/>
      <c r="Y207" s="513"/>
      <c r="Z207" s="513">
        <v>8901.67</v>
      </c>
      <c r="AA207" s="513">
        <v>17626.77</v>
      </c>
      <c r="AB207" s="513"/>
      <c r="AC207" s="513">
        <v>17626.77</v>
      </c>
      <c r="AD207" s="513">
        <v>124446.81000000001</v>
      </c>
      <c r="AE207" s="513">
        <v>10453532.040000001</v>
      </c>
      <c r="AF207" s="489">
        <f t="shared" si="35"/>
        <v>0</v>
      </c>
      <c r="AG207" s="395">
        <f t="shared" si="36"/>
        <v>-571016.04000000097</v>
      </c>
      <c r="AH207" s="520">
        <v>82</v>
      </c>
      <c r="AI207" s="69">
        <v>10798457.34</v>
      </c>
    </row>
    <row r="208" spans="1:35" s="1037" customFormat="1" ht="12.6" customHeight="1" x14ac:dyDescent="0.2">
      <c r="A208" s="553" t="s">
        <v>451</v>
      </c>
      <c r="B208" s="530">
        <v>86</v>
      </c>
      <c r="C208" s="513">
        <v>6400.5</v>
      </c>
      <c r="D208" s="513"/>
      <c r="E208" s="513"/>
      <c r="F208" s="513"/>
      <c r="G208" s="513"/>
      <c r="H208" s="513"/>
      <c r="I208" s="513"/>
      <c r="J208" s="513"/>
      <c r="K208" s="513">
        <v>6400.5</v>
      </c>
      <c r="L208" s="513">
        <v>12801</v>
      </c>
      <c r="M208" s="513"/>
      <c r="N208" s="513">
        <v>12801</v>
      </c>
      <c r="O208" s="513">
        <v>89607</v>
      </c>
      <c r="P208" s="529">
        <v>7706202</v>
      </c>
      <c r="Q208" s="536">
        <v>86</v>
      </c>
      <c r="R208" s="513">
        <v>6778</v>
      </c>
      <c r="S208" s="513"/>
      <c r="T208" s="513"/>
      <c r="U208" s="513"/>
      <c r="V208" s="513"/>
      <c r="W208" s="513"/>
      <c r="X208" s="513"/>
      <c r="Y208" s="513"/>
      <c r="Z208" s="513">
        <v>6778</v>
      </c>
      <c r="AA208" s="513">
        <v>13398.02</v>
      </c>
      <c r="AB208" s="513"/>
      <c r="AC208" s="513">
        <v>13398.02</v>
      </c>
      <c r="AD208" s="513">
        <v>94734.02</v>
      </c>
      <c r="AE208" s="513">
        <v>8147125.7200000007</v>
      </c>
      <c r="AF208" s="489">
        <f t="shared" si="35"/>
        <v>0</v>
      </c>
      <c r="AG208" s="395">
        <f t="shared" si="36"/>
        <v>-440923.72000000067</v>
      </c>
      <c r="AH208" s="520">
        <v>86</v>
      </c>
      <c r="AI208" s="69">
        <v>8401585.209999999</v>
      </c>
    </row>
    <row r="209" spans="1:35" s="1037" customFormat="1" ht="12.6" customHeight="1" x14ac:dyDescent="0.2">
      <c r="A209" s="553" t="s">
        <v>452</v>
      </c>
      <c r="B209" s="528">
        <v>25</v>
      </c>
      <c r="C209" s="513">
        <v>4200.2749999999996</v>
      </c>
      <c r="D209" s="513"/>
      <c r="E209" s="513"/>
      <c r="F209" s="513"/>
      <c r="G209" s="513"/>
      <c r="H209" s="513"/>
      <c r="I209" s="513"/>
      <c r="J209" s="513"/>
      <c r="K209" s="513">
        <v>4200.2749999999996</v>
      </c>
      <c r="L209" s="513">
        <v>8400.5499999999993</v>
      </c>
      <c r="M209" s="513"/>
      <c r="N209" s="513">
        <v>8400.5499999999993</v>
      </c>
      <c r="O209" s="513">
        <v>58803.849999999991</v>
      </c>
      <c r="P209" s="529">
        <v>1470096.6499999997</v>
      </c>
      <c r="Q209" s="536">
        <v>25</v>
      </c>
      <c r="R209" s="513">
        <v>4200</v>
      </c>
      <c r="S209" s="513"/>
      <c r="T209" s="513"/>
      <c r="U209" s="513"/>
      <c r="V209" s="513"/>
      <c r="W209" s="513"/>
      <c r="X209" s="513"/>
      <c r="Y209" s="513"/>
      <c r="Z209" s="513">
        <v>4200</v>
      </c>
      <c r="AA209" s="513">
        <v>9206.83</v>
      </c>
      <c r="AB209" s="513"/>
      <c r="AC209" s="513">
        <v>9206.83</v>
      </c>
      <c r="AD209" s="513">
        <v>59606.83</v>
      </c>
      <c r="AE209" s="513">
        <v>1490170.37</v>
      </c>
      <c r="AF209" s="489">
        <f t="shared" si="35"/>
        <v>0</v>
      </c>
      <c r="AG209" s="395">
        <f t="shared" si="36"/>
        <v>-20073.720000000438</v>
      </c>
      <c r="AH209" s="520">
        <v>25</v>
      </c>
      <c r="AI209" s="69">
        <v>1577834.53</v>
      </c>
    </row>
    <row r="210" spans="1:35" s="1037" customFormat="1" ht="12.6" customHeight="1" x14ac:dyDescent="0.2">
      <c r="A210" s="523" t="s">
        <v>350</v>
      </c>
      <c r="B210" s="531">
        <v>269</v>
      </c>
      <c r="C210" s="514">
        <v>89334.274999999994</v>
      </c>
      <c r="D210" s="514"/>
      <c r="E210" s="514"/>
      <c r="F210" s="514"/>
      <c r="G210" s="514"/>
      <c r="H210" s="514"/>
      <c r="I210" s="514"/>
      <c r="J210" s="514"/>
      <c r="K210" s="514">
        <v>89334.274999999994</v>
      </c>
      <c r="L210" s="514">
        <v>178668.55</v>
      </c>
      <c r="M210" s="514"/>
      <c r="N210" s="514">
        <v>178668.55</v>
      </c>
      <c r="O210" s="514">
        <v>1250679.8500000001</v>
      </c>
      <c r="P210" s="515">
        <v>32729800.649999999</v>
      </c>
      <c r="Q210" s="537">
        <v>269</v>
      </c>
      <c r="R210" s="514">
        <v>92009.66</v>
      </c>
      <c r="S210" s="514"/>
      <c r="T210" s="514"/>
      <c r="U210" s="514"/>
      <c r="V210" s="514"/>
      <c r="W210" s="514"/>
      <c r="X210" s="514"/>
      <c r="Y210" s="514"/>
      <c r="Z210" s="514">
        <v>92009.66</v>
      </c>
      <c r="AA210" s="514">
        <v>182269.50999999995</v>
      </c>
      <c r="AB210" s="514"/>
      <c r="AC210" s="514">
        <v>182269.50999999995</v>
      </c>
      <c r="AD210" s="514">
        <v>1286385.4300000002</v>
      </c>
      <c r="AE210" s="514">
        <v>34753643.420000002</v>
      </c>
      <c r="AF210" s="509">
        <f t="shared" si="35"/>
        <v>0</v>
      </c>
      <c r="AG210" s="483">
        <f t="shared" si="36"/>
        <v>-2023842.7700000033</v>
      </c>
      <c r="AH210" s="521">
        <v>268</v>
      </c>
      <c r="AI210" s="515">
        <v>36320982</v>
      </c>
    </row>
    <row r="211" spans="1:35" s="1037" customFormat="1" ht="12.6" customHeight="1" x14ac:dyDescent="0.2">
      <c r="A211" s="524" t="s">
        <v>441</v>
      </c>
      <c r="B211" s="528">
        <v>269</v>
      </c>
      <c r="C211" s="513"/>
      <c r="D211" s="513"/>
      <c r="E211" s="513"/>
      <c r="F211" s="513"/>
      <c r="G211" s="513"/>
      <c r="H211" s="513"/>
      <c r="I211" s="513"/>
      <c r="J211" s="513"/>
      <c r="K211" s="513"/>
      <c r="L211" s="513"/>
      <c r="M211" s="513"/>
      <c r="N211" s="513"/>
      <c r="O211" s="513"/>
      <c r="P211" s="532">
        <v>3385770.86</v>
      </c>
      <c r="Q211" s="536">
        <v>269</v>
      </c>
      <c r="R211" s="513"/>
      <c r="S211" s="513"/>
      <c r="T211" s="513"/>
      <c r="U211" s="513"/>
      <c r="V211" s="513"/>
      <c r="W211" s="513"/>
      <c r="X211" s="513"/>
      <c r="Y211" s="513"/>
      <c r="Z211" s="513"/>
      <c r="AA211" s="513"/>
      <c r="AB211" s="513"/>
      <c r="AC211" s="513"/>
      <c r="AD211" s="513"/>
      <c r="AE211" s="214">
        <v>1260107.82</v>
      </c>
      <c r="AF211" s="489">
        <f t="shared" si="35"/>
        <v>0</v>
      </c>
      <c r="AG211" s="395">
        <f t="shared" si="36"/>
        <v>2125663.04</v>
      </c>
      <c r="AH211" s="520">
        <v>268</v>
      </c>
      <c r="AI211" s="69">
        <v>2764412</v>
      </c>
    </row>
    <row r="212" spans="1:35" s="1037" customFormat="1" ht="12.6" customHeight="1" x14ac:dyDescent="0.2">
      <c r="A212" s="524" t="s">
        <v>345</v>
      </c>
      <c r="B212" s="528">
        <v>31</v>
      </c>
      <c r="C212" s="513"/>
      <c r="D212" s="513"/>
      <c r="E212" s="513"/>
      <c r="F212" s="513"/>
      <c r="G212" s="513"/>
      <c r="H212" s="513"/>
      <c r="I212" s="513"/>
      <c r="J212" s="513"/>
      <c r="K212" s="513"/>
      <c r="L212" s="513"/>
      <c r="M212" s="513"/>
      <c r="N212" s="513"/>
      <c r="O212" s="513"/>
      <c r="P212" s="532">
        <v>1653200</v>
      </c>
      <c r="Q212" s="536">
        <v>28</v>
      </c>
      <c r="R212" s="513"/>
      <c r="S212" s="513"/>
      <c r="T212" s="513"/>
      <c r="U212" s="513"/>
      <c r="V212" s="513"/>
      <c r="W212" s="513"/>
      <c r="X212" s="513"/>
      <c r="Y212" s="513"/>
      <c r="Z212" s="513"/>
      <c r="AA212" s="513"/>
      <c r="AB212" s="513"/>
      <c r="AC212" s="513"/>
      <c r="AD212" s="513"/>
      <c r="AE212" s="214">
        <v>1384800</v>
      </c>
      <c r="AF212" s="520">
        <v>3</v>
      </c>
      <c r="AG212" s="395">
        <f t="shared" si="36"/>
        <v>268400</v>
      </c>
      <c r="AH212" s="520">
        <v>30</v>
      </c>
      <c r="AI212" s="69">
        <v>1500000</v>
      </c>
    </row>
    <row r="213" spans="1:35" s="1037" customFormat="1" ht="12.6" customHeight="1" x14ac:dyDescent="0.2">
      <c r="A213" s="523" t="s">
        <v>352</v>
      </c>
      <c r="B213" s="533"/>
      <c r="C213" s="516"/>
      <c r="D213" s="516"/>
      <c r="E213" s="516"/>
      <c r="F213" s="516"/>
      <c r="G213" s="516"/>
      <c r="H213" s="516"/>
      <c r="I213" s="516"/>
      <c r="J213" s="516"/>
      <c r="K213" s="516"/>
      <c r="L213" s="516"/>
      <c r="M213" s="516"/>
      <c r="N213" s="516"/>
      <c r="O213" s="516"/>
      <c r="P213" s="515">
        <v>5038970.8599999994</v>
      </c>
      <c r="Q213" s="537"/>
      <c r="R213" s="514"/>
      <c r="S213" s="514"/>
      <c r="T213" s="514"/>
      <c r="U213" s="514"/>
      <c r="V213" s="514"/>
      <c r="W213" s="514"/>
      <c r="X213" s="514"/>
      <c r="Y213" s="514"/>
      <c r="Z213" s="514"/>
      <c r="AA213" s="514"/>
      <c r="AB213" s="514"/>
      <c r="AC213" s="514"/>
      <c r="AD213" s="514"/>
      <c r="AE213" s="514">
        <v>2644907.8200000003</v>
      </c>
      <c r="AF213" s="509">
        <f t="shared" si="35"/>
        <v>0</v>
      </c>
      <c r="AG213" s="483">
        <f t="shared" si="36"/>
        <v>2394063.0399999991</v>
      </c>
      <c r="AH213" s="521"/>
      <c r="AI213" s="515">
        <v>4264412</v>
      </c>
    </row>
    <row r="214" spans="1:35" s="1037" customFormat="1" ht="12.6" customHeight="1" thickBot="1" x14ac:dyDescent="0.25">
      <c r="A214" s="525" t="s">
        <v>0</v>
      </c>
      <c r="B214" s="542">
        <f>+B210</f>
        <v>269</v>
      </c>
      <c r="C214" s="1507"/>
      <c r="D214" s="1507"/>
      <c r="E214" s="1507"/>
      <c r="F214" s="1507"/>
      <c r="G214" s="1507"/>
      <c r="H214" s="1507"/>
      <c r="I214" s="1507"/>
      <c r="J214" s="1507"/>
      <c r="K214" s="1507"/>
      <c r="L214" s="1507"/>
      <c r="M214" s="1507"/>
      <c r="N214" s="1507"/>
      <c r="O214" s="1507"/>
      <c r="P214" s="534">
        <v>37768771.509999998</v>
      </c>
      <c r="Q214" s="538">
        <f>+Q210</f>
        <v>269</v>
      </c>
      <c r="R214" s="1507"/>
      <c r="S214" s="1507"/>
      <c r="T214" s="1507"/>
      <c r="U214" s="1507"/>
      <c r="V214" s="1507"/>
      <c r="W214" s="1507"/>
      <c r="X214" s="1507"/>
      <c r="Y214" s="1507"/>
      <c r="Z214" s="1507"/>
      <c r="AA214" s="1507"/>
      <c r="AB214" s="1507"/>
      <c r="AC214" s="1507"/>
      <c r="AD214" s="1507"/>
      <c r="AE214" s="517">
        <v>37398551.240000002</v>
      </c>
      <c r="AF214" s="510">
        <f t="shared" si="35"/>
        <v>0</v>
      </c>
      <c r="AG214" s="500">
        <f t="shared" si="36"/>
        <v>370220.26999999583</v>
      </c>
      <c r="AH214" s="541">
        <f>+AH210</f>
        <v>268</v>
      </c>
      <c r="AI214" s="518">
        <v>40585394</v>
      </c>
    </row>
    <row r="215" spans="1:35" s="1037" customFormat="1" ht="21" customHeight="1" thickTop="1" thickBot="1" x14ac:dyDescent="0.25">
      <c r="A215" s="1982" t="s">
        <v>638</v>
      </c>
      <c r="B215" s="1982"/>
      <c r="C215" s="1982"/>
      <c r="D215" s="1982"/>
      <c r="E215" s="1982"/>
      <c r="F215" s="1982"/>
      <c r="G215" s="1982"/>
      <c r="H215" s="1982"/>
      <c r="I215" s="1982"/>
      <c r="J215" s="1982"/>
      <c r="K215" s="1982"/>
      <c r="L215" s="1982"/>
      <c r="M215" s="1982"/>
      <c r="N215" s="1982"/>
      <c r="O215" s="1982"/>
      <c r="P215" s="1982"/>
      <c r="Q215" s="1982"/>
      <c r="R215" s="1982"/>
      <c r="S215" s="1982"/>
      <c r="T215" s="1982"/>
      <c r="U215" s="1982"/>
      <c r="V215" s="1982"/>
      <c r="W215" s="1982"/>
      <c r="X215" s="1982"/>
      <c r="Y215" s="1982"/>
      <c r="Z215" s="1982"/>
      <c r="AA215" s="1982"/>
      <c r="AB215" s="1982"/>
      <c r="AC215" s="1982"/>
      <c r="AD215" s="1982"/>
      <c r="AE215" s="1982"/>
      <c r="AF215" s="1982"/>
      <c r="AG215" s="1982"/>
      <c r="AH215" s="1982"/>
      <c r="AI215" s="1982"/>
    </row>
    <row r="216" spans="1:35" ht="12.6" customHeight="1" thickTop="1" x14ac:dyDescent="0.2">
      <c r="A216" s="552" t="s">
        <v>639</v>
      </c>
      <c r="B216" s="558">
        <v>1</v>
      </c>
      <c r="C216" s="544">
        <v>28000</v>
      </c>
      <c r="D216" s="545"/>
      <c r="E216" s="545"/>
      <c r="F216" s="545"/>
      <c r="G216" s="545"/>
      <c r="H216" s="545"/>
      <c r="I216" s="545"/>
      <c r="J216" s="545"/>
      <c r="K216" s="544">
        <v>28000</v>
      </c>
      <c r="L216" s="544">
        <v>56000</v>
      </c>
      <c r="M216" s="544">
        <v>28000</v>
      </c>
      <c r="N216" s="544">
        <v>84000</v>
      </c>
      <c r="O216" s="544">
        <v>420000</v>
      </c>
      <c r="P216" s="546">
        <v>420000</v>
      </c>
      <c r="Q216" s="555">
        <v>1</v>
      </c>
      <c r="R216" s="544">
        <v>28000</v>
      </c>
      <c r="S216" s="545"/>
      <c r="T216" s="545"/>
      <c r="U216" s="545"/>
      <c r="V216" s="545"/>
      <c r="W216" s="545"/>
      <c r="X216" s="545"/>
      <c r="Y216" s="545"/>
      <c r="Z216" s="544">
        <v>28000</v>
      </c>
      <c r="AA216" s="544">
        <v>56000</v>
      </c>
      <c r="AB216" s="544">
        <v>28000</v>
      </c>
      <c r="AC216" s="544">
        <v>84000</v>
      </c>
      <c r="AD216" s="544">
        <v>420000</v>
      </c>
      <c r="AE216" s="561">
        <v>420000</v>
      </c>
      <c r="AF216" s="571">
        <f t="shared" ref="AF216:AF236" si="37">+B216-Q216</f>
        <v>0</v>
      </c>
      <c r="AG216" s="572">
        <f t="shared" ref="AG216:AG236" si="38">+P216-AE216</f>
        <v>0</v>
      </c>
      <c r="AH216" s="555">
        <v>1</v>
      </c>
      <c r="AI216" s="546">
        <v>420000</v>
      </c>
    </row>
    <row r="217" spans="1:35" ht="12.6" customHeight="1" x14ac:dyDescent="0.2">
      <c r="A217" s="553" t="s">
        <v>640</v>
      </c>
      <c r="B217" s="357"/>
      <c r="C217" s="336"/>
      <c r="D217" s="336"/>
      <c r="E217" s="336"/>
      <c r="F217" s="336"/>
      <c r="G217" s="336"/>
      <c r="H217" s="336"/>
      <c r="I217" s="336"/>
      <c r="J217" s="336"/>
      <c r="K217" s="336"/>
      <c r="L217" s="336"/>
      <c r="M217" s="336"/>
      <c r="N217" s="336"/>
      <c r="O217" s="336"/>
      <c r="P217" s="335"/>
      <c r="Q217" s="352"/>
      <c r="R217" s="336"/>
      <c r="S217" s="336"/>
      <c r="T217" s="336"/>
      <c r="U217" s="336"/>
      <c r="V217" s="336"/>
      <c r="W217" s="336"/>
      <c r="X217" s="336"/>
      <c r="Y217" s="336"/>
      <c r="Z217" s="336"/>
      <c r="AA217" s="336"/>
      <c r="AB217" s="336"/>
      <c r="AC217" s="336"/>
      <c r="AD217" s="336"/>
      <c r="AE217" s="430"/>
      <c r="AF217" s="357"/>
      <c r="AG217" s="335"/>
      <c r="AH217" s="352"/>
      <c r="AI217" s="335"/>
    </row>
    <row r="218" spans="1:35" ht="12.6" customHeight="1" x14ac:dyDescent="0.2">
      <c r="A218" s="155" t="s">
        <v>458</v>
      </c>
      <c r="B218" s="357">
        <v>1</v>
      </c>
      <c r="C218" s="336">
        <v>28000</v>
      </c>
      <c r="D218" s="336"/>
      <c r="E218" s="336"/>
      <c r="F218" s="336"/>
      <c r="G218" s="336"/>
      <c r="H218" s="336"/>
      <c r="I218" s="336"/>
      <c r="J218" s="336"/>
      <c r="K218" s="336">
        <v>28000</v>
      </c>
      <c r="L218" s="336">
        <v>56000</v>
      </c>
      <c r="M218" s="336">
        <v>28000</v>
      </c>
      <c r="N218" s="336">
        <v>84000</v>
      </c>
      <c r="O218" s="336">
        <v>420000</v>
      </c>
      <c r="P218" s="335">
        <v>420000</v>
      </c>
      <c r="Q218" s="352">
        <v>1</v>
      </c>
      <c r="R218" s="336">
        <v>28000</v>
      </c>
      <c r="S218" s="336"/>
      <c r="T218" s="336"/>
      <c r="U218" s="336"/>
      <c r="V218" s="336"/>
      <c r="W218" s="336"/>
      <c r="X218" s="336"/>
      <c r="Y218" s="336"/>
      <c r="Z218" s="336">
        <v>28000</v>
      </c>
      <c r="AA218" s="336">
        <v>56000</v>
      </c>
      <c r="AB218" s="336">
        <v>28000</v>
      </c>
      <c r="AC218" s="336">
        <v>84000</v>
      </c>
      <c r="AD218" s="336">
        <v>420000</v>
      </c>
      <c r="AE218" s="430">
        <v>420000</v>
      </c>
      <c r="AF218" s="486">
        <f t="shared" si="37"/>
        <v>0</v>
      </c>
      <c r="AG218" s="487">
        <f t="shared" si="38"/>
        <v>0</v>
      </c>
      <c r="AH218" s="352">
        <v>1</v>
      </c>
      <c r="AI218" s="335">
        <v>420000</v>
      </c>
    </row>
    <row r="219" spans="1:35" ht="12.6" customHeight="1" x14ac:dyDescent="0.2">
      <c r="A219" s="554" t="s">
        <v>641</v>
      </c>
      <c r="B219" s="559">
        <v>293</v>
      </c>
      <c r="C219" s="547">
        <v>174569.58</v>
      </c>
      <c r="D219" s="548"/>
      <c r="E219" s="548"/>
      <c r="F219" s="548"/>
      <c r="G219" s="548"/>
      <c r="H219" s="548"/>
      <c r="I219" s="548"/>
      <c r="J219" s="548"/>
      <c r="K219" s="547">
        <v>174569.58</v>
      </c>
      <c r="L219" s="547">
        <v>386355.49999999988</v>
      </c>
      <c r="M219" s="547">
        <v>203359.72333333333</v>
      </c>
      <c r="N219" s="547">
        <v>589715.22333333339</v>
      </c>
      <c r="O219" s="547">
        <v>2684550.1833333331</v>
      </c>
      <c r="P219" s="135">
        <v>53766691.283333331</v>
      </c>
      <c r="Q219" s="556">
        <v>293</v>
      </c>
      <c r="R219" s="547">
        <v>166466.84656490089</v>
      </c>
      <c r="S219" s="548"/>
      <c r="T219" s="548"/>
      <c r="U219" s="548"/>
      <c r="V219" s="548"/>
      <c r="W219" s="548"/>
      <c r="X219" s="548"/>
      <c r="Y219" s="548"/>
      <c r="Z219" s="547">
        <v>166466.84656490089</v>
      </c>
      <c r="AA219" s="547">
        <v>338933.69312980177</v>
      </c>
      <c r="AB219" s="547">
        <v>224175.3533740665</v>
      </c>
      <c r="AC219" s="547">
        <v>563109.04650386842</v>
      </c>
      <c r="AD219" s="547">
        <v>2560711.2052826788</v>
      </c>
      <c r="AE219" s="562">
        <v>52016556.346666664</v>
      </c>
      <c r="AF219" s="493">
        <f>SUM(AF221:AF235)</f>
        <v>0</v>
      </c>
      <c r="AG219" s="481">
        <f>+P219-AE219</f>
        <v>1750134.9366666675</v>
      </c>
      <c r="AH219" s="556">
        <v>293</v>
      </c>
      <c r="AI219" s="135">
        <v>52016556.140000015</v>
      </c>
    </row>
    <row r="220" spans="1:35" ht="12.6" customHeight="1" x14ac:dyDescent="0.2">
      <c r="A220" s="553" t="s">
        <v>642</v>
      </c>
      <c r="B220" s="357"/>
      <c r="C220" s="336"/>
      <c r="D220" s="336"/>
      <c r="E220" s="336"/>
      <c r="F220" s="336"/>
      <c r="G220" s="336"/>
      <c r="H220" s="336"/>
      <c r="I220" s="336"/>
      <c r="J220" s="336"/>
      <c r="K220" s="336"/>
      <c r="L220" s="336"/>
      <c r="M220" s="336"/>
      <c r="N220" s="336"/>
      <c r="O220" s="336"/>
      <c r="P220" s="335"/>
      <c r="Q220" s="352"/>
      <c r="R220" s="336"/>
      <c r="S220" s="336"/>
      <c r="T220" s="336"/>
      <c r="U220" s="336"/>
      <c r="V220" s="336"/>
      <c r="W220" s="336"/>
      <c r="X220" s="336"/>
      <c r="Y220" s="336"/>
      <c r="Z220" s="336"/>
      <c r="AA220" s="336"/>
      <c r="AB220" s="336"/>
      <c r="AC220" s="336"/>
      <c r="AD220" s="336"/>
      <c r="AE220" s="430"/>
      <c r="AF220" s="357"/>
      <c r="AG220" s="335"/>
      <c r="AH220" s="352"/>
      <c r="AI220" s="335"/>
    </row>
    <row r="221" spans="1:35" ht="12.6" customHeight="1" x14ac:dyDescent="0.2">
      <c r="A221" s="66" t="s">
        <v>459</v>
      </c>
      <c r="B221" s="357">
        <v>1</v>
      </c>
      <c r="C221" s="336">
        <v>15693</v>
      </c>
      <c r="D221" s="336"/>
      <c r="E221" s="336"/>
      <c r="F221" s="336"/>
      <c r="G221" s="336"/>
      <c r="H221" s="336"/>
      <c r="I221" s="336"/>
      <c r="J221" s="336"/>
      <c r="K221" s="336">
        <v>15693</v>
      </c>
      <c r="L221" s="336">
        <v>34593.300000000003</v>
      </c>
      <c r="M221" s="336">
        <v>18308.5</v>
      </c>
      <c r="N221" s="336">
        <v>52901.8</v>
      </c>
      <c r="O221" s="336">
        <v>241217.8</v>
      </c>
      <c r="P221" s="335">
        <v>241217.8</v>
      </c>
      <c r="Q221" s="352">
        <v>1</v>
      </c>
      <c r="R221" s="336">
        <v>15693</v>
      </c>
      <c r="S221" s="336"/>
      <c r="T221" s="336"/>
      <c r="U221" s="336"/>
      <c r="V221" s="336"/>
      <c r="W221" s="336"/>
      <c r="X221" s="336"/>
      <c r="Y221" s="336"/>
      <c r="Z221" s="336">
        <v>15693</v>
      </c>
      <c r="AA221" s="336">
        <v>31786</v>
      </c>
      <c r="AB221" s="336">
        <v>21133.239999999998</v>
      </c>
      <c r="AC221" s="336">
        <v>52919.24</v>
      </c>
      <c r="AD221" s="336">
        <v>241235.24</v>
      </c>
      <c r="AE221" s="430">
        <v>241235.24</v>
      </c>
      <c r="AF221" s="489">
        <f t="shared" si="37"/>
        <v>0</v>
      </c>
      <c r="AG221" s="395">
        <f t="shared" si="38"/>
        <v>-17.440000000002328</v>
      </c>
      <c r="AH221" s="352">
        <v>1</v>
      </c>
      <c r="AI221" s="335">
        <v>241235.24</v>
      </c>
    </row>
    <row r="222" spans="1:35" ht="12.6" customHeight="1" x14ac:dyDescent="0.2">
      <c r="A222" s="66" t="s">
        <v>460</v>
      </c>
      <c r="B222" s="357">
        <v>1</v>
      </c>
      <c r="C222" s="336">
        <v>15693</v>
      </c>
      <c r="D222" s="336"/>
      <c r="E222" s="336"/>
      <c r="F222" s="336"/>
      <c r="G222" s="336"/>
      <c r="H222" s="336"/>
      <c r="I222" s="336"/>
      <c r="J222" s="336"/>
      <c r="K222" s="336">
        <v>15693</v>
      </c>
      <c r="L222" s="336">
        <v>34593.300000000003</v>
      </c>
      <c r="M222" s="336">
        <v>18308.5</v>
      </c>
      <c r="N222" s="336">
        <v>52901.8</v>
      </c>
      <c r="O222" s="336">
        <v>241217.8</v>
      </c>
      <c r="P222" s="335">
        <v>241217.8</v>
      </c>
      <c r="Q222" s="352">
        <v>3</v>
      </c>
      <c r="R222" s="336">
        <v>15693</v>
      </c>
      <c r="S222" s="336"/>
      <c r="T222" s="336"/>
      <c r="U222" s="336"/>
      <c r="V222" s="336"/>
      <c r="W222" s="336"/>
      <c r="X222" s="336"/>
      <c r="Y222" s="336"/>
      <c r="Z222" s="336">
        <v>15693</v>
      </c>
      <c r="AA222" s="336">
        <v>31786</v>
      </c>
      <c r="AB222" s="336">
        <v>21133.239999999998</v>
      </c>
      <c r="AC222" s="336">
        <v>52919.24</v>
      </c>
      <c r="AD222" s="336">
        <v>241235.24</v>
      </c>
      <c r="AE222" s="430">
        <v>723705.72</v>
      </c>
      <c r="AF222" s="543">
        <f t="shared" si="37"/>
        <v>-2</v>
      </c>
      <c r="AG222" s="395">
        <f t="shared" si="38"/>
        <v>-482487.92</v>
      </c>
      <c r="AH222" s="352">
        <v>3</v>
      </c>
      <c r="AI222" s="335">
        <v>723705.72</v>
      </c>
    </row>
    <row r="223" spans="1:35" ht="12.6" customHeight="1" x14ac:dyDescent="0.2">
      <c r="A223" s="66" t="s">
        <v>461</v>
      </c>
      <c r="B223" s="357">
        <v>12</v>
      </c>
      <c r="C223" s="336">
        <v>15693</v>
      </c>
      <c r="D223" s="336"/>
      <c r="E223" s="336"/>
      <c r="F223" s="336"/>
      <c r="G223" s="336"/>
      <c r="H223" s="336"/>
      <c r="I223" s="336"/>
      <c r="J223" s="336"/>
      <c r="K223" s="336">
        <v>15693</v>
      </c>
      <c r="L223" s="336">
        <v>34593.300000000003</v>
      </c>
      <c r="M223" s="336">
        <v>18308.5</v>
      </c>
      <c r="N223" s="336">
        <v>52901.8</v>
      </c>
      <c r="O223" s="336">
        <v>241217.8</v>
      </c>
      <c r="P223" s="335">
        <v>2894613.5999999996</v>
      </c>
      <c r="Q223" s="352">
        <v>13</v>
      </c>
      <c r="R223" s="336">
        <v>15631.461538461539</v>
      </c>
      <c r="S223" s="336"/>
      <c r="T223" s="336"/>
      <c r="U223" s="336"/>
      <c r="V223" s="336"/>
      <c r="W223" s="336"/>
      <c r="X223" s="336"/>
      <c r="Y223" s="336"/>
      <c r="Z223" s="336">
        <v>15631.461538461539</v>
      </c>
      <c r="AA223" s="336">
        <v>31662.923076923078</v>
      </c>
      <c r="AB223" s="336">
        <v>21050.368205128205</v>
      </c>
      <c r="AC223" s="336">
        <v>52713.291282051287</v>
      </c>
      <c r="AD223" s="336">
        <v>240290.82974358974</v>
      </c>
      <c r="AE223" s="430">
        <v>3123780.7866666666</v>
      </c>
      <c r="AF223" s="543">
        <f t="shared" si="37"/>
        <v>-1</v>
      </c>
      <c r="AG223" s="395">
        <f t="shared" si="38"/>
        <v>-229167.186666667</v>
      </c>
      <c r="AH223" s="352">
        <v>13</v>
      </c>
      <c r="AI223" s="335">
        <v>3123780.7800000003</v>
      </c>
    </row>
    <row r="224" spans="1:35" ht="12.6" customHeight="1" x14ac:dyDescent="0.2">
      <c r="A224" s="66" t="s">
        <v>462</v>
      </c>
      <c r="B224" s="357">
        <v>5</v>
      </c>
      <c r="C224" s="336">
        <v>15693</v>
      </c>
      <c r="D224" s="336"/>
      <c r="E224" s="336"/>
      <c r="F224" s="336"/>
      <c r="G224" s="336"/>
      <c r="H224" s="336"/>
      <c r="I224" s="336"/>
      <c r="J224" s="336"/>
      <c r="K224" s="336">
        <v>15693</v>
      </c>
      <c r="L224" s="336">
        <v>34593.300000000003</v>
      </c>
      <c r="M224" s="336">
        <v>18308.5</v>
      </c>
      <c r="N224" s="336">
        <v>52901.8</v>
      </c>
      <c r="O224" s="336">
        <v>241217.8</v>
      </c>
      <c r="P224" s="335">
        <v>1206089</v>
      </c>
      <c r="Q224" s="352">
        <v>6</v>
      </c>
      <c r="R224" s="336">
        <v>13077.5</v>
      </c>
      <c r="S224" s="336"/>
      <c r="T224" s="336"/>
      <c r="U224" s="336"/>
      <c r="V224" s="336"/>
      <c r="W224" s="336"/>
      <c r="X224" s="336"/>
      <c r="Y224" s="336"/>
      <c r="Z224" s="336">
        <v>13077.5</v>
      </c>
      <c r="AA224" s="336">
        <v>26555</v>
      </c>
      <c r="AB224" s="336">
        <v>17611.033333333333</v>
      </c>
      <c r="AC224" s="336">
        <v>44166.033333333333</v>
      </c>
      <c r="AD224" s="336">
        <v>201096.03333333333</v>
      </c>
      <c r="AE224" s="430">
        <v>1206176.2</v>
      </c>
      <c r="AF224" s="543">
        <f t="shared" si="37"/>
        <v>-1</v>
      </c>
      <c r="AG224" s="395">
        <f t="shared" si="38"/>
        <v>-87.199999999953434</v>
      </c>
      <c r="AH224" s="352">
        <v>6</v>
      </c>
      <c r="AI224" s="335">
        <v>1206176.2</v>
      </c>
    </row>
    <row r="225" spans="1:35" ht="12.6" customHeight="1" x14ac:dyDescent="0.2">
      <c r="A225" s="66" t="s">
        <v>463</v>
      </c>
      <c r="B225" s="357">
        <v>15</v>
      </c>
      <c r="C225" s="336">
        <v>15693</v>
      </c>
      <c r="D225" s="336"/>
      <c r="E225" s="336"/>
      <c r="F225" s="336"/>
      <c r="G225" s="336"/>
      <c r="H225" s="336"/>
      <c r="I225" s="336"/>
      <c r="J225" s="336"/>
      <c r="K225" s="336">
        <v>15693</v>
      </c>
      <c r="L225" s="336">
        <v>34593.300000000003</v>
      </c>
      <c r="M225" s="336">
        <v>18067.39</v>
      </c>
      <c r="N225" s="336">
        <v>52660.69</v>
      </c>
      <c r="O225" s="336">
        <v>240976.69</v>
      </c>
      <c r="P225" s="335">
        <v>3614650.35</v>
      </c>
      <c r="Q225" s="352">
        <v>13</v>
      </c>
      <c r="R225" s="336">
        <v>15516.076923076924</v>
      </c>
      <c r="S225" s="336"/>
      <c r="T225" s="336"/>
      <c r="U225" s="336"/>
      <c r="V225" s="336"/>
      <c r="W225" s="336"/>
      <c r="X225" s="336"/>
      <c r="Y225" s="336"/>
      <c r="Z225" s="336">
        <v>15516.076923076924</v>
      </c>
      <c r="AA225" s="336">
        <v>31432.153846153848</v>
      </c>
      <c r="AB225" s="336">
        <v>20894.983589743591</v>
      </c>
      <c r="AC225" s="336">
        <v>52327.137435897443</v>
      </c>
      <c r="AD225" s="336">
        <v>238520.06051282055</v>
      </c>
      <c r="AE225" s="430">
        <v>3100760.7866666671</v>
      </c>
      <c r="AF225" s="543">
        <f t="shared" si="37"/>
        <v>2</v>
      </c>
      <c r="AG225" s="395">
        <f t="shared" si="38"/>
        <v>513889.563333333</v>
      </c>
      <c r="AH225" s="352">
        <v>13</v>
      </c>
      <c r="AI225" s="335">
        <v>3100760.7699999991</v>
      </c>
    </row>
    <row r="226" spans="1:35" ht="12.6" customHeight="1" x14ac:dyDescent="0.2">
      <c r="A226" s="66" t="s">
        <v>464</v>
      </c>
      <c r="B226" s="357">
        <v>38</v>
      </c>
      <c r="C226" s="336">
        <v>14993</v>
      </c>
      <c r="D226" s="336"/>
      <c r="E226" s="336"/>
      <c r="F226" s="336"/>
      <c r="G226" s="336"/>
      <c r="H226" s="336"/>
      <c r="I226" s="336"/>
      <c r="J226" s="336"/>
      <c r="K226" s="336">
        <v>14993</v>
      </c>
      <c r="L226" s="336">
        <v>33067.300000000003</v>
      </c>
      <c r="M226" s="336">
        <v>17482.5</v>
      </c>
      <c r="N226" s="336">
        <v>50549.8</v>
      </c>
      <c r="O226" s="336">
        <v>230465.8</v>
      </c>
      <c r="P226" s="335">
        <v>8757700.4000000004</v>
      </c>
      <c r="Q226" s="352">
        <v>36</v>
      </c>
      <c r="R226" s="336">
        <v>14915.222222222223</v>
      </c>
      <c r="S226" s="336"/>
      <c r="T226" s="336"/>
      <c r="U226" s="336"/>
      <c r="V226" s="336"/>
      <c r="W226" s="336"/>
      <c r="X226" s="336"/>
      <c r="Y226" s="336"/>
      <c r="Z226" s="336">
        <v>14915.222222222223</v>
      </c>
      <c r="AA226" s="336">
        <v>30230.444444444445</v>
      </c>
      <c r="AB226" s="336">
        <v>20085.832592592589</v>
      </c>
      <c r="AC226" s="336">
        <v>50316.277037037034</v>
      </c>
      <c r="AD226" s="336">
        <v>229298.94370370373</v>
      </c>
      <c r="AE226" s="430">
        <v>8254761.9733333346</v>
      </c>
      <c r="AF226" s="543">
        <f t="shared" si="37"/>
        <v>2</v>
      </c>
      <c r="AG226" s="395">
        <f t="shared" si="38"/>
        <v>502938.42666666582</v>
      </c>
      <c r="AH226" s="352">
        <v>36</v>
      </c>
      <c r="AI226" s="335">
        <v>8254761.8600000041</v>
      </c>
    </row>
    <row r="227" spans="1:35" ht="12.6" customHeight="1" x14ac:dyDescent="0.2">
      <c r="A227" s="66" t="s">
        <v>465</v>
      </c>
      <c r="B227" s="357">
        <v>40</v>
      </c>
      <c r="C227" s="336">
        <v>13593</v>
      </c>
      <c r="D227" s="336"/>
      <c r="E227" s="336"/>
      <c r="F227" s="336"/>
      <c r="G227" s="336"/>
      <c r="H227" s="336"/>
      <c r="I227" s="336"/>
      <c r="J227" s="336"/>
      <c r="K227" s="336">
        <v>13593</v>
      </c>
      <c r="L227" s="336">
        <v>30015.3</v>
      </c>
      <c r="M227" s="336">
        <v>15849.166666666668</v>
      </c>
      <c r="N227" s="336">
        <v>45864.466666666667</v>
      </c>
      <c r="O227" s="336">
        <v>208980.46666666667</v>
      </c>
      <c r="P227" s="335">
        <v>8359218.666666667</v>
      </c>
      <c r="Q227" s="352">
        <v>41</v>
      </c>
      <c r="R227" s="336">
        <v>13502.756097560976</v>
      </c>
      <c r="S227" s="336"/>
      <c r="T227" s="336"/>
      <c r="U227" s="336"/>
      <c r="V227" s="336"/>
      <c r="W227" s="336"/>
      <c r="X227" s="336"/>
      <c r="Y227" s="336"/>
      <c r="Z227" s="336">
        <v>13502.756097560976</v>
      </c>
      <c r="AA227" s="336">
        <v>27405.512195121952</v>
      </c>
      <c r="AB227" s="336">
        <v>18183.711544715447</v>
      </c>
      <c r="AC227" s="336">
        <v>45589.223739837398</v>
      </c>
      <c r="AD227" s="336">
        <v>207622.29691056913</v>
      </c>
      <c r="AE227" s="430">
        <v>8512514.1733333338</v>
      </c>
      <c r="AF227" s="543">
        <f t="shared" si="37"/>
        <v>-1</v>
      </c>
      <c r="AG227" s="395">
        <f t="shared" si="38"/>
        <v>-153295.50666666683</v>
      </c>
      <c r="AH227" s="352">
        <v>41</v>
      </c>
      <c r="AI227" s="335">
        <v>8512514.1800000053</v>
      </c>
    </row>
    <row r="228" spans="1:35" ht="12.6" customHeight="1" x14ac:dyDescent="0.2">
      <c r="A228" s="66" t="s">
        <v>466</v>
      </c>
      <c r="B228" s="357">
        <v>46</v>
      </c>
      <c r="C228" s="336">
        <v>12593</v>
      </c>
      <c r="D228" s="336"/>
      <c r="E228" s="336"/>
      <c r="F228" s="336"/>
      <c r="G228" s="336"/>
      <c r="H228" s="336"/>
      <c r="I228" s="336"/>
      <c r="J228" s="336"/>
      <c r="K228" s="336">
        <v>12593</v>
      </c>
      <c r="L228" s="336">
        <v>27835.3</v>
      </c>
      <c r="M228" s="336">
        <v>14682.5</v>
      </c>
      <c r="N228" s="336">
        <v>42517.8</v>
      </c>
      <c r="O228" s="336">
        <v>193633.8</v>
      </c>
      <c r="P228" s="335">
        <v>8907154.7999999989</v>
      </c>
      <c r="Q228" s="352">
        <v>46</v>
      </c>
      <c r="R228" s="336">
        <v>12501.695652173914</v>
      </c>
      <c r="S228" s="336"/>
      <c r="T228" s="336"/>
      <c r="U228" s="336"/>
      <c r="V228" s="336"/>
      <c r="W228" s="336"/>
      <c r="X228" s="336"/>
      <c r="Y228" s="336"/>
      <c r="Z228" s="336">
        <v>12501.695652173914</v>
      </c>
      <c r="AA228" s="336">
        <v>25403.391304347828</v>
      </c>
      <c r="AB228" s="336">
        <v>16835.616811594206</v>
      </c>
      <c r="AC228" s="336">
        <v>42239.008115942037</v>
      </c>
      <c r="AD228" s="336">
        <v>192259.35594202901</v>
      </c>
      <c r="AE228" s="430">
        <v>8843930.3733333349</v>
      </c>
      <c r="AF228" s="489">
        <f t="shared" si="37"/>
        <v>0</v>
      </c>
      <c r="AG228" s="395">
        <f t="shared" si="38"/>
        <v>63224.42666666396</v>
      </c>
      <c r="AH228" s="352">
        <v>46</v>
      </c>
      <c r="AI228" s="335">
        <v>8843930.2500000037</v>
      </c>
    </row>
    <row r="229" spans="1:35" ht="12.6" customHeight="1" x14ac:dyDescent="0.2">
      <c r="A229" s="66" t="s">
        <v>467</v>
      </c>
      <c r="B229" s="357">
        <v>59</v>
      </c>
      <c r="C229" s="336">
        <v>11567.58</v>
      </c>
      <c r="D229" s="336"/>
      <c r="E229" s="336"/>
      <c r="F229" s="336"/>
      <c r="G229" s="336"/>
      <c r="H229" s="336"/>
      <c r="I229" s="336"/>
      <c r="J229" s="336"/>
      <c r="K229" s="336">
        <v>11567.58</v>
      </c>
      <c r="L229" s="336">
        <v>25655.300000000003</v>
      </c>
      <c r="M229" s="336">
        <v>13515.833333333343</v>
      </c>
      <c r="N229" s="336">
        <v>39171.133333333346</v>
      </c>
      <c r="O229" s="336">
        <v>177982.09333333332</v>
      </c>
      <c r="P229" s="335">
        <v>10623562</v>
      </c>
      <c r="Q229" s="352">
        <v>59</v>
      </c>
      <c r="R229" s="336">
        <v>11195.033898305084</v>
      </c>
      <c r="S229" s="336"/>
      <c r="T229" s="336"/>
      <c r="U229" s="336"/>
      <c r="V229" s="336"/>
      <c r="W229" s="336"/>
      <c r="X229" s="336"/>
      <c r="Y229" s="336"/>
      <c r="Z229" s="336">
        <v>11195.033898305084</v>
      </c>
      <c r="AA229" s="336">
        <v>22790.067796610168</v>
      </c>
      <c r="AB229" s="336">
        <v>15075.978983050847</v>
      </c>
      <c r="AC229" s="336">
        <v>37866.046779661017</v>
      </c>
      <c r="AD229" s="336">
        <v>172206.45355932205</v>
      </c>
      <c r="AE229" s="430">
        <v>10160180.760000002</v>
      </c>
      <c r="AF229" s="489">
        <f t="shared" si="37"/>
        <v>0</v>
      </c>
      <c r="AG229" s="395">
        <f t="shared" si="38"/>
        <v>463381.23999999836</v>
      </c>
      <c r="AH229" s="352">
        <v>59</v>
      </c>
      <c r="AI229" s="335">
        <v>10160180.920000006</v>
      </c>
    </row>
    <row r="230" spans="1:35" ht="12.6" customHeight="1" x14ac:dyDescent="0.2">
      <c r="A230" s="66" t="s">
        <v>468</v>
      </c>
      <c r="B230" s="357">
        <v>3</v>
      </c>
      <c r="C230" s="336">
        <v>9093</v>
      </c>
      <c r="D230" s="336"/>
      <c r="E230" s="336"/>
      <c r="F230" s="336"/>
      <c r="G230" s="336"/>
      <c r="H230" s="336"/>
      <c r="I230" s="336"/>
      <c r="J230" s="336"/>
      <c r="K230" s="336">
        <v>9093</v>
      </c>
      <c r="L230" s="336">
        <v>20205.3</v>
      </c>
      <c r="M230" s="336">
        <v>10599.166666666666</v>
      </c>
      <c r="N230" s="336">
        <v>30804.466666666667</v>
      </c>
      <c r="O230" s="336">
        <v>139920.46666666667</v>
      </c>
      <c r="P230" s="335">
        <v>419760</v>
      </c>
      <c r="Q230" s="352">
        <v>3</v>
      </c>
      <c r="R230" s="336">
        <v>7193</v>
      </c>
      <c r="S230" s="336"/>
      <c r="T230" s="336"/>
      <c r="U230" s="336"/>
      <c r="V230" s="336"/>
      <c r="W230" s="336"/>
      <c r="X230" s="336"/>
      <c r="Y230" s="336"/>
      <c r="Z230" s="336">
        <v>7193</v>
      </c>
      <c r="AA230" s="336">
        <v>14786</v>
      </c>
      <c r="AB230" s="336">
        <v>9686.5733333333337</v>
      </c>
      <c r="AC230" s="336">
        <v>24472.573333333334</v>
      </c>
      <c r="AD230" s="336">
        <v>110788.57333333333</v>
      </c>
      <c r="AE230" s="430">
        <v>332365.71999999997</v>
      </c>
      <c r="AF230" s="489">
        <f t="shared" si="37"/>
        <v>0</v>
      </c>
      <c r="AG230" s="395">
        <f t="shared" si="38"/>
        <v>87394.280000000028</v>
      </c>
      <c r="AH230" s="352">
        <v>3</v>
      </c>
      <c r="AI230" s="335">
        <v>332365.73</v>
      </c>
    </row>
    <row r="231" spans="1:35" ht="12.6" customHeight="1" x14ac:dyDescent="0.2">
      <c r="A231" s="66" t="s">
        <v>469</v>
      </c>
      <c r="B231" s="357">
        <v>14</v>
      </c>
      <c r="C231" s="336">
        <v>10493</v>
      </c>
      <c r="D231" s="336"/>
      <c r="E231" s="336"/>
      <c r="F231" s="336"/>
      <c r="G231" s="336"/>
      <c r="H231" s="336"/>
      <c r="I231" s="336"/>
      <c r="J231" s="336"/>
      <c r="K231" s="336">
        <v>10493</v>
      </c>
      <c r="L231" s="336">
        <v>23257.3</v>
      </c>
      <c r="M231" s="336">
        <v>12232.5</v>
      </c>
      <c r="N231" s="336">
        <v>35489.800000000003</v>
      </c>
      <c r="O231" s="336">
        <v>161405.79999999999</v>
      </c>
      <c r="P231" s="335">
        <v>2259682</v>
      </c>
      <c r="Q231" s="352">
        <v>13</v>
      </c>
      <c r="R231" s="336">
        <v>9877.6153846153848</v>
      </c>
      <c r="S231" s="336"/>
      <c r="T231" s="336"/>
      <c r="U231" s="336"/>
      <c r="V231" s="336"/>
      <c r="W231" s="336"/>
      <c r="X231" s="336"/>
      <c r="Y231" s="336"/>
      <c r="Z231" s="336">
        <v>9877.6153846153848</v>
      </c>
      <c r="AA231" s="336">
        <v>20155.23076923077</v>
      </c>
      <c r="AB231" s="336">
        <v>13301.855384615385</v>
      </c>
      <c r="AC231" s="336">
        <v>33457.086153846154</v>
      </c>
      <c r="AD231" s="336">
        <v>151988.47076923077</v>
      </c>
      <c r="AE231" s="430">
        <v>1975850.12</v>
      </c>
      <c r="AF231" s="543">
        <f t="shared" si="37"/>
        <v>1</v>
      </c>
      <c r="AG231" s="395">
        <f t="shared" si="38"/>
        <v>283831.87999999989</v>
      </c>
      <c r="AH231" s="352">
        <v>13</v>
      </c>
      <c r="AI231" s="335">
        <v>1975850.11</v>
      </c>
    </row>
    <row r="232" spans="1:35" ht="12.6" customHeight="1" x14ac:dyDescent="0.2">
      <c r="A232" s="66" t="s">
        <v>470</v>
      </c>
      <c r="B232" s="357">
        <v>32</v>
      </c>
      <c r="C232" s="336">
        <v>8293</v>
      </c>
      <c r="D232" s="336"/>
      <c r="E232" s="336"/>
      <c r="F232" s="336"/>
      <c r="G232" s="336"/>
      <c r="H232" s="336"/>
      <c r="I232" s="336"/>
      <c r="J232" s="336"/>
      <c r="K232" s="336">
        <v>8293</v>
      </c>
      <c r="L232" s="336">
        <v>18461.3</v>
      </c>
      <c r="M232" s="336">
        <v>9665.8333333333339</v>
      </c>
      <c r="N232" s="336">
        <v>28127.133333333331</v>
      </c>
      <c r="O232" s="336">
        <v>127643.13333333333</v>
      </c>
      <c r="P232" s="335">
        <v>4084580.2666666666</v>
      </c>
      <c r="Q232" s="352">
        <v>33</v>
      </c>
      <c r="R232" s="336">
        <v>6941.484848484848</v>
      </c>
      <c r="S232" s="336"/>
      <c r="T232" s="336"/>
      <c r="U232" s="336"/>
      <c r="V232" s="336"/>
      <c r="W232" s="336"/>
      <c r="X232" s="336"/>
      <c r="Y232" s="336"/>
      <c r="Z232" s="336">
        <v>6941.484848484848</v>
      </c>
      <c r="AA232" s="336">
        <v>14282.969696969696</v>
      </c>
      <c r="AB232" s="336">
        <v>9347.8662626262612</v>
      </c>
      <c r="AC232" s="336">
        <v>23630.835959595956</v>
      </c>
      <c r="AD232" s="336">
        <v>106928.65414141412</v>
      </c>
      <c r="AE232" s="430">
        <v>3528645.586666666</v>
      </c>
      <c r="AF232" s="543">
        <f t="shared" si="37"/>
        <v>-1</v>
      </c>
      <c r="AG232" s="395">
        <f t="shared" si="38"/>
        <v>555934.68000000063</v>
      </c>
      <c r="AH232" s="352">
        <v>33</v>
      </c>
      <c r="AI232" s="335">
        <v>3528645.5299999984</v>
      </c>
    </row>
    <row r="233" spans="1:35" ht="12.6" customHeight="1" x14ac:dyDescent="0.2">
      <c r="A233" s="66" t="s">
        <v>471</v>
      </c>
      <c r="B233" s="357">
        <v>7</v>
      </c>
      <c r="C233" s="336">
        <v>5793</v>
      </c>
      <c r="D233" s="336"/>
      <c r="E233" s="336"/>
      <c r="F233" s="336"/>
      <c r="G233" s="336"/>
      <c r="H233" s="336"/>
      <c r="I233" s="336"/>
      <c r="J233" s="336"/>
      <c r="K233" s="336">
        <v>5793</v>
      </c>
      <c r="L233" s="336">
        <v>13011.300000000001</v>
      </c>
      <c r="M233" s="336">
        <v>6749.1666666666652</v>
      </c>
      <c r="N233" s="336">
        <v>19760.466666666667</v>
      </c>
      <c r="O233" s="336">
        <v>89276.466666666674</v>
      </c>
      <c r="P233" s="335">
        <v>624935.26666666672</v>
      </c>
      <c r="Q233" s="352">
        <v>7</v>
      </c>
      <c r="R233" s="336">
        <v>5493</v>
      </c>
      <c r="S233" s="336"/>
      <c r="T233" s="336"/>
      <c r="U233" s="336"/>
      <c r="V233" s="336"/>
      <c r="W233" s="336"/>
      <c r="X233" s="336"/>
      <c r="Y233" s="336"/>
      <c r="Z233" s="336">
        <v>5493</v>
      </c>
      <c r="AA233" s="336">
        <v>11386</v>
      </c>
      <c r="AB233" s="336">
        <v>7397.24</v>
      </c>
      <c r="AC233" s="336">
        <v>18783.239999999998</v>
      </c>
      <c r="AD233" s="336">
        <v>84699.239999999991</v>
      </c>
      <c r="AE233" s="430">
        <v>592894.67999999993</v>
      </c>
      <c r="AF233" s="489">
        <f t="shared" si="37"/>
        <v>0</v>
      </c>
      <c r="AG233" s="395">
        <f t="shared" si="38"/>
        <v>32040.586666666786</v>
      </c>
      <c r="AH233" s="352">
        <v>7</v>
      </c>
      <c r="AI233" s="335">
        <v>592894.67000000004</v>
      </c>
    </row>
    <row r="234" spans="1:35" ht="12.6" customHeight="1" x14ac:dyDescent="0.2">
      <c r="A234" s="66" t="s">
        <v>472</v>
      </c>
      <c r="B234" s="357">
        <v>15</v>
      </c>
      <c r="C234" s="336">
        <v>5093</v>
      </c>
      <c r="D234" s="336"/>
      <c r="E234" s="336"/>
      <c r="F234" s="336"/>
      <c r="G234" s="336"/>
      <c r="H234" s="336"/>
      <c r="I234" s="336"/>
      <c r="J234" s="336"/>
      <c r="K234" s="336">
        <v>5093</v>
      </c>
      <c r="L234" s="336">
        <v>11485.3</v>
      </c>
      <c r="M234" s="336">
        <v>5932.5</v>
      </c>
      <c r="N234" s="336">
        <v>17417.8</v>
      </c>
      <c r="O234" s="336">
        <v>78533.8</v>
      </c>
      <c r="P234" s="335">
        <v>1178007</v>
      </c>
      <c r="Q234" s="352">
        <v>14</v>
      </c>
      <c r="R234" s="336">
        <v>5093</v>
      </c>
      <c r="S234" s="336"/>
      <c r="T234" s="336"/>
      <c r="U234" s="336"/>
      <c r="V234" s="336"/>
      <c r="W234" s="336"/>
      <c r="X234" s="336"/>
      <c r="Y234" s="336"/>
      <c r="Z234" s="336">
        <v>5093</v>
      </c>
      <c r="AA234" s="336">
        <v>10586</v>
      </c>
      <c r="AB234" s="336">
        <v>6858.5733333333328</v>
      </c>
      <c r="AC234" s="336">
        <v>17444.573333333334</v>
      </c>
      <c r="AD234" s="336">
        <v>78560.573333333334</v>
      </c>
      <c r="AE234" s="430">
        <v>1099848.0266666666</v>
      </c>
      <c r="AF234" s="543">
        <f t="shared" si="37"/>
        <v>1</v>
      </c>
      <c r="AG234" s="395">
        <f t="shared" si="38"/>
        <v>78158.973333333386</v>
      </c>
      <c r="AH234" s="352">
        <v>14</v>
      </c>
      <c r="AI234" s="335">
        <v>1099847.9800000004</v>
      </c>
    </row>
    <row r="235" spans="1:35" ht="12.6" customHeight="1" x14ac:dyDescent="0.2">
      <c r="A235" s="66" t="s">
        <v>473</v>
      </c>
      <c r="B235" s="357">
        <v>5</v>
      </c>
      <c r="C235" s="336">
        <v>4593</v>
      </c>
      <c r="D235" s="336"/>
      <c r="E235" s="336"/>
      <c r="F235" s="336"/>
      <c r="G235" s="336"/>
      <c r="H235" s="336"/>
      <c r="I235" s="336"/>
      <c r="J235" s="336"/>
      <c r="K235" s="336">
        <v>4593</v>
      </c>
      <c r="L235" s="336">
        <v>10395.299999999999</v>
      </c>
      <c r="M235" s="336">
        <v>5349.166666666667</v>
      </c>
      <c r="N235" s="336">
        <v>15744.466666666667</v>
      </c>
      <c r="O235" s="336">
        <v>70860.466666666674</v>
      </c>
      <c r="P235" s="335">
        <v>354302.33333333337</v>
      </c>
      <c r="Q235" s="352">
        <v>5</v>
      </c>
      <c r="R235" s="336">
        <v>4143</v>
      </c>
      <c r="S235" s="336"/>
      <c r="T235" s="336"/>
      <c r="U235" s="336"/>
      <c r="V235" s="336"/>
      <c r="W235" s="336"/>
      <c r="X235" s="336"/>
      <c r="Y235" s="336"/>
      <c r="Z235" s="336">
        <v>4143</v>
      </c>
      <c r="AA235" s="336">
        <v>8686</v>
      </c>
      <c r="AB235" s="336">
        <v>5579.24</v>
      </c>
      <c r="AC235" s="336">
        <v>14265.24</v>
      </c>
      <c r="AD235" s="336">
        <v>63981.24</v>
      </c>
      <c r="AE235" s="430">
        <v>319906.2</v>
      </c>
      <c r="AF235" s="489">
        <f t="shared" si="37"/>
        <v>0</v>
      </c>
      <c r="AG235" s="395">
        <f t="shared" si="38"/>
        <v>34396.13333333336</v>
      </c>
      <c r="AH235" s="352">
        <v>5</v>
      </c>
      <c r="AI235" s="335">
        <v>319906.19999999995</v>
      </c>
    </row>
    <row r="236" spans="1:35" ht="12.6" customHeight="1" x14ac:dyDescent="0.2">
      <c r="A236" s="366" t="s">
        <v>350</v>
      </c>
      <c r="B236" s="560">
        <v>294</v>
      </c>
      <c r="C236" s="549">
        <v>202569.58</v>
      </c>
      <c r="D236" s="377"/>
      <c r="E236" s="377"/>
      <c r="F236" s="377"/>
      <c r="G236" s="377"/>
      <c r="H236" s="377"/>
      <c r="I236" s="377"/>
      <c r="J236" s="377"/>
      <c r="K236" s="549">
        <v>202569.58</v>
      </c>
      <c r="L236" s="549">
        <v>442355.49999999988</v>
      </c>
      <c r="M236" s="549">
        <v>231359.72333333333</v>
      </c>
      <c r="N236" s="549">
        <v>673715.22333333339</v>
      </c>
      <c r="O236" s="549">
        <v>3104550.1833333331</v>
      </c>
      <c r="P236" s="40">
        <v>54186691.283333331</v>
      </c>
      <c r="Q236" s="557">
        <v>294</v>
      </c>
      <c r="R236" s="549">
        <v>194466.84656490089</v>
      </c>
      <c r="S236" s="377"/>
      <c r="T236" s="377"/>
      <c r="U236" s="377"/>
      <c r="V236" s="377"/>
      <c r="W236" s="377"/>
      <c r="X236" s="377"/>
      <c r="Y236" s="377"/>
      <c r="Z236" s="549">
        <v>194466.84656490089</v>
      </c>
      <c r="AA236" s="549">
        <v>394933.69312980177</v>
      </c>
      <c r="AB236" s="549">
        <v>252175.3533740665</v>
      </c>
      <c r="AC236" s="549">
        <v>647109.04650386842</v>
      </c>
      <c r="AD236" s="549">
        <v>2980711.2052826788</v>
      </c>
      <c r="AE236" s="563">
        <v>52436556.346666664</v>
      </c>
      <c r="AF236" s="508">
        <f t="shared" si="37"/>
        <v>0</v>
      </c>
      <c r="AG236" s="421">
        <f t="shared" si="38"/>
        <v>1750134.9366666675</v>
      </c>
      <c r="AH236" s="557">
        <f>+AH216+AH219</f>
        <v>294</v>
      </c>
      <c r="AI236" s="40">
        <v>52436556.140000015</v>
      </c>
    </row>
    <row r="237" spans="1:35" ht="12.6" customHeight="1" x14ac:dyDescent="0.2">
      <c r="A237" s="191" t="s">
        <v>345</v>
      </c>
      <c r="B237" s="358"/>
      <c r="C237" s="336"/>
      <c r="D237" s="336"/>
      <c r="E237" s="336"/>
      <c r="F237" s="336"/>
      <c r="G237" s="336"/>
      <c r="H237" s="336"/>
      <c r="I237" s="336"/>
      <c r="J237" s="336"/>
      <c r="K237" s="336"/>
      <c r="L237" s="336"/>
      <c r="M237" s="336"/>
      <c r="N237" s="336"/>
      <c r="O237" s="336"/>
      <c r="P237" s="335">
        <v>1638744</v>
      </c>
      <c r="Q237" s="353"/>
      <c r="R237" s="336"/>
      <c r="S237" s="336"/>
      <c r="T237" s="336"/>
      <c r="U237" s="336"/>
      <c r="V237" s="336"/>
      <c r="W237" s="336"/>
      <c r="X237" s="336"/>
      <c r="Y237" s="336"/>
      <c r="Z237" s="336"/>
      <c r="AA237" s="336"/>
      <c r="AB237" s="336"/>
      <c r="AC237" s="336"/>
      <c r="AD237" s="336"/>
      <c r="AE237" s="430">
        <v>1715544</v>
      </c>
      <c r="AF237" s="567"/>
      <c r="AG237" s="507"/>
      <c r="AH237" s="564"/>
      <c r="AI237" s="507">
        <v>1761408</v>
      </c>
    </row>
    <row r="238" spans="1:35" ht="12.6" customHeight="1" x14ac:dyDescent="0.2">
      <c r="A238" s="191" t="s">
        <v>21266</v>
      </c>
      <c r="B238" s="358"/>
      <c r="C238" s="336"/>
      <c r="D238" s="336"/>
      <c r="E238" s="336"/>
      <c r="F238" s="336"/>
      <c r="G238" s="336"/>
      <c r="H238" s="336"/>
      <c r="I238" s="336"/>
      <c r="J238" s="336"/>
      <c r="K238" s="336"/>
      <c r="L238" s="336"/>
      <c r="M238" s="336"/>
      <c r="N238" s="336"/>
      <c r="O238" s="336"/>
      <c r="P238" s="335">
        <v>3682695</v>
      </c>
      <c r="Q238" s="353"/>
      <c r="R238" s="336"/>
      <c r="S238" s="336"/>
      <c r="T238" s="336"/>
      <c r="U238" s="336"/>
      <c r="V238" s="336"/>
      <c r="W238" s="336"/>
      <c r="X238" s="336"/>
      <c r="Y238" s="336"/>
      <c r="Z238" s="336"/>
      <c r="AA238" s="336"/>
      <c r="AB238" s="336"/>
      <c r="AC238" s="336"/>
      <c r="AD238" s="336"/>
      <c r="AE238" s="430">
        <v>3646210</v>
      </c>
      <c r="AF238" s="567"/>
      <c r="AG238" s="507"/>
      <c r="AH238" s="564"/>
      <c r="AI238" s="507">
        <v>3512851</v>
      </c>
    </row>
    <row r="239" spans="1:35" ht="12.6" customHeight="1" x14ac:dyDescent="0.2">
      <c r="A239" s="434" t="s">
        <v>21267</v>
      </c>
      <c r="B239" s="358"/>
      <c r="C239" s="336"/>
      <c r="D239" s="336"/>
      <c r="E239" s="336"/>
      <c r="F239" s="336"/>
      <c r="G239" s="336"/>
      <c r="H239" s="336"/>
      <c r="I239" s="336"/>
      <c r="J239" s="336"/>
      <c r="K239" s="336"/>
      <c r="L239" s="336"/>
      <c r="M239" s="336"/>
      <c r="N239" s="336"/>
      <c r="O239" s="336"/>
      <c r="P239" s="335"/>
      <c r="Q239" s="353"/>
      <c r="R239" s="336"/>
      <c r="S239" s="336"/>
      <c r="T239" s="336"/>
      <c r="U239" s="336"/>
      <c r="V239" s="336"/>
      <c r="W239" s="336"/>
      <c r="X239" s="336"/>
      <c r="Y239" s="336"/>
      <c r="Z239" s="336"/>
      <c r="AA239" s="336"/>
      <c r="AB239" s="336"/>
      <c r="AC239" s="336"/>
      <c r="AD239" s="336"/>
      <c r="AE239" s="430">
        <v>536050.65333333611</v>
      </c>
      <c r="AF239" s="567"/>
      <c r="AG239" s="507"/>
      <c r="AH239" s="564"/>
      <c r="AI239" s="507">
        <v>1716444.8599999845</v>
      </c>
    </row>
    <row r="240" spans="1:35" ht="12.6" customHeight="1" x14ac:dyDescent="0.2">
      <c r="A240" s="366" t="s">
        <v>352</v>
      </c>
      <c r="B240" s="376"/>
      <c r="C240" s="377"/>
      <c r="D240" s="377"/>
      <c r="E240" s="377"/>
      <c r="F240" s="377"/>
      <c r="G240" s="377"/>
      <c r="H240" s="377"/>
      <c r="I240" s="377"/>
      <c r="J240" s="377"/>
      <c r="K240" s="377"/>
      <c r="L240" s="377"/>
      <c r="M240" s="377"/>
      <c r="N240" s="377"/>
      <c r="O240" s="377"/>
      <c r="P240" s="40">
        <v>5321439</v>
      </c>
      <c r="Q240" s="379"/>
      <c r="R240" s="377"/>
      <c r="S240" s="377"/>
      <c r="T240" s="377"/>
      <c r="U240" s="377"/>
      <c r="V240" s="377"/>
      <c r="W240" s="377"/>
      <c r="X240" s="377"/>
      <c r="Y240" s="377"/>
      <c r="Z240" s="377"/>
      <c r="AA240" s="377"/>
      <c r="AB240" s="377"/>
      <c r="AC240" s="377"/>
      <c r="AD240" s="377"/>
      <c r="AE240" s="380">
        <v>5897804.6533333361</v>
      </c>
      <c r="AF240" s="568"/>
      <c r="AG240" s="569"/>
      <c r="AH240" s="565"/>
      <c r="AI240" s="550">
        <v>6990703.8599999845</v>
      </c>
    </row>
    <row r="241" spans="1:35" ht="12.6" customHeight="1" thickBot="1" x14ac:dyDescent="0.25">
      <c r="A241" s="382" t="s">
        <v>0</v>
      </c>
      <c r="B241" s="386">
        <f>+B236</f>
        <v>294</v>
      </c>
      <c r="C241" s="431"/>
      <c r="D241" s="431"/>
      <c r="E241" s="431"/>
      <c r="F241" s="431"/>
      <c r="G241" s="431"/>
      <c r="H241" s="431"/>
      <c r="I241" s="431"/>
      <c r="J241" s="431"/>
      <c r="K241" s="431"/>
      <c r="L241" s="431"/>
      <c r="M241" s="431"/>
      <c r="N241" s="431"/>
      <c r="O241" s="431"/>
      <c r="P241" s="44">
        <v>59508130.283333331</v>
      </c>
      <c r="Q241" s="388">
        <f>+Q236</f>
        <v>294</v>
      </c>
      <c r="R241" s="431"/>
      <c r="S241" s="431"/>
      <c r="T241" s="431"/>
      <c r="U241" s="431"/>
      <c r="V241" s="431"/>
      <c r="W241" s="431"/>
      <c r="X241" s="431"/>
      <c r="Y241" s="431"/>
      <c r="Z241" s="431"/>
      <c r="AA241" s="431"/>
      <c r="AB241" s="431"/>
      <c r="AC241" s="431"/>
      <c r="AD241" s="431"/>
      <c r="AE241" s="385">
        <v>58334361</v>
      </c>
      <c r="AF241" s="510">
        <f>+B241-Q241</f>
        <v>0</v>
      </c>
      <c r="AG241" s="500">
        <f>+P241-AE241</f>
        <v>1173769.2833333313</v>
      </c>
      <c r="AH241" s="566">
        <f>+AH236</f>
        <v>294</v>
      </c>
      <c r="AI241" s="551">
        <v>59427260</v>
      </c>
    </row>
    <row r="242" spans="1:35" s="1037" customFormat="1" ht="21" customHeight="1" thickTop="1" thickBot="1" x14ac:dyDescent="0.25">
      <c r="A242" s="1982" t="s">
        <v>573</v>
      </c>
      <c r="B242" s="1982"/>
      <c r="C242" s="1982"/>
      <c r="D242" s="1982"/>
      <c r="E242" s="1982"/>
      <c r="F242" s="1982"/>
      <c r="G242" s="1982"/>
      <c r="H242" s="1982"/>
      <c r="I242" s="1982"/>
      <c r="J242" s="1982"/>
      <c r="K242" s="1982"/>
      <c r="L242" s="1982"/>
      <c r="M242" s="1982"/>
      <c r="N242" s="1982"/>
      <c r="O242" s="1982"/>
      <c r="P242" s="1982"/>
      <c r="Q242" s="1982"/>
      <c r="R242" s="1982"/>
      <c r="S242" s="1982"/>
      <c r="T242" s="1982"/>
      <c r="U242" s="1982"/>
      <c r="V242" s="1982"/>
      <c r="W242" s="1982"/>
      <c r="X242" s="1982"/>
      <c r="Y242" s="1982"/>
      <c r="Z242" s="1982"/>
      <c r="AA242" s="1982"/>
      <c r="AB242" s="1982"/>
      <c r="AC242" s="1982"/>
      <c r="AD242" s="1982"/>
      <c r="AE242" s="1982"/>
      <c r="AF242" s="1982"/>
      <c r="AG242" s="1982"/>
      <c r="AH242" s="1982"/>
      <c r="AI242" s="1982"/>
    </row>
    <row r="243" spans="1:35" s="1037" customFormat="1" ht="12.6" customHeight="1" thickTop="1" x14ac:dyDescent="0.2">
      <c r="A243" s="1428" t="s">
        <v>21268</v>
      </c>
      <c r="B243" s="594">
        <v>1</v>
      </c>
      <c r="C243" s="1560">
        <v>27200</v>
      </c>
      <c r="D243" s="1560"/>
      <c r="E243" s="1560"/>
      <c r="F243" s="1560"/>
      <c r="G243" s="1560"/>
      <c r="H243" s="1560"/>
      <c r="I243" s="1560"/>
      <c r="J243" s="1560">
        <v>0</v>
      </c>
      <c r="K243" s="1560">
        <v>27200</v>
      </c>
      <c r="L243" s="1560">
        <v>56000</v>
      </c>
      <c r="M243" s="1560">
        <v>0</v>
      </c>
      <c r="N243" s="1560">
        <v>56000</v>
      </c>
      <c r="O243" s="1560">
        <v>382400</v>
      </c>
      <c r="P243" s="540">
        <v>382400</v>
      </c>
      <c r="Q243" s="1561">
        <v>1</v>
      </c>
      <c r="R243" s="1560">
        <v>28000</v>
      </c>
      <c r="S243" s="1560"/>
      <c r="T243" s="1560"/>
      <c r="U243" s="1560"/>
      <c r="V243" s="1560"/>
      <c r="W243" s="1560"/>
      <c r="X243" s="1560"/>
      <c r="Y243" s="1560">
        <v>0</v>
      </c>
      <c r="Z243" s="1560">
        <v>28000</v>
      </c>
      <c r="AA243" s="1560">
        <v>56000</v>
      </c>
      <c r="AB243" s="1560">
        <v>0</v>
      </c>
      <c r="AC243" s="1560">
        <v>56000</v>
      </c>
      <c r="AD243" s="1560">
        <v>392000</v>
      </c>
      <c r="AE243" s="1562">
        <v>392000</v>
      </c>
      <c r="AF243" s="539">
        <f t="shared" ref="AF243:AF259" si="39">+B243-Q243</f>
        <v>0</v>
      </c>
      <c r="AG243" s="540">
        <f t="shared" ref="AG243:AG259" si="40">+P243-AE243</f>
        <v>-9600</v>
      </c>
      <c r="AH243" s="1561">
        <v>1</v>
      </c>
      <c r="AI243" s="540">
        <v>392000</v>
      </c>
    </row>
    <row r="244" spans="1:35" s="1037" customFormat="1" ht="12.6" customHeight="1" x14ac:dyDescent="0.2">
      <c r="A244" s="1429" t="s">
        <v>495</v>
      </c>
      <c r="B244" s="414">
        <v>3</v>
      </c>
      <c r="C244" s="408">
        <v>10859.561111111114</v>
      </c>
      <c r="D244" s="408"/>
      <c r="E244" s="408"/>
      <c r="F244" s="408"/>
      <c r="G244" s="408"/>
      <c r="H244" s="408"/>
      <c r="I244" s="408"/>
      <c r="J244" s="408">
        <v>62</v>
      </c>
      <c r="K244" s="408">
        <v>10921.56</v>
      </c>
      <c r="L244" s="408">
        <v>20390.666666666668</v>
      </c>
      <c r="M244" s="408">
        <v>16735.326666666668</v>
      </c>
      <c r="N244" s="408">
        <v>37125.993333333332</v>
      </c>
      <c r="O244" s="408">
        <v>168184.71333333332</v>
      </c>
      <c r="P244" s="395">
        <v>504554.13999999996</v>
      </c>
      <c r="Q244" s="593">
        <v>3</v>
      </c>
      <c r="R244" s="408">
        <v>15037.44</v>
      </c>
      <c r="S244" s="408"/>
      <c r="T244" s="408"/>
      <c r="U244" s="408"/>
      <c r="V244" s="408"/>
      <c r="W244" s="408"/>
      <c r="X244" s="408"/>
      <c r="Y244" s="408">
        <v>93</v>
      </c>
      <c r="Z244" s="408">
        <v>15130.44</v>
      </c>
      <c r="AA244" s="408">
        <v>30502.15</v>
      </c>
      <c r="AB244" s="408">
        <v>20651</v>
      </c>
      <c r="AC244" s="408">
        <v>51153.15</v>
      </c>
      <c r="AD244" s="408">
        <v>232718.43</v>
      </c>
      <c r="AE244" s="416">
        <v>698155.29</v>
      </c>
      <c r="AF244" s="489">
        <f t="shared" si="39"/>
        <v>0</v>
      </c>
      <c r="AG244" s="395">
        <f t="shared" si="40"/>
        <v>-193601.15000000008</v>
      </c>
      <c r="AH244" s="593">
        <v>3</v>
      </c>
      <c r="AI244" s="395">
        <v>703755.04999999993</v>
      </c>
    </row>
    <row r="245" spans="1:35" s="1037" customFormat="1" ht="12.6" customHeight="1" x14ac:dyDescent="0.2">
      <c r="A245" s="1429" t="s">
        <v>447</v>
      </c>
      <c r="B245" s="414">
        <v>1</v>
      </c>
      <c r="C245" s="408">
        <v>15207.674999999997</v>
      </c>
      <c r="D245" s="408"/>
      <c r="E245" s="408"/>
      <c r="F245" s="408"/>
      <c r="G245" s="408"/>
      <c r="H245" s="408"/>
      <c r="I245" s="408"/>
      <c r="J245" s="408">
        <v>93</v>
      </c>
      <c r="K245" s="408">
        <v>15300.68</v>
      </c>
      <c r="L245" s="408">
        <v>31786</v>
      </c>
      <c r="M245" s="408">
        <v>20727.059999999998</v>
      </c>
      <c r="N245" s="408">
        <v>52513.06</v>
      </c>
      <c r="O245" s="408">
        <v>236121.22</v>
      </c>
      <c r="P245" s="395">
        <v>236121.22</v>
      </c>
      <c r="Q245" s="593">
        <v>1</v>
      </c>
      <c r="R245" s="408">
        <v>15693</v>
      </c>
      <c r="S245" s="408"/>
      <c r="T245" s="408"/>
      <c r="U245" s="408"/>
      <c r="V245" s="408"/>
      <c r="W245" s="408"/>
      <c r="X245" s="408"/>
      <c r="Y245" s="408">
        <v>93</v>
      </c>
      <c r="Z245" s="408">
        <v>15786</v>
      </c>
      <c r="AA245" s="408">
        <v>31786</v>
      </c>
      <c r="AB245" s="408">
        <v>21303.25</v>
      </c>
      <c r="AC245" s="408">
        <v>53089.25</v>
      </c>
      <c r="AD245" s="408">
        <v>242521.25</v>
      </c>
      <c r="AE245" s="416">
        <v>242521.25</v>
      </c>
      <c r="AF245" s="489">
        <f t="shared" si="39"/>
        <v>0</v>
      </c>
      <c r="AG245" s="395">
        <f t="shared" si="40"/>
        <v>-6400.0299999999988</v>
      </c>
      <c r="AH245" s="593">
        <v>1</v>
      </c>
      <c r="AI245" s="395">
        <v>241235.24</v>
      </c>
    </row>
    <row r="246" spans="1:35" s="1037" customFormat="1" ht="12.6" customHeight="1" x14ac:dyDescent="0.2">
      <c r="A246" s="1429" t="s">
        <v>489</v>
      </c>
      <c r="B246" s="414">
        <v>4</v>
      </c>
      <c r="C246" s="408">
        <v>15110.75625</v>
      </c>
      <c r="D246" s="408"/>
      <c r="E246" s="408"/>
      <c r="F246" s="408"/>
      <c r="G246" s="408"/>
      <c r="H246" s="408"/>
      <c r="I246" s="408"/>
      <c r="J246" s="408">
        <v>69.75</v>
      </c>
      <c r="K246" s="408">
        <v>15180.51</v>
      </c>
      <c r="L246" s="408">
        <v>31539.5</v>
      </c>
      <c r="M246" s="408">
        <v>20741.009999999998</v>
      </c>
      <c r="N246" s="408">
        <v>52280.509999999995</v>
      </c>
      <c r="O246" s="408">
        <v>234446.63</v>
      </c>
      <c r="P246" s="395">
        <v>937786.52</v>
      </c>
      <c r="Q246" s="593">
        <v>7</v>
      </c>
      <c r="R246" s="408">
        <v>15680.98</v>
      </c>
      <c r="S246" s="408"/>
      <c r="T246" s="408"/>
      <c r="U246" s="408"/>
      <c r="V246" s="408"/>
      <c r="W246" s="408"/>
      <c r="X246" s="408"/>
      <c r="Y246" s="408">
        <v>93</v>
      </c>
      <c r="Z246" s="408">
        <v>15773.98</v>
      </c>
      <c r="AA246" s="408">
        <v>31532.857142857141</v>
      </c>
      <c r="AB246" s="408">
        <v>21127.688571428571</v>
      </c>
      <c r="AC246" s="408">
        <v>52660.545714285712</v>
      </c>
      <c r="AD246" s="408">
        <v>241948.30571428573</v>
      </c>
      <c r="AE246" s="416">
        <v>1693638.1400000001</v>
      </c>
      <c r="AF246" s="543">
        <f t="shared" si="39"/>
        <v>-3</v>
      </c>
      <c r="AG246" s="395">
        <f t="shared" si="40"/>
        <v>-755851.62000000011</v>
      </c>
      <c r="AH246" s="593">
        <v>7</v>
      </c>
      <c r="AI246" s="395">
        <v>1677903.99</v>
      </c>
    </row>
    <row r="247" spans="1:35" s="1037" customFormat="1" ht="12.6" customHeight="1" x14ac:dyDescent="0.2">
      <c r="A247" s="1429" t="s">
        <v>491</v>
      </c>
      <c r="B247" s="414">
        <v>3</v>
      </c>
      <c r="C247" s="408">
        <v>14361.725</v>
      </c>
      <c r="D247" s="408"/>
      <c r="E247" s="408"/>
      <c r="F247" s="408"/>
      <c r="G247" s="408"/>
      <c r="H247" s="408"/>
      <c r="I247" s="408"/>
      <c r="J247" s="408">
        <v>93</v>
      </c>
      <c r="K247" s="408">
        <v>14454.73</v>
      </c>
      <c r="L247" s="408">
        <v>29586</v>
      </c>
      <c r="M247" s="408">
        <v>19295.233333333334</v>
      </c>
      <c r="N247" s="408">
        <v>48881.233333333337</v>
      </c>
      <c r="O247" s="408">
        <v>222337.99333333335</v>
      </c>
      <c r="P247" s="395">
        <v>667013.98</v>
      </c>
      <c r="Q247" s="593">
        <v>2</v>
      </c>
      <c r="R247" s="408">
        <v>13884.67</v>
      </c>
      <c r="S247" s="408"/>
      <c r="T247" s="408"/>
      <c r="U247" s="408"/>
      <c r="V247" s="408"/>
      <c r="W247" s="408"/>
      <c r="X247" s="408"/>
      <c r="Y247" s="408">
        <v>93</v>
      </c>
      <c r="Z247" s="408">
        <v>13977.67</v>
      </c>
      <c r="AA247" s="408">
        <v>27086</v>
      </c>
      <c r="AB247" s="408">
        <v>18113.134999999998</v>
      </c>
      <c r="AC247" s="408">
        <v>45199.134999999995</v>
      </c>
      <c r="AD247" s="408">
        <v>212931.17499999999</v>
      </c>
      <c r="AE247" s="416">
        <v>425862.35</v>
      </c>
      <c r="AF247" s="543">
        <f t="shared" si="39"/>
        <v>1</v>
      </c>
      <c r="AG247" s="395">
        <f t="shared" si="40"/>
        <v>241151.63</v>
      </c>
      <c r="AH247" s="593">
        <v>3</v>
      </c>
      <c r="AI247" s="395">
        <v>673061.72</v>
      </c>
    </row>
    <row r="248" spans="1:35" s="1037" customFormat="1" ht="12.6" customHeight="1" x14ac:dyDescent="0.2">
      <c r="A248" s="1429" t="s">
        <v>449</v>
      </c>
      <c r="B248" s="414">
        <v>19</v>
      </c>
      <c r="C248" s="408">
        <v>10822.298684210524</v>
      </c>
      <c r="D248" s="408"/>
      <c r="E248" s="408"/>
      <c r="F248" s="408"/>
      <c r="G248" s="408"/>
      <c r="H248" s="408"/>
      <c r="I248" s="408"/>
      <c r="J248" s="408">
        <v>53.84</v>
      </c>
      <c r="K248" s="408">
        <v>10876.14</v>
      </c>
      <c r="L248" s="408">
        <v>22100.649473684211</v>
      </c>
      <c r="M248" s="408">
        <v>14415.334736842116</v>
      </c>
      <c r="N248" s="408">
        <v>36515.984210526323</v>
      </c>
      <c r="O248" s="408">
        <v>167029.66421052633</v>
      </c>
      <c r="P248" s="395">
        <v>3173563.62</v>
      </c>
      <c r="Q248" s="593">
        <v>19</v>
      </c>
      <c r="R248" s="408">
        <v>11235.49</v>
      </c>
      <c r="S248" s="408"/>
      <c r="T248" s="408"/>
      <c r="U248" s="408"/>
      <c r="V248" s="408"/>
      <c r="W248" s="408"/>
      <c r="X248" s="408"/>
      <c r="Y248" s="408">
        <v>93</v>
      </c>
      <c r="Z248" s="408">
        <v>11328.49</v>
      </c>
      <c r="AA248" s="408">
        <v>22964.871176470588</v>
      </c>
      <c r="AB248" s="408">
        <v>15268.813441176471</v>
      </c>
      <c r="AC248" s="408">
        <v>38233.684617647057</v>
      </c>
      <c r="AD248" s="408">
        <v>174175.56461764706</v>
      </c>
      <c r="AE248" s="416">
        <v>3309335.727735294</v>
      </c>
      <c r="AF248" s="489">
        <f t="shared" si="39"/>
        <v>0</v>
      </c>
      <c r="AG248" s="395">
        <f t="shared" si="40"/>
        <v>-135772.10773529392</v>
      </c>
      <c r="AH248" s="593">
        <v>19</v>
      </c>
      <c r="AI248" s="395">
        <v>3215641.33</v>
      </c>
    </row>
    <row r="249" spans="1:35" s="1037" customFormat="1" ht="12.6" customHeight="1" x14ac:dyDescent="0.2">
      <c r="A249" s="1429" t="s">
        <v>450</v>
      </c>
      <c r="B249" s="414">
        <v>39</v>
      </c>
      <c r="C249" s="408">
        <v>6866.1965811965811</v>
      </c>
      <c r="D249" s="408"/>
      <c r="E249" s="408"/>
      <c r="F249" s="408"/>
      <c r="G249" s="408"/>
      <c r="H249" s="408"/>
      <c r="I249" s="408"/>
      <c r="J249" s="408">
        <v>45.9</v>
      </c>
      <c r="K249" s="408">
        <v>6912.1</v>
      </c>
      <c r="L249" s="408">
        <v>13290.586923076924</v>
      </c>
      <c r="M249" s="408">
        <v>15688.176410256401</v>
      </c>
      <c r="N249" s="408">
        <v>28978.763333333325</v>
      </c>
      <c r="O249" s="408">
        <v>111923.96333333333</v>
      </c>
      <c r="P249" s="395">
        <v>4365034.57</v>
      </c>
      <c r="Q249" s="593">
        <v>38</v>
      </c>
      <c r="R249" s="408">
        <v>8054.19</v>
      </c>
      <c r="S249" s="408"/>
      <c r="T249" s="408"/>
      <c r="U249" s="408"/>
      <c r="V249" s="408"/>
      <c r="W249" s="408"/>
      <c r="X249" s="408"/>
      <c r="Y249" s="408">
        <v>93</v>
      </c>
      <c r="Z249" s="408">
        <v>8147.19</v>
      </c>
      <c r="AA249" s="408">
        <v>16528.720789473686</v>
      </c>
      <c r="AB249" s="408">
        <v>10877.213421052633</v>
      </c>
      <c r="AC249" s="408">
        <v>27405.93421052632</v>
      </c>
      <c r="AD249" s="408">
        <v>125172.21421052632</v>
      </c>
      <c r="AE249" s="416">
        <v>4756544.1400000006</v>
      </c>
      <c r="AF249" s="543">
        <f t="shared" si="39"/>
        <v>1</v>
      </c>
      <c r="AG249" s="395">
        <f t="shared" si="40"/>
        <v>-391509.5700000003</v>
      </c>
      <c r="AH249" s="593">
        <v>39</v>
      </c>
      <c r="AI249" s="395">
        <v>5280278.54</v>
      </c>
    </row>
    <row r="250" spans="1:35" s="1037" customFormat="1" ht="12.6" customHeight="1" x14ac:dyDescent="0.2">
      <c r="A250" s="1429" t="s">
        <v>451</v>
      </c>
      <c r="B250" s="414">
        <v>10</v>
      </c>
      <c r="C250" s="408">
        <v>4739.8904999999995</v>
      </c>
      <c r="D250" s="408"/>
      <c r="E250" s="408"/>
      <c r="F250" s="408"/>
      <c r="G250" s="408"/>
      <c r="H250" s="408"/>
      <c r="I250" s="408"/>
      <c r="J250" s="408">
        <v>25.58</v>
      </c>
      <c r="K250" s="408">
        <v>4765.47</v>
      </c>
      <c r="L250" s="408">
        <v>9496.8359999999993</v>
      </c>
      <c r="M250" s="408">
        <v>9666.7610000000004</v>
      </c>
      <c r="N250" s="408">
        <v>19163.597000000002</v>
      </c>
      <c r="O250" s="408">
        <v>76349.236999999994</v>
      </c>
      <c r="P250" s="395">
        <v>763492.36999999988</v>
      </c>
      <c r="Q250" s="593">
        <v>10</v>
      </c>
      <c r="R250" s="408">
        <v>5727.05</v>
      </c>
      <c r="S250" s="408"/>
      <c r="T250" s="408"/>
      <c r="U250" s="408"/>
      <c r="V250" s="408"/>
      <c r="W250" s="408"/>
      <c r="X250" s="408"/>
      <c r="Y250" s="408">
        <v>93</v>
      </c>
      <c r="Z250" s="408">
        <v>5820.05</v>
      </c>
      <c r="AA250" s="408">
        <v>11006.581</v>
      </c>
      <c r="AB250" s="408">
        <v>8161.4121399999985</v>
      </c>
      <c r="AC250" s="408">
        <v>19167.993139999999</v>
      </c>
      <c r="AD250" s="408">
        <v>89008.593140000012</v>
      </c>
      <c r="AE250" s="416">
        <v>890085.93140000012</v>
      </c>
      <c r="AF250" s="489">
        <f t="shared" si="39"/>
        <v>0</v>
      </c>
      <c r="AG250" s="395">
        <f t="shared" si="40"/>
        <v>-126593.56140000024</v>
      </c>
      <c r="AH250" s="593">
        <v>11</v>
      </c>
      <c r="AI250" s="395">
        <v>1016550.44</v>
      </c>
    </row>
    <row r="251" spans="1:35" s="1037" customFormat="1" ht="12.6" customHeight="1" x14ac:dyDescent="0.2">
      <c r="A251" s="1429" t="s">
        <v>498</v>
      </c>
      <c r="B251" s="414">
        <v>26</v>
      </c>
      <c r="C251" s="408">
        <v>3531.3293589743585</v>
      </c>
      <c r="D251" s="408"/>
      <c r="E251" s="408"/>
      <c r="F251" s="408"/>
      <c r="G251" s="408"/>
      <c r="H251" s="408"/>
      <c r="I251" s="408"/>
      <c r="J251" s="408">
        <v>27.72</v>
      </c>
      <c r="K251" s="408">
        <v>3559.05</v>
      </c>
      <c r="L251" s="408">
        <v>7259.4880769230767</v>
      </c>
      <c r="M251" s="408">
        <v>5846.6484615384597</v>
      </c>
      <c r="N251" s="408">
        <v>13106.136538461536</v>
      </c>
      <c r="O251" s="408">
        <v>55814.73653846154</v>
      </c>
      <c r="P251" s="395">
        <v>1451183.1500000001</v>
      </c>
      <c r="Q251" s="593">
        <v>25</v>
      </c>
      <c r="R251" s="408">
        <v>4204.78</v>
      </c>
      <c r="S251" s="408"/>
      <c r="T251" s="408"/>
      <c r="U251" s="408"/>
      <c r="V251" s="408"/>
      <c r="W251" s="408"/>
      <c r="X251" s="408"/>
      <c r="Y251" s="408">
        <v>93</v>
      </c>
      <c r="Z251" s="408">
        <v>4297.78</v>
      </c>
      <c r="AA251" s="408">
        <v>8811.6070833333342</v>
      </c>
      <c r="AB251" s="408">
        <v>5699.9467416666666</v>
      </c>
      <c r="AC251" s="408">
        <v>14511.553825000001</v>
      </c>
      <c r="AD251" s="408">
        <v>66084.913824999996</v>
      </c>
      <c r="AE251" s="416">
        <v>1652122.8456249998</v>
      </c>
      <c r="AF251" s="543">
        <f t="shared" si="39"/>
        <v>1</v>
      </c>
      <c r="AG251" s="395">
        <f t="shared" si="40"/>
        <v>-200939.6956249997</v>
      </c>
      <c r="AH251" s="593">
        <v>27</v>
      </c>
      <c r="AI251" s="395">
        <v>1789647.49</v>
      </c>
    </row>
    <row r="252" spans="1:35" s="1037" customFormat="1" ht="12.6" customHeight="1" x14ac:dyDescent="0.2">
      <c r="A252" s="1429" t="s">
        <v>499</v>
      </c>
      <c r="B252" s="414">
        <v>3</v>
      </c>
      <c r="C252" s="408">
        <v>2500</v>
      </c>
      <c r="D252" s="408"/>
      <c r="E252" s="408"/>
      <c r="F252" s="408"/>
      <c r="G252" s="408"/>
      <c r="H252" s="408"/>
      <c r="I252" s="408"/>
      <c r="J252" s="408">
        <v>0</v>
      </c>
      <c r="K252" s="408">
        <v>2500</v>
      </c>
      <c r="L252" s="408">
        <v>5400</v>
      </c>
      <c r="M252" s="408">
        <v>3554.18</v>
      </c>
      <c r="N252" s="408">
        <v>8954.18</v>
      </c>
      <c r="O252" s="408">
        <v>38954.18</v>
      </c>
      <c r="P252" s="395">
        <v>116862.54000000001</v>
      </c>
      <c r="Q252" s="593">
        <v>3</v>
      </c>
      <c r="R252" s="408">
        <v>2500</v>
      </c>
      <c r="S252" s="408"/>
      <c r="T252" s="408"/>
      <c r="U252" s="408"/>
      <c r="V252" s="408"/>
      <c r="W252" s="408"/>
      <c r="X252" s="408"/>
      <c r="Y252" s="408">
        <v>93</v>
      </c>
      <c r="Z252" s="408">
        <v>2593</v>
      </c>
      <c r="AA252" s="408">
        <v>5400</v>
      </c>
      <c r="AB252" s="408">
        <v>3393.7599999999998</v>
      </c>
      <c r="AC252" s="408">
        <v>8793.76</v>
      </c>
      <c r="AD252" s="408">
        <v>39909.760000000002</v>
      </c>
      <c r="AE252" s="416">
        <v>119729.28</v>
      </c>
      <c r="AF252" s="489">
        <f t="shared" si="39"/>
        <v>0</v>
      </c>
      <c r="AG252" s="395">
        <f t="shared" si="40"/>
        <v>-2866.7399999999907</v>
      </c>
      <c r="AH252" s="593">
        <v>3</v>
      </c>
      <c r="AI252" s="395">
        <v>120581.73</v>
      </c>
    </row>
    <row r="253" spans="1:35" s="1495" customFormat="1" ht="12.6" customHeight="1" x14ac:dyDescent="0.2">
      <c r="A253" s="1563" t="s">
        <v>350</v>
      </c>
      <c r="B253" s="482">
        <v>109</v>
      </c>
      <c r="C253" s="1564">
        <v>111199.43248549258</v>
      </c>
      <c r="D253" s="1564"/>
      <c r="E253" s="1564"/>
      <c r="F253" s="1564"/>
      <c r="G253" s="1564"/>
      <c r="H253" s="1564"/>
      <c r="I253" s="1564"/>
      <c r="J253" s="1564">
        <v>470.78999999999996</v>
      </c>
      <c r="K253" s="1564">
        <v>111670.24</v>
      </c>
      <c r="L253" s="1564">
        <v>226849.72714035088</v>
      </c>
      <c r="M253" s="1564">
        <v>126669.73060863696</v>
      </c>
      <c r="N253" s="1564">
        <v>353519.45774898789</v>
      </c>
      <c r="O253" s="1564">
        <v>1693562.3377489878</v>
      </c>
      <c r="P253" s="483">
        <v>12598012.109999999</v>
      </c>
      <c r="Q253" s="1565">
        <v>109</v>
      </c>
      <c r="R253" s="1564">
        <v>120017.60000000001</v>
      </c>
      <c r="S253" s="1564"/>
      <c r="T253" s="1564"/>
      <c r="U253" s="1564"/>
      <c r="V253" s="1564"/>
      <c r="W253" s="1564"/>
      <c r="X253" s="1564"/>
      <c r="Y253" s="1564">
        <v>837</v>
      </c>
      <c r="Z253" s="1564">
        <v>120854.6</v>
      </c>
      <c r="AA253" s="1564">
        <v>241618.78719213474</v>
      </c>
      <c r="AB253" s="1564">
        <v>124596.21931532434</v>
      </c>
      <c r="AC253" s="1564">
        <v>366215.0065074591</v>
      </c>
      <c r="AD253" s="1564">
        <v>1816470.2065074591</v>
      </c>
      <c r="AE253" s="1566">
        <v>14179994.954760294</v>
      </c>
      <c r="AF253" s="509">
        <f t="shared" si="39"/>
        <v>0</v>
      </c>
      <c r="AG253" s="483">
        <f t="shared" si="40"/>
        <v>-1581982.844760295</v>
      </c>
      <c r="AH253" s="1565">
        <v>114</v>
      </c>
      <c r="AI253" s="483">
        <v>15110655.530000001</v>
      </c>
    </row>
    <row r="254" spans="1:35" s="1037" customFormat="1" ht="12.6" customHeight="1" x14ac:dyDescent="0.2">
      <c r="A254" s="1567" t="s">
        <v>345</v>
      </c>
      <c r="B254" s="414"/>
      <c r="C254" s="408"/>
      <c r="D254" s="408"/>
      <c r="E254" s="408"/>
      <c r="F254" s="408"/>
      <c r="G254" s="408"/>
      <c r="H254" s="408"/>
      <c r="I254" s="408"/>
      <c r="J254" s="408"/>
      <c r="K254" s="408"/>
      <c r="L254" s="408"/>
      <c r="M254" s="408"/>
      <c r="N254" s="408"/>
      <c r="O254" s="408"/>
      <c r="P254" s="395">
        <v>76500</v>
      </c>
      <c r="Q254" s="593"/>
      <c r="R254" s="408"/>
      <c r="S254" s="408"/>
      <c r="T254" s="408"/>
      <c r="U254" s="408"/>
      <c r="V254" s="408"/>
      <c r="W254" s="408"/>
      <c r="X254" s="408"/>
      <c r="Y254" s="408"/>
      <c r="Z254" s="408"/>
      <c r="AA254" s="408"/>
      <c r="AB254" s="408"/>
      <c r="AC254" s="408"/>
      <c r="AD254" s="408"/>
      <c r="AE254" s="416">
        <v>144000</v>
      </c>
      <c r="AF254" s="489">
        <f t="shared" si="39"/>
        <v>0</v>
      </c>
      <c r="AG254" s="395">
        <f t="shared" si="40"/>
        <v>-67500</v>
      </c>
      <c r="AH254" s="593"/>
      <c r="AI254" s="395">
        <v>144000</v>
      </c>
    </row>
    <row r="255" spans="1:35" s="1037" customFormat="1" ht="12.6" customHeight="1" x14ac:dyDescent="0.2">
      <c r="A255" s="1567" t="s">
        <v>483</v>
      </c>
      <c r="B255" s="414"/>
      <c r="C255" s="408"/>
      <c r="D255" s="408"/>
      <c r="E255" s="408"/>
      <c r="F255" s="408"/>
      <c r="G255" s="408"/>
      <c r="H255" s="408"/>
      <c r="I255" s="408"/>
      <c r="J255" s="408"/>
      <c r="K255" s="408"/>
      <c r="L255" s="408"/>
      <c r="M255" s="408"/>
      <c r="N255" s="408"/>
      <c r="O255" s="408"/>
      <c r="P255" s="395">
        <v>875145.74000000022</v>
      </c>
      <c r="Q255" s="593"/>
      <c r="R255" s="408"/>
      <c r="S255" s="408"/>
      <c r="T255" s="408"/>
      <c r="U255" s="408"/>
      <c r="V255" s="408"/>
      <c r="W255" s="408"/>
      <c r="X255" s="408"/>
      <c r="Y255" s="408"/>
      <c r="Z255" s="408"/>
      <c r="AA255" s="408"/>
      <c r="AB255" s="408"/>
      <c r="AC255" s="408"/>
      <c r="AD255" s="408"/>
      <c r="AE255" s="416">
        <v>975657.54679999989</v>
      </c>
      <c r="AF255" s="489">
        <f t="shared" si="39"/>
        <v>0</v>
      </c>
      <c r="AG255" s="395">
        <f t="shared" si="40"/>
        <v>-100511.80679999967</v>
      </c>
      <c r="AH255" s="593"/>
      <c r="AI255" s="395">
        <v>1055407.1500000001</v>
      </c>
    </row>
    <row r="256" spans="1:35" s="1037" customFormat="1" ht="12.6" customHeight="1" x14ac:dyDescent="0.2">
      <c r="A256" s="1567" t="s">
        <v>343</v>
      </c>
      <c r="B256" s="414"/>
      <c r="C256" s="408"/>
      <c r="D256" s="408"/>
      <c r="E256" s="408"/>
      <c r="F256" s="408"/>
      <c r="G256" s="408"/>
      <c r="H256" s="408"/>
      <c r="I256" s="408"/>
      <c r="J256" s="408"/>
      <c r="K256" s="408"/>
      <c r="L256" s="408"/>
      <c r="M256" s="408"/>
      <c r="N256" s="408"/>
      <c r="O256" s="408"/>
      <c r="P256" s="395"/>
      <c r="Q256" s="593"/>
      <c r="R256" s="408"/>
      <c r="S256" s="408"/>
      <c r="T256" s="408"/>
      <c r="U256" s="408"/>
      <c r="V256" s="408"/>
      <c r="W256" s="408"/>
      <c r="X256" s="408"/>
      <c r="Y256" s="408"/>
      <c r="Z256" s="408"/>
      <c r="AA256" s="408"/>
      <c r="AB256" s="408"/>
      <c r="AC256" s="408"/>
      <c r="AD256" s="408"/>
      <c r="AE256" s="416">
        <v>167422</v>
      </c>
      <c r="AF256" s="489">
        <f t="shared" si="39"/>
        <v>0</v>
      </c>
      <c r="AG256" s="395">
        <f t="shared" si="40"/>
        <v>-167422</v>
      </c>
      <c r="AH256" s="593"/>
      <c r="AI256" s="395">
        <v>167422</v>
      </c>
    </row>
    <row r="257" spans="1:35" s="1037" customFormat="1" ht="12.6" customHeight="1" x14ac:dyDescent="0.2">
      <c r="A257" s="1567" t="s">
        <v>21230</v>
      </c>
      <c r="B257" s="414"/>
      <c r="C257" s="408"/>
      <c r="D257" s="408"/>
      <c r="E257" s="408"/>
      <c r="F257" s="408"/>
      <c r="G257" s="408"/>
      <c r="H257" s="408"/>
      <c r="I257" s="408"/>
      <c r="J257" s="408"/>
      <c r="K257" s="408"/>
      <c r="L257" s="408"/>
      <c r="M257" s="408"/>
      <c r="N257" s="408"/>
      <c r="O257" s="408"/>
      <c r="P257" s="395">
        <v>38838.390000000007</v>
      </c>
      <c r="Q257" s="593"/>
      <c r="R257" s="408"/>
      <c r="S257" s="408"/>
      <c r="T257" s="408"/>
      <c r="U257" s="408"/>
      <c r="V257" s="408"/>
      <c r="W257" s="408"/>
      <c r="X257" s="408"/>
      <c r="Y257" s="408"/>
      <c r="Z257" s="408"/>
      <c r="AA257" s="408"/>
      <c r="AB257" s="408"/>
      <c r="AC257" s="408"/>
      <c r="AD257" s="408"/>
      <c r="AE257" s="416">
        <v>54364.53</v>
      </c>
      <c r="AF257" s="489">
        <f t="shared" si="39"/>
        <v>0</v>
      </c>
      <c r="AG257" s="395">
        <f t="shared" si="40"/>
        <v>-15526.139999999992</v>
      </c>
      <c r="AH257" s="593"/>
      <c r="AI257" s="395">
        <v>90055.319999999992</v>
      </c>
    </row>
    <row r="258" spans="1:35" s="1037" customFormat="1" ht="12.6" customHeight="1" x14ac:dyDescent="0.2">
      <c r="A258" s="1563" t="s">
        <v>352</v>
      </c>
      <c r="B258" s="420"/>
      <c r="C258" s="1568"/>
      <c r="D258" s="1568"/>
      <c r="E258" s="1568"/>
      <c r="F258" s="1568"/>
      <c r="G258" s="1568"/>
      <c r="H258" s="1568"/>
      <c r="I258" s="1568"/>
      <c r="J258" s="1568"/>
      <c r="K258" s="1568"/>
      <c r="L258" s="1568"/>
      <c r="M258" s="1568"/>
      <c r="N258" s="1568"/>
      <c r="O258" s="1568"/>
      <c r="P258" s="421">
        <v>990484.13000000024</v>
      </c>
      <c r="Q258" s="1569"/>
      <c r="R258" s="1568"/>
      <c r="S258" s="1568"/>
      <c r="T258" s="1568"/>
      <c r="U258" s="1568"/>
      <c r="V258" s="1568"/>
      <c r="W258" s="1568"/>
      <c r="X258" s="1568"/>
      <c r="Y258" s="1568"/>
      <c r="Z258" s="1568"/>
      <c r="AA258" s="1568"/>
      <c r="AB258" s="1568"/>
      <c r="AC258" s="1568"/>
      <c r="AD258" s="1568"/>
      <c r="AE258" s="1570">
        <v>1341444.0767999999</v>
      </c>
      <c r="AF258" s="508">
        <f t="shared" si="39"/>
        <v>0</v>
      </c>
      <c r="AG258" s="421">
        <f t="shared" si="40"/>
        <v>-350959.94679999969</v>
      </c>
      <c r="AH258" s="1569"/>
      <c r="AI258" s="421">
        <v>1456884.4700000002</v>
      </c>
    </row>
    <row r="259" spans="1:35" s="1037" customFormat="1" ht="12.6" customHeight="1" thickBot="1" x14ac:dyDescent="0.25">
      <c r="A259" s="1571" t="s">
        <v>0</v>
      </c>
      <c r="B259" s="499">
        <v>109</v>
      </c>
      <c r="C259" s="1572"/>
      <c r="D259" s="1572"/>
      <c r="E259" s="1572"/>
      <c r="F259" s="1572"/>
      <c r="G259" s="1572"/>
      <c r="H259" s="1572"/>
      <c r="I259" s="1572"/>
      <c r="J259" s="1572"/>
      <c r="K259" s="1572"/>
      <c r="L259" s="1572"/>
      <c r="M259" s="1572"/>
      <c r="N259" s="1572"/>
      <c r="O259" s="1572"/>
      <c r="P259" s="500">
        <v>13588496.24</v>
      </c>
      <c r="Q259" s="1573">
        <v>109</v>
      </c>
      <c r="R259" s="1572"/>
      <c r="S259" s="1572"/>
      <c r="T259" s="1572"/>
      <c r="U259" s="1572"/>
      <c r="V259" s="1572"/>
      <c r="W259" s="1572"/>
      <c r="X259" s="1572"/>
      <c r="Y259" s="1572"/>
      <c r="Z259" s="1572"/>
      <c r="AA259" s="1572"/>
      <c r="AB259" s="1572"/>
      <c r="AC259" s="1572"/>
      <c r="AD259" s="1572"/>
      <c r="AE259" s="1574">
        <v>15521439.031560294</v>
      </c>
      <c r="AF259" s="510">
        <f t="shared" si="39"/>
        <v>0</v>
      </c>
      <c r="AG259" s="500">
        <f t="shared" si="40"/>
        <v>-1932942.7915602941</v>
      </c>
      <c r="AH259" s="1573">
        <v>114</v>
      </c>
      <c r="AI259" s="500">
        <v>16567540.000000002</v>
      </c>
    </row>
    <row r="260" spans="1:35" s="1037" customFormat="1" ht="21" customHeight="1" thickTop="1" thickBot="1" x14ac:dyDescent="0.25">
      <c r="A260" s="1982" t="s">
        <v>574</v>
      </c>
      <c r="B260" s="1982"/>
      <c r="C260" s="1982"/>
      <c r="D260" s="1982"/>
      <c r="E260" s="1982"/>
      <c r="F260" s="1982"/>
      <c r="G260" s="1982"/>
      <c r="H260" s="1982"/>
      <c r="I260" s="1982"/>
      <c r="J260" s="1982"/>
      <c r="K260" s="1982"/>
      <c r="L260" s="1982"/>
      <c r="M260" s="1982"/>
      <c r="N260" s="1982"/>
      <c r="O260" s="1982"/>
      <c r="P260" s="1982"/>
      <c r="Q260" s="1982"/>
      <c r="R260" s="1982"/>
      <c r="S260" s="1982"/>
      <c r="T260" s="1982"/>
      <c r="U260" s="1982"/>
      <c r="V260" s="1982"/>
      <c r="W260" s="1982"/>
      <c r="X260" s="1982"/>
      <c r="Y260" s="1982"/>
      <c r="Z260" s="1982"/>
      <c r="AA260" s="1982"/>
      <c r="AB260" s="1982"/>
      <c r="AC260" s="1982"/>
      <c r="AD260" s="1982"/>
      <c r="AE260" s="1982"/>
      <c r="AF260" s="1982"/>
      <c r="AG260" s="1982"/>
      <c r="AH260" s="1982"/>
      <c r="AI260" s="1982"/>
    </row>
    <row r="261" spans="1:35" s="1037" customFormat="1" ht="12.6" customHeight="1" thickTop="1" x14ac:dyDescent="0.2">
      <c r="A261" s="1545" t="s">
        <v>508</v>
      </c>
      <c r="B261" s="1546"/>
      <c r="C261" s="1547"/>
      <c r="D261" s="1547"/>
      <c r="E261" s="1547"/>
      <c r="F261" s="1547"/>
      <c r="G261" s="1547"/>
      <c r="H261" s="1547"/>
      <c r="I261" s="1547"/>
      <c r="J261" s="1547"/>
      <c r="K261" s="1547"/>
      <c r="L261" s="1547"/>
      <c r="M261" s="1547"/>
      <c r="N261" s="1547"/>
      <c r="O261" s="1547"/>
      <c r="P261" s="1548"/>
      <c r="Q261" s="581"/>
      <c r="R261" s="1547"/>
      <c r="S261" s="1547"/>
      <c r="T261" s="1547"/>
      <c r="U261" s="1547"/>
      <c r="V261" s="1547"/>
      <c r="W261" s="1547"/>
      <c r="X261" s="1547"/>
      <c r="Y261" s="1547"/>
      <c r="Z261" s="1547"/>
      <c r="AA261" s="1547"/>
      <c r="AB261" s="1547"/>
      <c r="AC261" s="1547"/>
      <c r="AD261" s="1547"/>
      <c r="AE261" s="1549"/>
      <c r="AF261" s="1477"/>
      <c r="AG261" s="1478"/>
      <c r="AH261" s="581"/>
      <c r="AI261" s="1548"/>
    </row>
    <row r="262" spans="1:35" s="1037" customFormat="1" ht="12.6" customHeight="1" x14ac:dyDescent="0.2">
      <c r="A262" s="1550" t="s">
        <v>486</v>
      </c>
      <c r="B262" s="528">
        <v>1</v>
      </c>
      <c r="C262" s="1482">
        <v>28000</v>
      </c>
      <c r="D262" s="1482"/>
      <c r="E262" s="1482"/>
      <c r="F262" s="1482"/>
      <c r="G262" s="1482"/>
      <c r="H262" s="1482"/>
      <c r="I262" s="1482"/>
      <c r="J262" s="1482"/>
      <c r="K262" s="1482">
        <v>28000</v>
      </c>
      <c r="L262" s="1482">
        <v>56000</v>
      </c>
      <c r="M262" s="1482">
        <v>28000</v>
      </c>
      <c r="N262" s="1482">
        <v>84000</v>
      </c>
      <c r="O262" s="1482">
        <v>420000</v>
      </c>
      <c r="P262" s="389">
        <v>420000</v>
      </c>
      <c r="Q262" s="536">
        <v>1</v>
      </c>
      <c r="R262" s="1482">
        <v>28000</v>
      </c>
      <c r="S262" s="1482"/>
      <c r="T262" s="1482"/>
      <c r="U262" s="1482"/>
      <c r="V262" s="1482"/>
      <c r="W262" s="1482"/>
      <c r="X262" s="1482"/>
      <c r="Y262" s="1482"/>
      <c r="Z262" s="1482">
        <v>28000</v>
      </c>
      <c r="AA262" s="1482">
        <v>56000</v>
      </c>
      <c r="AB262" s="1482">
        <v>28000</v>
      </c>
      <c r="AC262" s="1482">
        <v>84000</v>
      </c>
      <c r="AD262" s="1482">
        <v>420000</v>
      </c>
      <c r="AE262" s="391">
        <v>420000</v>
      </c>
      <c r="AF262" s="489">
        <f t="shared" ref="AF262:AF263" si="41">+B262-Q262</f>
        <v>0</v>
      </c>
      <c r="AG262" s="91">
        <f t="shared" ref="AG262:AG263" si="42">+P262-AE262</f>
        <v>0</v>
      </c>
      <c r="AH262" s="536">
        <v>1</v>
      </c>
      <c r="AI262" s="389">
        <v>420000</v>
      </c>
    </row>
    <row r="263" spans="1:35" s="1037" customFormat="1" ht="12.6" customHeight="1" x14ac:dyDescent="0.2">
      <c r="A263" s="1550" t="s">
        <v>21269</v>
      </c>
      <c r="B263" s="528"/>
      <c r="C263" s="1482"/>
      <c r="D263" s="1482"/>
      <c r="E263" s="1482"/>
      <c r="F263" s="1482"/>
      <c r="G263" s="1482"/>
      <c r="H263" s="1482"/>
      <c r="I263" s="1482"/>
      <c r="J263" s="1482"/>
      <c r="K263" s="1482"/>
      <c r="L263" s="1482"/>
      <c r="M263" s="1482"/>
      <c r="N263" s="1482"/>
      <c r="O263" s="1482">
        <v>31500</v>
      </c>
      <c r="P263" s="389">
        <v>31500</v>
      </c>
      <c r="Q263" s="536"/>
      <c r="R263" s="1482"/>
      <c r="S263" s="1482"/>
      <c r="T263" s="1482"/>
      <c r="U263" s="1482"/>
      <c r="V263" s="1482"/>
      <c r="W263" s="1482"/>
      <c r="X263" s="1482"/>
      <c r="Y263" s="1482"/>
      <c r="Z263" s="1482"/>
      <c r="AA263" s="1482"/>
      <c r="AB263" s="1482"/>
      <c r="AC263" s="1482"/>
      <c r="AD263" s="1482">
        <v>31500</v>
      </c>
      <c r="AE263" s="391">
        <v>31500</v>
      </c>
      <c r="AF263" s="489">
        <f t="shared" si="41"/>
        <v>0</v>
      </c>
      <c r="AG263" s="91">
        <f t="shared" si="42"/>
        <v>0</v>
      </c>
      <c r="AH263" s="536"/>
      <c r="AI263" s="389">
        <v>31500</v>
      </c>
    </row>
    <row r="264" spans="1:35" s="1037" customFormat="1" ht="12.6" customHeight="1" x14ac:dyDescent="0.2">
      <c r="A264" s="1551" t="s">
        <v>641</v>
      </c>
      <c r="B264" s="1552"/>
      <c r="C264" s="1553"/>
      <c r="D264" s="1553"/>
      <c r="E264" s="1553"/>
      <c r="F264" s="1553"/>
      <c r="G264" s="1553"/>
      <c r="H264" s="1553"/>
      <c r="I264" s="1553"/>
      <c r="J264" s="1553"/>
      <c r="K264" s="1553"/>
      <c r="L264" s="1553"/>
      <c r="M264" s="1553"/>
      <c r="N264" s="1553"/>
      <c r="O264" s="1553"/>
      <c r="P264" s="1554"/>
      <c r="Q264" s="582"/>
      <c r="R264" s="1553"/>
      <c r="S264" s="1553"/>
      <c r="T264" s="1553"/>
      <c r="U264" s="1553"/>
      <c r="V264" s="1553"/>
      <c r="W264" s="1553"/>
      <c r="X264" s="1553"/>
      <c r="Y264" s="1553"/>
      <c r="Z264" s="1553"/>
      <c r="AA264" s="1553"/>
      <c r="AB264" s="1553"/>
      <c r="AC264" s="1553"/>
      <c r="AD264" s="1553"/>
      <c r="AE264" s="1555"/>
      <c r="AF264" s="1556"/>
      <c r="AG264" s="1554"/>
      <c r="AH264" s="582"/>
      <c r="AI264" s="1554"/>
    </row>
    <row r="265" spans="1:35" s="1037" customFormat="1" ht="12.6" customHeight="1" x14ac:dyDescent="0.2">
      <c r="A265" s="1550" t="s">
        <v>642</v>
      </c>
      <c r="B265" s="528"/>
      <c r="C265" s="1482"/>
      <c r="D265" s="1482"/>
      <c r="E265" s="1482"/>
      <c r="F265" s="1482"/>
      <c r="G265" s="1482"/>
      <c r="H265" s="1482"/>
      <c r="I265" s="1482"/>
      <c r="J265" s="1482"/>
      <c r="K265" s="1482"/>
      <c r="L265" s="1482"/>
      <c r="M265" s="1482"/>
      <c r="N265" s="1482"/>
      <c r="O265" s="1482"/>
      <c r="P265" s="389"/>
      <c r="Q265" s="536"/>
      <c r="R265" s="1482"/>
      <c r="S265" s="1482"/>
      <c r="T265" s="1482"/>
      <c r="U265" s="1482"/>
      <c r="V265" s="1482"/>
      <c r="W265" s="1482"/>
      <c r="X265" s="1482"/>
      <c r="Y265" s="1482"/>
      <c r="Z265" s="1482"/>
      <c r="AA265" s="1482"/>
      <c r="AB265" s="1482"/>
      <c r="AC265" s="1482"/>
      <c r="AD265" s="1482"/>
      <c r="AE265" s="391"/>
      <c r="AF265" s="1557"/>
      <c r="AG265" s="389"/>
      <c r="AH265" s="536"/>
      <c r="AI265" s="389"/>
    </row>
    <row r="266" spans="1:35" s="1037" customFormat="1" ht="12.6" customHeight="1" x14ac:dyDescent="0.2">
      <c r="A266" s="1550" t="s">
        <v>447</v>
      </c>
      <c r="B266" s="528">
        <v>1</v>
      </c>
      <c r="C266" s="1482">
        <v>15600</v>
      </c>
      <c r="D266" s="1482"/>
      <c r="E266" s="1482"/>
      <c r="F266" s="1482"/>
      <c r="G266" s="1482"/>
      <c r="H266" s="1482"/>
      <c r="I266" s="1482"/>
      <c r="J266" s="1482"/>
      <c r="K266" s="1482">
        <v>15600</v>
      </c>
      <c r="L266" s="1482">
        <v>34610.74</v>
      </c>
      <c r="M266" s="1482">
        <v>18308.5</v>
      </c>
      <c r="N266" s="1482">
        <v>52919.24</v>
      </c>
      <c r="O266" s="1482">
        <v>241235.24</v>
      </c>
      <c r="P266" s="389">
        <v>241235.24</v>
      </c>
      <c r="Q266" s="536">
        <v>1</v>
      </c>
      <c r="R266" s="1482">
        <v>15600</v>
      </c>
      <c r="S266" s="1482"/>
      <c r="T266" s="1482"/>
      <c r="U266" s="1482"/>
      <c r="V266" s="1482"/>
      <c r="W266" s="1482"/>
      <c r="X266" s="1482"/>
      <c r="Y266" s="1482"/>
      <c r="Z266" s="1482">
        <v>15600</v>
      </c>
      <c r="AA266" s="1482">
        <v>34610.74</v>
      </c>
      <c r="AB266" s="1482">
        <v>18308.5</v>
      </c>
      <c r="AC266" s="1482">
        <v>52919.24</v>
      </c>
      <c r="AD266" s="1482">
        <v>241235.24</v>
      </c>
      <c r="AE266" s="391">
        <v>241235.24</v>
      </c>
      <c r="AF266" s="489">
        <f t="shared" ref="AF266:AF287" si="43">+B266-Q266</f>
        <v>0</v>
      </c>
      <c r="AG266" s="91">
        <f t="shared" ref="AG266:AG287" si="44">+P266-AE266</f>
        <v>0</v>
      </c>
      <c r="AH266" s="536">
        <v>1</v>
      </c>
      <c r="AI266" s="389">
        <v>241235.24</v>
      </c>
    </row>
    <row r="267" spans="1:35" s="1037" customFormat="1" ht="12.6" customHeight="1" x14ac:dyDescent="0.2">
      <c r="A267" s="1550" t="s">
        <v>489</v>
      </c>
      <c r="B267" s="528">
        <v>7</v>
      </c>
      <c r="C267" s="1482">
        <v>15596.5714285714</v>
      </c>
      <c r="D267" s="1482"/>
      <c r="E267" s="1482"/>
      <c r="F267" s="1482"/>
      <c r="G267" s="1482"/>
      <c r="H267" s="1482"/>
      <c r="I267" s="1482"/>
      <c r="J267" s="1482"/>
      <c r="K267" s="1482">
        <v>15596.5714285714</v>
      </c>
      <c r="L267" s="1482">
        <v>240803.68</v>
      </c>
      <c r="M267" s="1482">
        <v>127372.04</v>
      </c>
      <c r="N267" s="1482">
        <v>368175.72</v>
      </c>
      <c r="O267" s="1482">
        <v>239755.38857142901</v>
      </c>
      <c r="P267" s="389">
        <v>1678287.72</v>
      </c>
      <c r="Q267" s="536">
        <v>7</v>
      </c>
      <c r="R267" s="1482">
        <v>15596.5714285714</v>
      </c>
      <c r="S267" s="1482"/>
      <c r="T267" s="1482"/>
      <c r="U267" s="1482"/>
      <c r="V267" s="1482"/>
      <c r="W267" s="1482"/>
      <c r="X267" s="1482"/>
      <c r="Y267" s="1482"/>
      <c r="Z267" s="1482">
        <v>15596.5714285714</v>
      </c>
      <c r="AA267" s="1482">
        <v>240803.68</v>
      </c>
      <c r="AB267" s="1482">
        <v>127372.04</v>
      </c>
      <c r="AC267" s="1482">
        <v>368175.72</v>
      </c>
      <c r="AD267" s="1482">
        <v>239755.38857142901</v>
      </c>
      <c r="AE267" s="391">
        <v>1678287.72</v>
      </c>
      <c r="AF267" s="489">
        <f t="shared" si="43"/>
        <v>0</v>
      </c>
      <c r="AG267" s="91">
        <f t="shared" si="44"/>
        <v>0</v>
      </c>
      <c r="AH267" s="536">
        <v>7</v>
      </c>
      <c r="AI267" s="389">
        <v>1678287.72</v>
      </c>
    </row>
    <row r="268" spans="1:35" s="1037" customFormat="1" ht="12.6" customHeight="1" x14ac:dyDescent="0.2">
      <c r="A268" s="1550" t="s">
        <v>490</v>
      </c>
      <c r="B268" s="528">
        <v>1</v>
      </c>
      <c r="C268" s="1482">
        <v>15093</v>
      </c>
      <c r="D268" s="1482"/>
      <c r="E268" s="1482"/>
      <c r="F268" s="1482"/>
      <c r="G268" s="1482"/>
      <c r="H268" s="1482"/>
      <c r="I268" s="1482"/>
      <c r="J268" s="1482"/>
      <c r="K268" s="1482">
        <v>15093</v>
      </c>
      <c r="L268" s="1482">
        <v>33302.74</v>
      </c>
      <c r="M268" s="1482">
        <v>17608.5</v>
      </c>
      <c r="N268" s="1482">
        <v>50911.24</v>
      </c>
      <c r="O268" s="1482">
        <v>232027.24</v>
      </c>
      <c r="P268" s="389">
        <v>232027.24</v>
      </c>
      <c r="Q268" s="536">
        <v>1</v>
      </c>
      <c r="R268" s="1482">
        <v>15093</v>
      </c>
      <c r="S268" s="1482"/>
      <c r="T268" s="1482"/>
      <c r="U268" s="1482"/>
      <c r="V268" s="1482"/>
      <c r="W268" s="1482"/>
      <c r="X268" s="1482"/>
      <c r="Y268" s="1482"/>
      <c r="Z268" s="1482">
        <v>15093</v>
      </c>
      <c r="AA268" s="1482">
        <v>33302.74</v>
      </c>
      <c r="AB268" s="1482">
        <v>17608.5</v>
      </c>
      <c r="AC268" s="1482">
        <v>50911.24</v>
      </c>
      <c r="AD268" s="1482">
        <v>232027.24</v>
      </c>
      <c r="AE268" s="391">
        <v>232027.24</v>
      </c>
      <c r="AF268" s="489">
        <f t="shared" si="43"/>
        <v>0</v>
      </c>
      <c r="AG268" s="91">
        <f t="shared" si="44"/>
        <v>0</v>
      </c>
      <c r="AH268" s="536">
        <v>1</v>
      </c>
      <c r="AI268" s="389">
        <v>232027.24</v>
      </c>
    </row>
    <row r="269" spans="1:35" s="1037" customFormat="1" ht="12.6" customHeight="1" x14ac:dyDescent="0.2">
      <c r="A269" s="1550" t="s">
        <v>491</v>
      </c>
      <c r="B269" s="528">
        <v>2</v>
      </c>
      <c r="C269" s="1482">
        <v>15343</v>
      </c>
      <c r="D269" s="1482"/>
      <c r="E269" s="1482"/>
      <c r="F269" s="1482"/>
      <c r="G269" s="1482"/>
      <c r="H269" s="1482"/>
      <c r="I269" s="1482"/>
      <c r="J269" s="1482"/>
      <c r="K269" s="1482">
        <v>15343</v>
      </c>
      <c r="L269" s="1482">
        <v>67695.48</v>
      </c>
      <c r="M269" s="1482">
        <v>35800.339999999997</v>
      </c>
      <c r="N269" s="1482">
        <v>103495.81999999999</v>
      </c>
      <c r="O269" s="1482">
        <v>235863.91</v>
      </c>
      <c r="P269" s="389">
        <v>471727.82</v>
      </c>
      <c r="Q269" s="536">
        <v>2</v>
      </c>
      <c r="R269" s="1482">
        <v>15343</v>
      </c>
      <c r="S269" s="1482"/>
      <c r="T269" s="1482"/>
      <c r="U269" s="1482"/>
      <c r="V269" s="1482"/>
      <c r="W269" s="1482"/>
      <c r="X269" s="1482"/>
      <c r="Y269" s="1482"/>
      <c r="Z269" s="1482">
        <v>15343</v>
      </c>
      <c r="AA269" s="1482">
        <v>67695.48</v>
      </c>
      <c r="AB269" s="1482">
        <v>35800.339999999997</v>
      </c>
      <c r="AC269" s="1482">
        <v>103495.81999999999</v>
      </c>
      <c r="AD269" s="1482">
        <v>235863.91</v>
      </c>
      <c r="AE269" s="391">
        <v>471727.82</v>
      </c>
      <c r="AF269" s="489">
        <f t="shared" si="43"/>
        <v>0</v>
      </c>
      <c r="AG269" s="91">
        <f t="shared" si="44"/>
        <v>0</v>
      </c>
      <c r="AH269" s="536">
        <v>2</v>
      </c>
      <c r="AI269" s="389">
        <v>471727.82</v>
      </c>
    </row>
    <row r="270" spans="1:35" s="1037" customFormat="1" ht="12.6" customHeight="1" x14ac:dyDescent="0.2">
      <c r="A270" s="1550" t="s">
        <v>492</v>
      </c>
      <c r="B270" s="528">
        <v>1</v>
      </c>
      <c r="C270" s="1482">
        <v>15593</v>
      </c>
      <c r="D270" s="1482"/>
      <c r="E270" s="1482"/>
      <c r="F270" s="1482"/>
      <c r="G270" s="1482"/>
      <c r="H270" s="1482"/>
      <c r="I270" s="1482"/>
      <c r="J270" s="1482"/>
      <c r="K270" s="1482">
        <v>15593</v>
      </c>
      <c r="L270" s="1482">
        <v>34392.74</v>
      </c>
      <c r="M270" s="1482">
        <v>18191.84</v>
      </c>
      <c r="N270" s="1482">
        <v>52584.58</v>
      </c>
      <c r="O270" s="1482">
        <v>239700.58</v>
      </c>
      <c r="P270" s="389">
        <v>239700.58</v>
      </c>
      <c r="Q270" s="536">
        <v>1</v>
      </c>
      <c r="R270" s="1482">
        <v>15593</v>
      </c>
      <c r="S270" s="1482"/>
      <c r="T270" s="1482"/>
      <c r="U270" s="1482"/>
      <c r="V270" s="1482"/>
      <c r="W270" s="1482"/>
      <c r="X270" s="1482"/>
      <c r="Y270" s="1482"/>
      <c r="Z270" s="1482">
        <v>15593</v>
      </c>
      <c r="AA270" s="1482">
        <v>34392.74</v>
      </c>
      <c r="AB270" s="1482">
        <v>18191.84</v>
      </c>
      <c r="AC270" s="1482">
        <v>52584.58</v>
      </c>
      <c r="AD270" s="1482">
        <v>239700.58</v>
      </c>
      <c r="AE270" s="391">
        <v>239700.58</v>
      </c>
      <c r="AF270" s="489">
        <f t="shared" si="43"/>
        <v>0</v>
      </c>
      <c r="AG270" s="91">
        <f t="shared" si="44"/>
        <v>0</v>
      </c>
      <c r="AH270" s="536">
        <v>1</v>
      </c>
      <c r="AI270" s="389">
        <v>239700.58</v>
      </c>
    </row>
    <row r="271" spans="1:35" s="1037" customFormat="1" ht="12.6" customHeight="1" x14ac:dyDescent="0.2">
      <c r="A271" s="1550" t="s">
        <v>644</v>
      </c>
      <c r="B271" s="528">
        <v>1</v>
      </c>
      <c r="C271" s="1482">
        <v>14918</v>
      </c>
      <c r="D271" s="1482"/>
      <c r="E271" s="1482"/>
      <c r="F271" s="1482"/>
      <c r="G271" s="1482"/>
      <c r="H271" s="1482"/>
      <c r="I271" s="1482"/>
      <c r="J271" s="1482"/>
      <c r="K271" s="1482">
        <v>14918</v>
      </c>
      <c r="L271" s="1482">
        <v>32921.24</v>
      </c>
      <c r="M271" s="1482">
        <v>17404.34</v>
      </c>
      <c r="N271" s="1482">
        <v>50325.58</v>
      </c>
      <c r="O271" s="1482">
        <v>229341.58</v>
      </c>
      <c r="P271" s="389">
        <v>229341.58</v>
      </c>
      <c r="Q271" s="536">
        <v>1</v>
      </c>
      <c r="R271" s="1482">
        <v>14918</v>
      </c>
      <c r="S271" s="1482"/>
      <c r="T271" s="1482"/>
      <c r="U271" s="1482"/>
      <c r="V271" s="1482"/>
      <c r="W271" s="1482"/>
      <c r="X271" s="1482"/>
      <c r="Y271" s="1482"/>
      <c r="Z271" s="1482">
        <v>14918</v>
      </c>
      <c r="AA271" s="1482">
        <v>32921.24</v>
      </c>
      <c r="AB271" s="1482">
        <v>17404.34</v>
      </c>
      <c r="AC271" s="1482">
        <v>50325.58</v>
      </c>
      <c r="AD271" s="1482">
        <v>229341.58</v>
      </c>
      <c r="AE271" s="391">
        <v>229341.58</v>
      </c>
      <c r="AF271" s="489">
        <f t="shared" si="43"/>
        <v>0</v>
      </c>
      <c r="AG271" s="91">
        <f t="shared" si="44"/>
        <v>0</v>
      </c>
      <c r="AH271" s="536">
        <v>1</v>
      </c>
      <c r="AI271" s="389">
        <v>229341.58</v>
      </c>
    </row>
    <row r="272" spans="1:35" s="1037" customFormat="1" ht="12.6" customHeight="1" x14ac:dyDescent="0.2">
      <c r="A272" s="1550" t="s">
        <v>494</v>
      </c>
      <c r="B272" s="528">
        <v>2</v>
      </c>
      <c r="C272" s="1482">
        <v>14918</v>
      </c>
      <c r="D272" s="1482"/>
      <c r="E272" s="1482"/>
      <c r="F272" s="1482"/>
      <c r="G272" s="1482"/>
      <c r="H272" s="1482"/>
      <c r="I272" s="1482"/>
      <c r="J272" s="1482"/>
      <c r="K272" s="1482">
        <v>14918</v>
      </c>
      <c r="L272" s="1482">
        <v>65842.48</v>
      </c>
      <c r="M272" s="1482">
        <v>34808.68</v>
      </c>
      <c r="N272" s="1482">
        <v>100651.16</v>
      </c>
      <c r="O272" s="1482">
        <v>229341.58</v>
      </c>
      <c r="P272" s="389">
        <v>458683.16</v>
      </c>
      <c r="Q272" s="536">
        <v>2</v>
      </c>
      <c r="R272" s="1482">
        <v>14918</v>
      </c>
      <c r="S272" s="1482"/>
      <c r="T272" s="1482"/>
      <c r="U272" s="1482"/>
      <c r="V272" s="1482"/>
      <c r="W272" s="1482"/>
      <c r="X272" s="1482"/>
      <c r="Y272" s="1482"/>
      <c r="Z272" s="1482">
        <v>14918</v>
      </c>
      <c r="AA272" s="1482">
        <v>65842.48</v>
      </c>
      <c r="AB272" s="1482">
        <v>34808.68</v>
      </c>
      <c r="AC272" s="1482">
        <v>100651.16</v>
      </c>
      <c r="AD272" s="1482">
        <v>229341.58</v>
      </c>
      <c r="AE272" s="391">
        <v>458683.16</v>
      </c>
      <c r="AF272" s="489">
        <f t="shared" si="43"/>
        <v>0</v>
      </c>
      <c r="AG272" s="91">
        <f t="shared" si="44"/>
        <v>0</v>
      </c>
      <c r="AH272" s="536">
        <v>2</v>
      </c>
      <c r="AI272" s="389">
        <v>458683.16</v>
      </c>
    </row>
    <row r="273" spans="1:35" s="1037" customFormat="1" ht="12.6" customHeight="1" x14ac:dyDescent="0.2">
      <c r="A273" s="1550" t="s">
        <v>495</v>
      </c>
      <c r="B273" s="528">
        <v>7</v>
      </c>
      <c r="C273" s="1482">
        <v>15014.4285714286</v>
      </c>
      <c r="D273" s="1482"/>
      <c r="E273" s="1482"/>
      <c r="F273" s="1482"/>
      <c r="G273" s="1482"/>
      <c r="H273" s="1482"/>
      <c r="I273" s="1482"/>
      <c r="J273" s="1482"/>
      <c r="K273" s="1482">
        <v>15014.4285714286</v>
      </c>
      <c r="L273" s="1482">
        <v>231920.18</v>
      </c>
      <c r="M273" s="1482">
        <v>122617.88</v>
      </c>
      <c r="N273" s="1482">
        <v>354538.06</v>
      </c>
      <c r="O273" s="1482">
        <v>230821.437142857</v>
      </c>
      <c r="P273" s="389">
        <v>1615750.06</v>
      </c>
      <c r="Q273" s="536">
        <v>7</v>
      </c>
      <c r="R273" s="1482">
        <v>15014.4285714286</v>
      </c>
      <c r="S273" s="1482"/>
      <c r="T273" s="1482"/>
      <c r="U273" s="1482"/>
      <c r="V273" s="1482"/>
      <c r="W273" s="1482"/>
      <c r="X273" s="1482"/>
      <c r="Y273" s="1482"/>
      <c r="Z273" s="1482">
        <v>15014.4285714286</v>
      </c>
      <c r="AA273" s="1482">
        <v>231920.18</v>
      </c>
      <c r="AB273" s="1482">
        <v>122617.88</v>
      </c>
      <c r="AC273" s="1482">
        <v>354538.06</v>
      </c>
      <c r="AD273" s="1482">
        <v>230821.437142857</v>
      </c>
      <c r="AE273" s="391">
        <v>1615750.06</v>
      </c>
      <c r="AF273" s="489">
        <f t="shared" si="43"/>
        <v>0</v>
      </c>
      <c r="AG273" s="91">
        <f t="shared" si="44"/>
        <v>0</v>
      </c>
      <c r="AH273" s="536">
        <v>7</v>
      </c>
      <c r="AI273" s="389">
        <v>1615750.06</v>
      </c>
    </row>
    <row r="274" spans="1:35" s="1037" customFormat="1" ht="12.6" customHeight="1" x14ac:dyDescent="0.2">
      <c r="A274" s="1550" t="s">
        <v>496</v>
      </c>
      <c r="B274" s="528">
        <v>17</v>
      </c>
      <c r="C274" s="1482">
        <v>14931.2352941176</v>
      </c>
      <c r="D274" s="1482"/>
      <c r="E274" s="1482"/>
      <c r="F274" s="1482"/>
      <c r="G274" s="1482"/>
      <c r="H274" s="1482"/>
      <c r="I274" s="1482"/>
      <c r="J274" s="1482"/>
      <c r="K274" s="1482">
        <v>14931.2352941176</v>
      </c>
      <c r="L274" s="1482">
        <v>560151.57999999996</v>
      </c>
      <c r="M274" s="1482">
        <v>296136.28000000003</v>
      </c>
      <c r="N274" s="1482">
        <v>856287.86</v>
      </c>
      <c r="O274" s="1482">
        <v>229544.69764705899</v>
      </c>
      <c r="P274" s="389">
        <v>3902259.86</v>
      </c>
      <c r="Q274" s="536">
        <v>17</v>
      </c>
      <c r="R274" s="1482">
        <v>14931.2352941176</v>
      </c>
      <c r="S274" s="1482"/>
      <c r="T274" s="1482"/>
      <c r="U274" s="1482"/>
      <c r="V274" s="1482"/>
      <c r="W274" s="1482"/>
      <c r="X274" s="1482"/>
      <c r="Y274" s="1482"/>
      <c r="Z274" s="1482">
        <v>14931.2352941176</v>
      </c>
      <c r="AA274" s="1482">
        <v>560151.57999999996</v>
      </c>
      <c r="AB274" s="1482">
        <v>296136.28000000003</v>
      </c>
      <c r="AC274" s="1482">
        <v>856287.86</v>
      </c>
      <c r="AD274" s="1482">
        <v>229544.69764705899</v>
      </c>
      <c r="AE274" s="391">
        <v>3902259.86</v>
      </c>
      <c r="AF274" s="489">
        <f t="shared" si="43"/>
        <v>0</v>
      </c>
      <c r="AG274" s="91">
        <f t="shared" si="44"/>
        <v>0</v>
      </c>
      <c r="AH274" s="536">
        <v>17</v>
      </c>
      <c r="AI274" s="389">
        <v>3902259.86</v>
      </c>
    </row>
    <row r="275" spans="1:35" s="1037" customFormat="1" ht="12.6" customHeight="1" x14ac:dyDescent="0.2">
      <c r="A275" s="1550" t="s">
        <v>497</v>
      </c>
      <c r="B275" s="528">
        <v>3</v>
      </c>
      <c r="C275" s="1482">
        <v>14868</v>
      </c>
      <c r="D275" s="1482"/>
      <c r="E275" s="1482"/>
      <c r="F275" s="1482"/>
      <c r="G275" s="1482"/>
      <c r="H275" s="1482"/>
      <c r="I275" s="1482"/>
      <c r="J275" s="1482"/>
      <c r="K275" s="1482">
        <v>14868</v>
      </c>
      <c r="L275" s="1482">
        <v>98436.72</v>
      </c>
      <c r="M275" s="1482">
        <v>52038.02</v>
      </c>
      <c r="N275" s="1482">
        <v>150474.74</v>
      </c>
      <c r="O275" s="1482">
        <v>228574.24666666699</v>
      </c>
      <c r="P275" s="389">
        <v>685722.74</v>
      </c>
      <c r="Q275" s="536">
        <v>3</v>
      </c>
      <c r="R275" s="1482">
        <v>14868</v>
      </c>
      <c r="S275" s="1482"/>
      <c r="T275" s="1482"/>
      <c r="U275" s="1482"/>
      <c r="V275" s="1482"/>
      <c r="W275" s="1482"/>
      <c r="X275" s="1482"/>
      <c r="Y275" s="1482"/>
      <c r="Z275" s="1482">
        <v>14868</v>
      </c>
      <c r="AA275" s="1482">
        <v>98436.72</v>
      </c>
      <c r="AB275" s="1482">
        <v>52038.02</v>
      </c>
      <c r="AC275" s="1482">
        <v>150474.74</v>
      </c>
      <c r="AD275" s="1482">
        <v>228574.24666666699</v>
      </c>
      <c r="AE275" s="391">
        <v>685722.74</v>
      </c>
      <c r="AF275" s="489">
        <f t="shared" si="43"/>
        <v>0</v>
      </c>
      <c r="AG275" s="91">
        <f t="shared" si="44"/>
        <v>0</v>
      </c>
      <c r="AH275" s="536">
        <v>3</v>
      </c>
      <c r="AI275" s="389">
        <v>685722.74</v>
      </c>
    </row>
    <row r="276" spans="1:35" s="1037" customFormat="1" ht="12.6" customHeight="1" x14ac:dyDescent="0.2">
      <c r="A276" s="1550" t="s">
        <v>449</v>
      </c>
      <c r="B276" s="528">
        <v>53</v>
      </c>
      <c r="C276" s="1482">
        <v>12630.7358490566</v>
      </c>
      <c r="D276" s="1482"/>
      <c r="E276" s="1482"/>
      <c r="F276" s="1482"/>
      <c r="G276" s="1482"/>
      <c r="H276" s="1482"/>
      <c r="I276" s="1482"/>
      <c r="J276" s="1482"/>
      <c r="K276" s="1482">
        <v>12630.7358490566</v>
      </c>
      <c r="L276" s="1482">
        <v>1480555.22</v>
      </c>
      <c r="M276" s="1482">
        <v>781000.8</v>
      </c>
      <c r="N276" s="1482">
        <v>2261556.02</v>
      </c>
      <c r="O276" s="1482">
        <v>192595.06641509393</v>
      </c>
      <c r="P276" s="389">
        <v>10207538.52</v>
      </c>
      <c r="Q276" s="536">
        <v>53</v>
      </c>
      <c r="R276" s="1482">
        <v>12630.7358490566</v>
      </c>
      <c r="S276" s="1482"/>
      <c r="T276" s="1482"/>
      <c r="U276" s="1482"/>
      <c r="V276" s="1482"/>
      <c r="W276" s="1482"/>
      <c r="X276" s="1482"/>
      <c r="Y276" s="1482"/>
      <c r="Z276" s="1482">
        <v>12630.7358490566</v>
      </c>
      <c r="AA276" s="1482">
        <v>1480555.22</v>
      </c>
      <c r="AB276" s="1482">
        <v>781000.8</v>
      </c>
      <c r="AC276" s="1482">
        <v>2261556.02</v>
      </c>
      <c r="AD276" s="1482">
        <v>194239.97207547165</v>
      </c>
      <c r="AE276" s="391">
        <v>10294718.52</v>
      </c>
      <c r="AF276" s="489">
        <f t="shared" si="43"/>
        <v>0</v>
      </c>
      <c r="AG276" s="395">
        <f t="shared" si="44"/>
        <v>-87180</v>
      </c>
      <c r="AH276" s="536">
        <v>53</v>
      </c>
      <c r="AI276" s="389">
        <v>10506773.52</v>
      </c>
    </row>
    <row r="277" spans="1:35" s="1037" customFormat="1" ht="12.6" customHeight="1" x14ac:dyDescent="0.2">
      <c r="A277" s="1550" t="s">
        <v>450</v>
      </c>
      <c r="B277" s="528">
        <v>19</v>
      </c>
      <c r="C277" s="1482">
        <v>9593</v>
      </c>
      <c r="D277" s="1482"/>
      <c r="E277" s="1482"/>
      <c r="F277" s="1482"/>
      <c r="G277" s="1482"/>
      <c r="H277" s="1482"/>
      <c r="I277" s="1482"/>
      <c r="J277" s="1482"/>
      <c r="K277" s="1482">
        <v>9593</v>
      </c>
      <c r="L277" s="1482">
        <v>404942.06</v>
      </c>
      <c r="M277" s="1482">
        <v>212644.96</v>
      </c>
      <c r="N277" s="1482">
        <v>617587.02</v>
      </c>
      <c r="O277" s="1482">
        <v>147620.57999999999</v>
      </c>
      <c r="P277" s="389">
        <v>2804791.02</v>
      </c>
      <c r="Q277" s="536">
        <v>19</v>
      </c>
      <c r="R277" s="1482">
        <v>9593</v>
      </c>
      <c r="S277" s="1482"/>
      <c r="T277" s="1482"/>
      <c r="U277" s="1482"/>
      <c r="V277" s="1482"/>
      <c r="W277" s="1482"/>
      <c r="X277" s="1482"/>
      <c r="Y277" s="1482"/>
      <c r="Z277" s="1482">
        <v>9593</v>
      </c>
      <c r="AA277" s="1482">
        <v>404942.06</v>
      </c>
      <c r="AB277" s="1482">
        <v>212644.96</v>
      </c>
      <c r="AC277" s="1482">
        <v>617587.02</v>
      </c>
      <c r="AD277" s="1482">
        <v>147620.57999999999</v>
      </c>
      <c r="AE277" s="391">
        <v>2804791.02</v>
      </c>
      <c r="AF277" s="489">
        <f t="shared" si="43"/>
        <v>0</v>
      </c>
      <c r="AG277" s="91">
        <f t="shared" si="44"/>
        <v>0</v>
      </c>
      <c r="AH277" s="536">
        <v>19</v>
      </c>
      <c r="AI277" s="389">
        <v>2804791.02</v>
      </c>
    </row>
    <row r="278" spans="1:35" s="1037" customFormat="1" ht="12.6" customHeight="1" x14ac:dyDescent="0.2">
      <c r="A278" s="1550" t="s">
        <v>451</v>
      </c>
      <c r="B278" s="528">
        <v>9</v>
      </c>
      <c r="C278" s="1482">
        <v>7093</v>
      </c>
      <c r="D278" s="1482"/>
      <c r="E278" s="1482"/>
      <c r="F278" s="1482"/>
      <c r="G278" s="1482"/>
      <c r="H278" s="1482"/>
      <c r="I278" s="1482"/>
      <c r="J278" s="1482"/>
      <c r="K278" s="1482">
        <v>7093</v>
      </c>
      <c r="L278" s="1482">
        <v>142764.66</v>
      </c>
      <c r="M278" s="1482">
        <v>74476.44</v>
      </c>
      <c r="N278" s="1482">
        <v>217241.1</v>
      </c>
      <c r="O278" s="1482">
        <v>109253.9</v>
      </c>
      <c r="P278" s="389">
        <v>983285.1</v>
      </c>
      <c r="Q278" s="536">
        <v>9</v>
      </c>
      <c r="R278" s="1482">
        <v>7093</v>
      </c>
      <c r="S278" s="1482"/>
      <c r="T278" s="1482"/>
      <c r="U278" s="1482"/>
      <c r="V278" s="1482"/>
      <c r="W278" s="1482"/>
      <c r="X278" s="1482"/>
      <c r="Y278" s="1482"/>
      <c r="Z278" s="1482">
        <v>7093</v>
      </c>
      <c r="AA278" s="1482">
        <v>142764.66</v>
      </c>
      <c r="AB278" s="1482">
        <v>74476.44</v>
      </c>
      <c r="AC278" s="1482">
        <v>217241.1</v>
      </c>
      <c r="AD278" s="1482">
        <v>109253.9</v>
      </c>
      <c r="AE278" s="391">
        <v>983285.1</v>
      </c>
      <c r="AF278" s="489">
        <f t="shared" si="43"/>
        <v>0</v>
      </c>
      <c r="AG278" s="91">
        <f t="shared" si="44"/>
        <v>0</v>
      </c>
      <c r="AH278" s="536">
        <v>9</v>
      </c>
      <c r="AI278" s="389">
        <v>983285.1</v>
      </c>
    </row>
    <row r="279" spans="1:35" s="1037" customFormat="1" ht="12.6" customHeight="1" x14ac:dyDescent="0.2">
      <c r="A279" s="1550" t="s">
        <v>498</v>
      </c>
      <c r="B279" s="528">
        <v>17</v>
      </c>
      <c r="C279" s="1482">
        <v>5093</v>
      </c>
      <c r="D279" s="1482"/>
      <c r="E279" s="1482"/>
      <c r="F279" s="1482"/>
      <c r="G279" s="1482"/>
      <c r="H279" s="1482"/>
      <c r="I279" s="1482"/>
      <c r="J279" s="1482"/>
      <c r="K279" s="1482">
        <v>5093</v>
      </c>
      <c r="L279" s="1482">
        <v>195546.58</v>
      </c>
      <c r="M279" s="1482">
        <v>101011.28</v>
      </c>
      <c r="N279" s="1482">
        <v>296557.86</v>
      </c>
      <c r="O279" s="1482">
        <v>78560.58</v>
      </c>
      <c r="P279" s="389">
        <v>1335529.8600000001</v>
      </c>
      <c r="Q279" s="536">
        <v>17</v>
      </c>
      <c r="R279" s="1482">
        <v>5093</v>
      </c>
      <c r="S279" s="1482"/>
      <c r="T279" s="1482"/>
      <c r="U279" s="1482"/>
      <c r="V279" s="1482"/>
      <c r="W279" s="1482"/>
      <c r="X279" s="1482"/>
      <c r="Y279" s="1482"/>
      <c r="Z279" s="1482">
        <v>5093</v>
      </c>
      <c r="AA279" s="1482">
        <v>195546.58</v>
      </c>
      <c r="AB279" s="1482">
        <v>101011.28</v>
      </c>
      <c r="AC279" s="1482">
        <v>296557.86</v>
      </c>
      <c r="AD279" s="1482">
        <v>78560.58</v>
      </c>
      <c r="AE279" s="391">
        <v>1335529.8600000001</v>
      </c>
      <c r="AF279" s="489">
        <f t="shared" si="43"/>
        <v>0</v>
      </c>
      <c r="AG279" s="91">
        <f t="shared" si="44"/>
        <v>0</v>
      </c>
      <c r="AH279" s="536">
        <v>17</v>
      </c>
      <c r="AI279" s="389">
        <v>1335529.8600000001</v>
      </c>
    </row>
    <row r="280" spans="1:35" s="1037" customFormat="1" ht="12.6" customHeight="1" x14ac:dyDescent="0.2">
      <c r="A280" s="1550" t="s">
        <v>499</v>
      </c>
      <c r="B280" s="528">
        <v>5</v>
      </c>
      <c r="C280" s="1482">
        <v>2518</v>
      </c>
      <c r="D280" s="1482"/>
      <c r="E280" s="1482"/>
      <c r="F280" s="1482"/>
      <c r="G280" s="1482"/>
      <c r="H280" s="1482"/>
      <c r="I280" s="1482"/>
      <c r="J280" s="1482"/>
      <c r="K280" s="1482">
        <v>2518</v>
      </c>
      <c r="L280" s="1482">
        <v>29446.2</v>
      </c>
      <c r="M280" s="1482">
        <v>14688.3</v>
      </c>
      <c r="N280" s="1482">
        <v>44134.5</v>
      </c>
      <c r="O280" s="1482">
        <v>39042.9</v>
      </c>
      <c r="P280" s="389">
        <v>195214.5</v>
      </c>
      <c r="Q280" s="536">
        <v>5</v>
      </c>
      <c r="R280" s="1482">
        <v>2518</v>
      </c>
      <c r="S280" s="1482"/>
      <c r="T280" s="1482"/>
      <c r="U280" s="1482"/>
      <c r="V280" s="1482"/>
      <c r="W280" s="1482"/>
      <c r="X280" s="1482"/>
      <c r="Y280" s="1482"/>
      <c r="Z280" s="1482">
        <v>2518</v>
      </c>
      <c r="AA280" s="1482">
        <v>29446.2</v>
      </c>
      <c r="AB280" s="1482">
        <v>14688.3</v>
      </c>
      <c r="AC280" s="1482">
        <v>44134.5</v>
      </c>
      <c r="AD280" s="1482">
        <v>39042.9</v>
      </c>
      <c r="AE280" s="391">
        <v>195214.5</v>
      </c>
      <c r="AF280" s="489">
        <f t="shared" si="43"/>
        <v>0</v>
      </c>
      <c r="AG280" s="91">
        <f t="shared" si="44"/>
        <v>0</v>
      </c>
      <c r="AH280" s="536">
        <v>5</v>
      </c>
      <c r="AI280" s="389">
        <v>195214.5</v>
      </c>
    </row>
    <row r="281" spans="1:35" s="1495" customFormat="1" ht="12.6" customHeight="1" x14ac:dyDescent="0.2">
      <c r="A281" s="1489" t="s">
        <v>350</v>
      </c>
      <c r="B281" s="531">
        <v>146</v>
      </c>
      <c r="C281" s="1542">
        <v>216802.97114317419</v>
      </c>
      <c r="D281" s="1542"/>
      <c r="E281" s="1542"/>
      <c r="F281" s="1542"/>
      <c r="G281" s="1542"/>
      <c r="H281" s="1542"/>
      <c r="I281" s="1542"/>
      <c r="J281" s="1542"/>
      <c r="K281" s="1542">
        <f>SUM(K262:K280)</f>
        <v>216802.97114317419</v>
      </c>
      <c r="L281" s="1542">
        <f t="shared" ref="L281:P281" si="45">SUM(L262:L280)</f>
        <v>3709332.3000000003</v>
      </c>
      <c r="M281" s="1542">
        <f t="shared" si="45"/>
        <v>1952108.2000000002</v>
      </c>
      <c r="N281" s="1542">
        <f t="shared" si="45"/>
        <v>5661440.4999999991</v>
      </c>
      <c r="O281" s="1542">
        <f t="shared" si="45"/>
        <v>3354778.9264431056</v>
      </c>
      <c r="P281" s="1543">
        <f t="shared" si="45"/>
        <v>25732595</v>
      </c>
      <c r="Q281" s="537">
        <v>146</v>
      </c>
      <c r="R281" s="1542">
        <f t="shared" ref="R281" si="46">SUM(R262:R280)</f>
        <v>216802.97114317419</v>
      </c>
      <c r="S281" s="1542"/>
      <c r="T281" s="1542"/>
      <c r="U281" s="1542"/>
      <c r="V281" s="1542"/>
      <c r="W281" s="1542"/>
      <c r="X281" s="1542"/>
      <c r="Y281" s="1542"/>
      <c r="Z281" s="1542">
        <f t="shared" ref="Z281" si="47">SUM(Z262:Z280)</f>
        <v>216802.97114317419</v>
      </c>
      <c r="AA281" s="1542">
        <f t="shared" ref="AA281" si="48">SUM(AA262:AA280)</f>
        <v>3709332.3000000003</v>
      </c>
      <c r="AB281" s="1542">
        <f t="shared" ref="AB281" si="49">SUM(AB262:AB280)</f>
        <v>1952108.2000000002</v>
      </c>
      <c r="AC281" s="1542">
        <f t="shared" ref="AC281" si="50">SUM(AC262:AC280)</f>
        <v>5661440.4999999991</v>
      </c>
      <c r="AD281" s="1542">
        <f t="shared" ref="AD281" si="51">SUM(AD262:AD280)</f>
        <v>3356423.8321034834</v>
      </c>
      <c r="AE281" s="1544">
        <f t="shared" ref="AE281" si="52">SUM(AE262:AE280)</f>
        <v>25819775</v>
      </c>
      <c r="AF281" s="509">
        <f t="shared" si="43"/>
        <v>0</v>
      </c>
      <c r="AG281" s="483">
        <f t="shared" si="44"/>
        <v>-87180</v>
      </c>
      <c r="AH281" s="537">
        <f t="shared" ref="AH281" si="53">SUM(AH262:AH280)</f>
        <v>146</v>
      </c>
      <c r="AI281" s="1543">
        <f t="shared" ref="AI281" si="54">SUM(AI262:AI280)</f>
        <v>26031830</v>
      </c>
    </row>
    <row r="282" spans="1:35" s="1037" customFormat="1" ht="12.6" customHeight="1" x14ac:dyDescent="0.2">
      <c r="A282" s="1330" t="s">
        <v>21262</v>
      </c>
      <c r="B282" s="528"/>
      <c r="C282" s="1482"/>
      <c r="D282" s="1482"/>
      <c r="E282" s="1482"/>
      <c r="F282" s="1482"/>
      <c r="G282" s="1482"/>
      <c r="H282" s="1482"/>
      <c r="I282" s="1482"/>
      <c r="J282" s="1482"/>
      <c r="K282" s="1482"/>
      <c r="L282" s="1482"/>
      <c r="M282" s="1482"/>
      <c r="N282" s="1482"/>
      <c r="O282" s="1482">
        <v>135263</v>
      </c>
      <c r="P282" s="389">
        <v>135263</v>
      </c>
      <c r="Q282" s="536"/>
      <c r="R282" s="1482"/>
      <c r="S282" s="1482"/>
      <c r="T282" s="1482"/>
      <c r="U282" s="1482"/>
      <c r="V282" s="1482"/>
      <c r="W282" s="1482"/>
      <c r="X282" s="1482"/>
      <c r="Y282" s="1482"/>
      <c r="Z282" s="1482"/>
      <c r="AA282" s="1482"/>
      <c r="AB282" s="1482"/>
      <c r="AC282" s="1482"/>
      <c r="AD282" s="1482">
        <v>113788</v>
      </c>
      <c r="AE282" s="391">
        <v>113788</v>
      </c>
      <c r="AF282" s="489">
        <f t="shared" si="43"/>
        <v>0</v>
      </c>
      <c r="AG282" s="395">
        <f t="shared" si="44"/>
        <v>21475</v>
      </c>
      <c r="AH282" s="536"/>
      <c r="AI282" s="389">
        <v>113810</v>
      </c>
    </row>
    <row r="283" spans="1:35" s="1037" customFormat="1" ht="12.6" customHeight="1" x14ac:dyDescent="0.2">
      <c r="A283" s="1330" t="s">
        <v>21269</v>
      </c>
      <c r="B283" s="528"/>
      <c r="C283" s="1482"/>
      <c r="D283" s="1482"/>
      <c r="E283" s="1482"/>
      <c r="F283" s="1482"/>
      <c r="G283" s="1482"/>
      <c r="H283" s="1482"/>
      <c r="I283" s="1482"/>
      <c r="J283" s="1482"/>
      <c r="K283" s="1482"/>
      <c r="L283" s="1482"/>
      <c r="M283" s="1482"/>
      <c r="N283" s="1482"/>
      <c r="O283" s="1482">
        <v>1784952</v>
      </c>
      <c r="P283" s="389">
        <v>1784952</v>
      </c>
      <c r="Q283" s="536"/>
      <c r="R283" s="1482"/>
      <c r="S283" s="1482"/>
      <c r="T283" s="1482"/>
      <c r="U283" s="1482"/>
      <c r="V283" s="1482"/>
      <c r="W283" s="1482"/>
      <c r="X283" s="1482"/>
      <c r="Y283" s="1482"/>
      <c r="Z283" s="1482"/>
      <c r="AA283" s="1482"/>
      <c r="AB283" s="1482"/>
      <c r="AC283" s="1482"/>
      <c r="AD283" s="1482">
        <v>1779921</v>
      </c>
      <c r="AE283" s="391">
        <v>1779921</v>
      </c>
      <c r="AF283" s="489">
        <f t="shared" si="43"/>
        <v>0</v>
      </c>
      <c r="AG283" s="395">
        <f t="shared" si="44"/>
        <v>5031</v>
      </c>
      <c r="AH283" s="536"/>
      <c r="AI283" s="389">
        <v>1779913</v>
      </c>
    </row>
    <row r="284" spans="1:35" s="1037" customFormat="1" ht="12.6" customHeight="1" x14ac:dyDescent="0.2">
      <c r="A284" s="1330" t="s">
        <v>21270</v>
      </c>
      <c r="B284" s="528"/>
      <c r="C284" s="1482"/>
      <c r="D284" s="1482"/>
      <c r="E284" s="1482"/>
      <c r="F284" s="1482"/>
      <c r="G284" s="1482"/>
      <c r="H284" s="1482"/>
      <c r="I284" s="1482"/>
      <c r="J284" s="1482"/>
      <c r="K284" s="1482"/>
      <c r="L284" s="1482"/>
      <c r="M284" s="1482"/>
      <c r="N284" s="1482"/>
      <c r="O284" s="1482">
        <v>39900</v>
      </c>
      <c r="P284" s="389">
        <v>39900</v>
      </c>
      <c r="Q284" s="536"/>
      <c r="R284" s="1482"/>
      <c r="S284" s="1482"/>
      <c r="T284" s="1482"/>
      <c r="U284" s="1482"/>
      <c r="V284" s="1482"/>
      <c r="W284" s="1482"/>
      <c r="X284" s="1482"/>
      <c r="Y284" s="1482"/>
      <c r="Z284" s="1482"/>
      <c r="AA284" s="1482"/>
      <c r="AB284" s="1482"/>
      <c r="AC284" s="1482"/>
      <c r="AD284" s="1482"/>
      <c r="AE284" s="391"/>
      <c r="AF284" s="489">
        <f t="shared" si="43"/>
        <v>0</v>
      </c>
      <c r="AG284" s="395">
        <f t="shared" si="44"/>
        <v>39900</v>
      </c>
      <c r="AH284" s="536"/>
      <c r="AI284" s="389"/>
    </row>
    <row r="285" spans="1:35" s="1037" customFormat="1" ht="12.6" customHeight="1" x14ac:dyDescent="0.2">
      <c r="A285" s="1330" t="s">
        <v>21271</v>
      </c>
      <c r="B285" s="528">
        <v>13</v>
      </c>
      <c r="C285" s="1482">
        <v>2576.9230769230771</v>
      </c>
      <c r="D285" s="1482"/>
      <c r="E285" s="1482"/>
      <c r="F285" s="1482"/>
      <c r="G285" s="1482"/>
      <c r="H285" s="1482"/>
      <c r="I285" s="1482"/>
      <c r="J285" s="1482"/>
      <c r="K285" s="1482">
        <v>2576.9230769230771</v>
      </c>
      <c r="L285" s="1482"/>
      <c r="M285" s="1482"/>
      <c r="N285" s="1482"/>
      <c r="O285" s="1482">
        <v>30923.0769230769</v>
      </c>
      <c r="P285" s="389">
        <v>402000</v>
      </c>
      <c r="Q285" s="536">
        <v>13</v>
      </c>
      <c r="R285" s="1482">
        <v>2576.9230769230771</v>
      </c>
      <c r="S285" s="1482"/>
      <c r="T285" s="1482"/>
      <c r="U285" s="1482"/>
      <c r="V285" s="1482"/>
      <c r="W285" s="1482"/>
      <c r="X285" s="1482"/>
      <c r="Y285" s="1482"/>
      <c r="Z285" s="1482">
        <v>2576.9230769230771</v>
      </c>
      <c r="AA285" s="1482"/>
      <c r="AB285" s="1482"/>
      <c r="AC285" s="1482"/>
      <c r="AD285" s="1482">
        <v>30923.0769230769</v>
      </c>
      <c r="AE285" s="391">
        <v>402000</v>
      </c>
      <c r="AF285" s="489">
        <f t="shared" si="43"/>
        <v>0</v>
      </c>
      <c r="AG285" s="91">
        <f t="shared" si="44"/>
        <v>0</v>
      </c>
      <c r="AH285" s="536">
        <v>13</v>
      </c>
      <c r="AI285" s="389">
        <v>402000</v>
      </c>
    </row>
    <row r="286" spans="1:35" s="1037" customFormat="1" ht="12.6" customHeight="1" x14ac:dyDescent="0.2">
      <c r="A286" s="1489" t="s">
        <v>352</v>
      </c>
      <c r="B286" s="533">
        <v>13</v>
      </c>
      <c r="C286" s="1558">
        <v>2576.9230769230771</v>
      </c>
      <c r="D286" s="1558"/>
      <c r="E286" s="1558"/>
      <c r="F286" s="1558"/>
      <c r="G286" s="1558"/>
      <c r="H286" s="1558"/>
      <c r="I286" s="1558"/>
      <c r="J286" s="1558"/>
      <c r="K286" s="1558">
        <v>2576.9230769230771</v>
      </c>
      <c r="L286" s="1558"/>
      <c r="M286" s="1558"/>
      <c r="N286" s="1558"/>
      <c r="O286" s="1558">
        <f>SUM(O282:O285)</f>
        <v>1991038.076923077</v>
      </c>
      <c r="P286" s="1502">
        <f>SUM(P282:P285)</f>
        <v>2362115</v>
      </c>
      <c r="Q286" s="583">
        <v>13</v>
      </c>
      <c r="R286" s="1558">
        <v>2576.9230769230771</v>
      </c>
      <c r="S286" s="1558"/>
      <c r="T286" s="1558"/>
      <c r="U286" s="1558"/>
      <c r="V286" s="1558"/>
      <c r="W286" s="1558"/>
      <c r="X286" s="1558"/>
      <c r="Y286" s="1558"/>
      <c r="Z286" s="1558">
        <v>2576.9230769230771</v>
      </c>
      <c r="AA286" s="1558"/>
      <c r="AB286" s="1558"/>
      <c r="AC286" s="1558"/>
      <c r="AD286" s="1558">
        <f>SUM(AD282:AD285)</f>
        <v>1924632.076923077</v>
      </c>
      <c r="AE286" s="1504">
        <f>SUM(AE282:AE285)</f>
        <v>2295709</v>
      </c>
      <c r="AF286" s="508">
        <f t="shared" si="43"/>
        <v>0</v>
      </c>
      <c r="AG286" s="421">
        <f t="shared" si="44"/>
        <v>66406</v>
      </c>
      <c r="AH286" s="583">
        <f>SUM(AH282:AH285)</f>
        <v>13</v>
      </c>
      <c r="AI286" s="1502">
        <f>SUM(AI282:AI285)</f>
        <v>2295723</v>
      </c>
    </row>
    <row r="287" spans="1:35" s="1037" customFormat="1" ht="12.6" customHeight="1" thickBot="1" x14ac:dyDescent="0.25">
      <c r="A287" s="1506" t="s">
        <v>0</v>
      </c>
      <c r="B287" s="1528">
        <v>159</v>
      </c>
      <c r="C287" s="1559"/>
      <c r="D287" s="1559"/>
      <c r="E287" s="1559"/>
      <c r="F287" s="1559"/>
      <c r="G287" s="1559"/>
      <c r="H287" s="1559"/>
      <c r="I287" s="1559"/>
      <c r="J287" s="1559"/>
      <c r="K287" s="1559"/>
      <c r="L287" s="1559"/>
      <c r="M287" s="1559"/>
      <c r="N287" s="1559"/>
      <c r="O287" s="1559"/>
      <c r="P287" s="502">
        <v>28094710</v>
      </c>
      <c r="Q287" s="584">
        <v>159</v>
      </c>
      <c r="R287" s="1559"/>
      <c r="S287" s="1559"/>
      <c r="T287" s="1559"/>
      <c r="U287" s="1559"/>
      <c r="V287" s="1559"/>
      <c r="W287" s="1559"/>
      <c r="X287" s="1559"/>
      <c r="Y287" s="1559"/>
      <c r="Z287" s="1559"/>
      <c r="AA287" s="1559"/>
      <c r="AB287" s="1559"/>
      <c r="AC287" s="1559"/>
      <c r="AD287" s="1559"/>
      <c r="AE287" s="504">
        <v>28115484</v>
      </c>
      <c r="AF287" s="510">
        <f t="shared" si="43"/>
        <v>0</v>
      </c>
      <c r="AG287" s="500">
        <f t="shared" si="44"/>
        <v>-20774</v>
      </c>
      <c r="AH287" s="584">
        <v>159</v>
      </c>
      <c r="AI287" s="502">
        <v>28327553</v>
      </c>
    </row>
    <row r="288" spans="1:35" s="1037" customFormat="1" ht="21" customHeight="1" thickTop="1" thickBot="1" x14ac:dyDescent="0.25">
      <c r="A288" s="1982" t="s">
        <v>646</v>
      </c>
      <c r="B288" s="1982"/>
      <c r="C288" s="1982"/>
      <c r="D288" s="1982"/>
      <c r="E288" s="1982"/>
      <c r="F288" s="1982"/>
      <c r="G288" s="1982"/>
      <c r="H288" s="1982"/>
      <c r="I288" s="1982"/>
      <c r="J288" s="1982"/>
      <c r="K288" s="1982"/>
      <c r="L288" s="1982"/>
      <c r="M288" s="1982"/>
      <c r="N288" s="1982"/>
      <c r="O288" s="1982"/>
      <c r="P288" s="1982"/>
      <c r="Q288" s="1982"/>
      <c r="R288" s="1982"/>
      <c r="S288" s="1982"/>
      <c r="T288" s="1982"/>
      <c r="U288" s="1982"/>
      <c r="V288" s="1982"/>
      <c r="W288" s="1982"/>
      <c r="X288" s="1982"/>
      <c r="Y288" s="1982"/>
      <c r="Z288" s="1982"/>
      <c r="AA288" s="1982"/>
      <c r="AB288" s="1982"/>
      <c r="AC288" s="1982"/>
      <c r="AD288" s="1982"/>
      <c r="AE288" s="1982"/>
      <c r="AF288" s="1982"/>
      <c r="AG288" s="1982"/>
      <c r="AH288" s="1982"/>
      <c r="AI288" s="1982"/>
    </row>
    <row r="289" spans="1:35" ht="12.6" customHeight="1" thickTop="1" x14ac:dyDescent="0.2">
      <c r="A289" s="1428" t="s">
        <v>636</v>
      </c>
      <c r="B289" s="594"/>
      <c r="C289" s="585"/>
      <c r="D289" s="585"/>
      <c r="E289" s="585"/>
      <c r="F289" s="585"/>
      <c r="G289" s="585"/>
      <c r="H289" s="585"/>
      <c r="I289" s="585"/>
      <c r="J289" s="585"/>
      <c r="K289" s="585"/>
      <c r="L289" s="585"/>
      <c r="M289" s="585"/>
      <c r="N289" s="585"/>
      <c r="O289" s="585"/>
      <c r="P289" s="595"/>
      <c r="Q289" s="574"/>
      <c r="R289" s="586"/>
      <c r="S289" s="586"/>
      <c r="T289" s="586"/>
      <c r="U289" s="586"/>
      <c r="V289" s="586"/>
      <c r="W289" s="586"/>
      <c r="X289" s="586"/>
      <c r="Y289" s="586"/>
      <c r="Z289" s="586"/>
      <c r="AA289" s="586"/>
      <c r="AB289" s="586"/>
      <c r="AC289" s="586"/>
      <c r="AD289" s="586"/>
      <c r="AE289" s="598"/>
      <c r="AF289" s="601"/>
      <c r="AG289" s="587"/>
      <c r="AH289" s="574"/>
      <c r="AI289" s="587"/>
    </row>
    <row r="290" spans="1:35" ht="12.6" customHeight="1" x14ac:dyDescent="0.2">
      <c r="A290" s="1429" t="s">
        <v>447</v>
      </c>
      <c r="B290" s="414"/>
      <c r="C290" s="588"/>
      <c r="D290" s="588"/>
      <c r="E290" s="588"/>
      <c r="F290" s="588"/>
      <c r="G290" s="588"/>
      <c r="H290" s="588"/>
      <c r="I290" s="588"/>
      <c r="J290" s="588"/>
      <c r="K290" s="588"/>
      <c r="L290" s="588"/>
      <c r="M290" s="588"/>
      <c r="N290" s="588"/>
      <c r="O290" s="588"/>
      <c r="P290" s="596"/>
      <c r="Q290" s="351"/>
      <c r="R290" s="334"/>
      <c r="S290" s="334"/>
      <c r="T290" s="334"/>
      <c r="U290" s="334"/>
      <c r="V290" s="334"/>
      <c r="W290" s="334"/>
      <c r="X290" s="334"/>
      <c r="Y290" s="334"/>
      <c r="Z290" s="334"/>
      <c r="AA290" s="334"/>
      <c r="AB290" s="334"/>
      <c r="AC290" s="334"/>
      <c r="AD290" s="334"/>
      <c r="AE290" s="360"/>
      <c r="AF290" s="355"/>
      <c r="AG290" s="356"/>
      <c r="AH290" s="351"/>
      <c r="AI290" s="356"/>
    </row>
    <row r="291" spans="1:35" ht="12.6" customHeight="1" x14ac:dyDescent="0.2">
      <c r="A291" s="1429" t="s">
        <v>494</v>
      </c>
      <c r="B291" s="414">
        <v>1</v>
      </c>
      <c r="C291" s="588">
        <v>13600</v>
      </c>
      <c r="D291" s="588"/>
      <c r="E291" s="588"/>
      <c r="F291" s="588"/>
      <c r="G291" s="588"/>
      <c r="H291" s="588"/>
      <c r="I291" s="588"/>
      <c r="J291" s="589"/>
      <c r="K291" s="588">
        <v>13600</v>
      </c>
      <c r="L291" s="588">
        <v>30048</v>
      </c>
      <c r="M291" s="588"/>
      <c r="N291" s="588"/>
      <c r="O291" s="588">
        <v>223803</v>
      </c>
      <c r="P291" s="41">
        <v>223803</v>
      </c>
      <c r="Q291" s="593">
        <v>1</v>
      </c>
      <c r="R291" s="588">
        <v>13600</v>
      </c>
      <c r="S291" s="588"/>
      <c r="T291" s="588"/>
      <c r="U291" s="588"/>
      <c r="V291" s="588"/>
      <c r="W291" s="588"/>
      <c r="X291" s="588"/>
      <c r="Y291" s="589"/>
      <c r="Z291" s="588">
        <v>13600</v>
      </c>
      <c r="AA291" s="588">
        <v>30048</v>
      </c>
      <c r="AB291" s="588"/>
      <c r="AC291" s="588"/>
      <c r="AD291" s="588">
        <v>223803</v>
      </c>
      <c r="AE291" s="599">
        <v>223803</v>
      </c>
      <c r="AF291" s="489">
        <f t="shared" ref="AF291:AF316" si="55">+B291-Q291</f>
        <v>0</v>
      </c>
      <c r="AG291" s="91">
        <f t="shared" ref="AG291:AG316" si="56">+P291-AE291</f>
        <v>0</v>
      </c>
      <c r="AH291" s="351">
        <v>1</v>
      </c>
      <c r="AI291" s="356">
        <v>223803</v>
      </c>
    </row>
    <row r="292" spans="1:35" ht="12.6" customHeight="1" x14ac:dyDescent="0.2">
      <c r="A292" s="1429" t="s">
        <v>21272</v>
      </c>
      <c r="B292" s="414">
        <v>1</v>
      </c>
      <c r="C292" s="588">
        <v>13600</v>
      </c>
      <c r="D292" s="588"/>
      <c r="E292" s="588"/>
      <c r="F292" s="588"/>
      <c r="G292" s="588"/>
      <c r="H292" s="588"/>
      <c r="I292" s="588"/>
      <c r="J292" s="589">
        <v>93</v>
      </c>
      <c r="K292" s="588">
        <v>13693</v>
      </c>
      <c r="L292" s="588">
        <v>30250.74</v>
      </c>
      <c r="M292" s="588"/>
      <c r="N292" s="588"/>
      <c r="O292" s="588">
        <v>225331</v>
      </c>
      <c r="P292" s="41">
        <v>225331</v>
      </c>
      <c r="Q292" s="593">
        <v>1</v>
      </c>
      <c r="R292" s="588">
        <v>13600</v>
      </c>
      <c r="S292" s="588"/>
      <c r="T292" s="588"/>
      <c r="U292" s="588"/>
      <c r="V292" s="588"/>
      <c r="W292" s="588"/>
      <c r="X292" s="588"/>
      <c r="Y292" s="589">
        <v>93</v>
      </c>
      <c r="Z292" s="588">
        <v>13693</v>
      </c>
      <c r="AA292" s="588">
        <v>30250.74</v>
      </c>
      <c r="AB292" s="588"/>
      <c r="AC292" s="588"/>
      <c r="AD292" s="588">
        <v>225331</v>
      </c>
      <c r="AE292" s="599">
        <v>225331</v>
      </c>
      <c r="AF292" s="489">
        <f t="shared" si="55"/>
        <v>0</v>
      </c>
      <c r="AG292" s="91">
        <f t="shared" si="56"/>
        <v>0</v>
      </c>
      <c r="AH292" s="351">
        <v>1</v>
      </c>
      <c r="AI292" s="356">
        <v>225331</v>
      </c>
    </row>
    <row r="293" spans="1:35" ht="12.6" customHeight="1" x14ac:dyDescent="0.2">
      <c r="A293" s="1429" t="s">
        <v>21273</v>
      </c>
      <c r="B293" s="414">
        <v>1</v>
      </c>
      <c r="C293" s="588">
        <v>13000</v>
      </c>
      <c r="D293" s="588"/>
      <c r="E293" s="588"/>
      <c r="F293" s="588"/>
      <c r="G293" s="588"/>
      <c r="H293" s="588"/>
      <c r="I293" s="588"/>
      <c r="J293" s="589"/>
      <c r="K293" s="588">
        <v>13000</v>
      </c>
      <c r="L293" s="588">
        <v>28740</v>
      </c>
      <c r="M293" s="588"/>
      <c r="N293" s="588"/>
      <c r="O293" s="588">
        <v>412690</v>
      </c>
      <c r="P293" s="41">
        <v>412690</v>
      </c>
      <c r="Q293" s="351"/>
      <c r="R293" s="334"/>
      <c r="S293" s="334"/>
      <c r="T293" s="334"/>
      <c r="U293" s="334"/>
      <c r="V293" s="334"/>
      <c r="W293" s="334"/>
      <c r="X293" s="334"/>
      <c r="Y293" s="334"/>
      <c r="Z293" s="334"/>
      <c r="AA293" s="334"/>
      <c r="AB293" s="334"/>
      <c r="AC293" s="334"/>
      <c r="AD293" s="334"/>
      <c r="AE293" s="360"/>
      <c r="AF293" s="543">
        <f t="shared" si="55"/>
        <v>1</v>
      </c>
      <c r="AG293" s="395">
        <f t="shared" si="56"/>
        <v>412690</v>
      </c>
      <c r="AH293" s="351"/>
      <c r="AI293" s="356"/>
    </row>
    <row r="294" spans="1:35" ht="12.6" customHeight="1" x14ac:dyDescent="0.2">
      <c r="A294" s="1429" t="s">
        <v>495</v>
      </c>
      <c r="B294" s="414"/>
      <c r="C294" s="588"/>
      <c r="D294" s="588"/>
      <c r="E294" s="588"/>
      <c r="F294" s="588"/>
      <c r="G294" s="588"/>
      <c r="H294" s="588"/>
      <c r="I294" s="588"/>
      <c r="J294" s="589"/>
      <c r="K294" s="588"/>
      <c r="L294" s="588"/>
      <c r="M294" s="588"/>
      <c r="N294" s="588"/>
      <c r="O294" s="589"/>
      <c r="P294" s="597"/>
      <c r="Q294" s="351"/>
      <c r="R294" s="334"/>
      <c r="S294" s="334"/>
      <c r="T294" s="334"/>
      <c r="U294" s="334"/>
      <c r="V294" s="334"/>
      <c r="W294" s="334"/>
      <c r="X294" s="334"/>
      <c r="Y294" s="334"/>
      <c r="Z294" s="334"/>
      <c r="AA294" s="334"/>
      <c r="AB294" s="334"/>
      <c r="AC294" s="334"/>
      <c r="AD294" s="334"/>
      <c r="AE294" s="360"/>
      <c r="AF294" s="489">
        <f t="shared" si="55"/>
        <v>0</v>
      </c>
      <c r="AG294" s="91">
        <f t="shared" si="56"/>
        <v>0</v>
      </c>
      <c r="AH294" s="351"/>
      <c r="AI294" s="356"/>
    </row>
    <row r="295" spans="1:35" ht="12.6" customHeight="1" x14ac:dyDescent="0.2">
      <c r="A295" s="1429" t="s">
        <v>21235</v>
      </c>
      <c r="B295" s="414">
        <v>1</v>
      </c>
      <c r="C295" s="588">
        <v>12000</v>
      </c>
      <c r="D295" s="588"/>
      <c r="E295" s="588"/>
      <c r="F295" s="588"/>
      <c r="G295" s="588"/>
      <c r="H295" s="588"/>
      <c r="I295" s="588"/>
      <c r="J295" s="589">
        <v>93</v>
      </c>
      <c r="K295" s="588">
        <v>12093</v>
      </c>
      <c r="L295" s="588">
        <v>26762.74</v>
      </c>
      <c r="M295" s="588"/>
      <c r="N295" s="588"/>
      <c r="O295" s="588">
        <v>199048</v>
      </c>
      <c r="P295" s="41">
        <v>199048</v>
      </c>
      <c r="Q295" s="351">
        <v>1</v>
      </c>
      <c r="R295" s="588">
        <v>12000</v>
      </c>
      <c r="S295" s="588"/>
      <c r="T295" s="588"/>
      <c r="U295" s="588"/>
      <c r="V295" s="588"/>
      <c r="W295" s="588"/>
      <c r="X295" s="588"/>
      <c r="Y295" s="589">
        <v>93</v>
      </c>
      <c r="Z295" s="588">
        <v>12093</v>
      </c>
      <c r="AA295" s="588">
        <v>26762.74</v>
      </c>
      <c r="AB295" s="588"/>
      <c r="AC295" s="588"/>
      <c r="AD295" s="588">
        <v>199048</v>
      </c>
      <c r="AE295" s="599">
        <v>199048</v>
      </c>
      <c r="AF295" s="489">
        <f t="shared" si="55"/>
        <v>0</v>
      </c>
      <c r="AG295" s="91">
        <f t="shared" si="56"/>
        <v>0</v>
      </c>
      <c r="AH295" s="351">
        <v>1</v>
      </c>
      <c r="AI295" s="356">
        <v>199048</v>
      </c>
    </row>
    <row r="296" spans="1:35" ht="12.6" customHeight="1" x14ac:dyDescent="0.2">
      <c r="A296" s="1429" t="s">
        <v>611</v>
      </c>
      <c r="B296" s="414">
        <v>1</v>
      </c>
      <c r="C296" s="588">
        <v>11000</v>
      </c>
      <c r="D296" s="588"/>
      <c r="E296" s="588"/>
      <c r="F296" s="588"/>
      <c r="G296" s="588"/>
      <c r="H296" s="588"/>
      <c r="I296" s="588"/>
      <c r="J296" s="589">
        <v>93</v>
      </c>
      <c r="K296" s="588">
        <v>11093</v>
      </c>
      <c r="L296" s="588">
        <v>24582.74</v>
      </c>
      <c r="M296" s="588"/>
      <c r="N296" s="588"/>
      <c r="O296" s="588">
        <v>315963</v>
      </c>
      <c r="P296" s="41">
        <v>315963</v>
      </c>
      <c r="Q296" s="351"/>
      <c r="R296" s="334"/>
      <c r="S296" s="334"/>
      <c r="T296" s="334"/>
      <c r="U296" s="334"/>
      <c r="V296" s="334"/>
      <c r="W296" s="334"/>
      <c r="X296" s="334"/>
      <c r="Y296" s="334"/>
      <c r="Z296" s="334"/>
      <c r="AA296" s="334"/>
      <c r="AB296" s="334"/>
      <c r="AC296" s="334"/>
      <c r="AD296" s="334"/>
      <c r="AE296" s="360"/>
      <c r="AF296" s="543">
        <f t="shared" si="55"/>
        <v>1</v>
      </c>
      <c r="AG296" s="395">
        <f t="shared" si="56"/>
        <v>315963</v>
      </c>
      <c r="AH296" s="351"/>
      <c r="AI296" s="356"/>
    </row>
    <row r="297" spans="1:35" ht="12.6" customHeight="1" x14ac:dyDescent="0.2">
      <c r="A297" s="1429" t="s">
        <v>21274</v>
      </c>
      <c r="B297" s="414">
        <v>3</v>
      </c>
      <c r="C297" s="588">
        <v>11000</v>
      </c>
      <c r="D297" s="588"/>
      <c r="E297" s="588"/>
      <c r="F297" s="588"/>
      <c r="G297" s="588"/>
      <c r="H297" s="588"/>
      <c r="I297" s="588"/>
      <c r="J297" s="589">
        <v>93</v>
      </c>
      <c r="K297" s="588">
        <v>11093</v>
      </c>
      <c r="L297" s="588">
        <v>24582.74</v>
      </c>
      <c r="M297" s="588"/>
      <c r="N297" s="588"/>
      <c r="O297" s="588">
        <v>169679.18</v>
      </c>
      <c r="P297" s="41">
        <v>547864</v>
      </c>
      <c r="Q297" s="351">
        <v>1</v>
      </c>
      <c r="R297" s="588">
        <v>11000</v>
      </c>
      <c r="S297" s="588"/>
      <c r="T297" s="588"/>
      <c r="U297" s="588"/>
      <c r="V297" s="588"/>
      <c r="W297" s="588"/>
      <c r="X297" s="588"/>
      <c r="Y297" s="589">
        <v>93</v>
      </c>
      <c r="Z297" s="588">
        <v>11093</v>
      </c>
      <c r="AA297" s="588">
        <v>24582.74</v>
      </c>
      <c r="AB297" s="588"/>
      <c r="AC297" s="588"/>
      <c r="AD297" s="588">
        <v>182622</v>
      </c>
      <c r="AE297" s="599">
        <v>600855.39</v>
      </c>
      <c r="AF297" s="543">
        <f t="shared" si="55"/>
        <v>2</v>
      </c>
      <c r="AG297" s="395">
        <f t="shared" si="56"/>
        <v>-52991.390000000014</v>
      </c>
      <c r="AH297" s="351">
        <v>1</v>
      </c>
      <c r="AI297" s="356">
        <v>182622</v>
      </c>
    </row>
    <row r="298" spans="1:35" ht="12.6" customHeight="1" x14ac:dyDescent="0.2">
      <c r="A298" s="1429" t="s">
        <v>449</v>
      </c>
      <c r="B298" s="414">
        <v>8</v>
      </c>
      <c r="C298" s="588">
        <v>8000</v>
      </c>
      <c r="D298" s="588"/>
      <c r="E298" s="588"/>
      <c r="F298" s="588"/>
      <c r="G298" s="588"/>
      <c r="H298" s="588"/>
      <c r="I298" s="588"/>
      <c r="J298" s="589">
        <v>93</v>
      </c>
      <c r="K298" s="588">
        <v>8093</v>
      </c>
      <c r="L298" s="588">
        <v>18042.740000000002</v>
      </c>
      <c r="M298" s="588"/>
      <c r="N298" s="588"/>
      <c r="O298" s="588">
        <v>123899.18</v>
      </c>
      <c r="P298" s="41">
        <v>928805</v>
      </c>
      <c r="Q298" s="351">
        <v>6</v>
      </c>
      <c r="R298" s="588">
        <v>8000</v>
      </c>
      <c r="S298" s="588"/>
      <c r="T298" s="588"/>
      <c r="U298" s="588"/>
      <c r="V298" s="588"/>
      <c r="W298" s="588"/>
      <c r="X298" s="588"/>
      <c r="Y298" s="589">
        <v>93</v>
      </c>
      <c r="Z298" s="588">
        <v>8093</v>
      </c>
      <c r="AA298" s="588">
        <v>18042.740000000002</v>
      </c>
      <c r="AB298" s="588"/>
      <c r="AC298" s="588"/>
      <c r="AD298" s="588">
        <v>133342</v>
      </c>
      <c r="AE298" s="599">
        <v>880337.33</v>
      </c>
      <c r="AF298" s="543">
        <f t="shared" si="55"/>
        <v>2</v>
      </c>
      <c r="AG298" s="395">
        <f t="shared" si="56"/>
        <v>48467.670000000042</v>
      </c>
      <c r="AH298" s="351">
        <v>5</v>
      </c>
      <c r="AI298" s="356">
        <v>665182</v>
      </c>
    </row>
    <row r="299" spans="1:35" ht="12.6" customHeight="1" x14ac:dyDescent="0.2">
      <c r="A299" s="1429" t="s">
        <v>21232</v>
      </c>
      <c r="B299" s="414">
        <v>6</v>
      </c>
      <c r="C299" s="588">
        <v>7000</v>
      </c>
      <c r="D299" s="588"/>
      <c r="E299" s="588"/>
      <c r="F299" s="588"/>
      <c r="G299" s="588"/>
      <c r="H299" s="588"/>
      <c r="I299" s="588"/>
      <c r="J299" s="589">
        <v>93</v>
      </c>
      <c r="K299" s="588">
        <v>7093</v>
      </c>
      <c r="L299" s="588">
        <v>15862.74</v>
      </c>
      <c r="M299" s="588"/>
      <c r="N299" s="588"/>
      <c r="O299" s="588">
        <v>108639.18</v>
      </c>
      <c r="P299" s="41">
        <v>698431</v>
      </c>
      <c r="Q299" s="351">
        <v>4</v>
      </c>
      <c r="R299" s="588">
        <v>7000</v>
      </c>
      <c r="S299" s="588"/>
      <c r="T299" s="588"/>
      <c r="U299" s="588"/>
      <c r="V299" s="588"/>
      <c r="W299" s="588"/>
      <c r="X299" s="588"/>
      <c r="Y299" s="589">
        <v>93</v>
      </c>
      <c r="Z299" s="588">
        <v>7093</v>
      </c>
      <c r="AA299" s="588">
        <v>15862.74</v>
      </c>
      <c r="AB299" s="588"/>
      <c r="AC299" s="588"/>
      <c r="AD299" s="588">
        <v>116915</v>
      </c>
      <c r="AE299" s="599">
        <v>529990.67000000004</v>
      </c>
      <c r="AF299" s="543">
        <f t="shared" si="55"/>
        <v>2</v>
      </c>
      <c r="AG299" s="395">
        <f t="shared" si="56"/>
        <v>168440.32999999996</v>
      </c>
      <c r="AH299" s="351">
        <v>3</v>
      </c>
      <c r="AI299" s="356">
        <v>349217</v>
      </c>
    </row>
    <row r="300" spans="1:35" ht="12.6" customHeight="1" x14ac:dyDescent="0.2">
      <c r="A300" s="1429" t="s">
        <v>21233</v>
      </c>
      <c r="B300" s="414">
        <v>8</v>
      </c>
      <c r="C300" s="588">
        <v>6000</v>
      </c>
      <c r="D300" s="588"/>
      <c r="E300" s="588"/>
      <c r="F300" s="588"/>
      <c r="G300" s="588"/>
      <c r="H300" s="588"/>
      <c r="I300" s="588"/>
      <c r="J300" s="589">
        <v>93</v>
      </c>
      <c r="K300" s="588">
        <v>6093</v>
      </c>
      <c r="L300" s="588">
        <v>13682.74</v>
      </c>
      <c r="M300" s="588"/>
      <c r="N300" s="588"/>
      <c r="O300" s="588">
        <v>93379.18</v>
      </c>
      <c r="P300" s="41">
        <v>793208</v>
      </c>
      <c r="Q300" s="351">
        <v>7</v>
      </c>
      <c r="R300" s="588">
        <v>6000</v>
      </c>
      <c r="S300" s="588"/>
      <c r="T300" s="588"/>
      <c r="U300" s="588"/>
      <c r="V300" s="588"/>
      <c r="W300" s="588"/>
      <c r="X300" s="588"/>
      <c r="Y300" s="589">
        <v>93</v>
      </c>
      <c r="Z300" s="588">
        <v>6093</v>
      </c>
      <c r="AA300" s="588">
        <v>13682.74</v>
      </c>
      <c r="AB300" s="588"/>
      <c r="AC300" s="588"/>
      <c r="AD300" s="588">
        <v>100488</v>
      </c>
      <c r="AE300" s="599">
        <v>697304</v>
      </c>
      <c r="AF300" s="543">
        <f t="shared" si="55"/>
        <v>1</v>
      </c>
      <c r="AG300" s="395">
        <f t="shared" si="56"/>
        <v>95904</v>
      </c>
      <c r="AH300" s="351">
        <v>6</v>
      </c>
      <c r="AI300" s="356">
        <v>596816</v>
      </c>
    </row>
    <row r="301" spans="1:35" ht="12.6" customHeight="1" x14ac:dyDescent="0.2">
      <c r="A301" s="1429" t="s">
        <v>498</v>
      </c>
      <c r="B301" s="414">
        <v>5</v>
      </c>
      <c r="C301" s="588">
        <v>2200</v>
      </c>
      <c r="D301" s="588"/>
      <c r="E301" s="588"/>
      <c r="F301" s="588"/>
      <c r="G301" s="588"/>
      <c r="H301" s="588"/>
      <c r="I301" s="588"/>
      <c r="J301" s="588"/>
      <c r="K301" s="588">
        <v>2200</v>
      </c>
      <c r="L301" s="588">
        <v>5196</v>
      </c>
      <c r="M301" s="588"/>
      <c r="N301" s="588"/>
      <c r="O301" s="588">
        <v>33972</v>
      </c>
      <c r="P301" s="41">
        <v>182694</v>
      </c>
      <c r="Q301" s="351">
        <v>2</v>
      </c>
      <c r="R301" s="588">
        <v>2200</v>
      </c>
      <c r="S301" s="588"/>
      <c r="T301" s="588"/>
      <c r="U301" s="588"/>
      <c r="V301" s="588"/>
      <c r="W301" s="588"/>
      <c r="X301" s="588"/>
      <c r="Y301" s="589"/>
      <c r="Z301" s="588">
        <v>2200</v>
      </c>
      <c r="AA301" s="588">
        <v>5196</v>
      </c>
      <c r="AB301" s="588"/>
      <c r="AC301" s="588"/>
      <c r="AD301" s="588">
        <v>36539</v>
      </c>
      <c r="AE301" s="599">
        <v>73078</v>
      </c>
      <c r="AF301" s="543">
        <f t="shared" si="55"/>
        <v>3</v>
      </c>
      <c r="AG301" s="395">
        <f t="shared" si="56"/>
        <v>109616</v>
      </c>
      <c r="AH301" s="351">
        <v>2</v>
      </c>
      <c r="AI301" s="356">
        <v>73078</v>
      </c>
    </row>
    <row r="302" spans="1:35" ht="12.6" customHeight="1" x14ac:dyDescent="0.2">
      <c r="A302" s="1429" t="s">
        <v>21237</v>
      </c>
      <c r="B302" s="414">
        <v>233</v>
      </c>
      <c r="C302" s="590">
        <v>8056.04</v>
      </c>
      <c r="D302" s="588"/>
      <c r="E302" s="588"/>
      <c r="F302" s="588"/>
      <c r="G302" s="588"/>
      <c r="H302" s="588"/>
      <c r="I302" s="588"/>
      <c r="J302" s="588"/>
      <c r="K302" s="590">
        <v>8056.04</v>
      </c>
      <c r="L302" s="588">
        <v>17562.1672</v>
      </c>
      <c r="M302" s="590">
        <v>20915.57</v>
      </c>
      <c r="N302" s="590">
        <v>38477.737200000003</v>
      </c>
      <c r="O302" s="590">
        <v>147313.736748</v>
      </c>
      <c r="P302" s="41">
        <v>21681570</v>
      </c>
      <c r="Q302" s="351">
        <v>123</v>
      </c>
      <c r="R302" s="590">
        <v>8056.04</v>
      </c>
      <c r="S302" s="588"/>
      <c r="T302" s="588"/>
      <c r="U302" s="588"/>
      <c r="V302" s="588"/>
      <c r="W302" s="588"/>
      <c r="X302" s="588"/>
      <c r="Y302" s="588"/>
      <c r="Z302" s="590">
        <v>8056.04</v>
      </c>
      <c r="AA302" s="588">
        <v>17562.1672</v>
      </c>
      <c r="AB302" s="590">
        <v>20915.57</v>
      </c>
      <c r="AC302" s="590">
        <v>38477.737200000003</v>
      </c>
      <c r="AD302" s="588">
        <v>147313.736748</v>
      </c>
      <c r="AE302" s="599">
        <v>21397896.61333333</v>
      </c>
      <c r="AF302" s="543">
        <f t="shared" si="55"/>
        <v>110</v>
      </c>
      <c r="AG302" s="395">
        <f t="shared" si="56"/>
        <v>283673.38666667044</v>
      </c>
      <c r="AH302" s="351">
        <v>122</v>
      </c>
      <c r="AI302" s="356">
        <v>19127588.998266667</v>
      </c>
    </row>
    <row r="303" spans="1:35" ht="12.6" customHeight="1" x14ac:dyDescent="0.2">
      <c r="A303" s="1430" t="s">
        <v>508</v>
      </c>
      <c r="B303" s="602">
        <v>222</v>
      </c>
      <c r="C303" s="603">
        <v>82640.885714285701</v>
      </c>
      <c r="D303" s="604"/>
      <c r="E303" s="604"/>
      <c r="F303" s="604"/>
      <c r="G303" s="604"/>
      <c r="H303" s="604"/>
      <c r="I303" s="604"/>
      <c r="J303" s="604"/>
      <c r="K303" s="603">
        <v>82640.885714285701</v>
      </c>
      <c r="L303" s="603">
        <v>165281.7714285714</v>
      </c>
      <c r="M303" s="604"/>
      <c r="N303" s="604"/>
      <c r="O303" s="603">
        <v>1187489.4685714287</v>
      </c>
      <c r="P303" s="605">
        <v>23213249</v>
      </c>
      <c r="Q303" s="426">
        <v>65</v>
      </c>
      <c r="R303" s="424">
        <v>78755.180000000008</v>
      </c>
      <c r="S303" s="424"/>
      <c r="T303" s="424"/>
      <c r="U303" s="424"/>
      <c r="V303" s="424"/>
      <c r="W303" s="424"/>
      <c r="X303" s="424"/>
      <c r="Y303" s="424"/>
      <c r="Z303" s="424">
        <v>78755.180000000008</v>
      </c>
      <c r="AA303" s="424">
        <v>157510.36000000002</v>
      </c>
      <c r="AB303" s="424"/>
      <c r="AC303" s="424"/>
      <c r="AD303" s="424">
        <v>1102572.5</v>
      </c>
      <c r="AE303" s="606">
        <v>13989986.998828571</v>
      </c>
      <c r="AF303" s="573">
        <f t="shared" si="55"/>
        <v>157</v>
      </c>
      <c r="AG303" s="481">
        <f t="shared" si="56"/>
        <v>9223262.0011714287</v>
      </c>
      <c r="AH303" s="426">
        <v>147</v>
      </c>
      <c r="AI303" s="607">
        <v>23996486.001428567</v>
      </c>
    </row>
    <row r="304" spans="1:35" ht="12.6" customHeight="1" x14ac:dyDescent="0.2">
      <c r="A304" s="1429" t="s">
        <v>21238</v>
      </c>
      <c r="B304" s="414">
        <v>15</v>
      </c>
      <c r="C304" s="589">
        <v>23928.57</v>
      </c>
      <c r="D304" s="588"/>
      <c r="E304" s="588"/>
      <c r="F304" s="588"/>
      <c r="G304" s="588"/>
      <c r="H304" s="588"/>
      <c r="I304" s="588"/>
      <c r="J304" s="588"/>
      <c r="K304" s="588">
        <v>23928.57</v>
      </c>
      <c r="L304" s="588">
        <v>47857.14</v>
      </c>
      <c r="M304" s="588"/>
      <c r="N304" s="588"/>
      <c r="O304" s="588">
        <v>335000</v>
      </c>
      <c r="P304" s="41">
        <v>3542437</v>
      </c>
      <c r="Q304" s="351">
        <v>12</v>
      </c>
      <c r="R304" s="590">
        <v>23928.57</v>
      </c>
      <c r="S304" s="588"/>
      <c r="T304" s="588"/>
      <c r="U304" s="588"/>
      <c r="V304" s="588"/>
      <c r="W304" s="588"/>
      <c r="X304" s="588"/>
      <c r="Y304" s="588"/>
      <c r="Z304" s="588">
        <v>23928.57</v>
      </c>
      <c r="AA304" s="588">
        <v>47857.14</v>
      </c>
      <c r="AB304" s="590"/>
      <c r="AC304" s="590"/>
      <c r="AD304" s="588">
        <v>335000</v>
      </c>
      <c r="AE304" s="599">
        <v>3837175.8442285708</v>
      </c>
      <c r="AF304" s="543">
        <f t="shared" si="55"/>
        <v>3</v>
      </c>
      <c r="AG304" s="395">
        <f t="shared" si="56"/>
        <v>-294738.84422857082</v>
      </c>
      <c r="AH304" s="351">
        <v>12</v>
      </c>
      <c r="AI304" s="356">
        <v>3837175.8442285722</v>
      </c>
    </row>
    <row r="305" spans="1:37" ht="12.6" customHeight="1" x14ac:dyDescent="0.2">
      <c r="A305" s="1429" t="s">
        <v>21239</v>
      </c>
      <c r="B305" s="414">
        <v>20</v>
      </c>
      <c r="C305" s="589">
        <v>13294.285714285714</v>
      </c>
      <c r="D305" s="588"/>
      <c r="E305" s="588"/>
      <c r="F305" s="588"/>
      <c r="G305" s="588"/>
      <c r="H305" s="588"/>
      <c r="I305" s="588"/>
      <c r="J305" s="588"/>
      <c r="K305" s="588">
        <v>13294.285714285714</v>
      </c>
      <c r="L305" s="588">
        <v>26588.571428571428</v>
      </c>
      <c r="M305" s="588"/>
      <c r="N305" s="588"/>
      <c r="O305" s="588">
        <v>186120</v>
      </c>
      <c r="P305" s="41">
        <v>3351987</v>
      </c>
      <c r="Q305" s="351">
        <v>24</v>
      </c>
      <c r="R305" s="590">
        <v>13294.29</v>
      </c>
      <c r="S305" s="588"/>
      <c r="T305" s="588"/>
      <c r="U305" s="588"/>
      <c r="V305" s="588"/>
      <c r="W305" s="588"/>
      <c r="X305" s="588"/>
      <c r="Y305" s="588"/>
      <c r="Z305" s="588">
        <v>13294.29</v>
      </c>
      <c r="AA305" s="588">
        <v>26588.58</v>
      </c>
      <c r="AB305" s="590"/>
      <c r="AC305" s="590"/>
      <c r="AD305" s="588">
        <v>186120</v>
      </c>
      <c r="AE305" s="599">
        <v>4788609.4791999999</v>
      </c>
      <c r="AF305" s="543">
        <f t="shared" si="55"/>
        <v>-4</v>
      </c>
      <c r="AG305" s="395">
        <f t="shared" si="56"/>
        <v>-1436622.4791999999</v>
      </c>
      <c r="AH305" s="351">
        <v>25</v>
      </c>
      <c r="AI305" s="356">
        <v>4915508.247771428</v>
      </c>
    </row>
    <row r="306" spans="1:37" ht="12.6" customHeight="1" x14ac:dyDescent="0.2">
      <c r="A306" s="1429" t="s">
        <v>21240</v>
      </c>
      <c r="B306" s="414">
        <v>53</v>
      </c>
      <c r="C306" s="589">
        <v>10412.68</v>
      </c>
      <c r="D306" s="588"/>
      <c r="E306" s="588"/>
      <c r="F306" s="588"/>
      <c r="G306" s="588"/>
      <c r="H306" s="588"/>
      <c r="I306" s="588"/>
      <c r="J306" s="588"/>
      <c r="K306" s="588">
        <v>10412.68</v>
      </c>
      <c r="L306" s="588">
        <v>20825.36</v>
      </c>
      <c r="M306" s="588"/>
      <c r="N306" s="588"/>
      <c r="O306" s="588">
        <v>145777.50000000003</v>
      </c>
      <c r="P306" s="41">
        <v>6689153</v>
      </c>
      <c r="Q306" s="351">
        <v>17</v>
      </c>
      <c r="R306" s="590">
        <v>10412.68</v>
      </c>
      <c r="S306" s="588"/>
      <c r="T306" s="588"/>
      <c r="U306" s="588"/>
      <c r="V306" s="588"/>
      <c r="W306" s="588"/>
      <c r="X306" s="588"/>
      <c r="Y306" s="588"/>
      <c r="Z306" s="588">
        <v>10412.68</v>
      </c>
      <c r="AA306" s="588">
        <v>20825.36</v>
      </c>
      <c r="AB306" s="590"/>
      <c r="AC306" s="590"/>
      <c r="AD306" s="588">
        <v>145777.5</v>
      </c>
      <c r="AE306" s="599">
        <v>3334506.6163999997</v>
      </c>
      <c r="AF306" s="543">
        <f t="shared" si="55"/>
        <v>36</v>
      </c>
      <c r="AG306" s="395">
        <f t="shared" si="56"/>
        <v>3354646.3836000003</v>
      </c>
      <c r="AH306" s="351">
        <v>64</v>
      </c>
      <c r="AI306" s="356">
        <v>9564320.1347142849</v>
      </c>
    </row>
    <row r="307" spans="1:37" ht="12.6" customHeight="1" x14ac:dyDescent="0.2">
      <c r="A307" s="1429" t="s">
        <v>21241</v>
      </c>
      <c r="B307" s="414">
        <v>120</v>
      </c>
      <c r="C307" s="589">
        <v>8485.7099999999991</v>
      </c>
      <c r="D307" s="588"/>
      <c r="E307" s="588"/>
      <c r="F307" s="588"/>
      <c r="G307" s="588"/>
      <c r="H307" s="588"/>
      <c r="I307" s="588"/>
      <c r="J307" s="588"/>
      <c r="K307" s="588">
        <v>8485.7099999999991</v>
      </c>
      <c r="L307" s="588">
        <v>16971.419999999998</v>
      </c>
      <c r="M307" s="588"/>
      <c r="N307" s="588"/>
      <c r="O307" s="588">
        <v>118800</v>
      </c>
      <c r="P307" s="41">
        <v>9045925</v>
      </c>
      <c r="Q307" s="351">
        <v>5</v>
      </c>
      <c r="R307" s="590">
        <v>8485.7099999999991</v>
      </c>
      <c r="S307" s="588"/>
      <c r="T307" s="588"/>
      <c r="U307" s="588"/>
      <c r="V307" s="588"/>
      <c r="W307" s="588"/>
      <c r="X307" s="588"/>
      <c r="Y307" s="588"/>
      <c r="Z307" s="588">
        <v>8485.7099999999991</v>
      </c>
      <c r="AA307" s="588">
        <v>16971.419999999998</v>
      </c>
      <c r="AB307" s="590"/>
      <c r="AC307" s="590"/>
      <c r="AD307" s="588">
        <v>118800</v>
      </c>
      <c r="AE307" s="599">
        <v>834209.9317999999</v>
      </c>
      <c r="AF307" s="543">
        <f t="shared" si="55"/>
        <v>115</v>
      </c>
      <c r="AG307" s="395">
        <f t="shared" si="56"/>
        <v>8211715.0681999996</v>
      </c>
      <c r="AH307" s="351">
        <v>39</v>
      </c>
      <c r="AI307" s="356">
        <v>4483996.6475142855</v>
      </c>
    </row>
    <row r="308" spans="1:37" ht="12.6" customHeight="1" x14ac:dyDescent="0.2">
      <c r="A308" s="1429" t="s">
        <v>21275</v>
      </c>
      <c r="B308" s="414">
        <v>1</v>
      </c>
      <c r="C308" s="589">
        <v>3885.7142857142858</v>
      </c>
      <c r="D308" s="588"/>
      <c r="E308" s="588"/>
      <c r="F308" s="588"/>
      <c r="G308" s="588"/>
      <c r="H308" s="588"/>
      <c r="I308" s="588"/>
      <c r="J308" s="588"/>
      <c r="K308" s="588">
        <v>3885.7142857142858</v>
      </c>
      <c r="L308" s="588">
        <v>7771.4285714285716</v>
      </c>
      <c r="M308" s="588"/>
      <c r="N308" s="588"/>
      <c r="O308" s="588">
        <v>52651.428571428565</v>
      </c>
      <c r="P308" s="41">
        <v>52652</v>
      </c>
      <c r="Q308" s="351"/>
      <c r="R308" s="334"/>
      <c r="S308" s="334"/>
      <c r="T308" s="334"/>
      <c r="U308" s="334"/>
      <c r="V308" s="334"/>
      <c r="W308" s="334"/>
      <c r="X308" s="334"/>
      <c r="Y308" s="334"/>
      <c r="Z308" s="334"/>
      <c r="AA308" s="334"/>
      <c r="AB308" s="334"/>
      <c r="AC308" s="334"/>
      <c r="AD308" s="334"/>
      <c r="AE308" s="360"/>
      <c r="AF308" s="543">
        <f t="shared" si="55"/>
        <v>1</v>
      </c>
      <c r="AG308" s="395">
        <f t="shared" si="56"/>
        <v>52652</v>
      </c>
      <c r="AH308" s="351"/>
      <c r="AI308" s="356"/>
    </row>
    <row r="309" spans="1:37" ht="12.6" customHeight="1" x14ac:dyDescent="0.2">
      <c r="A309" s="1429" t="s">
        <v>21276</v>
      </c>
      <c r="B309" s="414">
        <v>12</v>
      </c>
      <c r="C309" s="589">
        <v>14276.785714285699</v>
      </c>
      <c r="D309" s="588"/>
      <c r="E309" s="588"/>
      <c r="F309" s="588"/>
      <c r="G309" s="588"/>
      <c r="H309" s="588"/>
      <c r="I309" s="588"/>
      <c r="J309" s="588"/>
      <c r="K309" s="588">
        <v>14276.785714285699</v>
      </c>
      <c r="L309" s="588">
        <v>28553.571428571398</v>
      </c>
      <c r="M309" s="588"/>
      <c r="N309" s="588"/>
      <c r="O309" s="588">
        <v>232140.54000000007</v>
      </c>
      <c r="P309" s="41">
        <v>395207</v>
      </c>
      <c r="Q309" s="351">
        <v>6</v>
      </c>
      <c r="R309" s="590">
        <v>14276.79</v>
      </c>
      <c r="S309" s="588"/>
      <c r="T309" s="588"/>
      <c r="U309" s="588"/>
      <c r="V309" s="588"/>
      <c r="W309" s="588"/>
      <c r="X309" s="588"/>
      <c r="Y309" s="588"/>
      <c r="Z309" s="588">
        <v>14276.79</v>
      </c>
      <c r="AA309" s="588">
        <v>28553.58</v>
      </c>
      <c r="AB309" s="590"/>
      <c r="AC309" s="590"/>
      <c r="AD309" s="588">
        <v>199875</v>
      </c>
      <c r="AE309" s="599">
        <v>1061102.3160000001</v>
      </c>
      <c r="AF309" s="543">
        <f t="shared" si="55"/>
        <v>6</v>
      </c>
      <c r="AG309" s="395">
        <f t="shared" si="56"/>
        <v>-665895.31600000011</v>
      </c>
      <c r="AH309" s="351">
        <v>6</v>
      </c>
      <c r="AI309" s="356">
        <v>1061102.3160000003</v>
      </c>
    </row>
    <row r="310" spans="1:37" ht="12.6" customHeight="1" x14ac:dyDescent="0.2">
      <c r="A310" s="1429" t="s">
        <v>21243</v>
      </c>
      <c r="B310" s="414">
        <v>1</v>
      </c>
      <c r="C310" s="589">
        <v>8357.14</v>
      </c>
      <c r="D310" s="588"/>
      <c r="E310" s="588"/>
      <c r="F310" s="588"/>
      <c r="G310" s="588"/>
      <c r="H310" s="588"/>
      <c r="I310" s="588"/>
      <c r="J310" s="588"/>
      <c r="K310" s="588">
        <v>8357.14</v>
      </c>
      <c r="L310" s="588">
        <v>16714.28</v>
      </c>
      <c r="M310" s="588"/>
      <c r="N310" s="588"/>
      <c r="O310" s="588">
        <v>117000</v>
      </c>
      <c r="P310" s="41">
        <v>135888</v>
      </c>
      <c r="Q310" s="351">
        <v>1</v>
      </c>
      <c r="R310" s="590">
        <v>8357.14</v>
      </c>
      <c r="S310" s="588"/>
      <c r="T310" s="588"/>
      <c r="U310" s="588"/>
      <c r="V310" s="588"/>
      <c r="W310" s="588"/>
      <c r="X310" s="588"/>
      <c r="Y310" s="588"/>
      <c r="Z310" s="588">
        <v>8357.14</v>
      </c>
      <c r="AA310" s="588">
        <v>16714.28</v>
      </c>
      <c r="AB310" s="590"/>
      <c r="AC310" s="590"/>
      <c r="AD310" s="588">
        <v>117000</v>
      </c>
      <c r="AE310" s="599">
        <v>134382.8112</v>
      </c>
      <c r="AF310" s="489">
        <f t="shared" si="55"/>
        <v>0</v>
      </c>
      <c r="AG310" s="395">
        <f t="shared" si="56"/>
        <v>1505.1888000000035</v>
      </c>
      <c r="AH310" s="351">
        <v>1</v>
      </c>
      <c r="AI310" s="356">
        <v>134382.8112</v>
      </c>
    </row>
    <row r="311" spans="1:37" ht="12.6" customHeight="1" x14ac:dyDescent="0.2">
      <c r="A311" s="575" t="s">
        <v>350</v>
      </c>
      <c r="B311" s="367">
        <v>490</v>
      </c>
      <c r="C311" s="368">
        <v>188096.92571428569</v>
      </c>
      <c r="D311" s="368"/>
      <c r="E311" s="368"/>
      <c r="F311" s="368"/>
      <c r="G311" s="368"/>
      <c r="H311" s="368"/>
      <c r="I311" s="368"/>
      <c r="J311" s="368"/>
      <c r="K311" s="368">
        <v>188747.92571428569</v>
      </c>
      <c r="L311" s="368">
        <v>400595.11862857139</v>
      </c>
      <c r="M311" s="368"/>
      <c r="N311" s="368"/>
      <c r="O311" s="368">
        <v>3241206.9253194286</v>
      </c>
      <c r="P311" s="371">
        <v>49422656</v>
      </c>
      <c r="Q311" s="372">
        <v>211</v>
      </c>
      <c r="R311" s="368">
        <v>160211.22</v>
      </c>
      <c r="S311" s="368"/>
      <c r="T311" s="368"/>
      <c r="U311" s="368"/>
      <c r="V311" s="368"/>
      <c r="W311" s="368"/>
      <c r="X311" s="368"/>
      <c r="Y311" s="368"/>
      <c r="Z311" s="368">
        <v>160769.22</v>
      </c>
      <c r="AA311" s="368">
        <v>339500.96720000001</v>
      </c>
      <c r="AB311" s="368"/>
      <c r="AC311" s="368"/>
      <c r="AD311" s="368">
        <v>2467974.2367479997</v>
      </c>
      <c r="AE311" s="373">
        <v>38817631.002161905</v>
      </c>
      <c r="AF311" s="614">
        <f t="shared" si="55"/>
        <v>279</v>
      </c>
      <c r="AG311" s="483">
        <f t="shared" si="56"/>
        <v>10605024.997838095</v>
      </c>
      <c r="AH311" s="372">
        <v>289</v>
      </c>
      <c r="AI311" s="371">
        <v>45639171.999695234</v>
      </c>
    </row>
    <row r="312" spans="1:37" ht="12.6" customHeight="1" x14ac:dyDescent="0.2">
      <c r="A312" s="347" t="s">
        <v>645</v>
      </c>
      <c r="B312" s="414">
        <v>7</v>
      </c>
      <c r="C312" s="589">
        <v>1500</v>
      </c>
      <c r="D312" s="588"/>
      <c r="E312" s="588"/>
      <c r="F312" s="588"/>
      <c r="G312" s="588"/>
      <c r="H312" s="588"/>
      <c r="I312" s="588"/>
      <c r="J312" s="588"/>
      <c r="K312" s="590">
        <v>1500</v>
      </c>
      <c r="L312" s="588"/>
      <c r="M312" s="588"/>
      <c r="N312" s="588"/>
      <c r="O312" s="588"/>
      <c r="P312" s="596">
        <v>576000</v>
      </c>
      <c r="Q312" s="593">
        <v>10</v>
      </c>
      <c r="R312" s="589">
        <v>1500</v>
      </c>
      <c r="S312" s="588"/>
      <c r="T312" s="588"/>
      <c r="U312" s="588"/>
      <c r="V312" s="588"/>
      <c r="W312" s="588"/>
      <c r="X312" s="588"/>
      <c r="Y312" s="588"/>
      <c r="Z312" s="590">
        <v>1500</v>
      </c>
      <c r="AA312" s="588"/>
      <c r="AB312" s="588"/>
      <c r="AC312" s="588"/>
      <c r="AD312" s="588"/>
      <c r="AE312" s="600">
        <v>576000</v>
      </c>
      <c r="AF312" s="543">
        <f t="shared" si="55"/>
        <v>-3</v>
      </c>
      <c r="AG312" s="395">
        <f t="shared" si="56"/>
        <v>0</v>
      </c>
      <c r="AH312" s="351">
        <v>10</v>
      </c>
      <c r="AI312" s="356">
        <v>576000</v>
      </c>
    </row>
    <row r="313" spans="1:37" ht="12.6" customHeight="1" x14ac:dyDescent="0.2">
      <c r="A313" s="347" t="s">
        <v>21277</v>
      </c>
      <c r="B313" s="414"/>
      <c r="C313" s="589"/>
      <c r="D313" s="588"/>
      <c r="E313" s="588"/>
      <c r="F313" s="588"/>
      <c r="G313" s="588"/>
      <c r="H313" s="588"/>
      <c r="I313" s="588"/>
      <c r="J313" s="588"/>
      <c r="K313" s="590"/>
      <c r="L313" s="588"/>
      <c r="M313" s="588"/>
      <c r="N313" s="588"/>
      <c r="O313" s="588"/>
      <c r="P313" s="596">
        <v>29300</v>
      </c>
      <c r="Q313" s="593"/>
      <c r="R313" s="589"/>
      <c r="S313" s="588"/>
      <c r="T313" s="588"/>
      <c r="U313" s="588"/>
      <c r="V313" s="588"/>
      <c r="W313" s="588"/>
      <c r="X313" s="588"/>
      <c r="Y313" s="588"/>
      <c r="Z313" s="590"/>
      <c r="AA313" s="588"/>
      <c r="AB313" s="588"/>
      <c r="AC313" s="588"/>
      <c r="AD313" s="588"/>
      <c r="AE313" s="600"/>
      <c r="AF313" s="414"/>
      <c r="AG313" s="395">
        <f t="shared" si="56"/>
        <v>29300</v>
      </c>
      <c r="AH313" s="351"/>
      <c r="AI313" s="356"/>
    </row>
    <row r="314" spans="1:37" ht="12.6" customHeight="1" x14ac:dyDescent="0.2">
      <c r="A314" s="347" t="s">
        <v>21226</v>
      </c>
      <c r="B314" s="414"/>
      <c r="C314" s="589"/>
      <c r="D314" s="588"/>
      <c r="E314" s="588"/>
      <c r="F314" s="588"/>
      <c r="G314" s="588"/>
      <c r="H314" s="588"/>
      <c r="I314" s="588"/>
      <c r="J314" s="588"/>
      <c r="K314" s="590"/>
      <c r="L314" s="588"/>
      <c r="M314" s="588"/>
      <c r="N314" s="588"/>
      <c r="O314" s="588"/>
      <c r="P314" s="596"/>
      <c r="Q314" s="593"/>
      <c r="R314" s="589"/>
      <c r="S314" s="588"/>
      <c r="T314" s="588"/>
      <c r="U314" s="588"/>
      <c r="V314" s="588"/>
      <c r="W314" s="588"/>
      <c r="X314" s="588"/>
      <c r="Y314" s="588"/>
      <c r="Z314" s="590"/>
      <c r="AA314" s="588"/>
      <c r="AB314" s="588"/>
      <c r="AC314" s="588"/>
      <c r="AD314" s="588"/>
      <c r="AE314" s="600"/>
      <c r="AF314" s="414"/>
      <c r="AG314" s="395">
        <f t="shared" si="56"/>
        <v>0</v>
      </c>
      <c r="AH314" s="351"/>
      <c r="AI314" s="356">
        <v>349207</v>
      </c>
    </row>
    <row r="315" spans="1:37" ht="12.6" customHeight="1" x14ac:dyDescent="0.2">
      <c r="A315" s="575" t="s">
        <v>352</v>
      </c>
      <c r="B315" s="367">
        <v>7</v>
      </c>
      <c r="C315" s="368">
        <v>1500</v>
      </c>
      <c r="D315" s="368"/>
      <c r="E315" s="368"/>
      <c r="F315" s="368"/>
      <c r="G315" s="368"/>
      <c r="H315" s="368"/>
      <c r="I315" s="368"/>
      <c r="J315" s="368"/>
      <c r="K315" s="368">
        <v>1500</v>
      </c>
      <c r="L315" s="368"/>
      <c r="M315" s="368"/>
      <c r="N315" s="368"/>
      <c r="O315" s="368"/>
      <c r="P315" s="371">
        <v>605300</v>
      </c>
      <c r="Q315" s="372">
        <v>10</v>
      </c>
      <c r="R315" s="368">
        <v>1500</v>
      </c>
      <c r="S315" s="368"/>
      <c r="T315" s="368"/>
      <c r="U315" s="368"/>
      <c r="V315" s="368"/>
      <c r="W315" s="368"/>
      <c r="X315" s="368"/>
      <c r="Y315" s="368"/>
      <c r="Z315" s="368">
        <v>1500</v>
      </c>
      <c r="AA315" s="368"/>
      <c r="AB315" s="368"/>
      <c r="AC315" s="368"/>
      <c r="AD315" s="368"/>
      <c r="AE315" s="373">
        <v>576000</v>
      </c>
      <c r="AF315" s="614">
        <f t="shared" si="55"/>
        <v>-3</v>
      </c>
      <c r="AG315" s="483">
        <f t="shared" si="56"/>
        <v>29300</v>
      </c>
      <c r="AH315" s="372">
        <v>10</v>
      </c>
      <c r="AI315" s="371">
        <v>925207</v>
      </c>
    </row>
    <row r="316" spans="1:37" ht="12.6" customHeight="1" thickBot="1" x14ac:dyDescent="0.25">
      <c r="A316" s="576" t="s">
        <v>0</v>
      </c>
      <c r="B316" s="608">
        <v>497</v>
      </c>
      <c r="C316" s="609"/>
      <c r="D316" s="609"/>
      <c r="E316" s="609"/>
      <c r="F316" s="609"/>
      <c r="G316" s="609"/>
      <c r="H316" s="609"/>
      <c r="I316" s="609"/>
      <c r="J316" s="609"/>
      <c r="K316" s="609"/>
      <c r="L316" s="609"/>
      <c r="M316" s="609"/>
      <c r="N316" s="609"/>
      <c r="O316" s="609"/>
      <c r="P316" s="610">
        <v>50027956</v>
      </c>
      <c r="Q316" s="611">
        <v>221</v>
      </c>
      <c r="R316" s="609"/>
      <c r="S316" s="609"/>
      <c r="T316" s="609"/>
      <c r="U316" s="609"/>
      <c r="V316" s="609"/>
      <c r="W316" s="609"/>
      <c r="X316" s="609"/>
      <c r="Y316" s="609"/>
      <c r="Z316" s="609"/>
      <c r="AA316" s="609"/>
      <c r="AB316" s="609"/>
      <c r="AC316" s="609"/>
      <c r="AD316" s="609"/>
      <c r="AE316" s="612">
        <v>39393631.002161905</v>
      </c>
      <c r="AF316" s="570">
        <f t="shared" si="55"/>
        <v>276</v>
      </c>
      <c r="AG316" s="500">
        <f t="shared" si="56"/>
        <v>10634324.997838095</v>
      </c>
      <c r="AH316" s="579">
        <v>299</v>
      </c>
      <c r="AI316" s="613">
        <v>46564378.999695234</v>
      </c>
    </row>
    <row r="317" spans="1:37" ht="21" customHeight="1" thickTop="1" thickBot="1" x14ac:dyDescent="0.25">
      <c r="A317" s="1980" t="s">
        <v>509</v>
      </c>
      <c r="B317" s="1980"/>
      <c r="C317" s="1980"/>
      <c r="D317" s="1980"/>
      <c r="E317" s="1980"/>
      <c r="F317" s="1980"/>
      <c r="G317" s="1980"/>
      <c r="H317" s="1980"/>
      <c r="I317" s="1980"/>
      <c r="J317" s="1980"/>
      <c r="K317" s="1980"/>
      <c r="L317" s="1980"/>
      <c r="M317" s="1980"/>
      <c r="N317" s="1980"/>
      <c r="O317" s="1980"/>
      <c r="P317" s="1980"/>
      <c r="Q317" s="1980"/>
      <c r="R317" s="1980"/>
      <c r="S317" s="1980"/>
      <c r="T317" s="1980"/>
      <c r="U317" s="1980"/>
      <c r="V317" s="1980"/>
      <c r="W317" s="1980"/>
      <c r="X317" s="1980"/>
      <c r="Y317" s="1980"/>
      <c r="Z317" s="1980"/>
      <c r="AA317" s="1980"/>
      <c r="AB317" s="1980"/>
      <c r="AC317" s="1980"/>
      <c r="AD317" s="1980"/>
      <c r="AE317" s="1980"/>
      <c r="AF317" s="1980"/>
      <c r="AG317" s="1980"/>
      <c r="AH317" s="1980"/>
      <c r="AI317" s="1980"/>
    </row>
    <row r="318" spans="1:37" ht="12.6" customHeight="1" thickTop="1" x14ac:dyDescent="0.2">
      <c r="A318" s="591" t="s">
        <v>63</v>
      </c>
      <c r="B318" s="594"/>
      <c r="C318" s="511"/>
      <c r="D318" s="1416"/>
      <c r="E318" s="1416"/>
      <c r="F318" s="1416"/>
      <c r="G318" s="1416"/>
      <c r="H318" s="1416"/>
      <c r="I318" s="1416"/>
      <c r="J318" s="1416"/>
      <c r="K318" s="1416"/>
      <c r="L318" s="1416"/>
      <c r="M318" s="1416"/>
      <c r="N318" s="1416"/>
      <c r="O318" s="1416"/>
      <c r="P318" s="1417" t="s">
        <v>63</v>
      </c>
      <c r="Q318" s="535"/>
      <c r="R318" s="511"/>
      <c r="S318" s="1416"/>
      <c r="T318" s="1416"/>
      <c r="U318" s="1416"/>
      <c r="V318" s="1416"/>
      <c r="W318" s="1416"/>
      <c r="X318" s="1416"/>
      <c r="Y318" s="1416"/>
      <c r="Z318" s="1416"/>
      <c r="AA318" s="1416"/>
      <c r="AB318" s="1416"/>
      <c r="AC318" s="1416"/>
      <c r="AD318" s="1416"/>
      <c r="AE318" s="1418" t="s">
        <v>63</v>
      </c>
      <c r="AF318" s="539" t="s">
        <v>63</v>
      </c>
      <c r="AG318" s="540" t="s">
        <v>63</v>
      </c>
      <c r="AH318" s="535"/>
      <c r="AI318" s="1417" t="s">
        <v>63</v>
      </c>
    </row>
    <row r="319" spans="1:37" s="14" customFormat="1" ht="12.6" customHeight="1" x14ac:dyDescent="0.2">
      <c r="A319" s="592" t="s">
        <v>63</v>
      </c>
      <c r="B319" s="414"/>
      <c r="C319" s="513"/>
      <c r="D319" s="617"/>
      <c r="E319" s="617"/>
      <c r="F319" s="617"/>
      <c r="G319" s="617"/>
      <c r="H319" s="617"/>
      <c r="I319" s="617"/>
      <c r="J319" s="617"/>
      <c r="K319" s="617"/>
      <c r="L319" s="617"/>
      <c r="M319" s="617"/>
      <c r="N319" s="617"/>
      <c r="O319" s="617"/>
      <c r="P319" s="618" t="s">
        <v>63</v>
      </c>
      <c r="Q319" s="536"/>
      <c r="R319" s="513"/>
      <c r="S319" s="617"/>
      <c r="T319" s="617"/>
      <c r="U319" s="617"/>
      <c r="V319" s="617"/>
      <c r="W319" s="617"/>
      <c r="X319" s="617"/>
      <c r="Y319" s="617"/>
      <c r="Z319" s="617"/>
      <c r="AA319" s="617"/>
      <c r="AB319" s="617"/>
      <c r="AC319" s="617"/>
      <c r="AD319" s="617"/>
      <c r="AE319" s="635" t="s">
        <v>63</v>
      </c>
      <c r="AF319" s="489" t="s">
        <v>63</v>
      </c>
      <c r="AG319" s="395" t="s">
        <v>63</v>
      </c>
      <c r="AH319" s="536"/>
      <c r="AI319" s="618"/>
      <c r="AJ319" s="4"/>
      <c r="AK319" s="4"/>
    </row>
    <row r="320" spans="1:37" s="14" customFormat="1" ht="12.6" customHeight="1" x14ac:dyDescent="0.2">
      <c r="A320" s="67" t="s">
        <v>63</v>
      </c>
      <c r="B320" s="644"/>
      <c r="C320" s="640"/>
      <c r="D320" s="640"/>
      <c r="E320" s="640"/>
      <c r="F320" s="640"/>
      <c r="G320" s="640"/>
      <c r="H320" s="640"/>
      <c r="I320" s="640"/>
      <c r="J320" s="640"/>
      <c r="K320" s="640"/>
      <c r="L320" s="640"/>
      <c r="M320" s="640"/>
      <c r="N320" s="640"/>
      <c r="O320" s="640"/>
      <c r="P320" s="622" t="s">
        <v>63</v>
      </c>
      <c r="Q320" s="643"/>
      <c r="R320" s="640"/>
      <c r="S320" s="640"/>
      <c r="T320" s="640"/>
      <c r="U320" s="640"/>
      <c r="V320" s="640"/>
      <c r="W320" s="640"/>
      <c r="X320" s="640"/>
      <c r="Y320" s="640"/>
      <c r="Z320" s="640"/>
      <c r="AA320" s="640"/>
      <c r="AB320" s="640"/>
      <c r="AC320" s="640"/>
      <c r="AD320" s="640"/>
      <c r="AE320" s="637" t="s">
        <v>63</v>
      </c>
      <c r="AF320" s="509" t="s">
        <v>63</v>
      </c>
      <c r="AG320" s="622" t="s">
        <v>63</v>
      </c>
      <c r="AH320" s="640"/>
      <c r="AI320" s="622" t="s">
        <v>63</v>
      </c>
      <c r="AJ320" s="4"/>
      <c r="AK320" s="4"/>
    </row>
    <row r="321" spans="1:37" s="14" customFormat="1" ht="12.6" customHeight="1" thickBot="1" x14ac:dyDescent="0.25">
      <c r="A321" s="625" t="s">
        <v>0</v>
      </c>
      <c r="B321" s="633" t="s">
        <v>63</v>
      </c>
      <c r="C321" s="642"/>
      <c r="D321" s="642"/>
      <c r="E321" s="642"/>
      <c r="F321" s="642"/>
      <c r="G321" s="642"/>
      <c r="H321" s="642"/>
      <c r="I321" s="642"/>
      <c r="J321" s="642"/>
      <c r="K321" s="642"/>
      <c r="L321" s="642"/>
      <c r="M321" s="642"/>
      <c r="N321" s="642"/>
      <c r="O321" s="642"/>
      <c r="P321" s="623" t="s">
        <v>63</v>
      </c>
      <c r="Q321" s="629" t="s">
        <v>63</v>
      </c>
      <c r="R321" s="642"/>
      <c r="S321" s="642"/>
      <c r="T321" s="642"/>
      <c r="U321" s="642"/>
      <c r="V321" s="642"/>
      <c r="W321" s="642"/>
      <c r="X321" s="642"/>
      <c r="Y321" s="642"/>
      <c r="Z321" s="642"/>
      <c r="AA321" s="642"/>
      <c r="AB321" s="642"/>
      <c r="AC321" s="642"/>
      <c r="AD321" s="642"/>
      <c r="AE321" s="638" t="s">
        <v>63</v>
      </c>
      <c r="AF321" s="510" t="s">
        <v>63</v>
      </c>
      <c r="AG321" s="500" t="s">
        <v>63</v>
      </c>
      <c r="AH321" s="629" t="s">
        <v>63</v>
      </c>
      <c r="AI321" s="623" t="s">
        <v>63</v>
      </c>
      <c r="AJ321" s="4"/>
      <c r="AK321" s="4"/>
    </row>
    <row r="322" spans="1:37" s="1037" customFormat="1" ht="21" customHeight="1" thickTop="1" thickBot="1" x14ac:dyDescent="0.25">
      <c r="A322" s="1878" t="s">
        <v>593</v>
      </c>
      <c r="B322" s="1878"/>
      <c r="C322" s="1878"/>
      <c r="D322" s="1878"/>
      <c r="E322" s="1878"/>
      <c r="F322" s="1878"/>
      <c r="G322" s="1878"/>
      <c r="H322" s="1878"/>
      <c r="I322" s="1878"/>
      <c r="J322" s="1878"/>
      <c r="K322" s="1878"/>
      <c r="L322" s="1878"/>
      <c r="M322" s="1878"/>
      <c r="N322" s="1878"/>
      <c r="O322" s="1878"/>
      <c r="P322" s="1878"/>
      <c r="Q322" s="1878"/>
      <c r="R322" s="1878"/>
      <c r="S322" s="1878"/>
      <c r="T322" s="1878"/>
      <c r="U322" s="1878"/>
      <c r="V322" s="1878"/>
      <c r="W322" s="1878"/>
      <c r="X322" s="1878"/>
      <c r="Y322" s="1878"/>
      <c r="Z322" s="1878"/>
      <c r="AA322" s="1878"/>
      <c r="AB322" s="1878"/>
      <c r="AC322" s="1878"/>
      <c r="AD322" s="1878"/>
      <c r="AE322" s="1878"/>
      <c r="AF322" s="1878"/>
      <c r="AG322" s="1878"/>
      <c r="AH322" s="1878"/>
      <c r="AI322" s="1878"/>
    </row>
    <row r="323" spans="1:37" ht="12.6" customHeight="1" thickTop="1" x14ac:dyDescent="0.2">
      <c r="A323" s="218" t="s">
        <v>7</v>
      </c>
      <c r="B323" s="630">
        <v>6</v>
      </c>
      <c r="C323" s="615">
        <v>11800</v>
      </c>
      <c r="D323" s="641"/>
      <c r="E323" s="641"/>
      <c r="F323" s="641"/>
      <c r="G323" s="641"/>
      <c r="H323" s="641"/>
      <c r="I323" s="641"/>
      <c r="J323" s="641"/>
      <c r="K323" s="615">
        <v>11800</v>
      </c>
      <c r="L323" s="615">
        <v>26524</v>
      </c>
      <c r="M323" s="615">
        <v>9299.9</v>
      </c>
      <c r="N323" s="615">
        <v>35823.9</v>
      </c>
      <c r="O323" s="615">
        <v>177423.9</v>
      </c>
      <c r="P323" s="616">
        <v>482279.5</v>
      </c>
      <c r="Q323" s="626">
        <v>6</v>
      </c>
      <c r="R323" s="615">
        <v>11800</v>
      </c>
      <c r="S323" s="641"/>
      <c r="T323" s="641"/>
      <c r="U323" s="641"/>
      <c r="V323" s="641"/>
      <c r="W323" s="641"/>
      <c r="X323" s="641"/>
      <c r="Y323" s="641"/>
      <c r="Z323" s="615">
        <v>11800</v>
      </c>
      <c r="AA323" s="615">
        <v>26524</v>
      </c>
      <c r="AB323" s="615">
        <v>11628.600000000002</v>
      </c>
      <c r="AC323" s="615">
        <v>38152.600000000006</v>
      </c>
      <c r="AD323" s="615">
        <v>179752.6</v>
      </c>
      <c r="AE323" s="634">
        <v>491985.8</v>
      </c>
      <c r="AF323" s="645">
        <f t="shared" ref="AF323:AF328" si="57">+B323-Q323</f>
        <v>0</v>
      </c>
      <c r="AG323" s="498">
        <f>+P323-AE323</f>
        <v>-9706.2999999999884</v>
      </c>
      <c r="AH323" s="626">
        <v>6</v>
      </c>
      <c r="AI323" s="616">
        <v>464080</v>
      </c>
    </row>
    <row r="324" spans="1:37" ht="12.6" customHeight="1" x14ac:dyDescent="0.2">
      <c r="A324" s="66" t="s">
        <v>588</v>
      </c>
      <c r="B324" s="414">
        <v>1</v>
      </c>
      <c r="C324" s="513">
        <v>7000</v>
      </c>
      <c r="D324" s="617"/>
      <c r="E324" s="617"/>
      <c r="F324" s="617"/>
      <c r="G324" s="617"/>
      <c r="H324" s="617"/>
      <c r="I324" s="617"/>
      <c r="J324" s="617"/>
      <c r="K324" s="617">
        <v>7000</v>
      </c>
      <c r="L324" s="617">
        <v>15660</v>
      </c>
      <c r="M324" s="617">
        <v>1550</v>
      </c>
      <c r="N324" s="617">
        <v>17210</v>
      </c>
      <c r="O324" s="617">
        <v>101210</v>
      </c>
      <c r="P324" s="618">
        <v>101210</v>
      </c>
      <c r="Q324" s="536">
        <v>1</v>
      </c>
      <c r="R324" s="513">
        <v>7000</v>
      </c>
      <c r="S324" s="617"/>
      <c r="T324" s="617"/>
      <c r="U324" s="617"/>
      <c r="V324" s="617"/>
      <c r="W324" s="617"/>
      <c r="X324" s="617"/>
      <c r="Y324" s="617"/>
      <c r="Z324" s="617">
        <v>7000</v>
      </c>
      <c r="AA324" s="617">
        <v>15660</v>
      </c>
      <c r="AB324" s="617">
        <v>2034.3000000000029</v>
      </c>
      <c r="AC324" s="617">
        <v>17694.300000000003</v>
      </c>
      <c r="AD324" s="617">
        <v>101694.3</v>
      </c>
      <c r="AE324" s="635">
        <v>101694.3</v>
      </c>
      <c r="AF324" s="489">
        <f t="shared" si="57"/>
        <v>0</v>
      </c>
      <c r="AG324" s="395">
        <f>+P324-AE324</f>
        <v>-484.30000000000291</v>
      </c>
      <c r="AH324" s="536">
        <v>1</v>
      </c>
      <c r="AI324" s="618">
        <v>100510</v>
      </c>
    </row>
    <row r="325" spans="1:37" ht="12.6" customHeight="1" x14ac:dyDescent="0.2">
      <c r="A325" s="66" t="s">
        <v>443</v>
      </c>
      <c r="B325" s="414">
        <v>0</v>
      </c>
      <c r="C325" s="513">
        <v>0</v>
      </c>
      <c r="D325" s="617"/>
      <c r="E325" s="617"/>
      <c r="F325" s="617"/>
      <c r="G325" s="617"/>
      <c r="H325" s="617"/>
      <c r="I325" s="617"/>
      <c r="J325" s="617"/>
      <c r="K325" s="617">
        <v>0</v>
      </c>
      <c r="L325" s="617">
        <v>0</v>
      </c>
      <c r="M325" s="617">
        <v>0</v>
      </c>
      <c r="N325" s="617">
        <v>0</v>
      </c>
      <c r="O325" s="617">
        <v>0</v>
      </c>
      <c r="P325" s="618">
        <v>0</v>
      </c>
      <c r="Q325" s="536">
        <v>0</v>
      </c>
      <c r="R325" s="513">
        <v>0</v>
      </c>
      <c r="S325" s="617"/>
      <c r="T325" s="617"/>
      <c r="U325" s="617"/>
      <c r="V325" s="617"/>
      <c r="W325" s="617"/>
      <c r="X325" s="617"/>
      <c r="Y325" s="617"/>
      <c r="Z325" s="617">
        <v>0</v>
      </c>
      <c r="AA325" s="617">
        <v>0</v>
      </c>
      <c r="AB325" s="617"/>
      <c r="AC325" s="617">
        <v>0</v>
      </c>
      <c r="AD325" s="617">
        <v>0</v>
      </c>
      <c r="AE325" s="635">
        <v>0</v>
      </c>
      <c r="AF325" s="489">
        <f t="shared" si="57"/>
        <v>0</v>
      </c>
      <c r="AG325" s="395">
        <f t="shared" ref="AG325:AG339" si="58">+P325-AE325</f>
        <v>0</v>
      </c>
      <c r="AH325" s="536">
        <v>0</v>
      </c>
      <c r="AI325" s="618">
        <v>0</v>
      </c>
    </row>
    <row r="326" spans="1:37" ht="12.6" customHeight="1" x14ac:dyDescent="0.2">
      <c r="A326" s="66" t="s">
        <v>444</v>
      </c>
      <c r="B326" s="414">
        <v>5</v>
      </c>
      <c r="C326" s="513">
        <v>4800</v>
      </c>
      <c r="D326" s="617"/>
      <c r="E326" s="617"/>
      <c r="F326" s="617"/>
      <c r="G326" s="617"/>
      <c r="H326" s="617"/>
      <c r="I326" s="617"/>
      <c r="J326" s="617"/>
      <c r="K326" s="617">
        <v>4800</v>
      </c>
      <c r="L326" s="617">
        <v>10864</v>
      </c>
      <c r="M326" s="617">
        <v>7749.9</v>
      </c>
      <c r="N326" s="617">
        <v>18613.900000000001</v>
      </c>
      <c r="O326" s="617">
        <v>76213.899999999994</v>
      </c>
      <c r="P326" s="618">
        <v>381069.5</v>
      </c>
      <c r="Q326" s="536">
        <v>5</v>
      </c>
      <c r="R326" s="513">
        <v>4800</v>
      </c>
      <c r="S326" s="617"/>
      <c r="T326" s="617"/>
      <c r="U326" s="617"/>
      <c r="V326" s="617"/>
      <c r="W326" s="617"/>
      <c r="X326" s="617"/>
      <c r="Y326" s="617"/>
      <c r="Z326" s="617">
        <v>4800</v>
      </c>
      <c r="AA326" s="617">
        <v>10864</v>
      </c>
      <c r="AB326" s="617">
        <v>9594.2999999999993</v>
      </c>
      <c r="AC326" s="617">
        <v>20458.3</v>
      </c>
      <c r="AD326" s="617">
        <v>78058.3</v>
      </c>
      <c r="AE326" s="635">
        <v>390291.5</v>
      </c>
      <c r="AF326" s="489">
        <f t="shared" si="57"/>
        <v>0</v>
      </c>
      <c r="AG326" s="395">
        <f t="shared" si="58"/>
        <v>-9222</v>
      </c>
      <c r="AH326" s="536">
        <v>5</v>
      </c>
      <c r="AI326" s="618">
        <v>363570</v>
      </c>
    </row>
    <row r="327" spans="1:37" ht="12.6" customHeight="1" x14ac:dyDescent="0.2">
      <c r="A327" s="114" t="s">
        <v>4</v>
      </c>
      <c r="B327" s="631">
        <v>27</v>
      </c>
      <c r="C327" s="619">
        <v>14000</v>
      </c>
      <c r="D327" s="639"/>
      <c r="E327" s="639"/>
      <c r="F327" s="639"/>
      <c r="G327" s="639"/>
      <c r="H327" s="639"/>
      <c r="I327" s="639"/>
      <c r="J327" s="639"/>
      <c r="K327" s="619">
        <v>14000</v>
      </c>
      <c r="L327" s="619">
        <v>32520</v>
      </c>
      <c r="M327" s="619">
        <v>67668.985305555601</v>
      </c>
      <c r="N327" s="619">
        <v>100188.9853055556</v>
      </c>
      <c r="O327" s="619">
        <v>268188.98530555557</v>
      </c>
      <c r="P327" s="620">
        <v>1583107.2833333337</v>
      </c>
      <c r="Q327" s="627">
        <v>27</v>
      </c>
      <c r="R327" s="619">
        <v>14000</v>
      </c>
      <c r="S327" s="639"/>
      <c r="T327" s="639"/>
      <c r="U327" s="639"/>
      <c r="V327" s="639"/>
      <c r="W327" s="639"/>
      <c r="X327" s="639"/>
      <c r="Y327" s="639"/>
      <c r="Z327" s="619">
        <v>14000</v>
      </c>
      <c r="AA327" s="619">
        <v>32520</v>
      </c>
      <c r="AB327" s="619">
        <v>64907.717999999943</v>
      </c>
      <c r="AC327" s="619">
        <v>97427.717999999935</v>
      </c>
      <c r="AD327" s="619">
        <v>265427.71799999994</v>
      </c>
      <c r="AE327" s="636">
        <v>1606850.4199999995</v>
      </c>
      <c r="AF327" s="493">
        <f t="shared" si="57"/>
        <v>0</v>
      </c>
      <c r="AG327" s="481">
        <f t="shared" si="58"/>
        <v>-23743.136666665785</v>
      </c>
      <c r="AH327" s="627">
        <v>27</v>
      </c>
      <c r="AI327" s="620">
        <v>1476794.0599999996</v>
      </c>
    </row>
    <row r="328" spans="1:37" ht="12.6" customHeight="1" x14ac:dyDescent="0.2">
      <c r="A328" s="66" t="s">
        <v>589</v>
      </c>
      <c r="B328" s="414">
        <v>8</v>
      </c>
      <c r="C328" s="513">
        <v>3800</v>
      </c>
      <c r="D328" s="617"/>
      <c r="E328" s="617"/>
      <c r="F328" s="617"/>
      <c r="G328" s="617"/>
      <c r="H328" s="617"/>
      <c r="I328" s="617"/>
      <c r="J328" s="617"/>
      <c r="K328" s="617">
        <v>3800</v>
      </c>
      <c r="L328" s="617">
        <v>8684</v>
      </c>
      <c r="M328" s="617">
        <v>14217.8454166667</v>
      </c>
      <c r="N328" s="617">
        <v>22901.8454166667</v>
      </c>
      <c r="O328" s="617">
        <v>68501.845416666707</v>
      </c>
      <c r="P328" s="618">
        <v>548014.76333333366</v>
      </c>
      <c r="Q328" s="536">
        <v>8</v>
      </c>
      <c r="R328" s="513">
        <v>3800</v>
      </c>
      <c r="S328" s="617"/>
      <c r="T328" s="617"/>
      <c r="U328" s="617"/>
      <c r="V328" s="617"/>
      <c r="W328" s="617"/>
      <c r="X328" s="617"/>
      <c r="Y328" s="617"/>
      <c r="Z328" s="617">
        <v>3800</v>
      </c>
      <c r="AA328" s="617">
        <v>8684</v>
      </c>
      <c r="AB328" s="617">
        <v>14406.291666666657</v>
      </c>
      <c r="AC328" s="617">
        <v>23090.291666666657</v>
      </c>
      <c r="AD328" s="617">
        <v>68690.291666666657</v>
      </c>
      <c r="AE328" s="635">
        <v>549522.33333333326</v>
      </c>
      <c r="AF328" s="489">
        <f t="shared" si="57"/>
        <v>0</v>
      </c>
      <c r="AG328" s="395">
        <f t="shared" si="58"/>
        <v>-1507.5699999995995</v>
      </c>
      <c r="AH328" s="536">
        <v>8</v>
      </c>
      <c r="AI328" s="618">
        <v>506451.0733333333</v>
      </c>
    </row>
    <row r="329" spans="1:37" ht="12.6" customHeight="1" x14ac:dyDescent="0.2">
      <c r="A329" s="66" t="s">
        <v>590</v>
      </c>
      <c r="B329" s="414">
        <v>10</v>
      </c>
      <c r="C329" s="513">
        <v>3300</v>
      </c>
      <c r="D329" s="617"/>
      <c r="E329" s="617"/>
      <c r="F329" s="617"/>
      <c r="G329" s="617"/>
      <c r="H329" s="617"/>
      <c r="I329" s="617"/>
      <c r="J329" s="617"/>
      <c r="K329" s="617">
        <v>3300</v>
      </c>
      <c r="L329" s="617">
        <v>7594</v>
      </c>
      <c r="M329" s="617">
        <v>16061.726000000002</v>
      </c>
      <c r="N329" s="617">
        <v>23655.726000000002</v>
      </c>
      <c r="O329" s="617">
        <v>63255.726000000002</v>
      </c>
      <c r="P329" s="618">
        <v>632557.26</v>
      </c>
      <c r="Q329" s="536">
        <v>10</v>
      </c>
      <c r="R329" s="513">
        <v>3300</v>
      </c>
      <c r="S329" s="617"/>
      <c r="T329" s="617"/>
      <c r="U329" s="617"/>
      <c r="V329" s="617"/>
      <c r="W329" s="617"/>
      <c r="X329" s="617"/>
      <c r="Y329" s="617"/>
      <c r="Z329" s="617">
        <v>3300</v>
      </c>
      <c r="AA329" s="617">
        <v>7594</v>
      </c>
      <c r="AB329" s="617">
        <v>18906.051333333296</v>
      </c>
      <c r="AC329" s="617">
        <v>26500.051333333296</v>
      </c>
      <c r="AD329" s="617">
        <v>66100.051333333293</v>
      </c>
      <c r="AE329" s="635">
        <v>661000.51333333296</v>
      </c>
      <c r="AF329" s="489">
        <f t="shared" ref="AF329:AF339" si="59">+B329-Q329</f>
        <v>0</v>
      </c>
      <c r="AG329" s="395">
        <f t="shared" si="58"/>
        <v>-28443.253333332948</v>
      </c>
      <c r="AH329" s="536">
        <v>10</v>
      </c>
      <c r="AI329" s="618">
        <v>582216.813333333</v>
      </c>
    </row>
    <row r="330" spans="1:37" ht="12.6" customHeight="1" x14ac:dyDescent="0.2">
      <c r="A330" s="66" t="s">
        <v>367</v>
      </c>
      <c r="B330" s="414">
        <v>4</v>
      </c>
      <c r="C330" s="513">
        <v>2700</v>
      </c>
      <c r="D330" s="617"/>
      <c r="E330" s="617"/>
      <c r="F330" s="617"/>
      <c r="G330" s="617"/>
      <c r="H330" s="617"/>
      <c r="I330" s="617"/>
      <c r="J330" s="617"/>
      <c r="K330" s="617">
        <v>2700</v>
      </c>
      <c r="L330" s="617">
        <v>6286</v>
      </c>
      <c r="M330" s="617">
        <v>6200</v>
      </c>
      <c r="N330" s="617">
        <v>12486</v>
      </c>
      <c r="O330" s="617">
        <v>44886</v>
      </c>
      <c r="P330" s="618">
        <v>179544</v>
      </c>
      <c r="Q330" s="536">
        <v>4</v>
      </c>
      <c r="R330" s="513">
        <v>2700</v>
      </c>
      <c r="S330" s="617"/>
      <c r="T330" s="617"/>
      <c r="U330" s="617"/>
      <c r="V330" s="617"/>
      <c r="W330" s="617"/>
      <c r="X330" s="617"/>
      <c r="Y330" s="617"/>
      <c r="Z330" s="617">
        <v>2700</v>
      </c>
      <c r="AA330" s="617">
        <v>6286</v>
      </c>
      <c r="AB330" s="617">
        <v>7704.3000000000029</v>
      </c>
      <c r="AC330" s="617">
        <v>13990.300000000003</v>
      </c>
      <c r="AD330" s="617">
        <v>46390.3</v>
      </c>
      <c r="AE330" s="635">
        <v>185561.2</v>
      </c>
      <c r="AF330" s="489">
        <f t="shared" si="59"/>
        <v>0</v>
      </c>
      <c r="AG330" s="395">
        <f t="shared" si="58"/>
        <v>-6017.2000000000116</v>
      </c>
      <c r="AH330" s="536">
        <v>4</v>
      </c>
      <c r="AI330" s="618">
        <v>165944</v>
      </c>
    </row>
    <row r="331" spans="1:37" ht="12.6" customHeight="1" x14ac:dyDescent="0.2">
      <c r="A331" s="66" t="s">
        <v>368</v>
      </c>
      <c r="B331" s="414">
        <v>2</v>
      </c>
      <c r="C331" s="513">
        <v>2300</v>
      </c>
      <c r="D331" s="617"/>
      <c r="E331" s="617"/>
      <c r="F331" s="617"/>
      <c r="G331" s="617"/>
      <c r="H331" s="617"/>
      <c r="I331" s="617"/>
      <c r="J331" s="617"/>
      <c r="K331" s="617">
        <v>2300</v>
      </c>
      <c r="L331" s="617">
        <v>5414</v>
      </c>
      <c r="M331" s="617">
        <v>18630.981666666674</v>
      </c>
      <c r="N331" s="617">
        <v>24044.981666666674</v>
      </c>
      <c r="O331" s="617">
        <v>51644.981666666674</v>
      </c>
      <c r="P331" s="618">
        <v>103289.96333333335</v>
      </c>
      <c r="Q331" s="536">
        <v>2</v>
      </c>
      <c r="R331" s="513">
        <v>2300</v>
      </c>
      <c r="S331" s="617"/>
      <c r="T331" s="617"/>
      <c r="U331" s="617"/>
      <c r="V331" s="617"/>
      <c r="W331" s="617"/>
      <c r="X331" s="617"/>
      <c r="Y331" s="617"/>
      <c r="Z331" s="617">
        <v>2300</v>
      </c>
      <c r="AA331" s="617">
        <v>5414</v>
      </c>
      <c r="AB331" s="617">
        <v>8960.8516666666546</v>
      </c>
      <c r="AC331" s="617">
        <v>14374.851666666655</v>
      </c>
      <c r="AD331" s="617">
        <v>41974.851666666655</v>
      </c>
      <c r="AE331" s="635">
        <v>83949.703333333309</v>
      </c>
      <c r="AF331" s="489">
        <f t="shared" si="59"/>
        <v>0</v>
      </c>
      <c r="AG331" s="395">
        <f t="shared" si="58"/>
        <v>19340.260000000038</v>
      </c>
      <c r="AH331" s="536">
        <v>2</v>
      </c>
      <c r="AI331" s="618">
        <v>91514.753333333298</v>
      </c>
    </row>
    <row r="332" spans="1:37" ht="12.6" customHeight="1" x14ac:dyDescent="0.2">
      <c r="A332" s="66" t="s">
        <v>369</v>
      </c>
      <c r="B332" s="414">
        <v>3</v>
      </c>
      <c r="C332" s="513">
        <v>1900</v>
      </c>
      <c r="D332" s="617"/>
      <c r="E332" s="617"/>
      <c r="F332" s="617"/>
      <c r="G332" s="617"/>
      <c r="H332" s="617"/>
      <c r="I332" s="617"/>
      <c r="J332" s="617"/>
      <c r="K332" s="617">
        <v>1900</v>
      </c>
      <c r="L332" s="617">
        <v>4542</v>
      </c>
      <c r="M332" s="617">
        <v>12558.432222222225</v>
      </c>
      <c r="N332" s="617">
        <v>17100.432222222225</v>
      </c>
      <c r="O332" s="617">
        <v>39900.432222222225</v>
      </c>
      <c r="P332" s="618">
        <v>119701.29666666668</v>
      </c>
      <c r="Q332" s="536">
        <v>3</v>
      </c>
      <c r="R332" s="513">
        <v>1900</v>
      </c>
      <c r="S332" s="617"/>
      <c r="T332" s="617"/>
      <c r="U332" s="617"/>
      <c r="V332" s="617"/>
      <c r="W332" s="617"/>
      <c r="X332" s="617"/>
      <c r="Y332" s="617"/>
      <c r="Z332" s="617">
        <v>1900</v>
      </c>
      <c r="AA332" s="617">
        <v>4542</v>
      </c>
      <c r="AB332" s="617">
        <v>14930.223333333337</v>
      </c>
      <c r="AC332" s="617">
        <v>19472.223333333335</v>
      </c>
      <c r="AD332" s="617">
        <v>42272.223333333335</v>
      </c>
      <c r="AE332" s="635">
        <v>126816.67000000001</v>
      </c>
      <c r="AF332" s="489">
        <f t="shared" si="59"/>
        <v>0</v>
      </c>
      <c r="AG332" s="395">
        <f t="shared" si="58"/>
        <v>-7115.3733333333366</v>
      </c>
      <c r="AH332" s="536">
        <v>3</v>
      </c>
      <c r="AI332" s="618">
        <v>130667.42</v>
      </c>
    </row>
    <row r="333" spans="1:37" ht="12.6" customHeight="1" x14ac:dyDescent="0.2">
      <c r="A333" s="114" t="s">
        <v>5</v>
      </c>
      <c r="B333" s="631">
        <v>28</v>
      </c>
      <c r="C333" s="619">
        <v>4800</v>
      </c>
      <c r="D333" s="639"/>
      <c r="E333" s="639"/>
      <c r="F333" s="639"/>
      <c r="G333" s="639"/>
      <c r="H333" s="639"/>
      <c r="I333" s="639"/>
      <c r="J333" s="639"/>
      <c r="K333" s="619">
        <v>4800</v>
      </c>
      <c r="L333" s="619">
        <v>11664</v>
      </c>
      <c r="M333" s="619">
        <v>51340.09995833334</v>
      </c>
      <c r="N333" s="619">
        <v>63004.09995833334</v>
      </c>
      <c r="O333" s="619">
        <v>120604.09995833333</v>
      </c>
      <c r="P333" s="620">
        <v>1220099.7</v>
      </c>
      <c r="Q333" s="627">
        <v>28</v>
      </c>
      <c r="R333" s="619">
        <v>4800</v>
      </c>
      <c r="S333" s="639"/>
      <c r="T333" s="639"/>
      <c r="U333" s="639"/>
      <c r="V333" s="639"/>
      <c r="W333" s="639"/>
      <c r="X333" s="639"/>
      <c r="Y333" s="639"/>
      <c r="Z333" s="619">
        <v>4800</v>
      </c>
      <c r="AA333" s="619">
        <v>11664</v>
      </c>
      <c r="AB333" s="619">
        <v>47717.847208333347</v>
      </c>
      <c r="AC333" s="619">
        <v>59381.847208333347</v>
      </c>
      <c r="AD333" s="619">
        <v>116981.84720833335</v>
      </c>
      <c r="AE333" s="636">
        <v>1141133.5100000002</v>
      </c>
      <c r="AF333" s="493">
        <f t="shared" si="59"/>
        <v>0</v>
      </c>
      <c r="AG333" s="481">
        <f t="shared" si="58"/>
        <v>78966.189999999711</v>
      </c>
      <c r="AH333" s="627">
        <v>28</v>
      </c>
      <c r="AI333" s="620">
        <v>972274.48000000021</v>
      </c>
    </row>
    <row r="334" spans="1:37" ht="12.6" customHeight="1" x14ac:dyDescent="0.2">
      <c r="A334" s="66" t="s">
        <v>591</v>
      </c>
      <c r="B334" s="414">
        <v>10</v>
      </c>
      <c r="C334" s="513">
        <v>1800</v>
      </c>
      <c r="D334" s="617"/>
      <c r="E334" s="617"/>
      <c r="F334" s="617"/>
      <c r="G334" s="617"/>
      <c r="H334" s="617"/>
      <c r="I334" s="617"/>
      <c r="J334" s="617"/>
      <c r="K334" s="617">
        <v>1800</v>
      </c>
      <c r="L334" s="617">
        <v>4324</v>
      </c>
      <c r="M334" s="617">
        <v>17311.726000000002</v>
      </c>
      <c r="N334" s="617">
        <v>21635.726000000002</v>
      </c>
      <c r="O334" s="617">
        <v>43235.726000000002</v>
      </c>
      <c r="P334" s="618">
        <v>432357.26</v>
      </c>
      <c r="Q334" s="536">
        <v>10</v>
      </c>
      <c r="R334" s="513">
        <v>1800</v>
      </c>
      <c r="S334" s="617"/>
      <c r="T334" s="617"/>
      <c r="U334" s="617"/>
      <c r="V334" s="617"/>
      <c r="W334" s="617"/>
      <c r="X334" s="617"/>
      <c r="Y334" s="617"/>
      <c r="Z334" s="617">
        <v>1800</v>
      </c>
      <c r="AA334" s="617">
        <v>4324</v>
      </c>
      <c r="AB334" s="617">
        <v>11268.147000000003</v>
      </c>
      <c r="AC334" s="617">
        <v>15592.147000000003</v>
      </c>
      <c r="AD334" s="617">
        <v>37192.147000000004</v>
      </c>
      <c r="AE334" s="635">
        <v>371921.47000000003</v>
      </c>
      <c r="AF334" s="489">
        <f t="shared" si="59"/>
        <v>0</v>
      </c>
      <c r="AG334" s="395">
        <f t="shared" si="58"/>
        <v>60435.789999999979</v>
      </c>
      <c r="AH334" s="536">
        <v>10</v>
      </c>
      <c r="AI334" s="618">
        <v>351591.16</v>
      </c>
    </row>
    <row r="335" spans="1:37" ht="12.6" customHeight="1" x14ac:dyDescent="0.2">
      <c r="A335" s="66" t="s">
        <v>370</v>
      </c>
      <c r="B335" s="414">
        <v>16</v>
      </c>
      <c r="C335" s="513">
        <v>1600</v>
      </c>
      <c r="D335" s="617"/>
      <c r="E335" s="617"/>
      <c r="F335" s="617"/>
      <c r="G335" s="617"/>
      <c r="H335" s="617"/>
      <c r="I335" s="617"/>
      <c r="J335" s="617"/>
      <c r="K335" s="617">
        <v>1600</v>
      </c>
      <c r="L335" s="617">
        <v>3888</v>
      </c>
      <c r="M335" s="617">
        <v>22126.692291666666</v>
      </c>
      <c r="N335" s="617">
        <v>26014.692291666666</v>
      </c>
      <c r="O335" s="617">
        <v>45214.692291666666</v>
      </c>
      <c r="P335" s="618">
        <v>723435.07666666666</v>
      </c>
      <c r="Q335" s="536">
        <v>16</v>
      </c>
      <c r="R335" s="513">
        <v>1600</v>
      </c>
      <c r="S335" s="617"/>
      <c r="T335" s="617"/>
      <c r="U335" s="617"/>
      <c r="V335" s="617"/>
      <c r="W335" s="617"/>
      <c r="X335" s="617"/>
      <c r="Y335" s="617"/>
      <c r="Z335" s="617">
        <v>1600</v>
      </c>
      <c r="AA335" s="617">
        <v>3888</v>
      </c>
      <c r="AB335" s="617">
        <v>20457.188541666692</v>
      </c>
      <c r="AC335" s="617">
        <v>24345.188541666692</v>
      </c>
      <c r="AD335" s="617">
        <v>43545.188541666692</v>
      </c>
      <c r="AE335" s="635">
        <v>696723.01666666707</v>
      </c>
      <c r="AF335" s="489">
        <f t="shared" si="59"/>
        <v>0</v>
      </c>
      <c r="AG335" s="395">
        <f t="shared" si="58"/>
        <v>26712.05999999959</v>
      </c>
      <c r="AH335" s="536">
        <v>16</v>
      </c>
      <c r="AI335" s="618">
        <v>559745.24666666705</v>
      </c>
    </row>
    <row r="336" spans="1:37" ht="12.6" customHeight="1" x14ac:dyDescent="0.2">
      <c r="A336" s="66" t="s">
        <v>371</v>
      </c>
      <c r="B336" s="414">
        <v>2</v>
      </c>
      <c r="C336" s="513">
        <v>1400</v>
      </c>
      <c r="D336" s="617"/>
      <c r="E336" s="617"/>
      <c r="F336" s="617"/>
      <c r="G336" s="617"/>
      <c r="H336" s="617"/>
      <c r="I336" s="617"/>
      <c r="J336" s="617"/>
      <c r="K336" s="617">
        <v>1400</v>
      </c>
      <c r="L336" s="617">
        <v>3452</v>
      </c>
      <c r="M336" s="617">
        <v>11901.681666666671</v>
      </c>
      <c r="N336" s="617">
        <v>15353.681666666671</v>
      </c>
      <c r="O336" s="617">
        <v>32153.681666666671</v>
      </c>
      <c r="P336" s="618">
        <v>64307.363333333342</v>
      </c>
      <c r="Q336" s="536">
        <v>2</v>
      </c>
      <c r="R336" s="513">
        <v>1400</v>
      </c>
      <c r="S336" s="617"/>
      <c r="T336" s="617"/>
      <c r="U336" s="617"/>
      <c r="V336" s="617"/>
      <c r="W336" s="617"/>
      <c r="X336" s="617"/>
      <c r="Y336" s="617"/>
      <c r="Z336" s="617">
        <v>1400</v>
      </c>
      <c r="AA336" s="617">
        <v>3452</v>
      </c>
      <c r="AB336" s="617">
        <v>15992.511666666651</v>
      </c>
      <c r="AC336" s="617">
        <v>19444.511666666651</v>
      </c>
      <c r="AD336" s="617">
        <v>36244.511666666651</v>
      </c>
      <c r="AE336" s="635">
        <v>72489.023333333302</v>
      </c>
      <c r="AF336" s="489">
        <f t="shared" si="59"/>
        <v>0</v>
      </c>
      <c r="AG336" s="395">
        <f t="shared" si="58"/>
        <v>-8181.6599999999598</v>
      </c>
      <c r="AH336" s="536">
        <v>2</v>
      </c>
      <c r="AI336" s="618">
        <v>60938.073333333297</v>
      </c>
    </row>
    <row r="337" spans="1:35" ht="12.6" customHeight="1" x14ac:dyDescent="0.2">
      <c r="A337" s="114" t="s">
        <v>6</v>
      </c>
      <c r="B337" s="631">
        <v>7</v>
      </c>
      <c r="C337" s="619">
        <v>1200</v>
      </c>
      <c r="D337" s="639"/>
      <c r="E337" s="639"/>
      <c r="F337" s="639"/>
      <c r="G337" s="639"/>
      <c r="H337" s="639"/>
      <c r="I337" s="639"/>
      <c r="J337" s="639"/>
      <c r="K337" s="619">
        <v>1200</v>
      </c>
      <c r="L337" s="619">
        <v>3016</v>
      </c>
      <c r="M337" s="619">
        <v>14436.82857142857</v>
      </c>
      <c r="N337" s="619">
        <v>17452.82857142857</v>
      </c>
      <c r="O337" s="619">
        <v>31852.82857142857</v>
      </c>
      <c r="P337" s="620">
        <v>222969.8</v>
      </c>
      <c r="Q337" s="627">
        <v>7</v>
      </c>
      <c r="R337" s="619">
        <v>1200</v>
      </c>
      <c r="S337" s="639"/>
      <c r="T337" s="639"/>
      <c r="U337" s="639"/>
      <c r="V337" s="639"/>
      <c r="W337" s="639"/>
      <c r="X337" s="639"/>
      <c r="Y337" s="639"/>
      <c r="Z337" s="619">
        <v>1200</v>
      </c>
      <c r="AA337" s="619">
        <v>3016</v>
      </c>
      <c r="AB337" s="619">
        <v>12947.609999999999</v>
      </c>
      <c r="AC337" s="619">
        <v>15963.609999999999</v>
      </c>
      <c r="AD337" s="619">
        <v>30363.61</v>
      </c>
      <c r="AE337" s="636">
        <v>212545.27000000002</v>
      </c>
      <c r="AF337" s="493">
        <f t="shared" si="59"/>
        <v>0</v>
      </c>
      <c r="AG337" s="481">
        <f t="shared" si="58"/>
        <v>10424.52999999997</v>
      </c>
      <c r="AH337" s="627">
        <v>7</v>
      </c>
      <c r="AI337" s="620">
        <v>164783.46</v>
      </c>
    </row>
    <row r="338" spans="1:35" ht="12.6" customHeight="1" x14ac:dyDescent="0.2">
      <c r="A338" s="66" t="s">
        <v>592</v>
      </c>
      <c r="B338" s="414">
        <v>7</v>
      </c>
      <c r="C338" s="513">
        <v>1200</v>
      </c>
      <c r="D338" s="617"/>
      <c r="E338" s="617"/>
      <c r="F338" s="617"/>
      <c r="G338" s="617"/>
      <c r="H338" s="617"/>
      <c r="I338" s="617"/>
      <c r="J338" s="617"/>
      <c r="K338" s="617">
        <v>1200</v>
      </c>
      <c r="L338" s="617">
        <v>3016</v>
      </c>
      <c r="M338" s="617">
        <v>14436.82857142857</v>
      </c>
      <c r="N338" s="617">
        <v>17452.82857142857</v>
      </c>
      <c r="O338" s="617">
        <v>31852.82857142857</v>
      </c>
      <c r="P338" s="618">
        <v>222969.8</v>
      </c>
      <c r="Q338" s="536">
        <v>7</v>
      </c>
      <c r="R338" s="513">
        <v>1200</v>
      </c>
      <c r="S338" s="617"/>
      <c r="T338" s="617"/>
      <c r="U338" s="617"/>
      <c r="V338" s="617"/>
      <c r="W338" s="617"/>
      <c r="X338" s="617"/>
      <c r="Y338" s="617"/>
      <c r="Z338" s="617">
        <v>1200</v>
      </c>
      <c r="AA338" s="617">
        <v>3016</v>
      </c>
      <c r="AB338" s="617">
        <v>12947.609999999999</v>
      </c>
      <c r="AC338" s="617">
        <v>15963.609999999999</v>
      </c>
      <c r="AD338" s="617">
        <v>30363.61</v>
      </c>
      <c r="AE338" s="635">
        <v>212545.27000000002</v>
      </c>
      <c r="AF338" s="489">
        <f t="shared" si="59"/>
        <v>0</v>
      </c>
      <c r="AG338" s="395">
        <f t="shared" si="58"/>
        <v>10424.52999999997</v>
      </c>
      <c r="AH338" s="536">
        <v>7</v>
      </c>
      <c r="AI338" s="618">
        <v>164783.46</v>
      </c>
    </row>
    <row r="339" spans="1:35" ht="12.6" customHeight="1" x14ac:dyDescent="0.2">
      <c r="A339" s="624" t="s">
        <v>350</v>
      </c>
      <c r="B339" s="632">
        <v>68</v>
      </c>
      <c r="C339" s="621">
        <v>31800</v>
      </c>
      <c r="D339" s="640"/>
      <c r="E339" s="640"/>
      <c r="F339" s="640"/>
      <c r="G339" s="640"/>
      <c r="H339" s="640"/>
      <c r="I339" s="640"/>
      <c r="J339" s="640"/>
      <c r="K339" s="621">
        <v>31800</v>
      </c>
      <c r="L339" s="621">
        <v>73724</v>
      </c>
      <c r="M339" s="621">
        <v>142745.8138353175</v>
      </c>
      <c r="N339" s="621">
        <v>216469.8138353175</v>
      </c>
      <c r="O339" s="621">
        <v>598069.81383531739</v>
      </c>
      <c r="P339" s="622">
        <v>3508456.2833333332</v>
      </c>
      <c r="Q339" s="628">
        <v>68</v>
      </c>
      <c r="R339" s="621">
        <v>31800</v>
      </c>
      <c r="S339" s="640"/>
      <c r="T339" s="640"/>
      <c r="U339" s="640"/>
      <c r="V339" s="640"/>
      <c r="W339" s="640"/>
      <c r="X339" s="640"/>
      <c r="Y339" s="640"/>
      <c r="Z339" s="621">
        <v>31800</v>
      </c>
      <c r="AA339" s="621">
        <v>73724</v>
      </c>
      <c r="AB339" s="621">
        <v>137201.77520833327</v>
      </c>
      <c r="AC339" s="621">
        <v>210925.77520833327</v>
      </c>
      <c r="AD339" s="621">
        <v>592525.77520833327</v>
      </c>
      <c r="AE339" s="637">
        <v>3452514.9999999995</v>
      </c>
      <c r="AF339" s="509">
        <f t="shared" si="59"/>
        <v>0</v>
      </c>
      <c r="AG339" s="483">
        <f t="shared" si="58"/>
        <v>55941.283333333675</v>
      </c>
      <c r="AH339" s="628">
        <v>68</v>
      </c>
      <c r="AI339" s="622">
        <v>3077932</v>
      </c>
    </row>
    <row r="340" spans="1:35" ht="12.6" customHeight="1" x14ac:dyDescent="0.2">
      <c r="A340" s="592" t="s">
        <v>351</v>
      </c>
      <c r="B340" s="414"/>
      <c r="C340" s="513"/>
      <c r="D340" s="617"/>
      <c r="E340" s="617"/>
      <c r="F340" s="617"/>
      <c r="G340" s="617"/>
      <c r="H340" s="617"/>
      <c r="I340" s="617"/>
      <c r="J340" s="617"/>
      <c r="K340" s="617"/>
      <c r="L340" s="617"/>
      <c r="M340" s="617"/>
      <c r="N340" s="617"/>
      <c r="O340" s="617"/>
      <c r="P340" s="618">
        <v>16000</v>
      </c>
      <c r="Q340" s="536"/>
      <c r="R340" s="513"/>
      <c r="S340" s="617"/>
      <c r="T340" s="617"/>
      <c r="U340" s="617"/>
      <c r="V340" s="617"/>
      <c r="W340" s="617"/>
      <c r="X340" s="617"/>
      <c r="Y340" s="617"/>
      <c r="Z340" s="617"/>
      <c r="AA340" s="617"/>
      <c r="AB340" s="617"/>
      <c r="AC340" s="617"/>
      <c r="AD340" s="617"/>
      <c r="AE340" s="635">
        <v>59079</v>
      </c>
      <c r="AF340" s="489">
        <f t="shared" ref="AF340:AF343" si="60">+B340-Q340</f>
        <v>0</v>
      </c>
      <c r="AG340" s="395">
        <f t="shared" ref="AG340:AG341" si="61">+P340-AE340</f>
        <v>-43079</v>
      </c>
      <c r="AH340" s="536"/>
      <c r="AI340" s="618">
        <v>59079</v>
      </c>
    </row>
    <row r="341" spans="1:35" ht="12.6" customHeight="1" x14ac:dyDescent="0.2">
      <c r="A341" s="592" t="s">
        <v>345</v>
      </c>
      <c r="B341" s="414"/>
      <c r="C341" s="513"/>
      <c r="D341" s="617"/>
      <c r="E341" s="617"/>
      <c r="F341" s="617"/>
      <c r="G341" s="617"/>
      <c r="H341" s="617"/>
      <c r="I341" s="617"/>
      <c r="J341" s="617"/>
      <c r="K341" s="617"/>
      <c r="L341" s="617"/>
      <c r="M341" s="617"/>
      <c r="N341" s="617"/>
      <c r="O341" s="617"/>
      <c r="P341" s="618">
        <v>72670</v>
      </c>
      <c r="Q341" s="536"/>
      <c r="R341" s="513"/>
      <c r="S341" s="617"/>
      <c r="T341" s="617"/>
      <c r="U341" s="617"/>
      <c r="V341" s="617"/>
      <c r="W341" s="617"/>
      <c r="X341" s="617"/>
      <c r="Y341" s="617"/>
      <c r="Z341" s="617"/>
      <c r="AA341" s="617"/>
      <c r="AB341" s="617"/>
      <c r="AC341" s="617"/>
      <c r="AD341" s="617"/>
      <c r="AE341" s="635">
        <v>143880</v>
      </c>
      <c r="AF341" s="489">
        <f t="shared" si="60"/>
        <v>0</v>
      </c>
      <c r="AG341" s="395">
        <f t="shared" si="61"/>
        <v>-71210</v>
      </c>
      <c r="AH341" s="536"/>
      <c r="AI341" s="618"/>
    </row>
    <row r="342" spans="1:35" ht="12.6" customHeight="1" x14ac:dyDescent="0.2">
      <c r="A342" s="67" t="s">
        <v>352</v>
      </c>
      <c r="B342" s="644"/>
      <c r="C342" s="640"/>
      <c r="D342" s="640"/>
      <c r="E342" s="640"/>
      <c r="F342" s="640"/>
      <c r="G342" s="640"/>
      <c r="H342" s="640"/>
      <c r="I342" s="640"/>
      <c r="J342" s="640"/>
      <c r="K342" s="640"/>
      <c r="L342" s="640"/>
      <c r="M342" s="640"/>
      <c r="N342" s="640"/>
      <c r="O342" s="640"/>
      <c r="P342" s="622">
        <v>88670</v>
      </c>
      <c r="Q342" s="643"/>
      <c r="R342" s="640"/>
      <c r="S342" s="640"/>
      <c r="T342" s="640"/>
      <c r="U342" s="640"/>
      <c r="V342" s="640"/>
      <c r="W342" s="640"/>
      <c r="X342" s="640"/>
      <c r="Y342" s="640"/>
      <c r="Z342" s="640"/>
      <c r="AA342" s="640"/>
      <c r="AB342" s="640"/>
      <c r="AC342" s="640"/>
      <c r="AD342" s="640"/>
      <c r="AE342" s="637">
        <v>202959</v>
      </c>
      <c r="AF342" s="509">
        <f t="shared" si="60"/>
        <v>0</v>
      </c>
      <c r="AG342" s="622">
        <f>+AG340+AG341</f>
        <v>-114289</v>
      </c>
      <c r="AH342" s="640"/>
      <c r="AI342" s="622">
        <f>+AI340+AI341</f>
        <v>59079</v>
      </c>
    </row>
    <row r="343" spans="1:35" ht="12.6" customHeight="1" thickBot="1" x14ac:dyDescent="0.25">
      <c r="A343" s="625" t="s">
        <v>0</v>
      </c>
      <c r="B343" s="633">
        <v>68</v>
      </c>
      <c r="C343" s="642"/>
      <c r="D343" s="642"/>
      <c r="E343" s="642"/>
      <c r="F343" s="642"/>
      <c r="G343" s="642"/>
      <c r="H343" s="642"/>
      <c r="I343" s="642"/>
      <c r="J343" s="642"/>
      <c r="K343" s="642"/>
      <c r="L343" s="642"/>
      <c r="M343" s="642"/>
      <c r="N343" s="642"/>
      <c r="O343" s="642"/>
      <c r="P343" s="623">
        <v>3597126.2833333332</v>
      </c>
      <c r="Q343" s="629">
        <v>68</v>
      </c>
      <c r="R343" s="642"/>
      <c r="S343" s="642"/>
      <c r="T343" s="642"/>
      <c r="U343" s="642"/>
      <c r="V343" s="642"/>
      <c r="W343" s="642"/>
      <c r="X343" s="642"/>
      <c r="Y343" s="642"/>
      <c r="Z343" s="642"/>
      <c r="AA343" s="642"/>
      <c r="AB343" s="642"/>
      <c r="AC343" s="642"/>
      <c r="AD343" s="642"/>
      <c r="AE343" s="638">
        <v>3655473.9999999995</v>
      </c>
      <c r="AF343" s="510">
        <f t="shared" si="60"/>
        <v>0</v>
      </c>
      <c r="AG343" s="500">
        <f t="shared" ref="AG343" si="62">+P343-AE343</f>
        <v>-58347.716666666325</v>
      </c>
      <c r="AH343" s="629">
        <v>68</v>
      </c>
      <c r="AI343" s="623">
        <v>3137011</v>
      </c>
    </row>
    <row r="344" spans="1:35" s="1037" customFormat="1" ht="21" customHeight="1" thickTop="1" thickBot="1" x14ac:dyDescent="0.25">
      <c r="A344" s="1982" t="s">
        <v>576</v>
      </c>
      <c r="B344" s="1982"/>
      <c r="C344" s="1982"/>
      <c r="D344" s="1982"/>
      <c r="E344" s="1982"/>
      <c r="F344" s="1982"/>
      <c r="G344" s="1982"/>
      <c r="H344" s="1982"/>
      <c r="I344" s="1982"/>
      <c r="J344" s="1982"/>
      <c r="K344" s="1982"/>
      <c r="L344" s="1982"/>
      <c r="M344" s="1982"/>
      <c r="N344" s="1982"/>
      <c r="O344" s="1982"/>
      <c r="P344" s="1982"/>
      <c r="Q344" s="1982"/>
      <c r="R344" s="1982"/>
      <c r="S344" s="1982"/>
      <c r="T344" s="1982"/>
      <c r="U344" s="1982"/>
      <c r="V344" s="1982"/>
      <c r="W344" s="1982"/>
      <c r="X344" s="1982"/>
      <c r="Y344" s="1982"/>
      <c r="Z344" s="1982"/>
      <c r="AA344" s="1982"/>
      <c r="AB344" s="1982"/>
      <c r="AC344" s="1982"/>
      <c r="AD344" s="1982"/>
      <c r="AE344" s="1982"/>
      <c r="AF344" s="1982"/>
      <c r="AG344" s="1982"/>
      <c r="AH344" s="1982"/>
      <c r="AI344" s="1982"/>
    </row>
    <row r="345" spans="1:35" ht="12.6" customHeight="1" thickTop="1" x14ac:dyDescent="0.2">
      <c r="A345" s="218" t="s">
        <v>7</v>
      </c>
      <c r="B345" s="670"/>
      <c r="C345" s="653"/>
      <c r="D345" s="653"/>
      <c r="E345" s="653"/>
      <c r="F345" s="653"/>
      <c r="G345" s="653"/>
      <c r="H345" s="653"/>
      <c r="I345" s="653"/>
      <c r="J345" s="653"/>
      <c r="K345" s="653"/>
      <c r="L345" s="653"/>
      <c r="M345" s="653"/>
      <c r="N345" s="653"/>
      <c r="O345" s="653"/>
      <c r="P345" s="310"/>
      <c r="Q345" s="668"/>
      <c r="R345" s="653"/>
      <c r="S345" s="653"/>
      <c r="T345" s="653"/>
      <c r="U345" s="653"/>
      <c r="V345" s="653"/>
      <c r="W345" s="653"/>
      <c r="X345" s="653"/>
      <c r="Y345" s="653"/>
      <c r="Z345" s="653"/>
      <c r="AA345" s="653"/>
      <c r="AB345" s="653"/>
      <c r="AC345" s="653"/>
      <c r="AD345" s="653"/>
      <c r="AE345" s="675"/>
      <c r="AF345" s="231"/>
      <c r="AG345" s="310"/>
      <c r="AH345" s="668"/>
      <c r="AI345" s="310"/>
    </row>
    <row r="346" spans="1:35" ht="12.6" customHeight="1" x14ac:dyDescent="0.2">
      <c r="A346" s="664" t="s">
        <v>377</v>
      </c>
      <c r="B346" s="671">
        <v>24</v>
      </c>
      <c r="C346" s="647">
        <v>12772.625</v>
      </c>
      <c r="D346" s="647"/>
      <c r="E346" s="647"/>
      <c r="F346" s="647"/>
      <c r="G346" s="647"/>
      <c r="H346" s="647"/>
      <c r="I346" s="647">
        <v>300</v>
      </c>
      <c r="J346" s="647">
        <v>1197.3420833333334</v>
      </c>
      <c r="K346" s="646">
        <f>+C346+J346</f>
        <v>13969.967083333333</v>
      </c>
      <c r="L346" s="647">
        <v>25890.86</v>
      </c>
      <c r="M346" s="647">
        <v>17064.216249999994</v>
      </c>
      <c r="N346" s="646">
        <f>+I346+L346+M346</f>
        <v>43255.076249999998</v>
      </c>
      <c r="O346" s="646">
        <f>+(K346*12)+N346</f>
        <v>210894.68124999997</v>
      </c>
      <c r="P346" s="659">
        <f>+B346*O346</f>
        <v>5061472.3499999996</v>
      </c>
      <c r="Q346" s="650">
        <v>26</v>
      </c>
      <c r="R346" s="647">
        <v>12666</v>
      </c>
      <c r="S346" s="647"/>
      <c r="T346" s="647"/>
      <c r="U346" s="647"/>
      <c r="V346" s="647"/>
      <c r="W346" s="647"/>
      <c r="X346" s="647"/>
      <c r="Y346" s="647">
        <v>1139.94</v>
      </c>
      <c r="Z346" s="647">
        <f>+R346+Y346</f>
        <v>13805.94</v>
      </c>
      <c r="AA346" s="647">
        <v>25546.153846153848</v>
      </c>
      <c r="AB346" s="647">
        <v>17247</v>
      </c>
      <c r="AC346" s="647">
        <f>+AA346+AB346</f>
        <v>42793.153846153844</v>
      </c>
      <c r="AD346" s="647">
        <f>+(Z346*12)+AC346</f>
        <v>208464.43384615384</v>
      </c>
      <c r="AE346" s="649">
        <f>+Q346*AD346</f>
        <v>5420075.2800000003</v>
      </c>
      <c r="AF346" s="543">
        <f t="shared" ref="AF346:AF348" si="63">+B346-Q346</f>
        <v>-2</v>
      </c>
      <c r="AG346" s="395">
        <f t="shared" ref="AG346:AG348" si="64">+P346-AE346</f>
        <v>-358602.93000000063</v>
      </c>
      <c r="AH346" s="651">
        <v>26</v>
      </c>
      <c r="AI346" s="654">
        <v>5479535</v>
      </c>
    </row>
    <row r="347" spans="1:35" ht="12.6" customHeight="1" x14ac:dyDescent="0.2">
      <c r="A347" s="664" t="s">
        <v>378</v>
      </c>
      <c r="B347" s="671">
        <v>30</v>
      </c>
      <c r="C347" s="647">
        <v>14748.4</v>
      </c>
      <c r="D347" s="647"/>
      <c r="E347" s="647"/>
      <c r="F347" s="647"/>
      <c r="G347" s="647"/>
      <c r="H347" s="647"/>
      <c r="I347" s="647">
        <v>300</v>
      </c>
      <c r="J347" s="647">
        <v>1365.4676666666667</v>
      </c>
      <c r="K347" s="646">
        <f t="shared" ref="K347:K348" si="65">+C347+J347</f>
        <v>16113.867666666667</v>
      </c>
      <c r="L347" s="647">
        <v>29839.8</v>
      </c>
      <c r="M347" s="647">
        <v>19717.835333333329</v>
      </c>
      <c r="N347" s="646">
        <f t="shared" ref="N347:N348" si="66">+I347+L347+M347</f>
        <v>49857.635333333325</v>
      </c>
      <c r="O347" s="646">
        <f t="shared" ref="O347:O348" si="67">+(K347*12)+N347</f>
        <v>243224.04733333335</v>
      </c>
      <c r="P347" s="659">
        <f>+B347*O347</f>
        <v>7296721.4200000009</v>
      </c>
      <c r="Q347" s="650">
        <v>34</v>
      </c>
      <c r="R347" s="647">
        <v>14534.529411764706</v>
      </c>
      <c r="S347" s="647"/>
      <c r="T347" s="647"/>
      <c r="U347" s="647"/>
      <c r="V347" s="647"/>
      <c r="W347" s="647"/>
      <c r="X347" s="647"/>
      <c r="Y347" s="647">
        <v>1308.1076470588237</v>
      </c>
      <c r="Z347" s="647">
        <f>+R347+Y347</f>
        <v>15842.63705882353</v>
      </c>
      <c r="AA347" s="647">
        <v>29270.588235294119</v>
      </c>
      <c r="AB347" s="647">
        <v>19761.147058823528</v>
      </c>
      <c r="AC347" s="647">
        <f>+AA347+AB347</f>
        <v>49031.73529411765</v>
      </c>
      <c r="AD347" s="647">
        <f>+(Z347*12)+AC347</f>
        <v>239143.38</v>
      </c>
      <c r="AE347" s="649">
        <f>+Q347*AD347</f>
        <v>8130874.9199999999</v>
      </c>
      <c r="AF347" s="543">
        <f t="shared" si="63"/>
        <v>-4</v>
      </c>
      <c r="AG347" s="395">
        <f t="shared" si="64"/>
        <v>-834153.49999999907</v>
      </c>
      <c r="AH347" s="651">
        <v>47</v>
      </c>
      <c r="AI347" s="654">
        <v>11212880</v>
      </c>
    </row>
    <row r="348" spans="1:35" ht="12.6" customHeight="1" x14ac:dyDescent="0.2">
      <c r="A348" s="664" t="s">
        <v>12</v>
      </c>
      <c r="B348" s="671">
        <v>2</v>
      </c>
      <c r="C348" s="647">
        <v>15386</v>
      </c>
      <c r="D348" s="647"/>
      <c r="E348" s="647"/>
      <c r="F348" s="647"/>
      <c r="G348" s="647"/>
      <c r="H348" s="647"/>
      <c r="I348" s="647">
        <v>300</v>
      </c>
      <c r="J348" s="647">
        <v>1421.3516666666667</v>
      </c>
      <c r="K348" s="646">
        <f t="shared" si="65"/>
        <v>16807.351666666666</v>
      </c>
      <c r="L348" s="647">
        <v>31115</v>
      </c>
      <c r="M348" s="647">
        <v>20599.87</v>
      </c>
      <c r="N348" s="646">
        <f t="shared" si="66"/>
        <v>52014.869999999995</v>
      </c>
      <c r="O348" s="646">
        <f t="shared" si="67"/>
        <v>253703.08999999997</v>
      </c>
      <c r="P348" s="659">
        <f>+B348*O348</f>
        <v>507406.17999999993</v>
      </c>
      <c r="Q348" s="650">
        <v>2</v>
      </c>
      <c r="R348" s="647">
        <v>15346.5</v>
      </c>
      <c r="S348" s="647"/>
      <c r="T348" s="647"/>
      <c r="U348" s="647"/>
      <c r="V348" s="647"/>
      <c r="W348" s="647"/>
      <c r="X348" s="647"/>
      <c r="Y348" s="647">
        <v>1381.1850000000002</v>
      </c>
      <c r="Z348" s="647">
        <f>+R348+Y348</f>
        <v>16727.685000000001</v>
      </c>
      <c r="AA348" s="647">
        <v>30900</v>
      </c>
      <c r="AB348" s="647">
        <v>20855.5</v>
      </c>
      <c r="AC348" s="647">
        <f>+AA348+AB348</f>
        <v>51755.5</v>
      </c>
      <c r="AD348" s="647">
        <f>+(Z348*12)+AC348</f>
        <v>252487.72000000003</v>
      </c>
      <c r="AE348" s="649">
        <f>+Q348*AD348</f>
        <v>504975.44000000006</v>
      </c>
      <c r="AF348" s="543">
        <f t="shared" si="63"/>
        <v>0</v>
      </c>
      <c r="AG348" s="395">
        <f t="shared" si="64"/>
        <v>2430.7399999998743</v>
      </c>
      <c r="AH348" s="651">
        <v>4</v>
      </c>
      <c r="AI348" s="654">
        <v>1023700</v>
      </c>
    </row>
    <row r="349" spans="1:35" ht="12.6" customHeight="1" x14ac:dyDescent="0.2">
      <c r="A349" s="114" t="s">
        <v>4</v>
      </c>
      <c r="B349" s="237"/>
      <c r="C349" s="655"/>
      <c r="D349" s="655"/>
      <c r="E349" s="655"/>
      <c r="F349" s="655"/>
      <c r="G349" s="655"/>
      <c r="H349" s="655"/>
      <c r="I349" s="655"/>
      <c r="J349" s="655"/>
      <c r="K349" s="655"/>
      <c r="L349" s="655"/>
      <c r="M349" s="655"/>
      <c r="N349" s="655"/>
      <c r="O349" s="655"/>
      <c r="P349" s="122"/>
      <c r="Q349" s="266"/>
      <c r="R349" s="655"/>
      <c r="S349" s="655"/>
      <c r="T349" s="655"/>
      <c r="U349" s="655"/>
      <c r="V349" s="655"/>
      <c r="W349" s="655"/>
      <c r="X349" s="655"/>
      <c r="Y349" s="655"/>
      <c r="Z349" s="655"/>
      <c r="AA349" s="655"/>
      <c r="AB349" s="655"/>
      <c r="AC349" s="655"/>
      <c r="AD349" s="655"/>
      <c r="AE349" s="676"/>
      <c r="AF349" s="237"/>
      <c r="AG349" s="122"/>
      <c r="AH349" s="266"/>
      <c r="AI349" s="122"/>
    </row>
    <row r="350" spans="1:35" ht="12.6" customHeight="1" x14ac:dyDescent="0.2">
      <c r="A350" s="664" t="s">
        <v>514</v>
      </c>
      <c r="B350" s="671">
        <v>49</v>
      </c>
      <c r="C350" s="647">
        <v>3218.2755102040815</v>
      </c>
      <c r="D350" s="647"/>
      <c r="E350" s="647"/>
      <c r="F350" s="647"/>
      <c r="G350" s="647"/>
      <c r="H350" s="647"/>
      <c r="I350" s="647">
        <v>300</v>
      </c>
      <c r="J350" s="647">
        <v>316.17401360544221</v>
      </c>
      <c r="K350" s="646">
        <f t="shared" ref="K350:K354" si="68">+C350+J350</f>
        <v>3534.4495238095237</v>
      </c>
      <c r="L350" s="647">
        <v>6779.5510204081629</v>
      </c>
      <c r="M350" s="647">
        <v>4213.8326530612239</v>
      </c>
      <c r="N350" s="646">
        <f t="shared" ref="N350:N354" si="69">+I350+L350+M350</f>
        <v>11293.383673469387</v>
      </c>
      <c r="O350" s="646">
        <f t="shared" ref="O350:O354" si="70">+(K350*12)+N350</f>
        <v>53706.777959183673</v>
      </c>
      <c r="P350" s="659">
        <f>+B350*O350</f>
        <v>2631632.12</v>
      </c>
      <c r="Q350" s="651">
        <v>47</v>
      </c>
      <c r="R350" s="647">
        <v>3175.7446808510635</v>
      </c>
      <c r="S350" s="647"/>
      <c r="T350" s="647"/>
      <c r="U350" s="647"/>
      <c r="V350" s="647"/>
      <c r="W350" s="647"/>
      <c r="X350" s="647"/>
      <c r="Y350" s="647">
        <v>285.81702127659577</v>
      </c>
      <c r="Z350" s="647">
        <f>+R350+Y350</f>
        <v>3461.5617021276594</v>
      </c>
      <c r="AA350" s="647">
        <v>6572.3404255319147</v>
      </c>
      <c r="AB350" s="647">
        <v>4467.8936170212764</v>
      </c>
      <c r="AC350" s="647">
        <f>+AA350+AB350</f>
        <v>11040.234042553191</v>
      </c>
      <c r="AD350" s="647">
        <f>+(Z350*12)+AC350</f>
        <v>52578.9744680851</v>
      </c>
      <c r="AE350" s="649">
        <f>+Q350*AD350</f>
        <v>2471211.7999999998</v>
      </c>
      <c r="AF350" s="543">
        <f t="shared" ref="AF350:AF354" si="71">+B350-Q350</f>
        <v>2</v>
      </c>
      <c r="AG350" s="395">
        <f t="shared" ref="AG350:AG354" si="72">+P350-AE350</f>
        <v>160420.3200000003</v>
      </c>
      <c r="AH350" s="651">
        <v>49</v>
      </c>
      <c r="AI350" s="654">
        <v>2632572</v>
      </c>
    </row>
    <row r="351" spans="1:35" ht="12.6" customHeight="1" x14ac:dyDescent="0.2">
      <c r="A351" s="664" t="s">
        <v>515</v>
      </c>
      <c r="B351" s="671">
        <v>107</v>
      </c>
      <c r="C351" s="647">
        <v>4256.7710280373831</v>
      </c>
      <c r="D351" s="647"/>
      <c r="E351" s="647"/>
      <c r="F351" s="647"/>
      <c r="G351" s="647"/>
      <c r="H351" s="647"/>
      <c r="I351" s="647">
        <v>300</v>
      </c>
      <c r="J351" s="647">
        <v>419.28647975077882</v>
      </c>
      <c r="K351" s="646">
        <f t="shared" si="68"/>
        <v>4676.0575077881622</v>
      </c>
      <c r="L351" s="647">
        <v>8856.5420560747662</v>
      </c>
      <c r="M351" s="647">
        <v>5612.4265420560714</v>
      </c>
      <c r="N351" s="646">
        <f t="shared" si="69"/>
        <v>14768.968598130838</v>
      </c>
      <c r="O351" s="646">
        <f t="shared" si="70"/>
        <v>70881.658691588789</v>
      </c>
      <c r="P351" s="659">
        <f>+B351*O351</f>
        <v>7584337.4800000004</v>
      </c>
      <c r="Q351" s="651">
        <v>113</v>
      </c>
      <c r="R351" s="647">
        <v>4208.5132743362838</v>
      </c>
      <c r="S351" s="647"/>
      <c r="T351" s="647"/>
      <c r="U351" s="647"/>
      <c r="V351" s="647"/>
      <c r="W351" s="647"/>
      <c r="X351" s="647"/>
      <c r="Y351" s="647">
        <v>378.76619469026559</v>
      </c>
      <c r="Z351" s="647">
        <f>+R351+Y351</f>
        <v>4587.2794690265491</v>
      </c>
      <c r="AA351" s="647">
        <v>8661.0619469026551</v>
      </c>
      <c r="AB351" s="647">
        <v>5863.0353982300885</v>
      </c>
      <c r="AC351" s="647">
        <f>+AA351+AB351</f>
        <v>14524.097345132745</v>
      </c>
      <c r="AD351" s="647">
        <f>+(Z351*12)+AC351</f>
        <v>69571.450973451341</v>
      </c>
      <c r="AE351" s="649">
        <f>+Q351*AD351</f>
        <v>7861573.9600000018</v>
      </c>
      <c r="AF351" s="543">
        <f t="shared" si="71"/>
        <v>-6</v>
      </c>
      <c r="AG351" s="395">
        <f t="shared" si="72"/>
        <v>-277236.48000000138</v>
      </c>
      <c r="AH351" s="651">
        <v>123</v>
      </c>
      <c r="AI351" s="654">
        <v>8747368</v>
      </c>
    </row>
    <row r="352" spans="1:35" ht="12.6" customHeight="1" x14ac:dyDescent="0.2">
      <c r="A352" s="664" t="s">
        <v>516</v>
      </c>
      <c r="B352" s="671">
        <v>108</v>
      </c>
      <c r="C352" s="647">
        <v>5753.5092592592591</v>
      </c>
      <c r="D352" s="647"/>
      <c r="E352" s="647"/>
      <c r="F352" s="647"/>
      <c r="G352" s="647"/>
      <c r="H352" s="647"/>
      <c r="I352" s="647">
        <v>300</v>
      </c>
      <c r="J352" s="647">
        <v>542.93870370370325</v>
      </c>
      <c r="K352" s="646">
        <f t="shared" si="68"/>
        <v>6296.4479629629623</v>
      </c>
      <c r="L352" s="647">
        <v>11850.018518518518</v>
      </c>
      <c r="M352" s="647">
        <v>7628.0494444444412</v>
      </c>
      <c r="N352" s="646">
        <f t="shared" si="69"/>
        <v>19778.067962962959</v>
      </c>
      <c r="O352" s="646">
        <f t="shared" si="70"/>
        <v>95335.443518518499</v>
      </c>
      <c r="P352" s="659">
        <f>+B352*O352</f>
        <v>10296227.899999999</v>
      </c>
      <c r="Q352" s="651">
        <v>117</v>
      </c>
      <c r="R352" s="647">
        <v>5727.3418803418808</v>
      </c>
      <c r="S352" s="647"/>
      <c r="T352" s="647"/>
      <c r="U352" s="647"/>
      <c r="V352" s="647"/>
      <c r="W352" s="647"/>
      <c r="X352" s="647"/>
      <c r="Y352" s="647">
        <v>515.46076923076873</v>
      </c>
      <c r="Z352" s="647">
        <f>+R352+Y352</f>
        <v>6242.8026495726499</v>
      </c>
      <c r="AA352" s="647">
        <v>11686.324786324787</v>
      </c>
      <c r="AB352" s="647">
        <v>7906.1965811965811</v>
      </c>
      <c r="AC352" s="647">
        <f>+AA352+AB352</f>
        <v>19592.521367521367</v>
      </c>
      <c r="AD352" s="647">
        <f>+(Z352*12)+AC352</f>
        <v>94506.153162393166</v>
      </c>
      <c r="AE352" s="649">
        <f>+Q352*AD352</f>
        <v>11057219.92</v>
      </c>
      <c r="AF352" s="543">
        <f t="shared" si="71"/>
        <v>-9</v>
      </c>
      <c r="AG352" s="395">
        <f t="shared" si="72"/>
        <v>-760992.02000000142</v>
      </c>
      <c r="AH352" s="651">
        <v>123</v>
      </c>
      <c r="AI352" s="654">
        <v>11792182</v>
      </c>
    </row>
    <row r="353" spans="1:35" ht="12.6" customHeight="1" x14ac:dyDescent="0.2">
      <c r="A353" s="664" t="s">
        <v>517</v>
      </c>
      <c r="B353" s="671">
        <v>100</v>
      </c>
      <c r="C353" s="647">
        <v>7244.07</v>
      </c>
      <c r="D353" s="647"/>
      <c r="E353" s="647"/>
      <c r="F353" s="647"/>
      <c r="G353" s="647"/>
      <c r="H353" s="647"/>
      <c r="I353" s="647">
        <v>300</v>
      </c>
      <c r="J353" s="647">
        <v>682.39676666666605</v>
      </c>
      <c r="K353" s="646">
        <f t="shared" si="68"/>
        <v>7926.4667666666655</v>
      </c>
      <c r="L353" s="647">
        <v>14831.14</v>
      </c>
      <c r="M353" s="647">
        <v>9635.2925999999952</v>
      </c>
      <c r="N353" s="646">
        <f t="shared" si="69"/>
        <v>24766.432599999993</v>
      </c>
      <c r="O353" s="646">
        <f t="shared" si="70"/>
        <v>119884.03379999998</v>
      </c>
      <c r="P353" s="659">
        <f>+B353*O353</f>
        <v>11988403.379999997</v>
      </c>
      <c r="Q353" s="651">
        <v>111</v>
      </c>
      <c r="R353" s="647">
        <v>7305.8558558558552</v>
      </c>
      <c r="S353" s="647"/>
      <c r="T353" s="647"/>
      <c r="U353" s="647"/>
      <c r="V353" s="647"/>
      <c r="W353" s="647"/>
      <c r="X353" s="647"/>
      <c r="Y353" s="647">
        <v>657.52702702702607</v>
      </c>
      <c r="Z353" s="647">
        <f>+R353+Y353</f>
        <v>7963.3828828828809</v>
      </c>
      <c r="AA353" s="647">
        <v>14827.927927927927</v>
      </c>
      <c r="AB353" s="647">
        <v>10029.126126126126</v>
      </c>
      <c r="AC353" s="647">
        <f>+AA353+AB353</f>
        <v>24857.054054054053</v>
      </c>
      <c r="AD353" s="647">
        <f>+(Z353*12)+AC353</f>
        <v>120417.64864864862</v>
      </c>
      <c r="AE353" s="649">
        <f>+Q353*AD353</f>
        <v>13366358.999999998</v>
      </c>
      <c r="AF353" s="543">
        <f t="shared" si="71"/>
        <v>-11</v>
      </c>
      <c r="AG353" s="395">
        <f t="shared" si="72"/>
        <v>-1377955.620000001</v>
      </c>
      <c r="AH353" s="651">
        <v>132</v>
      </c>
      <c r="AI353" s="654">
        <v>16152959</v>
      </c>
    </row>
    <row r="354" spans="1:35" ht="12.6" customHeight="1" x14ac:dyDescent="0.2">
      <c r="A354" s="664" t="s">
        <v>518</v>
      </c>
      <c r="B354" s="671">
        <v>96</v>
      </c>
      <c r="C354" s="647">
        <v>9296.3940972222226</v>
      </c>
      <c r="D354" s="647"/>
      <c r="E354" s="647"/>
      <c r="F354" s="647"/>
      <c r="G354" s="647"/>
      <c r="H354" s="647"/>
      <c r="I354" s="647">
        <v>300</v>
      </c>
      <c r="J354" s="647">
        <v>868.34562499999913</v>
      </c>
      <c r="K354" s="646">
        <f t="shared" si="68"/>
        <v>10164.739722222223</v>
      </c>
      <c r="L354" s="647">
        <v>18936.125</v>
      </c>
      <c r="M354" s="647">
        <v>12397.104583333332</v>
      </c>
      <c r="N354" s="646">
        <f t="shared" si="69"/>
        <v>31633.229583333334</v>
      </c>
      <c r="O354" s="646">
        <f t="shared" si="70"/>
        <v>153610.10625000001</v>
      </c>
      <c r="P354" s="659">
        <f>+B354*O354</f>
        <v>14746570.200000001</v>
      </c>
      <c r="Q354" s="651">
        <v>100</v>
      </c>
      <c r="R354" s="647">
        <v>9303.99</v>
      </c>
      <c r="S354" s="647"/>
      <c r="T354" s="647"/>
      <c r="U354" s="647"/>
      <c r="V354" s="647"/>
      <c r="W354" s="647"/>
      <c r="X354" s="647"/>
      <c r="Y354" s="647">
        <v>837.35909999999899</v>
      </c>
      <c r="Z354" s="647">
        <f>+R354+Y354</f>
        <v>10141.349099999999</v>
      </c>
      <c r="AA354" s="647">
        <v>18828</v>
      </c>
      <c r="AB354" s="647">
        <v>12720.53</v>
      </c>
      <c r="AC354" s="647">
        <f>+AA354+AB354</f>
        <v>31548.53</v>
      </c>
      <c r="AD354" s="647">
        <f>+(Z354*12)+AC354</f>
        <v>153244.71919999999</v>
      </c>
      <c r="AE354" s="649">
        <f>+Q354*AD354</f>
        <v>15324471.92</v>
      </c>
      <c r="AF354" s="543">
        <f t="shared" si="71"/>
        <v>-4</v>
      </c>
      <c r="AG354" s="395">
        <f t="shared" si="72"/>
        <v>-577901.71999999881</v>
      </c>
      <c r="AH354" s="651">
        <v>114</v>
      </c>
      <c r="AI354" s="654">
        <f>17760522+71982</f>
        <v>17832504</v>
      </c>
    </row>
    <row r="355" spans="1:35" ht="12.6" customHeight="1" x14ac:dyDescent="0.2">
      <c r="A355" s="114" t="s">
        <v>5</v>
      </c>
      <c r="B355" s="237"/>
      <c r="C355" s="655"/>
      <c r="D355" s="655"/>
      <c r="E355" s="655"/>
      <c r="F355" s="655"/>
      <c r="G355" s="655"/>
      <c r="H355" s="655"/>
      <c r="I355" s="655"/>
      <c r="J355" s="655"/>
      <c r="K355" s="655"/>
      <c r="L355" s="655"/>
      <c r="M355" s="655"/>
      <c r="N355" s="655"/>
      <c r="O355" s="655"/>
      <c r="P355" s="122"/>
      <c r="Q355" s="266"/>
      <c r="R355" s="655"/>
      <c r="S355" s="655"/>
      <c r="T355" s="655"/>
      <c r="U355" s="655"/>
      <c r="V355" s="655"/>
      <c r="W355" s="655"/>
      <c r="X355" s="655"/>
      <c r="Y355" s="655"/>
      <c r="Z355" s="655"/>
      <c r="AA355" s="655"/>
      <c r="AB355" s="655"/>
      <c r="AC355" s="655"/>
      <c r="AD355" s="655"/>
      <c r="AE355" s="676"/>
      <c r="AF355" s="237"/>
      <c r="AG355" s="122"/>
      <c r="AH355" s="266"/>
      <c r="AI355" s="122"/>
    </row>
    <row r="356" spans="1:35" ht="12.6" customHeight="1" x14ac:dyDescent="0.2">
      <c r="A356" s="664" t="s">
        <v>519</v>
      </c>
      <c r="B356" s="671">
        <v>12</v>
      </c>
      <c r="C356" s="647">
        <v>2733.0833333333335</v>
      </c>
      <c r="D356" s="647"/>
      <c r="E356" s="647"/>
      <c r="F356" s="647"/>
      <c r="G356" s="647"/>
      <c r="H356" s="647"/>
      <c r="I356" s="647">
        <v>300</v>
      </c>
      <c r="J356" s="647">
        <v>281.7766666666667</v>
      </c>
      <c r="K356" s="646">
        <f>+C356+J356</f>
        <v>3014.86</v>
      </c>
      <c r="L356" s="647">
        <v>5809.166666666667</v>
      </c>
      <c r="M356" s="647">
        <v>3560.3449999999989</v>
      </c>
      <c r="N356" s="646">
        <f>+I356+L356+M356</f>
        <v>9669.5116666666654</v>
      </c>
      <c r="O356" s="646">
        <f>+(K356*12)+N356</f>
        <v>45847.831666666665</v>
      </c>
      <c r="P356" s="659">
        <f>+B356*O356</f>
        <v>550173.98</v>
      </c>
      <c r="Q356" s="651">
        <v>12</v>
      </c>
      <c r="R356" s="647">
        <v>2693.5833333333335</v>
      </c>
      <c r="S356" s="647"/>
      <c r="T356" s="647"/>
      <c r="U356" s="647"/>
      <c r="V356" s="647"/>
      <c r="W356" s="647"/>
      <c r="X356" s="647"/>
      <c r="Y356" s="647">
        <v>242.42249999999999</v>
      </c>
      <c r="Z356" s="647">
        <f>+R356+Y356</f>
        <v>2936.0058333333336</v>
      </c>
      <c r="AA356" s="647">
        <v>5516.666666666667</v>
      </c>
      <c r="AB356" s="647">
        <v>3802.9166666666665</v>
      </c>
      <c r="AC356" s="647">
        <f>+AA356+AB356</f>
        <v>9319.5833333333339</v>
      </c>
      <c r="AD356" s="647">
        <f>+(Z356*12)+AC356</f>
        <v>44551.653333333343</v>
      </c>
      <c r="AE356" s="649">
        <f>+Q356*AD356</f>
        <v>534619.84000000008</v>
      </c>
      <c r="AF356" s="543">
        <f t="shared" ref="AF356:AF360" si="73">+B356-Q356</f>
        <v>0</v>
      </c>
      <c r="AG356" s="395">
        <f t="shared" ref="AG356:AG360" si="74">+P356-AE356</f>
        <v>15554.139999999898</v>
      </c>
      <c r="AH356" s="651">
        <v>12</v>
      </c>
      <c r="AI356" s="654">
        <v>539744</v>
      </c>
    </row>
    <row r="357" spans="1:35" ht="12.6" customHeight="1" x14ac:dyDescent="0.2">
      <c r="A357" s="664" t="s">
        <v>520</v>
      </c>
      <c r="B357" s="672"/>
      <c r="C357" s="646"/>
      <c r="D357" s="647"/>
      <c r="E357" s="647"/>
      <c r="F357" s="647"/>
      <c r="G357" s="647"/>
      <c r="H357" s="647"/>
      <c r="I357" s="647"/>
      <c r="J357" s="646"/>
      <c r="K357" s="646"/>
      <c r="L357" s="646"/>
      <c r="M357" s="646"/>
      <c r="N357" s="646"/>
      <c r="O357" s="646"/>
      <c r="P357" s="659"/>
      <c r="Q357" s="650"/>
      <c r="R357" s="647"/>
      <c r="S357" s="647"/>
      <c r="T357" s="647"/>
      <c r="U357" s="647"/>
      <c r="V357" s="647"/>
      <c r="W357" s="647"/>
      <c r="X357" s="647"/>
      <c r="Y357" s="647"/>
      <c r="Z357" s="647"/>
      <c r="AA357" s="647"/>
      <c r="AB357" s="647"/>
      <c r="AC357" s="647"/>
      <c r="AD357" s="647"/>
      <c r="AE357" s="649"/>
      <c r="AF357" s="543">
        <f t="shared" si="73"/>
        <v>0</v>
      </c>
      <c r="AG357" s="395">
        <f t="shared" si="74"/>
        <v>0</v>
      </c>
      <c r="AH357" s="651"/>
      <c r="AI357" s="654"/>
    </row>
    <row r="358" spans="1:35" ht="12.6" customHeight="1" x14ac:dyDescent="0.2">
      <c r="A358" s="664" t="s">
        <v>521</v>
      </c>
      <c r="B358" s="671">
        <v>7</v>
      </c>
      <c r="C358" s="647">
        <v>3692.6428571428569</v>
      </c>
      <c r="D358" s="647"/>
      <c r="E358" s="647"/>
      <c r="F358" s="647"/>
      <c r="G358" s="647"/>
      <c r="H358" s="647"/>
      <c r="I358" s="647">
        <v>300</v>
      </c>
      <c r="J358" s="647">
        <v>368.67380952380955</v>
      </c>
      <c r="K358" s="646">
        <f t="shared" ref="K358:K359" si="75">+C358+J358</f>
        <v>4061.3166666666666</v>
      </c>
      <c r="L358" s="647">
        <v>7728.2857142857147</v>
      </c>
      <c r="M358" s="647">
        <v>4852.8514285714282</v>
      </c>
      <c r="N358" s="646">
        <f t="shared" ref="N358:N359" si="76">+I358+L358+M358</f>
        <v>12881.137142857144</v>
      </c>
      <c r="O358" s="646">
        <f t="shared" ref="O358:O359" si="77">+(K358*12)+N358</f>
        <v>61616.937142857147</v>
      </c>
      <c r="P358" s="659">
        <f>+B358*O358</f>
        <v>431318.56000000006</v>
      </c>
      <c r="Q358" s="651">
        <v>8</v>
      </c>
      <c r="R358" s="647">
        <v>3646.5</v>
      </c>
      <c r="S358" s="647"/>
      <c r="T358" s="647"/>
      <c r="U358" s="647"/>
      <c r="V358" s="647"/>
      <c r="W358" s="647"/>
      <c r="X358" s="647"/>
      <c r="Y358" s="647">
        <v>328.185</v>
      </c>
      <c r="Z358" s="647">
        <f>+R358+Y358</f>
        <v>3974.6849999999999</v>
      </c>
      <c r="AA358" s="647">
        <v>7500</v>
      </c>
      <c r="AB358" s="647">
        <v>5099.5</v>
      </c>
      <c r="AC358" s="647">
        <f>+AA358+AB358</f>
        <v>12599.5</v>
      </c>
      <c r="AD358" s="647">
        <f>+(Z358*12)+AC358</f>
        <v>60295.72</v>
      </c>
      <c r="AE358" s="649">
        <f>+Q358*AD358</f>
        <v>482365.76</v>
      </c>
      <c r="AF358" s="543">
        <f t="shared" si="73"/>
        <v>-1</v>
      </c>
      <c r="AG358" s="395">
        <f t="shared" si="74"/>
        <v>-51047.199999999953</v>
      </c>
      <c r="AH358" s="651">
        <v>8</v>
      </c>
      <c r="AI358" s="654">
        <v>490152</v>
      </c>
    </row>
    <row r="359" spans="1:35" ht="12.6" customHeight="1" x14ac:dyDescent="0.2">
      <c r="A359" s="664" t="s">
        <v>522</v>
      </c>
      <c r="B359" s="671">
        <v>27</v>
      </c>
      <c r="C359" s="647">
        <v>3964.7222222222222</v>
      </c>
      <c r="D359" s="647"/>
      <c r="E359" s="647"/>
      <c r="F359" s="647"/>
      <c r="G359" s="647"/>
      <c r="H359" s="647"/>
      <c r="I359" s="647">
        <v>300</v>
      </c>
      <c r="J359" s="647">
        <v>393.44222222222226</v>
      </c>
      <c r="K359" s="646">
        <f t="shared" si="75"/>
        <v>4358.1644444444446</v>
      </c>
      <c r="L359" s="647">
        <v>8272.4444444444453</v>
      </c>
      <c r="M359" s="647">
        <v>5218.9474074074078</v>
      </c>
      <c r="N359" s="646">
        <f t="shared" si="76"/>
        <v>13791.391851851853</v>
      </c>
      <c r="O359" s="646">
        <f t="shared" si="77"/>
        <v>66089.36518518519</v>
      </c>
      <c r="P359" s="659">
        <f>+B359*O359</f>
        <v>1784412.86</v>
      </c>
      <c r="Q359" s="651">
        <v>30</v>
      </c>
      <c r="R359" s="647">
        <v>3935.8</v>
      </c>
      <c r="S359" s="647"/>
      <c r="T359" s="647"/>
      <c r="U359" s="647"/>
      <c r="V359" s="647"/>
      <c r="W359" s="647"/>
      <c r="X359" s="647"/>
      <c r="Y359" s="647">
        <v>354.22200000000004</v>
      </c>
      <c r="Z359" s="647">
        <f>+R359+Y359</f>
        <v>4290.0219999999999</v>
      </c>
      <c r="AA359" s="647">
        <v>8060</v>
      </c>
      <c r="AB359" s="647">
        <v>5485.6333333333332</v>
      </c>
      <c r="AC359" s="647">
        <f>+AA359+AB359</f>
        <v>13545.633333333333</v>
      </c>
      <c r="AD359" s="647">
        <f>+(Z359*12)+AC359</f>
        <v>65025.897333333327</v>
      </c>
      <c r="AE359" s="649">
        <f>+Q359*AD359</f>
        <v>1950776.92</v>
      </c>
      <c r="AF359" s="543">
        <f t="shared" si="73"/>
        <v>-3</v>
      </c>
      <c r="AG359" s="395">
        <f t="shared" si="74"/>
        <v>-166364.05999999982</v>
      </c>
      <c r="AH359" s="651">
        <v>31</v>
      </c>
      <c r="AI359" s="654">
        <v>2052096</v>
      </c>
    </row>
    <row r="360" spans="1:35" ht="12.6" customHeight="1" x14ac:dyDescent="0.2">
      <c r="A360" s="665"/>
      <c r="B360" s="671"/>
      <c r="C360" s="647"/>
      <c r="D360" s="647"/>
      <c r="E360" s="647"/>
      <c r="F360" s="647"/>
      <c r="G360" s="647"/>
      <c r="H360" s="647"/>
      <c r="I360" s="647"/>
      <c r="J360" s="647"/>
      <c r="K360" s="647"/>
      <c r="L360" s="647"/>
      <c r="M360" s="647"/>
      <c r="N360" s="647"/>
      <c r="O360" s="647"/>
      <c r="P360" s="654"/>
      <c r="Q360" s="652"/>
      <c r="R360" s="647"/>
      <c r="S360" s="647"/>
      <c r="T360" s="647"/>
      <c r="U360" s="647"/>
      <c r="V360" s="647"/>
      <c r="W360" s="647"/>
      <c r="X360" s="647"/>
      <c r="Y360" s="647"/>
      <c r="Z360" s="647"/>
      <c r="AA360" s="647"/>
      <c r="AB360" s="647"/>
      <c r="AC360" s="647"/>
      <c r="AD360" s="647"/>
      <c r="AE360" s="649"/>
      <c r="AF360" s="543">
        <f t="shared" si="73"/>
        <v>0</v>
      </c>
      <c r="AG360" s="395">
        <f t="shared" si="74"/>
        <v>0</v>
      </c>
      <c r="AH360" s="651"/>
      <c r="AI360" s="654"/>
    </row>
    <row r="361" spans="1:35" ht="12.6" customHeight="1" x14ac:dyDescent="0.2">
      <c r="A361" s="666" t="s">
        <v>633</v>
      </c>
      <c r="B361" s="239">
        <f>SUM(B346:B359)</f>
        <v>562</v>
      </c>
      <c r="C361" s="656">
        <f>SUM(C346:C359)</f>
        <v>83066.493307421348</v>
      </c>
      <c r="D361" s="656"/>
      <c r="E361" s="656"/>
      <c r="F361" s="656"/>
      <c r="G361" s="656"/>
      <c r="H361" s="656"/>
      <c r="I361" s="656">
        <f t="shared" ref="I361:P361" si="78">SUM(I346:I359)</f>
        <v>3300</v>
      </c>
      <c r="J361" s="656">
        <f t="shared" si="78"/>
        <v>7857.1957038059545</v>
      </c>
      <c r="K361" s="656">
        <f t="shared" si="78"/>
        <v>90923.68901122731</v>
      </c>
      <c r="L361" s="656">
        <f t="shared" si="78"/>
        <v>169908.93342039827</v>
      </c>
      <c r="M361" s="656">
        <f t="shared" si="78"/>
        <v>110500.77124220722</v>
      </c>
      <c r="N361" s="656">
        <f t="shared" si="78"/>
        <v>283709.70466260548</v>
      </c>
      <c r="O361" s="656">
        <f t="shared" si="78"/>
        <v>1374793.9727973333</v>
      </c>
      <c r="P361" s="59">
        <f t="shared" si="78"/>
        <v>62878676.43</v>
      </c>
      <c r="Q361" s="267">
        <f>SUM(Q346:Q360)</f>
        <v>600</v>
      </c>
      <c r="R361" s="656">
        <f>SUM(R346:R360)</f>
        <v>82544.358436483133</v>
      </c>
      <c r="S361" s="656"/>
      <c r="T361" s="656"/>
      <c r="U361" s="656"/>
      <c r="V361" s="656"/>
      <c r="W361" s="656"/>
      <c r="X361" s="656"/>
      <c r="Y361" s="656">
        <f t="shared" ref="Y361:AI361" si="79">SUM(Y346:Y360)</f>
        <v>7428.9922592834782</v>
      </c>
      <c r="Z361" s="656">
        <f t="shared" si="79"/>
        <v>89973.350695766596</v>
      </c>
      <c r="AA361" s="656">
        <f t="shared" si="79"/>
        <v>167369.06383480193</v>
      </c>
      <c r="AB361" s="656">
        <f t="shared" si="79"/>
        <v>113238.4787813976</v>
      </c>
      <c r="AC361" s="656">
        <f t="shared" si="79"/>
        <v>280607.54261619953</v>
      </c>
      <c r="AD361" s="656">
        <f t="shared" si="79"/>
        <v>1360287.7509653987</v>
      </c>
      <c r="AE361" s="677">
        <f t="shared" si="79"/>
        <v>67104524.760000005</v>
      </c>
      <c r="AF361" s="239">
        <f t="shared" si="79"/>
        <v>-38</v>
      </c>
      <c r="AG361" s="59">
        <f t="shared" si="79"/>
        <v>-4225848.3300000019</v>
      </c>
      <c r="AH361" s="267">
        <f t="shared" si="79"/>
        <v>669</v>
      </c>
      <c r="AI361" s="59">
        <f t="shared" si="79"/>
        <v>77955692</v>
      </c>
    </row>
    <row r="362" spans="1:35" ht="12.6" customHeight="1" x14ac:dyDescent="0.2">
      <c r="A362" s="680" t="s">
        <v>345</v>
      </c>
      <c r="B362" s="673"/>
      <c r="C362" s="647"/>
      <c r="D362" s="647"/>
      <c r="E362" s="647"/>
      <c r="F362" s="647"/>
      <c r="G362" s="647"/>
      <c r="H362" s="647"/>
      <c r="I362" s="647"/>
      <c r="J362" s="647"/>
      <c r="K362" s="647"/>
      <c r="L362" s="647"/>
      <c r="M362" s="647"/>
      <c r="N362" s="657"/>
      <c r="O362" s="647"/>
      <c r="P362" s="659">
        <v>3786175</v>
      </c>
      <c r="Q362" s="652"/>
      <c r="R362" s="647"/>
      <c r="S362" s="647"/>
      <c r="T362" s="647"/>
      <c r="U362" s="647"/>
      <c r="V362" s="647"/>
      <c r="W362" s="647"/>
      <c r="X362" s="647"/>
      <c r="Y362" s="647"/>
      <c r="Z362" s="647"/>
      <c r="AA362" s="647"/>
      <c r="AB362" s="647"/>
      <c r="AC362" s="658"/>
      <c r="AD362" s="658" t="s">
        <v>63</v>
      </c>
      <c r="AE362" s="648">
        <v>4440944</v>
      </c>
      <c r="AF362" s="672" t="s">
        <v>63</v>
      </c>
      <c r="AG362" s="395">
        <f t="shared" ref="AG362:AG364" si="80">+P362-AE362</f>
        <v>-654769</v>
      </c>
      <c r="AH362" s="651"/>
      <c r="AI362" s="659">
        <v>4579700</v>
      </c>
    </row>
    <row r="363" spans="1:35" ht="12.6" customHeight="1" x14ac:dyDescent="0.2">
      <c r="A363" s="680" t="s">
        <v>647</v>
      </c>
      <c r="B363" s="673"/>
      <c r="C363" s="647"/>
      <c r="D363" s="647"/>
      <c r="E363" s="647"/>
      <c r="F363" s="647"/>
      <c r="G363" s="647"/>
      <c r="H363" s="647"/>
      <c r="I363" s="647"/>
      <c r="J363" s="647"/>
      <c r="K363" s="647"/>
      <c r="L363" s="647"/>
      <c r="M363" s="647"/>
      <c r="N363" s="657"/>
      <c r="O363" s="647"/>
      <c r="P363" s="659">
        <v>120495</v>
      </c>
      <c r="Q363" s="652"/>
      <c r="R363" s="647"/>
      <c r="S363" s="647"/>
      <c r="T363" s="647"/>
      <c r="U363" s="647"/>
      <c r="V363" s="647"/>
      <c r="W363" s="647"/>
      <c r="X363" s="647"/>
      <c r="Y363" s="647"/>
      <c r="Z363" s="647"/>
      <c r="AA363" s="647"/>
      <c r="AB363" s="647"/>
      <c r="AC363" s="658"/>
      <c r="AD363" s="658" t="s">
        <v>63</v>
      </c>
      <c r="AE363" s="648">
        <v>133895</v>
      </c>
      <c r="AF363" s="672" t="s">
        <v>63</v>
      </c>
      <c r="AG363" s="395">
        <f t="shared" si="80"/>
        <v>-13400</v>
      </c>
      <c r="AH363" s="651"/>
      <c r="AI363" s="659">
        <v>177183</v>
      </c>
    </row>
    <row r="364" spans="1:35" ht="12.6" customHeight="1" thickBot="1" x14ac:dyDescent="0.25">
      <c r="A364" s="667" t="s">
        <v>0</v>
      </c>
      <c r="B364" s="674">
        <f>+B361</f>
        <v>562</v>
      </c>
      <c r="C364" s="660"/>
      <c r="D364" s="660"/>
      <c r="E364" s="660"/>
      <c r="F364" s="660"/>
      <c r="G364" s="660"/>
      <c r="H364" s="660"/>
      <c r="I364" s="660"/>
      <c r="J364" s="660"/>
      <c r="K364" s="660"/>
      <c r="L364" s="660"/>
      <c r="M364" s="660"/>
      <c r="N364" s="661"/>
      <c r="O364" s="660"/>
      <c r="P364" s="663">
        <f>SUM(P361:P363)</f>
        <v>66785346.43</v>
      </c>
      <c r="Q364" s="669">
        <f>+Q361</f>
        <v>600</v>
      </c>
      <c r="R364" s="660"/>
      <c r="S364" s="660"/>
      <c r="T364" s="660"/>
      <c r="U364" s="660"/>
      <c r="V364" s="660"/>
      <c r="W364" s="660"/>
      <c r="X364" s="660"/>
      <c r="Y364" s="660"/>
      <c r="Z364" s="660"/>
      <c r="AA364" s="660"/>
      <c r="AB364" s="660"/>
      <c r="AC364" s="662"/>
      <c r="AD364" s="662" t="s">
        <v>63</v>
      </c>
      <c r="AE364" s="678">
        <v>71679363.760000005</v>
      </c>
      <c r="AF364" s="570">
        <f>+AF361</f>
        <v>-38</v>
      </c>
      <c r="AG364" s="500">
        <f t="shared" si="80"/>
        <v>-4894017.3300000057</v>
      </c>
      <c r="AH364" s="679">
        <f>+AH361</f>
        <v>669</v>
      </c>
      <c r="AI364" s="663">
        <v>82712575</v>
      </c>
    </row>
    <row r="365" spans="1:35" ht="12" thickTop="1" x14ac:dyDescent="0.2">
      <c r="A365" s="683" t="s">
        <v>648</v>
      </c>
      <c r="B365" s="684"/>
      <c r="C365" s="683"/>
      <c r="D365" s="683"/>
      <c r="E365" s="683"/>
      <c r="F365" s="683"/>
      <c r="G365" s="683"/>
      <c r="H365" s="683"/>
      <c r="I365" s="683"/>
      <c r="J365" s="683"/>
      <c r="K365" s="683"/>
      <c r="L365" s="683"/>
      <c r="M365" s="683"/>
      <c r="N365" s="683"/>
      <c r="O365" s="683"/>
    </row>
    <row r="366" spans="1:35" x14ac:dyDescent="0.2">
      <c r="A366" s="683" t="s">
        <v>649</v>
      </c>
      <c r="B366" s="685" t="s">
        <v>650</v>
      </c>
      <c r="C366" s="683"/>
      <c r="D366" s="683"/>
      <c r="E366" s="683"/>
      <c r="F366" s="683"/>
      <c r="G366" s="683"/>
      <c r="H366" s="683"/>
      <c r="I366" s="683"/>
      <c r="J366" s="683"/>
      <c r="K366" s="683"/>
      <c r="L366" s="683"/>
      <c r="M366" s="683"/>
      <c r="N366" s="683"/>
      <c r="O366" s="683"/>
    </row>
    <row r="367" spans="1:35" x14ac:dyDescent="0.2">
      <c r="A367" s="683" t="s">
        <v>651</v>
      </c>
      <c r="B367" s="685" t="s">
        <v>652</v>
      </c>
      <c r="C367" s="683"/>
      <c r="D367" s="683"/>
      <c r="E367" s="683"/>
      <c r="F367" s="683"/>
      <c r="G367" s="683"/>
      <c r="H367" s="683"/>
      <c r="I367" s="683"/>
      <c r="J367" s="683"/>
      <c r="K367" s="683"/>
      <c r="L367" s="683"/>
      <c r="M367" s="683"/>
      <c r="N367" s="683"/>
      <c r="O367" s="683"/>
    </row>
    <row r="368" spans="1:35" x14ac:dyDescent="0.2">
      <c r="A368" s="683" t="s">
        <v>653</v>
      </c>
      <c r="B368" s="685" t="s">
        <v>654</v>
      </c>
      <c r="C368" s="683"/>
      <c r="D368" s="683"/>
      <c r="E368" s="683"/>
      <c r="F368" s="683"/>
      <c r="G368" s="683"/>
      <c r="H368" s="683"/>
      <c r="I368" s="683"/>
      <c r="J368" s="683"/>
      <c r="K368" s="683"/>
      <c r="L368" s="683"/>
      <c r="M368" s="683"/>
      <c r="N368" s="683"/>
      <c r="O368" s="683"/>
    </row>
    <row r="369" spans="1:15" x14ac:dyDescent="0.2">
      <c r="A369" s="683" t="s">
        <v>655</v>
      </c>
      <c r="B369" s="685" t="s">
        <v>656</v>
      </c>
      <c r="C369" s="683"/>
      <c r="D369" s="683"/>
      <c r="E369" s="683"/>
      <c r="F369" s="683"/>
      <c r="G369" s="683"/>
      <c r="H369" s="683"/>
      <c r="I369" s="683"/>
      <c r="J369" s="683"/>
      <c r="K369" s="683"/>
      <c r="L369" s="683"/>
      <c r="M369" s="683"/>
      <c r="N369" s="683"/>
      <c r="O369" s="683"/>
    </row>
    <row r="370" spans="1:15" x14ac:dyDescent="0.2">
      <c r="A370" s="683"/>
      <c r="B370" s="685" t="s">
        <v>657</v>
      </c>
      <c r="C370" s="683"/>
      <c r="D370" s="683"/>
      <c r="E370" s="683"/>
      <c r="F370" s="683"/>
      <c r="G370" s="683"/>
      <c r="H370" s="683"/>
      <c r="I370" s="683"/>
      <c r="J370" s="683"/>
      <c r="K370" s="683"/>
      <c r="L370" s="683"/>
      <c r="M370" s="683"/>
      <c r="N370" s="683"/>
      <c r="O370" s="683"/>
    </row>
    <row r="371" spans="1:15" x14ac:dyDescent="0.2">
      <c r="A371" s="683" t="s">
        <v>658</v>
      </c>
      <c r="B371" s="685" t="s">
        <v>674</v>
      </c>
      <c r="C371" s="683"/>
      <c r="D371" s="683"/>
      <c r="E371" s="683"/>
      <c r="F371" s="683"/>
      <c r="G371" s="683"/>
      <c r="H371" s="683"/>
      <c r="I371" s="683"/>
      <c r="J371" s="683"/>
      <c r="K371" s="683"/>
      <c r="L371" s="683"/>
      <c r="M371" s="683"/>
      <c r="N371" s="683"/>
      <c r="O371" s="683"/>
    </row>
    <row r="372" spans="1:15" x14ac:dyDescent="0.2">
      <c r="A372" s="683"/>
      <c r="B372" s="685" t="s">
        <v>659</v>
      </c>
      <c r="C372" s="683"/>
      <c r="D372" s="683"/>
      <c r="E372" s="683"/>
      <c r="F372" s="683"/>
      <c r="G372" s="683"/>
      <c r="H372" s="683"/>
      <c r="I372" s="683"/>
      <c r="J372" s="683"/>
      <c r="K372" s="683"/>
      <c r="L372" s="683"/>
      <c r="M372" s="683"/>
      <c r="N372" s="683"/>
      <c r="O372" s="683"/>
    </row>
    <row r="373" spans="1:15" x14ac:dyDescent="0.2">
      <c r="A373" s="683"/>
      <c r="B373" s="685" t="s">
        <v>660</v>
      </c>
      <c r="C373" s="683"/>
      <c r="D373" s="683"/>
      <c r="E373" s="683"/>
      <c r="F373" s="683"/>
      <c r="G373" s="683"/>
      <c r="H373" s="683"/>
      <c r="I373" s="683"/>
      <c r="J373" s="683"/>
      <c r="K373" s="683"/>
      <c r="L373" s="683"/>
      <c r="M373" s="683"/>
      <c r="N373" s="683"/>
      <c r="O373" s="683"/>
    </row>
    <row r="374" spans="1:15" x14ac:dyDescent="0.2">
      <c r="A374" s="683"/>
      <c r="B374" s="685" t="s">
        <v>661</v>
      </c>
      <c r="C374" s="683"/>
      <c r="D374" s="683"/>
      <c r="E374" s="683"/>
      <c r="F374" s="683"/>
      <c r="G374" s="683"/>
      <c r="H374" s="683"/>
      <c r="I374" s="683"/>
      <c r="J374" s="683"/>
      <c r="K374" s="683"/>
      <c r="L374" s="683"/>
      <c r="M374" s="683"/>
      <c r="N374" s="683"/>
      <c r="O374" s="683"/>
    </row>
    <row r="375" spans="1:15" x14ac:dyDescent="0.2">
      <c r="A375" s="683" t="s">
        <v>662</v>
      </c>
      <c r="B375" s="685" t="s">
        <v>663</v>
      </c>
      <c r="C375" s="683"/>
      <c r="D375" s="683"/>
      <c r="E375" s="683"/>
      <c r="F375" s="683"/>
      <c r="G375" s="683"/>
      <c r="H375" s="683"/>
      <c r="I375" s="683"/>
      <c r="J375" s="683"/>
      <c r="K375" s="683"/>
      <c r="L375" s="683"/>
      <c r="M375" s="683"/>
      <c r="N375" s="683"/>
      <c r="O375" s="683"/>
    </row>
    <row r="376" spans="1:15" x14ac:dyDescent="0.2">
      <c r="A376" s="683" t="s">
        <v>664</v>
      </c>
      <c r="B376" s="685" t="s">
        <v>665</v>
      </c>
      <c r="C376" s="683"/>
      <c r="D376" s="683"/>
      <c r="E376" s="683"/>
      <c r="F376" s="683"/>
      <c r="G376" s="683"/>
      <c r="H376" s="683"/>
      <c r="I376" s="683"/>
      <c r="J376" s="683"/>
      <c r="K376" s="683"/>
      <c r="L376" s="683"/>
      <c r="M376" s="683"/>
      <c r="N376" s="683"/>
      <c r="O376" s="683"/>
    </row>
    <row r="377" spans="1:15" x14ac:dyDescent="0.2">
      <c r="A377" s="683" t="s">
        <v>666</v>
      </c>
      <c r="B377" s="685" t="s">
        <v>675</v>
      </c>
      <c r="C377" s="683"/>
      <c r="D377" s="683"/>
      <c r="E377" s="683"/>
      <c r="F377" s="683"/>
      <c r="G377" s="683"/>
      <c r="H377" s="683"/>
      <c r="I377" s="683"/>
      <c r="J377" s="683"/>
      <c r="K377" s="683"/>
      <c r="L377" s="683"/>
      <c r="M377" s="683"/>
      <c r="N377" s="683"/>
      <c r="O377" s="683"/>
    </row>
    <row r="378" spans="1:15" x14ac:dyDescent="0.2">
      <c r="A378" s="683"/>
      <c r="B378" s="685" t="s">
        <v>659</v>
      </c>
      <c r="C378" s="683"/>
      <c r="D378" s="683"/>
      <c r="E378" s="683"/>
      <c r="F378" s="683"/>
      <c r="G378" s="683"/>
      <c r="H378" s="683"/>
      <c r="I378" s="683"/>
      <c r="J378" s="683"/>
      <c r="K378" s="683"/>
      <c r="L378" s="683"/>
      <c r="M378" s="683"/>
      <c r="N378" s="683"/>
      <c r="O378" s="683"/>
    </row>
    <row r="379" spans="1:15" x14ac:dyDescent="0.2">
      <c r="A379" s="683"/>
      <c r="B379" s="685" t="s">
        <v>660</v>
      </c>
      <c r="C379" s="683"/>
      <c r="D379" s="683"/>
      <c r="E379" s="683"/>
      <c r="F379" s="683"/>
      <c r="G379" s="683"/>
      <c r="H379" s="683"/>
      <c r="I379" s="683"/>
      <c r="J379" s="683"/>
      <c r="K379" s="683"/>
      <c r="L379" s="683"/>
      <c r="M379" s="683"/>
      <c r="N379" s="683"/>
      <c r="O379" s="683"/>
    </row>
    <row r="380" spans="1:15" x14ac:dyDescent="0.2">
      <c r="A380" s="683"/>
      <c r="B380" s="685" t="s">
        <v>667</v>
      </c>
      <c r="C380" s="683"/>
      <c r="D380" s="683"/>
      <c r="E380" s="683"/>
      <c r="F380" s="683"/>
      <c r="G380" s="683"/>
      <c r="H380" s="683"/>
      <c r="I380" s="683"/>
      <c r="J380" s="683"/>
      <c r="K380" s="683"/>
      <c r="L380" s="683"/>
      <c r="M380" s="683"/>
      <c r="N380" s="683"/>
      <c r="O380" s="683"/>
    </row>
    <row r="381" spans="1:15" x14ac:dyDescent="0.2">
      <c r="A381" s="683" t="s">
        <v>668</v>
      </c>
      <c r="B381" s="685" t="s">
        <v>669</v>
      </c>
      <c r="C381" s="683"/>
      <c r="D381" s="683"/>
      <c r="E381" s="683"/>
      <c r="F381" s="683"/>
      <c r="G381" s="683"/>
      <c r="H381" s="683"/>
      <c r="I381" s="683"/>
      <c r="J381" s="683"/>
      <c r="K381" s="683"/>
      <c r="L381" s="683"/>
      <c r="M381" s="683"/>
      <c r="N381" s="683"/>
      <c r="O381" s="683"/>
    </row>
    <row r="382" spans="1:15" x14ac:dyDescent="0.2">
      <c r="A382" s="683" t="s">
        <v>670</v>
      </c>
      <c r="B382" s="685" t="s">
        <v>671</v>
      </c>
      <c r="C382" s="683"/>
      <c r="D382" s="683"/>
      <c r="E382" s="683"/>
      <c r="F382" s="683"/>
      <c r="G382" s="683"/>
      <c r="H382" s="683"/>
      <c r="I382" s="683"/>
      <c r="J382" s="683"/>
      <c r="K382" s="683"/>
      <c r="L382" s="683"/>
      <c r="M382" s="683"/>
      <c r="N382" s="683"/>
      <c r="O382" s="683"/>
    </row>
    <row r="383" spans="1:15" x14ac:dyDescent="0.2">
      <c r="A383" s="683" t="s">
        <v>672</v>
      </c>
      <c r="B383" s="685" t="s">
        <v>673</v>
      </c>
      <c r="C383" s="683"/>
      <c r="D383" s="683"/>
      <c r="E383" s="683"/>
      <c r="F383" s="683"/>
      <c r="G383" s="683"/>
      <c r="H383" s="683"/>
      <c r="I383" s="683"/>
      <c r="J383" s="683"/>
      <c r="K383" s="683"/>
      <c r="L383" s="683"/>
      <c r="M383" s="683"/>
      <c r="N383" s="683"/>
      <c r="O383" s="683"/>
    </row>
  </sheetData>
  <mergeCells count="19">
    <mergeCell ref="A322:AI322"/>
    <mergeCell ref="A344:AI344"/>
    <mergeCell ref="A215:AI215"/>
    <mergeCell ref="A242:AI242"/>
    <mergeCell ref="A260:AI260"/>
    <mergeCell ref="A288:AI288"/>
    <mergeCell ref="A317:AI317"/>
    <mergeCell ref="A98:AI98"/>
    <mergeCell ref="A110:AI110"/>
    <mergeCell ref="A154:AI154"/>
    <mergeCell ref="A182:AI182"/>
    <mergeCell ref="A202:AI202"/>
    <mergeCell ref="A7:AI7"/>
    <mergeCell ref="A62:AI62"/>
    <mergeCell ref="AH4:AI4"/>
    <mergeCell ref="A4:A6"/>
    <mergeCell ref="B4:P4"/>
    <mergeCell ref="Q4:AE4"/>
    <mergeCell ref="AF4:AG4"/>
  </mergeCells>
  <phoneticPr fontId="9" type="noConversion"/>
  <printOptions horizontalCentered="1"/>
  <pageMargins left="0.23622047244094491" right="0.23622047244094491" top="0.74803149606299213" bottom="0.74803149606299213" header="0.31496062992125984" footer="0.31496062992125984"/>
  <pageSetup paperSize="9" scale="56" fitToHeight="0"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rowBreaks count="7" manualBreakCount="7">
    <brk id="57" max="34" man="1"/>
    <brk id="104" max="34" man="1"/>
    <brk id="153" max="34" man="1"/>
    <brk id="201" max="34" man="1"/>
    <brk id="248" max="34" man="1"/>
    <brk id="299" max="34" man="1"/>
    <brk id="343" max="3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7">
    <tabColor theme="9" tint="-0.249977111117893"/>
    <pageSetUpPr fitToPage="1"/>
  </sheetPr>
  <dimension ref="A1:U205"/>
  <sheetViews>
    <sheetView zoomScale="150" zoomScaleNormal="150" zoomScaleSheetLayoutView="80" zoomScalePageLayoutView="85" workbookViewId="0">
      <selection activeCell="A12" sqref="A12"/>
    </sheetView>
  </sheetViews>
  <sheetFormatPr baseColWidth="10" defaultColWidth="11.42578125" defaultRowHeight="11.25" x14ac:dyDescent="0.2"/>
  <cols>
    <col min="1" max="1" width="79.5703125" style="4" customWidth="1"/>
    <col min="2" max="6" width="12.140625" style="4" customWidth="1"/>
    <col min="7" max="7" width="10.7109375" style="4" customWidth="1"/>
    <col min="8" max="8" width="7.42578125" style="4" customWidth="1"/>
    <col min="9" max="9" width="12.28515625" style="4" customWidth="1"/>
    <col min="10" max="10" width="7.85546875" style="4" customWidth="1"/>
    <col min="11" max="16384" width="11.42578125" style="4"/>
  </cols>
  <sheetData>
    <row r="1" spans="1:21" s="289" customFormat="1" ht="12.75" x14ac:dyDescent="0.2">
      <c r="A1" s="1611" t="s">
        <v>21155</v>
      </c>
      <c r="B1" s="11"/>
      <c r="C1" s="11"/>
      <c r="D1" s="11"/>
      <c r="E1" s="11"/>
      <c r="F1" s="11"/>
      <c r="G1" s="11"/>
      <c r="H1" s="11"/>
      <c r="I1" s="11"/>
    </row>
    <row r="2" spans="1:21" s="14" customFormat="1" ht="12.75" x14ac:dyDescent="0.2">
      <c r="A2" s="1264" t="s">
        <v>4186</v>
      </c>
      <c r="B2" s="11"/>
      <c r="C2" s="11"/>
      <c r="D2" s="11"/>
      <c r="E2" s="11"/>
      <c r="F2" s="11"/>
      <c r="G2" s="11"/>
      <c r="H2" s="11"/>
      <c r="I2" s="11"/>
      <c r="J2" s="11"/>
      <c r="K2" s="11"/>
      <c r="L2" s="11"/>
      <c r="M2" s="11"/>
      <c r="N2" s="11"/>
      <c r="O2" s="11"/>
      <c r="P2" s="11"/>
      <c r="Q2" s="11"/>
      <c r="R2" s="11"/>
      <c r="S2" s="11"/>
      <c r="T2" s="11"/>
      <c r="U2" s="11"/>
    </row>
    <row r="3" spans="1:21" ht="12" thickBot="1" x14ac:dyDescent="0.25">
      <c r="A3" s="1260"/>
      <c r="B3" s="292"/>
      <c r="E3" s="292"/>
    </row>
    <row r="4" spans="1:21" ht="12" customHeight="1" thickTop="1" thickBot="1" x14ac:dyDescent="0.25">
      <c r="A4" s="1994" t="s">
        <v>26</v>
      </c>
      <c r="B4" s="1996" t="s">
        <v>300</v>
      </c>
      <c r="C4" s="1998" t="s">
        <v>21156</v>
      </c>
      <c r="D4" s="1991" t="s">
        <v>301</v>
      </c>
      <c r="E4" s="2000" t="s">
        <v>302</v>
      </c>
      <c r="F4" s="1996" t="s">
        <v>303</v>
      </c>
      <c r="G4" s="1987" t="s">
        <v>277</v>
      </c>
      <c r="H4" s="1989" t="s">
        <v>21209</v>
      </c>
      <c r="I4" s="1991" t="s">
        <v>304</v>
      </c>
      <c r="J4" s="1989" t="s">
        <v>21210</v>
      </c>
    </row>
    <row r="5" spans="1:21" ht="31.5" customHeight="1" thickBot="1" x14ac:dyDescent="0.25">
      <c r="A5" s="1995"/>
      <c r="B5" s="1997"/>
      <c r="C5" s="1999"/>
      <c r="D5" s="1992"/>
      <c r="E5" s="2001"/>
      <c r="F5" s="2002"/>
      <c r="G5" s="1988"/>
      <c r="H5" s="1990"/>
      <c r="I5" s="1992"/>
      <c r="J5" s="1990"/>
    </row>
    <row r="6" spans="1:21" s="14" customFormat="1" ht="18.600000000000001" customHeight="1" thickTop="1" thickBot="1" x14ac:dyDescent="0.25">
      <c r="A6" s="1993" t="s">
        <v>21157</v>
      </c>
      <c r="B6" s="1993"/>
      <c r="C6" s="1993"/>
      <c r="D6" s="1993"/>
      <c r="E6" s="1993"/>
      <c r="F6" s="1993"/>
      <c r="G6" s="1993"/>
      <c r="H6" s="1993"/>
      <c r="I6" s="1993"/>
      <c r="J6" s="1993"/>
      <c r="K6" s="1625"/>
    </row>
    <row r="7" spans="1:21" ht="12.6" customHeight="1" thickTop="1" x14ac:dyDescent="0.2">
      <c r="A7" s="1047" t="s">
        <v>21158</v>
      </c>
      <c r="B7" s="1576">
        <v>7640101</v>
      </c>
      <c r="C7" s="1576">
        <v>7898946</v>
      </c>
      <c r="D7" s="1576">
        <v>8727576</v>
      </c>
      <c r="E7" s="1576">
        <v>7852621</v>
      </c>
      <c r="F7" s="1612">
        <v>7163498</v>
      </c>
      <c r="G7" s="1616">
        <f>+B7-D7</f>
        <v>-1087475</v>
      </c>
      <c r="H7" s="1577">
        <f>+IF(B7&gt;0,G7/B7,"")</f>
        <v>-0.14233777799534325</v>
      </c>
      <c r="I7" s="1614">
        <f>+D7-F7</f>
        <v>1564078</v>
      </c>
      <c r="J7" s="1577">
        <f>+IF(D7&gt;0,I7/D7,"")</f>
        <v>0.1792110432495804</v>
      </c>
    </row>
    <row r="8" spans="1:21" x14ac:dyDescent="0.2">
      <c r="A8" s="770" t="s">
        <v>21159</v>
      </c>
      <c r="B8" s="1578">
        <v>2004745</v>
      </c>
      <c r="C8" s="1578">
        <v>2342477</v>
      </c>
      <c r="D8" s="1578">
        <v>1657452</v>
      </c>
      <c r="E8" s="1578">
        <v>985291</v>
      </c>
      <c r="F8" s="1613">
        <v>1285747</v>
      </c>
      <c r="G8" s="1617">
        <f t="shared" ref="G8:G55" si="0">+B8-D8</f>
        <v>347293</v>
      </c>
      <c r="H8" s="1579">
        <f t="shared" ref="H8:H70" si="1">+IF(B8&gt;0,G8/B8,"")</f>
        <v>0.17323549877914649</v>
      </c>
      <c r="I8" s="1615">
        <f t="shared" ref="I8:I55" si="2">+D8-F8</f>
        <v>371705</v>
      </c>
      <c r="J8" s="1579">
        <f t="shared" ref="J8:J70" si="3">+IF(D8&gt;0,I8/D8,"")</f>
        <v>0.22426290474776947</v>
      </c>
    </row>
    <row r="9" spans="1:21" ht="12.6" customHeight="1" x14ac:dyDescent="0.2">
      <c r="A9" s="770" t="s">
        <v>21160</v>
      </c>
      <c r="B9" s="1578">
        <v>4221918</v>
      </c>
      <c r="C9" s="1578">
        <v>2625386</v>
      </c>
      <c r="D9" s="1578">
        <v>3786210</v>
      </c>
      <c r="E9" s="1578">
        <v>2917497</v>
      </c>
      <c r="F9" s="1613">
        <v>2655924</v>
      </c>
      <c r="G9" s="1617">
        <f t="shared" si="0"/>
        <v>435708</v>
      </c>
      <c r="H9" s="1579">
        <f t="shared" si="1"/>
        <v>0.10320143593504184</v>
      </c>
      <c r="I9" s="1615">
        <f t="shared" si="2"/>
        <v>1130286</v>
      </c>
      <c r="J9" s="1579">
        <f t="shared" si="3"/>
        <v>0.29852702306528162</v>
      </c>
    </row>
    <row r="10" spans="1:21" ht="12.6" customHeight="1" x14ac:dyDescent="0.2">
      <c r="A10" s="770" t="s">
        <v>21161</v>
      </c>
      <c r="B10" s="1578">
        <v>0</v>
      </c>
      <c r="C10" s="1578">
        <v>19900</v>
      </c>
      <c r="D10" s="1578">
        <v>16371</v>
      </c>
      <c r="E10" s="1578">
        <v>16371</v>
      </c>
      <c r="F10" s="1613">
        <v>16371</v>
      </c>
      <c r="G10" s="1617">
        <f t="shared" si="0"/>
        <v>-16371</v>
      </c>
      <c r="H10" s="1579" t="str">
        <f t="shared" si="1"/>
        <v/>
      </c>
      <c r="I10" s="1615">
        <f t="shared" si="2"/>
        <v>0</v>
      </c>
      <c r="J10" s="1579">
        <f t="shared" si="3"/>
        <v>0</v>
      </c>
    </row>
    <row r="11" spans="1:21" ht="12.6" customHeight="1" x14ac:dyDescent="0.2">
      <c r="A11" s="770" t="s">
        <v>21162</v>
      </c>
      <c r="B11" s="1578">
        <v>9895927</v>
      </c>
      <c r="C11" s="1578">
        <v>5748085</v>
      </c>
      <c r="D11" s="1578">
        <v>6986587</v>
      </c>
      <c r="E11" s="1578">
        <v>4278503</v>
      </c>
      <c r="F11" s="1613">
        <v>5870252</v>
      </c>
      <c r="G11" s="1617">
        <f t="shared" si="0"/>
        <v>2909340</v>
      </c>
      <c r="H11" s="1579">
        <f t="shared" si="1"/>
        <v>0.29399368043034269</v>
      </c>
      <c r="I11" s="1615">
        <f t="shared" si="2"/>
        <v>1116335</v>
      </c>
      <c r="J11" s="1579">
        <f t="shared" si="3"/>
        <v>0.1597825948492447</v>
      </c>
    </row>
    <row r="12" spans="1:21" ht="12.6" customHeight="1" x14ac:dyDescent="0.2">
      <c r="A12" s="770" t="s">
        <v>21163</v>
      </c>
      <c r="B12" s="1578">
        <v>3190</v>
      </c>
      <c r="C12" s="1578">
        <v>6929</v>
      </c>
      <c r="D12" s="1578">
        <v>18911</v>
      </c>
      <c r="E12" s="1578">
        <v>12076</v>
      </c>
      <c r="F12" s="1613">
        <v>16441</v>
      </c>
      <c r="G12" s="1617">
        <f t="shared" si="0"/>
        <v>-15721</v>
      </c>
      <c r="H12" s="1579">
        <f t="shared" si="1"/>
        <v>-4.928213166144201</v>
      </c>
      <c r="I12" s="1615">
        <f t="shared" si="2"/>
        <v>2470</v>
      </c>
      <c r="J12" s="1579">
        <f t="shared" si="3"/>
        <v>0.130611813230395</v>
      </c>
    </row>
    <row r="13" spans="1:21" ht="12.6" customHeight="1" x14ac:dyDescent="0.2">
      <c r="A13" s="770" t="s">
        <v>21164</v>
      </c>
      <c r="B13" s="1578">
        <v>2345890</v>
      </c>
      <c r="C13" s="1578">
        <v>3457901</v>
      </c>
      <c r="D13" s="1578">
        <v>4695533</v>
      </c>
      <c r="E13" s="1578">
        <v>3619788</v>
      </c>
      <c r="F13" s="1613">
        <v>2952752</v>
      </c>
      <c r="G13" s="1617">
        <f t="shared" si="0"/>
        <v>-2349643</v>
      </c>
      <c r="H13" s="1579">
        <f t="shared" si="1"/>
        <v>-1.0015998192583624</v>
      </c>
      <c r="I13" s="1615">
        <f t="shared" si="2"/>
        <v>1742781</v>
      </c>
      <c r="J13" s="1579">
        <f t="shared" si="3"/>
        <v>0.37115722538847029</v>
      </c>
    </row>
    <row r="14" spans="1:21" ht="12.6" customHeight="1" x14ac:dyDescent="0.2">
      <c r="A14" s="770" t="s">
        <v>21165</v>
      </c>
      <c r="B14" s="1578">
        <v>698126</v>
      </c>
      <c r="C14" s="1578">
        <v>621953</v>
      </c>
      <c r="D14" s="1578">
        <v>526415</v>
      </c>
      <c r="E14" s="1578">
        <v>570936</v>
      </c>
      <c r="F14" s="1613">
        <v>565846</v>
      </c>
      <c r="G14" s="1617">
        <f t="shared" si="0"/>
        <v>171711</v>
      </c>
      <c r="H14" s="1579">
        <f t="shared" si="1"/>
        <v>0.24595989835645715</v>
      </c>
      <c r="I14" s="1615">
        <f t="shared" si="2"/>
        <v>-39431</v>
      </c>
      <c r="J14" s="1579">
        <f t="shared" si="3"/>
        <v>-7.4904780448885391E-2</v>
      </c>
    </row>
    <row r="15" spans="1:21" ht="12.6" customHeight="1" x14ac:dyDescent="0.2">
      <c r="A15" s="770" t="s">
        <v>22</v>
      </c>
      <c r="B15" s="1578">
        <v>560791</v>
      </c>
      <c r="C15" s="1578">
        <v>149111</v>
      </c>
      <c r="D15" s="1578">
        <v>161823</v>
      </c>
      <c r="E15" s="1578">
        <v>702459</v>
      </c>
      <c r="F15" s="1613">
        <v>119491</v>
      </c>
      <c r="G15" s="1617">
        <f t="shared" si="0"/>
        <v>398968</v>
      </c>
      <c r="H15" s="1579">
        <f t="shared" si="1"/>
        <v>0.71143795103701735</v>
      </c>
      <c r="I15" s="1615">
        <f t="shared" si="2"/>
        <v>42332</v>
      </c>
      <c r="J15" s="1579">
        <f t="shared" si="3"/>
        <v>0.26159445814253846</v>
      </c>
    </row>
    <row r="16" spans="1:21" ht="12.6" customHeight="1" x14ac:dyDescent="0.2">
      <c r="A16" s="770" t="s">
        <v>178</v>
      </c>
      <c r="B16" s="1578">
        <v>1154034</v>
      </c>
      <c r="C16" s="1578">
        <v>2705114</v>
      </c>
      <c r="D16" s="1578">
        <v>1270952</v>
      </c>
      <c r="E16" s="1578">
        <v>1828565</v>
      </c>
      <c r="F16" s="1613">
        <v>1146617</v>
      </c>
      <c r="G16" s="1617">
        <f t="shared" si="0"/>
        <v>-116918</v>
      </c>
      <c r="H16" s="1579">
        <f t="shared" si="1"/>
        <v>-0.10131243966815535</v>
      </c>
      <c r="I16" s="1615">
        <f t="shared" si="2"/>
        <v>124335</v>
      </c>
      <c r="J16" s="1579">
        <f t="shared" si="3"/>
        <v>9.7828242136603114E-2</v>
      </c>
    </row>
    <row r="17" spans="1:10" ht="12.6" customHeight="1" x14ac:dyDescent="0.2">
      <c r="A17" s="770" t="s">
        <v>179</v>
      </c>
      <c r="B17" s="1578">
        <v>348359</v>
      </c>
      <c r="C17" s="1578">
        <v>253115</v>
      </c>
      <c r="D17" s="1578">
        <v>143401</v>
      </c>
      <c r="E17" s="1578">
        <v>113361</v>
      </c>
      <c r="F17" s="1613">
        <v>220163</v>
      </c>
      <c r="G17" s="1617">
        <f t="shared" si="0"/>
        <v>204958</v>
      </c>
      <c r="H17" s="1579">
        <f t="shared" si="1"/>
        <v>0.58835281993575594</v>
      </c>
      <c r="I17" s="1615">
        <f t="shared" si="2"/>
        <v>-76762</v>
      </c>
      <c r="J17" s="1579">
        <f t="shared" si="3"/>
        <v>-0.53529612764206669</v>
      </c>
    </row>
    <row r="18" spans="1:10" ht="12.6" customHeight="1" x14ac:dyDescent="0.2">
      <c r="A18" s="770" t="s">
        <v>21166</v>
      </c>
      <c r="B18" s="1578">
        <v>377231</v>
      </c>
      <c r="C18" s="1578">
        <v>375322</v>
      </c>
      <c r="D18" s="1578">
        <v>246696</v>
      </c>
      <c r="E18" s="1578">
        <v>1352042</v>
      </c>
      <c r="F18" s="1613">
        <v>746462</v>
      </c>
      <c r="G18" s="1617">
        <f t="shared" si="0"/>
        <v>130535</v>
      </c>
      <c r="H18" s="1579">
        <f t="shared" si="1"/>
        <v>0.34603465780914083</v>
      </c>
      <c r="I18" s="1615">
        <f t="shared" si="2"/>
        <v>-499766</v>
      </c>
      <c r="J18" s="1579">
        <f t="shared" si="3"/>
        <v>-2.025837467976781</v>
      </c>
    </row>
    <row r="19" spans="1:10" ht="24.6" customHeight="1" x14ac:dyDescent="0.2">
      <c r="A19" s="770" t="s">
        <v>21167</v>
      </c>
      <c r="B19" s="1578">
        <v>1261836</v>
      </c>
      <c r="C19" s="1578">
        <v>4578929</v>
      </c>
      <c r="D19" s="1578">
        <v>3347848</v>
      </c>
      <c r="E19" s="1578">
        <v>3966450</v>
      </c>
      <c r="F19" s="1613">
        <v>2670281</v>
      </c>
      <c r="G19" s="1617">
        <f t="shared" si="0"/>
        <v>-2086012</v>
      </c>
      <c r="H19" s="1579">
        <f t="shared" si="1"/>
        <v>-1.6531561946243409</v>
      </c>
      <c r="I19" s="1615">
        <f t="shared" si="2"/>
        <v>677567</v>
      </c>
      <c r="J19" s="1579">
        <f t="shared" si="3"/>
        <v>0.20238881813033327</v>
      </c>
    </row>
    <row r="20" spans="1:10" ht="12.6" customHeight="1" x14ac:dyDescent="0.2">
      <c r="A20" s="770" t="s">
        <v>181</v>
      </c>
      <c r="B20" s="1578">
        <v>227388</v>
      </c>
      <c r="C20" s="1578">
        <v>37580</v>
      </c>
      <c r="D20" s="1578">
        <v>303544</v>
      </c>
      <c r="E20" s="1578">
        <v>146967</v>
      </c>
      <c r="F20" s="1613">
        <v>1184387</v>
      </c>
      <c r="G20" s="1617">
        <f t="shared" si="0"/>
        <v>-76156</v>
      </c>
      <c r="H20" s="1579">
        <f t="shared" si="1"/>
        <v>-0.3349165303358137</v>
      </c>
      <c r="I20" s="1615">
        <f t="shared" si="2"/>
        <v>-880843</v>
      </c>
      <c r="J20" s="1579">
        <f t="shared" si="3"/>
        <v>-2.9018626624146746</v>
      </c>
    </row>
    <row r="21" spans="1:10" ht="12.6" customHeight="1" x14ac:dyDescent="0.2">
      <c r="A21" s="770" t="s">
        <v>21168</v>
      </c>
      <c r="B21" s="1578">
        <v>20612091</v>
      </c>
      <c r="C21" s="1578">
        <v>19302331</v>
      </c>
      <c r="D21" s="1578">
        <v>15177365</v>
      </c>
      <c r="E21" s="1578">
        <v>24150532</v>
      </c>
      <c r="F21" s="1613">
        <v>26003195</v>
      </c>
      <c r="G21" s="1617">
        <f t="shared" si="0"/>
        <v>5434726</v>
      </c>
      <c r="H21" s="1579">
        <f t="shared" si="1"/>
        <v>0.26366689337826038</v>
      </c>
      <c r="I21" s="1615">
        <f t="shared" si="2"/>
        <v>-10825830</v>
      </c>
      <c r="J21" s="1579">
        <f t="shared" si="3"/>
        <v>-0.71328784673755952</v>
      </c>
    </row>
    <row r="22" spans="1:10" ht="12.6" customHeight="1" x14ac:dyDescent="0.2">
      <c r="A22" s="770" t="s">
        <v>175</v>
      </c>
      <c r="B22" s="1578">
        <v>1195568</v>
      </c>
      <c r="C22" s="1578">
        <v>2362545</v>
      </c>
      <c r="D22" s="1578">
        <v>580501</v>
      </c>
      <c r="E22" s="1578">
        <v>886813</v>
      </c>
      <c r="F22" s="1613">
        <v>1028213</v>
      </c>
      <c r="G22" s="1617">
        <f t="shared" si="0"/>
        <v>615067</v>
      </c>
      <c r="H22" s="1579">
        <f t="shared" si="1"/>
        <v>0.51445589042195838</v>
      </c>
      <c r="I22" s="1615">
        <f t="shared" si="2"/>
        <v>-447712</v>
      </c>
      <c r="J22" s="1579">
        <f t="shared" si="3"/>
        <v>-0.77125104004988798</v>
      </c>
    </row>
    <row r="23" spans="1:10" ht="12.6" customHeight="1" x14ac:dyDescent="0.2">
      <c r="A23" s="770" t="s">
        <v>182</v>
      </c>
      <c r="B23" s="1578">
        <v>19803667</v>
      </c>
      <c r="C23" s="1578">
        <v>14707972</v>
      </c>
      <c r="D23" s="1578">
        <v>15549317</v>
      </c>
      <c r="E23" s="1578">
        <v>11863823</v>
      </c>
      <c r="F23" s="1613">
        <v>6395850</v>
      </c>
      <c r="G23" s="1617">
        <f t="shared" si="0"/>
        <v>4254350</v>
      </c>
      <c r="H23" s="1579">
        <f t="shared" si="1"/>
        <v>0.21482637533745644</v>
      </c>
      <c r="I23" s="1615">
        <f t="shared" si="2"/>
        <v>9153467</v>
      </c>
      <c r="J23" s="1579">
        <f t="shared" si="3"/>
        <v>0.58867325169330587</v>
      </c>
    </row>
    <row r="24" spans="1:10" ht="12.6" customHeight="1" x14ac:dyDescent="0.2">
      <c r="A24" s="770" t="s">
        <v>21169</v>
      </c>
      <c r="B24" s="1578">
        <v>3613328</v>
      </c>
      <c r="C24" s="1578">
        <v>689533</v>
      </c>
      <c r="D24" s="1578">
        <v>1060808</v>
      </c>
      <c r="E24" s="1578">
        <v>255366</v>
      </c>
      <c r="F24" s="1613">
        <v>1206500</v>
      </c>
      <c r="G24" s="1617">
        <f t="shared" si="0"/>
        <v>2552520</v>
      </c>
      <c r="H24" s="1579">
        <f t="shared" si="1"/>
        <v>0.70641801685316141</v>
      </c>
      <c r="I24" s="1615">
        <f t="shared" si="2"/>
        <v>-145692</v>
      </c>
      <c r="J24" s="1579">
        <f t="shared" si="3"/>
        <v>-0.13734059320819603</v>
      </c>
    </row>
    <row r="25" spans="1:10" ht="12.6" customHeight="1" x14ac:dyDescent="0.2">
      <c r="A25" s="770" t="s">
        <v>21170</v>
      </c>
      <c r="B25" s="1578">
        <v>78316326</v>
      </c>
      <c r="C25" s="1578">
        <v>51790838</v>
      </c>
      <c r="D25" s="1578">
        <v>70020394</v>
      </c>
      <c r="E25" s="1578">
        <v>84204956</v>
      </c>
      <c r="F25" s="1613">
        <v>74467660</v>
      </c>
      <c r="G25" s="1617">
        <f t="shared" si="0"/>
        <v>8295932</v>
      </c>
      <c r="H25" s="1579">
        <f t="shared" si="1"/>
        <v>0.10592851355156778</v>
      </c>
      <c r="I25" s="1615">
        <f t="shared" si="2"/>
        <v>-4447266</v>
      </c>
      <c r="J25" s="1579">
        <f t="shared" si="3"/>
        <v>-6.3513867117057352E-2</v>
      </c>
    </row>
    <row r="26" spans="1:10" ht="12.6" customHeight="1" x14ac:dyDescent="0.2">
      <c r="A26" s="770" t="s">
        <v>21171</v>
      </c>
      <c r="B26" s="1578">
        <v>11257101</v>
      </c>
      <c r="C26" s="1578">
        <v>11774840</v>
      </c>
      <c r="D26" s="1578">
        <v>10649327</v>
      </c>
      <c r="E26" s="1578">
        <v>15145724</v>
      </c>
      <c r="F26" s="1613">
        <v>10872940</v>
      </c>
      <c r="G26" s="1617">
        <f t="shared" si="0"/>
        <v>607774</v>
      </c>
      <c r="H26" s="1579">
        <f t="shared" si="1"/>
        <v>5.3990276892780832E-2</v>
      </c>
      <c r="I26" s="1615">
        <f t="shared" si="2"/>
        <v>-223613</v>
      </c>
      <c r="J26" s="1579">
        <f t="shared" si="3"/>
        <v>-2.0997852728158316E-2</v>
      </c>
    </row>
    <row r="27" spans="1:10" ht="12.6" customHeight="1" x14ac:dyDescent="0.2">
      <c r="A27" s="770" t="s">
        <v>21172</v>
      </c>
      <c r="B27" s="1578">
        <v>15592582</v>
      </c>
      <c r="C27" s="1578">
        <v>15041853</v>
      </c>
      <c r="D27" s="1578">
        <v>13829650</v>
      </c>
      <c r="E27" s="1578">
        <v>15629007</v>
      </c>
      <c r="F27" s="1613">
        <v>15336524</v>
      </c>
      <c r="G27" s="1617">
        <f t="shared" si="0"/>
        <v>1762932</v>
      </c>
      <c r="H27" s="1579">
        <f t="shared" si="1"/>
        <v>0.11306222407552514</v>
      </c>
      <c r="I27" s="1615">
        <f t="shared" si="2"/>
        <v>-1506874</v>
      </c>
      <c r="J27" s="1579">
        <f t="shared" si="3"/>
        <v>-0.10895966275357656</v>
      </c>
    </row>
    <row r="28" spans="1:10" ht="12.6" customHeight="1" x14ac:dyDescent="0.2">
      <c r="A28" s="770" t="s">
        <v>21173</v>
      </c>
      <c r="B28" s="1578">
        <v>9947411</v>
      </c>
      <c r="C28" s="1578">
        <v>10737943</v>
      </c>
      <c r="D28" s="1578">
        <v>9555983</v>
      </c>
      <c r="E28" s="1578">
        <v>8677083</v>
      </c>
      <c r="F28" s="1613">
        <v>7753830</v>
      </c>
      <c r="G28" s="1617">
        <f t="shared" si="0"/>
        <v>391428</v>
      </c>
      <c r="H28" s="1579">
        <f t="shared" si="1"/>
        <v>3.9349736328377301E-2</v>
      </c>
      <c r="I28" s="1615">
        <f t="shared" si="2"/>
        <v>1802153</v>
      </c>
      <c r="J28" s="1579">
        <f t="shared" si="3"/>
        <v>0.1885889709096385</v>
      </c>
    </row>
    <row r="29" spans="1:10" x14ac:dyDescent="0.2">
      <c r="A29" s="770" t="s">
        <v>21174</v>
      </c>
      <c r="B29" s="1578">
        <v>20609691</v>
      </c>
      <c r="C29" s="1578">
        <v>6998540</v>
      </c>
      <c r="D29" s="1578">
        <v>7758961</v>
      </c>
      <c r="E29" s="1578">
        <v>4856315</v>
      </c>
      <c r="F29" s="1613">
        <v>8484108</v>
      </c>
      <c r="G29" s="1617">
        <f t="shared" si="0"/>
        <v>12850730</v>
      </c>
      <c r="H29" s="1579">
        <f t="shared" si="1"/>
        <v>0.62352851384331764</v>
      </c>
      <c r="I29" s="1615">
        <f t="shared" si="2"/>
        <v>-725147</v>
      </c>
      <c r="J29" s="1579">
        <f t="shared" si="3"/>
        <v>-9.3459291778886372E-2</v>
      </c>
    </row>
    <row r="30" spans="1:10" ht="12.6" customHeight="1" x14ac:dyDescent="0.2">
      <c r="A30" s="770" t="s">
        <v>21175</v>
      </c>
      <c r="B30" s="1578">
        <v>3419414</v>
      </c>
      <c r="C30" s="1578">
        <v>4884526</v>
      </c>
      <c r="D30" s="1578">
        <v>2939384</v>
      </c>
      <c r="E30" s="1578">
        <v>4215842</v>
      </c>
      <c r="F30" s="1613">
        <v>4844745</v>
      </c>
      <c r="G30" s="1617">
        <f t="shared" si="0"/>
        <v>480030</v>
      </c>
      <c r="H30" s="1579">
        <f t="shared" si="1"/>
        <v>0.1403837031725319</v>
      </c>
      <c r="I30" s="1615">
        <f t="shared" si="2"/>
        <v>-1905361</v>
      </c>
      <c r="J30" s="1579">
        <f t="shared" si="3"/>
        <v>-0.64821778984984613</v>
      </c>
    </row>
    <row r="31" spans="1:10" ht="12.6" customHeight="1" x14ac:dyDescent="0.2">
      <c r="A31" s="770" t="s">
        <v>176</v>
      </c>
      <c r="B31" s="1578">
        <v>37526880</v>
      </c>
      <c r="C31" s="1578">
        <v>46575544</v>
      </c>
      <c r="D31" s="1578">
        <v>36358024</v>
      </c>
      <c r="E31" s="1578">
        <v>51722859</v>
      </c>
      <c r="F31" s="1613">
        <v>41983061</v>
      </c>
      <c r="G31" s="1617">
        <f t="shared" si="0"/>
        <v>1168856</v>
      </c>
      <c r="H31" s="1579">
        <f t="shared" si="1"/>
        <v>3.1147167043996195E-2</v>
      </c>
      <c r="I31" s="1615">
        <f t="shared" si="2"/>
        <v>-5625037</v>
      </c>
      <c r="J31" s="1579">
        <f t="shared" si="3"/>
        <v>-0.1547123958111695</v>
      </c>
    </row>
    <row r="32" spans="1:10" ht="12.6" customHeight="1" x14ac:dyDescent="0.2">
      <c r="A32" s="770" t="s">
        <v>21176</v>
      </c>
      <c r="B32" s="1578">
        <v>8724715</v>
      </c>
      <c r="C32" s="1578">
        <v>11852233</v>
      </c>
      <c r="D32" s="1578">
        <v>8348672</v>
      </c>
      <c r="E32" s="1578">
        <v>10943942</v>
      </c>
      <c r="F32" s="1613">
        <v>7700034</v>
      </c>
      <c r="G32" s="1617">
        <f t="shared" si="0"/>
        <v>376043</v>
      </c>
      <c r="H32" s="1579">
        <f t="shared" si="1"/>
        <v>4.3100892120831451E-2</v>
      </c>
      <c r="I32" s="1615">
        <f t="shared" si="2"/>
        <v>648638</v>
      </c>
      <c r="J32" s="1579">
        <f t="shared" si="3"/>
        <v>7.7693554136514173E-2</v>
      </c>
    </row>
    <row r="33" spans="1:10" ht="12.6" customHeight="1" x14ac:dyDescent="0.2">
      <c r="A33" s="770" t="s">
        <v>21177</v>
      </c>
      <c r="B33" s="1578">
        <v>15692501</v>
      </c>
      <c r="C33" s="1578">
        <v>337055</v>
      </c>
      <c r="D33" s="1578"/>
      <c r="E33" s="1578"/>
      <c r="F33" s="1613"/>
      <c r="G33" s="1617">
        <f t="shared" si="0"/>
        <v>15692501</v>
      </c>
      <c r="H33" s="1579">
        <f t="shared" si="1"/>
        <v>1</v>
      </c>
      <c r="I33" s="1615">
        <f t="shared" si="2"/>
        <v>0</v>
      </c>
      <c r="J33" s="1579" t="str">
        <f t="shared" si="3"/>
        <v/>
      </c>
    </row>
    <row r="34" spans="1:10" ht="12.6" customHeight="1" x14ac:dyDescent="0.2">
      <c r="A34" s="770" t="s">
        <v>21178</v>
      </c>
      <c r="B34" s="1578">
        <v>1315160</v>
      </c>
      <c r="C34" s="1578">
        <v>1703845</v>
      </c>
      <c r="D34" s="1578">
        <v>1949783</v>
      </c>
      <c r="E34" s="1578">
        <v>1853168</v>
      </c>
      <c r="F34" s="1613">
        <v>2319065</v>
      </c>
      <c r="G34" s="1617">
        <f t="shared" si="0"/>
        <v>-634623</v>
      </c>
      <c r="H34" s="1579">
        <f t="shared" si="1"/>
        <v>-0.48254432920709267</v>
      </c>
      <c r="I34" s="1615">
        <f t="shared" si="2"/>
        <v>-369282</v>
      </c>
      <c r="J34" s="1579">
        <f t="shared" si="3"/>
        <v>-0.18939646104207494</v>
      </c>
    </row>
    <row r="35" spans="1:10" ht="12.6" customHeight="1" x14ac:dyDescent="0.2">
      <c r="A35" s="770" t="s">
        <v>21179</v>
      </c>
      <c r="B35" s="1578">
        <v>225043</v>
      </c>
      <c r="C35" s="1578">
        <v>669382</v>
      </c>
      <c r="D35" s="1578">
        <v>271534</v>
      </c>
      <c r="E35" s="1578">
        <v>251193</v>
      </c>
      <c r="F35" s="1613">
        <v>346434</v>
      </c>
      <c r="G35" s="1617">
        <f t="shared" si="0"/>
        <v>-46491</v>
      </c>
      <c r="H35" s="1579">
        <f t="shared" si="1"/>
        <v>-0.20658718556009295</v>
      </c>
      <c r="I35" s="1615">
        <f t="shared" si="2"/>
        <v>-74900</v>
      </c>
      <c r="J35" s="1579">
        <f t="shared" si="3"/>
        <v>-0.27584022627000671</v>
      </c>
    </row>
    <row r="36" spans="1:10" ht="12.6" customHeight="1" x14ac:dyDescent="0.2">
      <c r="A36" s="770" t="s">
        <v>21180</v>
      </c>
      <c r="B36" s="1578">
        <v>5413207</v>
      </c>
      <c r="C36" s="1578">
        <v>6523684</v>
      </c>
      <c r="D36" s="1578">
        <v>5415592</v>
      </c>
      <c r="E36" s="1578">
        <v>8782772</v>
      </c>
      <c r="F36" s="1613">
        <v>6753289</v>
      </c>
      <c r="G36" s="1617">
        <f t="shared" si="0"/>
        <v>-2385</v>
      </c>
      <c r="H36" s="1579">
        <f t="shared" si="1"/>
        <v>-4.4058909995498046E-4</v>
      </c>
      <c r="I36" s="1615">
        <f t="shared" si="2"/>
        <v>-1337697</v>
      </c>
      <c r="J36" s="1579">
        <f t="shared" si="3"/>
        <v>-0.24700845263084811</v>
      </c>
    </row>
    <row r="37" spans="1:10" ht="12.6" customHeight="1" x14ac:dyDescent="0.2">
      <c r="A37" s="770" t="s">
        <v>21181</v>
      </c>
      <c r="B37" s="1578">
        <v>2410181</v>
      </c>
      <c r="C37" s="1578">
        <v>2515742</v>
      </c>
      <c r="D37" s="1578">
        <v>1309210</v>
      </c>
      <c r="E37" s="1578">
        <v>777164</v>
      </c>
      <c r="F37" s="1613">
        <v>92570</v>
      </c>
      <c r="G37" s="1617">
        <f t="shared" si="0"/>
        <v>1100971</v>
      </c>
      <c r="H37" s="1579">
        <f t="shared" si="1"/>
        <v>0.45680013243818618</v>
      </c>
      <c r="I37" s="1615">
        <f t="shared" si="2"/>
        <v>1216640</v>
      </c>
      <c r="J37" s="1579">
        <f t="shared" si="3"/>
        <v>0.92929323790682927</v>
      </c>
    </row>
    <row r="38" spans="1:10" ht="12.6" customHeight="1" x14ac:dyDescent="0.2">
      <c r="A38" s="770" t="s">
        <v>177</v>
      </c>
      <c r="B38" s="1578">
        <v>61600621</v>
      </c>
      <c r="C38" s="1578">
        <v>70090109</v>
      </c>
      <c r="D38" s="1578">
        <v>63666329</v>
      </c>
      <c r="E38" s="1578">
        <v>123386555</v>
      </c>
      <c r="F38" s="1613">
        <v>63530309</v>
      </c>
      <c r="G38" s="1617">
        <f t="shared" si="0"/>
        <v>-2065708</v>
      </c>
      <c r="H38" s="1579">
        <f t="shared" si="1"/>
        <v>-3.3533882718487527E-2</v>
      </c>
      <c r="I38" s="1615">
        <f t="shared" si="2"/>
        <v>136020</v>
      </c>
      <c r="J38" s="1579">
        <f t="shared" si="3"/>
        <v>2.1364511215967862E-3</v>
      </c>
    </row>
    <row r="39" spans="1:10" ht="12.6" customHeight="1" x14ac:dyDescent="0.2">
      <c r="A39" s="770" t="s">
        <v>21182</v>
      </c>
      <c r="B39" s="1578">
        <v>568147</v>
      </c>
      <c r="C39" s="1578">
        <v>763879</v>
      </c>
      <c r="D39" s="1578">
        <v>632258</v>
      </c>
      <c r="E39" s="1578">
        <v>1040543</v>
      </c>
      <c r="F39" s="1613">
        <v>817899</v>
      </c>
      <c r="G39" s="1617">
        <f t="shared" si="0"/>
        <v>-64111</v>
      </c>
      <c r="H39" s="1579">
        <f t="shared" si="1"/>
        <v>-0.11284227497461044</v>
      </c>
      <c r="I39" s="1615">
        <f t="shared" si="2"/>
        <v>-185641</v>
      </c>
      <c r="J39" s="1579">
        <f t="shared" si="3"/>
        <v>-0.29361589730774462</v>
      </c>
    </row>
    <row r="40" spans="1:10" ht="12.6" customHeight="1" x14ac:dyDescent="0.2">
      <c r="A40" s="770" t="s">
        <v>21183</v>
      </c>
      <c r="B40" s="1578">
        <v>1461563</v>
      </c>
      <c r="C40" s="1578">
        <v>1847793</v>
      </c>
      <c r="D40" s="1578">
        <v>1564079</v>
      </c>
      <c r="E40" s="1578">
        <v>1592767</v>
      </c>
      <c r="F40" s="1613">
        <v>1345477</v>
      </c>
      <c r="G40" s="1617">
        <f t="shared" si="0"/>
        <v>-102516</v>
      </c>
      <c r="H40" s="1579">
        <f t="shared" si="1"/>
        <v>-7.0141348679461646E-2</v>
      </c>
      <c r="I40" s="1615">
        <f t="shared" si="2"/>
        <v>218602</v>
      </c>
      <c r="J40" s="1579">
        <f t="shared" si="3"/>
        <v>0.13976404005168536</v>
      </c>
    </row>
    <row r="41" spans="1:10" ht="12.6" customHeight="1" x14ac:dyDescent="0.2">
      <c r="A41" s="770" t="s">
        <v>27</v>
      </c>
      <c r="B41" s="1578">
        <v>9775472</v>
      </c>
      <c r="C41" s="1578">
        <v>9715602</v>
      </c>
      <c r="D41" s="1578">
        <v>9869554</v>
      </c>
      <c r="E41" s="1578">
        <v>11224109</v>
      </c>
      <c r="F41" s="1613">
        <v>10335766</v>
      </c>
      <c r="G41" s="1617">
        <f t="shared" si="0"/>
        <v>-94082</v>
      </c>
      <c r="H41" s="1579">
        <f t="shared" si="1"/>
        <v>-9.62429231038665E-3</v>
      </c>
      <c r="I41" s="1615">
        <f t="shared" si="2"/>
        <v>-466212</v>
      </c>
      <c r="J41" s="1579">
        <f t="shared" si="3"/>
        <v>-4.7237392895362849E-2</v>
      </c>
    </row>
    <row r="42" spans="1:10" ht="12.6" customHeight="1" x14ac:dyDescent="0.2">
      <c r="A42" s="770" t="s">
        <v>21184</v>
      </c>
      <c r="B42" s="1578">
        <v>285129</v>
      </c>
      <c r="C42" s="1578">
        <v>286371</v>
      </c>
      <c r="D42" s="1578">
        <v>448782</v>
      </c>
      <c r="E42" s="1578">
        <v>226317</v>
      </c>
      <c r="F42" s="1613">
        <v>153016</v>
      </c>
      <c r="G42" s="1617">
        <f t="shared" si="0"/>
        <v>-163653</v>
      </c>
      <c r="H42" s="1579">
        <f t="shared" si="1"/>
        <v>-0.57396125964037326</v>
      </c>
      <c r="I42" s="1615">
        <f t="shared" si="2"/>
        <v>295766</v>
      </c>
      <c r="J42" s="1579">
        <f t="shared" si="3"/>
        <v>0.65904158366422894</v>
      </c>
    </row>
    <row r="43" spans="1:10" x14ac:dyDescent="0.2">
      <c r="A43" s="770" t="s">
        <v>21185</v>
      </c>
      <c r="B43" s="1578">
        <v>190843193</v>
      </c>
      <c r="C43" s="1578">
        <v>210015023</v>
      </c>
      <c r="D43" s="1578">
        <v>201422538</v>
      </c>
      <c r="E43" s="1578">
        <v>210627597</v>
      </c>
      <c r="F43" s="1613">
        <v>218754294</v>
      </c>
      <c r="G43" s="1617">
        <f t="shared" si="0"/>
        <v>-10579345</v>
      </c>
      <c r="H43" s="1579">
        <f t="shared" si="1"/>
        <v>-5.5434751607829159E-2</v>
      </c>
      <c r="I43" s="1615">
        <f t="shared" si="2"/>
        <v>-17331756</v>
      </c>
      <c r="J43" s="1579">
        <f t="shared" si="3"/>
        <v>-8.6046756098366706E-2</v>
      </c>
    </row>
    <row r="44" spans="1:10" x14ac:dyDescent="0.2">
      <c r="A44" s="770" t="s">
        <v>21186</v>
      </c>
      <c r="B44" s="1578">
        <v>8571836</v>
      </c>
      <c r="C44" s="1578">
        <v>11265836</v>
      </c>
      <c r="D44" s="1578">
        <v>3059119</v>
      </c>
      <c r="E44" s="1578">
        <v>3990474</v>
      </c>
      <c r="F44" s="1613">
        <v>5334724</v>
      </c>
      <c r="G44" s="1617">
        <f t="shared" si="0"/>
        <v>5512717</v>
      </c>
      <c r="H44" s="1579">
        <f t="shared" si="1"/>
        <v>0.64311974704135733</v>
      </c>
      <c r="I44" s="1615">
        <f t="shared" si="2"/>
        <v>-2275605</v>
      </c>
      <c r="J44" s="1579">
        <f t="shared" si="3"/>
        <v>-0.74387593290748089</v>
      </c>
    </row>
    <row r="45" spans="1:10" ht="12.6" customHeight="1" x14ac:dyDescent="0.2">
      <c r="A45" s="770" t="s">
        <v>21187</v>
      </c>
      <c r="B45" s="1578">
        <v>7931676</v>
      </c>
      <c r="C45" s="1578">
        <v>3118104</v>
      </c>
      <c r="D45" s="1578">
        <v>2108302</v>
      </c>
      <c r="E45" s="1578">
        <v>2579110</v>
      </c>
      <c r="F45" s="1613">
        <v>2838850</v>
      </c>
      <c r="G45" s="1617">
        <f t="shared" si="0"/>
        <v>5823374</v>
      </c>
      <c r="H45" s="1579">
        <f t="shared" si="1"/>
        <v>0.73419211778191651</v>
      </c>
      <c r="I45" s="1615">
        <f t="shared" si="2"/>
        <v>-730548</v>
      </c>
      <c r="J45" s="1579">
        <f t="shared" si="3"/>
        <v>-0.34651012995291947</v>
      </c>
    </row>
    <row r="46" spans="1:10" ht="12.6" customHeight="1" x14ac:dyDescent="0.2">
      <c r="A46" s="770" t="s">
        <v>21188</v>
      </c>
      <c r="B46" s="1578">
        <v>26852337</v>
      </c>
      <c r="C46" s="1578">
        <v>32336724</v>
      </c>
      <c r="D46" s="1578">
        <v>38333894</v>
      </c>
      <c r="E46" s="1578">
        <v>33043202</v>
      </c>
      <c r="F46" s="1613">
        <v>42973892</v>
      </c>
      <c r="G46" s="1617">
        <f t="shared" si="0"/>
        <v>-11481557</v>
      </c>
      <c r="H46" s="1579">
        <f t="shared" si="1"/>
        <v>-0.42758129394845595</v>
      </c>
      <c r="I46" s="1615">
        <f t="shared" si="2"/>
        <v>-4639998</v>
      </c>
      <c r="J46" s="1579">
        <f t="shared" si="3"/>
        <v>-0.12104165572117458</v>
      </c>
    </row>
    <row r="47" spans="1:10" ht="12.6" customHeight="1" x14ac:dyDescent="0.2">
      <c r="A47" s="770" t="s">
        <v>21189</v>
      </c>
      <c r="B47" s="1578">
        <v>11687021</v>
      </c>
      <c r="C47" s="1578">
        <v>11065549</v>
      </c>
      <c r="D47" s="1578">
        <v>12128850</v>
      </c>
      <c r="E47" s="1578">
        <v>9386118</v>
      </c>
      <c r="F47" s="1613">
        <v>8979484</v>
      </c>
      <c r="G47" s="1617">
        <f t="shared" si="0"/>
        <v>-441829</v>
      </c>
      <c r="H47" s="1579">
        <f t="shared" si="1"/>
        <v>-3.7805100204748497E-2</v>
      </c>
      <c r="I47" s="1615">
        <f t="shared" si="2"/>
        <v>3149366</v>
      </c>
      <c r="J47" s="1579">
        <f t="shared" si="3"/>
        <v>0.25965907732390126</v>
      </c>
    </row>
    <row r="48" spans="1:10" ht="12.6" customHeight="1" x14ac:dyDescent="0.2">
      <c r="A48" s="770" t="s">
        <v>21190</v>
      </c>
      <c r="B48" s="1578">
        <v>8270</v>
      </c>
      <c r="C48" s="1578">
        <v>76760</v>
      </c>
      <c r="D48" s="1578">
        <v>8270</v>
      </c>
      <c r="E48" s="1578">
        <v>22410</v>
      </c>
      <c r="F48" s="1613">
        <v>12000</v>
      </c>
      <c r="G48" s="1617">
        <f t="shared" si="0"/>
        <v>0</v>
      </c>
      <c r="H48" s="1579">
        <f t="shared" si="1"/>
        <v>0</v>
      </c>
      <c r="I48" s="1615">
        <f t="shared" si="2"/>
        <v>-3730</v>
      </c>
      <c r="J48" s="1579">
        <f t="shared" si="3"/>
        <v>-0.45102781136638453</v>
      </c>
    </row>
    <row r="49" spans="1:10" ht="12.6" customHeight="1" x14ac:dyDescent="0.2">
      <c r="A49" s="770" t="s">
        <v>21191</v>
      </c>
      <c r="B49" s="1578">
        <v>9372504</v>
      </c>
      <c r="C49" s="1578">
        <v>1830809</v>
      </c>
      <c r="D49" s="1578">
        <v>706500</v>
      </c>
      <c r="E49" s="1578">
        <v>190625</v>
      </c>
      <c r="F49" s="1613">
        <v>1003145</v>
      </c>
      <c r="G49" s="1617">
        <f t="shared" si="0"/>
        <v>8666004</v>
      </c>
      <c r="H49" s="1579">
        <f t="shared" si="1"/>
        <v>0.92461993081037896</v>
      </c>
      <c r="I49" s="1615">
        <f t="shared" si="2"/>
        <v>-296645</v>
      </c>
      <c r="J49" s="1579">
        <f t="shared" si="3"/>
        <v>-0.41987968860580327</v>
      </c>
    </row>
    <row r="50" spans="1:10" ht="12.6" customHeight="1" x14ac:dyDescent="0.2">
      <c r="A50" s="770" t="s">
        <v>21192</v>
      </c>
      <c r="B50" s="1578">
        <v>22900487</v>
      </c>
      <c r="C50" s="1578">
        <v>6679025</v>
      </c>
      <c r="D50" s="1578">
        <v>7366465</v>
      </c>
      <c r="E50" s="1578">
        <v>4596943</v>
      </c>
      <c r="F50" s="1613">
        <v>7589690</v>
      </c>
      <c r="G50" s="1617">
        <f t="shared" si="0"/>
        <v>15534022</v>
      </c>
      <c r="H50" s="1579">
        <f t="shared" si="1"/>
        <v>0.67832714649256154</v>
      </c>
      <c r="I50" s="1615">
        <f t="shared" si="2"/>
        <v>-223225</v>
      </c>
      <c r="J50" s="1579">
        <f t="shared" si="3"/>
        <v>-3.0302865757184754E-2</v>
      </c>
    </row>
    <row r="51" spans="1:10" ht="12.6" customHeight="1" x14ac:dyDescent="0.2">
      <c r="A51" s="770" t="s">
        <v>21193</v>
      </c>
      <c r="B51" s="1578">
        <v>326265784</v>
      </c>
      <c r="C51" s="1578">
        <v>403183752</v>
      </c>
      <c r="D51" s="1578">
        <v>273497672</v>
      </c>
      <c r="E51" s="1578">
        <v>235051615</v>
      </c>
      <c r="F51" s="1613">
        <v>275350028</v>
      </c>
      <c r="G51" s="1617">
        <f t="shared" si="0"/>
        <v>52768112</v>
      </c>
      <c r="H51" s="1579">
        <f t="shared" si="1"/>
        <v>0.16173351478376291</v>
      </c>
      <c r="I51" s="1615">
        <f t="shared" si="2"/>
        <v>-1852356</v>
      </c>
      <c r="J51" s="1579">
        <f t="shared" si="3"/>
        <v>-6.7728400993482679E-3</v>
      </c>
    </row>
    <row r="52" spans="1:10" ht="12.6" customHeight="1" x14ac:dyDescent="0.2">
      <c r="A52" s="770" t="s">
        <v>21194</v>
      </c>
      <c r="B52" s="1578">
        <v>128193478</v>
      </c>
      <c r="C52" s="1578">
        <v>136721684</v>
      </c>
      <c r="D52" s="1578">
        <v>131172210</v>
      </c>
      <c r="E52" s="1578">
        <v>151772788</v>
      </c>
      <c r="F52" s="1613">
        <v>174388723</v>
      </c>
      <c r="G52" s="1617">
        <f t="shared" si="0"/>
        <v>-2978732</v>
      </c>
      <c r="H52" s="1579">
        <f t="shared" si="1"/>
        <v>-2.3236221112590456E-2</v>
      </c>
      <c r="I52" s="1615">
        <f t="shared" si="2"/>
        <v>-43216513</v>
      </c>
      <c r="J52" s="1579">
        <f t="shared" si="3"/>
        <v>-0.3294639390462355</v>
      </c>
    </row>
    <row r="53" spans="1:10" ht="12.6" customHeight="1" x14ac:dyDescent="0.2">
      <c r="A53" s="770" t="s">
        <v>21195</v>
      </c>
      <c r="B53" s="1578">
        <v>3159970</v>
      </c>
      <c r="C53" s="1578">
        <v>20548462</v>
      </c>
      <c r="D53" s="1578">
        <v>7689885</v>
      </c>
      <c r="E53" s="1578">
        <v>11048995</v>
      </c>
      <c r="F53" s="1613">
        <v>11013673</v>
      </c>
      <c r="G53" s="1617">
        <f t="shared" si="0"/>
        <v>-4529915</v>
      </c>
      <c r="H53" s="1579">
        <f t="shared" si="1"/>
        <v>-1.433531014534948</v>
      </c>
      <c r="I53" s="1615">
        <f t="shared" si="2"/>
        <v>-3323788</v>
      </c>
      <c r="J53" s="1579">
        <f t="shared" si="3"/>
        <v>-0.4322285703882438</v>
      </c>
    </row>
    <row r="54" spans="1:10" ht="12.6" customHeight="1" x14ac:dyDescent="0.2">
      <c r="A54" s="770" t="s">
        <v>180</v>
      </c>
      <c r="B54" s="1578">
        <v>374285811</v>
      </c>
      <c r="C54" s="1578">
        <v>382348433</v>
      </c>
      <c r="D54" s="1578">
        <v>393413215</v>
      </c>
      <c r="E54" s="1578">
        <v>393567350</v>
      </c>
      <c r="F54" s="1613">
        <v>377071117</v>
      </c>
      <c r="G54" s="1617">
        <f t="shared" si="0"/>
        <v>-19127404</v>
      </c>
      <c r="H54" s="1579">
        <f t="shared" si="1"/>
        <v>-5.1103737939988327E-2</v>
      </c>
      <c r="I54" s="1615">
        <f t="shared" si="2"/>
        <v>16342098</v>
      </c>
      <c r="J54" s="1579">
        <f t="shared" si="3"/>
        <v>4.1539270611435863E-2</v>
      </c>
    </row>
    <row r="55" spans="1:10" ht="12.6" customHeight="1" x14ac:dyDescent="0.2">
      <c r="A55" s="770" t="s">
        <v>21196</v>
      </c>
      <c r="B55" s="1578">
        <v>0</v>
      </c>
      <c r="C55" s="1578">
        <v>0</v>
      </c>
      <c r="D55" s="1578">
        <v>56949041</v>
      </c>
      <c r="E55" s="1578">
        <v>170719427</v>
      </c>
      <c r="F55" s="1613">
        <v>161237812</v>
      </c>
      <c r="G55" s="1617">
        <f t="shared" si="0"/>
        <v>-56949041</v>
      </c>
      <c r="H55" s="1579" t="str">
        <f t="shared" si="1"/>
        <v/>
      </c>
      <c r="I55" s="1615">
        <f t="shared" si="2"/>
        <v>-104288771</v>
      </c>
      <c r="J55" s="1579">
        <f t="shared" si="3"/>
        <v>-1.8312647442122862</v>
      </c>
    </row>
    <row r="56" spans="1:10" ht="21" customHeight="1" thickBot="1" x14ac:dyDescent="0.25">
      <c r="A56" s="1353" t="s">
        <v>21197</v>
      </c>
      <c r="B56" s="1083">
        <f t="shared" ref="B56:G56" si="4">SUM(B7:B55)</f>
        <v>1470177701</v>
      </c>
      <c r="C56" s="1083">
        <f t="shared" si="4"/>
        <v>1541183069</v>
      </c>
      <c r="D56" s="1083">
        <f t="shared" si="4"/>
        <v>1436700787</v>
      </c>
      <c r="E56" s="1083">
        <f t="shared" si="4"/>
        <v>1636646431</v>
      </c>
      <c r="F56" s="1355">
        <f t="shared" si="4"/>
        <v>1604932149</v>
      </c>
      <c r="G56" s="1353">
        <f t="shared" si="4"/>
        <v>33476914</v>
      </c>
      <c r="H56" s="1300">
        <f t="shared" si="1"/>
        <v>2.2770658252556367E-2</v>
      </c>
      <c r="I56" s="1351">
        <f>SUM(I7:I55)</f>
        <v>-168231362</v>
      </c>
      <c r="J56" s="1300">
        <f t="shared" si="3"/>
        <v>-0.1170956148435659</v>
      </c>
    </row>
    <row r="57" spans="1:10" ht="21" customHeight="1" thickTop="1" thickBot="1" x14ac:dyDescent="0.25">
      <c r="A57" s="2003" t="s">
        <v>21198</v>
      </c>
      <c r="B57" s="2004"/>
      <c r="C57" s="2004"/>
      <c r="D57" s="2004"/>
      <c r="E57" s="2004"/>
      <c r="F57" s="2004"/>
      <c r="G57" s="2004"/>
      <c r="H57" s="2004"/>
      <c r="I57" s="2004"/>
      <c r="J57" s="2004"/>
    </row>
    <row r="58" spans="1:10" ht="12.6" customHeight="1" thickTop="1" x14ac:dyDescent="0.2">
      <c r="A58" s="1047" t="s">
        <v>21158</v>
      </c>
      <c r="B58" s="1576">
        <v>6049729</v>
      </c>
      <c r="C58" s="1576">
        <v>6505522</v>
      </c>
      <c r="D58" s="1576">
        <v>7739821</v>
      </c>
      <c r="E58" s="1576">
        <v>6835486</v>
      </c>
      <c r="F58" s="1612">
        <v>6615933</v>
      </c>
      <c r="G58" s="1616">
        <f>+B58-D58</f>
        <v>-1690092</v>
      </c>
      <c r="H58" s="1577">
        <f t="shared" si="1"/>
        <v>-0.2793665633617638</v>
      </c>
      <c r="I58" s="1614">
        <f>+D58-F58</f>
        <v>1123888</v>
      </c>
      <c r="J58" s="1577">
        <f t="shared" si="3"/>
        <v>0.14520852614033322</v>
      </c>
    </row>
    <row r="59" spans="1:10" x14ac:dyDescent="0.2">
      <c r="A59" s="770" t="s">
        <v>21159</v>
      </c>
      <c r="B59" s="1578">
        <v>1903652</v>
      </c>
      <c r="C59" s="1578">
        <v>1879222</v>
      </c>
      <c r="D59" s="1578">
        <v>1572252</v>
      </c>
      <c r="E59" s="1578">
        <v>756468</v>
      </c>
      <c r="F59" s="1613">
        <v>1171047</v>
      </c>
      <c r="G59" s="1617">
        <f t="shared" ref="G59:G105" si="5">+B59-D59</f>
        <v>331400</v>
      </c>
      <c r="H59" s="1579">
        <f t="shared" si="1"/>
        <v>0.1740864401686863</v>
      </c>
      <c r="I59" s="1615">
        <f t="shared" ref="I59:I106" si="6">+D59-F59</f>
        <v>401205</v>
      </c>
      <c r="J59" s="1579">
        <f t="shared" si="3"/>
        <v>0.25517855916227172</v>
      </c>
    </row>
    <row r="60" spans="1:10" ht="12.6" customHeight="1" x14ac:dyDescent="0.2">
      <c r="A60" s="770" t="s">
        <v>21160</v>
      </c>
      <c r="B60" s="1578">
        <v>3443668</v>
      </c>
      <c r="C60" s="1578">
        <v>1996394</v>
      </c>
      <c r="D60" s="1578">
        <v>3216792</v>
      </c>
      <c r="E60" s="1578">
        <v>2395826</v>
      </c>
      <c r="F60" s="1613">
        <v>2183917</v>
      </c>
      <c r="G60" s="1617">
        <f t="shared" si="5"/>
        <v>226876</v>
      </c>
      <c r="H60" s="1579">
        <f t="shared" si="1"/>
        <v>6.5882076901722236E-2</v>
      </c>
      <c r="I60" s="1615">
        <f t="shared" si="6"/>
        <v>1032875</v>
      </c>
      <c r="J60" s="1579">
        <f t="shared" si="3"/>
        <v>0.32108852546263483</v>
      </c>
    </row>
    <row r="61" spans="1:10" ht="12.6" customHeight="1" x14ac:dyDescent="0.2">
      <c r="A61" s="770" t="s">
        <v>21161</v>
      </c>
      <c r="B61" s="1578">
        <v>0</v>
      </c>
      <c r="C61" s="1578">
        <v>19900</v>
      </c>
      <c r="D61" s="1578">
        <v>16371</v>
      </c>
      <c r="E61" s="1578">
        <v>16371</v>
      </c>
      <c r="F61" s="1613">
        <v>16371</v>
      </c>
      <c r="G61" s="1617">
        <f t="shared" si="5"/>
        <v>-16371</v>
      </c>
      <c r="H61" s="1579" t="str">
        <f t="shared" si="1"/>
        <v/>
      </c>
      <c r="I61" s="1615">
        <f t="shared" si="6"/>
        <v>0</v>
      </c>
      <c r="J61" s="1579">
        <f t="shared" si="3"/>
        <v>0</v>
      </c>
    </row>
    <row r="62" spans="1:10" ht="12.6" customHeight="1" x14ac:dyDescent="0.2">
      <c r="A62" s="770" t="s">
        <v>21199</v>
      </c>
      <c r="B62" s="1578">
        <v>7539948</v>
      </c>
      <c r="C62" s="1578">
        <v>3538353</v>
      </c>
      <c r="D62" s="1578">
        <v>4874568</v>
      </c>
      <c r="E62" s="1578">
        <v>3148584</v>
      </c>
      <c r="F62" s="1613">
        <v>4718628</v>
      </c>
      <c r="G62" s="1617">
        <f t="shared" si="5"/>
        <v>2665380</v>
      </c>
      <c r="H62" s="1579">
        <f t="shared" si="1"/>
        <v>0.35350111167875431</v>
      </c>
      <c r="I62" s="1615">
        <f t="shared" si="6"/>
        <v>155940</v>
      </c>
      <c r="J62" s="1579">
        <f t="shared" si="3"/>
        <v>3.1990527160560688E-2</v>
      </c>
    </row>
    <row r="63" spans="1:10" ht="12.6" customHeight="1" x14ac:dyDescent="0.2">
      <c r="A63" s="770" t="s">
        <v>21163</v>
      </c>
      <c r="B63" s="1578">
        <v>3190</v>
      </c>
      <c r="C63" s="1578">
        <v>6929</v>
      </c>
      <c r="D63" s="1578">
        <v>18911</v>
      </c>
      <c r="E63" s="1578">
        <v>12076</v>
      </c>
      <c r="F63" s="1613">
        <v>16441</v>
      </c>
      <c r="G63" s="1617">
        <f t="shared" si="5"/>
        <v>-15721</v>
      </c>
      <c r="H63" s="1579">
        <f t="shared" si="1"/>
        <v>-4.928213166144201</v>
      </c>
      <c r="I63" s="1615">
        <f t="shared" si="6"/>
        <v>2470</v>
      </c>
      <c r="J63" s="1579">
        <f t="shared" si="3"/>
        <v>0.130611813230395</v>
      </c>
    </row>
    <row r="64" spans="1:10" ht="12.6" customHeight="1" x14ac:dyDescent="0.2">
      <c r="A64" s="770" t="s">
        <v>21164</v>
      </c>
      <c r="B64" s="1578">
        <v>1532125</v>
      </c>
      <c r="C64" s="1578">
        <v>1992550</v>
      </c>
      <c r="D64" s="1578">
        <v>3838172</v>
      </c>
      <c r="E64" s="1578">
        <v>2382456</v>
      </c>
      <c r="F64" s="1613">
        <v>2195152</v>
      </c>
      <c r="G64" s="1617">
        <f t="shared" si="5"/>
        <v>-2306047</v>
      </c>
      <c r="H64" s="1579">
        <f t="shared" si="1"/>
        <v>-1.5051298033776617</v>
      </c>
      <c r="I64" s="1615">
        <f t="shared" si="6"/>
        <v>1643020</v>
      </c>
      <c r="J64" s="1579">
        <f t="shared" si="3"/>
        <v>0.42807357252358674</v>
      </c>
    </row>
    <row r="65" spans="1:10" ht="12.6" customHeight="1" x14ac:dyDescent="0.2">
      <c r="A65" s="770" t="s">
        <v>21165</v>
      </c>
      <c r="B65" s="1578">
        <v>597890</v>
      </c>
      <c r="C65" s="1578">
        <v>493018</v>
      </c>
      <c r="D65" s="1578">
        <v>347020</v>
      </c>
      <c r="E65" s="1578">
        <v>431635</v>
      </c>
      <c r="F65" s="1613">
        <v>412275</v>
      </c>
      <c r="G65" s="1617">
        <f t="shared" si="5"/>
        <v>250870</v>
      </c>
      <c r="H65" s="1579">
        <f t="shared" si="1"/>
        <v>0.41959223268494206</v>
      </c>
      <c r="I65" s="1615">
        <f t="shared" si="6"/>
        <v>-65255</v>
      </c>
      <c r="J65" s="1579">
        <f t="shared" si="3"/>
        <v>-0.188043916777131</v>
      </c>
    </row>
    <row r="66" spans="1:10" ht="12.6" customHeight="1" x14ac:dyDescent="0.2">
      <c r="A66" s="770" t="s">
        <v>22</v>
      </c>
      <c r="B66" s="1578">
        <v>506621</v>
      </c>
      <c r="C66" s="1578">
        <v>107545</v>
      </c>
      <c r="D66" s="1578">
        <v>115073</v>
      </c>
      <c r="E66" s="1578">
        <v>114405</v>
      </c>
      <c r="F66" s="1613">
        <v>71181</v>
      </c>
      <c r="G66" s="1617">
        <f t="shared" si="5"/>
        <v>391548</v>
      </c>
      <c r="H66" s="1579">
        <f t="shared" si="1"/>
        <v>0.77286176451430166</v>
      </c>
      <c r="I66" s="1615">
        <f t="shared" si="6"/>
        <v>43892</v>
      </c>
      <c r="J66" s="1579">
        <f t="shared" si="3"/>
        <v>0.38142744171091392</v>
      </c>
    </row>
    <row r="67" spans="1:10" ht="12.6" customHeight="1" x14ac:dyDescent="0.2">
      <c r="A67" s="770" t="s">
        <v>178</v>
      </c>
      <c r="B67" s="1578">
        <v>809662</v>
      </c>
      <c r="C67" s="1578">
        <v>1961542</v>
      </c>
      <c r="D67" s="1578">
        <v>770526</v>
      </c>
      <c r="E67" s="1578">
        <v>956372</v>
      </c>
      <c r="F67" s="1613">
        <v>831545</v>
      </c>
      <c r="G67" s="1617">
        <f t="shared" si="5"/>
        <v>39136</v>
      </c>
      <c r="H67" s="1579">
        <f t="shared" si="1"/>
        <v>4.8336219311268157E-2</v>
      </c>
      <c r="I67" s="1615">
        <f t="shared" si="6"/>
        <v>-61019</v>
      </c>
      <c r="J67" s="1579">
        <f t="shared" si="3"/>
        <v>-7.9191357592086439E-2</v>
      </c>
    </row>
    <row r="68" spans="1:10" ht="12.6" customHeight="1" x14ac:dyDescent="0.2">
      <c r="A68" s="770" t="s">
        <v>179</v>
      </c>
      <c r="B68" s="1578">
        <v>320330</v>
      </c>
      <c r="C68" s="1578">
        <v>249845</v>
      </c>
      <c r="D68" s="1578">
        <v>134905</v>
      </c>
      <c r="E68" s="1578">
        <v>110145</v>
      </c>
      <c r="F68" s="1613">
        <v>220163</v>
      </c>
      <c r="G68" s="1617">
        <f t="shared" si="5"/>
        <v>185425</v>
      </c>
      <c r="H68" s="1579">
        <f t="shared" si="1"/>
        <v>0.57885617956482383</v>
      </c>
      <c r="I68" s="1615">
        <f t="shared" si="6"/>
        <v>-85258</v>
      </c>
      <c r="J68" s="1579">
        <f t="shared" si="3"/>
        <v>-0.63198547125755156</v>
      </c>
    </row>
    <row r="69" spans="1:10" ht="12.6" customHeight="1" x14ac:dyDescent="0.2">
      <c r="A69" s="770" t="s">
        <v>21166</v>
      </c>
      <c r="B69" s="1578">
        <v>343731</v>
      </c>
      <c r="C69" s="1578">
        <v>335509</v>
      </c>
      <c r="D69" s="1578">
        <v>207826</v>
      </c>
      <c r="E69" s="1578">
        <v>840072</v>
      </c>
      <c r="F69" s="1613">
        <v>693112</v>
      </c>
      <c r="G69" s="1617">
        <f t="shared" si="5"/>
        <v>135905</v>
      </c>
      <c r="H69" s="1579">
        <f t="shared" si="1"/>
        <v>0.39538185383337554</v>
      </c>
      <c r="I69" s="1615">
        <f t="shared" si="6"/>
        <v>-485286</v>
      </c>
      <c r="J69" s="1579">
        <f t="shared" si="3"/>
        <v>-2.3350591360080069</v>
      </c>
    </row>
    <row r="70" spans="1:10" ht="24.6" customHeight="1" x14ac:dyDescent="0.2">
      <c r="A70" s="770" t="s">
        <v>21167</v>
      </c>
      <c r="B70" s="1578">
        <v>1243336</v>
      </c>
      <c r="C70" s="1578">
        <v>4074768</v>
      </c>
      <c r="D70" s="1578">
        <v>3286348</v>
      </c>
      <c r="E70" s="1578">
        <v>3188643</v>
      </c>
      <c r="F70" s="1613">
        <v>2579057</v>
      </c>
      <c r="G70" s="1617">
        <f t="shared" si="5"/>
        <v>-2043012</v>
      </c>
      <c r="H70" s="1579">
        <f t="shared" si="1"/>
        <v>-1.6431696661240405</v>
      </c>
      <c r="I70" s="1615">
        <f t="shared" si="6"/>
        <v>707291</v>
      </c>
      <c r="J70" s="1579">
        <f t="shared" si="3"/>
        <v>0.21522096868621338</v>
      </c>
    </row>
    <row r="71" spans="1:10" ht="12.6" customHeight="1" x14ac:dyDescent="0.2">
      <c r="A71" s="770" t="s">
        <v>181</v>
      </c>
      <c r="B71" s="1578">
        <v>227388</v>
      </c>
      <c r="C71" s="1578">
        <v>22580</v>
      </c>
      <c r="D71" s="1578">
        <v>303544</v>
      </c>
      <c r="E71" s="1578">
        <v>146967</v>
      </c>
      <c r="F71" s="1613">
        <v>1146262</v>
      </c>
      <c r="G71" s="1617">
        <f t="shared" si="5"/>
        <v>-76156</v>
      </c>
      <c r="H71" s="1579">
        <f t="shared" ref="H71:H134" si="7">+IF(B71&gt;0,G71/B71,"")</f>
        <v>-0.3349165303358137</v>
      </c>
      <c r="I71" s="1615">
        <f t="shared" si="6"/>
        <v>-842718</v>
      </c>
      <c r="J71" s="1579">
        <f t="shared" ref="J71:J134" si="8">+IF(D71&gt;0,I71/D71,"")</f>
        <v>-2.7762630788287694</v>
      </c>
    </row>
    <row r="72" spans="1:10" ht="12.6" customHeight="1" x14ac:dyDescent="0.2">
      <c r="A72" s="770" t="s">
        <v>21168</v>
      </c>
      <c r="B72" s="1578">
        <v>9903385</v>
      </c>
      <c r="C72" s="1578">
        <v>7439892</v>
      </c>
      <c r="D72" s="1578">
        <v>15175245</v>
      </c>
      <c r="E72" s="1578">
        <v>10676789</v>
      </c>
      <c r="F72" s="1613">
        <v>26001075</v>
      </c>
      <c r="G72" s="1617">
        <f t="shared" si="5"/>
        <v>-5271860</v>
      </c>
      <c r="H72" s="1579">
        <f t="shared" si="7"/>
        <v>-0.53232909757623281</v>
      </c>
      <c r="I72" s="1615">
        <f t="shared" si="6"/>
        <v>-10825830</v>
      </c>
      <c r="J72" s="1579">
        <f t="shared" si="8"/>
        <v>-0.71338749390866507</v>
      </c>
    </row>
    <row r="73" spans="1:10" ht="12.6" customHeight="1" x14ac:dyDescent="0.2">
      <c r="A73" s="770" t="s">
        <v>175</v>
      </c>
      <c r="B73" s="1578">
        <v>598843</v>
      </c>
      <c r="C73" s="1578">
        <v>1794384</v>
      </c>
      <c r="D73" s="1578">
        <v>215331</v>
      </c>
      <c r="E73" s="1578">
        <v>365572</v>
      </c>
      <c r="F73" s="1613">
        <v>586793</v>
      </c>
      <c r="G73" s="1617">
        <f t="shared" si="5"/>
        <v>383512</v>
      </c>
      <c r="H73" s="1579">
        <f t="shared" si="7"/>
        <v>0.64042161301042178</v>
      </c>
      <c r="I73" s="1615">
        <f t="shared" si="6"/>
        <v>-371462</v>
      </c>
      <c r="J73" s="1579">
        <f t="shared" si="8"/>
        <v>-1.725074420311056</v>
      </c>
    </row>
    <row r="74" spans="1:10" ht="12.6" customHeight="1" x14ac:dyDescent="0.2">
      <c r="A74" s="770" t="s">
        <v>182</v>
      </c>
      <c r="B74" s="1578">
        <v>13469998</v>
      </c>
      <c r="C74" s="1578">
        <v>5127929</v>
      </c>
      <c r="D74" s="1578">
        <v>13750291</v>
      </c>
      <c r="E74" s="1578">
        <v>6003849</v>
      </c>
      <c r="F74" s="1613">
        <v>4591240</v>
      </c>
      <c r="G74" s="1617">
        <f t="shared" si="5"/>
        <v>-280293</v>
      </c>
      <c r="H74" s="1579">
        <f t="shared" si="7"/>
        <v>-2.0808689058454202E-2</v>
      </c>
      <c r="I74" s="1615">
        <f t="shared" si="6"/>
        <v>9159051</v>
      </c>
      <c r="J74" s="1579">
        <f t="shared" si="8"/>
        <v>0.66609870292926887</v>
      </c>
    </row>
    <row r="75" spans="1:10" ht="12.6" customHeight="1" x14ac:dyDescent="0.2">
      <c r="A75" s="770" t="s">
        <v>21169</v>
      </c>
      <c r="B75" s="1578">
        <v>2146284</v>
      </c>
      <c r="C75" s="1578">
        <v>373186</v>
      </c>
      <c r="D75" s="1578">
        <v>421983</v>
      </c>
      <c r="E75" s="1578">
        <v>218760</v>
      </c>
      <c r="F75" s="1613">
        <v>934758</v>
      </c>
      <c r="G75" s="1617">
        <f t="shared" si="5"/>
        <v>1724301</v>
      </c>
      <c r="H75" s="1579">
        <f t="shared" si="7"/>
        <v>0.80338902027877024</v>
      </c>
      <c r="I75" s="1615">
        <f t="shared" si="6"/>
        <v>-512775</v>
      </c>
      <c r="J75" s="1579">
        <f t="shared" si="8"/>
        <v>-1.2151555868364365</v>
      </c>
    </row>
    <row r="76" spans="1:10" ht="12.6" customHeight="1" x14ac:dyDescent="0.2">
      <c r="A76" s="770" t="s">
        <v>21170</v>
      </c>
      <c r="B76" s="1578">
        <v>68129323</v>
      </c>
      <c r="C76" s="1578">
        <v>35739884</v>
      </c>
      <c r="D76" s="1578">
        <v>63101324</v>
      </c>
      <c r="E76" s="1578">
        <v>57780868</v>
      </c>
      <c r="F76" s="1613">
        <v>69572145</v>
      </c>
      <c r="G76" s="1617">
        <f t="shared" si="5"/>
        <v>5027999</v>
      </c>
      <c r="H76" s="1579">
        <f t="shared" si="7"/>
        <v>7.3800806739265562E-2</v>
      </c>
      <c r="I76" s="1615">
        <f t="shared" si="6"/>
        <v>-6470821</v>
      </c>
      <c r="J76" s="1579">
        <f t="shared" si="8"/>
        <v>-0.10254651709051303</v>
      </c>
    </row>
    <row r="77" spans="1:10" ht="12.6" customHeight="1" x14ac:dyDescent="0.2">
      <c r="A77" s="770" t="s">
        <v>21171</v>
      </c>
      <c r="B77" s="1578">
        <v>6697576</v>
      </c>
      <c r="C77" s="1578">
        <v>6921805</v>
      </c>
      <c r="D77" s="1578">
        <v>6424586</v>
      </c>
      <c r="E77" s="1578">
        <v>11115729</v>
      </c>
      <c r="F77" s="1613">
        <v>7130201</v>
      </c>
      <c r="G77" s="1617">
        <f t="shared" si="5"/>
        <v>272990</v>
      </c>
      <c r="H77" s="1579">
        <f t="shared" si="7"/>
        <v>4.0759522549650797E-2</v>
      </c>
      <c r="I77" s="1615">
        <f t="shared" si="6"/>
        <v>-705615</v>
      </c>
      <c r="J77" s="1579">
        <f t="shared" si="8"/>
        <v>-0.10983042331443614</v>
      </c>
    </row>
    <row r="78" spans="1:10" ht="12.6" customHeight="1" x14ac:dyDescent="0.2">
      <c r="A78" s="770" t="s">
        <v>21172</v>
      </c>
      <c r="B78" s="1578">
        <v>8799748</v>
      </c>
      <c r="C78" s="1578">
        <v>7300955</v>
      </c>
      <c r="D78" s="1578">
        <v>7668440</v>
      </c>
      <c r="E78" s="1578">
        <v>8443271</v>
      </c>
      <c r="F78" s="1613">
        <v>9267864</v>
      </c>
      <c r="G78" s="1617">
        <f t="shared" si="5"/>
        <v>1131308</v>
      </c>
      <c r="H78" s="1579">
        <f t="shared" si="7"/>
        <v>0.1285614088039794</v>
      </c>
      <c r="I78" s="1615">
        <f t="shared" si="6"/>
        <v>-1599424</v>
      </c>
      <c r="J78" s="1579">
        <f t="shared" si="8"/>
        <v>-0.20857227806437814</v>
      </c>
    </row>
    <row r="79" spans="1:10" ht="12.6" customHeight="1" x14ac:dyDescent="0.2">
      <c r="A79" s="770" t="s">
        <v>21173</v>
      </c>
      <c r="B79" s="1578">
        <v>3033511</v>
      </c>
      <c r="C79" s="1578">
        <v>2556777</v>
      </c>
      <c r="D79" s="1578">
        <v>3469058</v>
      </c>
      <c r="E79" s="1578">
        <v>4449354</v>
      </c>
      <c r="F79" s="1613">
        <v>4978211</v>
      </c>
      <c r="G79" s="1617">
        <f t="shared" si="5"/>
        <v>-435547</v>
      </c>
      <c r="H79" s="1579">
        <f t="shared" si="7"/>
        <v>-0.14357851347827649</v>
      </c>
      <c r="I79" s="1615">
        <f t="shared" si="6"/>
        <v>-1509153</v>
      </c>
      <c r="J79" s="1579">
        <f t="shared" si="8"/>
        <v>-0.43503250738384885</v>
      </c>
    </row>
    <row r="80" spans="1:10" x14ac:dyDescent="0.2">
      <c r="A80" s="770" t="s">
        <v>21174</v>
      </c>
      <c r="B80" s="1578">
        <v>12858635</v>
      </c>
      <c r="C80" s="1578">
        <v>1633924</v>
      </c>
      <c r="D80" s="1578">
        <v>2505096</v>
      </c>
      <c r="E80" s="1578">
        <v>307593</v>
      </c>
      <c r="F80" s="1613">
        <v>1917332</v>
      </c>
      <c r="G80" s="1617">
        <f t="shared" si="5"/>
        <v>10353539</v>
      </c>
      <c r="H80" s="1579">
        <f t="shared" si="7"/>
        <v>0.80518180973330378</v>
      </c>
      <c r="I80" s="1615">
        <f t="shared" si="6"/>
        <v>587764</v>
      </c>
      <c r="J80" s="1579">
        <f t="shared" si="8"/>
        <v>0.2346273356390334</v>
      </c>
    </row>
    <row r="81" spans="1:10" ht="12.6" customHeight="1" x14ac:dyDescent="0.2">
      <c r="A81" s="770" t="s">
        <v>21175</v>
      </c>
      <c r="B81" s="1578">
        <v>898765</v>
      </c>
      <c r="C81" s="1578">
        <v>1638984</v>
      </c>
      <c r="D81" s="1578">
        <v>986512</v>
      </c>
      <c r="E81" s="1578">
        <v>1119946</v>
      </c>
      <c r="F81" s="1613">
        <v>1260653</v>
      </c>
      <c r="G81" s="1617">
        <f t="shared" si="5"/>
        <v>-87747</v>
      </c>
      <c r="H81" s="1579">
        <f t="shared" si="7"/>
        <v>-9.7630637597147199E-2</v>
      </c>
      <c r="I81" s="1615">
        <f t="shared" si="6"/>
        <v>-274141</v>
      </c>
      <c r="J81" s="1579">
        <f t="shared" si="8"/>
        <v>-0.2778891691129961</v>
      </c>
    </row>
    <row r="82" spans="1:10" ht="12.6" customHeight="1" x14ac:dyDescent="0.2">
      <c r="A82" s="770" t="s">
        <v>176</v>
      </c>
      <c r="B82" s="1578">
        <v>17879009</v>
      </c>
      <c r="C82" s="1578">
        <v>26413462</v>
      </c>
      <c r="D82" s="1578">
        <v>18317634</v>
      </c>
      <c r="E82" s="1578">
        <v>32465040</v>
      </c>
      <c r="F82" s="1613">
        <v>22058472</v>
      </c>
      <c r="G82" s="1617">
        <f t="shared" si="5"/>
        <v>-438625</v>
      </c>
      <c r="H82" s="1579">
        <f t="shared" si="7"/>
        <v>-2.4532959293213624E-2</v>
      </c>
      <c r="I82" s="1615">
        <f t="shared" si="6"/>
        <v>-3740838</v>
      </c>
      <c r="J82" s="1579">
        <f t="shared" si="8"/>
        <v>-0.20422058875070875</v>
      </c>
    </row>
    <row r="83" spans="1:10" ht="12.6" customHeight="1" x14ac:dyDescent="0.2">
      <c r="A83" s="770" t="s">
        <v>21176</v>
      </c>
      <c r="B83" s="1578">
        <v>1687982</v>
      </c>
      <c r="C83" s="1578">
        <v>5917071</v>
      </c>
      <c r="D83" s="1578">
        <v>1979190</v>
      </c>
      <c r="E83" s="1578">
        <v>4873596</v>
      </c>
      <c r="F83" s="1613">
        <v>1090818</v>
      </c>
      <c r="G83" s="1617">
        <f t="shared" si="5"/>
        <v>-291208</v>
      </c>
      <c r="H83" s="1579">
        <f t="shared" si="7"/>
        <v>-0.17251842732920139</v>
      </c>
      <c r="I83" s="1615">
        <f t="shared" si="6"/>
        <v>888372</v>
      </c>
      <c r="J83" s="1579">
        <f t="shared" si="8"/>
        <v>0.44885635032513299</v>
      </c>
    </row>
    <row r="84" spans="1:10" ht="12.6" customHeight="1" x14ac:dyDescent="0.2">
      <c r="A84" s="770" t="s">
        <v>21177</v>
      </c>
      <c r="B84" s="1578">
        <v>15692501</v>
      </c>
      <c r="C84" s="1578">
        <v>337055</v>
      </c>
      <c r="D84" s="1578"/>
      <c r="E84" s="1578"/>
      <c r="F84" s="1613"/>
      <c r="G84" s="1617">
        <f t="shared" si="5"/>
        <v>15692501</v>
      </c>
      <c r="H84" s="1579">
        <f t="shared" si="7"/>
        <v>1</v>
      </c>
      <c r="I84" s="1615">
        <f t="shared" si="6"/>
        <v>0</v>
      </c>
      <c r="J84" s="1579" t="str">
        <f t="shared" si="8"/>
        <v/>
      </c>
    </row>
    <row r="85" spans="1:10" ht="12.6" customHeight="1" x14ac:dyDescent="0.2">
      <c r="A85" s="770" t="s">
        <v>21178</v>
      </c>
      <c r="B85" s="1578">
        <v>740216</v>
      </c>
      <c r="C85" s="1578">
        <v>1212722</v>
      </c>
      <c r="D85" s="1578">
        <v>1415982</v>
      </c>
      <c r="E85" s="1578">
        <v>1467111</v>
      </c>
      <c r="F85" s="1613">
        <v>1975130</v>
      </c>
      <c r="G85" s="1617">
        <f t="shared" si="5"/>
        <v>-675766</v>
      </c>
      <c r="H85" s="1579">
        <f t="shared" si="7"/>
        <v>-0.91293082019302474</v>
      </c>
      <c r="I85" s="1615">
        <f t="shared" si="6"/>
        <v>-559148</v>
      </c>
      <c r="J85" s="1579">
        <f t="shared" si="8"/>
        <v>-0.3948835507796003</v>
      </c>
    </row>
    <row r="86" spans="1:10" ht="12.6" customHeight="1" x14ac:dyDescent="0.2">
      <c r="A86" s="770" t="s">
        <v>21179</v>
      </c>
      <c r="B86" s="1578">
        <v>118559</v>
      </c>
      <c r="C86" s="1578">
        <v>25648</v>
      </c>
      <c r="D86" s="1578">
        <v>131940</v>
      </c>
      <c r="E86" s="1578">
        <v>156039</v>
      </c>
      <c r="F86" s="1613">
        <v>142814</v>
      </c>
      <c r="G86" s="1617">
        <f t="shared" si="5"/>
        <v>-13381</v>
      </c>
      <c r="H86" s="1579">
        <f t="shared" si="7"/>
        <v>-0.11286363751381169</v>
      </c>
      <c r="I86" s="1615">
        <f t="shared" si="6"/>
        <v>-10874</v>
      </c>
      <c r="J86" s="1579">
        <f t="shared" si="8"/>
        <v>-8.241624981051994E-2</v>
      </c>
    </row>
    <row r="87" spans="1:10" ht="12.6" customHeight="1" x14ac:dyDescent="0.2">
      <c r="A87" s="770" t="s">
        <v>21180</v>
      </c>
      <c r="B87" s="1578">
        <v>2079160</v>
      </c>
      <c r="C87" s="1578">
        <v>2800226</v>
      </c>
      <c r="D87" s="1578">
        <v>2117648</v>
      </c>
      <c r="E87" s="1578">
        <v>4059244</v>
      </c>
      <c r="F87" s="1613">
        <v>2497322</v>
      </c>
      <c r="G87" s="1617">
        <f t="shared" si="5"/>
        <v>-38488</v>
      </c>
      <c r="H87" s="1579">
        <f t="shared" si="7"/>
        <v>-1.8511321879989995E-2</v>
      </c>
      <c r="I87" s="1615">
        <f t="shared" si="6"/>
        <v>-379674</v>
      </c>
      <c r="J87" s="1579">
        <f t="shared" si="8"/>
        <v>-0.17929042031536874</v>
      </c>
    </row>
    <row r="88" spans="1:10" ht="12.6" customHeight="1" x14ac:dyDescent="0.2">
      <c r="A88" s="770" t="s">
        <v>21181</v>
      </c>
      <c r="B88" s="1578">
        <v>735656</v>
      </c>
      <c r="C88" s="1578">
        <v>326711</v>
      </c>
      <c r="D88" s="1578">
        <v>214373</v>
      </c>
      <c r="E88" s="1578">
        <v>263842</v>
      </c>
      <c r="F88" s="1613">
        <v>74270</v>
      </c>
      <c r="G88" s="1617">
        <f t="shared" si="5"/>
        <v>521283</v>
      </c>
      <c r="H88" s="1579">
        <f t="shared" si="7"/>
        <v>0.70859613732505411</v>
      </c>
      <c r="I88" s="1615">
        <f t="shared" si="6"/>
        <v>140103</v>
      </c>
      <c r="J88" s="1579">
        <f t="shared" si="8"/>
        <v>0.65354778820093951</v>
      </c>
    </row>
    <row r="89" spans="1:10" ht="12.6" customHeight="1" x14ac:dyDescent="0.2">
      <c r="A89" s="770" t="s">
        <v>177</v>
      </c>
      <c r="B89" s="1578">
        <v>25666207</v>
      </c>
      <c r="C89" s="1578">
        <v>33610950</v>
      </c>
      <c r="D89" s="1578">
        <v>28180177</v>
      </c>
      <c r="E89" s="1578">
        <v>85916657</v>
      </c>
      <c r="F89" s="1613">
        <v>33621365</v>
      </c>
      <c r="G89" s="1617">
        <f t="shared" si="5"/>
        <v>-2513970</v>
      </c>
      <c r="H89" s="1579">
        <f t="shared" si="7"/>
        <v>-9.7948637287932724E-2</v>
      </c>
      <c r="I89" s="1615">
        <f t="shared" si="6"/>
        <v>-5441188</v>
      </c>
      <c r="J89" s="1579">
        <f t="shared" si="8"/>
        <v>-0.19308565733990954</v>
      </c>
    </row>
    <row r="90" spans="1:10" ht="12.6" customHeight="1" x14ac:dyDescent="0.2">
      <c r="A90" s="770" t="s">
        <v>21182</v>
      </c>
      <c r="B90" s="1578">
        <v>180273</v>
      </c>
      <c r="C90" s="1578">
        <v>292091</v>
      </c>
      <c r="D90" s="1578">
        <v>234553</v>
      </c>
      <c r="E90" s="1578">
        <v>405224</v>
      </c>
      <c r="F90" s="1613">
        <v>324329</v>
      </c>
      <c r="G90" s="1617">
        <f t="shared" si="5"/>
        <v>-54280</v>
      </c>
      <c r="H90" s="1579">
        <f t="shared" si="7"/>
        <v>-0.30109888890737935</v>
      </c>
      <c r="I90" s="1615">
        <f t="shared" si="6"/>
        <v>-89776</v>
      </c>
      <c r="J90" s="1579">
        <f t="shared" si="8"/>
        <v>-0.38275357808256555</v>
      </c>
    </row>
    <row r="91" spans="1:10" ht="12.6" customHeight="1" x14ac:dyDescent="0.2">
      <c r="A91" s="770" t="s">
        <v>21183</v>
      </c>
      <c r="B91" s="1578">
        <v>302846</v>
      </c>
      <c r="C91" s="1578">
        <v>511327</v>
      </c>
      <c r="D91" s="1578">
        <v>275282</v>
      </c>
      <c r="E91" s="1578">
        <v>243967</v>
      </c>
      <c r="F91" s="1613">
        <v>397222</v>
      </c>
      <c r="G91" s="1617">
        <f t="shared" si="5"/>
        <v>27564</v>
      </c>
      <c r="H91" s="1579">
        <f t="shared" si="7"/>
        <v>9.1016556269523125E-2</v>
      </c>
      <c r="I91" s="1615">
        <f t="shared" si="6"/>
        <v>-121940</v>
      </c>
      <c r="J91" s="1579">
        <f t="shared" si="8"/>
        <v>-0.44296394242994458</v>
      </c>
    </row>
    <row r="92" spans="1:10" ht="12.6" customHeight="1" x14ac:dyDescent="0.2">
      <c r="A92" s="770" t="s">
        <v>27</v>
      </c>
      <c r="B92" s="1578">
        <v>7197554</v>
      </c>
      <c r="C92" s="1578">
        <v>6207279</v>
      </c>
      <c r="D92" s="1578">
        <v>6082032</v>
      </c>
      <c r="E92" s="1578">
        <v>6083327</v>
      </c>
      <c r="F92" s="1613">
        <v>7296994</v>
      </c>
      <c r="G92" s="1617">
        <f t="shared" si="5"/>
        <v>1115522</v>
      </c>
      <c r="H92" s="1579">
        <f t="shared" si="7"/>
        <v>0.15498626338892352</v>
      </c>
      <c r="I92" s="1615">
        <f t="shared" si="6"/>
        <v>-1214962</v>
      </c>
      <c r="J92" s="1579">
        <f t="shared" si="8"/>
        <v>-0.1997625135809874</v>
      </c>
    </row>
    <row r="93" spans="1:10" ht="12.6" customHeight="1" x14ac:dyDescent="0.2">
      <c r="A93" s="770" t="s">
        <v>21184</v>
      </c>
      <c r="B93" s="1578">
        <v>0</v>
      </c>
      <c r="C93" s="1578">
        <v>286370</v>
      </c>
      <c r="D93" s="1578">
        <v>78782</v>
      </c>
      <c r="E93" s="1578">
        <v>162757</v>
      </c>
      <c r="F93" s="1613">
        <v>153016</v>
      </c>
      <c r="G93" s="1617">
        <f t="shared" si="5"/>
        <v>-78782</v>
      </c>
      <c r="H93" s="1579" t="str">
        <f t="shared" si="7"/>
        <v/>
      </c>
      <c r="I93" s="1615">
        <f t="shared" si="6"/>
        <v>-74234</v>
      </c>
      <c r="J93" s="1579">
        <f t="shared" si="8"/>
        <v>-0.94227107714960268</v>
      </c>
    </row>
    <row r="94" spans="1:10" x14ac:dyDescent="0.2">
      <c r="A94" s="770" t="s">
        <v>21185</v>
      </c>
      <c r="B94" s="1578">
        <v>5378119</v>
      </c>
      <c r="C94" s="1578">
        <v>5983319</v>
      </c>
      <c r="D94" s="1578">
        <v>881263</v>
      </c>
      <c r="E94" s="1578">
        <v>4083229</v>
      </c>
      <c r="F94" s="1613">
        <v>175264166</v>
      </c>
      <c r="G94" s="1617">
        <f t="shared" si="5"/>
        <v>4496856</v>
      </c>
      <c r="H94" s="1579">
        <f t="shared" si="7"/>
        <v>0.83613917802860072</v>
      </c>
      <c r="I94" s="1615">
        <f t="shared" si="6"/>
        <v>-174382903</v>
      </c>
      <c r="J94" s="1579">
        <f t="shared" si="8"/>
        <v>-197.87838931170376</v>
      </c>
    </row>
    <row r="95" spans="1:10" x14ac:dyDescent="0.2">
      <c r="A95" s="770" t="s">
        <v>21186</v>
      </c>
      <c r="B95" s="1578">
        <v>3918541</v>
      </c>
      <c r="C95" s="1578">
        <v>5169137</v>
      </c>
      <c r="D95" s="1578">
        <v>1500044</v>
      </c>
      <c r="E95" s="1578">
        <v>2340033</v>
      </c>
      <c r="F95" s="1613">
        <v>3035348</v>
      </c>
      <c r="G95" s="1617">
        <f t="shared" si="5"/>
        <v>2418497</v>
      </c>
      <c r="H95" s="1579">
        <f t="shared" si="7"/>
        <v>0.61719323595185049</v>
      </c>
      <c r="I95" s="1615">
        <f t="shared" si="6"/>
        <v>-1535304</v>
      </c>
      <c r="J95" s="1579">
        <f t="shared" si="8"/>
        <v>-1.0235059771580033</v>
      </c>
    </row>
    <row r="96" spans="1:10" ht="12.6" customHeight="1" x14ac:dyDescent="0.2">
      <c r="A96" s="770" t="s">
        <v>21187</v>
      </c>
      <c r="B96" s="1578">
        <v>4961697</v>
      </c>
      <c r="C96" s="1578">
        <v>1052026</v>
      </c>
      <c r="D96" s="1578">
        <v>462196</v>
      </c>
      <c r="E96" s="1578">
        <v>851447</v>
      </c>
      <c r="F96" s="1613">
        <v>687590</v>
      </c>
      <c r="G96" s="1617">
        <f t="shared" si="5"/>
        <v>4499501</v>
      </c>
      <c r="H96" s="1579">
        <f t="shared" si="7"/>
        <v>0.90684719361137933</v>
      </c>
      <c r="I96" s="1615">
        <f t="shared" si="6"/>
        <v>-225394</v>
      </c>
      <c r="J96" s="1579">
        <f t="shared" si="8"/>
        <v>-0.48765891526538524</v>
      </c>
    </row>
    <row r="97" spans="1:11" ht="12.6" customHeight="1" x14ac:dyDescent="0.2">
      <c r="A97" s="770" t="s">
        <v>21188</v>
      </c>
      <c r="B97" s="1578">
        <v>7284706</v>
      </c>
      <c r="C97" s="1578">
        <v>11648344</v>
      </c>
      <c r="D97" s="1578">
        <v>9181979</v>
      </c>
      <c r="E97" s="1578">
        <v>8868204</v>
      </c>
      <c r="F97" s="1613">
        <v>9825353</v>
      </c>
      <c r="G97" s="1617">
        <f t="shared" si="5"/>
        <v>-1897273</v>
      </c>
      <c r="H97" s="1579">
        <f t="shared" si="7"/>
        <v>-0.26044606330028969</v>
      </c>
      <c r="I97" s="1615">
        <f t="shared" si="6"/>
        <v>-643374</v>
      </c>
      <c r="J97" s="1579">
        <f t="shared" si="8"/>
        <v>-7.0069208391785695E-2</v>
      </c>
    </row>
    <row r="98" spans="1:11" ht="12.6" customHeight="1" x14ac:dyDescent="0.2">
      <c r="A98" s="770" t="s">
        <v>21189</v>
      </c>
      <c r="B98" s="1578">
        <v>1158718</v>
      </c>
      <c r="C98" s="1578">
        <v>472532</v>
      </c>
      <c r="D98" s="1578">
        <v>633995</v>
      </c>
      <c r="E98" s="1578">
        <v>388097</v>
      </c>
      <c r="F98" s="1613">
        <v>453607</v>
      </c>
      <c r="G98" s="1617">
        <f t="shared" si="5"/>
        <v>524723</v>
      </c>
      <c r="H98" s="1579">
        <f t="shared" si="7"/>
        <v>0.45284788878743576</v>
      </c>
      <c r="I98" s="1615">
        <f t="shared" si="6"/>
        <v>180388</v>
      </c>
      <c r="J98" s="1579">
        <f t="shared" si="8"/>
        <v>0.28452590320112936</v>
      </c>
    </row>
    <row r="99" spans="1:11" ht="12.6" customHeight="1" x14ac:dyDescent="0.2">
      <c r="A99" s="770" t="s">
        <v>21190</v>
      </c>
      <c r="B99" s="1578">
        <v>8270</v>
      </c>
      <c r="C99" s="1578">
        <v>76760</v>
      </c>
      <c r="D99" s="1578">
        <v>8270</v>
      </c>
      <c r="E99" s="1578">
        <v>22410</v>
      </c>
      <c r="F99" s="1613">
        <v>12000</v>
      </c>
      <c r="G99" s="1617">
        <f t="shared" si="5"/>
        <v>0</v>
      </c>
      <c r="H99" s="1579">
        <f t="shared" si="7"/>
        <v>0</v>
      </c>
      <c r="I99" s="1615">
        <f t="shared" si="6"/>
        <v>-3730</v>
      </c>
      <c r="J99" s="1579">
        <f t="shared" si="8"/>
        <v>-0.45102781136638453</v>
      </c>
    </row>
    <row r="100" spans="1:11" ht="12.6" customHeight="1" x14ac:dyDescent="0.2">
      <c r="A100" s="770" t="s">
        <v>21191</v>
      </c>
      <c r="B100" s="1578">
        <v>8620054</v>
      </c>
      <c r="C100" s="1578">
        <v>102440</v>
      </c>
      <c r="D100" s="1578">
        <v>590800</v>
      </c>
      <c r="E100" s="1578">
        <v>92793</v>
      </c>
      <c r="F100" s="1613">
        <v>227044</v>
      </c>
      <c r="G100" s="1617">
        <f t="shared" si="5"/>
        <v>8029254</v>
      </c>
      <c r="H100" s="1579">
        <f t="shared" si="7"/>
        <v>0.93146214629281909</v>
      </c>
      <c r="I100" s="1615">
        <f t="shared" si="6"/>
        <v>363756</v>
      </c>
      <c r="J100" s="1579">
        <f t="shared" si="8"/>
        <v>0.6157007447528775</v>
      </c>
    </row>
    <row r="101" spans="1:11" ht="12.6" customHeight="1" x14ac:dyDescent="0.2">
      <c r="A101" s="770" t="s">
        <v>21192</v>
      </c>
      <c r="B101" s="1578">
        <v>18974940</v>
      </c>
      <c r="C101" s="1578">
        <v>4203576</v>
      </c>
      <c r="D101" s="1578">
        <v>5162947</v>
      </c>
      <c r="E101" s="1578">
        <v>3385773</v>
      </c>
      <c r="F101" s="1613">
        <v>6207716</v>
      </c>
      <c r="G101" s="1617">
        <f t="shared" si="5"/>
        <v>13811993</v>
      </c>
      <c r="H101" s="1579">
        <f t="shared" si="7"/>
        <v>0.72790707111590336</v>
      </c>
      <c r="I101" s="1615">
        <f t="shared" si="6"/>
        <v>-1044769</v>
      </c>
      <c r="J101" s="1579">
        <f t="shared" si="8"/>
        <v>-0.20235904029229818</v>
      </c>
    </row>
    <row r="102" spans="1:11" ht="12.6" customHeight="1" x14ac:dyDescent="0.2">
      <c r="A102" s="770" t="s">
        <v>21193</v>
      </c>
      <c r="B102" s="1578">
        <v>279221657</v>
      </c>
      <c r="C102" s="1578">
        <v>343090393</v>
      </c>
      <c r="D102" s="1578">
        <v>247571315</v>
      </c>
      <c r="E102" s="1578">
        <v>186714824</v>
      </c>
      <c r="F102" s="1613">
        <v>247391796</v>
      </c>
      <c r="G102" s="1617">
        <f t="shared" si="5"/>
        <v>31650342</v>
      </c>
      <c r="H102" s="1579">
        <f t="shared" si="7"/>
        <v>0.11335203128602593</v>
      </c>
      <c r="I102" s="1615">
        <f t="shared" si="6"/>
        <v>179519</v>
      </c>
      <c r="J102" s="1579">
        <f t="shared" si="8"/>
        <v>7.2512035572457176E-4</v>
      </c>
    </row>
    <row r="103" spans="1:11" ht="12.6" customHeight="1" x14ac:dyDescent="0.2">
      <c r="A103" s="770" t="s">
        <v>21194</v>
      </c>
      <c r="B103" s="1578">
        <v>621453</v>
      </c>
      <c r="C103" s="1578">
        <v>4478953</v>
      </c>
      <c r="D103" s="1578">
        <v>514649</v>
      </c>
      <c r="E103" s="1578">
        <v>1065787</v>
      </c>
      <c r="F103" s="1613">
        <v>745750</v>
      </c>
      <c r="G103" s="1617">
        <f t="shared" si="5"/>
        <v>106804</v>
      </c>
      <c r="H103" s="1579">
        <f t="shared" si="7"/>
        <v>0.17186174980247904</v>
      </c>
      <c r="I103" s="1615">
        <f t="shared" si="6"/>
        <v>-231101</v>
      </c>
      <c r="J103" s="1579">
        <f t="shared" si="8"/>
        <v>-0.44904585455329749</v>
      </c>
    </row>
    <row r="104" spans="1:11" ht="12.6" customHeight="1" x14ac:dyDescent="0.2">
      <c r="A104" s="770" t="s">
        <v>21195</v>
      </c>
      <c r="B104" s="1578">
        <v>1343870</v>
      </c>
      <c r="C104" s="1578">
        <v>11193548</v>
      </c>
      <c r="D104" s="1578">
        <v>3101304</v>
      </c>
      <c r="E104" s="1578">
        <v>5989463</v>
      </c>
      <c r="F104" s="1613">
        <v>8451918</v>
      </c>
      <c r="G104" s="1617">
        <f t="shared" si="5"/>
        <v>-1757434</v>
      </c>
      <c r="H104" s="1579">
        <f t="shared" si="7"/>
        <v>-1.3077410761457582</v>
      </c>
      <c r="I104" s="1615">
        <f t="shared" si="6"/>
        <v>-5350614</v>
      </c>
      <c r="J104" s="1579">
        <f t="shared" si="8"/>
        <v>-1.7252787859558432</v>
      </c>
    </row>
    <row r="105" spans="1:11" ht="12.6" customHeight="1" x14ac:dyDescent="0.2">
      <c r="A105" s="770" t="s">
        <v>180</v>
      </c>
      <c r="B105" s="1578">
        <v>239045711</v>
      </c>
      <c r="C105" s="1578">
        <v>239189153</v>
      </c>
      <c r="D105" s="1578">
        <v>262674643</v>
      </c>
      <c r="E105" s="1578">
        <v>253676977</v>
      </c>
      <c r="F105" s="1613">
        <v>250919387</v>
      </c>
      <c r="G105" s="1617">
        <f t="shared" si="5"/>
        <v>-23628932</v>
      </c>
      <c r="H105" s="1579">
        <f t="shared" si="7"/>
        <v>-9.8846918863982461E-2</v>
      </c>
      <c r="I105" s="1615">
        <f t="shared" si="6"/>
        <v>11755256</v>
      </c>
      <c r="J105" s="1579">
        <f t="shared" si="8"/>
        <v>4.475215371283478E-2</v>
      </c>
    </row>
    <row r="106" spans="1:11" ht="12.6" customHeight="1" x14ac:dyDescent="0.2">
      <c r="A106" s="770" t="s">
        <v>21196</v>
      </c>
      <c r="B106" s="1578">
        <v>0</v>
      </c>
      <c r="C106" s="1578">
        <v>0</v>
      </c>
      <c r="D106" s="1578">
        <v>55580270</v>
      </c>
      <c r="E106" s="1578">
        <v>116159268</v>
      </c>
      <c r="F106" s="1613">
        <v>141247066</v>
      </c>
      <c r="G106" s="1617">
        <f>+B106-D106</f>
        <v>-55580270</v>
      </c>
      <c r="H106" s="1579" t="str">
        <f t="shared" si="7"/>
        <v/>
      </c>
      <c r="I106" s="1615">
        <f t="shared" si="6"/>
        <v>-85666796</v>
      </c>
      <c r="J106" s="1579">
        <f t="shared" si="8"/>
        <v>-1.5413166578715793</v>
      </c>
    </row>
    <row r="107" spans="1:11" ht="20.25" customHeight="1" thickBot="1" x14ac:dyDescent="0.25">
      <c r="A107" s="1353" t="s">
        <v>21200</v>
      </c>
      <c r="B107" s="1083">
        <f t="shared" ref="B107:G107" si="9">SUM(B58:B106)</f>
        <v>793875037</v>
      </c>
      <c r="C107" s="1083">
        <f t="shared" si="9"/>
        <v>798312490</v>
      </c>
      <c r="D107" s="1083">
        <f t="shared" si="9"/>
        <v>787051263</v>
      </c>
      <c r="E107" s="1083">
        <f t="shared" si="9"/>
        <v>841552346</v>
      </c>
      <c r="F107" s="1355">
        <f t="shared" si="9"/>
        <v>1063211849</v>
      </c>
      <c r="G107" s="1353">
        <f t="shared" si="9"/>
        <v>6823774</v>
      </c>
      <c r="H107" s="1300">
        <f>+IF(B107&gt;0,G107/B107,"")</f>
        <v>8.5955266030111992E-3</v>
      </c>
      <c r="I107" s="1351">
        <f>SUM(I58:I106)</f>
        <v>-276160586</v>
      </c>
      <c r="J107" s="1300">
        <f t="shared" si="8"/>
        <v>-0.35088004934692546</v>
      </c>
    </row>
    <row r="108" spans="1:11" ht="20.25" customHeight="1" thickTop="1" thickBot="1" x14ac:dyDescent="0.25">
      <c r="A108" s="2005" t="s">
        <v>21201</v>
      </c>
      <c r="B108" s="2004"/>
      <c r="C108" s="2004"/>
      <c r="D108" s="2004"/>
      <c r="E108" s="2004"/>
      <c r="F108" s="2004"/>
      <c r="G108" s="2004"/>
      <c r="H108" s="2004"/>
      <c r="I108" s="2004"/>
      <c r="J108" s="2004"/>
      <c r="K108" s="1260"/>
    </row>
    <row r="109" spans="1:11" ht="12.6" customHeight="1" thickTop="1" x14ac:dyDescent="0.2">
      <c r="A109" s="1047" t="s">
        <v>21158</v>
      </c>
      <c r="B109" s="1576">
        <v>1590372</v>
      </c>
      <c r="C109" s="1576">
        <v>852476</v>
      </c>
      <c r="D109" s="1576">
        <v>987755</v>
      </c>
      <c r="E109" s="1576">
        <v>586650</v>
      </c>
      <c r="F109" s="1612">
        <v>547565</v>
      </c>
      <c r="G109" s="1616">
        <f>+B109-D109</f>
        <v>602617</v>
      </c>
      <c r="H109" s="1577">
        <f t="shared" si="7"/>
        <v>0.3789157505288071</v>
      </c>
      <c r="I109" s="1614">
        <f>+D109-F109</f>
        <v>440190</v>
      </c>
      <c r="J109" s="1577">
        <f t="shared" si="8"/>
        <v>0.44564694686435402</v>
      </c>
    </row>
    <row r="110" spans="1:11" x14ac:dyDescent="0.2">
      <c r="A110" s="770" t="s">
        <v>21159</v>
      </c>
      <c r="B110" s="1578">
        <v>101093</v>
      </c>
      <c r="C110" s="1578">
        <v>239519</v>
      </c>
      <c r="D110" s="1578">
        <v>85200</v>
      </c>
      <c r="E110" s="1578">
        <v>116723</v>
      </c>
      <c r="F110" s="1613">
        <v>114700</v>
      </c>
      <c r="G110" s="1617">
        <f t="shared" ref="G110:G153" si="10">+B110-D110</f>
        <v>15893</v>
      </c>
      <c r="H110" s="1579">
        <f t="shared" si="7"/>
        <v>0.15721167637719724</v>
      </c>
      <c r="I110" s="1615">
        <f t="shared" ref="I110:I153" si="11">+D110-F110</f>
        <v>-29500</v>
      </c>
      <c r="J110" s="1579">
        <f t="shared" si="8"/>
        <v>-0.34624413145539906</v>
      </c>
    </row>
    <row r="111" spans="1:11" ht="12.6" customHeight="1" x14ac:dyDescent="0.2">
      <c r="A111" s="770" t="s">
        <v>21160</v>
      </c>
      <c r="B111" s="1578">
        <v>778250</v>
      </c>
      <c r="C111" s="1578">
        <v>623540</v>
      </c>
      <c r="D111" s="1578">
        <v>569418</v>
      </c>
      <c r="E111" s="1578">
        <v>454171</v>
      </c>
      <c r="F111" s="1613">
        <v>472007</v>
      </c>
      <c r="G111" s="1617">
        <f t="shared" si="10"/>
        <v>208832</v>
      </c>
      <c r="H111" s="1579">
        <f t="shared" si="7"/>
        <v>0.26833536781239964</v>
      </c>
      <c r="I111" s="1615">
        <f t="shared" si="11"/>
        <v>97411</v>
      </c>
      <c r="J111" s="1579">
        <f t="shared" si="8"/>
        <v>0.17107116389014748</v>
      </c>
    </row>
    <row r="112" spans="1:11" ht="12.6" customHeight="1" x14ac:dyDescent="0.2">
      <c r="A112" s="770" t="s">
        <v>21199</v>
      </c>
      <c r="B112" s="1578">
        <v>2355979</v>
      </c>
      <c r="C112" s="1578">
        <v>2106564</v>
      </c>
      <c r="D112" s="1578">
        <v>2112019</v>
      </c>
      <c r="E112" s="1578">
        <v>1038364</v>
      </c>
      <c r="F112" s="1613">
        <v>1151624</v>
      </c>
      <c r="G112" s="1617">
        <f t="shared" si="10"/>
        <v>243960</v>
      </c>
      <c r="H112" s="1579">
        <f t="shared" si="7"/>
        <v>0.10354931007449557</v>
      </c>
      <c r="I112" s="1615">
        <f t="shared" si="11"/>
        <v>960395</v>
      </c>
      <c r="J112" s="1579">
        <f t="shared" si="8"/>
        <v>0.45472839022755002</v>
      </c>
    </row>
    <row r="113" spans="1:10" ht="12.6" customHeight="1" x14ac:dyDescent="0.2">
      <c r="A113" s="770" t="s">
        <v>21164</v>
      </c>
      <c r="B113" s="1578">
        <v>813765</v>
      </c>
      <c r="C113" s="1578">
        <v>1396060</v>
      </c>
      <c r="D113" s="1578">
        <v>857361</v>
      </c>
      <c r="E113" s="1578">
        <v>608582</v>
      </c>
      <c r="F113" s="1613">
        <v>757600</v>
      </c>
      <c r="G113" s="1617">
        <f t="shared" si="10"/>
        <v>-43596</v>
      </c>
      <c r="H113" s="1579">
        <f t="shared" si="7"/>
        <v>-5.3573206023852092E-2</v>
      </c>
      <c r="I113" s="1615">
        <f t="shared" si="11"/>
        <v>99761</v>
      </c>
      <c r="J113" s="1579">
        <f t="shared" si="8"/>
        <v>0.11635822016630101</v>
      </c>
    </row>
    <row r="114" spans="1:10" ht="12.6" customHeight="1" x14ac:dyDescent="0.2">
      <c r="A114" s="770" t="s">
        <v>21165</v>
      </c>
      <c r="B114" s="1578">
        <v>100236</v>
      </c>
      <c r="C114" s="1578">
        <v>126322</v>
      </c>
      <c r="D114" s="1578">
        <v>179395</v>
      </c>
      <c r="E114" s="1578">
        <v>139301</v>
      </c>
      <c r="F114" s="1613">
        <v>153571</v>
      </c>
      <c r="G114" s="1617">
        <f t="shared" si="10"/>
        <v>-79159</v>
      </c>
      <c r="H114" s="1579">
        <f t="shared" si="7"/>
        <v>-0.78972624605930009</v>
      </c>
      <c r="I114" s="1615">
        <f t="shared" si="11"/>
        <v>25824</v>
      </c>
      <c r="J114" s="1579">
        <f t="shared" si="8"/>
        <v>0.1439505002926503</v>
      </c>
    </row>
    <row r="115" spans="1:10" ht="12.6" customHeight="1" x14ac:dyDescent="0.2">
      <c r="A115" s="770" t="s">
        <v>22</v>
      </c>
      <c r="B115" s="1578">
        <v>54170</v>
      </c>
      <c r="C115" s="1578">
        <v>41066</v>
      </c>
      <c r="D115" s="1578">
        <v>46750</v>
      </c>
      <c r="E115" s="1578">
        <v>75402</v>
      </c>
      <c r="F115" s="1613">
        <v>48310</v>
      </c>
      <c r="G115" s="1617">
        <f t="shared" si="10"/>
        <v>7420</v>
      </c>
      <c r="H115" s="1579">
        <f t="shared" si="7"/>
        <v>0.13697618608085657</v>
      </c>
      <c r="I115" s="1615">
        <f t="shared" si="11"/>
        <v>-1560</v>
      </c>
      <c r="J115" s="1579">
        <f t="shared" si="8"/>
        <v>-3.3368983957219253E-2</v>
      </c>
    </row>
    <row r="116" spans="1:10" ht="12.6" customHeight="1" x14ac:dyDescent="0.2">
      <c r="A116" s="770" t="s">
        <v>178</v>
      </c>
      <c r="B116" s="1578">
        <v>344372</v>
      </c>
      <c r="C116" s="1578">
        <v>629526</v>
      </c>
      <c r="D116" s="1578">
        <v>500426</v>
      </c>
      <c r="E116" s="1578">
        <v>518050</v>
      </c>
      <c r="F116" s="1613">
        <v>315072</v>
      </c>
      <c r="G116" s="1617">
        <f t="shared" si="10"/>
        <v>-156054</v>
      </c>
      <c r="H116" s="1579">
        <f t="shared" si="7"/>
        <v>-0.45315530879397858</v>
      </c>
      <c r="I116" s="1615">
        <f t="shared" si="11"/>
        <v>185354</v>
      </c>
      <c r="J116" s="1579">
        <f t="shared" si="8"/>
        <v>0.37039242565334335</v>
      </c>
    </row>
    <row r="117" spans="1:10" ht="12.6" customHeight="1" x14ac:dyDescent="0.2">
      <c r="A117" s="770" t="s">
        <v>179</v>
      </c>
      <c r="B117" s="1578">
        <v>28029</v>
      </c>
      <c r="C117" s="1578">
        <v>3270</v>
      </c>
      <c r="D117" s="1578">
        <v>8496</v>
      </c>
      <c r="E117" s="1578">
        <v>3216</v>
      </c>
      <c r="F117" s="1613"/>
      <c r="G117" s="1617">
        <f t="shared" si="10"/>
        <v>19533</v>
      </c>
      <c r="H117" s="1579">
        <f t="shared" si="7"/>
        <v>0.69688536872524887</v>
      </c>
      <c r="I117" s="1615">
        <f t="shared" si="11"/>
        <v>8496</v>
      </c>
      <c r="J117" s="1579">
        <f t="shared" si="8"/>
        <v>1</v>
      </c>
    </row>
    <row r="118" spans="1:10" ht="12.6" customHeight="1" x14ac:dyDescent="0.2">
      <c r="A118" s="770" t="s">
        <v>21166</v>
      </c>
      <c r="B118" s="1578">
        <v>33500</v>
      </c>
      <c r="C118" s="1578">
        <v>39813</v>
      </c>
      <c r="D118" s="1578">
        <v>38870</v>
      </c>
      <c r="E118" s="1578">
        <v>59445</v>
      </c>
      <c r="F118" s="1613">
        <v>53350</v>
      </c>
      <c r="G118" s="1617">
        <f t="shared" si="10"/>
        <v>-5370</v>
      </c>
      <c r="H118" s="1579">
        <f t="shared" si="7"/>
        <v>-0.16029850746268656</v>
      </c>
      <c r="I118" s="1615">
        <f t="shared" si="11"/>
        <v>-14480</v>
      </c>
      <c r="J118" s="1579">
        <f t="shared" si="8"/>
        <v>-0.37252379727296114</v>
      </c>
    </row>
    <row r="119" spans="1:10" ht="24.6" customHeight="1" x14ac:dyDescent="0.2">
      <c r="A119" s="770" t="s">
        <v>21167</v>
      </c>
      <c r="B119" s="1578">
        <v>18500</v>
      </c>
      <c r="C119" s="1578">
        <v>502466</v>
      </c>
      <c r="D119" s="1578">
        <v>61500</v>
      </c>
      <c r="E119" s="1578">
        <v>426920</v>
      </c>
      <c r="F119" s="1613">
        <v>91224</v>
      </c>
      <c r="G119" s="1617">
        <f t="shared" si="10"/>
        <v>-43000</v>
      </c>
      <c r="H119" s="1579">
        <f t="shared" si="7"/>
        <v>-2.3243243243243241</v>
      </c>
      <c r="I119" s="1615">
        <f t="shared" si="11"/>
        <v>-29724</v>
      </c>
      <c r="J119" s="1579">
        <f t="shared" si="8"/>
        <v>-0.48331707317073169</v>
      </c>
    </row>
    <row r="120" spans="1:10" ht="12.6" customHeight="1" x14ac:dyDescent="0.2">
      <c r="A120" s="770" t="s">
        <v>181</v>
      </c>
      <c r="B120" s="1578">
        <v>0</v>
      </c>
      <c r="C120" s="1578">
        <v>15000</v>
      </c>
      <c r="D120" s="1578">
        <v>0</v>
      </c>
      <c r="E120" s="1578">
        <v>0</v>
      </c>
      <c r="F120" s="1613">
        <v>38125</v>
      </c>
      <c r="G120" s="1617">
        <f t="shared" si="10"/>
        <v>0</v>
      </c>
      <c r="H120" s="1579" t="str">
        <f t="shared" si="7"/>
        <v/>
      </c>
      <c r="I120" s="1615">
        <f t="shared" si="11"/>
        <v>-38125</v>
      </c>
      <c r="J120" s="1579" t="str">
        <f t="shared" si="8"/>
        <v/>
      </c>
    </row>
    <row r="121" spans="1:10" ht="12.6" customHeight="1" x14ac:dyDescent="0.2">
      <c r="A121" s="770" t="s">
        <v>21168</v>
      </c>
      <c r="B121" s="1578">
        <v>0</v>
      </c>
      <c r="C121" s="1578">
        <v>0</v>
      </c>
      <c r="D121" s="1578">
        <v>2120</v>
      </c>
      <c r="E121" s="1578">
        <v>2120</v>
      </c>
      <c r="F121" s="1613">
        <v>2120</v>
      </c>
      <c r="G121" s="1617">
        <f t="shared" si="10"/>
        <v>-2120</v>
      </c>
      <c r="H121" s="1579" t="str">
        <f t="shared" si="7"/>
        <v/>
      </c>
      <c r="I121" s="1615">
        <f t="shared" si="11"/>
        <v>0</v>
      </c>
      <c r="J121" s="1579">
        <f t="shared" si="8"/>
        <v>0</v>
      </c>
    </row>
    <row r="122" spans="1:10" ht="12.6" customHeight="1" x14ac:dyDescent="0.2">
      <c r="A122" s="770" t="s">
        <v>175</v>
      </c>
      <c r="B122" s="1578">
        <v>596725</v>
      </c>
      <c r="C122" s="1578">
        <v>568161</v>
      </c>
      <c r="D122" s="1578">
        <v>365170</v>
      </c>
      <c r="E122" s="1578">
        <v>521241</v>
      </c>
      <c r="F122" s="1613">
        <v>441420</v>
      </c>
      <c r="G122" s="1617">
        <f t="shared" si="10"/>
        <v>231555</v>
      </c>
      <c r="H122" s="1579">
        <f t="shared" si="7"/>
        <v>0.38804306841509906</v>
      </c>
      <c r="I122" s="1615">
        <f t="shared" si="11"/>
        <v>-76250</v>
      </c>
      <c r="J122" s="1579">
        <f t="shared" si="8"/>
        <v>-0.20880685708026397</v>
      </c>
    </row>
    <row r="123" spans="1:10" ht="12.6" customHeight="1" x14ac:dyDescent="0.2">
      <c r="A123" s="770" t="s">
        <v>182</v>
      </c>
      <c r="B123" s="1578">
        <v>4512423</v>
      </c>
      <c r="C123" s="1578">
        <v>3331096</v>
      </c>
      <c r="D123" s="1578">
        <v>1799026</v>
      </c>
      <c r="E123" s="1578">
        <v>1701901</v>
      </c>
      <c r="F123" s="1613">
        <v>1804610</v>
      </c>
      <c r="G123" s="1617">
        <f t="shared" si="10"/>
        <v>2713397</v>
      </c>
      <c r="H123" s="1579">
        <f t="shared" si="7"/>
        <v>0.60131707510576915</v>
      </c>
      <c r="I123" s="1615">
        <f t="shared" si="11"/>
        <v>-5584</v>
      </c>
      <c r="J123" s="1579">
        <f t="shared" si="8"/>
        <v>-3.103901777962075E-3</v>
      </c>
    </row>
    <row r="124" spans="1:10" ht="12.6" customHeight="1" x14ac:dyDescent="0.2">
      <c r="A124" s="770" t="s">
        <v>21169</v>
      </c>
      <c r="B124" s="1578">
        <v>1467044</v>
      </c>
      <c r="C124" s="1578">
        <v>312167</v>
      </c>
      <c r="D124" s="1578">
        <v>638825</v>
      </c>
      <c r="E124" s="1578">
        <v>36606</v>
      </c>
      <c r="F124" s="1613">
        <v>271742</v>
      </c>
      <c r="G124" s="1617">
        <f t="shared" si="10"/>
        <v>828219</v>
      </c>
      <c r="H124" s="1579">
        <f t="shared" si="7"/>
        <v>0.56454952953012993</v>
      </c>
      <c r="I124" s="1615">
        <f t="shared" si="11"/>
        <v>367083</v>
      </c>
      <c r="J124" s="1579">
        <f t="shared" si="8"/>
        <v>0.57462215786796067</v>
      </c>
    </row>
    <row r="125" spans="1:10" ht="12.6" customHeight="1" x14ac:dyDescent="0.2">
      <c r="A125" s="770" t="s">
        <v>21170</v>
      </c>
      <c r="B125" s="1578">
        <v>10187003</v>
      </c>
      <c r="C125" s="1578">
        <v>7485638</v>
      </c>
      <c r="D125" s="1578">
        <v>6919070</v>
      </c>
      <c r="E125" s="1578">
        <v>4085169</v>
      </c>
      <c r="F125" s="1613">
        <v>4895515</v>
      </c>
      <c r="G125" s="1617">
        <f t="shared" si="10"/>
        <v>3267933</v>
      </c>
      <c r="H125" s="1579">
        <f t="shared" si="7"/>
        <v>0.32079434942740276</v>
      </c>
      <c r="I125" s="1615">
        <f t="shared" si="11"/>
        <v>2023555</v>
      </c>
      <c r="J125" s="1579">
        <f t="shared" si="8"/>
        <v>0.2924605474435148</v>
      </c>
    </row>
    <row r="126" spans="1:10" ht="12.6" customHeight="1" x14ac:dyDescent="0.2">
      <c r="A126" s="770" t="s">
        <v>21171</v>
      </c>
      <c r="B126" s="1578">
        <v>4559525</v>
      </c>
      <c r="C126" s="1578">
        <v>4841995</v>
      </c>
      <c r="D126" s="1578">
        <v>4191141</v>
      </c>
      <c r="E126" s="1578">
        <v>3976795</v>
      </c>
      <c r="F126" s="1613">
        <v>3718739</v>
      </c>
      <c r="G126" s="1617">
        <f t="shared" si="10"/>
        <v>368384</v>
      </c>
      <c r="H126" s="1579">
        <f t="shared" si="7"/>
        <v>8.0794380993634202E-2</v>
      </c>
      <c r="I126" s="1615">
        <f t="shared" si="11"/>
        <v>472402</v>
      </c>
      <c r="J126" s="1579">
        <f t="shared" si="8"/>
        <v>0.11271441356900186</v>
      </c>
    </row>
    <row r="127" spans="1:10" ht="12.6" customHeight="1" x14ac:dyDescent="0.2">
      <c r="A127" s="770" t="s">
        <v>21172</v>
      </c>
      <c r="B127" s="1578">
        <v>6778914</v>
      </c>
      <c r="C127" s="1578">
        <v>7019051</v>
      </c>
      <c r="D127" s="1578">
        <v>6099866</v>
      </c>
      <c r="E127" s="1578">
        <v>6093992</v>
      </c>
      <c r="F127" s="1613">
        <v>6007316</v>
      </c>
      <c r="G127" s="1617">
        <f t="shared" si="10"/>
        <v>679048</v>
      </c>
      <c r="H127" s="1579">
        <f t="shared" si="7"/>
        <v>0.10017061729946714</v>
      </c>
      <c r="I127" s="1615">
        <f t="shared" si="11"/>
        <v>92550</v>
      </c>
      <c r="J127" s="1579">
        <f t="shared" si="8"/>
        <v>1.5172464444300907E-2</v>
      </c>
    </row>
    <row r="128" spans="1:10" ht="12.6" customHeight="1" x14ac:dyDescent="0.2">
      <c r="A128" s="770" t="s">
        <v>21173</v>
      </c>
      <c r="B128" s="1578">
        <v>6913900</v>
      </c>
      <c r="C128" s="1578">
        <v>8173626</v>
      </c>
      <c r="D128" s="1578">
        <v>6086925</v>
      </c>
      <c r="E128" s="1578">
        <v>3827729</v>
      </c>
      <c r="F128" s="1613">
        <v>2775619</v>
      </c>
      <c r="G128" s="1617">
        <f t="shared" si="10"/>
        <v>826975</v>
      </c>
      <c r="H128" s="1579">
        <f t="shared" si="7"/>
        <v>0.11961049480032977</v>
      </c>
      <c r="I128" s="1615">
        <f t="shared" si="11"/>
        <v>3311306</v>
      </c>
      <c r="J128" s="1579">
        <f t="shared" si="8"/>
        <v>0.54400308858742308</v>
      </c>
    </row>
    <row r="129" spans="1:10" x14ac:dyDescent="0.2">
      <c r="A129" s="770" t="s">
        <v>21174</v>
      </c>
      <c r="B129" s="1578">
        <v>7751056</v>
      </c>
      <c r="C129" s="1578">
        <v>4661616</v>
      </c>
      <c r="D129" s="1578">
        <v>5253865</v>
      </c>
      <c r="E129" s="1578">
        <v>3741222</v>
      </c>
      <c r="F129" s="1613">
        <v>6566776</v>
      </c>
      <c r="G129" s="1617">
        <f t="shared" si="10"/>
        <v>2497191</v>
      </c>
      <c r="H129" s="1579">
        <f t="shared" si="7"/>
        <v>0.3221742947025541</v>
      </c>
      <c r="I129" s="1615">
        <f t="shared" si="11"/>
        <v>-1312911</v>
      </c>
      <c r="J129" s="1579">
        <f t="shared" si="8"/>
        <v>-0.24989431589886685</v>
      </c>
    </row>
    <row r="130" spans="1:10" ht="12.6" customHeight="1" x14ac:dyDescent="0.2">
      <c r="A130" s="770" t="s">
        <v>21175</v>
      </c>
      <c r="B130" s="1578">
        <v>2520649</v>
      </c>
      <c r="C130" s="1578">
        <v>3245542</v>
      </c>
      <c r="D130" s="1578">
        <v>1952872</v>
      </c>
      <c r="E130" s="1578">
        <v>3095896</v>
      </c>
      <c r="F130" s="1613">
        <v>3584092</v>
      </c>
      <c r="G130" s="1617">
        <f t="shared" si="10"/>
        <v>567777</v>
      </c>
      <c r="H130" s="1579">
        <f t="shared" si="7"/>
        <v>0.22525032243680099</v>
      </c>
      <c r="I130" s="1615">
        <f t="shared" si="11"/>
        <v>-1631220</v>
      </c>
      <c r="J130" s="1579">
        <f t="shared" si="8"/>
        <v>-0.83529284049338615</v>
      </c>
    </row>
    <row r="131" spans="1:10" ht="12.6" customHeight="1" x14ac:dyDescent="0.2">
      <c r="A131" s="770" t="s">
        <v>176</v>
      </c>
      <c r="B131" s="1578">
        <v>19647871</v>
      </c>
      <c r="C131" s="1578">
        <v>20162082</v>
      </c>
      <c r="D131" s="1578">
        <v>18006076</v>
      </c>
      <c r="E131" s="1578">
        <v>19223505</v>
      </c>
      <c r="F131" s="1613">
        <v>19808405</v>
      </c>
      <c r="G131" s="1617">
        <f t="shared" si="10"/>
        <v>1641795</v>
      </c>
      <c r="H131" s="1579">
        <f t="shared" si="7"/>
        <v>8.3560961897602037E-2</v>
      </c>
      <c r="I131" s="1615">
        <f t="shared" si="11"/>
        <v>-1802329</v>
      </c>
      <c r="J131" s="1579">
        <f t="shared" si="8"/>
        <v>-0.10009560106266352</v>
      </c>
    </row>
    <row r="132" spans="1:10" ht="12.6" customHeight="1" x14ac:dyDescent="0.2">
      <c r="A132" s="770" t="s">
        <v>21176</v>
      </c>
      <c r="B132" s="1578">
        <v>7036733</v>
      </c>
      <c r="C132" s="1578">
        <v>5657038</v>
      </c>
      <c r="D132" s="1578">
        <v>6369482</v>
      </c>
      <c r="E132" s="1578">
        <v>6056207</v>
      </c>
      <c r="F132" s="1613">
        <v>6609216</v>
      </c>
      <c r="G132" s="1617">
        <f t="shared" si="10"/>
        <v>667251</v>
      </c>
      <c r="H132" s="1579">
        <f t="shared" si="7"/>
        <v>9.4823975842198358E-2</v>
      </c>
      <c r="I132" s="1615">
        <f t="shared" si="11"/>
        <v>-239734</v>
      </c>
      <c r="J132" s="1579">
        <f t="shared" si="8"/>
        <v>-3.7637911528755397E-2</v>
      </c>
    </row>
    <row r="133" spans="1:10" ht="12.6" customHeight="1" x14ac:dyDescent="0.2">
      <c r="A133" s="770" t="s">
        <v>21178</v>
      </c>
      <c r="B133" s="1578">
        <v>574944</v>
      </c>
      <c r="C133" s="1578">
        <v>458823</v>
      </c>
      <c r="D133" s="1578">
        <v>533801</v>
      </c>
      <c r="E133" s="1578">
        <v>386057</v>
      </c>
      <c r="F133" s="1613">
        <v>343935</v>
      </c>
      <c r="G133" s="1617">
        <f t="shared" si="10"/>
        <v>41143</v>
      </c>
      <c r="H133" s="1579">
        <f t="shared" si="7"/>
        <v>7.1560012801246728E-2</v>
      </c>
      <c r="I133" s="1615">
        <f t="shared" si="11"/>
        <v>189866</v>
      </c>
      <c r="J133" s="1579">
        <f t="shared" si="8"/>
        <v>0.35568685708719167</v>
      </c>
    </row>
    <row r="134" spans="1:10" ht="12.6" customHeight="1" x14ac:dyDescent="0.2">
      <c r="A134" s="770" t="s">
        <v>21179</v>
      </c>
      <c r="B134" s="1578">
        <v>106484</v>
      </c>
      <c r="C134" s="1578">
        <v>643734</v>
      </c>
      <c r="D134" s="1578">
        <v>139594</v>
      </c>
      <c r="E134" s="1578">
        <v>95154</v>
      </c>
      <c r="F134" s="1613">
        <v>203620</v>
      </c>
      <c r="G134" s="1617">
        <f t="shared" si="10"/>
        <v>-33110</v>
      </c>
      <c r="H134" s="1579">
        <f t="shared" si="7"/>
        <v>-0.31093873257954247</v>
      </c>
      <c r="I134" s="1615">
        <f t="shared" si="11"/>
        <v>-64026</v>
      </c>
      <c r="J134" s="1579">
        <f t="shared" si="8"/>
        <v>-0.4586586816052266</v>
      </c>
    </row>
    <row r="135" spans="1:10" ht="12.6" customHeight="1" x14ac:dyDescent="0.2">
      <c r="A135" s="770" t="s">
        <v>21180</v>
      </c>
      <c r="B135" s="1578">
        <v>3334047</v>
      </c>
      <c r="C135" s="1578">
        <v>3183294</v>
      </c>
      <c r="D135" s="1578">
        <v>3297944</v>
      </c>
      <c r="E135" s="1578">
        <v>4565840</v>
      </c>
      <c r="F135" s="1613">
        <v>4255967</v>
      </c>
      <c r="G135" s="1617">
        <f t="shared" si="10"/>
        <v>36103</v>
      </c>
      <c r="H135" s="1579">
        <f t="shared" ref="H135:H197" si="12">+IF(B135&gt;0,G135/B135,"")</f>
        <v>1.0828581600679295E-2</v>
      </c>
      <c r="I135" s="1615">
        <f t="shared" si="11"/>
        <v>-958023</v>
      </c>
      <c r="J135" s="1579">
        <f t="shared" ref="J135:J197" si="13">+IF(D135&gt;0,I135/D135,"")</f>
        <v>-0.29049098468621665</v>
      </c>
    </row>
    <row r="136" spans="1:10" ht="12.6" customHeight="1" x14ac:dyDescent="0.2">
      <c r="A136" s="770" t="s">
        <v>21181</v>
      </c>
      <c r="B136" s="1578">
        <v>1674525</v>
      </c>
      <c r="C136" s="1578">
        <v>2122822</v>
      </c>
      <c r="D136" s="1578">
        <v>1094837</v>
      </c>
      <c r="E136" s="1578">
        <v>513322</v>
      </c>
      <c r="F136" s="1613">
        <v>18300</v>
      </c>
      <c r="G136" s="1617">
        <f t="shared" si="10"/>
        <v>579688</v>
      </c>
      <c r="H136" s="1579">
        <f t="shared" si="12"/>
        <v>0.34618055866589031</v>
      </c>
      <c r="I136" s="1615">
        <f t="shared" si="11"/>
        <v>1076537</v>
      </c>
      <c r="J136" s="1579">
        <f t="shared" si="13"/>
        <v>0.98328518309118162</v>
      </c>
    </row>
    <row r="137" spans="1:10" ht="12.6" customHeight="1" x14ac:dyDescent="0.2">
      <c r="A137" s="770" t="s">
        <v>177</v>
      </c>
      <c r="B137" s="1578">
        <v>35853604</v>
      </c>
      <c r="C137" s="1578">
        <v>35716746</v>
      </c>
      <c r="D137" s="1578">
        <v>35366484</v>
      </c>
      <c r="E137" s="1578">
        <v>32064880</v>
      </c>
      <c r="F137" s="1613">
        <v>29774688</v>
      </c>
      <c r="G137" s="1617">
        <f t="shared" si="10"/>
        <v>487120</v>
      </c>
      <c r="H137" s="1579">
        <f t="shared" si="12"/>
        <v>1.3586360802110717E-2</v>
      </c>
      <c r="I137" s="1615">
        <f t="shared" si="11"/>
        <v>5591796</v>
      </c>
      <c r="J137" s="1579">
        <f t="shared" si="13"/>
        <v>0.15811003434777401</v>
      </c>
    </row>
    <row r="138" spans="1:10" ht="12.6" customHeight="1" x14ac:dyDescent="0.2">
      <c r="A138" s="770" t="s">
        <v>21182</v>
      </c>
      <c r="B138" s="1578">
        <v>387874</v>
      </c>
      <c r="C138" s="1578">
        <v>471788</v>
      </c>
      <c r="D138" s="1578">
        <v>397705</v>
      </c>
      <c r="E138" s="1578">
        <v>615319</v>
      </c>
      <c r="F138" s="1613">
        <v>493570</v>
      </c>
      <c r="G138" s="1617">
        <f t="shared" si="10"/>
        <v>-9831</v>
      </c>
      <c r="H138" s="1579">
        <f t="shared" si="12"/>
        <v>-2.5345859737956139E-2</v>
      </c>
      <c r="I138" s="1615">
        <f t="shared" si="11"/>
        <v>-95865</v>
      </c>
      <c r="J138" s="1579">
        <f t="shared" si="13"/>
        <v>-0.24104549854791868</v>
      </c>
    </row>
    <row r="139" spans="1:10" ht="12.6" customHeight="1" x14ac:dyDescent="0.2">
      <c r="A139" s="770" t="s">
        <v>21183</v>
      </c>
      <c r="B139" s="1578">
        <v>1098717</v>
      </c>
      <c r="C139" s="1578">
        <v>1232163</v>
      </c>
      <c r="D139" s="1578">
        <v>1258674</v>
      </c>
      <c r="E139" s="1578">
        <v>695892</v>
      </c>
      <c r="F139" s="1613">
        <v>916686</v>
      </c>
      <c r="G139" s="1617">
        <f t="shared" si="10"/>
        <v>-159957</v>
      </c>
      <c r="H139" s="1579">
        <f t="shared" si="12"/>
        <v>-0.14558525989859081</v>
      </c>
      <c r="I139" s="1615">
        <f t="shared" si="11"/>
        <v>341988</v>
      </c>
      <c r="J139" s="1579">
        <f t="shared" si="13"/>
        <v>0.27170498476968619</v>
      </c>
    </row>
    <row r="140" spans="1:10" ht="12.6" customHeight="1" x14ac:dyDescent="0.2">
      <c r="A140" s="770" t="s">
        <v>27</v>
      </c>
      <c r="B140" s="1578">
        <v>2577918</v>
      </c>
      <c r="C140" s="1578">
        <v>3406798</v>
      </c>
      <c r="D140" s="1578">
        <v>3787522</v>
      </c>
      <c r="E140" s="1578">
        <v>3783207</v>
      </c>
      <c r="F140" s="1613">
        <v>3038772</v>
      </c>
      <c r="G140" s="1617">
        <f t="shared" si="10"/>
        <v>-1209604</v>
      </c>
      <c r="H140" s="1579">
        <f t="shared" si="12"/>
        <v>-0.46921740722552074</v>
      </c>
      <c r="I140" s="1615">
        <f t="shared" si="11"/>
        <v>748750</v>
      </c>
      <c r="J140" s="1579">
        <f t="shared" si="13"/>
        <v>0.19768862068655971</v>
      </c>
    </row>
    <row r="141" spans="1:10" ht="12.6" customHeight="1" x14ac:dyDescent="0.2">
      <c r="A141" s="770" t="s">
        <v>21184</v>
      </c>
      <c r="B141" s="1578">
        <v>285129</v>
      </c>
      <c r="C141" s="1578">
        <v>1</v>
      </c>
      <c r="D141" s="1578">
        <v>370000</v>
      </c>
      <c r="E141" s="1578">
        <v>63560</v>
      </c>
      <c r="F141" s="1613"/>
      <c r="G141" s="1617">
        <f t="shared" si="10"/>
        <v>-84871</v>
      </c>
      <c r="H141" s="1579">
        <f t="shared" si="12"/>
        <v>-0.29765825293112941</v>
      </c>
      <c r="I141" s="1615">
        <f t="shared" si="11"/>
        <v>370000</v>
      </c>
      <c r="J141" s="1579">
        <f t="shared" si="13"/>
        <v>1</v>
      </c>
    </row>
    <row r="142" spans="1:10" x14ac:dyDescent="0.2">
      <c r="A142" s="770" t="s">
        <v>21185</v>
      </c>
      <c r="B142" s="1578">
        <v>38093770</v>
      </c>
      <c r="C142" s="1578">
        <v>39477157</v>
      </c>
      <c r="D142" s="1578">
        <v>50541275</v>
      </c>
      <c r="E142" s="1578">
        <v>42571595</v>
      </c>
      <c r="F142" s="1613">
        <v>43490128</v>
      </c>
      <c r="G142" s="1617">
        <f t="shared" si="10"/>
        <v>-12447505</v>
      </c>
      <c r="H142" s="1579">
        <f t="shared" si="12"/>
        <v>-0.32675959874803673</v>
      </c>
      <c r="I142" s="1615">
        <f t="shared" si="11"/>
        <v>7051147</v>
      </c>
      <c r="J142" s="1579">
        <f t="shared" si="13"/>
        <v>0.13951264585232565</v>
      </c>
    </row>
    <row r="143" spans="1:10" x14ac:dyDescent="0.2">
      <c r="A143" s="770" t="s">
        <v>21186</v>
      </c>
      <c r="B143" s="1578">
        <v>4653295</v>
      </c>
      <c r="C143" s="1578">
        <v>5800124</v>
      </c>
      <c r="D143" s="1578">
        <v>1559075</v>
      </c>
      <c r="E143" s="1578">
        <v>1551441</v>
      </c>
      <c r="F143" s="1613">
        <v>2299376</v>
      </c>
      <c r="G143" s="1617">
        <f t="shared" si="10"/>
        <v>3094220</v>
      </c>
      <c r="H143" s="1579">
        <f t="shared" si="12"/>
        <v>0.66495246916432338</v>
      </c>
      <c r="I143" s="1615">
        <f t="shared" si="11"/>
        <v>-740301</v>
      </c>
      <c r="J143" s="1579">
        <f t="shared" si="13"/>
        <v>-0.47483347497714989</v>
      </c>
    </row>
    <row r="144" spans="1:10" ht="12.6" customHeight="1" x14ac:dyDescent="0.2">
      <c r="A144" s="770" t="s">
        <v>21187</v>
      </c>
      <c r="B144" s="1578">
        <v>2969979</v>
      </c>
      <c r="C144" s="1578">
        <v>2018078</v>
      </c>
      <c r="D144" s="1578">
        <v>1646106</v>
      </c>
      <c r="E144" s="1578">
        <v>1727663</v>
      </c>
      <c r="F144" s="1613">
        <v>2151260</v>
      </c>
      <c r="G144" s="1617">
        <f t="shared" si="10"/>
        <v>1323873</v>
      </c>
      <c r="H144" s="1579">
        <f t="shared" si="12"/>
        <v>0.4457516366277337</v>
      </c>
      <c r="I144" s="1615">
        <f t="shared" si="11"/>
        <v>-505154</v>
      </c>
      <c r="J144" s="1579">
        <f t="shared" si="13"/>
        <v>-0.30687817187957517</v>
      </c>
    </row>
    <row r="145" spans="1:10" ht="12.6" customHeight="1" x14ac:dyDescent="0.2">
      <c r="A145" s="770" t="s">
        <v>21188</v>
      </c>
      <c r="B145" s="1578">
        <v>16170321</v>
      </c>
      <c r="C145" s="1578">
        <v>20226064</v>
      </c>
      <c r="D145" s="1578">
        <v>25393667</v>
      </c>
      <c r="E145" s="1578">
        <v>20291864</v>
      </c>
      <c r="F145" s="1613">
        <v>32170579</v>
      </c>
      <c r="G145" s="1617">
        <f t="shared" si="10"/>
        <v>-9223346</v>
      </c>
      <c r="H145" s="1579">
        <f t="shared" si="12"/>
        <v>-0.57038731636805473</v>
      </c>
      <c r="I145" s="1615">
        <f t="shared" si="11"/>
        <v>-6776912</v>
      </c>
      <c r="J145" s="1579">
        <f t="shared" si="13"/>
        <v>-0.26687409896333603</v>
      </c>
    </row>
    <row r="146" spans="1:10" ht="12.6" customHeight="1" x14ac:dyDescent="0.2">
      <c r="A146" s="770" t="s">
        <v>21189</v>
      </c>
      <c r="B146" s="1578">
        <v>10528303</v>
      </c>
      <c r="C146" s="1578">
        <v>10593017</v>
      </c>
      <c r="D146" s="1578">
        <v>11494855</v>
      </c>
      <c r="E146" s="1578">
        <v>8998021</v>
      </c>
      <c r="F146" s="1613">
        <v>8525877</v>
      </c>
      <c r="G146" s="1617">
        <f t="shared" si="10"/>
        <v>-966552</v>
      </c>
      <c r="H146" s="1579">
        <f t="shared" si="12"/>
        <v>-9.180510857257812E-2</v>
      </c>
      <c r="I146" s="1615">
        <f t="shared" si="11"/>
        <v>2968978</v>
      </c>
      <c r="J146" s="1579">
        <f t="shared" si="13"/>
        <v>0.25828755560639954</v>
      </c>
    </row>
    <row r="147" spans="1:10" ht="12.6" customHeight="1" x14ac:dyDescent="0.2">
      <c r="A147" s="770" t="s">
        <v>21191</v>
      </c>
      <c r="B147" s="1578">
        <v>752450</v>
      </c>
      <c r="C147" s="1578">
        <v>1290277</v>
      </c>
      <c r="D147" s="1578">
        <v>115700</v>
      </c>
      <c r="E147" s="1578">
        <v>97832</v>
      </c>
      <c r="F147" s="1613">
        <v>776101</v>
      </c>
      <c r="G147" s="1617">
        <f t="shared" si="10"/>
        <v>636750</v>
      </c>
      <c r="H147" s="1579">
        <f t="shared" si="12"/>
        <v>0.84623563027443682</v>
      </c>
      <c r="I147" s="1615">
        <f t="shared" si="11"/>
        <v>-660401</v>
      </c>
      <c r="J147" s="1579">
        <f t="shared" si="13"/>
        <v>-5.7078738115816767</v>
      </c>
    </row>
    <row r="148" spans="1:10" ht="12.6" customHeight="1" x14ac:dyDescent="0.2">
      <c r="A148" s="770" t="s">
        <v>21192</v>
      </c>
      <c r="B148" s="1578">
        <v>3925547</v>
      </c>
      <c r="C148" s="1578">
        <v>2475449</v>
      </c>
      <c r="D148" s="1578">
        <v>2203518</v>
      </c>
      <c r="E148" s="1578">
        <v>777950</v>
      </c>
      <c r="F148" s="1613">
        <v>1381974</v>
      </c>
      <c r="G148" s="1617">
        <f t="shared" si="10"/>
        <v>1722029</v>
      </c>
      <c r="H148" s="1579">
        <f t="shared" si="12"/>
        <v>0.43867236846228053</v>
      </c>
      <c r="I148" s="1615">
        <f t="shared" si="11"/>
        <v>821544</v>
      </c>
      <c r="J148" s="1579">
        <f t="shared" si="13"/>
        <v>0.37283289721254831</v>
      </c>
    </row>
    <row r="149" spans="1:10" ht="12.6" customHeight="1" x14ac:dyDescent="0.2">
      <c r="A149" s="770" t="s">
        <v>21193</v>
      </c>
      <c r="B149" s="1578">
        <v>42432541</v>
      </c>
      <c r="C149" s="1578">
        <v>40891139</v>
      </c>
      <c r="D149" s="1578">
        <v>22103152</v>
      </c>
      <c r="E149" s="1578">
        <v>25269442</v>
      </c>
      <c r="F149" s="1613">
        <v>27553101</v>
      </c>
      <c r="G149" s="1617">
        <f t="shared" si="10"/>
        <v>20329389</v>
      </c>
      <c r="H149" s="1579">
        <f t="shared" si="12"/>
        <v>0.47909902449631758</v>
      </c>
      <c r="I149" s="1615">
        <f t="shared" si="11"/>
        <v>-5449949</v>
      </c>
      <c r="J149" s="1579">
        <f t="shared" si="13"/>
        <v>-0.24656886040506801</v>
      </c>
    </row>
    <row r="150" spans="1:10" ht="12.6" customHeight="1" x14ac:dyDescent="0.2">
      <c r="A150" s="770" t="s">
        <v>21194</v>
      </c>
      <c r="B150" s="1578">
        <v>127572025</v>
      </c>
      <c r="C150" s="1578">
        <v>132242731</v>
      </c>
      <c r="D150" s="1578">
        <v>130657561</v>
      </c>
      <c r="E150" s="1578">
        <v>150502001</v>
      </c>
      <c r="F150" s="1613">
        <v>173642973</v>
      </c>
      <c r="G150" s="1617">
        <f t="shared" si="10"/>
        <v>-3085536</v>
      </c>
      <c r="H150" s="1579">
        <f t="shared" si="12"/>
        <v>-2.4186619284282743E-2</v>
      </c>
      <c r="I150" s="1615">
        <f t="shared" si="11"/>
        <v>-42985412</v>
      </c>
      <c r="J150" s="1579">
        <f t="shared" si="13"/>
        <v>-0.32899291607012321</v>
      </c>
    </row>
    <row r="151" spans="1:10" ht="12.6" customHeight="1" x14ac:dyDescent="0.2">
      <c r="A151" s="770" t="s">
        <v>21195</v>
      </c>
      <c r="B151" s="1578">
        <v>1816100</v>
      </c>
      <c r="C151" s="1578">
        <v>9252224</v>
      </c>
      <c r="D151" s="1578">
        <v>4588581</v>
      </c>
      <c r="E151" s="1578">
        <v>5059532</v>
      </c>
      <c r="F151" s="1613">
        <v>2561755</v>
      </c>
      <c r="G151" s="1617">
        <f t="shared" si="10"/>
        <v>-2772481</v>
      </c>
      <c r="H151" s="1579">
        <f t="shared" si="12"/>
        <v>-1.5266125213369308</v>
      </c>
      <c r="I151" s="1615">
        <f t="shared" si="11"/>
        <v>2026826</v>
      </c>
      <c r="J151" s="1579">
        <f t="shared" si="13"/>
        <v>0.44171084699169527</v>
      </c>
    </row>
    <row r="152" spans="1:10" ht="12.6" customHeight="1" x14ac:dyDescent="0.2">
      <c r="A152" s="770" t="s">
        <v>180</v>
      </c>
      <c r="B152" s="1578">
        <v>133514310</v>
      </c>
      <c r="C152" s="1578">
        <v>139839290</v>
      </c>
      <c r="D152" s="1578">
        <v>129271650</v>
      </c>
      <c r="E152" s="1578">
        <v>138100975</v>
      </c>
      <c r="F152" s="1613">
        <v>124433134</v>
      </c>
      <c r="G152" s="1617">
        <f t="shared" si="10"/>
        <v>4242660</v>
      </c>
      <c r="H152" s="1579">
        <f t="shared" si="12"/>
        <v>3.1776818529789051E-2</v>
      </c>
      <c r="I152" s="1615">
        <f t="shared" si="11"/>
        <v>4838516</v>
      </c>
      <c r="J152" s="1579">
        <f t="shared" si="13"/>
        <v>3.7429057337784427E-2</v>
      </c>
    </row>
    <row r="153" spans="1:10" ht="12.6" customHeight="1" x14ac:dyDescent="0.2">
      <c r="A153" s="770" t="s">
        <v>21196</v>
      </c>
      <c r="B153" s="1578">
        <v>0</v>
      </c>
      <c r="C153" s="1578">
        <v>0</v>
      </c>
      <c r="D153" s="1578">
        <v>1368771</v>
      </c>
      <c r="E153" s="1578">
        <v>19204002</v>
      </c>
      <c r="F153" s="1613">
        <v>19595114</v>
      </c>
      <c r="G153" s="1617">
        <f t="shared" si="10"/>
        <v>-1368771</v>
      </c>
      <c r="H153" s="1579" t="str">
        <f t="shared" si="12"/>
        <v/>
      </c>
      <c r="I153" s="1615">
        <f t="shared" si="11"/>
        <v>-18226343</v>
      </c>
      <c r="J153" s="1579">
        <f t="shared" si="13"/>
        <v>-13.315845382463538</v>
      </c>
    </row>
    <row r="154" spans="1:10" ht="22.5" customHeight="1" thickBot="1" x14ac:dyDescent="0.25">
      <c r="A154" s="1353" t="s">
        <v>21202</v>
      </c>
      <c r="B154" s="1083">
        <f t="shared" ref="B154:G154" si="14">SUM(B109:B153)</f>
        <v>506511992</v>
      </c>
      <c r="C154" s="1083">
        <f t="shared" si="14"/>
        <v>523375353</v>
      </c>
      <c r="D154" s="1083">
        <f t="shared" si="14"/>
        <v>490322100</v>
      </c>
      <c r="E154" s="1083">
        <f t="shared" si="14"/>
        <v>513324756</v>
      </c>
      <c r="F154" s="1355">
        <f t="shared" si="14"/>
        <v>537855628</v>
      </c>
      <c r="G154" s="1353">
        <f t="shared" si="14"/>
        <v>16189892</v>
      </c>
      <c r="H154" s="1300">
        <f t="shared" si="12"/>
        <v>3.1963491991715769E-2</v>
      </c>
      <c r="I154" s="1351">
        <f>SUM(I109:I153)</f>
        <v>-47533528</v>
      </c>
      <c r="J154" s="1300">
        <f t="shared" si="13"/>
        <v>-9.694347450380067E-2</v>
      </c>
    </row>
    <row r="155" spans="1:10" ht="22.5" customHeight="1" thickTop="1" thickBot="1" x14ac:dyDescent="0.25">
      <c r="A155" s="2003" t="s">
        <v>21203</v>
      </c>
      <c r="B155" s="2004"/>
      <c r="C155" s="2004"/>
      <c r="D155" s="2004"/>
      <c r="E155" s="2004"/>
      <c r="F155" s="2004"/>
      <c r="G155" s="2004"/>
      <c r="H155" s="2004"/>
      <c r="I155" s="2004"/>
      <c r="J155" s="2004"/>
    </row>
    <row r="156" spans="1:10" ht="12.6" customHeight="1" thickTop="1" x14ac:dyDescent="0.2">
      <c r="A156" s="720" t="s">
        <v>180</v>
      </c>
      <c r="B156" s="1576">
        <v>0</v>
      </c>
      <c r="C156" s="1576">
        <v>1594200</v>
      </c>
      <c r="D156" s="1576">
        <v>0</v>
      </c>
      <c r="E156" s="1576"/>
      <c r="F156" s="1612"/>
      <c r="G156" s="1616">
        <f t="shared" ref="G156" si="15">+B156-D156</f>
        <v>0</v>
      </c>
      <c r="H156" s="1618" t="str">
        <f t="shared" si="12"/>
        <v/>
      </c>
      <c r="I156" s="1619">
        <f t="shared" ref="I156" si="16">+D156-F156</f>
        <v>0</v>
      </c>
      <c r="J156" s="1618" t="str">
        <f t="shared" si="13"/>
        <v/>
      </c>
    </row>
    <row r="157" spans="1:10" ht="29.25" customHeight="1" thickBot="1" x14ac:dyDescent="0.25">
      <c r="A157" s="1353" t="s">
        <v>21204</v>
      </c>
      <c r="B157" s="1083">
        <f t="shared" ref="B157:G157" si="17">SUM(B156:B156)</f>
        <v>0</v>
      </c>
      <c r="C157" s="1083">
        <f t="shared" si="17"/>
        <v>1594200</v>
      </c>
      <c r="D157" s="1083">
        <f t="shared" si="17"/>
        <v>0</v>
      </c>
      <c r="E157" s="1083">
        <f t="shared" si="17"/>
        <v>0</v>
      </c>
      <c r="F157" s="1355">
        <f t="shared" si="17"/>
        <v>0</v>
      </c>
      <c r="G157" s="1353">
        <f t="shared" si="17"/>
        <v>0</v>
      </c>
      <c r="H157" s="1620" t="str">
        <f t="shared" si="12"/>
        <v/>
      </c>
      <c r="I157" s="1351">
        <f>SUM(I156:I156)</f>
        <v>0</v>
      </c>
      <c r="J157" s="1300" t="str">
        <f t="shared" si="13"/>
        <v/>
      </c>
    </row>
    <row r="158" spans="1:10" ht="27.75" customHeight="1" thickTop="1" thickBot="1" x14ac:dyDescent="0.25">
      <c r="A158" s="2003" t="s">
        <v>21205</v>
      </c>
      <c r="B158" s="2004"/>
      <c r="C158" s="2004"/>
      <c r="D158" s="2004"/>
      <c r="E158" s="2004"/>
      <c r="F158" s="2004"/>
      <c r="G158" s="2004"/>
      <c r="H158" s="2004"/>
      <c r="I158" s="2004"/>
      <c r="J158" s="2004"/>
    </row>
    <row r="159" spans="1:10" ht="12.6" customHeight="1" thickTop="1" x14ac:dyDescent="0.2">
      <c r="A159" s="1047" t="s">
        <v>21158</v>
      </c>
      <c r="B159" s="1576">
        <v>0</v>
      </c>
      <c r="C159" s="1576">
        <v>540948</v>
      </c>
      <c r="D159" s="1576">
        <v>0</v>
      </c>
      <c r="E159" s="1576">
        <v>430485</v>
      </c>
      <c r="F159" s="1612"/>
      <c r="G159" s="1616">
        <f>+B159-D159</f>
        <v>0</v>
      </c>
      <c r="H159" s="1622" t="str">
        <f t="shared" si="12"/>
        <v/>
      </c>
      <c r="I159" s="1614">
        <f>+D159-F159</f>
        <v>0</v>
      </c>
      <c r="J159" s="1622" t="str">
        <f t="shared" si="13"/>
        <v/>
      </c>
    </row>
    <row r="160" spans="1:10" x14ac:dyDescent="0.2">
      <c r="A160" s="770" t="s">
        <v>21159</v>
      </c>
      <c r="B160" s="1578">
        <v>0</v>
      </c>
      <c r="C160" s="1578">
        <v>223736</v>
      </c>
      <c r="D160" s="1578">
        <v>0</v>
      </c>
      <c r="E160" s="1578">
        <v>112100</v>
      </c>
      <c r="F160" s="1613"/>
      <c r="G160" s="1617">
        <f t="shared" ref="G160:G196" si="18">+B160-D160</f>
        <v>0</v>
      </c>
      <c r="H160" s="1624" t="str">
        <f t="shared" si="12"/>
        <v/>
      </c>
      <c r="I160" s="1615">
        <f t="shared" ref="I160:I196" si="19">+D160-F160</f>
        <v>0</v>
      </c>
      <c r="J160" s="1624" t="str">
        <f t="shared" si="13"/>
        <v/>
      </c>
    </row>
    <row r="161" spans="1:10" ht="12.6" customHeight="1" x14ac:dyDescent="0.2">
      <c r="A161" s="770" t="s">
        <v>21160</v>
      </c>
      <c r="B161" s="1578">
        <v>0</v>
      </c>
      <c r="C161" s="1578">
        <v>5452</v>
      </c>
      <c r="D161" s="1578">
        <v>0</v>
      </c>
      <c r="E161" s="1578">
        <v>67500</v>
      </c>
      <c r="F161" s="1613"/>
      <c r="G161" s="1617">
        <f t="shared" si="18"/>
        <v>0</v>
      </c>
      <c r="H161" s="1624" t="str">
        <f t="shared" si="12"/>
        <v/>
      </c>
      <c r="I161" s="1615">
        <f t="shared" si="19"/>
        <v>0</v>
      </c>
      <c r="J161" s="1624" t="str">
        <f t="shared" si="13"/>
        <v/>
      </c>
    </row>
    <row r="162" spans="1:10" ht="12.6" customHeight="1" x14ac:dyDescent="0.2">
      <c r="A162" s="770" t="s">
        <v>21199</v>
      </c>
      <c r="B162" s="1578">
        <v>0</v>
      </c>
      <c r="C162" s="1578">
        <v>103168</v>
      </c>
      <c r="D162" s="1578">
        <v>0</v>
      </c>
      <c r="E162" s="1578">
        <v>91555</v>
      </c>
      <c r="F162" s="1613"/>
      <c r="G162" s="1617">
        <f t="shared" si="18"/>
        <v>0</v>
      </c>
      <c r="H162" s="1624" t="str">
        <f t="shared" si="12"/>
        <v/>
      </c>
      <c r="I162" s="1615">
        <f t="shared" si="19"/>
        <v>0</v>
      </c>
      <c r="J162" s="1624" t="str">
        <f t="shared" si="13"/>
        <v/>
      </c>
    </row>
    <row r="163" spans="1:10" ht="12.6" customHeight="1" x14ac:dyDescent="0.2">
      <c r="A163" s="770" t="s">
        <v>21164</v>
      </c>
      <c r="B163" s="1578">
        <v>0</v>
      </c>
      <c r="C163" s="1578">
        <v>69291</v>
      </c>
      <c r="D163" s="1578">
        <v>0</v>
      </c>
      <c r="E163" s="1578">
        <v>628750</v>
      </c>
      <c r="F163" s="1613"/>
      <c r="G163" s="1617">
        <f t="shared" si="18"/>
        <v>0</v>
      </c>
      <c r="H163" s="1624" t="str">
        <f t="shared" si="12"/>
        <v/>
      </c>
      <c r="I163" s="1615">
        <f t="shared" si="19"/>
        <v>0</v>
      </c>
      <c r="J163" s="1624" t="str">
        <f t="shared" si="13"/>
        <v/>
      </c>
    </row>
    <row r="164" spans="1:10" ht="12.6" customHeight="1" x14ac:dyDescent="0.2">
      <c r="A164" s="770" t="s">
        <v>21165</v>
      </c>
      <c r="B164" s="1578">
        <v>0</v>
      </c>
      <c r="C164" s="1578">
        <v>2613</v>
      </c>
      <c r="D164" s="1578">
        <v>0</v>
      </c>
      <c r="E164" s="1578">
        <v>0</v>
      </c>
      <c r="F164" s="1613"/>
      <c r="G164" s="1617">
        <f t="shared" si="18"/>
        <v>0</v>
      </c>
      <c r="H164" s="1624" t="str">
        <f t="shared" si="12"/>
        <v/>
      </c>
      <c r="I164" s="1615">
        <f t="shared" si="19"/>
        <v>0</v>
      </c>
      <c r="J164" s="1624" t="str">
        <f t="shared" si="13"/>
        <v/>
      </c>
    </row>
    <row r="165" spans="1:10" ht="12.6" customHeight="1" x14ac:dyDescent="0.2">
      <c r="A165" s="770" t="s">
        <v>22</v>
      </c>
      <c r="B165" s="1578">
        <v>0</v>
      </c>
      <c r="C165" s="1578">
        <v>0</v>
      </c>
      <c r="D165" s="1578">
        <v>0</v>
      </c>
      <c r="E165" s="1578">
        <v>512152</v>
      </c>
      <c r="F165" s="1613"/>
      <c r="G165" s="1617">
        <f t="shared" si="18"/>
        <v>0</v>
      </c>
      <c r="H165" s="1624" t="str">
        <f t="shared" si="12"/>
        <v/>
      </c>
      <c r="I165" s="1615">
        <f t="shared" si="19"/>
        <v>0</v>
      </c>
      <c r="J165" s="1624" t="str">
        <f t="shared" si="13"/>
        <v/>
      </c>
    </row>
    <row r="166" spans="1:10" ht="12.6" customHeight="1" x14ac:dyDescent="0.2">
      <c r="A166" s="770" t="s">
        <v>178</v>
      </c>
      <c r="B166" s="1578">
        <v>0</v>
      </c>
      <c r="C166" s="1578">
        <v>114046</v>
      </c>
      <c r="D166" s="1578">
        <v>0</v>
      </c>
      <c r="E166" s="1578">
        <v>354143</v>
      </c>
      <c r="F166" s="1613"/>
      <c r="G166" s="1617">
        <f t="shared" si="18"/>
        <v>0</v>
      </c>
      <c r="H166" s="1624" t="str">
        <f t="shared" si="12"/>
        <v/>
      </c>
      <c r="I166" s="1615">
        <f t="shared" si="19"/>
        <v>0</v>
      </c>
      <c r="J166" s="1624" t="str">
        <f t="shared" si="13"/>
        <v/>
      </c>
    </row>
    <row r="167" spans="1:10" ht="12.6" customHeight="1" x14ac:dyDescent="0.2">
      <c r="A167" s="770" t="s">
        <v>21166</v>
      </c>
      <c r="B167" s="1578">
        <v>0</v>
      </c>
      <c r="C167" s="1578">
        <v>0</v>
      </c>
      <c r="D167" s="1578">
        <v>0</v>
      </c>
      <c r="E167" s="1578">
        <v>452525</v>
      </c>
      <c r="F167" s="1613"/>
      <c r="G167" s="1617">
        <f t="shared" si="18"/>
        <v>0</v>
      </c>
      <c r="H167" s="1624" t="str">
        <f t="shared" si="12"/>
        <v/>
      </c>
      <c r="I167" s="1615">
        <f t="shared" si="19"/>
        <v>0</v>
      </c>
      <c r="J167" s="1624" t="str">
        <f t="shared" si="13"/>
        <v/>
      </c>
    </row>
    <row r="168" spans="1:10" ht="24.6" customHeight="1" x14ac:dyDescent="0.2">
      <c r="A168" s="770" t="s">
        <v>21167</v>
      </c>
      <c r="B168" s="1578">
        <v>0</v>
      </c>
      <c r="C168" s="1578">
        <v>1695</v>
      </c>
      <c r="D168" s="1578">
        <v>0</v>
      </c>
      <c r="E168" s="1578">
        <v>350887</v>
      </c>
      <c r="F168" s="1613"/>
      <c r="G168" s="1617">
        <f t="shared" si="18"/>
        <v>0</v>
      </c>
      <c r="H168" s="1624" t="str">
        <f t="shared" si="12"/>
        <v/>
      </c>
      <c r="I168" s="1615">
        <f t="shared" si="19"/>
        <v>0</v>
      </c>
      <c r="J168" s="1624" t="str">
        <f t="shared" si="13"/>
        <v/>
      </c>
    </row>
    <row r="169" spans="1:10" ht="12.6" customHeight="1" x14ac:dyDescent="0.2">
      <c r="A169" s="770" t="s">
        <v>21168</v>
      </c>
      <c r="B169" s="1578">
        <v>10708706</v>
      </c>
      <c r="C169" s="1578">
        <v>11862439</v>
      </c>
      <c r="D169" s="1578">
        <v>0</v>
      </c>
      <c r="E169" s="1578">
        <v>13471623</v>
      </c>
      <c r="F169" s="1613"/>
      <c r="G169" s="1617">
        <f t="shared" si="18"/>
        <v>10708706</v>
      </c>
      <c r="H169" s="1624">
        <f t="shared" si="12"/>
        <v>1</v>
      </c>
      <c r="I169" s="1615">
        <f t="shared" si="19"/>
        <v>0</v>
      </c>
      <c r="J169" s="1624" t="str">
        <f t="shared" si="13"/>
        <v/>
      </c>
    </row>
    <row r="170" spans="1:10" ht="12.6" customHeight="1" x14ac:dyDescent="0.2">
      <c r="A170" s="770" t="s">
        <v>182</v>
      </c>
      <c r="B170" s="1578">
        <v>1821246</v>
      </c>
      <c r="C170" s="1578">
        <v>6248947</v>
      </c>
      <c r="D170" s="1578">
        <v>0</v>
      </c>
      <c r="E170" s="1578">
        <v>4158073</v>
      </c>
      <c r="F170" s="1613"/>
      <c r="G170" s="1617">
        <f t="shared" si="18"/>
        <v>1821246</v>
      </c>
      <c r="H170" s="1624">
        <f t="shared" si="12"/>
        <v>1</v>
      </c>
      <c r="I170" s="1615">
        <f t="shared" si="19"/>
        <v>0</v>
      </c>
      <c r="J170" s="1624" t="str">
        <f t="shared" si="13"/>
        <v/>
      </c>
    </row>
    <row r="171" spans="1:10" ht="12.6" customHeight="1" x14ac:dyDescent="0.2">
      <c r="A171" s="770" t="s">
        <v>21169</v>
      </c>
      <c r="B171" s="1578">
        <v>0</v>
      </c>
      <c r="C171" s="1578">
        <v>4180</v>
      </c>
      <c r="D171" s="1578">
        <v>0</v>
      </c>
      <c r="E171" s="1578"/>
      <c r="F171" s="1613"/>
      <c r="G171" s="1617">
        <f t="shared" si="18"/>
        <v>0</v>
      </c>
      <c r="H171" s="1624" t="str">
        <f t="shared" si="12"/>
        <v/>
      </c>
      <c r="I171" s="1615">
        <f t="shared" si="19"/>
        <v>0</v>
      </c>
      <c r="J171" s="1624" t="str">
        <f t="shared" si="13"/>
        <v/>
      </c>
    </row>
    <row r="172" spans="1:10" ht="12.6" customHeight="1" x14ac:dyDescent="0.2">
      <c r="A172" s="770" t="s">
        <v>21170</v>
      </c>
      <c r="B172" s="1578">
        <v>0</v>
      </c>
      <c r="C172" s="1578">
        <v>8565316</v>
      </c>
      <c r="D172" s="1578">
        <v>0</v>
      </c>
      <c r="E172" s="1578">
        <v>22338919</v>
      </c>
      <c r="F172" s="1613"/>
      <c r="G172" s="1617">
        <f t="shared" si="18"/>
        <v>0</v>
      </c>
      <c r="H172" s="1624" t="str">
        <f t="shared" si="12"/>
        <v/>
      </c>
      <c r="I172" s="1615">
        <f t="shared" si="19"/>
        <v>0</v>
      </c>
      <c r="J172" s="1624" t="str">
        <f t="shared" si="13"/>
        <v/>
      </c>
    </row>
    <row r="173" spans="1:10" ht="12.6" customHeight="1" x14ac:dyDescent="0.2">
      <c r="A173" s="770" t="s">
        <v>21171</v>
      </c>
      <c r="B173" s="1578">
        <v>0</v>
      </c>
      <c r="C173" s="1578">
        <v>11040</v>
      </c>
      <c r="D173" s="1578">
        <v>33600</v>
      </c>
      <c r="E173" s="1578">
        <v>53200</v>
      </c>
      <c r="F173" s="1613">
        <v>24000</v>
      </c>
      <c r="G173" s="1617">
        <f t="shared" si="18"/>
        <v>-33600</v>
      </c>
      <c r="H173" s="1624" t="str">
        <f t="shared" si="12"/>
        <v/>
      </c>
      <c r="I173" s="1615">
        <f t="shared" si="19"/>
        <v>9600</v>
      </c>
      <c r="J173" s="1624">
        <f t="shared" si="13"/>
        <v>0.2857142857142857</v>
      </c>
    </row>
    <row r="174" spans="1:10" ht="12.6" customHeight="1" x14ac:dyDescent="0.2">
      <c r="A174" s="770" t="s">
        <v>21172</v>
      </c>
      <c r="B174" s="1578">
        <v>13920</v>
      </c>
      <c r="C174" s="1578">
        <v>721847</v>
      </c>
      <c r="D174" s="1578">
        <v>61344</v>
      </c>
      <c r="E174" s="1578">
        <v>1091744</v>
      </c>
      <c r="F174" s="1613">
        <v>61344</v>
      </c>
      <c r="G174" s="1617">
        <f t="shared" si="18"/>
        <v>-47424</v>
      </c>
      <c r="H174" s="1624">
        <f t="shared" si="12"/>
        <v>-3.4068965517241381</v>
      </c>
      <c r="I174" s="1615">
        <f t="shared" si="19"/>
        <v>0</v>
      </c>
      <c r="J174" s="1624">
        <f t="shared" si="13"/>
        <v>0</v>
      </c>
    </row>
    <row r="175" spans="1:10" ht="12.6" customHeight="1" x14ac:dyDescent="0.2">
      <c r="A175" s="770" t="s">
        <v>21173</v>
      </c>
      <c r="B175" s="1578">
        <v>0</v>
      </c>
      <c r="C175" s="1578">
        <v>7540</v>
      </c>
      <c r="D175" s="1578">
        <v>0</v>
      </c>
      <c r="E175" s="1578">
        <v>400000</v>
      </c>
      <c r="F175" s="1613"/>
      <c r="G175" s="1617">
        <f t="shared" si="18"/>
        <v>0</v>
      </c>
      <c r="H175" s="1624" t="str">
        <f t="shared" si="12"/>
        <v/>
      </c>
      <c r="I175" s="1615">
        <f t="shared" si="19"/>
        <v>0</v>
      </c>
      <c r="J175" s="1624" t="str">
        <f t="shared" si="13"/>
        <v/>
      </c>
    </row>
    <row r="176" spans="1:10" x14ac:dyDescent="0.2">
      <c r="A176" s="770" t="s">
        <v>21174</v>
      </c>
      <c r="B176" s="1578">
        <v>0</v>
      </c>
      <c r="C176" s="1578">
        <v>703000</v>
      </c>
      <c r="D176" s="1578">
        <v>0</v>
      </c>
      <c r="E176" s="1578">
        <v>807500</v>
      </c>
      <c r="F176" s="1613"/>
      <c r="G176" s="1617">
        <f t="shared" si="18"/>
        <v>0</v>
      </c>
      <c r="H176" s="1624" t="str">
        <f t="shared" si="12"/>
        <v/>
      </c>
      <c r="I176" s="1615">
        <f t="shared" si="19"/>
        <v>0</v>
      </c>
      <c r="J176" s="1624" t="str">
        <f t="shared" si="13"/>
        <v/>
      </c>
    </row>
    <row r="177" spans="1:10" ht="12.6" customHeight="1" x14ac:dyDescent="0.2">
      <c r="A177" s="770" t="s">
        <v>176</v>
      </c>
      <c r="B177" s="1578">
        <v>0</v>
      </c>
      <c r="C177" s="1578">
        <v>0</v>
      </c>
      <c r="D177" s="1578">
        <v>34314</v>
      </c>
      <c r="E177" s="1578">
        <v>34314</v>
      </c>
      <c r="F177" s="1613">
        <v>116184</v>
      </c>
      <c r="G177" s="1617">
        <f t="shared" si="18"/>
        <v>-34314</v>
      </c>
      <c r="H177" s="1624" t="str">
        <f t="shared" si="12"/>
        <v/>
      </c>
      <c r="I177" s="1615">
        <f t="shared" si="19"/>
        <v>-81870</v>
      </c>
      <c r="J177" s="1624">
        <f t="shared" si="13"/>
        <v>-2.3859066270326981</v>
      </c>
    </row>
    <row r="178" spans="1:10" ht="12.6" customHeight="1" x14ac:dyDescent="0.2">
      <c r="A178" s="770" t="s">
        <v>21176</v>
      </c>
      <c r="B178" s="1578">
        <v>0</v>
      </c>
      <c r="C178" s="1578">
        <v>278124</v>
      </c>
      <c r="D178" s="1578">
        <v>0</v>
      </c>
      <c r="E178" s="1578">
        <v>14139</v>
      </c>
      <c r="F178" s="1613"/>
      <c r="G178" s="1617">
        <f t="shared" si="18"/>
        <v>0</v>
      </c>
      <c r="H178" s="1624" t="str">
        <f t="shared" si="12"/>
        <v/>
      </c>
      <c r="I178" s="1615">
        <f t="shared" si="19"/>
        <v>0</v>
      </c>
      <c r="J178" s="1624" t="str">
        <f t="shared" si="13"/>
        <v/>
      </c>
    </row>
    <row r="179" spans="1:10" ht="12.6" customHeight="1" x14ac:dyDescent="0.2">
      <c r="A179" s="770" t="s">
        <v>21178</v>
      </c>
      <c r="B179" s="1578">
        <v>0</v>
      </c>
      <c r="C179" s="1578">
        <v>32300</v>
      </c>
      <c r="D179" s="1578">
        <v>0</v>
      </c>
      <c r="E179" s="1578">
        <v>0</v>
      </c>
      <c r="F179" s="1613"/>
      <c r="G179" s="1617">
        <f t="shared" si="18"/>
        <v>0</v>
      </c>
      <c r="H179" s="1624" t="str">
        <f t="shared" si="12"/>
        <v/>
      </c>
      <c r="I179" s="1615">
        <f t="shared" si="19"/>
        <v>0</v>
      </c>
      <c r="J179" s="1624" t="str">
        <f t="shared" si="13"/>
        <v/>
      </c>
    </row>
    <row r="180" spans="1:10" ht="12.6" customHeight="1" x14ac:dyDescent="0.2">
      <c r="A180" s="770" t="s">
        <v>21180</v>
      </c>
      <c r="B180" s="1578">
        <v>0</v>
      </c>
      <c r="C180" s="1578">
        <v>540164</v>
      </c>
      <c r="D180" s="1578">
        <v>0</v>
      </c>
      <c r="E180" s="1578">
        <v>157688</v>
      </c>
      <c r="F180" s="1613"/>
      <c r="G180" s="1617">
        <f t="shared" si="18"/>
        <v>0</v>
      </c>
      <c r="H180" s="1624" t="str">
        <f t="shared" si="12"/>
        <v/>
      </c>
      <c r="I180" s="1615">
        <f t="shared" si="19"/>
        <v>0</v>
      </c>
      <c r="J180" s="1624" t="str">
        <f t="shared" si="13"/>
        <v/>
      </c>
    </row>
    <row r="181" spans="1:10" ht="12.6" customHeight="1" x14ac:dyDescent="0.2">
      <c r="A181" s="770" t="s">
        <v>21181</v>
      </c>
      <c r="B181" s="1578">
        <v>0</v>
      </c>
      <c r="C181" s="1578">
        <v>66209</v>
      </c>
      <c r="D181" s="1578">
        <v>0</v>
      </c>
      <c r="E181" s="1578"/>
      <c r="F181" s="1613"/>
      <c r="G181" s="1617">
        <f t="shared" si="18"/>
        <v>0</v>
      </c>
      <c r="H181" s="1624" t="str">
        <f t="shared" si="12"/>
        <v/>
      </c>
      <c r="I181" s="1615">
        <f t="shared" si="19"/>
        <v>0</v>
      </c>
      <c r="J181" s="1624" t="str">
        <f t="shared" si="13"/>
        <v/>
      </c>
    </row>
    <row r="182" spans="1:10" ht="12.6" customHeight="1" x14ac:dyDescent="0.2">
      <c r="A182" s="770" t="s">
        <v>177</v>
      </c>
      <c r="B182" s="1578">
        <v>80810</v>
      </c>
      <c r="C182" s="1578">
        <v>762413</v>
      </c>
      <c r="D182" s="1578">
        <v>119668</v>
      </c>
      <c r="E182" s="1578">
        <v>5405018</v>
      </c>
      <c r="F182" s="1613">
        <v>134256</v>
      </c>
      <c r="G182" s="1617">
        <f t="shared" si="18"/>
        <v>-38858</v>
      </c>
      <c r="H182" s="1624">
        <f t="shared" si="12"/>
        <v>-0.48085632966217051</v>
      </c>
      <c r="I182" s="1615">
        <f t="shared" si="19"/>
        <v>-14588</v>
      </c>
      <c r="J182" s="1624">
        <f t="shared" si="13"/>
        <v>-0.12190393421800315</v>
      </c>
    </row>
    <row r="183" spans="1:10" ht="12.6" customHeight="1" x14ac:dyDescent="0.2">
      <c r="A183" s="770" t="s">
        <v>21182</v>
      </c>
      <c r="B183" s="1578">
        <v>0</v>
      </c>
      <c r="C183" s="1578">
        <v>0</v>
      </c>
      <c r="D183" s="1578">
        <v>0</v>
      </c>
      <c r="E183" s="1578">
        <v>20000</v>
      </c>
      <c r="F183" s="1613"/>
      <c r="G183" s="1617">
        <f t="shared" si="18"/>
        <v>0</v>
      </c>
      <c r="H183" s="1624" t="str">
        <f t="shared" si="12"/>
        <v/>
      </c>
      <c r="I183" s="1615">
        <f t="shared" si="19"/>
        <v>0</v>
      </c>
      <c r="J183" s="1624" t="str">
        <f t="shared" si="13"/>
        <v/>
      </c>
    </row>
    <row r="184" spans="1:10" ht="12.6" customHeight="1" x14ac:dyDescent="0.2">
      <c r="A184" s="770" t="s">
        <v>21183</v>
      </c>
      <c r="B184" s="1578">
        <v>0</v>
      </c>
      <c r="C184" s="1578">
        <v>45803</v>
      </c>
      <c r="D184" s="1578">
        <v>0</v>
      </c>
      <c r="E184" s="1578">
        <v>624285</v>
      </c>
      <c r="F184" s="1613"/>
      <c r="G184" s="1617">
        <f t="shared" si="18"/>
        <v>0</v>
      </c>
      <c r="H184" s="1624" t="str">
        <f t="shared" si="12"/>
        <v/>
      </c>
      <c r="I184" s="1615">
        <f t="shared" si="19"/>
        <v>0</v>
      </c>
      <c r="J184" s="1624" t="str">
        <f t="shared" si="13"/>
        <v/>
      </c>
    </row>
    <row r="185" spans="1:10" ht="12.6" customHeight="1" x14ac:dyDescent="0.2">
      <c r="A185" s="770" t="s">
        <v>27</v>
      </c>
      <c r="B185" s="1578">
        <v>0</v>
      </c>
      <c r="C185" s="1578">
        <v>101525</v>
      </c>
      <c r="D185" s="1578">
        <v>0</v>
      </c>
      <c r="E185" s="1578">
        <v>1357575</v>
      </c>
      <c r="F185" s="1613"/>
      <c r="G185" s="1617">
        <f t="shared" si="18"/>
        <v>0</v>
      </c>
      <c r="H185" s="1624" t="str">
        <f t="shared" si="12"/>
        <v/>
      </c>
      <c r="I185" s="1615">
        <f t="shared" si="19"/>
        <v>0</v>
      </c>
      <c r="J185" s="1624" t="str">
        <f t="shared" si="13"/>
        <v/>
      </c>
    </row>
    <row r="186" spans="1:10" x14ac:dyDescent="0.2">
      <c r="A186" s="770" t="s">
        <v>21185</v>
      </c>
      <c r="B186" s="1578">
        <v>147371304</v>
      </c>
      <c r="C186" s="1578">
        <v>164554547</v>
      </c>
      <c r="D186" s="1578">
        <v>150000000</v>
      </c>
      <c r="E186" s="1578">
        <v>163972773</v>
      </c>
      <c r="F186" s="1613"/>
      <c r="G186" s="1617">
        <f t="shared" si="18"/>
        <v>-2628696</v>
      </c>
      <c r="H186" s="1624">
        <f t="shared" si="12"/>
        <v>-1.7837231052797092E-2</v>
      </c>
      <c r="I186" s="1615">
        <f t="shared" si="19"/>
        <v>150000000</v>
      </c>
      <c r="J186" s="1624">
        <f t="shared" si="13"/>
        <v>1</v>
      </c>
    </row>
    <row r="187" spans="1:10" x14ac:dyDescent="0.2">
      <c r="A187" s="770" t="s">
        <v>21186</v>
      </c>
      <c r="B187" s="1578">
        <v>0</v>
      </c>
      <c r="C187" s="1578">
        <v>296575</v>
      </c>
      <c r="D187" s="1578">
        <v>0</v>
      </c>
      <c r="E187" s="1578">
        <v>99000</v>
      </c>
      <c r="F187" s="1613"/>
      <c r="G187" s="1617">
        <f t="shared" si="18"/>
        <v>0</v>
      </c>
      <c r="H187" s="1624" t="str">
        <f t="shared" si="12"/>
        <v/>
      </c>
      <c r="I187" s="1615">
        <f t="shared" si="19"/>
        <v>0</v>
      </c>
      <c r="J187" s="1624" t="str">
        <f t="shared" si="13"/>
        <v/>
      </c>
    </row>
    <row r="188" spans="1:10" ht="12.6" customHeight="1" x14ac:dyDescent="0.2">
      <c r="A188" s="770" t="s">
        <v>21187</v>
      </c>
      <c r="B188" s="1578">
        <v>0</v>
      </c>
      <c r="C188" s="1578">
        <v>48000</v>
      </c>
      <c r="D188" s="1578">
        <v>0</v>
      </c>
      <c r="E188" s="1578"/>
      <c r="F188" s="1613"/>
      <c r="G188" s="1617">
        <f t="shared" si="18"/>
        <v>0</v>
      </c>
      <c r="H188" s="1624" t="str">
        <f t="shared" si="12"/>
        <v/>
      </c>
      <c r="I188" s="1615">
        <f t="shared" si="19"/>
        <v>0</v>
      </c>
      <c r="J188" s="1624" t="str">
        <f t="shared" si="13"/>
        <v/>
      </c>
    </row>
    <row r="189" spans="1:10" ht="12.6" customHeight="1" x14ac:dyDescent="0.2">
      <c r="A189" s="770" t="s">
        <v>21188</v>
      </c>
      <c r="B189" s="1578">
        <v>3397310</v>
      </c>
      <c r="C189" s="1578">
        <v>462316</v>
      </c>
      <c r="D189" s="1578">
        <v>3758248</v>
      </c>
      <c r="E189" s="1578">
        <v>3883134</v>
      </c>
      <c r="F189" s="1613">
        <v>977960</v>
      </c>
      <c r="G189" s="1617">
        <f t="shared" si="18"/>
        <v>-360938</v>
      </c>
      <c r="H189" s="1624">
        <f t="shared" si="12"/>
        <v>-0.10624229169548849</v>
      </c>
      <c r="I189" s="1615">
        <f t="shared" si="19"/>
        <v>2780288</v>
      </c>
      <c r="J189" s="1624">
        <f t="shared" si="13"/>
        <v>0.7397830052726696</v>
      </c>
    </row>
    <row r="190" spans="1:10" ht="12.6" customHeight="1" x14ac:dyDescent="0.2">
      <c r="A190" s="770" t="s">
        <v>21191</v>
      </c>
      <c r="B190" s="1578">
        <v>0</v>
      </c>
      <c r="C190" s="1578">
        <v>438092</v>
      </c>
      <c r="D190" s="1578">
        <v>0</v>
      </c>
      <c r="E190" s="1578">
        <v>0</v>
      </c>
      <c r="F190" s="1613"/>
      <c r="G190" s="1617">
        <f t="shared" si="18"/>
        <v>0</v>
      </c>
      <c r="H190" s="1624" t="str">
        <f t="shared" si="12"/>
        <v/>
      </c>
      <c r="I190" s="1615">
        <f t="shared" si="19"/>
        <v>0</v>
      </c>
      <c r="J190" s="1624" t="str">
        <f t="shared" si="13"/>
        <v/>
      </c>
    </row>
    <row r="191" spans="1:10" ht="12.6" customHeight="1" x14ac:dyDescent="0.2">
      <c r="A191" s="770" t="s">
        <v>21192</v>
      </c>
      <c r="B191" s="1578">
        <v>0</v>
      </c>
      <c r="C191" s="1578">
        <v>0</v>
      </c>
      <c r="D191" s="1578">
        <v>0</v>
      </c>
      <c r="E191" s="1578">
        <v>433220</v>
      </c>
      <c r="F191" s="1613"/>
      <c r="G191" s="1617">
        <f t="shared" si="18"/>
        <v>0</v>
      </c>
      <c r="H191" s="1624" t="str">
        <f t="shared" si="12"/>
        <v/>
      </c>
      <c r="I191" s="1615">
        <f t="shared" si="19"/>
        <v>0</v>
      </c>
      <c r="J191" s="1624" t="str">
        <f t="shared" si="13"/>
        <v/>
      </c>
    </row>
    <row r="192" spans="1:10" ht="12.6" customHeight="1" x14ac:dyDescent="0.2">
      <c r="A192" s="770" t="s">
        <v>21193</v>
      </c>
      <c r="B192" s="1578">
        <v>4611586</v>
      </c>
      <c r="C192" s="1578">
        <v>19201220</v>
      </c>
      <c r="D192" s="1578">
        <v>3823205</v>
      </c>
      <c r="E192" s="1578">
        <v>23066349</v>
      </c>
      <c r="F192" s="1613">
        <v>405131</v>
      </c>
      <c r="G192" s="1617">
        <f t="shared" si="18"/>
        <v>788381</v>
      </c>
      <c r="H192" s="1624">
        <f t="shared" si="12"/>
        <v>0.17095658630241309</v>
      </c>
      <c r="I192" s="1615">
        <f t="shared" si="19"/>
        <v>3418074</v>
      </c>
      <c r="J192" s="1624">
        <f t="shared" si="13"/>
        <v>0.89403367070298345</v>
      </c>
    </row>
    <row r="193" spans="1:10" ht="12.6" customHeight="1" x14ac:dyDescent="0.2">
      <c r="A193" s="770" t="s">
        <v>21194</v>
      </c>
      <c r="B193" s="1578">
        <v>0</v>
      </c>
      <c r="C193" s="1578">
        <v>0</v>
      </c>
      <c r="D193" s="1578">
        <v>0</v>
      </c>
      <c r="E193" s="1578">
        <v>205000</v>
      </c>
      <c r="F193" s="1613"/>
      <c r="G193" s="1617">
        <f t="shared" si="18"/>
        <v>0</v>
      </c>
      <c r="H193" s="1624" t="str">
        <f t="shared" si="12"/>
        <v/>
      </c>
      <c r="I193" s="1615">
        <f t="shared" si="19"/>
        <v>0</v>
      </c>
      <c r="J193" s="1624" t="str">
        <f t="shared" si="13"/>
        <v/>
      </c>
    </row>
    <row r="194" spans="1:10" ht="12.6" customHeight="1" x14ac:dyDescent="0.2">
      <c r="A194" s="770" t="s">
        <v>21195</v>
      </c>
      <c r="B194" s="1578">
        <v>0</v>
      </c>
      <c r="C194" s="1578">
        <v>102690</v>
      </c>
      <c r="D194" s="1578">
        <v>0</v>
      </c>
      <c r="E194" s="1578"/>
      <c r="F194" s="1613"/>
      <c r="G194" s="1617">
        <f t="shared" si="18"/>
        <v>0</v>
      </c>
      <c r="H194" s="1624" t="str">
        <f t="shared" si="12"/>
        <v/>
      </c>
      <c r="I194" s="1615">
        <f t="shared" si="19"/>
        <v>0</v>
      </c>
      <c r="J194" s="1624" t="str">
        <f t="shared" si="13"/>
        <v/>
      </c>
    </row>
    <row r="195" spans="1:10" ht="12.6" customHeight="1" x14ac:dyDescent="0.2">
      <c r="A195" s="770" t="s">
        <v>180</v>
      </c>
      <c r="B195" s="1578">
        <v>1725790</v>
      </c>
      <c r="C195" s="1578">
        <v>1725790</v>
      </c>
      <c r="D195" s="1578">
        <v>1466922</v>
      </c>
      <c r="E195" s="1578">
        <v>1789398</v>
      </c>
      <c r="F195" s="1613">
        <v>1718596</v>
      </c>
      <c r="G195" s="1617">
        <f t="shared" si="18"/>
        <v>258868</v>
      </c>
      <c r="H195" s="1624">
        <f t="shared" si="12"/>
        <v>0.149999710277612</v>
      </c>
      <c r="I195" s="1615">
        <f t="shared" si="19"/>
        <v>-251674</v>
      </c>
      <c r="J195" s="1624">
        <f t="shared" si="13"/>
        <v>-0.17156604100286177</v>
      </c>
    </row>
    <row r="196" spans="1:10" ht="12.6" customHeight="1" x14ac:dyDescent="0.2">
      <c r="A196" s="770" t="s">
        <v>21196</v>
      </c>
      <c r="B196" s="1578">
        <v>0</v>
      </c>
      <c r="C196" s="1578">
        <v>0</v>
      </c>
      <c r="D196" s="1578">
        <v>0</v>
      </c>
      <c r="E196" s="1578">
        <v>35356157</v>
      </c>
      <c r="F196" s="1613">
        <v>395632</v>
      </c>
      <c r="G196" s="1617">
        <f t="shared" si="18"/>
        <v>0</v>
      </c>
      <c r="H196" s="1624" t="str">
        <f t="shared" si="12"/>
        <v/>
      </c>
      <c r="I196" s="1615">
        <f t="shared" si="19"/>
        <v>-395632</v>
      </c>
      <c r="J196" s="1624" t="str">
        <f t="shared" si="13"/>
        <v/>
      </c>
    </row>
    <row r="197" spans="1:10" ht="24" customHeight="1" thickBot="1" x14ac:dyDescent="0.25">
      <c r="A197" s="1353" t="s">
        <v>21206</v>
      </c>
      <c r="B197" s="1083">
        <f>SUM(B159:B196)</f>
        <v>169730672</v>
      </c>
      <c r="C197" s="1083">
        <f t="shared" ref="C197:G197" si="20">SUM(C159:C196)</f>
        <v>217841026</v>
      </c>
      <c r="D197" s="1083">
        <f t="shared" si="20"/>
        <v>159297301</v>
      </c>
      <c r="E197" s="1083">
        <f t="shared" si="20"/>
        <v>281739206</v>
      </c>
      <c r="F197" s="1355">
        <f t="shared" si="20"/>
        <v>3833103</v>
      </c>
      <c r="G197" s="1353">
        <f t="shared" si="20"/>
        <v>10433371</v>
      </c>
      <c r="H197" s="1300">
        <f t="shared" si="12"/>
        <v>6.1470156672684358E-2</v>
      </c>
      <c r="I197" s="1351">
        <f>SUM(I159:I196)</f>
        <v>155464198</v>
      </c>
      <c r="J197" s="1300">
        <f t="shared" si="13"/>
        <v>0.97593742658577753</v>
      </c>
    </row>
    <row r="198" spans="1:10" ht="24.75" customHeight="1" thickTop="1" thickBot="1" x14ac:dyDescent="0.25">
      <c r="A198" s="2003" t="s">
        <v>21207</v>
      </c>
      <c r="B198" s="2004"/>
      <c r="C198" s="2004"/>
      <c r="D198" s="2004"/>
      <c r="E198" s="2004"/>
      <c r="F198" s="2004"/>
      <c r="G198" s="2004"/>
      <c r="H198" s="2004"/>
      <c r="I198" s="2004"/>
      <c r="J198" s="2004"/>
    </row>
    <row r="199" spans="1:10" ht="12" thickTop="1" x14ac:dyDescent="0.2">
      <c r="A199" s="1575" t="s">
        <v>22</v>
      </c>
      <c r="B199" s="1576">
        <v>0</v>
      </c>
      <c r="C199" s="1576">
        <v>500</v>
      </c>
      <c r="D199" s="1576">
        <v>0</v>
      </c>
      <c r="E199" s="1576">
        <v>500</v>
      </c>
      <c r="F199" s="1576"/>
      <c r="G199" s="1576">
        <f t="shared" ref="G199:G201" si="21">+B199-D199</f>
        <v>0</v>
      </c>
      <c r="H199" s="1621" t="str">
        <f t="shared" ref="H199:H202" si="22">+IF(B199&gt;0,G199/B199,"")</f>
        <v/>
      </c>
      <c r="I199" s="1094">
        <f t="shared" ref="I199:I201" si="23">+D199-F199</f>
        <v>0</v>
      </c>
      <c r="J199" s="1622" t="str">
        <f t="shared" ref="J199:J202" si="24">+IF(D199&gt;0,I199/D199,"")</f>
        <v/>
      </c>
    </row>
    <row r="200" spans="1:10" x14ac:dyDescent="0.2">
      <c r="A200" s="212" t="s">
        <v>21183</v>
      </c>
      <c r="B200" s="1578">
        <v>60000</v>
      </c>
      <c r="C200" s="1578">
        <v>58500</v>
      </c>
      <c r="D200" s="1578">
        <v>30123</v>
      </c>
      <c r="E200" s="1578">
        <v>28623</v>
      </c>
      <c r="F200" s="1578">
        <v>31569</v>
      </c>
      <c r="G200" s="1578">
        <f t="shared" si="21"/>
        <v>29877</v>
      </c>
      <c r="H200" s="1623">
        <f t="shared" si="22"/>
        <v>0.49795</v>
      </c>
      <c r="I200" s="1095">
        <f t="shared" si="23"/>
        <v>-1446</v>
      </c>
      <c r="J200" s="1624">
        <f t="shared" si="24"/>
        <v>-4.8003186933572355E-2</v>
      </c>
    </row>
    <row r="201" spans="1:10" x14ac:dyDescent="0.2">
      <c r="A201" s="212" t="s">
        <v>21193</v>
      </c>
      <c r="B201" s="1578">
        <v>0</v>
      </c>
      <c r="C201" s="1578">
        <v>1000</v>
      </c>
      <c r="D201" s="1578">
        <v>0</v>
      </c>
      <c r="E201" s="1578">
        <v>1000</v>
      </c>
      <c r="F201" s="1578"/>
      <c r="G201" s="1578">
        <f t="shared" si="21"/>
        <v>0</v>
      </c>
      <c r="H201" s="1623" t="str">
        <f t="shared" si="22"/>
        <v/>
      </c>
      <c r="I201" s="1095">
        <f t="shared" si="23"/>
        <v>0</v>
      </c>
      <c r="J201" s="1624" t="str">
        <f t="shared" si="24"/>
        <v/>
      </c>
    </row>
    <row r="202" spans="1:10" ht="21" customHeight="1" thickBot="1" x14ac:dyDescent="0.25">
      <c r="A202" s="1353" t="s">
        <v>21208</v>
      </c>
      <c r="B202" s="1083">
        <f>SUM(B199:B201)</f>
        <v>60000</v>
      </c>
      <c r="C202" s="1083">
        <f t="shared" ref="C202:G202" si="25">SUM(C199:C201)</f>
        <v>60000</v>
      </c>
      <c r="D202" s="1083">
        <f t="shared" si="25"/>
        <v>30123</v>
      </c>
      <c r="E202" s="1083">
        <f t="shared" si="25"/>
        <v>30123</v>
      </c>
      <c r="F202" s="1083">
        <f t="shared" si="25"/>
        <v>31569</v>
      </c>
      <c r="G202" s="1083">
        <f t="shared" si="25"/>
        <v>29877</v>
      </c>
      <c r="H202" s="1364">
        <f t="shared" si="22"/>
        <v>0.49795</v>
      </c>
      <c r="I202" s="1083">
        <f>SUM(I199:I201)</f>
        <v>-1446</v>
      </c>
      <c r="J202" s="1300">
        <f t="shared" si="24"/>
        <v>-4.8003186933572355E-2</v>
      </c>
    </row>
    <row r="203" spans="1:10" ht="12" thickTop="1" x14ac:dyDescent="0.2">
      <c r="A203" s="4" t="s">
        <v>40</v>
      </c>
    </row>
    <row r="204" spans="1:10" x14ac:dyDescent="0.2">
      <c r="A204" s="4" t="s">
        <v>342</v>
      </c>
    </row>
    <row r="205" spans="1:10" x14ac:dyDescent="0.2">
      <c r="A205" s="4" t="s">
        <v>121</v>
      </c>
    </row>
  </sheetData>
  <sortState xmlns:xlrd2="http://schemas.microsoft.com/office/spreadsheetml/2017/richdata2" ref="A9:K43">
    <sortCondition ref="A9:A43"/>
  </sortState>
  <mergeCells count="16">
    <mergeCell ref="A57:J57"/>
    <mergeCell ref="A108:J108"/>
    <mergeCell ref="A155:J155"/>
    <mergeCell ref="A158:J158"/>
    <mergeCell ref="A198:J198"/>
    <mergeCell ref="G4:G5"/>
    <mergeCell ref="H4:H5"/>
    <mergeCell ref="I4:I5"/>
    <mergeCell ref="J4:J5"/>
    <mergeCell ref="A6:J6"/>
    <mergeCell ref="A4:A5"/>
    <mergeCell ref="B4:B5"/>
    <mergeCell ref="C4:C5"/>
    <mergeCell ref="D4:D5"/>
    <mergeCell ref="E4:E5"/>
    <mergeCell ref="F4:F5"/>
  </mergeCells>
  <phoneticPr fontId="0" type="noConversion"/>
  <printOptions horizontalCentered="1"/>
  <pageMargins left="0.23622047244094491" right="0.23622047244094491" top="0.74803149606299213" bottom="0.74803149606299213" header="0.31496062992125984" footer="0.31496062992125984"/>
  <pageSetup paperSize="9" scale="80" fitToHeight="0"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tabColor theme="9" tint="-0.249977111117893"/>
    <pageSetUpPr fitToPage="1"/>
  </sheetPr>
  <dimension ref="A1:N97"/>
  <sheetViews>
    <sheetView topLeftCell="A68" zoomScale="110" zoomScaleNormal="110" zoomScaleSheetLayoutView="90" zoomScalePageLayoutView="85" workbookViewId="0">
      <selection activeCell="H102" sqref="H102"/>
    </sheetView>
  </sheetViews>
  <sheetFormatPr baseColWidth="10" defaultColWidth="11.42578125" defaultRowHeight="11.25" x14ac:dyDescent="0.2"/>
  <cols>
    <col min="1" max="1" width="50.140625" style="4" customWidth="1"/>
    <col min="2" max="2" width="10.28515625" style="4" customWidth="1"/>
    <col min="3" max="3" width="12.7109375" style="4" customWidth="1"/>
    <col min="4" max="4" width="13.7109375" style="4" customWidth="1"/>
    <col min="5" max="5" width="15.28515625" style="4" customWidth="1"/>
    <col min="6" max="6" width="15.5703125" style="4" customWidth="1"/>
    <col min="7" max="7" width="13" style="4" customWidth="1"/>
    <col min="8" max="8" width="14.5703125" style="4" customWidth="1"/>
    <col min="9" max="9" width="28.42578125" style="4" customWidth="1"/>
    <col min="10" max="14" width="8.7109375" style="4" customWidth="1"/>
    <col min="15" max="16384" width="11.42578125" style="4"/>
  </cols>
  <sheetData>
    <row r="1" spans="1:14" s="14" customFormat="1" ht="15.75" customHeight="1" x14ac:dyDescent="0.2">
      <c r="A1" s="1394" t="s">
        <v>305</v>
      </c>
      <c r="B1" s="11"/>
      <c r="C1" s="11"/>
      <c r="D1" s="11"/>
      <c r="E1" s="11"/>
      <c r="F1" s="11"/>
      <c r="G1" s="11"/>
      <c r="H1" s="11"/>
      <c r="I1" s="11"/>
      <c r="J1" s="11"/>
      <c r="K1" s="11"/>
      <c r="L1" s="11"/>
      <c r="M1" s="11"/>
      <c r="N1" s="11"/>
    </row>
    <row r="2" spans="1:14" s="14" customFormat="1" ht="15.75" customHeight="1" x14ac:dyDescent="0.2">
      <c r="A2" s="15" t="s">
        <v>4186</v>
      </c>
      <c r="B2" s="11"/>
      <c r="C2" s="11"/>
      <c r="D2" s="11"/>
      <c r="E2" s="11"/>
      <c r="F2" s="11"/>
      <c r="G2" s="11"/>
      <c r="H2" s="11"/>
      <c r="I2" s="11"/>
      <c r="J2" s="11"/>
      <c r="K2" s="11"/>
      <c r="L2" s="11"/>
      <c r="M2" s="11"/>
      <c r="N2" s="11"/>
    </row>
    <row r="3" spans="1:14" ht="12" thickBot="1" x14ac:dyDescent="0.25">
      <c r="A3" s="11" t="s">
        <v>63</v>
      </c>
      <c r="B3" s="292"/>
      <c r="G3" s="292"/>
      <c r="H3" s="292"/>
    </row>
    <row r="4" spans="1:14" ht="13.5" hidden="1" customHeight="1" x14ac:dyDescent="0.2">
      <c r="A4" s="681" t="s">
        <v>53</v>
      </c>
      <c r="B4" s="681"/>
      <c r="C4" s="682"/>
      <c r="D4" s="682"/>
      <c r="E4" s="682"/>
      <c r="F4" s="682"/>
      <c r="G4" s="682"/>
      <c r="H4" s="682"/>
      <c r="I4" s="682"/>
      <c r="J4" s="682"/>
      <c r="K4" s="682"/>
      <c r="L4" s="682"/>
      <c r="M4" s="682"/>
      <c r="N4" s="682"/>
    </row>
    <row r="5" spans="1:14" ht="73.150000000000006" customHeight="1" thickTop="1" thickBot="1" x14ac:dyDescent="0.25">
      <c r="A5" s="686" t="s">
        <v>56</v>
      </c>
      <c r="B5" s="687" t="s">
        <v>21278</v>
      </c>
      <c r="C5" s="687" t="s">
        <v>21283</v>
      </c>
      <c r="D5" s="687" t="s">
        <v>140</v>
      </c>
      <c r="E5" s="687" t="s">
        <v>21284</v>
      </c>
      <c r="F5" s="687" t="s">
        <v>735</v>
      </c>
      <c r="G5" s="687" t="s">
        <v>21285</v>
      </c>
      <c r="H5" s="687" t="s">
        <v>139</v>
      </c>
      <c r="I5" s="687" t="s">
        <v>21286</v>
      </c>
      <c r="J5" s="687" t="s">
        <v>21287</v>
      </c>
      <c r="K5" s="687" t="s">
        <v>21288</v>
      </c>
      <c r="L5" s="687" t="s">
        <v>21280</v>
      </c>
      <c r="M5" s="687" t="s">
        <v>21282</v>
      </c>
      <c r="N5" s="688" t="s">
        <v>21281</v>
      </c>
    </row>
    <row r="6" spans="1:14" ht="18.600000000000001" customHeight="1" thickTop="1" thickBot="1" x14ac:dyDescent="0.25">
      <c r="A6" s="2006" t="s">
        <v>676</v>
      </c>
      <c r="B6" s="2006"/>
      <c r="C6" s="2006"/>
      <c r="D6" s="2006"/>
      <c r="E6" s="2006"/>
      <c r="F6" s="2006"/>
      <c r="G6" s="2006"/>
      <c r="H6" s="2006"/>
      <c r="I6" s="2006"/>
      <c r="J6" s="2006"/>
      <c r="K6" s="2006"/>
      <c r="L6" s="2006"/>
      <c r="M6" s="2006"/>
      <c r="N6" s="2006"/>
    </row>
    <row r="7" spans="1:14" s="689" customFormat="1" ht="12" thickTop="1" x14ac:dyDescent="0.2">
      <c r="A7" s="1628" t="s">
        <v>353</v>
      </c>
      <c r="B7" s="1626"/>
      <c r="C7" s="1626"/>
      <c r="D7" s="1626"/>
      <c r="E7" s="1626"/>
      <c r="F7" s="1626"/>
      <c r="G7" s="1626"/>
      <c r="H7" s="1626"/>
      <c r="I7" s="1626"/>
      <c r="J7" s="1626"/>
      <c r="K7" s="1626"/>
      <c r="L7" s="1626"/>
      <c r="M7" s="1626"/>
      <c r="N7" s="1627"/>
    </row>
    <row r="8" spans="1:14" s="689" customFormat="1" ht="54" customHeight="1" x14ac:dyDescent="0.2">
      <c r="A8" s="696" t="s">
        <v>677</v>
      </c>
      <c r="B8" s="48">
        <v>2483109</v>
      </c>
      <c r="C8" s="691" t="s">
        <v>21279</v>
      </c>
      <c r="D8" s="690"/>
      <c r="E8" s="691" t="s">
        <v>678</v>
      </c>
      <c r="F8" s="702">
        <v>31390000.010000002</v>
      </c>
      <c r="G8" s="690"/>
      <c r="H8" s="692" t="s">
        <v>679</v>
      </c>
      <c r="I8" s="691" t="s">
        <v>680</v>
      </c>
      <c r="J8" s="690"/>
      <c r="K8" s="690"/>
      <c r="L8" s="690"/>
      <c r="M8" s="690"/>
      <c r="N8" s="697"/>
    </row>
    <row r="9" spans="1:14" s="689" customFormat="1" ht="57" customHeight="1" x14ac:dyDescent="0.2">
      <c r="A9" s="696" t="s">
        <v>681</v>
      </c>
      <c r="B9" s="48">
        <v>2483109</v>
      </c>
      <c r="C9" s="691" t="s">
        <v>21279</v>
      </c>
      <c r="D9" s="690"/>
      <c r="E9" s="691" t="s">
        <v>682</v>
      </c>
      <c r="F9" s="702">
        <v>1964372.42</v>
      </c>
      <c r="G9" s="690"/>
      <c r="H9" s="692" t="s">
        <v>683</v>
      </c>
      <c r="I9" s="691" t="s">
        <v>684</v>
      </c>
      <c r="J9" s="690"/>
      <c r="K9" s="690"/>
      <c r="L9" s="690"/>
      <c r="M9" s="690"/>
      <c r="N9" s="697"/>
    </row>
    <row r="10" spans="1:14" s="689" customFormat="1" ht="12.75" customHeight="1" x14ac:dyDescent="0.2">
      <c r="A10" s="1631" t="s">
        <v>354</v>
      </c>
      <c r="B10" s="1629"/>
      <c r="C10" s="1629"/>
      <c r="D10" s="1629"/>
      <c r="E10" s="1629"/>
      <c r="F10" s="1629"/>
      <c r="G10" s="1629"/>
      <c r="H10" s="1629"/>
      <c r="I10" s="1629"/>
      <c r="J10" s="1629"/>
      <c r="K10" s="1629"/>
      <c r="L10" s="1629"/>
      <c r="M10" s="1629"/>
      <c r="N10" s="1630"/>
    </row>
    <row r="11" spans="1:14" s="689" customFormat="1" ht="96.6" customHeight="1" x14ac:dyDescent="0.2">
      <c r="A11" s="696" t="s">
        <v>685</v>
      </c>
      <c r="B11" s="693"/>
      <c r="C11" s="691" t="s">
        <v>21279</v>
      </c>
      <c r="D11" s="690"/>
      <c r="E11" s="691" t="s">
        <v>686</v>
      </c>
      <c r="F11" s="702">
        <v>4431658.1500000004</v>
      </c>
      <c r="G11" s="690"/>
      <c r="H11" s="692" t="s">
        <v>683</v>
      </c>
      <c r="I11" s="691" t="s">
        <v>687</v>
      </c>
      <c r="J11" s="690"/>
      <c r="K11" s="690"/>
      <c r="L11" s="690"/>
      <c r="M11" s="690"/>
      <c r="N11" s="697"/>
    </row>
    <row r="12" spans="1:14" s="689" customFormat="1" ht="97.9" customHeight="1" x14ac:dyDescent="0.2">
      <c r="A12" s="696" t="s">
        <v>688</v>
      </c>
      <c r="B12" s="693"/>
      <c r="C12" s="691" t="s">
        <v>21279</v>
      </c>
      <c r="D12" s="690"/>
      <c r="E12" s="691" t="s">
        <v>686</v>
      </c>
      <c r="F12" s="703">
        <v>2265689.59</v>
      </c>
      <c r="G12" s="690"/>
      <c r="H12" s="692" t="s">
        <v>683</v>
      </c>
      <c r="I12" s="691" t="s">
        <v>687</v>
      </c>
      <c r="J12" s="690"/>
      <c r="K12" s="690"/>
      <c r="L12" s="690"/>
      <c r="M12" s="690"/>
      <c r="N12" s="697"/>
    </row>
    <row r="13" spans="1:14" s="689" customFormat="1" ht="90.6" customHeight="1" x14ac:dyDescent="0.2">
      <c r="A13" s="698" t="s">
        <v>689</v>
      </c>
      <c r="B13" s="693"/>
      <c r="C13" s="691" t="s">
        <v>21279</v>
      </c>
      <c r="D13" s="690"/>
      <c r="E13" s="691" t="s">
        <v>686</v>
      </c>
      <c r="F13" s="703">
        <v>905861.4</v>
      </c>
      <c r="G13" s="690"/>
      <c r="H13" s="692" t="s">
        <v>690</v>
      </c>
      <c r="I13" s="691" t="s">
        <v>691</v>
      </c>
      <c r="J13" s="690"/>
      <c r="K13" s="690"/>
      <c r="L13" s="690"/>
      <c r="M13" s="690"/>
      <c r="N13" s="697"/>
    </row>
    <row r="14" spans="1:14" s="689" customFormat="1" ht="84.6" customHeight="1" x14ac:dyDescent="0.2">
      <c r="A14" s="698" t="s">
        <v>692</v>
      </c>
      <c r="B14" s="693"/>
      <c r="C14" s="691" t="s">
        <v>21279</v>
      </c>
      <c r="D14" s="690"/>
      <c r="E14" s="691" t="s">
        <v>686</v>
      </c>
      <c r="F14" s="703">
        <v>1420832.1</v>
      </c>
      <c r="G14" s="690"/>
      <c r="H14" s="692" t="s">
        <v>690</v>
      </c>
      <c r="I14" s="691" t="s">
        <v>691</v>
      </c>
      <c r="J14" s="690"/>
      <c r="K14" s="690"/>
      <c r="L14" s="690"/>
      <c r="M14" s="690"/>
      <c r="N14" s="697"/>
    </row>
    <row r="15" spans="1:14" s="689" customFormat="1" ht="91.15" customHeight="1" x14ac:dyDescent="0.2">
      <c r="A15" s="698" t="s">
        <v>693</v>
      </c>
      <c r="B15" s="693"/>
      <c r="C15" s="691" t="s">
        <v>21279</v>
      </c>
      <c r="D15" s="690"/>
      <c r="E15" s="691" t="s">
        <v>686</v>
      </c>
      <c r="F15" s="703">
        <v>720535.8</v>
      </c>
      <c r="G15" s="690"/>
      <c r="H15" s="692" t="s">
        <v>690</v>
      </c>
      <c r="I15" s="691" t="s">
        <v>691</v>
      </c>
      <c r="J15" s="690"/>
      <c r="K15" s="690"/>
      <c r="L15" s="690"/>
      <c r="M15" s="690"/>
      <c r="N15" s="697"/>
    </row>
    <row r="16" spans="1:14" s="689" customFormat="1" ht="79.900000000000006" customHeight="1" x14ac:dyDescent="0.2">
      <c r="A16" s="698" t="s">
        <v>694</v>
      </c>
      <c r="B16" s="693"/>
      <c r="C16" s="691" t="s">
        <v>21279</v>
      </c>
      <c r="D16" s="690"/>
      <c r="E16" s="691" t="s">
        <v>695</v>
      </c>
      <c r="F16" s="703">
        <v>4129189.33</v>
      </c>
      <c r="G16" s="690"/>
      <c r="H16" s="692" t="s">
        <v>696</v>
      </c>
      <c r="I16" s="691" t="s">
        <v>697</v>
      </c>
      <c r="J16" s="690"/>
      <c r="K16" s="690"/>
      <c r="L16" s="690"/>
      <c r="M16" s="690"/>
      <c r="N16" s="697"/>
    </row>
    <row r="17" spans="1:14" s="689" customFormat="1" ht="84" customHeight="1" x14ac:dyDescent="0.2">
      <c r="A17" s="698" t="s">
        <v>698</v>
      </c>
      <c r="B17" s="693"/>
      <c r="C17" s="691" t="s">
        <v>21279</v>
      </c>
      <c r="D17" s="690"/>
      <c r="E17" s="691" t="s">
        <v>695</v>
      </c>
      <c r="F17" s="703">
        <v>1806948</v>
      </c>
      <c r="G17" s="690"/>
      <c r="H17" s="692" t="s">
        <v>699</v>
      </c>
      <c r="I17" s="691" t="s">
        <v>697</v>
      </c>
      <c r="J17" s="690"/>
      <c r="K17" s="690"/>
      <c r="L17" s="690"/>
      <c r="M17" s="690"/>
      <c r="N17" s="697"/>
    </row>
    <row r="18" spans="1:14" s="689" customFormat="1" ht="86.45" customHeight="1" x14ac:dyDescent="0.2">
      <c r="A18" s="698" t="s">
        <v>700</v>
      </c>
      <c r="B18" s="693"/>
      <c r="C18" s="691" t="s">
        <v>21279</v>
      </c>
      <c r="D18" s="690"/>
      <c r="E18" s="691" t="s">
        <v>701</v>
      </c>
      <c r="F18" s="703">
        <v>2840208.52</v>
      </c>
      <c r="G18" s="690"/>
      <c r="H18" s="692" t="s">
        <v>702</v>
      </c>
      <c r="I18" s="691" t="s">
        <v>703</v>
      </c>
      <c r="J18" s="690"/>
      <c r="K18" s="690"/>
      <c r="L18" s="690"/>
      <c r="M18" s="690"/>
      <c r="N18" s="697"/>
    </row>
    <row r="19" spans="1:14" s="689" customFormat="1" ht="168.6" customHeight="1" x14ac:dyDescent="0.2">
      <c r="A19" s="698" t="s">
        <v>704</v>
      </c>
      <c r="B19" s="693"/>
      <c r="C19" s="691" t="s">
        <v>21279</v>
      </c>
      <c r="D19" s="690"/>
      <c r="E19" s="691" t="s">
        <v>705</v>
      </c>
      <c r="F19" s="703">
        <v>1651179.43</v>
      </c>
      <c r="G19" s="690"/>
      <c r="H19" s="692" t="s">
        <v>706</v>
      </c>
      <c r="I19" s="691" t="s">
        <v>707</v>
      </c>
      <c r="J19" s="690"/>
      <c r="K19" s="690"/>
      <c r="L19" s="690"/>
      <c r="M19" s="690"/>
      <c r="N19" s="697"/>
    </row>
    <row r="20" spans="1:14" s="689" customFormat="1" ht="167.45" customHeight="1" x14ac:dyDescent="0.2">
      <c r="A20" s="698" t="s">
        <v>708</v>
      </c>
      <c r="B20" s="693"/>
      <c r="C20" s="691" t="s">
        <v>21279</v>
      </c>
      <c r="D20" s="690"/>
      <c r="E20" s="691" t="s">
        <v>705</v>
      </c>
      <c r="F20" s="702">
        <v>2703523.63</v>
      </c>
      <c r="G20" s="690"/>
      <c r="H20" s="692" t="s">
        <v>709</v>
      </c>
      <c r="I20" s="691" t="s">
        <v>707</v>
      </c>
      <c r="J20" s="690"/>
      <c r="K20" s="690"/>
      <c r="L20" s="690"/>
      <c r="M20" s="690"/>
      <c r="N20" s="697"/>
    </row>
    <row r="21" spans="1:14" s="689" customFormat="1" ht="79.900000000000006" customHeight="1" x14ac:dyDescent="0.2">
      <c r="A21" s="699" t="s">
        <v>710</v>
      </c>
      <c r="B21" s="693"/>
      <c r="C21" s="691" t="s">
        <v>21279</v>
      </c>
      <c r="D21" s="690"/>
      <c r="E21" s="694" t="s">
        <v>711</v>
      </c>
      <c r="F21" s="704">
        <v>3412517.65</v>
      </c>
      <c r="G21" s="690"/>
      <c r="H21" s="695" t="s">
        <v>712</v>
      </c>
      <c r="I21" s="690"/>
      <c r="J21" s="690"/>
      <c r="K21" s="690"/>
      <c r="L21" s="690"/>
      <c r="M21" s="690"/>
      <c r="N21" s="697"/>
    </row>
    <row r="22" spans="1:14" s="689" customFormat="1" ht="79.900000000000006" customHeight="1" x14ac:dyDescent="0.2">
      <c r="A22" s="699" t="s">
        <v>713</v>
      </c>
      <c r="B22" s="693"/>
      <c r="C22" s="691" t="s">
        <v>21279</v>
      </c>
      <c r="D22" s="690"/>
      <c r="E22" s="694" t="s">
        <v>714</v>
      </c>
      <c r="F22" s="704">
        <v>5240633.57</v>
      </c>
      <c r="G22" s="690"/>
      <c r="H22" s="695" t="s">
        <v>712</v>
      </c>
      <c r="I22" s="690"/>
      <c r="J22" s="690"/>
      <c r="K22" s="690"/>
      <c r="L22" s="690"/>
      <c r="M22" s="690"/>
      <c r="N22" s="697"/>
    </row>
    <row r="23" spans="1:14" s="689" customFormat="1" ht="79.900000000000006" customHeight="1" x14ac:dyDescent="0.2">
      <c r="A23" s="699" t="s">
        <v>715</v>
      </c>
      <c r="B23" s="693"/>
      <c r="C23" s="691" t="s">
        <v>21279</v>
      </c>
      <c r="D23" s="690"/>
      <c r="E23" s="694" t="s">
        <v>716</v>
      </c>
      <c r="F23" s="705">
        <v>2246950.3699999996</v>
      </c>
      <c r="G23" s="690"/>
      <c r="H23" s="695" t="s">
        <v>712</v>
      </c>
      <c r="I23" s="690"/>
      <c r="J23" s="690"/>
      <c r="K23" s="690"/>
      <c r="L23" s="690"/>
      <c r="M23" s="690"/>
      <c r="N23" s="697"/>
    </row>
    <row r="24" spans="1:14" s="689" customFormat="1" ht="79.900000000000006" customHeight="1" x14ac:dyDescent="0.2">
      <c r="A24" s="699" t="s">
        <v>717</v>
      </c>
      <c r="B24" s="693"/>
      <c r="C24" s="691" t="s">
        <v>21279</v>
      </c>
      <c r="D24" s="690"/>
      <c r="E24" s="694" t="s">
        <v>718</v>
      </c>
      <c r="F24" s="704">
        <v>6162531.9700000007</v>
      </c>
      <c r="G24" s="690"/>
      <c r="H24" s="695" t="s">
        <v>712</v>
      </c>
      <c r="I24" s="690"/>
      <c r="J24" s="690"/>
      <c r="K24" s="690"/>
      <c r="L24" s="690"/>
      <c r="M24" s="690"/>
      <c r="N24" s="697"/>
    </row>
    <row r="25" spans="1:14" s="689" customFormat="1" ht="16.149999999999999" customHeight="1" thickBot="1" x14ac:dyDescent="0.25">
      <c r="A25" s="33" t="s">
        <v>0</v>
      </c>
      <c r="B25" s="49"/>
      <c r="C25" s="700"/>
      <c r="D25" s="700"/>
      <c r="E25" s="700"/>
      <c r="F25" s="706">
        <f>+SUM(F8:F9)+SUM(F11:F24)</f>
        <v>73292631.939999998</v>
      </c>
      <c r="G25" s="700"/>
      <c r="H25" s="700"/>
      <c r="I25" s="700"/>
      <c r="J25" s="700"/>
      <c r="K25" s="700"/>
      <c r="L25" s="700"/>
      <c r="M25" s="700"/>
      <c r="N25" s="701"/>
    </row>
    <row r="26" spans="1:14" ht="18.600000000000001" customHeight="1" thickTop="1" thickBot="1" x14ac:dyDescent="0.25">
      <c r="A26" s="2006" t="s">
        <v>719</v>
      </c>
      <c r="B26" s="2006"/>
      <c r="C26" s="2006"/>
      <c r="D26" s="2006"/>
      <c r="E26" s="2006"/>
      <c r="F26" s="2006"/>
      <c r="G26" s="2006"/>
      <c r="H26" s="2006"/>
      <c r="I26" s="2006"/>
      <c r="J26" s="2006"/>
      <c r="K26" s="2006"/>
      <c r="L26" s="2006"/>
      <c r="M26" s="2006"/>
      <c r="N26" s="2006"/>
    </row>
    <row r="27" spans="1:14" s="14" customFormat="1" ht="15" customHeight="1" thickTop="1" x14ac:dyDescent="0.2">
      <c r="A27" s="707" t="s">
        <v>720</v>
      </c>
      <c r="B27" s="708"/>
      <c r="C27" s="708"/>
      <c r="D27" s="708"/>
      <c r="E27" s="708"/>
      <c r="F27" s="708"/>
      <c r="G27" s="708"/>
      <c r="H27" s="708"/>
      <c r="I27" s="708"/>
      <c r="J27" s="708"/>
      <c r="K27" s="708"/>
      <c r="L27" s="708"/>
      <c r="M27" s="708"/>
      <c r="N27" s="709"/>
    </row>
    <row r="28" spans="1:14" ht="35.450000000000003" customHeight="1" x14ac:dyDescent="0.2">
      <c r="A28" s="710" t="s">
        <v>731</v>
      </c>
      <c r="B28" s="48">
        <v>2357130</v>
      </c>
      <c r="C28" s="711" t="s">
        <v>721</v>
      </c>
      <c r="D28" s="48" t="s">
        <v>722</v>
      </c>
      <c r="E28" s="711" t="s">
        <v>723</v>
      </c>
      <c r="F28" s="215">
        <v>5897818.6299999999</v>
      </c>
      <c r="G28" s="713">
        <v>44264</v>
      </c>
      <c r="H28" s="714" t="s">
        <v>724</v>
      </c>
      <c r="I28" s="48" t="s">
        <v>725</v>
      </c>
      <c r="J28" s="715">
        <v>44412</v>
      </c>
      <c r="K28" s="48" t="s">
        <v>726</v>
      </c>
      <c r="L28" s="713">
        <v>44454</v>
      </c>
      <c r="M28" s="713">
        <v>44469</v>
      </c>
      <c r="N28" s="716">
        <v>44523</v>
      </c>
    </row>
    <row r="29" spans="1:14" ht="35.450000000000003" customHeight="1" x14ac:dyDescent="0.2">
      <c r="A29" s="710" t="s">
        <v>732</v>
      </c>
      <c r="B29" s="48">
        <v>2357130</v>
      </c>
      <c r="C29" s="711" t="s">
        <v>721</v>
      </c>
      <c r="D29" s="48" t="s">
        <v>722</v>
      </c>
      <c r="E29" s="711" t="s">
        <v>727</v>
      </c>
      <c r="F29" s="215">
        <v>4246439.5599999996</v>
      </c>
      <c r="G29" s="713">
        <v>44341</v>
      </c>
      <c r="H29" s="714" t="s">
        <v>728</v>
      </c>
      <c r="I29" s="48" t="s">
        <v>729</v>
      </c>
      <c r="J29" s="715">
        <v>44446</v>
      </c>
      <c r="K29" s="48" t="s">
        <v>730</v>
      </c>
      <c r="L29" s="713">
        <v>44469</v>
      </c>
      <c r="M29" s="713">
        <v>44536</v>
      </c>
      <c r="N29" s="716">
        <v>44600</v>
      </c>
    </row>
    <row r="30" spans="1:14" ht="12" thickBot="1" x14ac:dyDescent="0.25">
      <c r="A30" s="33" t="s">
        <v>0</v>
      </c>
      <c r="B30" s="432"/>
      <c r="C30" s="432"/>
      <c r="D30" s="432"/>
      <c r="E30" s="432"/>
      <c r="F30" s="431">
        <f>SUM(F28:F29)</f>
        <v>10144258.189999999</v>
      </c>
      <c r="G30" s="432"/>
      <c r="H30" s="432"/>
      <c r="I30" s="432"/>
      <c r="J30" s="432"/>
      <c r="K30" s="432"/>
      <c r="L30" s="432"/>
      <c r="M30" s="432"/>
      <c r="N30" s="717"/>
    </row>
    <row r="31" spans="1:14" ht="12" thickTop="1" x14ac:dyDescent="0.2">
      <c r="A31" s="718" t="s">
        <v>733</v>
      </c>
    </row>
    <row r="32" spans="1:14" s="1037" customFormat="1" ht="18.600000000000001" customHeight="1" thickBot="1" x14ac:dyDescent="0.25">
      <c r="A32" s="1878" t="s">
        <v>734</v>
      </c>
      <c r="B32" s="1878"/>
      <c r="C32" s="1878"/>
      <c r="D32" s="1878"/>
      <c r="E32" s="1878"/>
      <c r="F32" s="1878"/>
      <c r="G32" s="1878"/>
      <c r="H32" s="1878"/>
      <c r="I32" s="1878"/>
      <c r="J32" s="1878"/>
      <c r="K32" s="1878"/>
      <c r="L32" s="1878"/>
      <c r="M32" s="1878"/>
      <c r="N32" s="1878"/>
    </row>
    <row r="33" spans="1:14" ht="12.6" customHeight="1" thickTop="1" x14ac:dyDescent="0.2">
      <c r="A33" s="720"/>
      <c r="B33" s="721"/>
      <c r="C33" s="721"/>
      <c r="D33" s="721"/>
      <c r="E33" s="721"/>
      <c r="F33" s="721"/>
      <c r="G33" s="721"/>
      <c r="H33" s="721"/>
      <c r="I33" s="721"/>
      <c r="J33" s="721"/>
      <c r="K33" s="721"/>
      <c r="L33" s="721"/>
      <c r="M33" s="721"/>
      <c r="N33" s="722"/>
    </row>
    <row r="34" spans="1:14" ht="12.6" customHeight="1" x14ac:dyDescent="0.2">
      <c r="A34" s="723"/>
      <c r="B34" s="719"/>
      <c r="C34" s="719"/>
      <c r="D34" s="719"/>
      <c r="E34" s="719"/>
      <c r="F34" s="719"/>
      <c r="G34" s="719"/>
      <c r="H34" s="719"/>
      <c r="I34" s="719"/>
      <c r="J34" s="719"/>
      <c r="K34" s="719"/>
      <c r="L34" s="719"/>
      <c r="M34" s="719"/>
      <c r="N34" s="724"/>
    </row>
    <row r="35" spans="1:14" ht="12.6" customHeight="1" x14ac:dyDescent="0.2">
      <c r="A35" s="723"/>
      <c r="B35" s="719"/>
      <c r="C35" s="719"/>
      <c r="D35" s="719"/>
      <c r="E35" s="719"/>
      <c r="F35" s="719"/>
      <c r="G35" s="719"/>
      <c r="H35" s="719"/>
      <c r="I35" s="719"/>
      <c r="J35" s="719"/>
      <c r="K35" s="719"/>
      <c r="L35" s="719"/>
      <c r="M35" s="719"/>
      <c r="N35" s="724"/>
    </row>
    <row r="36" spans="1:14" ht="12.6" customHeight="1" thickBot="1" x14ac:dyDescent="0.25">
      <c r="A36" s="33" t="s">
        <v>0</v>
      </c>
      <c r="B36" s="432"/>
      <c r="C36" s="432"/>
      <c r="D36" s="432"/>
      <c r="E36" s="432"/>
      <c r="F36" s="432"/>
      <c r="G36" s="432"/>
      <c r="H36" s="432"/>
      <c r="I36" s="432"/>
      <c r="J36" s="432"/>
      <c r="K36" s="432"/>
      <c r="L36" s="432"/>
      <c r="M36" s="432"/>
      <c r="N36" s="717"/>
    </row>
    <row r="37" spans="1:14" s="1037" customFormat="1" ht="18.600000000000001" customHeight="1" thickTop="1" thickBot="1" x14ac:dyDescent="0.25">
      <c r="A37" s="1878" t="s">
        <v>634</v>
      </c>
      <c r="B37" s="1878"/>
      <c r="C37" s="1878"/>
      <c r="D37" s="1878"/>
      <c r="E37" s="1878"/>
      <c r="F37" s="1878"/>
      <c r="G37" s="1878"/>
      <c r="H37" s="1878"/>
      <c r="I37" s="1878"/>
      <c r="J37" s="1878"/>
      <c r="K37" s="1878"/>
      <c r="L37" s="1878"/>
      <c r="M37" s="1878"/>
      <c r="N37" s="1878"/>
    </row>
    <row r="38" spans="1:14" ht="12.6" customHeight="1" thickTop="1" x14ac:dyDescent="0.2">
      <c r="A38" s="720"/>
      <c r="B38" s="721"/>
      <c r="C38" s="721"/>
      <c r="D38" s="721"/>
      <c r="E38" s="721"/>
      <c r="F38" s="721"/>
      <c r="G38" s="721"/>
      <c r="H38" s="721"/>
      <c r="I38" s="721"/>
      <c r="J38" s="721"/>
      <c r="K38" s="721"/>
      <c r="L38" s="721"/>
      <c r="M38" s="721"/>
      <c r="N38" s="722"/>
    </row>
    <row r="39" spans="1:14" ht="12.6" customHeight="1" x14ac:dyDescent="0.2">
      <c r="A39" s="723"/>
      <c r="B39" s="719"/>
      <c r="C39" s="719"/>
      <c r="D39" s="719"/>
      <c r="E39" s="719"/>
      <c r="F39" s="719"/>
      <c r="G39" s="719"/>
      <c r="H39" s="719"/>
      <c r="I39" s="719"/>
      <c r="J39" s="719"/>
      <c r="K39" s="719"/>
      <c r="L39" s="719"/>
      <c r="M39" s="719"/>
      <c r="N39" s="724"/>
    </row>
    <row r="40" spans="1:14" ht="12.6" customHeight="1" x14ac:dyDescent="0.2">
      <c r="A40" s="723"/>
      <c r="B40" s="719"/>
      <c r="C40" s="719"/>
      <c r="D40" s="719"/>
      <c r="E40" s="719"/>
      <c r="F40" s="719"/>
      <c r="G40" s="719"/>
      <c r="H40" s="719"/>
      <c r="I40" s="719"/>
      <c r="J40" s="719"/>
      <c r="K40" s="719"/>
      <c r="L40" s="719"/>
      <c r="M40" s="719"/>
      <c r="N40" s="724"/>
    </row>
    <row r="41" spans="1:14" ht="12.6" customHeight="1" thickBot="1" x14ac:dyDescent="0.25">
      <c r="A41" s="33" t="s">
        <v>0</v>
      </c>
      <c r="B41" s="432"/>
      <c r="C41" s="432"/>
      <c r="D41" s="432"/>
      <c r="E41" s="432"/>
      <c r="F41" s="432"/>
      <c r="G41" s="432"/>
      <c r="H41" s="432"/>
      <c r="I41" s="432"/>
      <c r="J41" s="432"/>
      <c r="K41" s="432"/>
      <c r="L41" s="432"/>
      <c r="M41" s="432"/>
      <c r="N41" s="717"/>
    </row>
    <row r="42" spans="1:14" s="1037" customFormat="1" ht="18.600000000000001" customHeight="1" thickTop="1" thickBot="1" x14ac:dyDescent="0.25">
      <c r="A42" s="1878" t="s">
        <v>568</v>
      </c>
      <c r="B42" s="1878"/>
      <c r="C42" s="1878"/>
      <c r="D42" s="1878"/>
      <c r="E42" s="1878"/>
      <c r="F42" s="1878"/>
      <c r="G42" s="1878"/>
      <c r="H42" s="1878"/>
      <c r="I42" s="1878"/>
      <c r="J42" s="1878"/>
      <c r="K42" s="1878"/>
      <c r="L42" s="1878"/>
      <c r="M42" s="1878"/>
      <c r="N42" s="1878"/>
    </row>
    <row r="43" spans="1:14" ht="12.6" customHeight="1" thickTop="1" x14ac:dyDescent="0.2">
      <c r="A43" s="720"/>
      <c r="B43" s="721"/>
      <c r="C43" s="721"/>
      <c r="D43" s="721"/>
      <c r="E43" s="721"/>
      <c r="F43" s="721"/>
      <c r="G43" s="721"/>
      <c r="H43" s="721"/>
      <c r="I43" s="721"/>
      <c r="J43" s="721"/>
      <c r="K43" s="721"/>
      <c r="L43" s="721"/>
      <c r="M43" s="721"/>
      <c r="N43" s="722"/>
    </row>
    <row r="44" spans="1:14" ht="12.6" customHeight="1" x14ac:dyDescent="0.2">
      <c r="A44" s="723"/>
      <c r="B44" s="719"/>
      <c r="C44" s="719"/>
      <c r="D44" s="719"/>
      <c r="E44" s="719"/>
      <c r="F44" s="719"/>
      <c r="G44" s="719"/>
      <c r="H44" s="719"/>
      <c r="I44" s="719"/>
      <c r="J44" s="719"/>
      <c r="K44" s="719"/>
      <c r="L44" s="719"/>
      <c r="M44" s="719"/>
      <c r="N44" s="724"/>
    </row>
    <row r="45" spans="1:14" ht="12.6" customHeight="1" x14ac:dyDescent="0.2">
      <c r="A45" s="723"/>
      <c r="B45" s="719"/>
      <c r="C45" s="719"/>
      <c r="D45" s="719"/>
      <c r="E45" s="719"/>
      <c r="F45" s="719"/>
      <c r="G45" s="719"/>
      <c r="H45" s="719"/>
      <c r="I45" s="719"/>
      <c r="J45" s="719"/>
      <c r="K45" s="719"/>
      <c r="L45" s="719"/>
      <c r="M45" s="719"/>
      <c r="N45" s="724"/>
    </row>
    <row r="46" spans="1:14" ht="12.6" customHeight="1" thickBot="1" x14ac:dyDescent="0.25">
      <c r="A46" s="33" t="s">
        <v>0</v>
      </c>
      <c r="B46" s="432"/>
      <c r="C46" s="432"/>
      <c r="D46" s="432"/>
      <c r="E46" s="432"/>
      <c r="F46" s="432"/>
      <c r="G46" s="432"/>
      <c r="H46" s="432"/>
      <c r="I46" s="432"/>
      <c r="J46" s="432"/>
      <c r="K46" s="432"/>
      <c r="L46" s="432"/>
      <c r="M46" s="432"/>
      <c r="N46" s="717"/>
    </row>
    <row r="47" spans="1:14" s="1037" customFormat="1" ht="18.600000000000001" customHeight="1" thickTop="1" thickBot="1" x14ac:dyDescent="0.25">
      <c r="A47" s="1878" t="s">
        <v>736</v>
      </c>
      <c r="B47" s="1878"/>
      <c r="C47" s="1878"/>
      <c r="D47" s="1878"/>
      <c r="E47" s="1878"/>
      <c r="F47" s="1878"/>
      <c r="G47" s="1878"/>
      <c r="H47" s="1878"/>
      <c r="I47" s="1878"/>
      <c r="J47" s="1878"/>
      <c r="K47" s="1878"/>
      <c r="L47" s="1878"/>
      <c r="M47" s="1878"/>
      <c r="N47" s="1878"/>
    </row>
    <row r="48" spans="1:14" ht="12.6" customHeight="1" thickTop="1" x14ac:dyDescent="0.2">
      <c r="A48" s="720"/>
      <c r="B48" s="721"/>
      <c r="C48" s="721"/>
      <c r="D48" s="721"/>
      <c r="E48" s="721"/>
      <c r="F48" s="721"/>
      <c r="G48" s="721"/>
      <c r="H48" s="721"/>
      <c r="I48" s="721"/>
      <c r="J48" s="721"/>
      <c r="K48" s="721"/>
      <c r="L48" s="721"/>
      <c r="M48" s="721"/>
      <c r="N48" s="722"/>
    </row>
    <row r="49" spans="1:14" ht="12.6" customHeight="1" x14ac:dyDescent="0.2">
      <c r="A49" s="723"/>
      <c r="B49" s="719"/>
      <c r="C49" s="719"/>
      <c r="D49" s="719"/>
      <c r="E49" s="719"/>
      <c r="F49" s="719"/>
      <c r="G49" s="719"/>
      <c r="H49" s="719"/>
      <c r="I49" s="719"/>
      <c r="J49" s="719"/>
      <c r="K49" s="719"/>
      <c r="L49" s="719"/>
      <c r="M49" s="719"/>
      <c r="N49" s="724"/>
    </row>
    <row r="50" spans="1:14" ht="12.6" customHeight="1" x14ac:dyDescent="0.2">
      <c r="A50" s="723"/>
      <c r="B50" s="719"/>
      <c r="C50" s="719"/>
      <c r="D50" s="719"/>
      <c r="E50" s="719"/>
      <c r="F50" s="719"/>
      <c r="G50" s="719"/>
      <c r="H50" s="719"/>
      <c r="I50" s="719"/>
      <c r="J50" s="719"/>
      <c r="K50" s="719"/>
      <c r="L50" s="719"/>
      <c r="M50" s="719"/>
      <c r="N50" s="724"/>
    </row>
    <row r="51" spans="1:14" ht="12.6" customHeight="1" thickBot="1" x14ac:dyDescent="0.25">
      <c r="A51" s="33" t="s">
        <v>0</v>
      </c>
      <c r="B51" s="432"/>
      <c r="C51" s="432"/>
      <c r="D51" s="432"/>
      <c r="E51" s="432"/>
      <c r="F51" s="432"/>
      <c r="G51" s="432"/>
      <c r="H51" s="432"/>
      <c r="I51" s="432"/>
      <c r="J51" s="432"/>
      <c r="K51" s="432"/>
      <c r="L51" s="432"/>
      <c r="M51" s="432"/>
      <c r="N51" s="717"/>
    </row>
    <row r="52" spans="1:14" s="1037" customFormat="1" ht="18.600000000000001" customHeight="1" thickTop="1" thickBot="1" x14ac:dyDescent="0.25">
      <c r="A52" s="1878" t="s">
        <v>570</v>
      </c>
      <c r="B52" s="1878"/>
      <c r="C52" s="1878"/>
      <c r="D52" s="1878"/>
      <c r="E52" s="1878"/>
      <c r="F52" s="1878"/>
      <c r="G52" s="1878"/>
      <c r="H52" s="1878"/>
      <c r="I52" s="1878"/>
      <c r="J52" s="1878"/>
      <c r="K52" s="1878"/>
      <c r="L52" s="1878"/>
      <c r="M52" s="1878"/>
      <c r="N52" s="1878"/>
    </row>
    <row r="53" spans="1:14" ht="12.6" customHeight="1" thickTop="1" x14ac:dyDescent="0.2">
      <c r="A53" s="720"/>
      <c r="B53" s="721"/>
      <c r="C53" s="721"/>
      <c r="D53" s="721"/>
      <c r="E53" s="721"/>
      <c r="F53" s="721"/>
      <c r="G53" s="721"/>
      <c r="H53" s="721"/>
      <c r="I53" s="721"/>
      <c r="J53" s="721"/>
      <c r="K53" s="721"/>
      <c r="L53" s="721"/>
      <c r="M53" s="721"/>
      <c r="N53" s="722"/>
    </row>
    <row r="54" spans="1:14" ht="12.6" customHeight="1" x14ac:dyDescent="0.2">
      <c r="A54" s="723"/>
      <c r="B54" s="719"/>
      <c r="C54" s="719"/>
      <c r="D54" s="719"/>
      <c r="E54" s="719"/>
      <c r="F54" s="719"/>
      <c r="G54" s="719"/>
      <c r="H54" s="719"/>
      <c r="I54" s="719"/>
      <c r="J54" s="719"/>
      <c r="K54" s="719"/>
      <c r="L54" s="719"/>
      <c r="M54" s="719"/>
      <c r="N54" s="724"/>
    </row>
    <row r="55" spans="1:14" ht="12.6" customHeight="1" x14ac:dyDescent="0.2">
      <c r="A55" s="723"/>
      <c r="B55" s="719"/>
      <c r="C55" s="719"/>
      <c r="D55" s="719"/>
      <c r="E55" s="719"/>
      <c r="F55" s="719"/>
      <c r="G55" s="719"/>
      <c r="H55" s="719"/>
      <c r="I55" s="719"/>
      <c r="J55" s="719"/>
      <c r="K55" s="719"/>
      <c r="L55" s="719"/>
      <c r="M55" s="719"/>
      <c r="N55" s="724"/>
    </row>
    <row r="56" spans="1:14" ht="12.6" customHeight="1" thickBot="1" x14ac:dyDescent="0.25">
      <c r="A56" s="33" t="s">
        <v>0</v>
      </c>
      <c r="B56" s="432"/>
      <c r="C56" s="432"/>
      <c r="D56" s="432"/>
      <c r="E56" s="432"/>
      <c r="F56" s="432"/>
      <c r="G56" s="432"/>
      <c r="H56" s="432"/>
      <c r="I56" s="432"/>
      <c r="J56" s="432"/>
      <c r="K56" s="432"/>
      <c r="L56" s="432"/>
      <c r="M56" s="432"/>
      <c r="N56" s="717"/>
    </row>
    <row r="57" spans="1:14" s="1037" customFormat="1" ht="18.600000000000001" customHeight="1" thickTop="1" thickBot="1" x14ac:dyDescent="0.25">
      <c r="A57" s="1878" t="s">
        <v>571</v>
      </c>
      <c r="B57" s="1878"/>
      <c r="C57" s="1878"/>
      <c r="D57" s="1878"/>
      <c r="E57" s="1878"/>
      <c r="F57" s="1878"/>
      <c r="G57" s="1878"/>
      <c r="H57" s="1878"/>
      <c r="I57" s="1878"/>
      <c r="J57" s="1878"/>
      <c r="K57" s="1878"/>
      <c r="L57" s="1878"/>
      <c r="M57" s="1878"/>
      <c r="N57" s="1878"/>
    </row>
    <row r="58" spans="1:14" ht="12.6" customHeight="1" thickTop="1" x14ac:dyDescent="0.2">
      <c r="A58" s="720"/>
      <c r="B58" s="721"/>
      <c r="C58" s="721"/>
      <c r="D58" s="721"/>
      <c r="E58" s="721"/>
      <c r="F58" s="721"/>
      <c r="G58" s="721"/>
      <c r="H58" s="721"/>
      <c r="I58" s="721"/>
      <c r="J58" s="721"/>
      <c r="K58" s="721"/>
      <c r="L58" s="721"/>
      <c r="M58" s="721"/>
      <c r="N58" s="722"/>
    </row>
    <row r="59" spans="1:14" ht="12.6" customHeight="1" x14ac:dyDescent="0.2">
      <c r="A59" s="723"/>
      <c r="B59" s="719"/>
      <c r="C59" s="719"/>
      <c r="D59" s="719"/>
      <c r="E59" s="719"/>
      <c r="F59" s="719"/>
      <c r="G59" s="719"/>
      <c r="H59" s="719"/>
      <c r="I59" s="719"/>
      <c r="J59" s="719"/>
      <c r="K59" s="719"/>
      <c r="L59" s="719"/>
      <c r="M59" s="719"/>
      <c r="N59" s="724"/>
    </row>
    <row r="60" spans="1:14" ht="12.6" customHeight="1" x14ac:dyDescent="0.2">
      <c r="A60" s="723"/>
      <c r="B60" s="719"/>
      <c r="C60" s="719"/>
      <c r="D60" s="719"/>
      <c r="E60" s="719"/>
      <c r="F60" s="719"/>
      <c r="G60" s="719"/>
      <c r="H60" s="719"/>
      <c r="I60" s="719"/>
      <c r="J60" s="719"/>
      <c r="K60" s="719"/>
      <c r="L60" s="719"/>
      <c r="M60" s="719"/>
      <c r="N60" s="724"/>
    </row>
    <row r="61" spans="1:14" ht="12.6" customHeight="1" thickBot="1" x14ac:dyDescent="0.25">
      <c r="A61" s="33" t="s">
        <v>0</v>
      </c>
      <c r="B61" s="432"/>
      <c r="C61" s="432"/>
      <c r="D61" s="432"/>
      <c r="E61" s="432"/>
      <c r="F61" s="432"/>
      <c r="G61" s="432"/>
      <c r="H61" s="432"/>
      <c r="I61" s="432"/>
      <c r="J61" s="432"/>
      <c r="K61" s="432"/>
      <c r="L61" s="432"/>
      <c r="M61" s="432"/>
      <c r="N61" s="717"/>
    </row>
    <row r="62" spans="1:14" s="1037" customFormat="1" ht="18.600000000000001" customHeight="1" thickTop="1" thickBot="1" x14ac:dyDescent="0.25">
      <c r="A62" s="1878" t="s">
        <v>737</v>
      </c>
      <c r="B62" s="1878"/>
      <c r="C62" s="1878"/>
      <c r="D62" s="1878"/>
      <c r="E62" s="1878"/>
      <c r="F62" s="1878"/>
      <c r="G62" s="1878"/>
      <c r="H62" s="1878"/>
      <c r="I62" s="1878"/>
      <c r="J62" s="1878"/>
      <c r="K62" s="1878"/>
      <c r="L62" s="1878"/>
      <c r="M62" s="1878"/>
      <c r="N62" s="1878"/>
    </row>
    <row r="63" spans="1:14" ht="12.6" customHeight="1" thickTop="1" x14ac:dyDescent="0.2">
      <c r="A63" s="720"/>
      <c r="B63" s="721"/>
      <c r="C63" s="721"/>
      <c r="D63" s="721"/>
      <c r="E63" s="721"/>
      <c r="F63" s="721"/>
      <c r="G63" s="721"/>
      <c r="H63" s="721"/>
      <c r="I63" s="721"/>
      <c r="J63" s="721"/>
      <c r="K63" s="721"/>
      <c r="L63" s="721"/>
      <c r="M63" s="721"/>
      <c r="N63" s="722"/>
    </row>
    <row r="64" spans="1:14" ht="12.6" customHeight="1" x14ac:dyDescent="0.2">
      <c r="A64" s="723"/>
      <c r="B64" s="719"/>
      <c r="C64" s="719"/>
      <c r="D64" s="719"/>
      <c r="E64" s="719"/>
      <c r="F64" s="719"/>
      <c r="G64" s="719"/>
      <c r="H64" s="719"/>
      <c r="I64" s="719"/>
      <c r="J64" s="719"/>
      <c r="K64" s="719"/>
      <c r="L64" s="719"/>
      <c r="M64" s="719"/>
      <c r="N64" s="724"/>
    </row>
    <row r="65" spans="1:14" ht="12.6" customHeight="1" x14ac:dyDescent="0.2">
      <c r="A65" s="723"/>
      <c r="B65" s="719"/>
      <c r="C65" s="719"/>
      <c r="D65" s="719"/>
      <c r="E65" s="719"/>
      <c r="F65" s="719"/>
      <c r="G65" s="719"/>
      <c r="H65" s="719"/>
      <c r="I65" s="719"/>
      <c r="J65" s="719"/>
      <c r="K65" s="719"/>
      <c r="L65" s="719"/>
      <c r="M65" s="719"/>
      <c r="N65" s="724"/>
    </row>
    <row r="66" spans="1:14" ht="12.6" customHeight="1" thickBot="1" x14ac:dyDescent="0.25">
      <c r="A66" s="33" t="s">
        <v>0</v>
      </c>
      <c r="B66" s="432"/>
      <c r="C66" s="432"/>
      <c r="D66" s="432"/>
      <c r="E66" s="432"/>
      <c r="F66" s="432"/>
      <c r="G66" s="432"/>
      <c r="H66" s="432"/>
      <c r="I66" s="432"/>
      <c r="J66" s="432"/>
      <c r="K66" s="432"/>
      <c r="L66" s="432"/>
      <c r="M66" s="432"/>
      <c r="N66" s="717"/>
    </row>
    <row r="67" spans="1:14" s="1037" customFormat="1" ht="18.600000000000001" customHeight="1" thickTop="1" thickBot="1" x14ac:dyDescent="0.25">
      <c r="A67" s="1878" t="s">
        <v>573</v>
      </c>
      <c r="B67" s="1878"/>
      <c r="C67" s="1878"/>
      <c r="D67" s="1878"/>
      <c r="E67" s="1878"/>
      <c r="F67" s="1878"/>
      <c r="G67" s="1878"/>
      <c r="H67" s="1878"/>
      <c r="I67" s="1878"/>
      <c r="J67" s="1878"/>
      <c r="K67" s="1878"/>
      <c r="L67" s="1878"/>
      <c r="M67" s="1878"/>
      <c r="N67" s="1878"/>
    </row>
    <row r="68" spans="1:14" ht="12.6" customHeight="1" thickTop="1" x14ac:dyDescent="0.2">
      <c r="A68" s="720"/>
      <c r="B68" s="721"/>
      <c r="C68" s="721"/>
      <c r="D68" s="721"/>
      <c r="E68" s="721"/>
      <c r="F68" s="721"/>
      <c r="G68" s="721"/>
      <c r="H68" s="721"/>
      <c r="I68" s="721"/>
      <c r="J68" s="721"/>
      <c r="K68" s="721"/>
      <c r="L68" s="721"/>
      <c r="M68" s="721"/>
      <c r="N68" s="722"/>
    </row>
    <row r="69" spans="1:14" ht="12.6" customHeight="1" x14ac:dyDescent="0.2">
      <c r="A69" s="723"/>
      <c r="B69" s="719"/>
      <c r="C69" s="719"/>
      <c r="D69" s="719"/>
      <c r="E69" s="719"/>
      <c r="F69" s="719"/>
      <c r="G69" s="719"/>
      <c r="H69" s="719"/>
      <c r="I69" s="719"/>
      <c r="J69" s="719"/>
      <c r="K69" s="719"/>
      <c r="L69" s="719"/>
      <c r="M69" s="719"/>
      <c r="N69" s="724"/>
    </row>
    <row r="70" spans="1:14" ht="12.6" customHeight="1" x14ac:dyDescent="0.2">
      <c r="A70" s="723"/>
      <c r="B70" s="719"/>
      <c r="C70" s="719"/>
      <c r="D70" s="719"/>
      <c r="E70" s="719"/>
      <c r="F70" s="719"/>
      <c r="G70" s="719"/>
      <c r="H70" s="719"/>
      <c r="I70" s="719"/>
      <c r="J70" s="719"/>
      <c r="K70" s="719"/>
      <c r="L70" s="719"/>
      <c r="M70" s="719"/>
      <c r="N70" s="724"/>
    </row>
    <row r="71" spans="1:14" ht="12.6" customHeight="1" thickBot="1" x14ac:dyDescent="0.25">
      <c r="A71" s="33" t="s">
        <v>0</v>
      </c>
      <c r="B71" s="432"/>
      <c r="C71" s="432"/>
      <c r="D71" s="432"/>
      <c r="E71" s="432"/>
      <c r="F71" s="432"/>
      <c r="G71" s="432"/>
      <c r="H71" s="432"/>
      <c r="I71" s="432"/>
      <c r="J71" s="432"/>
      <c r="K71" s="432"/>
      <c r="L71" s="432"/>
      <c r="M71" s="432"/>
      <c r="N71" s="717"/>
    </row>
    <row r="72" spans="1:14" s="1037" customFormat="1" ht="18.600000000000001" customHeight="1" thickTop="1" thickBot="1" x14ac:dyDescent="0.25">
      <c r="A72" s="1878" t="s">
        <v>574</v>
      </c>
      <c r="B72" s="1878"/>
      <c r="C72" s="1878"/>
      <c r="D72" s="1878"/>
      <c r="E72" s="1878"/>
      <c r="F72" s="1878"/>
      <c r="G72" s="1878"/>
      <c r="H72" s="1878"/>
      <c r="I72" s="1878"/>
      <c r="J72" s="1878"/>
      <c r="K72" s="1878"/>
      <c r="L72" s="1878"/>
      <c r="M72" s="1878"/>
      <c r="N72" s="1878"/>
    </row>
    <row r="73" spans="1:14" ht="12.6" customHeight="1" thickTop="1" x14ac:dyDescent="0.2">
      <c r="A73" s="720"/>
      <c r="B73" s="721"/>
      <c r="C73" s="721"/>
      <c r="D73" s="721"/>
      <c r="E73" s="721"/>
      <c r="F73" s="721"/>
      <c r="G73" s="721"/>
      <c r="H73" s="721"/>
      <c r="I73" s="721"/>
      <c r="J73" s="721"/>
      <c r="K73" s="721"/>
      <c r="L73" s="721"/>
      <c r="M73" s="721"/>
      <c r="N73" s="722"/>
    </row>
    <row r="74" spans="1:14" ht="12.6" customHeight="1" x14ac:dyDescent="0.2">
      <c r="A74" s="723"/>
      <c r="B74" s="719"/>
      <c r="C74" s="719"/>
      <c r="D74" s="719"/>
      <c r="E74" s="719"/>
      <c r="F74" s="719"/>
      <c r="G74" s="719"/>
      <c r="H74" s="719"/>
      <c r="I74" s="719"/>
      <c r="J74" s="719"/>
      <c r="K74" s="719"/>
      <c r="L74" s="719"/>
      <c r="M74" s="719"/>
      <c r="N74" s="724"/>
    </row>
    <row r="75" spans="1:14" ht="12.6" customHeight="1" x14ac:dyDescent="0.2">
      <c r="A75" s="723"/>
      <c r="B75" s="719"/>
      <c r="C75" s="719"/>
      <c r="D75" s="719"/>
      <c r="E75" s="719"/>
      <c r="F75" s="719"/>
      <c r="G75" s="719"/>
      <c r="H75" s="719"/>
      <c r="I75" s="719"/>
      <c r="J75" s="719"/>
      <c r="K75" s="719"/>
      <c r="L75" s="719"/>
      <c r="M75" s="719"/>
      <c r="N75" s="724"/>
    </row>
    <row r="76" spans="1:14" ht="12.6" customHeight="1" thickBot="1" x14ac:dyDescent="0.25">
      <c r="A76" s="33" t="s">
        <v>0</v>
      </c>
      <c r="B76" s="432"/>
      <c r="C76" s="432"/>
      <c r="D76" s="432"/>
      <c r="E76" s="432"/>
      <c r="F76" s="432"/>
      <c r="G76" s="432"/>
      <c r="H76" s="432"/>
      <c r="I76" s="432"/>
      <c r="J76" s="432"/>
      <c r="K76" s="432"/>
      <c r="L76" s="432"/>
      <c r="M76" s="432"/>
      <c r="N76" s="717"/>
    </row>
    <row r="77" spans="1:14" ht="14.25" thickTop="1" thickBot="1" x14ac:dyDescent="0.25">
      <c r="A77" s="2007" t="s">
        <v>575</v>
      </c>
      <c r="B77" s="2007"/>
      <c r="C77" s="2007"/>
      <c r="D77" s="2007"/>
      <c r="E77" s="2007"/>
      <c r="F77" s="2007"/>
      <c r="G77" s="2007"/>
      <c r="H77" s="2007"/>
      <c r="I77" s="2007"/>
      <c r="J77" s="2007"/>
      <c r="K77" s="2007"/>
      <c r="L77" s="2007"/>
      <c r="M77" s="2007"/>
      <c r="N77" s="2007"/>
    </row>
    <row r="78" spans="1:14" ht="12.6" customHeight="1" thickTop="1" x14ac:dyDescent="0.2">
      <c r="A78" s="720"/>
      <c r="B78" s="721"/>
      <c r="C78" s="721"/>
      <c r="D78" s="721"/>
      <c r="E78" s="721"/>
      <c r="F78" s="721"/>
      <c r="G78" s="721"/>
      <c r="H78" s="721"/>
      <c r="I78" s="721"/>
      <c r="J78" s="721"/>
      <c r="K78" s="721"/>
      <c r="L78" s="721"/>
      <c r="M78" s="721"/>
      <c r="N78" s="722"/>
    </row>
    <row r="79" spans="1:14" ht="12.6" customHeight="1" x14ac:dyDescent="0.2">
      <c r="A79" s="723"/>
      <c r="B79" s="719"/>
      <c r="C79" s="719"/>
      <c r="D79" s="719"/>
      <c r="E79" s="719"/>
      <c r="F79" s="719"/>
      <c r="G79" s="719"/>
      <c r="H79" s="719"/>
      <c r="I79" s="719"/>
      <c r="J79" s="719"/>
      <c r="K79" s="719"/>
      <c r="L79" s="719"/>
      <c r="M79" s="719"/>
      <c r="N79" s="724"/>
    </row>
    <row r="80" spans="1:14" ht="12.6" customHeight="1" x14ac:dyDescent="0.2">
      <c r="A80" s="723"/>
      <c r="B80" s="719"/>
      <c r="C80" s="719"/>
      <c r="D80" s="719"/>
      <c r="E80" s="719"/>
      <c r="F80" s="719"/>
      <c r="G80" s="719"/>
      <c r="H80" s="719"/>
      <c r="I80" s="719"/>
      <c r="J80" s="719"/>
      <c r="K80" s="719"/>
      <c r="L80" s="719"/>
      <c r="M80" s="719"/>
      <c r="N80" s="724"/>
    </row>
    <row r="81" spans="1:14" ht="12.6" customHeight="1" thickBot="1" x14ac:dyDescent="0.25">
      <c r="A81" s="33" t="s">
        <v>0</v>
      </c>
      <c r="B81" s="432"/>
      <c r="C81" s="432"/>
      <c r="D81" s="432"/>
      <c r="E81" s="432"/>
      <c r="F81" s="432"/>
      <c r="G81" s="432"/>
      <c r="H81" s="432"/>
      <c r="I81" s="432"/>
      <c r="J81" s="432"/>
      <c r="K81" s="432"/>
      <c r="L81" s="432"/>
      <c r="M81" s="432"/>
      <c r="N81" s="717"/>
    </row>
    <row r="82" spans="1:14" s="1037" customFormat="1" ht="18.600000000000001" customHeight="1" thickTop="1" thickBot="1" x14ac:dyDescent="0.25">
      <c r="A82" s="1878" t="s">
        <v>738</v>
      </c>
      <c r="B82" s="1878"/>
      <c r="C82" s="1878"/>
      <c r="D82" s="1878"/>
      <c r="E82" s="1878"/>
      <c r="F82" s="1878"/>
      <c r="G82" s="1878"/>
      <c r="H82" s="1878"/>
      <c r="I82" s="1878"/>
      <c r="J82" s="1878"/>
      <c r="K82" s="1878"/>
      <c r="L82" s="1878"/>
      <c r="M82" s="1878"/>
      <c r="N82" s="1878"/>
    </row>
    <row r="83" spans="1:14" ht="12.6" customHeight="1" thickTop="1" x14ac:dyDescent="0.2">
      <c r="A83" s="720"/>
      <c r="B83" s="721"/>
      <c r="C83" s="721"/>
      <c r="D83" s="721"/>
      <c r="E83" s="721"/>
      <c r="F83" s="721"/>
      <c r="G83" s="721"/>
      <c r="H83" s="721"/>
      <c r="I83" s="721"/>
      <c r="J83" s="721"/>
      <c r="K83" s="721"/>
      <c r="L83" s="721"/>
      <c r="M83" s="721"/>
      <c r="N83" s="722"/>
    </row>
    <row r="84" spans="1:14" ht="12.6" customHeight="1" x14ac:dyDescent="0.2">
      <c r="A84" s="723"/>
      <c r="B84" s="719"/>
      <c r="C84" s="719"/>
      <c r="D84" s="719"/>
      <c r="E84" s="719"/>
      <c r="F84" s="719"/>
      <c r="G84" s="719"/>
      <c r="H84" s="719"/>
      <c r="I84" s="719"/>
      <c r="J84" s="719"/>
      <c r="K84" s="719"/>
      <c r="L84" s="719"/>
      <c r="M84" s="719"/>
      <c r="N84" s="724"/>
    </row>
    <row r="85" spans="1:14" ht="12.6" customHeight="1" x14ac:dyDescent="0.2">
      <c r="A85" s="723"/>
      <c r="B85" s="719"/>
      <c r="C85" s="719"/>
      <c r="D85" s="719"/>
      <c r="E85" s="719"/>
      <c r="F85" s="719"/>
      <c r="G85" s="719"/>
      <c r="H85" s="719"/>
      <c r="I85" s="719"/>
      <c r="J85" s="719"/>
      <c r="K85" s="719"/>
      <c r="L85" s="719"/>
      <c r="M85" s="719"/>
      <c r="N85" s="724"/>
    </row>
    <row r="86" spans="1:14" ht="12.6" customHeight="1" thickBot="1" x14ac:dyDescent="0.25">
      <c r="A86" s="33" t="s">
        <v>0</v>
      </c>
      <c r="B86" s="432"/>
      <c r="C86" s="432"/>
      <c r="D86" s="432"/>
      <c r="E86" s="432"/>
      <c r="F86" s="432"/>
      <c r="G86" s="432"/>
      <c r="H86" s="432"/>
      <c r="I86" s="432"/>
      <c r="J86" s="432"/>
      <c r="K86" s="432"/>
      <c r="L86" s="432"/>
      <c r="M86" s="432"/>
      <c r="N86" s="717"/>
    </row>
    <row r="87" spans="1:14" s="1037" customFormat="1" ht="18.600000000000001" customHeight="1" thickTop="1" thickBot="1" x14ac:dyDescent="0.25">
      <c r="A87" s="1878" t="s">
        <v>739</v>
      </c>
      <c r="B87" s="1878"/>
      <c r="C87" s="1878"/>
      <c r="D87" s="1878"/>
      <c r="E87" s="1878"/>
      <c r="F87" s="1878"/>
      <c r="G87" s="1878"/>
      <c r="H87" s="1878"/>
      <c r="I87" s="1878"/>
      <c r="J87" s="1878"/>
      <c r="K87" s="1878"/>
      <c r="L87" s="1878"/>
      <c r="M87" s="1878"/>
      <c r="N87" s="1878"/>
    </row>
    <row r="88" spans="1:14" ht="12.6" customHeight="1" thickTop="1" x14ac:dyDescent="0.2">
      <c r="A88" s="720"/>
      <c r="B88" s="721"/>
      <c r="C88" s="721"/>
      <c r="D88" s="721"/>
      <c r="E88" s="721"/>
      <c r="F88" s="721"/>
      <c r="G88" s="721"/>
      <c r="H88" s="721"/>
      <c r="I88" s="721"/>
      <c r="J88" s="721"/>
      <c r="K88" s="721"/>
      <c r="L88" s="721"/>
      <c r="M88" s="721"/>
      <c r="N88" s="722"/>
    </row>
    <row r="89" spans="1:14" ht="12.6" customHeight="1" x14ac:dyDescent="0.2">
      <c r="A89" s="723"/>
      <c r="B89" s="719"/>
      <c r="C89" s="719"/>
      <c r="D89" s="719"/>
      <c r="E89" s="719"/>
      <c r="F89" s="719"/>
      <c r="G89" s="719"/>
      <c r="H89" s="719"/>
      <c r="I89" s="719"/>
      <c r="J89" s="719"/>
      <c r="K89" s="719"/>
      <c r="L89" s="719"/>
      <c r="M89" s="719"/>
      <c r="N89" s="724"/>
    </row>
    <row r="90" spans="1:14" ht="12.6" customHeight="1" x14ac:dyDescent="0.2">
      <c r="A90" s="723"/>
      <c r="B90" s="719"/>
      <c r="C90" s="719"/>
      <c r="D90" s="719"/>
      <c r="E90" s="719"/>
      <c r="F90" s="719"/>
      <c r="G90" s="719"/>
      <c r="H90" s="719"/>
      <c r="I90" s="719"/>
      <c r="J90" s="719"/>
      <c r="K90" s="719"/>
      <c r="L90" s="719"/>
      <c r="M90" s="719"/>
      <c r="N90" s="724"/>
    </row>
    <row r="91" spans="1:14" ht="12.6" customHeight="1" thickBot="1" x14ac:dyDescent="0.25">
      <c r="A91" s="33" t="s">
        <v>0</v>
      </c>
      <c r="B91" s="432"/>
      <c r="C91" s="432"/>
      <c r="D91" s="432"/>
      <c r="E91" s="432"/>
      <c r="F91" s="432"/>
      <c r="G91" s="432"/>
      <c r="H91" s="432"/>
      <c r="I91" s="432"/>
      <c r="J91" s="432"/>
      <c r="K91" s="432"/>
      <c r="L91" s="432"/>
      <c r="M91" s="432"/>
      <c r="N91" s="717"/>
    </row>
    <row r="92" spans="1:14" s="1037" customFormat="1" ht="18.600000000000001" customHeight="1" thickTop="1" thickBot="1" x14ac:dyDescent="0.25">
      <c r="A92" s="1878" t="s">
        <v>576</v>
      </c>
      <c r="B92" s="1878"/>
      <c r="C92" s="1878"/>
      <c r="D92" s="1878"/>
      <c r="E92" s="1878"/>
      <c r="F92" s="1878"/>
      <c r="G92" s="1878"/>
      <c r="H92" s="1878"/>
      <c r="I92" s="1878"/>
      <c r="J92" s="1878"/>
      <c r="K92" s="1878"/>
      <c r="L92" s="1878"/>
      <c r="M92" s="1878"/>
      <c r="N92" s="1878"/>
    </row>
    <row r="93" spans="1:14" ht="12.6" customHeight="1" thickTop="1" x14ac:dyDescent="0.2">
      <c r="A93" s="720"/>
      <c r="B93" s="721"/>
      <c r="C93" s="721"/>
      <c r="D93" s="721"/>
      <c r="E93" s="721"/>
      <c r="F93" s="721"/>
      <c r="G93" s="721"/>
      <c r="H93" s="721"/>
      <c r="I93" s="721"/>
      <c r="J93" s="721"/>
      <c r="K93" s="721"/>
      <c r="L93" s="721"/>
      <c r="M93" s="721"/>
      <c r="N93" s="722"/>
    </row>
    <row r="94" spans="1:14" ht="12.6" customHeight="1" x14ac:dyDescent="0.2">
      <c r="A94" s="723"/>
      <c r="B94" s="719"/>
      <c r="C94" s="719"/>
      <c r="D94" s="719"/>
      <c r="E94" s="719"/>
      <c r="F94" s="719"/>
      <c r="G94" s="719"/>
      <c r="H94" s="719"/>
      <c r="I94" s="719"/>
      <c r="J94" s="719"/>
      <c r="K94" s="719"/>
      <c r="L94" s="719"/>
      <c r="M94" s="719"/>
      <c r="N94" s="724"/>
    </row>
    <row r="95" spans="1:14" ht="12.6" customHeight="1" x14ac:dyDescent="0.2">
      <c r="A95" s="723"/>
      <c r="B95" s="719"/>
      <c r="C95" s="719"/>
      <c r="D95" s="719"/>
      <c r="E95" s="719"/>
      <c r="F95" s="719"/>
      <c r="G95" s="719"/>
      <c r="H95" s="719"/>
      <c r="I95" s="719"/>
      <c r="J95" s="719"/>
      <c r="K95" s="719"/>
      <c r="L95" s="719"/>
      <c r="M95" s="719"/>
      <c r="N95" s="724"/>
    </row>
    <row r="96" spans="1:14" ht="12.6" customHeight="1" thickBot="1" x14ac:dyDescent="0.25">
      <c r="A96" s="33" t="s">
        <v>0</v>
      </c>
      <c r="B96" s="432"/>
      <c r="C96" s="432"/>
      <c r="D96" s="432"/>
      <c r="E96" s="432"/>
      <c r="F96" s="432"/>
      <c r="G96" s="432"/>
      <c r="H96" s="432"/>
      <c r="I96" s="432"/>
      <c r="J96" s="432"/>
      <c r="K96" s="432"/>
      <c r="L96" s="432"/>
      <c r="M96" s="432"/>
      <c r="N96" s="717"/>
    </row>
    <row r="97" ht="12" thickTop="1" x14ac:dyDescent="0.2"/>
  </sheetData>
  <mergeCells count="15">
    <mergeCell ref="A72:N72"/>
    <mergeCell ref="A77:N77"/>
    <mergeCell ref="A82:N82"/>
    <mergeCell ref="A87:N87"/>
    <mergeCell ref="A92:N92"/>
    <mergeCell ref="A67:N67"/>
    <mergeCell ref="A6:N6"/>
    <mergeCell ref="A26:N26"/>
    <mergeCell ref="A32:N32"/>
    <mergeCell ref="A37:N37"/>
    <mergeCell ref="A42:N42"/>
    <mergeCell ref="A47:N47"/>
    <mergeCell ref="A52:N52"/>
    <mergeCell ref="A57:N57"/>
    <mergeCell ref="A62:N62"/>
  </mergeCells>
  <phoneticPr fontId="9" type="noConversion"/>
  <printOptions horizontalCentered="1"/>
  <pageMargins left="0.23622047244094491" right="0.23622047244094491" top="0.74803149606299213" bottom="0.74803149606299213" header="0.31496062992125984" footer="0.31496062992125984"/>
  <pageSetup paperSize="9" scale="65" fitToHeight="0"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A1:N120"/>
  <sheetViews>
    <sheetView view="pageBreakPreview" topLeftCell="A49" zoomScaleNormal="120" zoomScaleSheetLayoutView="100" workbookViewId="0">
      <selection activeCell="G48" sqref="G48"/>
    </sheetView>
  </sheetViews>
  <sheetFormatPr baseColWidth="10" defaultColWidth="2" defaultRowHeight="12" x14ac:dyDescent="0.2"/>
  <cols>
    <col min="1" max="1" width="13.42578125" style="1715" customWidth="1"/>
    <col min="2" max="2" width="13.5703125" style="1714" customWidth="1"/>
    <col min="3" max="3" width="27.85546875" style="1714" customWidth="1"/>
    <col min="4" max="4" width="25.42578125" style="1714" customWidth="1"/>
    <col min="5" max="5" width="10.42578125" style="1716" customWidth="1"/>
    <col min="6" max="6" width="9.42578125" style="1716" customWidth="1"/>
    <col min="7" max="7" width="19.140625" style="1716" customWidth="1"/>
    <col min="8" max="8" width="15.5703125" style="1716" customWidth="1"/>
    <col min="9" max="11" width="9.42578125" style="1716" customWidth="1"/>
    <col min="12" max="12" width="10.42578125" style="1716" customWidth="1"/>
    <col min="13" max="14" width="9.42578125" style="1716" customWidth="1"/>
    <col min="15" max="16384" width="2" style="1714"/>
  </cols>
  <sheetData>
    <row r="1" spans="1:14" s="1713" customFormat="1" ht="12.75" x14ac:dyDescent="0.2">
      <c r="A1" s="1920" t="s">
        <v>21389</v>
      </c>
      <c r="B1" s="1920"/>
      <c r="C1" s="1920"/>
      <c r="D1" s="1920"/>
      <c r="E1" s="1920"/>
      <c r="F1" s="1920"/>
      <c r="G1" s="1920"/>
      <c r="H1" s="1920"/>
      <c r="I1" s="1920"/>
      <c r="J1" s="1920"/>
      <c r="K1" s="1920"/>
      <c r="L1" s="1920"/>
      <c r="M1" s="1920"/>
      <c r="N1" s="1920"/>
    </row>
    <row r="2" spans="1:14" s="1713" customFormat="1" ht="16.899999999999999" customHeight="1" thickBot="1" x14ac:dyDescent="0.25">
      <c r="A2" s="1720" t="s">
        <v>4186</v>
      </c>
      <c r="B2" s="1717"/>
      <c r="C2" s="1717"/>
      <c r="D2" s="1718"/>
      <c r="E2" s="1719"/>
      <c r="F2" s="1719"/>
      <c r="G2" s="1719"/>
      <c r="H2" s="1719"/>
      <c r="I2" s="1719"/>
      <c r="J2" s="1719"/>
      <c r="K2" s="1719"/>
      <c r="L2" s="1719"/>
      <c r="M2" s="1719"/>
      <c r="N2" s="1719"/>
    </row>
    <row r="3" spans="1:14" s="1723" customFormat="1" ht="22.5" customHeight="1" thickTop="1" x14ac:dyDescent="0.2">
      <c r="A3" s="1921" t="s">
        <v>205</v>
      </c>
      <c r="B3" s="1923" t="s">
        <v>209</v>
      </c>
      <c r="C3" s="1923" t="s">
        <v>208</v>
      </c>
      <c r="D3" s="1923" t="s">
        <v>206</v>
      </c>
      <c r="E3" s="1923" t="s">
        <v>184</v>
      </c>
      <c r="F3" s="1923" t="s">
        <v>21390</v>
      </c>
      <c r="G3" s="1923" t="s">
        <v>97</v>
      </c>
      <c r="H3" s="1923" t="s">
        <v>185</v>
      </c>
      <c r="I3" s="1923">
        <v>2020</v>
      </c>
      <c r="J3" s="1923"/>
      <c r="K3" s="1923">
        <v>2021</v>
      </c>
      <c r="L3" s="1923"/>
      <c r="M3" s="1721">
        <v>2022</v>
      </c>
      <c r="N3" s="1722">
        <v>2023</v>
      </c>
    </row>
    <row r="4" spans="1:14" s="1723" customFormat="1" ht="29.45" customHeight="1" thickBot="1" x14ac:dyDescent="0.25">
      <c r="A4" s="1922"/>
      <c r="B4" s="1924"/>
      <c r="C4" s="1924"/>
      <c r="D4" s="1924"/>
      <c r="E4" s="1924"/>
      <c r="F4" s="1924"/>
      <c r="G4" s="1924"/>
      <c r="H4" s="1924"/>
      <c r="I4" s="1724" t="s">
        <v>188</v>
      </c>
      <c r="J4" s="1724" t="s">
        <v>186</v>
      </c>
      <c r="K4" s="1724" t="s">
        <v>188</v>
      </c>
      <c r="L4" s="1724" t="s">
        <v>187</v>
      </c>
      <c r="M4" s="1724" t="s">
        <v>188</v>
      </c>
      <c r="N4" s="1725" t="s">
        <v>188</v>
      </c>
    </row>
    <row r="5" spans="1:14" s="1731" customFormat="1" ht="56.45" customHeight="1" thickTop="1" x14ac:dyDescent="0.2">
      <c r="A5" s="1917" t="s">
        <v>21703</v>
      </c>
      <c r="B5" s="1918" t="s">
        <v>21391</v>
      </c>
      <c r="C5" s="1726" t="s">
        <v>21704</v>
      </c>
      <c r="D5" s="1727" t="s">
        <v>21392</v>
      </c>
      <c r="E5" s="1728">
        <v>0.78</v>
      </c>
      <c r="F5" s="1727" t="s">
        <v>21393</v>
      </c>
      <c r="G5" s="1727" t="s">
        <v>21394</v>
      </c>
      <c r="H5" s="1727" t="s">
        <v>21394</v>
      </c>
      <c r="I5" s="1727" t="s">
        <v>21393</v>
      </c>
      <c r="J5" s="1728">
        <v>0.79</v>
      </c>
      <c r="K5" s="1727" t="s">
        <v>21395</v>
      </c>
      <c r="L5" s="1729">
        <v>0.83</v>
      </c>
      <c r="M5" s="1727" t="s">
        <v>21396</v>
      </c>
      <c r="N5" s="1730">
        <v>0.86</v>
      </c>
    </row>
    <row r="6" spans="1:14" s="1731" customFormat="1" ht="52.9" customHeight="1" x14ac:dyDescent="0.2">
      <c r="A6" s="1913"/>
      <c r="B6" s="1919"/>
      <c r="C6" s="1732" t="s">
        <v>21705</v>
      </c>
      <c r="D6" s="1733" t="s">
        <v>21397</v>
      </c>
      <c r="E6" s="1733">
        <v>3</v>
      </c>
      <c r="F6" s="1733">
        <v>18</v>
      </c>
      <c r="G6" s="1733" t="s">
        <v>21394</v>
      </c>
      <c r="H6" s="1733" t="s">
        <v>21394</v>
      </c>
      <c r="I6" s="1733" t="s">
        <v>21398</v>
      </c>
      <c r="J6" s="1733">
        <v>16</v>
      </c>
      <c r="K6" s="1733" t="s">
        <v>21399</v>
      </c>
      <c r="L6" s="1734">
        <v>16</v>
      </c>
      <c r="M6" s="1733">
        <v>18</v>
      </c>
      <c r="N6" s="1735">
        <v>19</v>
      </c>
    </row>
    <row r="7" spans="1:14" s="1731" customFormat="1" ht="63" customHeight="1" x14ac:dyDescent="0.2">
      <c r="A7" s="1913"/>
      <c r="B7" s="1736" t="s">
        <v>21400</v>
      </c>
      <c r="C7" s="1736" t="s">
        <v>21706</v>
      </c>
      <c r="D7" s="1733" t="s">
        <v>21401</v>
      </c>
      <c r="E7" s="1737">
        <v>0.08</v>
      </c>
      <c r="F7" s="1737">
        <v>0.65</v>
      </c>
      <c r="G7" s="1733" t="s">
        <v>21394</v>
      </c>
      <c r="H7" s="1733" t="s">
        <v>21394</v>
      </c>
      <c r="I7" s="1733" t="s">
        <v>21402</v>
      </c>
      <c r="J7" s="1737">
        <v>0.44</v>
      </c>
      <c r="K7" s="1733" t="s">
        <v>21403</v>
      </c>
      <c r="L7" s="1738">
        <v>0.48</v>
      </c>
      <c r="M7" s="1737">
        <v>0.65</v>
      </c>
      <c r="N7" s="1739">
        <v>0.7</v>
      </c>
    </row>
    <row r="8" spans="1:14" s="1731" customFormat="1" ht="65.45" customHeight="1" x14ac:dyDescent="0.2">
      <c r="A8" s="1913"/>
      <c r="B8" s="1919" t="s">
        <v>21404</v>
      </c>
      <c r="C8" s="1919" t="s">
        <v>21707</v>
      </c>
      <c r="D8" s="1733" t="s">
        <v>21405</v>
      </c>
      <c r="E8" s="1733" t="s">
        <v>21406</v>
      </c>
      <c r="F8" s="1733" t="s">
        <v>21407</v>
      </c>
      <c r="G8" s="1733" t="s">
        <v>21394</v>
      </c>
      <c r="H8" s="1733" t="s">
        <v>21394</v>
      </c>
      <c r="I8" s="1733" t="s">
        <v>21407</v>
      </c>
      <c r="J8" s="1737">
        <v>1.22</v>
      </c>
      <c r="K8" s="1733" t="s">
        <v>21407</v>
      </c>
      <c r="L8" s="1738">
        <v>1.5</v>
      </c>
      <c r="M8" s="1733" t="s">
        <v>21407</v>
      </c>
      <c r="N8" s="1739">
        <v>0.8</v>
      </c>
    </row>
    <row r="9" spans="1:14" s="1731" customFormat="1" ht="55.35" customHeight="1" x14ac:dyDescent="0.2">
      <c r="A9" s="1913"/>
      <c r="B9" s="1919"/>
      <c r="C9" s="1919"/>
      <c r="D9" s="1733" t="s">
        <v>21408</v>
      </c>
      <c r="E9" s="1733" t="s">
        <v>21406</v>
      </c>
      <c r="F9" s="1737">
        <v>1</v>
      </c>
      <c r="G9" s="1733" t="s">
        <v>21394</v>
      </c>
      <c r="H9" s="1733" t="s">
        <v>21394</v>
      </c>
      <c r="I9" s="1733" t="s">
        <v>21407</v>
      </c>
      <c r="J9" s="1737">
        <v>0.89</v>
      </c>
      <c r="K9" s="1733" t="s">
        <v>21409</v>
      </c>
      <c r="L9" s="1738">
        <v>0.92</v>
      </c>
      <c r="M9" s="1737">
        <v>1</v>
      </c>
      <c r="N9" s="1739">
        <v>1</v>
      </c>
    </row>
    <row r="10" spans="1:14" s="1731" customFormat="1" ht="64.900000000000006" customHeight="1" x14ac:dyDescent="0.2">
      <c r="A10" s="1913"/>
      <c r="B10" s="1732" t="s">
        <v>21410</v>
      </c>
      <c r="C10" s="1736" t="s">
        <v>21708</v>
      </c>
      <c r="D10" s="1733" t="s">
        <v>21411</v>
      </c>
      <c r="E10" s="1737">
        <v>0.1</v>
      </c>
      <c r="F10" s="1737">
        <v>0.5</v>
      </c>
      <c r="G10" s="1733" t="s">
        <v>21394</v>
      </c>
      <c r="H10" s="1733" t="s">
        <v>21394</v>
      </c>
      <c r="I10" s="1733" t="s">
        <v>21412</v>
      </c>
      <c r="J10" s="1733" t="s">
        <v>21709</v>
      </c>
      <c r="K10" s="1733" t="s">
        <v>21413</v>
      </c>
      <c r="L10" s="1734" t="s">
        <v>21710</v>
      </c>
      <c r="M10" s="1737">
        <v>0.5</v>
      </c>
      <c r="N10" s="1739">
        <v>0.55000000000000004</v>
      </c>
    </row>
    <row r="11" spans="1:14" s="1731" customFormat="1" ht="48" customHeight="1" x14ac:dyDescent="0.2">
      <c r="A11" s="1913"/>
      <c r="B11" s="1740"/>
      <c r="C11" s="1736" t="s">
        <v>21711</v>
      </c>
      <c r="D11" s="1733" t="s">
        <v>21414</v>
      </c>
      <c r="E11" s="1737">
        <v>0.69</v>
      </c>
      <c r="F11" s="1733" t="s">
        <v>21415</v>
      </c>
      <c r="G11" s="1733" t="s">
        <v>21394</v>
      </c>
      <c r="H11" s="1733" t="s">
        <v>21394</v>
      </c>
      <c r="I11" s="1733" t="s">
        <v>21409</v>
      </c>
      <c r="J11" s="1737">
        <v>0.75</v>
      </c>
      <c r="K11" s="1733" t="s">
        <v>21415</v>
      </c>
      <c r="L11" s="1738">
        <v>1</v>
      </c>
      <c r="M11" s="1733" t="s">
        <v>21415</v>
      </c>
      <c r="N11" s="1739">
        <v>1</v>
      </c>
    </row>
    <row r="12" spans="1:14" s="26" customFormat="1" ht="50.45" customHeight="1" x14ac:dyDescent="0.2">
      <c r="A12" s="1911" t="s">
        <v>21712</v>
      </c>
      <c r="B12" s="1912" t="s">
        <v>21416</v>
      </c>
      <c r="C12" s="1741" t="s">
        <v>21713</v>
      </c>
      <c r="D12" s="1741" t="s">
        <v>21417</v>
      </c>
      <c r="E12" s="1741" t="s">
        <v>21418</v>
      </c>
      <c r="F12" s="1733">
        <v>0</v>
      </c>
      <c r="G12" s="1733" t="s">
        <v>21419</v>
      </c>
      <c r="H12" s="1733" t="s">
        <v>21420</v>
      </c>
      <c r="I12" s="1733">
        <v>2</v>
      </c>
      <c r="J12" s="1733">
        <v>0.5</v>
      </c>
      <c r="K12" s="1733">
        <v>3</v>
      </c>
      <c r="L12" s="1733">
        <v>0</v>
      </c>
      <c r="M12" s="1733">
        <v>0</v>
      </c>
      <c r="N12" s="1735">
        <v>3</v>
      </c>
    </row>
    <row r="13" spans="1:14" s="26" customFormat="1" ht="52.9" customHeight="1" x14ac:dyDescent="0.2">
      <c r="A13" s="1911"/>
      <c r="B13" s="1912"/>
      <c r="C13" s="1741" t="s">
        <v>21714</v>
      </c>
      <c r="D13" s="1741" t="s">
        <v>21421</v>
      </c>
      <c r="E13" s="1741" t="s">
        <v>21422</v>
      </c>
      <c r="F13" s="1733">
        <v>1165</v>
      </c>
      <c r="G13" s="1733" t="s">
        <v>21419</v>
      </c>
      <c r="H13" s="1733" t="s">
        <v>21423</v>
      </c>
      <c r="I13" s="1733">
        <v>1168</v>
      </c>
      <c r="J13" s="1733">
        <v>1224</v>
      </c>
      <c r="K13" s="1733">
        <v>1163</v>
      </c>
      <c r="L13" s="1733">
        <v>1266</v>
      </c>
      <c r="M13" s="1733">
        <v>1165</v>
      </c>
      <c r="N13" s="1735">
        <v>1165</v>
      </c>
    </row>
    <row r="14" spans="1:14" s="26" customFormat="1" ht="51.6" customHeight="1" x14ac:dyDescent="0.2">
      <c r="A14" s="1911"/>
      <c r="B14" s="1912"/>
      <c r="C14" s="1741" t="s">
        <v>21715</v>
      </c>
      <c r="D14" s="1741" t="s">
        <v>21424</v>
      </c>
      <c r="E14" s="1741" t="s">
        <v>21425</v>
      </c>
      <c r="F14" s="1733">
        <v>6</v>
      </c>
      <c r="G14" s="1733" t="s">
        <v>21419</v>
      </c>
      <c r="H14" s="1733" t="s">
        <v>21423</v>
      </c>
      <c r="I14" s="1733">
        <v>9</v>
      </c>
      <c r="J14" s="1733">
        <v>2</v>
      </c>
      <c r="K14" s="1733">
        <v>8</v>
      </c>
      <c r="L14" s="1733">
        <v>5</v>
      </c>
      <c r="M14" s="1733">
        <v>6</v>
      </c>
      <c r="N14" s="1735">
        <v>5</v>
      </c>
    </row>
    <row r="15" spans="1:14" s="26" customFormat="1" ht="56.25" x14ac:dyDescent="0.2">
      <c r="A15" s="1913" t="s">
        <v>21716</v>
      </c>
      <c r="B15" s="1914" t="s">
        <v>207</v>
      </c>
      <c r="C15" s="1733" t="s">
        <v>21717</v>
      </c>
      <c r="D15" s="1742"/>
      <c r="E15" s="1742"/>
      <c r="F15" s="1742"/>
      <c r="G15" s="1742"/>
      <c r="H15" s="1742"/>
      <c r="I15" s="1742"/>
      <c r="J15" s="1742"/>
      <c r="K15" s="1742"/>
      <c r="L15" s="1742"/>
      <c r="M15" s="1742"/>
      <c r="N15" s="1743"/>
    </row>
    <row r="16" spans="1:14" s="26" customFormat="1" ht="58.15" customHeight="1" x14ac:dyDescent="0.2">
      <c r="A16" s="1913"/>
      <c r="B16" s="1914"/>
      <c r="C16" s="1733" t="s">
        <v>21718</v>
      </c>
      <c r="D16" s="1742"/>
      <c r="E16" s="1742"/>
      <c r="F16" s="1742"/>
      <c r="G16" s="1742"/>
      <c r="H16" s="1742"/>
      <c r="I16" s="1742"/>
      <c r="J16" s="1742"/>
      <c r="K16" s="1742"/>
      <c r="L16" s="1742"/>
      <c r="M16" s="1742"/>
      <c r="N16" s="1743"/>
    </row>
    <row r="17" spans="1:14" s="26" customFormat="1" ht="37.9" customHeight="1" x14ac:dyDescent="0.2">
      <c r="A17" s="1913"/>
      <c r="B17" s="1914"/>
      <c r="C17" s="1733" t="s">
        <v>21719</v>
      </c>
      <c r="D17" s="1742"/>
      <c r="E17" s="1742"/>
      <c r="F17" s="1742"/>
      <c r="G17" s="1742"/>
      <c r="H17" s="1742"/>
      <c r="I17" s="1742"/>
      <c r="J17" s="1742"/>
      <c r="K17" s="1742"/>
      <c r="L17" s="1742"/>
      <c r="M17" s="1742"/>
      <c r="N17" s="1743"/>
    </row>
    <row r="18" spans="1:14" s="26" customFormat="1" ht="36" customHeight="1" x14ac:dyDescent="0.2">
      <c r="A18" s="1913"/>
      <c r="B18" s="1914"/>
      <c r="C18" s="1733" t="s">
        <v>21720</v>
      </c>
      <c r="D18" s="1742"/>
      <c r="E18" s="1742"/>
      <c r="F18" s="1742"/>
      <c r="G18" s="1742"/>
      <c r="H18" s="1742"/>
      <c r="I18" s="1742"/>
      <c r="J18" s="1742"/>
      <c r="K18" s="1742"/>
      <c r="L18" s="1742"/>
      <c r="M18" s="1742"/>
      <c r="N18" s="1743"/>
    </row>
    <row r="19" spans="1:14" s="26" customFormat="1" ht="45.6" customHeight="1" x14ac:dyDescent="0.2">
      <c r="A19" s="1913"/>
      <c r="B19" s="1914"/>
      <c r="C19" s="1733" t="s">
        <v>21721</v>
      </c>
      <c r="D19" s="1742"/>
      <c r="E19" s="1742"/>
      <c r="F19" s="1742"/>
      <c r="G19" s="1742"/>
      <c r="H19" s="1742"/>
      <c r="I19" s="1742"/>
      <c r="J19" s="1742"/>
      <c r="K19" s="1742"/>
      <c r="L19" s="1742"/>
      <c r="M19" s="1742"/>
      <c r="N19" s="1743"/>
    </row>
    <row r="20" spans="1:14" s="26" customFormat="1" ht="39" customHeight="1" x14ac:dyDescent="0.2">
      <c r="A20" s="1913"/>
      <c r="B20" s="1914"/>
      <c r="C20" s="1733" t="s">
        <v>21722</v>
      </c>
      <c r="D20" s="1742"/>
      <c r="E20" s="1742"/>
      <c r="F20" s="1742"/>
      <c r="G20" s="1742"/>
      <c r="H20" s="1742"/>
      <c r="I20" s="1742"/>
      <c r="J20" s="1742"/>
      <c r="K20" s="1742"/>
      <c r="L20" s="1742"/>
      <c r="M20" s="1742"/>
      <c r="N20" s="1743"/>
    </row>
    <row r="21" spans="1:14" s="26" customFormat="1" ht="61.5" customHeight="1" x14ac:dyDescent="0.2">
      <c r="A21" s="1913" t="s">
        <v>21723</v>
      </c>
      <c r="B21" s="1915" t="s">
        <v>21404</v>
      </c>
      <c r="C21" s="1733" t="s">
        <v>21724</v>
      </c>
      <c r="D21" s="1733" t="s">
        <v>21426</v>
      </c>
      <c r="E21" s="1741" t="s">
        <v>21427</v>
      </c>
      <c r="F21" s="1733">
        <v>463</v>
      </c>
      <c r="G21" s="1733" t="s">
        <v>21428</v>
      </c>
      <c r="H21" s="1733" t="s">
        <v>21429</v>
      </c>
      <c r="I21" s="1733">
        <v>486</v>
      </c>
      <c r="J21" s="1733">
        <v>299</v>
      </c>
      <c r="K21" s="1733">
        <v>520</v>
      </c>
      <c r="L21" s="1733">
        <v>397</v>
      </c>
      <c r="M21" s="1733">
        <v>463</v>
      </c>
      <c r="N21" s="1735">
        <v>465</v>
      </c>
    </row>
    <row r="22" spans="1:14" s="26" customFormat="1" ht="61.5" customHeight="1" x14ac:dyDescent="0.2">
      <c r="A22" s="1913"/>
      <c r="B22" s="1916"/>
      <c r="C22" s="1733" t="s">
        <v>21725</v>
      </c>
      <c r="D22" s="1733" t="s">
        <v>21430</v>
      </c>
      <c r="E22" s="1733" t="s">
        <v>21431</v>
      </c>
      <c r="F22" s="1744">
        <v>0.91100000000000003</v>
      </c>
      <c r="G22" s="1733" t="s">
        <v>21432</v>
      </c>
      <c r="H22" s="1733" t="s">
        <v>21433</v>
      </c>
      <c r="I22" s="1744">
        <v>0.89400000000000002</v>
      </c>
      <c r="J22" s="1745">
        <v>0.99299999999999999</v>
      </c>
      <c r="K22" s="1744">
        <v>0.90400000000000003</v>
      </c>
      <c r="L22" s="1746">
        <v>0.99299999999999999</v>
      </c>
      <c r="M22" s="1744">
        <v>0.91100000000000003</v>
      </c>
      <c r="N22" s="1747">
        <v>0.91800000000000004</v>
      </c>
    </row>
    <row r="23" spans="1:14" s="26" customFormat="1" ht="61.5" customHeight="1" x14ac:dyDescent="0.2">
      <c r="A23" s="1913"/>
      <c r="B23" s="1916"/>
      <c r="C23" s="1733" t="s">
        <v>21726</v>
      </c>
      <c r="D23" s="1733" t="s">
        <v>21434</v>
      </c>
      <c r="E23" s="1733" t="s">
        <v>21431</v>
      </c>
      <c r="F23" s="1737">
        <v>0.1</v>
      </c>
      <c r="G23" s="1733" t="s">
        <v>21435</v>
      </c>
      <c r="H23" s="1733" t="s">
        <v>21436</v>
      </c>
      <c r="I23" s="1737">
        <v>0.15</v>
      </c>
      <c r="J23" s="1745">
        <v>0.13500000000000001</v>
      </c>
      <c r="K23" s="1737">
        <v>0.13</v>
      </c>
      <c r="L23" s="1737">
        <v>0.13</v>
      </c>
      <c r="M23" s="1737">
        <v>0.1</v>
      </c>
      <c r="N23" s="1739">
        <v>7.0000000000000007E-2</v>
      </c>
    </row>
    <row r="24" spans="1:14" s="26" customFormat="1" ht="69.599999999999994" customHeight="1" x14ac:dyDescent="0.2">
      <c r="A24" s="1897" t="s">
        <v>21727</v>
      </c>
      <c r="B24" s="1907" t="s">
        <v>21437</v>
      </c>
      <c r="C24" s="694" t="s">
        <v>21728</v>
      </c>
      <c r="D24" s="691" t="s">
        <v>21438</v>
      </c>
      <c r="E24" s="1748" t="s">
        <v>21439</v>
      </c>
      <c r="F24" s="1748">
        <v>18200</v>
      </c>
      <c r="G24" s="691" t="s">
        <v>21440</v>
      </c>
      <c r="H24" s="691" t="s">
        <v>21441</v>
      </c>
      <c r="I24" s="1742"/>
      <c r="J24" s="1742"/>
      <c r="K24" s="1748">
        <v>17100</v>
      </c>
      <c r="L24" s="1749">
        <v>15898</v>
      </c>
      <c r="M24" s="1748">
        <v>18200</v>
      </c>
      <c r="N24" s="1750">
        <v>19600</v>
      </c>
    </row>
    <row r="25" spans="1:14" s="26" customFormat="1" ht="67.900000000000006" customHeight="1" x14ac:dyDescent="0.2">
      <c r="A25" s="1897"/>
      <c r="B25" s="1907"/>
      <c r="C25" s="694" t="s">
        <v>21729</v>
      </c>
      <c r="D25" s="691" t="s">
        <v>21442</v>
      </c>
      <c r="E25" s="691" t="s">
        <v>21443</v>
      </c>
      <c r="F25" s="691">
        <v>257</v>
      </c>
      <c r="G25" s="691" t="s">
        <v>21444</v>
      </c>
      <c r="H25" s="691" t="s">
        <v>21445</v>
      </c>
      <c r="I25" s="1742"/>
      <c r="J25" s="1742"/>
      <c r="K25" s="691">
        <v>244</v>
      </c>
      <c r="L25" s="734" t="s">
        <v>21730</v>
      </c>
      <c r="M25" s="691">
        <v>257</v>
      </c>
      <c r="N25" s="1751">
        <v>269</v>
      </c>
    </row>
    <row r="26" spans="1:14" s="26" customFormat="1" ht="55.15" customHeight="1" x14ac:dyDescent="0.2">
      <c r="A26" s="1897"/>
      <c r="B26" s="1907"/>
      <c r="C26" s="1905" t="s">
        <v>21731</v>
      </c>
      <c r="D26" s="691" t="s">
        <v>21446</v>
      </c>
      <c r="E26" s="1748" t="s">
        <v>21447</v>
      </c>
      <c r="F26" s="1748">
        <v>267000</v>
      </c>
      <c r="G26" s="691" t="s">
        <v>21448</v>
      </c>
      <c r="H26" s="691" t="s">
        <v>21441</v>
      </c>
      <c r="I26" s="1742"/>
      <c r="J26" s="1742"/>
      <c r="K26" s="1748">
        <v>264000</v>
      </c>
      <c r="L26" s="1749">
        <v>264000</v>
      </c>
      <c r="M26" s="1748">
        <v>267000</v>
      </c>
      <c r="N26" s="1750">
        <v>270000</v>
      </c>
    </row>
    <row r="27" spans="1:14" s="26" customFormat="1" ht="58.9" customHeight="1" x14ac:dyDescent="0.2">
      <c r="A27" s="1897"/>
      <c r="B27" s="1907"/>
      <c r="C27" s="1905"/>
      <c r="D27" s="691" t="s">
        <v>21449</v>
      </c>
      <c r="E27" s="1752" t="s">
        <v>21450</v>
      </c>
      <c r="F27" s="1753">
        <v>3.35</v>
      </c>
      <c r="G27" s="691" t="s">
        <v>21451</v>
      </c>
      <c r="H27" s="691" t="s">
        <v>21441</v>
      </c>
      <c r="I27" s="1742"/>
      <c r="J27" s="1742"/>
      <c r="K27" s="691">
        <v>3.5</v>
      </c>
      <c r="L27" s="734">
        <v>3.5</v>
      </c>
      <c r="M27" s="1753">
        <v>3.35</v>
      </c>
      <c r="N27" s="1754">
        <v>3.2</v>
      </c>
    </row>
    <row r="28" spans="1:14" s="26" customFormat="1" ht="45.6" customHeight="1" x14ac:dyDescent="0.2">
      <c r="A28" s="1897"/>
      <c r="B28" s="1907"/>
      <c r="C28" s="1905"/>
      <c r="D28" s="691" t="s">
        <v>21452</v>
      </c>
      <c r="E28" s="1752" t="s">
        <v>21453</v>
      </c>
      <c r="F28" s="1752">
        <v>24.7</v>
      </c>
      <c r="G28" s="691" t="s">
        <v>21454</v>
      </c>
      <c r="H28" s="691" t="s">
        <v>21441</v>
      </c>
      <c r="I28" s="1742"/>
      <c r="J28" s="1742"/>
      <c r="K28" s="691">
        <v>25.2</v>
      </c>
      <c r="L28" s="734">
        <v>25.2</v>
      </c>
      <c r="M28" s="1752">
        <v>24.7</v>
      </c>
      <c r="N28" s="1751">
        <v>24.2</v>
      </c>
    </row>
    <row r="29" spans="1:14" s="26" customFormat="1" ht="79.150000000000006" customHeight="1" x14ac:dyDescent="0.2">
      <c r="A29" s="1897"/>
      <c r="B29" s="1907"/>
      <c r="C29" s="694" t="s">
        <v>21732</v>
      </c>
      <c r="D29" s="691" t="s">
        <v>21455</v>
      </c>
      <c r="E29" s="691" t="s">
        <v>21456</v>
      </c>
      <c r="F29" s="691">
        <v>128</v>
      </c>
      <c r="G29" s="691" t="s">
        <v>21457</v>
      </c>
      <c r="H29" s="691" t="s">
        <v>21441</v>
      </c>
      <c r="I29" s="1742"/>
      <c r="J29" s="1742"/>
      <c r="K29" s="691">
        <v>117</v>
      </c>
      <c r="L29" s="734">
        <v>117</v>
      </c>
      <c r="M29" s="691">
        <v>128</v>
      </c>
      <c r="N29" s="1751">
        <v>141</v>
      </c>
    </row>
    <row r="30" spans="1:14" s="26" customFormat="1" ht="55.15" customHeight="1" x14ac:dyDescent="0.2">
      <c r="A30" s="1897"/>
      <c r="B30" s="1755" t="s">
        <v>21416</v>
      </c>
      <c r="C30" s="694" t="s">
        <v>21733</v>
      </c>
      <c r="D30" s="691" t="s">
        <v>21458</v>
      </c>
      <c r="E30" s="691" t="s">
        <v>21459</v>
      </c>
      <c r="F30" s="691">
        <v>80</v>
      </c>
      <c r="G30" s="691" t="s">
        <v>21460</v>
      </c>
      <c r="H30" s="691" t="s">
        <v>21461</v>
      </c>
      <c r="I30" s="1742"/>
      <c r="J30" s="1742"/>
      <c r="K30" s="691">
        <v>75</v>
      </c>
      <c r="L30" s="734">
        <v>75</v>
      </c>
      <c r="M30" s="691">
        <v>80</v>
      </c>
      <c r="N30" s="1751">
        <v>85</v>
      </c>
    </row>
    <row r="31" spans="1:14" s="26" customFormat="1" ht="45.6" customHeight="1" x14ac:dyDescent="0.2">
      <c r="A31" s="1897"/>
      <c r="B31" s="1755" t="s">
        <v>21462</v>
      </c>
      <c r="C31" s="1755" t="s">
        <v>21734</v>
      </c>
      <c r="D31" s="1756" t="s">
        <v>21463</v>
      </c>
      <c r="E31" s="691" t="s">
        <v>21464</v>
      </c>
      <c r="F31" s="691">
        <v>55</v>
      </c>
      <c r="G31" s="691" t="s">
        <v>21465</v>
      </c>
      <c r="H31" s="691" t="s">
        <v>21466</v>
      </c>
      <c r="I31" s="1742"/>
      <c r="J31" s="1742"/>
      <c r="K31" s="691">
        <v>50</v>
      </c>
      <c r="L31" s="734">
        <v>50</v>
      </c>
      <c r="M31" s="691">
        <v>55</v>
      </c>
      <c r="N31" s="1751">
        <v>60</v>
      </c>
    </row>
    <row r="32" spans="1:14" s="26" customFormat="1" ht="48.6" customHeight="1" x14ac:dyDescent="0.2">
      <c r="A32" s="1908" t="s">
        <v>21735</v>
      </c>
      <c r="B32" s="1909" t="s">
        <v>207</v>
      </c>
      <c r="C32" s="1910" t="s">
        <v>21736</v>
      </c>
      <c r="D32" s="1757" t="s">
        <v>21467</v>
      </c>
      <c r="E32" s="1758" t="s">
        <v>21468</v>
      </c>
      <c r="F32" s="1759">
        <v>0.75</v>
      </c>
      <c r="G32" s="1757" t="s">
        <v>21469</v>
      </c>
      <c r="H32" s="1757" t="s">
        <v>21470</v>
      </c>
      <c r="I32" s="1759">
        <v>0</v>
      </c>
      <c r="J32" s="1760">
        <v>0.26</v>
      </c>
      <c r="K32" s="1760">
        <v>0.5</v>
      </c>
      <c r="L32" s="1760">
        <v>0</v>
      </c>
      <c r="M32" s="1759">
        <v>0.75</v>
      </c>
      <c r="N32" s="1761">
        <v>1</v>
      </c>
    </row>
    <row r="33" spans="1:14" s="26" customFormat="1" ht="101.25" x14ac:dyDescent="0.2">
      <c r="A33" s="1908"/>
      <c r="B33" s="1909"/>
      <c r="C33" s="1910"/>
      <c r="D33" s="1757" t="s">
        <v>21471</v>
      </c>
      <c r="E33" s="1758" t="s">
        <v>21468</v>
      </c>
      <c r="F33" s="1759">
        <v>0.3</v>
      </c>
      <c r="G33" s="1757" t="s">
        <v>21472</v>
      </c>
      <c r="H33" s="1757" t="s">
        <v>21470</v>
      </c>
      <c r="I33" s="1759">
        <v>0</v>
      </c>
      <c r="J33" s="1760">
        <v>0</v>
      </c>
      <c r="K33" s="1760">
        <v>0.15</v>
      </c>
      <c r="L33" s="1760">
        <v>0</v>
      </c>
      <c r="M33" s="1759">
        <v>0.3</v>
      </c>
      <c r="N33" s="1761">
        <v>0.5</v>
      </c>
    </row>
    <row r="34" spans="1:14" s="26" customFormat="1" ht="78" customHeight="1" x14ac:dyDescent="0.2">
      <c r="A34" s="1908"/>
      <c r="B34" s="1909"/>
      <c r="C34" s="1758" t="s">
        <v>21737</v>
      </c>
      <c r="D34" s="1757" t="s">
        <v>21473</v>
      </c>
      <c r="E34" s="1758" t="s">
        <v>21468</v>
      </c>
      <c r="F34" s="1759">
        <v>1</v>
      </c>
      <c r="G34" s="1757" t="s">
        <v>21474</v>
      </c>
      <c r="H34" s="1757" t="s">
        <v>21475</v>
      </c>
      <c r="I34" s="1759">
        <v>0.75</v>
      </c>
      <c r="J34" s="1760">
        <v>0.8</v>
      </c>
      <c r="K34" s="1760">
        <v>1</v>
      </c>
      <c r="L34" s="1760">
        <v>1</v>
      </c>
      <c r="M34" s="1759">
        <v>1</v>
      </c>
      <c r="N34" s="1761">
        <v>1</v>
      </c>
    </row>
    <row r="35" spans="1:14" s="26" customFormat="1" ht="66.599999999999994" customHeight="1" x14ac:dyDescent="0.2">
      <c r="A35" s="1908"/>
      <c r="B35" s="1909"/>
      <c r="C35" s="1758" t="s">
        <v>21738</v>
      </c>
      <c r="D35" s="1757" t="s">
        <v>21476</v>
      </c>
      <c r="E35" s="1758" t="s">
        <v>21468</v>
      </c>
      <c r="F35" s="1759">
        <v>1</v>
      </c>
      <c r="G35" s="1757" t="s">
        <v>21477</v>
      </c>
      <c r="H35" s="1757" t="s">
        <v>21475</v>
      </c>
      <c r="I35" s="1759">
        <v>0.7</v>
      </c>
      <c r="J35" s="1760">
        <v>1</v>
      </c>
      <c r="K35" s="1760">
        <v>0.85</v>
      </c>
      <c r="L35" s="1760">
        <v>0.85</v>
      </c>
      <c r="M35" s="1759">
        <v>1</v>
      </c>
      <c r="N35" s="1761">
        <v>1</v>
      </c>
    </row>
    <row r="36" spans="1:14" s="26" customFormat="1" ht="39.6" customHeight="1" x14ac:dyDescent="0.2">
      <c r="A36" s="1908"/>
      <c r="B36" s="1909" t="s">
        <v>21478</v>
      </c>
      <c r="C36" s="1910" t="s">
        <v>21739</v>
      </c>
      <c r="D36" s="1757" t="s">
        <v>21479</v>
      </c>
      <c r="E36" s="1762" t="s">
        <v>21480</v>
      </c>
      <c r="F36" s="1762">
        <v>66</v>
      </c>
      <c r="G36" s="1757" t="s">
        <v>21481</v>
      </c>
      <c r="H36" s="1757" t="s">
        <v>21470</v>
      </c>
      <c r="I36" s="1762">
        <v>38</v>
      </c>
      <c r="J36" s="1763">
        <v>7</v>
      </c>
      <c r="K36" s="1758">
        <v>63</v>
      </c>
      <c r="L36" s="1758">
        <v>26</v>
      </c>
      <c r="M36" s="1762">
        <v>66</v>
      </c>
      <c r="N36" s="1764">
        <v>69</v>
      </c>
    </row>
    <row r="37" spans="1:14" s="26" customFormat="1" ht="35.450000000000003" customHeight="1" x14ac:dyDescent="0.2">
      <c r="A37" s="1908"/>
      <c r="B37" s="1909"/>
      <c r="C37" s="1910"/>
      <c r="D37" s="1757" t="s">
        <v>21482</v>
      </c>
      <c r="E37" s="1762" t="s">
        <v>21483</v>
      </c>
      <c r="F37" s="1762">
        <v>207</v>
      </c>
      <c r="G37" s="1757" t="s">
        <v>21481</v>
      </c>
      <c r="H37" s="1757" t="s">
        <v>21470</v>
      </c>
      <c r="I37" s="1762">
        <v>146</v>
      </c>
      <c r="J37" s="1763">
        <v>133</v>
      </c>
      <c r="K37" s="1758">
        <v>170</v>
      </c>
      <c r="L37" s="1758">
        <v>123</v>
      </c>
      <c r="M37" s="1762">
        <v>207</v>
      </c>
      <c r="N37" s="1764">
        <v>218</v>
      </c>
    </row>
    <row r="38" spans="1:14" s="26" customFormat="1" ht="51" customHeight="1" x14ac:dyDescent="0.2">
      <c r="A38" s="1908"/>
      <c r="B38" s="1909"/>
      <c r="C38" s="1758" t="s">
        <v>21740</v>
      </c>
      <c r="D38" s="1757" t="s">
        <v>21484</v>
      </c>
      <c r="E38" s="1758" t="s">
        <v>21485</v>
      </c>
      <c r="F38" s="1759">
        <v>0.45</v>
      </c>
      <c r="G38" s="1757" t="s">
        <v>21486</v>
      </c>
      <c r="H38" s="1757" t="s">
        <v>21470</v>
      </c>
      <c r="I38" s="1759">
        <v>0.3</v>
      </c>
      <c r="J38" s="1760">
        <v>0.23</v>
      </c>
      <c r="K38" s="1760">
        <v>0.4</v>
      </c>
      <c r="L38" s="1760">
        <v>0.54</v>
      </c>
      <c r="M38" s="1759">
        <v>0.45</v>
      </c>
      <c r="N38" s="1761">
        <v>0.5</v>
      </c>
    </row>
    <row r="39" spans="1:14" s="26" customFormat="1" ht="46.9" customHeight="1" x14ac:dyDescent="0.2">
      <c r="A39" s="1908"/>
      <c r="B39" s="1909"/>
      <c r="C39" s="1910" t="s">
        <v>21741</v>
      </c>
      <c r="D39" s="1757" t="s">
        <v>21487</v>
      </c>
      <c r="E39" s="1762" t="s">
        <v>21468</v>
      </c>
      <c r="F39" s="1759">
        <v>0.8</v>
      </c>
      <c r="G39" s="1757" t="s">
        <v>21488</v>
      </c>
      <c r="H39" s="1757" t="s">
        <v>21489</v>
      </c>
      <c r="I39" s="1759">
        <v>0.5</v>
      </c>
      <c r="J39" s="1760" t="s">
        <v>21490</v>
      </c>
      <c r="K39" s="1760">
        <v>0.7</v>
      </c>
      <c r="L39" s="1760">
        <v>0.15</v>
      </c>
      <c r="M39" s="1759">
        <v>0.8</v>
      </c>
      <c r="N39" s="1761">
        <v>1</v>
      </c>
    </row>
    <row r="40" spans="1:14" s="26" customFormat="1" ht="49.9" customHeight="1" x14ac:dyDescent="0.2">
      <c r="A40" s="1908"/>
      <c r="B40" s="1909"/>
      <c r="C40" s="1910"/>
      <c r="D40" s="1757" t="s">
        <v>21491</v>
      </c>
      <c r="E40" s="1762" t="s">
        <v>21468</v>
      </c>
      <c r="F40" s="1759">
        <v>0.75</v>
      </c>
      <c r="G40" s="1757" t="s">
        <v>21492</v>
      </c>
      <c r="H40" s="1757" t="s">
        <v>21489</v>
      </c>
      <c r="I40" s="1759">
        <v>0.25</v>
      </c>
      <c r="J40" s="1760">
        <v>0.52500000000000002</v>
      </c>
      <c r="K40" s="1760">
        <v>0.5</v>
      </c>
      <c r="L40" s="1760">
        <v>0.5</v>
      </c>
      <c r="M40" s="1759">
        <v>0.75</v>
      </c>
      <c r="N40" s="1761">
        <v>1</v>
      </c>
    </row>
    <row r="41" spans="1:14" s="26" customFormat="1" ht="39" customHeight="1" x14ac:dyDescent="0.2">
      <c r="A41" s="1908"/>
      <c r="B41" s="1909"/>
      <c r="C41" s="1758" t="s">
        <v>21742</v>
      </c>
      <c r="D41" s="1757" t="s">
        <v>21493</v>
      </c>
      <c r="E41" s="1762" t="s">
        <v>21494</v>
      </c>
      <c r="F41" s="1759">
        <v>0.94</v>
      </c>
      <c r="G41" s="1757" t="s">
        <v>21495</v>
      </c>
      <c r="H41" s="1757" t="s">
        <v>21496</v>
      </c>
      <c r="I41" s="1759">
        <v>0.9</v>
      </c>
      <c r="J41" s="1760">
        <v>0.93</v>
      </c>
      <c r="K41" s="1760">
        <v>0.92</v>
      </c>
      <c r="L41" s="1760">
        <v>0.92</v>
      </c>
      <c r="M41" s="1759">
        <v>0.94</v>
      </c>
      <c r="N41" s="1761">
        <v>0.96</v>
      </c>
    </row>
    <row r="42" spans="1:14" s="26" customFormat="1" ht="39" customHeight="1" x14ac:dyDescent="0.2">
      <c r="A42" s="1908"/>
      <c r="B42" s="1765" t="s">
        <v>21497</v>
      </c>
      <c r="C42" s="1758" t="s">
        <v>21743</v>
      </c>
      <c r="D42" s="1757" t="s">
        <v>21498</v>
      </c>
      <c r="E42" s="1762" t="s">
        <v>21499</v>
      </c>
      <c r="F42" s="1759">
        <v>0.97</v>
      </c>
      <c r="G42" s="1757" t="s">
        <v>21500</v>
      </c>
      <c r="H42" s="1757" t="s">
        <v>21501</v>
      </c>
      <c r="I42" s="1759">
        <v>0.95</v>
      </c>
      <c r="J42" s="1760">
        <v>0</v>
      </c>
      <c r="K42" s="1760">
        <v>0.96</v>
      </c>
      <c r="L42" s="1760">
        <v>0</v>
      </c>
      <c r="M42" s="1759">
        <v>0.97</v>
      </c>
      <c r="N42" s="1761">
        <v>0.98</v>
      </c>
    </row>
    <row r="43" spans="1:14" s="26" customFormat="1" ht="22.9" customHeight="1" x14ac:dyDescent="0.2">
      <c r="A43" s="1899" t="s">
        <v>21744</v>
      </c>
      <c r="B43" s="1906" t="s">
        <v>21416</v>
      </c>
      <c r="C43" s="1895" t="s">
        <v>21745</v>
      </c>
      <c r="D43" s="1265" t="s">
        <v>21502</v>
      </c>
      <c r="E43" s="995" t="s">
        <v>21503</v>
      </c>
      <c r="F43" s="995" t="s">
        <v>21504</v>
      </c>
      <c r="G43" s="1265" t="s">
        <v>21505</v>
      </c>
      <c r="H43" s="1888" t="s">
        <v>21506</v>
      </c>
      <c r="I43" s="995">
        <v>1.1100000000000001</v>
      </c>
      <c r="J43" s="1766">
        <v>1.01</v>
      </c>
      <c r="K43" s="1767">
        <v>1.028</v>
      </c>
      <c r="L43" s="1767">
        <v>1.028</v>
      </c>
      <c r="M43" s="995" t="s">
        <v>21504</v>
      </c>
      <c r="N43" s="1768" t="s">
        <v>21504</v>
      </c>
    </row>
    <row r="44" spans="1:14" s="26" customFormat="1" ht="22.9" customHeight="1" x14ac:dyDescent="0.2">
      <c r="A44" s="1899"/>
      <c r="B44" s="1895"/>
      <c r="C44" s="1895"/>
      <c r="D44" s="1265" t="s">
        <v>21507</v>
      </c>
      <c r="E44" s="995" t="s">
        <v>21508</v>
      </c>
      <c r="F44" s="995" t="s">
        <v>21504</v>
      </c>
      <c r="G44" s="1265" t="s">
        <v>21505</v>
      </c>
      <c r="H44" s="1889"/>
      <c r="I44" s="995">
        <v>1.22</v>
      </c>
      <c r="J44" s="1766">
        <v>1.1299999999999999</v>
      </c>
      <c r="K44" s="1767">
        <v>1.0920000000000001</v>
      </c>
      <c r="L44" s="1767">
        <v>1.0920000000000001</v>
      </c>
      <c r="M44" s="995" t="s">
        <v>21504</v>
      </c>
      <c r="N44" s="1768" t="s">
        <v>21504</v>
      </c>
    </row>
    <row r="45" spans="1:14" s="26" customFormat="1" ht="22.9" customHeight="1" x14ac:dyDescent="0.2">
      <c r="A45" s="1899"/>
      <c r="B45" s="1895"/>
      <c r="C45" s="1895"/>
      <c r="D45" s="1265" t="s">
        <v>21509</v>
      </c>
      <c r="E45" s="995" t="s">
        <v>21510</v>
      </c>
      <c r="F45" s="995" t="s">
        <v>21504</v>
      </c>
      <c r="G45" s="1265" t="s">
        <v>21505</v>
      </c>
      <c r="H45" s="1889"/>
      <c r="I45" s="995">
        <v>1.1299999999999999</v>
      </c>
      <c r="J45" s="1766">
        <v>1.22</v>
      </c>
      <c r="K45" s="1767">
        <v>1.0760000000000001</v>
      </c>
      <c r="L45" s="1767">
        <v>1.0760000000000001</v>
      </c>
      <c r="M45" s="995" t="s">
        <v>21504</v>
      </c>
      <c r="N45" s="1768" t="s">
        <v>21504</v>
      </c>
    </row>
    <row r="46" spans="1:14" s="26" customFormat="1" ht="22.9" customHeight="1" x14ac:dyDescent="0.2">
      <c r="A46" s="1899"/>
      <c r="B46" s="1895"/>
      <c r="C46" s="1895"/>
      <c r="D46" s="1265" t="s">
        <v>21511</v>
      </c>
      <c r="E46" s="995" t="s">
        <v>21512</v>
      </c>
      <c r="F46" s="995" t="s">
        <v>21504</v>
      </c>
      <c r="G46" s="1265" t="s">
        <v>21505</v>
      </c>
      <c r="H46" s="1890"/>
      <c r="I46" s="1769">
        <v>1</v>
      </c>
      <c r="J46" s="1766">
        <v>0.99</v>
      </c>
      <c r="K46" s="1767">
        <v>1.0007999999999999</v>
      </c>
      <c r="L46" s="1770">
        <v>1.0007999999999999</v>
      </c>
      <c r="M46" s="995" t="s">
        <v>21504</v>
      </c>
      <c r="N46" s="1768" t="s">
        <v>21504</v>
      </c>
    </row>
    <row r="47" spans="1:14" s="26" customFormat="1" ht="22.9" customHeight="1" x14ac:dyDescent="0.2">
      <c r="A47" s="1899"/>
      <c r="B47" s="1895"/>
      <c r="C47" s="1895" t="s">
        <v>21746</v>
      </c>
      <c r="D47" s="1265" t="s">
        <v>21513</v>
      </c>
      <c r="E47" s="995" t="s">
        <v>21514</v>
      </c>
      <c r="F47" s="1265">
        <v>0.88</v>
      </c>
      <c r="G47" s="1265" t="s">
        <v>21505</v>
      </c>
      <c r="H47" s="1888" t="s">
        <v>21515</v>
      </c>
      <c r="I47" s="995">
        <v>0.85</v>
      </c>
      <c r="J47" s="1766">
        <v>0.99</v>
      </c>
      <c r="K47" s="1771">
        <v>0.86</v>
      </c>
      <c r="L47" s="1767">
        <v>0.86</v>
      </c>
      <c r="M47" s="1265">
        <v>0.88</v>
      </c>
      <c r="N47" s="1772">
        <v>0.9</v>
      </c>
    </row>
    <row r="48" spans="1:14" s="26" customFormat="1" ht="22.9" customHeight="1" x14ac:dyDescent="0.2">
      <c r="A48" s="1899"/>
      <c r="B48" s="1895"/>
      <c r="C48" s="1895"/>
      <c r="D48" s="1265" t="s">
        <v>21516</v>
      </c>
      <c r="E48" s="995" t="s">
        <v>21517</v>
      </c>
      <c r="F48" s="1265">
        <v>0.89</v>
      </c>
      <c r="G48" s="1265" t="s">
        <v>21505</v>
      </c>
      <c r="H48" s="1889"/>
      <c r="I48" s="995">
        <v>0.85</v>
      </c>
      <c r="J48" s="1766">
        <v>0.91</v>
      </c>
      <c r="K48" s="1771">
        <v>0.87</v>
      </c>
      <c r="L48" s="1767">
        <v>0.87</v>
      </c>
      <c r="M48" s="1265">
        <v>0.89</v>
      </c>
      <c r="N48" s="1772">
        <v>0.9</v>
      </c>
    </row>
    <row r="49" spans="1:14" s="26" customFormat="1" ht="22.9" customHeight="1" x14ac:dyDescent="0.2">
      <c r="A49" s="1899"/>
      <c r="B49" s="1895"/>
      <c r="C49" s="1895"/>
      <c r="D49" s="1265" t="s">
        <v>21518</v>
      </c>
      <c r="E49" s="1773" t="s">
        <v>21519</v>
      </c>
      <c r="F49" s="1265">
        <v>0.84</v>
      </c>
      <c r="G49" s="1265" t="s">
        <v>21505</v>
      </c>
      <c r="H49" s="1889"/>
      <c r="I49" s="1773">
        <v>0.8</v>
      </c>
      <c r="J49" s="1766">
        <v>0.93</v>
      </c>
      <c r="K49" s="1771">
        <v>0.82</v>
      </c>
      <c r="L49" s="1774">
        <v>0.82</v>
      </c>
      <c r="M49" s="1265">
        <v>0.84</v>
      </c>
      <c r="N49" s="1775">
        <v>0.85</v>
      </c>
    </row>
    <row r="50" spans="1:14" s="26" customFormat="1" ht="22.9" customHeight="1" x14ac:dyDescent="0.2">
      <c r="A50" s="1899"/>
      <c r="B50" s="1895"/>
      <c r="C50" s="1895"/>
      <c r="D50" s="1265" t="s">
        <v>21520</v>
      </c>
      <c r="E50" s="995" t="s">
        <v>21521</v>
      </c>
      <c r="F50" s="1265">
        <v>0.79</v>
      </c>
      <c r="G50" s="1265" t="s">
        <v>21505</v>
      </c>
      <c r="H50" s="1889"/>
      <c r="I50" s="995">
        <v>0.75</v>
      </c>
      <c r="J50" s="1766">
        <v>0.9</v>
      </c>
      <c r="K50" s="1771">
        <v>0.77</v>
      </c>
      <c r="L50" s="1767">
        <v>0.77</v>
      </c>
      <c r="M50" s="1265">
        <v>0.79</v>
      </c>
      <c r="N50" s="1772">
        <v>0.8</v>
      </c>
    </row>
    <row r="51" spans="1:14" s="26" customFormat="1" ht="22.9" customHeight="1" x14ac:dyDescent="0.2">
      <c r="A51" s="1899"/>
      <c r="B51" s="1895"/>
      <c r="C51" s="1895"/>
      <c r="D51" s="1265" t="s">
        <v>21522</v>
      </c>
      <c r="E51" s="1776" t="s">
        <v>21523</v>
      </c>
      <c r="F51" s="1776">
        <v>0.67</v>
      </c>
      <c r="G51" s="1265" t="s">
        <v>21505</v>
      </c>
      <c r="H51" s="1889"/>
      <c r="I51" s="1777">
        <v>0.65</v>
      </c>
      <c r="J51" s="1778">
        <v>0.59</v>
      </c>
      <c r="K51" s="1779">
        <v>0.66</v>
      </c>
      <c r="L51" s="1779">
        <v>0.66</v>
      </c>
      <c r="M51" s="1776">
        <v>0.67</v>
      </c>
      <c r="N51" s="1780">
        <v>0.68</v>
      </c>
    </row>
    <row r="52" spans="1:14" s="26" customFormat="1" ht="22.9" customHeight="1" x14ac:dyDescent="0.2">
      <c r="A52" s="1899"/>
      <c r="B52" s="1895"/>
      <c r="C52" s="1895"/>
      <c r="D52" s="1265" t="s">
        <v>21524</v>
      </c>
      <c r="E52" s="1781" t="s">
        <v>21525</v>
      </c>
      <c r="F52" s="1781">
        <v>0.65</v>
      </c>
      <c r="G52" s="1771" t="s">
        <v>21505</v>
      </c>
      <c r="H52" s="1889"/>
      <c r="I52" s="1779">
        <v>0.63</v>
      </c>
      <c r="J52" s="1778">
        <v>0.46</v>
      </c>
      <c r="K52" s="1779">
        <v>0.64</v>
      </c>
      <c r="L52" s="1779">
        <v>0.64</v>
      </c>
      <c r="M52" s="1781">
        <v>0.65</v>
      </c>
      <c r="N52" s="1782">
        <v>0.66</v>
      </c>
    </row>
    <row r="53" spans="1:14" s="26" customFormat="1" ht="22.9" customHeight="1" x14ac:dyDescent="0.2">
      <c r="A53" s="1899"/>
      <c r="B53" s="1895"/>
      <c r="C53" s="1895"/>
      <c r="D53" s="1265" t="s">
        <v>21526</v>
      </c>
      <c r="E53" s="1781" t="s">
        <v>21527</v>
      </c>
      <c r="F53" s="1781">
        <v>0.52</v>
      </c>
      <c r="G53" s="1771" t="s">
        <v>21505</v>
      </c>
      <c r="H53" s="1889"/>
      <c r="I53" s="1779">
        <v>0.5</v>
      </c>
      <c r="J53" s="1766" t="s">
        <v>21747</v>
      </c>
      <c r="K53" s="1779">
        <v>0.51</v>
      </c>
      <c r="L53" s="1779">
        <v>0.51</v>
      </c>
      <c r="M53" s="1781">
        <v>0.52</v>
      </c>
      <c r="N53" s="1782">
        <v>0.53</v>
      </c>
    </row>
    <row r="54" spans="1:14" s="26" customFormat="1" ht="22.9" customHeight="1" x14ac:dyDescent="0.2">
      <c r="A54" s="1899"/>
      <c r="B54" s="1895"/>
      <c r="C54" s="1895"/>
      <c r="D54" s="1265" t="s">
        <v>21528</v>
      </c>
      <c r="E54" s="1781" t="s">
        <v>21529</v>
      </c>
      <c r="F54" s="1781">
        <v>0.72</v>
      </c>
      <c r="G54" s="1771" t="s">
        <v>21505</v>
      </c>
      <c r="H54" s="1890"/>
      <c r="I54" s="1779">
        <v>0.7</v>
      </c>
      <c r="J54" s="1778">
        <v>0.5</v>
      </c>
      <c r="K54" s="1779">
        <v>0.71</v>
      </c>
      <c r="L54" s="1779">
        <v>0.71</v>
      </c>
      <c r="M54" s="1781">
        <v>0.72</v>
      </c>
      <c r="N54" s="1782">
        <v>0.73</v>
      </c>
    </row>
    <row r="55" spans="1:14" s="26" customFormat="1" ht="33" customHeight="1" x14ac:dyDescent="0.2">
      <c r="A55" s="1899"/>
      <c r="B55" s="1895"/>
      <c r="C55" s="1895" t="s">
        <v>21748</v>
      </c>
      <c r="D55" s="1265" t="s">
        <v>21530</v>
      </c>
      <c r="E55" s="1781" t="s">
        <v>21531</v>
      </c>
      <c r="F55" s="1781">
        <v>0.75</v>
      </c>
      <c r="G55" s="1771" t="s">
        <v>21505</v>
      </c>
      <c r="H55" s="1891" t="s">
        <v>21532</v>
      </c>
      <c r="I55" s="1779">
        <v>0.7</v>
      </c>
      <c r="J55" s="1778">
        <v>0.95889999999999997</v>
      </c>
      <c r="K55" s="1779">
        <v>0.7</v>
      </c>
      <c r="L55" s="1779">
        <v>0.7</v>
      </c>
      <c r="M55" s="1781">
        <v>0.75</v>
      </c>
      <c r="N55" s="1782">
        <v>0.8</v>
      </c>
    </row>
    <row r="56" spans="1:14" s="26" customFormat="1" ht="33.6" customHeight="1" x14ac:dyDescent="0.2">
      <c r="A56" s="1899"/>
      <c r="B56" s="1895"/>
      <c r="C56" s="1895"/>
      <c r="D56" s="1265" t="s">
        <v>21533</v>
      </c>
      <c r="E56" s="1779" t="s">
        <v>21534</v>
      </c>
      <c r="F56" s="1781">
        <v>0.56999999999999995</v>
      </c>
      <c r="G56" s="1771" t="s">
        <v>21505</v>
      </c>
      <c r="H56" s="1892"/>
      <c r="I56" s="1779">
        <v>0.55000000000000004</v>
      </c>
      <c r="J56" s="1779">
        <v>0.55000000000000004</v>
      </c>
      <c r="K56" s="1779">
        <v>0.56000000000000005</v>
      </c>
      <c r="L56" s="1779">
        <v>0.56000000000000005</v>
      </c>
      <c r="M56" s="1781">
        <v>0.56999999999999995</v>
      </c>
      <c r="N56" s="1782">
        <v>0.57999999999999996</v>
      </c>
    </row>
    <row r="57" spans="1:14" s="26" customFormat="1" ht="42" customHeight="1" x14ac:dyDescent="0.2">
      <c r="A57" s="1899"/>
      <c r="B57" s="1895"/>
      <c r="C57" s="1895" t="s">
        <v>21749</v>
      </c>
      <c r="D57" s="1265" t="s">
        <v>21535</v>
      </c>
      <c r="E57" s="1779" t="s">
        <v>21536</v>
      </c>
      <c r="F57" s="1779">
        <v>0.52</v>
      </c>
      <c r="G57" s="1771" t="s">
        <v>21505</v>
      </c>
      <c r="H57" s="1892"/>
      <c r="I57" s="1779">
        <v>0.5</v>
      </c>
      <c r="J57" s="1779">
        <v>0.503</v>
      </c>
      <c r="K57" s="1779">
        <v>0.51</v>
      </c>
      <c r="L57" s="1779">
        <v>0.51</v>
      </c>
      <c r="M57" s="1781">
        <v>0.52</v>
      </c>
      <c r="N57" s="1782">
        <v>0.53</v>
      </c>
    </row>
    <row r="58" spans="1:14" s="26" customFormat="1" ht="33.6" customHeight="1" x14ac:dyDescent="0.2">
      <c r="A58" s="1899"/>
      <c r="B58" s="1895"/>
      <c r="C58" s="1895"/>
      <c r="D58" s="1265" t="s">
        <v>21537</v>
      </c>
      <c r="E58" s="1779" t="s">
        <v>21538</v>
      </c>
      <c r="F58" s="1779">
        <v>0.3</v>
      </c>
      <c r="G58" s="1771" t="s">
        <v>21505</v>
      </c>
      <c r="H58" s="1893"/>
      <c r="I58" s="1779">
        <v>0.28000000000000003</v>
      </c>
      <c r="J58" s="1779">
        <v>0.28000000000000003</v>
      </c>
      <c r="K58" s="1779">
        <v>0.28999999999999998</v>
      </c>
      <c r="L58" s="1779">
        <v>0.28999999999999998</v>
      </c>
      <c r="M58" s="1781">
        <v>0.3</v>
      </c>
      <c r="N58" s="1782">
        <v>0.31</v>
      </c>
    </row>
    <row r="59" spans="1:14" s="26" customFormat="1" ht="37.15" customHeight="1" x14ac:dyDescent="0.2">
      <c r="A59" s="1899"/>
      <c r="B59" s="1895"/>
      <c r="C59" s="1265" t="s">
        <v>21750</v>
      </c>
      <c r="D59" s="995" t="s">
        <v>21539</v>
      </c>
      <c r="E59" s="1767" t="s">
        <v>21540</v>
      </c>
      <c r="F59" s="1781">
        <v>0.52</v>
      </c>
      <c r="G59" s="1771" t="s">
        <v>21505</v>
      </c>
      <c r="H59" s="1855" t="s">
        <v>21541</v>
      </c>
      <c r="I59" s="1779">
        <v>0.43</v>
      </c>
      <c r="J59" s="1778">
        <v>0.5</v>
      </c>
      <c r="K59" s="1781">
        <v>0.5</v>
      </c>
      <c r="L59" s="1783">
        <v>0.5</v>
      </c>
      <c r="M59" s="1781">
        <v>0.52</v>
      </c>
      <c r="N59" s="1782">
        <v>0.55000000000000004</v>
      </c>
    </row>
    <row r="60" spans="1:14" s="26" customFormat="1" ht="27.6" customHeight="1" x14ac:dyDescent="0.2">
      <c r="A60" s="1899"/>
      <c r="B60" s="1895"/>
      <c r="C60" s="1895" t="s">
        <v>21751</v>
      </c>
      <c r="D60" s="1265" t="s">
        <v>21542</v>
      </c>
      <c r="E60" s="1779" t="s">
        <v>21543</v>
      </c>
      <c r="F60" s="1781">
        <v>0.8</v>
      </c>
      <c r="G60" s="1771" t="s">
        <v>21505</v>
      </c>
      <c r="H60" s="1891" t="s">
        <v>21544</v>
      </c>
      <c r="I60" s="1779">
        <v>0.76</v>
      </c>
      <c r="J60" s="1781">
        <v>0.8</v>
      </c>
      <c r="K60" s="1781">
        <v>0.78</v>
      </c>
      <c r="L60" s="1779">
        <v>0.78</v>
      </c>
      <c r="M60" s="1781">
        <v>0.8</v>
      </c>
      <c r="N60" s="1782">
        <v>0.8</v>
      </c>
    </row>
    <row r="61" spans="1:14" s="26" customFormat="1" ht="36" customHeight="1" x14ac:dyDescent="0.2">
      <c r="A61" s="1899"/>
      <c r="B61" s="1895"/>
      <c r="C61" s="1895"/>
      <c r="D61" s="1265" t="s">
        <v>21545</v>
      </c>
      <c r="E61" s="1779" t="s">
        <v>21546</v>
      </c>
      <c r="F61" s="1781">
        <v>0.78</v>
      </c>
      <c r="G61" s="1771" t="s">
        <v>21505</v>
      </c>
      <c r="H61" s="1892"/>
      <c r="I61" s="1779">
        <v>0.74</v>
      </c>
      <c r="J61" s="1781">
        <v>0.79</v>
      </c>
      <c r="K61" s="1781">
        <v>0.76</v>
      </c>
      <c r="L61" s="1779">
        <v>0.76</v>
      </c>
      <c r="M61" s="1781">
        <v>0.78</v>
      </c>
      <c r="N61" s="1782">
        <v>0.8</v>
      </c>
    </row>
    <row r="62" spans="1:14" s="26" customFormat="1" ht="22.9" customHeight="1" x14ac:dyDescent="0.2">
      <c r="A62" s="1899"/>
      <c r="B62" s="1895"/>
      <c r="C62" s="1895"/>
      <c r="D62" s="1265" t="s">
        <v>21547</v>
      </c>
      <c r="E62" s="1767" t="s">
        <v>21548</v>
      </c>
      <c r="F62" s="1771">
        <v>1</v>
      </c>
      <c r="G62" s="1771" t="s">
        <v>21505</v>
      </c>
      <c r="H62" s="1893"/>
      <c r="I62" s="1767">
        <v>1</v>
      </c>
      <c r="J62" s="1766">
        <v>0.72</v>
      </c>
      <c r="K62" s="1771">
        <v>1</v>
      </c>
      <c r="L62" s="1767">
        <v>1</v>
      </c>
      <c r="M62" s="1771">
        <v>1</v>
      </c>
      <c r="N62" s="1784">
        <v>1</v>
      </c>
    </row>
    <row r="63" spans="1:14" s="26" customFormat="1" ht="34.15" customHeight="1" x14ac:dyDescent="0.2">
      <c r="A63" s="1899"/>
      <c r="B63" s="1895"/>
      <c r="C63" s="1265" t="s">
        <v>21752</v>
      </c>
      <c r="D63" s="995" t="s">
        <v>21549</v>
      </c>
      <c r="E63" s="1779" t="s">
        <v>21550</v>
      </c>
      <c r="F63" s="1781">
        <v>1</v>
      </c>
      <c r="G63" s="1771" t="s">
        <v>21505</v>
      </c>
      <c r="H63" s="1771" t="s">
        <v>21551</v>
      </c>
      <c r="I63" s="1779">
        <v>1</v>
      </c>
      <c r="J63" s="1783">
        <v>1</v>
      </c>
      <c r="K63" s="1781">
        <v>1</v>
      </c>
      <c r="L63" s="1779">
        <v>1</v>
      </c>
      <c r="M63" s="1781">
        <v>1</v>
      </c>
      <c r="N63" s="1782">
        <v>1</v>
      </c>
    </row>
    <row r="64" spans="1:14" s="26" customFormat="1" ht="31.9" customHeight="1" x14ac:dyDescent="0.2">
      <c r="A64" s="1899" t="s">
        <v>21753</v>
      </c>
      <c r="B64" s="1901" t="s">
        <v>21478</v>
      </c>
      <c r="C64" s="1902" t="s">
        <v>21754</v>
      </c>
      <c r="D64" s="1785" t="s">
        <v>21552</v>
      </c>
      <c r="E64" s="1786" t="s">
        <v>21553</v>
      </c>
      <c r="F64" s="1787">
        <v>0.03</v>
      </c>
      <c r="G64" s="1785" t="s">
        <v>21554</v>
      </c>
      <c r="H64" s="1785" t="s">
        <v>21555</v>
      </c>
      <c r="I64" s="1742"/>
      <c r="J64" s="1742"/>
      <c r="K64" s="1787">
        <v>0.03</v>
      </c>
      <c r="L64" s="1787">
        <v>0.03</v>
      </c>
      <c r="M64" s="1787">
        <v>0.03</v>
      </c>
      <c r="N64" s="1788">
        <v>0.04</v>
      </c>
    </row>
    <row r="65" spans="1:14" s="26" customFormat="1" ht="36" customHeight="1" x14ac:dyDescent="0.2">
      <c r="A65" s="1899"/>
      <c r="B65" s="1901"/>
      <c r="C65" s="1902"/>
      <c r="D65" s="1785" t="s">
        <v>21556</v>
      </c>
      <c r="E65" s="1786" t="s">
        <v>21557</v>
      </c>
      <c r="F65" s="1789">
        <v>0.125</v>
      </c>
      <c r="G65" s="1785" t="s">
        <v>21558</v>
      </c>
      <c r="H65" s="1785" t="s">
        <v>21555</v>
      </c>
      <c r="I65" s="1742"/>
      <c r="J65" s="1742"/>
      <c r="K65" s="1787">
        <v>0.12</v>
      </c>
      <c r="L65" s="1787">
        <v>0.12</v>
      </c>
      <c r="M65" s="1789">
        <v>0.125</v>
      </c>
      <c r="N65" s="1790">
        <v>0.125</v>
      </c>
    </row>
    <row r="66" spans="1:14" s="26" customFormat="1" ht="31.15" customHeight="1" x14ac:dyDescent="0.2">
      <c r="A66" s="1900"/>
      <c r="B66" s="1901"/>
      <c r="C66" s="1902" t="s">
        <v>21755</v>
      </c>
      <c r="D66" s="1785" t="s">
        <v>21559</v>
      </c>
      <c r="E66" s="1767" t="s">
        <v>21560</v>
      </c>
      <c r="F66" s="1791">
        <v>0.83</v>
      </c>
      <c r="G66" s="1785" t="s">
        <v>21561</v>
      </c>
      <c r="H66" s="1785" t="s">
        <v>21562</v>
      </c>
      <c r="I66" s="1792"/>
      <c r="J66" s="1792"/>
      <c r="K66" s="1791">
        <v>0.84</v>
      </c>
      <c r="L66" s="1793">
        <v>0.84</v>
      </c>
      <c r="M66" s="1791">
        <v>0.83</v>
      </c>
      <c r="N66" s="1794">
        <v>0.82</v>
      </c>
    </row>
    <row r="67" spans="1:14" s="26" customFormat="1" ht="34.9" customHeight="1" x14ac:dyDescent="0.2">
      <c r="A67" s="1900"/>
      <c r="B67" s="1901"/>
      <c r="C67" s="1902"/>
      <c r="D67" s="1785" t="s">
        <v>21563</v>
      </c>
      <c r="E67" s="1779" t="s">
        <v>21564</v>
      </c>
      <c r="F67" s="1787">
        <v>0.36</v>
      </c>
      <c r="G67" s="1785" t="s">
        <v>21565</v>
      </c>
      <c r="H67" s="1785" t="s">
        <v>21562</v>
      </c>
      <c r="I67" s="1792"/>
      <c r="J67" s="1792"/>
      <c r="K67" s="1787">
        <v>0.37</v>
      </c>
      <c r="L67" s="1787">
        <v>0.37</v>
      </c>
      <c r="M67" s="1787">
        <v>0.36</v>
      </c>
      <c r="N67" s="1788">
        <v>0.35</v>
      </c>
    </row>
    <row r="68" spans="1:14" s="26" customFormat="1" ht="49.9" customHeight="1" x14ac:dyDescent="0.2">
      <c r="A68" s="1900"/>
      <c r="B68" s="1901"/>
      <c r="C68" s="1902"/>
      <c r="D68" s="1785" t="s">
        <v>21566</v>
      </c>
      <c r="E68" s="1779" t="s">
        <v>21567</v>
      </c>
      <c r="F68" s="1787">
        <v>0.9</v>
      </c>
      <c r="G68" s="1785" t="s">
        <v>21568</v>
      </c>
      <c r="H68" s="1785" t="s">
        <v>21562</v>
      </c>
      <c r="I68" s="1792"/>
      <c r="J68" s="1792"/>
      <c r="K68" s="1787">
        <v>0.9</v>
      </c>
      <c r="L68" s="1787">
        <v>0.9</v>
      </c>
      <c r="M68" s="1787">
        <v>0.9</v>
      </c>
      <c r="N68" s="1788">
        <v>0.91</v>
      </c>
    </row>
    <row r="69" spans="1:14" s="26" customFormat="1" ht="153" customHeight="1" x14ac:dyDescent="0.2">
      <c r="A69" s="1900"/>
      <c r="B69" s="1901"/>
      <c r="C69" s="995" t="s">
        <v>21756</v>
      </c>
      <c r="D69" s="1785" t="s">
        <v>21569</v>
      </c>
      <c r="E69" s="1786" t="s">
        <v>21570</v>
      </c>
      <c r="F69" s="1787">
        <v>0.06</v>
      </c>
      <c r="G69" s="1785" t="s">
        <v>21571</v>
      </c>
      <c r="H69" s="1785" t="s">
        <v>21572</v>
      </c>
      <c r="I69" s="1795"/>
      <c r="J69" s="1795"/>
      <c r="K69" s="1787">
        <v>0.05</v>
      </c>
      <c r="L69" s="1787">
        <v>0.05</v>
      </c>
      <c r="M69" s="1787">
        <v>0.06</v>
      </c>
      <c r="N69" s="1788">
        <v>7.0000000000000007E-2</v>
      </c>
    </row>
    <row r="70" spans="1:14" s="26" customFormat="1" ht="51" customHeight="1" x14ac:dyDescent="0.2">
      <c r="A70" s="1900"/>
      <c r="B70" s="1901"/>
      <c r="C70" s="995" t="s">
        <v>21757</v>
      </c>
      <c r="D70" s="1785" t="s">
        <v>21573</v>
      </c>
      <c r="E70" s="1796" t="s">
        <v>21574</v>
      </c>
      <c r="F70" s="1779">
        <v>0.03</v>
      </c>
      <c r="G70" s="1785" t="s">
        <v>21575</v>
      </c>
      <c r="H70" s="1785" t="s">
        <v>21576</v>
      </c>
      <c r="I70" s="1797"/>
      <c r="J70" s="1797"/>
      <c r="K70" s="1798">
        <v>0.02</v>
      </c>
      <c r="L70" s="1798">
        <v>0.02</v>
      </c>
      <c r="M70" s="1779">
        <v>0.03</v>
      </c>
      <c r="N70" s="1799">
        <v>0.04</v>
      </c>
    </row>
    <row r="71" spans="1:14" s="26" customFormat="1" ht="124.9" customHeight="1" x14ac:dyDescent="0.2">
      <c r="A71" s="1900"/>
      <c r="B71" s="1901"/>
      <c r="C71" s="995" t="s">
        <v>21758</v>
      </c>
      <c r="D71" s="1785" t="s">
        <v>21577</v>
      </c>
      <c r="E71" s="1796" t="s">
        <v>21578</v>
      </c>
      <c r="F71" s="1779">
        <v>0.4</v>
      </c>
      <c r="G71" s="1785" t="s">
        <v>21579</v>
      </c>
      <c r="H71" s="1785" t="s">
        <v>21580</v>
      </c>
      <c r="I71" s="1797"/>
      <c r="J71" s="1797"/>
      <c r="K71" s="1798">
        <v>0.2</v>
      </c>
      <c r="L71" s="1798">
        <v>0.2</v>
      </c>
      <c r="M71" s="1779">
        <v>0.4</v>
      </c>
      <c r="N71" s="1799">
        <v>0.6</v>
      </c>
    </row>
    <row r="72" spans="1:14" s="26" customFormat="1" ht="45.6" customHeight="1" x14ac:dyDescent="0.2">
      <c r="A72" s="1900"/>
      <c r="B72" s="1800" t="s">
        <v>21581</v>
      </c>
      <c r="C72" s="995" t="s">
        <v>21759</v>
      </c>
      <c r="D72" s="1785" t="s">
        <v>21582</v>
      </c>
      <c r="E72" s="1796" t="s">
        <v>21583</v>
      </c>
      <c r="F72" s="1798">
        <v>0.1</v>
      </c>
      <c r="G72" s="1785" t="s">
        <v>21584</v>
      </c>
      <c r="H72" s="1785" t="s">
        <v>21585</v>
      </c>
      <c r="I72" s="1797"/>
      <c r="J72" s="1797"/>
      <c r="K72" s="1798">
        <v>0.05</v>
      </c>
      <c r="L72" s="1798">
        <v>0.05</v>
      </c>
      <c r="M72" s="1798">
        <v>0.1</v>
      </c>
      <c r="N72" s="1801">
        <v>0.2</v>
      </c>
    </row>
    <row r="73" spans="1:14" s="26" customFormat="1" ht="38.450000000000003" customHeight="1" x14ac:dyDescent="0.2">
      <c r="A73" s="1883" t="s">
        <v>21760</v>
      </c>
      <c r="B73" s="1903" t="s">
        <v>21404</v>
      </c>
      <c r="C73" s="1904" t="s">
        <v>21761</v>
      </c>
      <c r="D73" s="694" t="s">
        <v>21586</v>
      </c>
      <c r="E73" s="1802" t="s">
        <v>21587</v>
      </c>
      <c r="F73" s="1803">
        <v>0.81410000000000005</v>
      </c>
      <c r="G73" s="694" t="s">
        <v>21588</v>
      </c>
      <c r="H73" s="694" t="s">
        <v>21589</v>
      </c>
      <c r="I73" s="1803">
        <v>0.7631</v>
      </c>
      <c r="J73" s="1804">
        <v>0.75680000000000003</v>
      </c>
      <c r="K73" s="1804">
        <v>0.78859999999999997</v>
      </c>
      <c r="L73" s="1804">
        <v>0.78859999999999997</v>
      </c>
      <c r="M73" s="1803">
        <v>0.81410000000000005</v>
      </c>
      <c r="N73" s="1805">
        <v>0.83960000000000001</v>
      </c>
    </row>
    <row r="74" spans="1:14" s="26" customFormat="1" ht="29.45" customHeight="1" x14ac:dyDescent="0.2">
      <c r="A74" s="1897"/>
      <c r="B74" s="1903"/>
      <c r="C74" s="1904"/>
      <c r="D74" s="694" t="s">
        <v>21590</v>
      </c>
      <c r="E74" s="694" t="s">
        <v>21490</v>
      </c>
      <c r="F74" s="1803">
        <v>0.26719999999999999</v>
      </c>
      <c r="G74" s="694" t="s">
        <v>21591</v>
      </c>
      <c r="H74" s="694" t="s">
        <v>21589</v>
      </c>
      <c r="I74" s="1803">
        <v>0.2505</v>
      </c>
      <c r="J74" s="1804">
        <v>0.35899999999999999</v>
      </c>
      <c r="K74" s="1804">
        <v>0.25879999999999997</v>
      </c>
      <c r="L74" s="1804">
        <v>0.25879999999999997</v>
      </c>
      <c r="M74" s="1803">
        <v>0.26719999999999999</v>
      </c>
      <c r="N74" s="1805">
        <v>0.27560000000000001</v>
      </c>
    </row>
    <row r="75" spans="1:14" s="26" customFormat="1" ht="38.450000000000003" customHeight="1" x14ac:dyDescent="0.2">
      <c r="A75" s="1897"/>
      <c r="B75" s="1903"/>
      <c r="C75" s="1806" t="s">
        <v>21762</v>
      </c>
      <c r="D75" s="694" t="s">
        <v>21592</v>
      </c>
      <c r="E75" s="1807" t="s">
        <v>21490</v>
      </c>
      <c r="F75" s="1803">
        <v>0.9</v>
      </c>
      <c r="G75" s="694" t="s">
        <v>21593</v>
      </c>
      <c r="H75" s="694" t="s">
        <v>21594</v>
      </c>
      <c r="I75" s="1803">
        <v>0.7</v>
      </c>
      <c r="J75" s="1804">
        <v>0.94679999999999997</v>
      </c>
      <c r="K75" s="1804">
        <v>0.8</v>
      </c>
      <c r="L75" s="1804">
        <v>0.8</v>
      </c>
      <c r="M75" s="1803">
        <v>0.9</v>
      </c>
      <c r="N75" s="1805">
        <v>1</v>
      </c>
    </row>
    <row r="76" spans="1:14" s="26" customFormat="1" ht="37.15" customHeight="1" x14ac:dyDescent="0.2">
      <c r="A76" s="1897"/>
      <c r="B76" s="1903"/>
      <c r="C76" s="1905" t="s">
        <v>21763</v>
      </c>
      <c r="D76" s="694" t="s">
        <v>21595</v>
      </c>
      <c r="E76" s="1807" t="s">
        <v>21490</v>
      </c>
      <c r="F76" s="1803">
        <v>0.1</v>
      </c>
      <c r="G76" s="694" t="s">
        <v>21596</v>
      </c>
      <c r="H76" s="694" t="s">
        <v>21597</v>
      </c>
      <c r="I76" s="1808">
        <v>0.03</v>
      </c>
      <c r="J76" s="1804">
        <v>0</v>
      </c>
      <c r="K76" s="1809">
        <v>0.05</v>
      </c>
      <c r="L76" s="1804">
        <v>0.05</v>
      </c>
      <c r="M76" s="1808">
        <v>0.1</v>
      </c>
      <c r="N76" s="1810">
        <v>0.15</v>
      </c>
    </row>
    <row r="77" spans="1:14" s="26" customFormat="1" ht="27.6" customHeight="1" x14ac:dyDescent="0.2">
      <c r="A77" s="1897"/>
      <c r="B77" s="1903"/>
      <c r="C77" s="1905"/>
      <c r="D77" s="694" t="s">
        <v>21598</v>
      </c>
      <c r="E77" s="1807" t="s">
        <v>21490</v>
      </c>
      <c r="F77" s="1808">
        <v>0.6</v>
      </c>
      <c r="G77" s="694" t="s">
        <v>21599</v>
      </c>
      <c r="H77" s="694" t="s">
        <v>21600</v>
      </c>
      <c r="I77" s="1808">
        <v>0.5</v>
      </c>
      <c r="J77" s="1804">
        <v>0.76</v>
      </c>
      <c r="K77" s="1809">
        <v>0.55000000000000004</v>
      </c>
      <c r="L77" s="1804">
        <v>0.55000000000000004</v>
      </c>
      <c r="M77" s="1808">
        <v>0.6</v>
      </c>
      <c r="N77" s="1810">
        <v>0.7</v>
      </c>
    </row>
    <row r="78" spans="1:14" s="26" customFormat="1" ht="46.15" customHeight="1" x14ac:dyDescent="0.2">
      <c r="A78" s="1897"/>
      <c r="B78" s="1903"/>
      <c r="C78" s="1905"/>
      <c r="D78" s="694" t="s">
        <v>21601</v>
      </c>
      <c r="E78" s="1807" t="s">
        <v>21490</v>
      </c>
      <c r="F78" s="1808">
        <v>0.1</v>
      </c>
      <c r="G78" s="694" t="s">
        <v>21602</v>
      </c>
      <c r="H78" s="694" t="s">
        <v>21600</v>
      </c>
      <c r="I78" s="1808">
        <v>0</v>
      </c>
      <c r="J78" s="1804">
        <v>0</v>
      </c>
      <c r="K78" s="1809">
        <v>0.05</v>
      </c>
      <c r="L78" s="1804">
        <v>0.05</v>
      </c>
      <c r="M78" s="1808">
        <v>0.1</v>
      </c>
      <c r="N78" s="1810">
        <v>0.15</v>
      </c>
    </row>
    <row r="79" spans="1:14" s="26" customFormat="1" ht="37.9" customHeight="1" x14ac:dyDescent="0.2">
      <c r="A79" s="1897"/>
      <c r="B79" s="1903"/>
      <c r="C79" s="1806" t="s">
        <v>21764</v>
      </c>
      <c r="D79" s="694" t="s">
        <v>21603</v>
      </c>
      <c r="E79" s="1807" t="s">
        <v>21431</v>
      </c>
      <c r="F79" s="1808">
        <v>0.7</v>
      </c>
      <c r="G79" s="694" t="s">
        <v>21604</v>
      </c>
      <c r="H79" s="694" t="s">
        <v>21605</v>
      </c>
      <c r="I79" s="1808">
        <v>0.6</v>
      </c>
      <c r="J79" s="1804">
        <v>0.4093</v>
      </c>
      <c r="K79" s="1809">
        <v>0.65</v>
      </c>
      <c r="L79" s="1804">
        <v>0.65</v>
      </c>
      <c r="M79" s="1808">
        <v>0.7</v>
      </c>
      <c r="N79" s="1810">
        <v>0.75</v>
      </c>
    </row>
    <row r="80" spans="1:14" s="26" customFormat="1" ht="33.6" customHeight="1" x14ac:dyDescent="0.2">
      <c r="A80" s="1897"/>
      <c r="B80" s="1903"/>
      <c r="C80" s="1806" t="s">
        <v>21765</v>
      </c>
      <c r="D80" s="694" t="s">
        <v>21606</v>
      </c>
      <c r="E80" s="1807" t="s">
        <v>21490</v>
      </c>
      <c r="F80" s="1808">
        <v>0.7</v>
      </c>
      <c r="G80" s="694" t="s">
        <v>21607</v>
      </c>
      <c r="H80" s="694" t="s">
        <v>21594</v>
      </c>
      <c r="I80" s="1808">
        <v>0.5</v>
      </c>
      <c r="J80" s="1804">
        <v>0.25</v>
      </c>
      <c r="K80" s="1809">
        <v>0.6</v>
      </c>
      <c r="L80" s="1804">
        <v>0.6</v>
      </c>
      <c r="M80" s="1808">
        <v>0.7</v>
      </c>
      <c r="N80" s="1810">
        <v>0.8</v>
      </c>
    </row>
    <row r="81" spans="1:14" s="26" customFormat="1" ht="48.6" customHeight="1" x14ac:dyDescent="0.2">
      <c r="A81" s="1897" t="s">
        <v>21766</v>
      </c>
      <c r="B81" s="1894" t="s">
        <v>21416</v>
      </c>
      <c r="C81" s="1265" t="s">
        <v>21767</v>
      </c>
      <c r="D81" s="1265" t="s">
        <v>21608</v>
      </c>
      <c r="E81" s="1811" t="s">
        <v>21609</v>
      </c>
      <c r="F81" s="1812">
        <v>0.15260000000000001</v>
      </c>
      <c r="G81" s="1771" t="s">
        <v>21610</v>
      </c>
      <c r="H81" s="1771" t="s">
        <v>21611</v>
      </c>
      <c r="I81" s="1812">
        <v>0.215</v>
      </c>
      <c r="J81" s="1812" t="s">
        <v>21768</v>
      </c>
      <c r="K81" s="1812">
        <v>0.15260000000000001</v>
      </c>
      <c r="L81" s="1812">
        <v>0.15260000000000001</v>
      </c>
      <c r="M81" s="1812">
        <v>0.15260000000000001</v>
      </c>
      <c r="N81" s="1813">
        <v>0.15260000000000001</v>
      </c>
    </row>
    <row r="82" spans="1:14" s="26" customFormat="1" ht="27.6" customHeight="1" x14ac:dyDescent="0.2">
      <c r="A82" s="1897"/>
      <c r="B82" s="1894"/>
      <c r="C82" s="1265" t="s">
        <v>21769</v>
      </c>
      <c r="D82" s="1265" t="s">
        <v>21612</v>
      </c>
      <c r="E82" s="1811" t="s">
        <v>21613</v>
      </c>
      <c r="F82" s="1781">
        <v>0.93</v>
      </c>
      <c r="G82" s="1771" t="s">
        <v>21614</v>
      </c>
      <c r="H82" s="1771" t="s">
        <v>21615</v>
      </c>
      <c r="I82" s="1812">
        <v>0.59499999999999997</v>
      </c>
      <c r="J82" s="1812">
        <v>0.71</v>
      </c>
      <c r="K82" s="1814">
        <v>0.71499999999999997</v>
      </c>
      <c r="L82" s="1812">
        <v>0.71499999999999997</v>
      </c>
      <c r="M82" s="1781">
        <v>0.93</v>
      </c>
      <c r="N82" s="1782">
        <v>0.93</v>
      </c>
    </row>
    <row r="83" spans="1:14" s="26" customFormat="1" ht="52.9" customHeight="1" x14ac:dyDescent="0.2">
      <c r="A83" s="1897"/>
      <c r="B83" s="1894"/>
      <c r="C83" s="1265" t="s">
        <v>21770</v>
      </c>
      <c r="D83" s="995" t="s">
        <v>21616</v>
      </c>
      <c r="E83" s="1776" t="s">
        <v>21617</v>
      </c>
      <c r="F83" s="1781">
        <v>0.99</v>
      </c>
      <c r="G83" s="1771" t="s">
        <v>21618</v>
      </c>
      <c r="H83" s="1771" t="s">
        <v>21619</v>
      </c>
      <c r="I83" s="1781">
        <v>0.91</v>
      </c>
      <c r="J83" s="1812">
        <v>0.99</v>
      </c>
      <c r="K83" s="1781">
        <v>0.96</v>
      </c>
      <c r="L83" s="1781">
        <v>0.96</v>
      </c>
      <c r="M83" s="1781">
        <v>0.99</v>
      </c>
      <c r="N83" s="1782">
        <v>0.99</v>
      </c>
    </row>
    <row r="84" spans="1:14" s="26" customFormat="1" ht="52.15" customHeight="1" x14ac:dyDescent="0.2">
      <c r="A84" s="1897"/>
      <c r="B84" s="1894"/>
      <c r="C84" s="995" t="s">
        <v>21771</v>
      </c>
      <c r="D84" s="1265" t="s">
        <v>21620</v>
      </c>
      <c r="E84" s="1776" t="s">
        <v>21621</v>
      </c>
      <c r="F84" s="1781">
        <v>1</v>
      </c>
      <c r="G84" s="1771" t="s">
        <v>3494</v>
      </c>
      <c r="H84" s="1771" t="s">
        <v>21622</v>
      </c>
      <c r="I84" s="1781">
        <v>0.93</v>
      </c>
      <c r="J84" s="1812" t="s">
        <v>21772</v>
      </c>
      <c r="K84" s="1781">
        <v>0.97</v>
      </c>
      <c r="L84" s="1781">
        <v>0.97</v>
      </c>
      <c r="M84" s="1781">
        <v>1</v>
      </c>
      <c r="N84" s="1782">
        <v>1</v>
      </c>
    </row>
    <row r="85" spans="1:14" s="26" customFormat="1" ht="46.9" customHeight="1" x14ac:dyDescent="0.2">
      <c r="A85" s="1897"/>
      <c r="B85" s="1894"/>
      <c r="C85" s="1265" t="s">
        <v>21773</v>
      </c>
      <c r="D85" s="1265" t="s">
        <v>21623</v>
      </c>
      <c r="E85" s="1776" t="s">
        <v>21624</v>
      </c>
      <c r="F85" s="1781">
        <v>0.8</v>
      </c>
      <c r="G85" s="1771" t="s">
        <v>3494</v>
      </c>
      <c r="H85" s="1771" t="s">
        <v>21625</v>
      </c>
      <c r="I85" s="1781">
        <v>0.66</v>
      </c>
      <c r="J85" s="1812">
        <v>0.68</v>
      </c>
      <c r="K85" s="1781">
        <v>0.8</v>
      </c>
      <c r="L85" s="1781">
        <v>0.73650000000000004</v>
      </c>
      <c r="M85" s="1781">
        <v>0.8</v>
      </c>
      <c r="N85" s="1782">
        <v>0.8</v>
      </c>
    </row>
    <row r="86" spans="1:14" s="26" customFormat="1" ht="38.450000000000003" customHeight="1" x14ac:dyDescent="0.2">
      <c r="A86" s="1897"/>
      <c r="B86" s="1894"/>
      <c r="C86" s="1265" t="s">
        <v>21774</v>
      </c>
      <c r="D86" s="1265" t="s">
        <v>21626</v>
      </c>
      <c r="E86" s="1776" t="s">
        <v>21627</v>
      </c>
      <c r="F86" s="1781">
        <v>0.95</v>
      </c>
      <c r="G86" s="1771" t="s">
        <v>3494</v>
      </c>
      <c r="H86" s="1771" t="s">
        <v>21628</v>
      </c>
      <c r="I86" s="1781">
        <v>0.87</v>
      </c>
      <c r="J86" s="1781">
        <v>0.89</v>
      </c>
      <c r="K86" s="1781">
        <v>0.92</v>
      </c>
      <c r="L86" s="1781">
        <v>0.9</v>
      </c>
      <c r="M86" s="1781">
        <v>0.95</v>
      </c>
      <c r="N86" s="1782">
        <v>0.86</v>
      </c>
    </row>
    <row r="87" spans="1:14" s="26" customFormat="1" ht="39" customHeight="1" x14ac:dyDescent="0.2">
      <c r="A87" s="1897"/>
      <c r="B87" s="1815" t="s">
        <v>21462</v>
      </c>
      <c r="C87" s="1265" t="s">
        <v>21775</v>
      </c>
      <c r="D87" s="1265" t="s">
        <v>21629</v>
      </c>
      <c r="E87" s="1265" t="s">
        <v>21630</v>
      </c>
      <c r="F87" s="1771">
        <v>2</v>
      </c>
      <c r="G87" s="1771" t="s">
        <v>21631</v>
      </c>
      <c r="H87" s="1771" t="s">
        <v>21632</v>
      </c>
      <c r="I87" s="1771">
        <v>2</v>
      </c>
      <c r="J87" s="1771">
        <v>2</v>
      </c>
      <c r="K87" s="1771">
        <v>2</v>
      </c>
      <c r="L87" s="1771">
        <v>2</v>
      </c>
      <c r="M87" s="1771">
        <v>2</v>
      </c>
      <c r="N87" s="1784">
        <v>2</v>
      </c>
    </row>
    <row r="88" spans="1:14" s="26" customFormat="1" ht="40.15" customHeight="1" x14ac:dyDescent="0.2">
      <c r="A88" s="1883" t="s">
        <v>21776</v>
      </c>
      <c r="B88" s="1894" t="s">
        <v>21416</v>
      </c>
      <c r="C88" s="1265" t="s">
        <v>21777</v>
      </c>
      <c r="D88" s="995" t="s">
        <v>21633</v>
      </c>
      <c r="E88" s="1777" t="s">
        <v>21634</v>
      </c>
      <c r="F88" s="1777">
        <v>0.5</v>
      </c>
      <c r="G88" s="995" t="s">
        <v>21635</v>
      </c>
      <c r="H88" s="995" t="s">
        <v>21636</v>
      </c>
      <c r="I88" s="1797"/>
      <c r="J88" s="1797"/>
      <c r="K88" s="1777">
        <v>0.47</v>
      </c>
      <c r="L88" s="1779">
        <v>0.48</v>
      </c>
      <c r="M88" s="1777">
        <v>0.5</v>
      </c>
      <c r="N88" s="1816">
        <v>0.52</v>
      </c>
    </row>
    <row r="89" spans="1:14" s="26" customFormat="1" ht="63.6" customHeight="1" x14ac:dyDescent="0.2">
      <c r="A89" s="1883"/>
      <c r="B89" s="1894"/>
      <c r="C89" s="1265" t="s">
        <v>21778</v>
      </c>
      <c r="D89" s="995" t="s">
        <v>21637</v>
      </c>
      <c r="E89" s="995" t="s">
        <v>21638</v>
      </c>
      <c r="F89" s="1777">
        <v>0.24</v>
      </c>
      <c r="G89" s="995" t="s">
        <v>21635</v>
      </c>
      <c r="H89" s="995" t="s">
        <v>21636</v>
      </c>
      <c r="I89" s="1797"/>
      <c r="J89" s="1797"/>
      <c r="K89" s="1777">
        <v>0.24</v>
      </c>
      <c r="L89" s="1779">
        <v>0.05</v>
      </c>
      <c r="M89" s="1777">
        <v>0.24</v>
      </c>
      <c r="N89" s="1816">
        <v>0.26</v>
      </c>
    </row>
    <row r="90" spans="1:14" s="26" customFormat="1" ht="47.45" customHeight="1" x14ac:dyDescent="0.2">
      <c r="A90" s="1883"/>
      <c r="B90" s="1894"/>
      <c r="C90" s="1265" t="s">
        <v>21779</v>
      </c>
      <c r="D90" s="995" t="s">
        <v>21639</v>
      </c>
      <c r="E90" s="995" t="s">
        <v>21640</v>
      </c>
      <c r="F90" s="1777">
        <v>0.46</v>
      </c>
      <c r="G90" s="995" t="s">
        <v>21635</v>
      </c>
      <c r="H90" s="995" t="s">
        <v>21641</v>
      </c>
      <c r="I90" s="1797"/>
      <c r="J90" s="1797"/>
      <c r="K90" s="1777">
        <v>0.33</v>
      </c>
      <c r="L90" s="1779">
        <v>0.4</v>
      </c>
      <c r="M90" s="1777">
        <v>0.46</v>
      </c>
      <c r="N90" s="1780">
        <v>0.6</v>
      </c>
    </row>
    <row r="91" spans="1:14" s="26" customFormat="1" ht="38.450000000000003" customHeight="1" x14ac:dyDescent="0.2">
      <c r="A91" s="1883"/>
      <c r="B91" s="1894"/>
      <c r="C91" s="1265" t="s">
        <v>21780</v>
      </c>
      <c r="D91" s="995" t="s">
        <v>21642</v>
      </c>
      <c r="E91" s="995" t="s">
        <v>21643</v>
      </c>
      <c r="F91" s="1773" t="s">
        <v>21644</v>
      </c>
      <c r="G91" s="995" t="s">
        <v>21635</v>
      </c>
      <c r="H91" s="995" t="s">
        <v>21645</v>
      </c>
      <c r="I91" s="1797"/>
      <c r="J91" s="1797"/>
      <c r="K91" s="1773" t="s">
        <v>21644</v>
      </c>
      <c r="L91" s="1767" t="s">
        <v>21644</v>
      </c>
      <c r="M91" s="1773" t="s">
        <v>21644</v>
      </c>
      <c r="N91" s="1817" t="s">
        <v>21644</v>
      </c>
    </row>
    <row r="92" spans="1:14" s="26" customFormat="1" ht="57.75" customHeight="1" x14ac:dyDescent="0.2">
      <c r="A92" s="1883"/>
      <c r="B92" s="1894"/>
      <c r="C92" s="995" t="s">
        <v>21781</v>
      </c>
      <c r="D92" s="995" t="s">
        <v>21646</v>
      </c>
      <c r="E92" s="995" t="s">
        <v>21531</v>
      </c>
      <c r="F92" s="1818">
        <v>0.6</v>
      </c>
      <c r="G92" s="995" t="s">
        <v>21635</v>
      </c>
      <c r="H92" s="995" t="s">
        <v>21647</v>
      </c>
      <c r="I92" s="1797"/>
      <c r="J92" s="1797"/>
      <c r="K92" s="1818">
        <v>0.4</v>
      </c>
      <c r="L92" s="1783">
        <v>0.4</v>
      </c>
      <c r="M92" s="1818">
        <v>0.6</v>
      </c>
      <c r="N92" s="1819">
        <v>0.7</v>
      </c>
    </row>
    <row r="93" spans="1:14" s="26" customFormat="1" ht="87.6" customHeight="1" x14ac:dyDescent="0.2">
      <c r="A93" s="1883" t="s">
        <v>21782</v>
      </c>
      <c r="B93" s="1898" t="s">
        <v>21416</v>
      </c>
      <c r="C93" s="1741" t="s">
        <v>21783</v>
      </c>
      <c r="D93" s="1733" t="s">
        <v>21648</v>
      </c>
      <c r="E93" s="1820" t="s">
        <v>21649</v>
      </c>
      <c r="F93" s="1820">
        <v>0.23</v>
      </c>
      <c r="G93" s="1741" t="s">
        <v>21650</v>
      </c>
      <c r="H93" s="1741" t="s">
        <v>21651</v>
      </c>
      <c r="I93" s="1820">
        <v>0.21</v>
      </c>
      <c r="J93" s="1820">
        <v>0.08</v>
      </c>
      <c r="K93" s="1820">
        <v>0.22</v>
      </c>
      <c r="L93" s="1820">
        <v>0.22</v>
      </c>
      <c r="M93" s="1820">
        <v>0.23</v>
      </c>
      <c r="N93" s="1821">
        <v>0.24</v>
      </c>
    </row>
    <row r="94" spans="1:14" s="26" customFormat="1" ht="31.35" customHeight="1" x14ac:dyDescent="0.2">
      <c r="A94" s="1883"/>
      <c r="B94" s="1898"/>
      <c r="C94" s="1741" t="s">
        <v>21784</v>
      </c>
      <c r="D94" s="1733" t="s">
        <v>21652</v>
      </c>
      <c r="E94" s="1741" t="s">
        <v>21490</v>
      </c>
      <c r="F94" s="1741">
        <v>0.76</v>
      </c>
      <c r="G94" s="1741" t="s">
        <v>21650</v>
      </c>
      <c r="H94" s="1741" t="s">
        <v>21653</v>
      </c>
      <c r="I94" s="1741">
        <v>0.68</v>
      </c>
      <c r="J94" s="1741">
        <v>0.64</v>
      </c>
      <c r="K94" s="1741">
        <v>0.72</v>
      </c>
      <c r="L94" s="1741">
        <v>0.68</v>
      </c>
      <c r="M94" s="1741">
        <v>0.76</v>
      </c>
      <c r="N94" s="1822">
        <v>0.8</v>
      </c>
    </row>
    <row r="95" spans="1:14" s="26" customFormat="1" ht="58.9" customHeight="1" x14ac:dyDescent="0.2">
      <c r="A95" s="1883"/>
      <c r="B95" s="1823" t="s">
        <v>21462</v>
      </c>
      <c r="C95" s="1741" t="s">
        <v>21785</v>
      </c>
      <c r="D95" s="1733" t="s">
        <v>21654</v>
      </c>
      <c r="E95" s="1741" t="s">
        <v>21490</v>
      </c>
      <c r="F95" s="1820">
        <v>0.78</v>
      </c>
      <c r="G95" s="1741" t="s">
        <v>21650</v>
      </c>
      <c r="H95" s="1741" t="s">
        <v>21655</v>
      </c>
      <c r="I95" s="1820">
        <v>0.65</v>
      </c>
      <c r="J95" s="1783">
        <v>0.54</v>
      </c>
      <c r="K95" s="1820">
        <v>0.7</v>
      </c>
      <c r="L95" s="1820">
        <v>0.7</v>
      </c>
      <c r="M95" s="1820">
        <v>0.78</v>
      </c>
      <c r="N95" s="1821">
        <v>0.9</v>
      </c>
    </row>
    <row r="96" spans="1:14" s="26" customFormat="1" ht="69.599999999999994" customHeight="1" x14ac:dyDescent="0.2">
      <c r="A96" s="1883" t="s">
        <v>21786</v>
      </c>
      <c r="B96" s="1815" t="s">
        <v>16818</v>
      </c>
      <c r="C96" s="1265" t="s">
        <v>21787</v>
      </c>
      <c r="D96" s="1265" t="s">
        <v>21656</v>
      </c>
      <c r="E96" s="995" t="s">
        <v>21657</v>
      </c>
      <c r="F96" s="1824">
        <v>2</v>
      </c>
      <c r="G96" s="995" t="s">
        <v>21658</v>
      </c>
      <c r="H96" s="995" t="s">
        <v>21659</v>
      </c>
      <c r="I96" s="1824">
        <v>2</v>
      </c>
      <c r="J96" s="1825">
        <v>0</v>
      </c>
      <c r="K96" s="1825">
        <v>2</v>
      </c>
      <c r="L96" s="1825">
        <v>2</v>
      </c>
      <c r="M96" s="1825">
        <v>2</v>
      </c>
      <c r="N96" s="1826">
        <v>2</v>
      </c>
    </row>
    <row r="97" spans="1:14" s="26" customFormat="1" ht="45" customHeight="1" x14ac:dyDescent="0.2">
      <c r="A97" s="1883"/>
      <c r="B97" s="1894" t="s">
        <v>16818</v>
      </c>
      <c r="C97" s="1895" t="s">
        <v>21788</v>
      </c>
      <c r="D97" s="1265" t="s">
        <v>21660</v>
      </c>
      <c r="E97" s="911" t="s">
        <v>21661</v>
      </c>
      <c r="F97" s="1827">
        <v>300</v>
      </c>
      <c r="G97" s="1265" t="s">
        <v>21658</v>
      </c>
      <c r="H97" s="1265" t="s">
        <v>21662</v>
      </c>
      <c r="I97" s="1827">
        <v>300</v>
      </c>
      <c r="J97" s="1828">
        <v>1924</v>
      </c>
      <c r="K97" s="1828">
        <v>300</v>
      </c>
      <c r="L97" s="1828">
        <v>300</v>
      </c>
      <c r="M97" s="1828">
        <v>300</v>
      </c>
      <c r="N97" s="1829">
        <v>300</v>
      </c>
    </row>
    <row r="98" spans="1:14" s="26" customFormat="1" ht="26.45" customHeight="1" x14ac:dyDescent="0.2">
      <c r="A98" s="1883"/>
      <c r="B98" s="1894"/>
      <c r="C98" s="1895"/>
      <c r="D98" s="1265" t="s">
        <v>21663</v>
      </c>
      <c r="E98" s="1265" t="s">
        <v>21664</v>
      </c>
      <c r="F98" s="1827">
        <v>30</v>
      </c>
      <c r="G98" s="1265" t="s">
        <v>21658</v>
      </c>
      <c r="H98" s="1265" t="s">
        <v>21659</v>
      </c>
      <c r="I98" s="1827">
        <v>30</v>
      </c>
      <c r="J98" s="1828">
        <v>0</v>
      </c>
      <c r="K98" s="1828">
        <v>30</v>
      </c>
      <c r="L98" s="1828">
        <v>30</v>
      </c>
      <c r="M98" s="1828">
        <v>30</v>
      </c>
      <c r="N98" s="1829">
        <v>30</v>
      </c>
    </row>
    <row r="99" spans="1:14" s="26" customFormat="1" ht="50.45" customHeight="1" x14ac:dyDescent="0.2">
      <c r="A99" s="1883"/>
      <c r="B99" s="1894"/>
      <c r="C99" s="1895" t="s">
        <v>21789</v>
      </c>
      <c r="D99" s="1265" t="s">
        <v>21665</v>
      </c>
      <c r="E99" s="1265" t="s">
        <v>21664</v>
      </c>
      <c r="F99" s="1827">
        <v>2</v>
      </c>
      <c r="G99" s="1265" t="s">
        <v>21658</v>
      </c>
      <c r="H99" s="1265" t="s">
        <v>21666</v>
      </c>
      <c r="I99" s="1827">
        <v>2</v>
      </c>
      <c r="J99" s="1828">
        <v>0</v>
      </c>
      <c r="K99" s="1828">
        <v>2</v>
      </c>
      <c r="L99" s="1828">
        <v>2</v>
      </c>
      <c r="M99" s="1828">
        <v>2</v>
      </c>
      <c r="N99" s="1829">
        <v>2</v>
      </c>
    </row>
    <row r="100" spans="1:14" s="26" customFormat="1" ht="38.450000000000003" customHeight="1" x14ac:dyDescent="0.2">
      <c r="A100" s="1883"/>
      <c r="B100" s="1894"/>
      <c r="C100" s="1895"/>
      <c r="D100" s="1265" t="s">
        <v>21667</v>
      </c>
      <c r="E100" s="1265" t="s">
        <v>21664</v>
      </c>
      <c r="F100" s="1827">
        <v>2</v>
      </c>
      <c r="G100" s="1265" t="s">
        <v>21658</v>
      </c>
      <c r="H100" s="1265" t="s">
        <v>21666</v>
      </c>
      <c r="I100" s="1827">
        <v>2</v>
      </c>
      <c r="J100" s="1828">
        <v>1</v>
      </c>
      <c r="K100" s="1828">
        <v>2</v>
      </c>
      <c r="L100" s="1828">
        <v>2</v>
      </c>
      <c r="M100" s="1828">
        <v>2</v>
      </c>
      <c r="N100" s="1829">
        <v>2</v>
      </c>
    </row>
    <row r="101" spans="1:14" s="26" customFormat="1" ht="68.45" customHeight="1" x14ac:dyDescent="0.2">
      <c r="A101" s="1883"/>
      <c r="B101" s="1815" t="s">
        <v>21416</v>
      </c>
      <c r="C101" s="1265" t="s">
        <v>21790</v>
      </c>
      <c r="D101" s="1265" t="s">
        <v>21668</v>
      </c>
      <c r="E101" s="1265" t="s">
        <v>21669</v>
      </c>
      <c r="F101" s="1807">
        <v>0.9</v>
      </c>
      <c r="G101" s="1265" t="s">
        <v>21658</v>
      </c>
      <c r="H101" s="1265" t="s">
        <v>21670</v>
      </c>
      <c r="I101" s="1807">
        <v>0.7</v>
      </c>
      <c r="J101" s="1830">
        <v>0.89</v>
      </c>
      <c r="K101" s="1830">
        <v>0.8</v>
      </c>
      <c r="L101" s="1830">
        <v>0.9</v>
      </c>
      <c r="M101" s="1830">
        <v>0.9</v>
      </c>
      <c r="N101" s="1831">
        <v>0.9</v>
      </c>
    </row>
    <row r="102" spans="1:14" s="26" customFormat="1" ht="27" customHeight="1" x14ac:dyDescent="0.2">
      <c r="A102" s="1883"/>
      <c r="B102" s="1894" t="s">
        <v>16818</v>
      </c>
      <c r="C102" s="1895" t="s">
        <v>21791</v>
      </c>
      <c r="D102" s="1767" t="s">
        <v>21671</v>
      </c>
      <c r="E102" s="911" t="s">
        <v>21672</v>
      </c>
      <c r="F102" s="1827">
        <v>200</v>
      </c>
      <c r="G102" s="1265" t="s">
        <v>21658</v>
      </c>
      <c r="H102" s="1265" t="s">
        <v>21659</v>
      </c>
      <c r="I102" s="1827">
        <v>200</v>
      </c>
      <c r="J102" s="1832">
        <v>225</v>
      </c>
      <c r="K102" s="1828">
        <v>200</v>
      </c>
      <c r="L102" s="1828">
        <v>200</v>
      </c>
      <c r="M102" s="1828">
        <v>200</v>
      </c>
      <c r="N102" s="1829">
        <v>200</v>
      </c>
    </row>
    <row r="103" spans="1:14" s="26" customFormat="1" ht="27.6" customHeight="1" x14ac:dyDescent="0.2">
      <c r="A103" s="1883"/>
      <c r="B103" s="1894"/>
      <c r="C103" s="1896"/>
      <c r="D103" s="1767" t="s">
        <v>21673</v>
      </c>
      <c r="E103" s="1265" t="s">
        <v>21674</v>
      </c>
      <c r="F103" s="1827">
        <v>10</v>
      </c>
      <c r="G103" s="1265" t="s">
        <v>21658</v>
      </c>
      <c r="H103" s="1265" t="s">
        <v>21659</v>
      </c>
      <c r="I103" s="1827">
        <v>10</v>
      </c>
      <c r="J103" s="1828">
        <v>213</v>
      </c>
      <c r="K103" s="1828">
        <v>10</v>
      </c>
      <c r="L103" s="1828">
        <v>10</v>
      </c>
      <c r="M103" s="1828">
        <v>10</v>
      </c>
      <c r="N103" s="1829">
        <v>10</v>
      </c>
    </row>
    <row r="104" spans="1:14" s="26" customFormat="1" ht="45" customHeight="1" x14ac:dyDescent="0.2">
      <c r="A104" s="1883"/>
      <c r="B104" s="1894"/>
      <c r="C104" s="1896"/>
      <c r="D104" s="1767" t="s">
        <v>21675</v>
      </c>
      <c r="E104" s="1265" t="s">
        <v>21664</v>
      </c>
      <c r="F104" s="1827">
        <v>5</v>
      </c>
      <c r="G104" s="1265" t="s">
        <v>21658</v>
      </c>
      <c r="H104" s="1265" t="s">
        <v>21676</v>
      </c>
      <c r="I104" s="1827">
        <v>5</v>
      </c>
      <c r="J104" s="1828">
        <v>0</v>
      </c>
      <c r="K104" s="1828">
        <v>5</v>
      </c>
      <c r="L104" s="1828">
        <v>5</v>
      </c>
      <c r="M104" s="1828">
        <v>5</v>
      </c>
      <c r="N104" s="1829">
        <v>5</v>
      </c>
    </row>
    <row r="105" spans="1:14" s="26" customFormat="1" ht="45.6" customHeight="1" x14ac:dyDescent="0.2">
      <c r="A105" s="1883"/>
      <c r="B105" s="1894"/>
      <c r="C105" s="1896"/>
      <c r="D105" s="1767" t="s">
        <v>21677</v>
      </c>
      <c r="E105" s="1265" t="s">
        <v>21678</v>
      </c>
      <c r="F105" s="1827">
        <v>5</v>
      </c>
      <c r="G105" s="1265" t="s">
        <v>21658</v>
      </c>
      <c r="H105" s="1265" t="s">
        <v>21676</v>
      </c>
      <c r="I105" s="1827">
        <v>5</v>
      </c>
      <c r="J105" s="1828">
        <v>0</v>
      </c>
      <c r="K105" s="1828">
        <v>5</v>
      </c>
      <c r="L105" s="1828">
        <v>5</v>
      </c>
      <c r="M105" s="1828">
        <v>5</v>
      </c>
      <c r="N105" s="1829">
        <v>5</v>
      </c>
    </row>
    <row r="106" spans="1:14" s="26" customFormat="1" ht="70.150000000000006" customHeight="1" x14ac:dyDescent="0.2">
      <c r="A106" s="1883"/>
      <c r="B106" s="1815" t="s">
        <v>16818</v>
      </c>
      <c r="C106" s="1265" t="s">
        <v>21792</v>
      </c>
      <c r="D106" s="1265" t="s">
        <v>21679</v>
      </c>
      <c r="E106" s="1265" t="s">
        <v>21680</v>
      </c>
      <c r="F106" s="1827">
        <v>4</v>
      </c>
      <c r="G106" s="1265" t="s">
        <v>21658</v>
      </c>
      <c r="H106" s="1265" t="s">
        <v>21666</v>
      </c>
      <c r="I106" s="1827">
        <v>4</v>
      </c>
      <c r="J106" s="1828">
        <v>20</v>
      </c>
      <c r="K106" s="1828">
        <v>4</v>
      </c>
      <c r="L106" s="1828">
        <v>4</v>
      </c>
      <c r="M106" s="1828">
        <v>4</v>
      </c>
      <c r="N106" s="1829">
        <v>4</v>
      </c>
    </row>
    <row r="107" spans="1:14" s="26" customFormat="1" ht="37.9" customHeight="1" x14ac:dyDescent="0.2">
      <c r="A107" s="1883"/>
      <c r="B107" s="1815" t="s">
        <v>16818</v>
      </c>
      <c r="C107" s="1265" t="s">
        <v>21793</v>
      </c>
      <c r="D107" s="1265" t="s">
        <v>21681</v>
      </c>
      <c r="E107" s="1776" t="s">
        <v>21682</v>
      </c>
      <c r="F107" s="1807">
        <v>1</v>
      </c>
      <c r="G107" s="1776" t="s">
        <v>21658</v>
      </c>
      <c r="H107" s="1265" t="s">
        <v>21683</v>
      </c>
      <c r="I107" s="1807">
        <v>1</v>
      </c>
      <c r="J107" s="1830">
        <v>0.56999999999999995</v>
      </c>
      <c r="K107" s="1830">
        <v>1</v>
      </c>
      <c r="L107" s="1830">
        <v>1</v>
      </c>
      <c r="M107" s="1830">
        <v>1</v>
      </c>
      <c r="N107" s="1831">
        <v>1</v>
      </c>
    </row>
    <row r="108" spans="1:14" s="26" customFormat="1" ht="78.75" x14ac:dyDescent="0.2">
      <c r="A108" s="1883" t="s">
        <v>21794</v>
      </c>
      <c r="B108" s="1885" t="s">
        <v>21416</v>
      </c>
      <c r="C108" s="1833" t="s">
        <v>21808</v>
      </c>
      <c r="D108" s="1834" t="s">
        <v>21684</v>
      </c>
      <c r="E108" s="1834" t="s">
        <v>21685</v>
      </c>
      <c r="F108" s="1835">
        <v>2.8</v>
      </c>
      <c r="G108" s="1834" t="s">
        <v>21686</v>
      </c>
      <c r="H108" s="1834" t="s">
        <v>21687</v>
      </c>
      <c r="I108" s="1836">
        <v>2.8</v>
      </c>
      <c r="J108" s="1837">
        <v>5.17</v>
      </c>
      <c r="K108" s="1836">
        <v>2.8</v>
      </c>
      <c r="L108" s="1837">
        <v>2.8</v>
      </c>
      <c r="M108" s="1836">
        <v>2.8</v>
      </c>
      <c r="N108" s="1838">
        <v>2.8</v>
      </c>
    </row>
    <row r="109" spans="1:14" s="26" customFormat="1" ht="58.9" customHeight="1" x14ac:dyDescent="0.2">
      <c r="A109" s="1883"/>
      <c r="B109" s="1885"/>
      <c r="C109" s="1833" t="s">
        <v>21795</v>
      </c>
      <c r="D109" s="1834" t="s">
        <v>21688</v>
      </c>
      <c r="E109" s="1839" t="s">
        <v>21689</v>
      </c>
      <c r="F109" s="1835">
        <v>2.8</v>
      </c>
      <c r="G109" s="1834" t="s">
        <v>21690</v>
      </c>
      <c r="H109" s="1834" t="s">
        <v>21691</v>
      </c>
      <c r="I109" s="1836">
        <v>2.8</v>
      </c>
      <c r="J109" s="1837">
        <v>-14.8</v>
      </c>
      <c r="K109" s="1836">
        <v>2.8</v>
      </c>
      <c r="L109" s="1837">
        <v>2.8</v>
      </c>
      <c r="M109" s="1836">
        <v>2.8</v>
      </c>
      <c r="N109" s="1838">
        <v>2.8</v>
      </c>
    </row>
    <row r="110" spans="1:14" s="26" customFormat="1" ht="89.45" customHeight="1" x14ac:dyDescent="0.2">
      <c r="A110" s="1883"/>
      <c r="B110" s="1885"/>
      <c r="C110" s="1833" t="s">
        <v>21796</v>
      </c>
      <c r="D110" s="1834" t="s">
        <v>21692</v>
      </c>
      <c r="E110" s="1834" t="s">
        <v>21693</v>
      </c>
      <c r="F110" s="1840">
        <v>3.58</v>
      </c>
      <c r="G110" s="1834" t="s">
        <v>21694</v>
      </c>
      <c r="H110" s="1834" t="s">
        <v>21695</v>
      </c>
      <c r="I110" s="1837">
        <v>3.58</v>
      </c>
      <c r="J110" s="1841" t="s">
        <v>21797</v>
      </c>
      <c r="K110" s="1837">
        <v>3.58</v>
      </c>
      <c r="L110" s="1837">
        <v>3.58</v>
      </c>
      <c r="M110" s="1837">
        <v>3.58</v>
      </c>
      <c r="N110" s="1842">
        <v>3.58</v>
      </c>
    </row>
    <row r="111" spans="1:14" s="26" customFormat="1" ht="63" customHeight="1" x14ac:dyDescent="0.2">
      <c r="A111" s="1883"/>
      <c r="B111" s="1885"/>
      <c r="C111" s="1833" t="s">
        <v>21798</v>
      </c>
      <c r="D111" s="1834" t="s">
        <v>21696</v>
      </c>
      <c r="E111" s="1834" t="s">
        <v>21697</v>
      </c>
      <c r="F111" s="1843">
        <v>0.9</v>
      </c>
      <c r="G111" s="1834" t="s">
        <v>21698</v>
      </c>
      <c r="H111" s="1834" t="s">
        <v>21699</v>
      </c>
      <c r="I111" s="1844">
        <v>0.9</v>
      </c>
      <c r="J111" s="1845">
        <v>0.92900000000000005</v>
      </c>
      <c r="K111" s="1844">
        <v>0.9</v>
      </c>
      <c r="L111" s="1844">
        <v>0.9</v>
      </c>
      <c r="M111" s="1844">
        <v>0.9</v>
      </c>
      <c r="N111" s="1846">
        <v>0.9</v>
      </c>
    </row>
    <row r="112" spans="1:14" s="26" customFormat="1" ht="49.15" customHeight="1" thickBot="1" x14ac:dyDescent="0.25">
      <c r="A112" s="1884"/>
      <c r="B112" s="1847" t="s">
        <v>21462</v>
      </c>
      <c r="C112" s="1848" t="s">
        <v>21799</v>
      </c>
      <c r="D112" s="1849" t="s">
        <v>21700</v>
      </c>
      <c r="E112" s="1848" t="s">
        <v>21701</v>
      </c>
      <c r="F112" s="1849">
        <v>1</v>
      </c>
      <c r="G112" s="1849" t="s">
        <v>21702</v>
      </c>
      <c r="H112" s="1849" t="s">
        <v>21702</v>
      </c>
      <c r="I112" s="1850">
        <v>1</v>
      </c>
      <c r="J112" s="1850">
        <v>1</v>
      </c>
      <c r="K112" s="1850">
        <v>1</v>
      </c>
      <c r="L112" s="1850">
        <v>1</v>
      </c>
      <c r="M112" s="1850">
        <v>1</v>
      </c>
      <c r="N112" s="1851">
        <v>1</v>
      </c>
    </row>
    <row r="113" spans="1:14" s="1853" customFormat="1" ht="22.9" customHeight="1" thickTop="1" x14ac:dyDescent="0.15">
      <c r="A113" s="1886" t="s">
        <v>21800</v>
      </c>
      <c r="B113" s="1886"/>
      <c r="C113" s="1886"/>
      <c r="D113" s="1886"/>
      <c r="E113" s="1886"/>
      <c r="F113" s="1886"/>
      <c r="G113" s="1886"/>
      <c r="H113" s="1886"/>
      <c r="I113" s="1886"/>
      <c r="J113" s="1886"/>
      <c r="K113" s="1886"/>
      <c r="L113" s="1886"/>
      <c r="M113" s="1886"/>
      <c r="N113" s="1886"/>
    </row>
    <row r="114" spans="1:14" s="1853" customFormat="1" ht="9" x14ac:dyDescent="0.15">
      <c r="A114" s="1852" t="s">
        <v>21801</v>
      </c>
      <c r="E114" s="1854"/>
      <c r="F114" s="1854"/>
      <c r="G114" s="1854"/>
      <c r="H114" s="1854"/>
      <c r="I114" s="1854"/>
      <c r="J114" s="1854"/>
      <c r="K114" s="1854"/>
      <c r="L114" s="1854"/>
      <c r="M114" s="1854"/>
      <c r="N114" s="1854"/>
    </row>
    <row r="115" spans="1:14" s="1853" customFormat="1" ht="9" x14ac:dyDescent="0.15">
      <c r="A115" s="1852" t="s">
        <v>21802</v>
      </c>
      <c r="E115" s="1854"/>
      <c r="F115" s="1854"/>
      <c r="G115" s="1854"/>
      <c r="H115" s="1854"/>
      <c r="I115" s="1854"/>
      <c r="J115" s="1854"/>
      <c r="K115" s="1854"/>
      <c r="L115" s="1854"/>
      <c r="M115" s="1854"/>
      <c r="N115" s="1854"/>
    </row>
    <row r="116" spans="1:14" s="1853" customFormat="1" ht="9" x14ac:dyDescent="0.15">
      <c r="A116" s="1852" t="s">
        <v>21803</v>
      </c>
      <c r="E116" s="1854"/>
      <c r="F116" s="1854"/>
      <c r="G116" s="1854"/>
      <c r="H116" s="1854"/>
      <c r="I116" s="1854"/>
      <c r="J116" s="1854"/>
      <c r="K116" s="1854"/>
      <c r="L116" s="1854"/>
      <c r="M116" s="1854"/>
      <c r="N116" s="1854"/>
    </row>
    <row r="117" spans="1:14" s="1853" customFormat="1" ht="9" x14ac:dyDescent="0.15">
      <c r="A117" s="1852" t="s">
        <v>21804</v>
      </c>
      <c r="E117" s="1854"/>
      <c r="F117" s="1854"/>
      <c r="G117" s="1854"/>
      <c r="H117" s="1854"/>
      <c r="I117" s="1854"/>
      <c r="J117" s="1854"/>
      <c r="K117" s="1854"/>
      <c r="L117" s="1854"/>
      <c r="M117" s="1854"/>
      <c r="N117" s="1854"/>
    </row>
    <row r="118" spans="1:14" s="1853" customFormat="1" ht="9" x14ac:dyDescent="0.15">
      <c r="A118" s="1852" t="s">
        <v>21805</v>
      </c>
      <c r="E118" s="1854"/>
      <c r="F118" s="1854"/>
      <c r="G118" s="1854"/>
      <c r="H118" s="1854"/>
      <c r="I118" s="1854"/>
      <c r="J118" s="1854"/>
      <c r="K118" s="1854"/>
      <c r="L118" s="1854"/>
      <c r="M118" s="1854"/>
      <c r="N118" s="1854"/>
    </row>
    <row r="119" spans="1:14" s="1853" customFormat="1" ht="30" customHeight="1" x14ac:dyDescent="0.15">
      <c r="A119" s="1887" t="s">
        <v>21806</v>
      </c>
      <c r="B119" s="1887"/>
      <c r="C119" s="1887"/>
      <c r="D119" s="1887"/>
      <c r="E119" s="1887"/>
      <c r="F119" s="1887"/>
      <c r="G119" s="1887"/>
      <c r="H119" s="1887"/>
      <c r="I119" s="1887"/>
      <c r="J119" s="1887"/>
      <c r="K119" s="1887"/>
      <c r="L119" s="1887"/>
      <c r="M119" s="1887"/>
      <c r="N119" s="1887"/>
    </row>
    <row r="120" spans="1:14" s="1853" customFormat="1" ht="9" x14ac:dyDescent="0.15">
      <c r="A120" s="1852" t="s">
        <v>21807</v>
      </c>
      <c r="E120" s="1854"/>
      <c r="F120" s="1854"/>
      <c r="G120" s="1854"/>
      <c r="H120" s="1854"/>
      <c r="I120" s="1854"/>
      <c r="J120" s="1854"/>
      <c r="K120" s="1854"/>
      <c r="L120" s="1854"/>
      <c r="M120" s="1854"/>
      <c r="N120" s="1854"/>
    </row>
  </sheetData>
  <mergeCells count="65">
    <mergeCell ref="A5:A11"/>
    <mergeCell ref="B5:B6"/>
    <mergeCell ref="B8:B9"/>
    <mergeCell ref="C8:C9"/>
    <mergeCell ref="A1:N1"/>
    <mergeCell ref="A3:A4"/>
    <mergeCell ref="B3:B4"/>
    <mergeCell ref="C3:C4"/>
    <mergeCell ref="D3:D4"/>
    <mergeCell ref="E3:E4"/>
    <mergeCell ref="F3:F4"/>
    <mergeCell ref="G3:G4"/>
    <mergeCell ref="H3:H4"/>
    <mergeCell ref="I3:J3"/>
    <mergeCell ref="K3:L3"/>
    <mergeCell ref="A12:A14"/>
    <mergeCell ref="B12:B14"/>
    <mergeCell ref="A15:A20"/>
    <mergeCell ref="B15:B20"/>
    <mergeCell ref="A21:A23"/>
    <mergeCell ref="B21:B23"/>
    <mergeCell ref="A24:A31"/>
    <mergeCell ref="B24:B29"/>
    <mergeCell ref="C26:C28"/>
    <mergeCell ref="A32:A42"/>
    <mergeCell ref="B32:B35"/>
    <mergeCell ref="C32:C33"/>
    <mergeCell ref="B36:B41"/>
    <mergeCell ref="C36:C37"/>
    <mergeCell ref="C39:C40"/>
    <mergeCell ref="A43:A63"/>
    <mergeCell ref="B43:B63"/>
    <mergeCell ref="C43:C46"/>
    <mergeCell ref="C47:C54"/>
    <mergeCell ref="C55:C56"/>
    <mergeCell ref="C57:C58"/>
    <mergeCell ref="C60:C62"/>
    <mergeCell ref="C64:C65"/>
    <mergeCell ref="C66:C68"/>
    <mergeCell ref="A73:A80"/>
    <mergeCell ref="B73:B80"/>
    <mergeCell ref="C73:C74"/>
    <mergeCell ref="C76:C78"/>
    <mergeCell ref="A88:A92"/>
    <mergeCell ref="B88:B92"/>
    <mergeCell ref="A93:A95"/>
    <mergeCell ref="B93:B94"/>
    <mergeCell ref="A64:A72"/>
    <mergeCell ref="B64:B71"/>
    <mergeCell ref="A108:A112"/>
    <mergeCell ref="B108:B111"/>
    <mergeCell ref="A113:N113"/>
    <mergeCell ref="A119:N119"/>
    <mergeCell ref="H43:H46"/>
    <mergeCell ref="H47:H54"/>
    <mergeCell ref="H55:H58"/>
    <mergeCell ref="H60:H62"/>
    <mergeCell ref="A96:A107"/>
    <mergeCell ref="B97:B100"/>
    <mergeCell ref="C97:C98"/>
    <mergeCell ref="C99:C100"/>
    <mergeCell ref="B102:B105"/>
    <mergeCell ref="C102:C105"/>
    <mergeCell ref="A81:A87"/>
    <mergeCell ref="B81:B86"/>
  </mergeCells>
  <printOptions horizontalCentered="1"/>
  <pageMargins left="0.23622047244094491" right="0.23622047244094491" top="0.74803149606299213" bottom="0.74803149606299213" header="0.31496062992125984" footer="0.31496062992125984"/>
  <pageSetup paperSize="9" scale="75" fitToHeight="0"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rowBreaks count="8" manualBreakCount="8">
    <brk id="14" max="13" man="1"/>
    <brk id="23" max="13" man="1"/>
    <brk id="31" max="13" man="1"/>
    <brk id="42" max="13" man="1"/>
    <brk id="63" max="13" man="1"/>
    <brk id="72" max="13" man="1"/>
    <brk id="95" max="13" man="1"/>
    <brk id="107" max="1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0">
    <tabColor theme="9" tint="-0.249977111117893"/>
    <pageSetUpPr fitToPage="1"/>
  </sheetPr>
  <dimension ref="A1:T1372"/>
  <sheetViews>
    <sheetView view="pageBreakPreview" topLeftCell="A1344" zoomScaleNormal="100" zoomScaleSheetLayoutView="100" zoomScalePageLayoutView="85" workbookViewId="0">
      <selection activeCell="I1375" sqref="I1375"/>
    </sheetView>
  </sheetViews>
  <sheetFormatPr baseColWidth="10" defaultColWidth="11.42578125" defaultRowHeight="11.25" x14ac:dyDescent="0.2"/>
  <cols>
    <col min="1" max="1" width="50.7109375" style="4" customWidth="1"/>
    <col min="2" max="3" width="20.28515625" style="4" customWidth="1"/>
    <col min="4" max="4" width="13.42578125" style="4" customWidth="1"/>
    <col min="5" max="5" width="17.7109375" style="4" customWidth="1"/>
    <col min="6" max="6" width="25.5703125" style="4" customWidth="1"/>
    <col min="7" max="7" width="13.5703125" style="4" customWidth="1"/>
    <col min="8" max="8" width="11.140625" style="4" customWidth="1"/>
    <col min="9" max="9" width="26.28515625" style="4" customWidth="1"/>
    <col min="10" max="10" width="24.7109375" style="4" customWidth="1"/>
    <col min="11" max="16384" width="11.42578125" style="4"/>
  </cols>
  <sheetData>
    <row r="1" spans="1:20" s="14" customFormat="1" ht="15.75" customHeight="1" x14ac:dyDescent="0.2">
      <c r="A1" s="1394" t="s">
        <v>306</v>
      </c>
      <c r="B1" s="11"/>
      <c r="C1" s="11"/>
      <c r="D1" s="11"/>
      <c r="E1" s="11"/>
      <c r="F1" s="11"/>
      <c r="G1" s="11"/>
      <c r="H1" s="11"/>
      <c r="I1" s="11"/>
      <c r="J1" s="11"/>
    </row>
    <row r="2" spans="1:20" s="14" customFormat="1" ht="12.75" x14ac:dyDescent="0.2">
      <c r="A2" s="15" t="s">
        <v>4186</v>
      </c>
      <c r="B2" s="11"/>
      <c r="C2" s="11"/>
      <c r="D2" s="11"/>
      <c r="E2" s="11"/>
      <c r="F2" s="11"/>
      <c r="G2" s="11"/>
      <c r="H2" s="11"/>
      <c r="I2" s="11"/>
      <c r="J2" s="11"/>
      <c r="K2" s="11"/>
      <c r="L2" s="11"/>
      <c r="M2" s="11"/>
      <c r="N2" s="11"/>
      <c r="O2" s="11"/>
      <c r="P2" s="11"/>
      <c r="Q2" s="11"/>
      <c r="R2" s="11"/>
      <c r="S2" s="11"/>
      <c r="T2" s="11"/>
    </row>
    <row r="3" spans="1:20" ht="14.25" customHeight="1" thickBot="1" x14ac:dyDescent="0.25">
      <c r="A3" s="11" t="s">
        <v>63</v>
      </c>
      <c r="B3" s="725"/>
      <c r="C3" s="725"/>
      <c r="D3" s="726"/>
      <c r="E3" s="726"/>
      <c r="F3" s="726"/>
      <c r="G3" s="727"/>
    </row>
    <row r="4" spans="1:20" ht="13.5" hidden="1" customHeight="1" x14ac:dyDescent="0.2">
      <c r="A4" s="681" t="s">
        <v>53</v>
      </c>
      <c r="B4" s="681"/>
      <c r="C4" s="681"/>
      <c r="D4" s="682"/>
      <c r="E4" s="682"/>
      <c r="F4" s="682"/>
      <c r="G4" s="682" t="s">
        <v>28</v>
      </c>
      <c r="H4" s="682" t="s">
        <v>54</v>
      </c>
      <c r="I4" s="682"/>
      <c r="J4" s="682"/>
    </row>
    <row r="5" spans="1:20" ht="49.9" customHeight="1" thickTop="1" thickBot="1" x14ac:dyDescent="0.25">
      <c r="A5" s="686" t="s">
        <v>58</v>
      </c>
      <c r="B5" s="687" t="s">
        <v>57</v>
      </c>
      <c r="C5" s="687" t="s">
        <v>140</v>
      </c>
      <c r="D5" s="687" t="s">
        <v>141</v>
      </c>
      <c r="E5" s="687" t="s">
        <v>2</v>
      </c>
      <c r="F5" s="687" t="s">
        <v>139</v>
      </c>
      <c r="G5" s="687" t="s">
        <v>60</v>
      </c>
      <c r="H5" s="687" t="s">
        <v>122</v>
      </c>
      <c r="I5" s="687" t="s">
        <v>123</v>
      </c>
      <c r="J5" s="688" t="s">
        <v>59</v>
      </c>
    </row>
    <row r="6" spans="1:20" ht="28.15" customHeight="1" thickTop="1" thickBot="1" x14ac:dyDescent="0.25">
      <c r="A6" s="2006" t="s">
        <v>820</v>
      </c>
      <c r="B6" s="2006"/>
      <c r="C6" s="2006"/>
      <c r="D6" s="2006"/>
      <c r="E6" s="2006"/>
      <c r="F6" s="2006"/>
      <c r="G6" s="2006"/>
      <c r="H6" s="2006"/>
      <c r="I6" s="2006"/>
      <c r="J6" s="2006"/>
    </row>
    <row r="7" spans="1:20" s="9" customFormat="1" ht="12.75" thickTop="1" x14ac:dyDescent="0.2">
      <c r="A7" s="901" t="s">
        <v>353</v>
      </c>
      <c r="B7" s="738"/>
      <c r="C7" s="738"/>
      <c r="D7" s="739"/>
      <c r="E7" s="740"/>
      <c r="F7" s="741"/>
      <c r="G7" s="739"/>
      <c r="H7" s="742"/>
      <c r="I7" s="743"/>
      <c r="J7" s="744"/>
    </row>
    <row r="8" spans="1:20" s="9" customFormat="1" ht="24.6" customHeight="1" x14ac:dyDescent="0.2">
      <c r="A8" s="968" t="s">
        <v>740</v>
      </c>
      <c r="B8" s="712" t="s">
        <v>741</v>
      </c>
      <c r="C8" s="728"/>
      <c r="D8" s="48" t="s">
        <v>742</v>
      </c>
      <c r="E8" s="729">
        <v>82824.25</v>
      </c>
      <c r="F8" s="737" t="s">
        <v>743</v>
      </c>
      <c r="G8" s="48" t="s">
        <v>744</v>
      </c>
      <c r="H8" s="713">
        <v>43843</v>
      </c>
      <c r="I8" s="713">
        <v>43867</v>
      </c>
      <c r="J8" s="56" t="s">
        <v>745</v>
      </c>
    </row>
    <row r="9" spans="1:20" s="9" customFormat="1" ht="24.6" customHeight="1" x14ac:dyDescent="0.2">
      <c r="A9" s="968" t="s">
        <v>746</v>
      </c>
      <c r="B9" s="712" t="s">
        <v>741</v>
      </c>
      <c r="C9" s="728"/>
      <c r="D9" s="48" t="s">
        <v>747</v>
      </c>
      <c r="E9" s="729">
        <v>222102.44</v>
      </c>
      <c r="F9" s="737" t="s">
        <v>748</v>
      </c>
      <c r="G9" s="48" t="s">
        <v>744</v>
      </c>
      <c r="H9" s="713">
        <v>43899</v>
      </c>
      <c r="I9" s="713"/>
      <c r="J9" s="56"/>
    </row>
    <row r="10" spans="1:20" s="9" customFormat="1" ht="24.6" customHeight="1" x14ac:dyDescent="0.2">
      <c r="A10" s="968" t="s">
        <v>749</v>
      </c>
      <c r="B10" s="712" t="s">
        <v>741</v>
      </c>
      <c r="C10" s="728"/>
      <c r="D10" s="48" t="s">
        <v>750</v>
      </c>
      <c r="E10" s="729">
        <v>54000</v>
      </c>
      <c r="F10" s="737" t="s">
        <v>748</v>
      </c>
      <c r="G10" s="48" t="s">
        <v>744</v>
      </c>
      <c r="H10" s="713">
        <v>44019</v>
      </c>
      <c r="I10" s="713"/>
      <c r="J10" s="56"/>
    </row>
    <row r="11" spans="1:20" s="9" customFormat="1" ht="24.6" customHeight="1" x14ac:dyDescent="0.2">
      <c r="A11" s="968" t="s">
        <v>751</v>
      </c>
      <c r="B11" s="712" t="s">
        <v>741</v>
      </c>
      <c r="C11" s="728"/>
      <c r="D11" s="48" t="s">
        <v>752</v>
      </c>
      <c r="E11" s="729">
        <v>138117.82</v>
      </c>
      <c r="F11" s="737" t="s">
        <v>753</v>
      </c>
      <c r="G11" s="48" t="s">
        <v>744</v>
      </c>
      <c r="H11" s="713">
        <v>44089</v>
      </c>
      <c r="I11" s="713"/>
      <c r="J11" s="56"/>
    </row>
    <row r="12" spans="1:20" s="9" customFormat="1" ht="24.6" customHeight="1" x14ac:dyDescent="0.2">
      <c r="A12" s="968" t="s">
        <v>754</v>
      </c>
      <c r="B12" s="712" t="s">
        <v>755</v>
      </c>
      <c r="C12" s="728"/>
      <c r="D12" s="48" t="s">
        <v>756</v>
      </c>
      <c r="E12" s="729">
        <v>897120</v>
      </c>
      <c r="F12" s="737" t="s">
        <v>757</v>
      </c>
      <c r="G12" s="48" t="s">
        <v>744</v>
      </c>
      <c r="H12" s="713">
        <v>44089</v>
      </c>
      <c r="I12" s="713"/>
      <c r="J12" s="56"/>
    </row>
    <row r="13" spans="1:20" s="9" customFormat="1" ht="33.75" x14ac:dyDescent="0.2">
      <c r="A13" s="968" t="s">
        <v>758</v>
      </c>
      <c r="B13" s="712" t="s">
        <v>741</v>
      </c>
      <c r="C13" s="728"/>
      <c r="D13" s="48" t="s">
        <v>759</v>
      </c>
      <c r="E13" s="729">
        <v>223284.82</v>
      </c>
      <c r="F13" s="737" t="s">
        <v>760</v>
      </c>
      <c r="G13" s="48" t="s">
        <v>744</v>
      </c>
      <c r="H13" s="713">
        <v>44095</v>
      </c>
      <c r="I13" s="713">
        <v>44482</v>
      </c>
      <c r="J13" s="56" t="s">
        <v>745</v>
      </c>
    </row>
    <row r="14" spans="1:20" s="9" customFormat="1" ht="22.5" x14ac:dyDescent="0.2">
      <c r="A14" s="968" t="s">
        <v>761</v>
      </c>
      <c r="B14" s="712" t="s">
        <v>762</v>
      </c>
      <c r="C14" s="728"/>
      <c r="D14" s="48" t="s">
        <v>763</v>
      </c>
      <c r="E14" s="729">
        <v>143600</v>
      </c>
      <c r="F14" s="737" t="s">
        <v>764</v>
      </c>
      <c r="G14" s="48" t="s">
        <v>744</v>
      </c>
      <c r="H14" s="713">
        <v>44143</v>
      </c>
      <c r="I14" s="713"/>
      <c r="J14" s="56"/>
    </row>
    <row r="15" spans="1:20" s="9" customFormat="1" ht="22.5" x14ac:dyDescent="0.2">
      <c r="A15" s="968" t="s">
        <v>765</v>
      </c>
      <c r="B15" s="712" t="s">
        <v>741</v>
      </c>
      <c r="C15" s="728"/>
      <c r="D15" s="48" t="s">
        <v>766</v>
      </c>
      <c r="E15" s="729">
        <v>612900</v>
      </c>
      <c r="F15" s="737" t="s">
        <v>767</v>
      </c>
      <c r="G15" s="48" t="s">
        <v>744</v>
      </c>
      <c r="H15" s="713">
        <v>44155</v>
      </c>
      <c r="I15" s="713">
        <v>44524</v>
      </c>
      <c r="J15" s="56" t="s">
        <v>745</v>
      </c>
    </row>
    <row r="16" spans="1:20" s="9" customFormat="1" ht="33.75" x14ac:dyDescent="0.2">
      <c r="A16" s="968" t="s">
        <v>768</v>
      </c>
      <c r="B16" s="712" t="s">
        <v>755</v>
      </c>
      <c r="C16" s="728"/>
      <c r="D16" s="48" t="s">
        <v>769</v>
      </c>
      <c r="E16" s="729">
        <v>282621.65000000002</v>
      </c>
      <c r="F16" s="737" t="s">
        <v>770</v>
      </c>
      <c r="G16" s="48" t="s">
        <v>744</v>
      </c>
      <c r="H16" s="713">
        <v>44159</v>
      </c>
      <c r="I16" s="713"/>
      <c r="J16" s="56"/>
    </row>
    <row r="17" spans="1:10" s="9" customFormat="1" ht="22.5" x14ac:dyDescent="0.2">
      <c r="A17" s="968" t="s">
        <v>771</v>
      </c>
      <c r="B17" s="712" t="s">
        <v>772</v>
      </c>
      <c r="C17" s="728"/>
      <c r="D17" s="48" t="s">
        <v>773</v>
      </c>
      <c r="E17" s="729">
        <v>642355.56000000006</v>
      </c>
      <c r="F17" s="737" t="s">
        <v>774</v>
      </c>
      <c r="G17" s="48" t="s">
        <v>744</v>
      </c>
      <c r="H17" s="713">
        <v>43679</v>
      </c>
      <c r="I17" s="713"/>
      <c r="J17" s="56"/>
    </row>
    <row r="18" spans="1:10" s="2" customFormat="1" ht="12" x14ac:dyDescent="0.2">
      <c r="A18" s="968" t="s">
        <v>775</v>
      </c>
      <c r="B18" s="712" t="s">
        <v>776</v>
      </c>
      <c r="C18" s="693"/>
      <c r="D18" s="48" t="s">
        <v>777</v>
      </c>
      <c r="E18" s="729">
        <v>265600</v>
      </c>
      <c r="F18" s="737" t="s">
        <v>753</v>
      </c>
      <c r="G18" s="48" t="s">
        <v>744</v>
      </c>
      <c r="H18" s="713">
        <v>44167</v>
      </c>
      <c r="I18" s="713">
        <v>44229</v>
      </c>
      <c r="J18" s="697"/>
    </row>
    <row r="19" spans="1:10" s="16" customFormat="1" ht="56.25" x14ac:dyDescent="0.2">
      <c r="A19" s="1015" t="s">
        <v>828</v>
      </c>
      <c r="B19" s="1016" t="s">
        <v>829</v>
      </c>
      <c r="C19" s="48" t="s">
        <v>830</v>
      </c>
      <c r="D19" s="734" t="s">
        <v>831</v>
      </c>
      <c r="E19" s="751">
        <v>5994000</v>
      </c>
      <c r="F19" s="735" t="s">
        <v>832</v>
      </c>
      <c r="G19" s="711" t="s">
        <v>224</v>
      </c>
      <c r="H19" s="736">
        <v>44082</v>
      </c>
      <c r="I19" s="73"/>
      <c r="J19" s="755"/>
    </row>
    <row r="20" spans="1:10" s="16" customFormat="1" ht="22.5" x14ac:dyDescent="0.2">
      <c r="A20" s="1015" t="s">
        <v>833</v>
      </c>
      <c r="B20" s="1016" t="s">
        <v>834</v>
      </c>
      <c r="C20" s="48" t="s">
        <v>830</v>
      </c>
      <c r="D20" s="734" t="s">
        <v>835</v>
      </c>
      <c r="E20" s="751">
        <v>603020.4</v>
      </c>
      <c r="F20" s="735" t="s">
        <v>836</v>
      </c>
      <c r="G20" s="711" t="s">
        <v>224</v>
      </c>
      <c r="H20" s="736">
        <v>44069</v>
      </c>
      <c r="I20" s="73"/>
      <c r="J20" s="755"/>
    </row>
    <row r="21" spans="1:10" s="16" customFormat="1" ht="45" x14ac:dyDescent="0.2">
      <c r="A21" s="1015" t="s">
        <v>837</v>
      </c>
      <c r="B21" s="1016" t="s">
        <v>838</v>
      </c>
      <c r="C21" s="48" t="s">
        <v>830</v>
      </c>
      <c r="D21" s="734" t="s">
        <v>839</v>
      </c>
      <c r="E21" s="751">
        <v>31547885.030000001</v>
      </c>
      <c r="F21" s="735"/>
      <c r="G21" s="711" t="s">
        <v>840</v>
      </c>
      <c r="H21" s="736"/>
      <c r="I21" s="73"/>
      <c r="J21" s="755"/>
    </row>
    <row r="22" spans="1:10" s="16" customFormat="1" ht="45" x14ac:dyDescent="0.2">
      <c r="A22" s="1015" t="s">
        <v>841</v>
      </c>
      <c r="B22" s="1016" t="s">
        <v>842</v>
      </c>
      <c r="C22" s="48" t="s">
        <v>830</v>
      </c>
      <c r="D22" s="734" t="s">
        <v>843</v>
      </c>
      <c r="E22" s="751">
        <v>1148693.72</v>
      </c>
      <c r="F22" s="735" t="s">
        <v>844</v>
      </c>
      <c r="G22" s="711" t="s">
        <v>224</v>
      </c>
      <c r="H22" s="736">
        <v>44069</v>
      </c>
      <c r="I22" s="73"/>
      <c r="J22" s="755"/>
    </row>
    <row r="23" spans="1:10" s="16" customFormat="1" ht="45" x14ac:dyDescent="0.2">
      <c r="A23" s="1015" t="s">
        <v>845</v>
      </c>
      <c r="B23" s="1016" t="s">
        <v>846</v>
      </c>
      <c r="C23" s="48" t="s">
        <v>830</v>
      </c>
      <c r="D23" s="734" t="s">
        <v>847</v>
      </c>
      <c r="E23" s="751">
        <v>2182636.02</v>
      </c>
      <c r="F23" s="735"/>
      <c r="G23" s="711" t="s">
        <v>840</v>
      </c>
      <c r="H23" s="736"/>
      <c r="I23" s="73"/>
      <c r="J23" s="755"/>
    </row>
    <row r="24" spans="1:10" s="16" customFormat="1" ht="33.75" x14ac:dyDescent="0.2">
      <c r="A24" s="1015" t="s">
        <v>848</v>
      </c>
      <c r="B24" s="1016" t="s">
        <v>849</v>
      </c>
      <c r="C24" s="48" t="s">
        <v>830</v>
      </c>
      <c r="D24" s="734" t="s">
        <v>850</v>
      </c>
      <c r="E24" s="751">
        <v>1772597.8</v>
      </c>
      <c r="F24" s="735" t="s">
        <v>851</v>
      </c>
      <c r="G24" s="711" t="s">
        <v>224</v>
      </c>
      <c r="H24" s="736">
        <v>44069</v>
      </c>
      <c r="I24" s="73"/>
      <c r="J24" s="755"/>
    </row>
    <row r="25" spans="1:10" s="16" customFormat="1" ht="56.25" x14ac:dyDescent="0.2">
      <c r="A25" s="1015" t="s">
        <v>852</v>
      </c>
      <c r="B25" s="1016" t="s">
        <v>853</v>
      </c>
      <c r="C25" s="48" t="s">
        <v>830</v>
      </c>
      <c r="D25" s="734" t="s">
        <v>854</v>
      </c>
      <c r="E25" s="751">
        <v>90000</v>
      </c>
      <c r="F25" s="735"/>
      <c r="G25" s="711" t="s">
        <v>224</v>
      </c>
      <c r="H25" s="736">
        <v>44068</v>
      </c>
      <c r="I25" s="73"/>
      <c r="J25" s="755"/>
    </row>
    <row r="26" spans="1:10" s="16" customFormat="1" ht="67.5" x14ac:dyDescent="0.2">
      <c r="A26" s="1015" t="s">
        <v>855</v>
      </c>
      <c r="B26" s="1016" t="s">
        <v>856</v>
      </c>
      <c r="C26" s="48" t="s">
        <v>830</v>
      </c>
      <c r="D26" s="734" t="s">
        <v>857</v>
      </c>
      <c r="E26" s="751">
        <v>18029900</v>
      </c>
      <c r="F26" s="735" t="s">
        <v>858</v>
      </c>
      <c r="G26" s="711" t="s">
        <v>224</v>
      </c>
      <c r="H26" s="736">
        <v>44067</v>
      </c>
      <c r="I26" s="73"/>
      <c r="J26" s="755"/>
    </row>
    <row r="27" spans="1:10" s="16" customFormat="1" ht="22.5" x14ac:dyDescent="0.2">
      <c r="A27" s="1015" t="s">
        <v>859</v>
      </c>
      <c r="B27" s="1016" t="s">
        <v>860</v>
      </c>
      <c r="C27" s="48" t="s">
        <v>830</v>
      </c>
      <c r="D27" s="734" t="s">
        <v>861</v>
      </c>
      <c r="E27" s="751">
        <v>8939638.8000000007</v>
      </c>
      <c r="F27" s="735" t="s">
        <v>862</v>
      </c>
      <c r="G27" s="711" t="s">
        <v>224</v>
      </c>
      <c r="H27" s="736">
        <v>44064</v>
      </c>
      <c r="I27" s="73"/>
      <c r="J27" s="755"/>
    </row>
    <row r="28" spans="1:10" s="16" customFormat="1" ht="33.75" x14ac:dyDescent="0.2">
      <c r="A28" s="1015" t="s">
        <v>863</v>
      </c>
      <c r="B28" s="1016" t="s">
        <v>864</v>
      </c>
      <c r="C28" s="48" t="s">
        <v>830</v>
      </c>
      <c r="D28" s="734" t="s">
        <v>865</v>
      </c>
      <c r="E28" s="751">
        <v>273215</v>
      </c>
      <c r="F28" s="735" t="s">
        <v>866</v>
      </c>
      <c r="G28" s="711" t="s">
        <v>224</v>
      </c>
      <c r="H28" s="736">
        <v>44060</v>
      </c>
      <c r="I28" s="73"/>
      <c r="J28" s="755"/>
    </row>
    <row r="29" spans="1:10" s="16" customFormat="1" ht="45" x14ac:dyDescent="0.2">
      <c r="A29" s="1015" t="s">
        <v>867</v>
      </c>
      <c r="B29" s="1016" t="s">
        <v>868</v>
      </c>
      <c r="C29" s="48" t="s">
        <v>830</v>
      </c>
      <c r="D29" s="734" t="s">
        <v>869</v>
      </c>
      <c r="E29" s="751">
        <v>1976304.99</v>
      </c>
      <c r="F29" s="735" t="s">
        <v>870</v>
      </c>
      <c r="G29" s="711" t="s">
        <v>224</v>
      </c>
      <c r="H29" s="736">
        <v>44060</v>
      </c>
      <c r="I29" s="73"/>
      <c r="J29" s="755"/>
    </row>
    <row r="30" spans="1:10" s="16" customFormat="1" ht="33.75" x14ac:dyDescent="0.2">
      <c r="A30" s="1015" t="s">
        <v>871</v>
      </c>
      <c r="B30" s="1016" t="s">
        <v>872</v>
      </c>
      <c r="C30" s="48" t="s">
        <v>830</v>
      </c>
      <c r="D30" s="734" t="s">
        <v>873</v>
      </c>
      <c r="E30" s="751">
        <v>165479</v>
      </c>
      <c r="F30" s="735" t="s">
        <v>874</v>
      </c>
      <c r="G30" s="711" t="s">
        <v>224</v>
      </c>
      <c r="H30" s="736">
        <v>44060</v>
      </c>
      <c r="I30" s="73"/>
      <c r="J30" s="755"/>
    </row>
    <row r="31" spans="1:10" s="16" customFormat="1" ht="33.75" x14ac:dyDescent="0.2">
      <c r="A31" s="1015" t="s">
        <v>875</v>
      </c>
      <c r="B31" s="1016" t="s">
        <v>876</v>
      </c>
      <c r="C31" s="48" t="s">
        <v>830</v>
      </c>
      <c r="D31" s="734" t="s">
        <v>877</v>
      </c>
      <c r="E31" s="751">
        <v>59700</v>
      </c>
      <c r="F31" s="735" t="s">
        <v>878</v>
      </c>
      <c r="G31" s="711" t="s">
        <v>224</v>
      </c>
      <c r="H31" s="736">
        <v>44060</v>
      </c>
      <c r="I31" s="73"/>
      <c r="J31" s="755"/>
    </row>
    <row r="32" spans="1:10" s="16" customFormat="1" ht="33.75" x14ac:dyDescent="0.2">
      <c r="A32" s="1015" t="s">
        <v>879</v>
      </c>
      <c r="B32" s="1016" t="s">
        <v>880</v>
      </c>
      <c r="C32" s="48" t="s">
        <v>830</v>
      </c>
      <c r="D32" s="734" t="s">
        <v>881</v>
      </c>
      <c r="E32" s="751">
        <v>476870.68</v>
      </c>
      <c r="F32" s="735" t="s">
        <v>882</v>
      </c>
      <c r="G32" s="711" t="s">
        <v>224</v>
      </c>
      <c r="H32" s="736">
        <v>44054</v>
      </c>
      <c r="I32" s="73"/>
      <c r="J32" s="755"/>
    </row>
    <row r="33" spans="1:10" s="16" customFormat="1" ht="22.5" x14ac:dyDescent="0.2">
      <c r="A33" s="1015" t="s">
        <v>883</v>
      </c>
      <c r="B33" s="1016" t="s">
        <v>884</v>
      </c>
      <c r="C33" s="48" t="s">
        <v>830</v>
      </c>
      <c r="D33" s="734" t="s">
        <v>885</v>
      </c>
      <c r="E33" s="751">
        <v>49914</v>
      </c>
      <c r="F33" s="735" t="s">
        <v>886</v>
      </c>
      <c r="G33" s="711" t="s">
        <v>224</v>
      </c>
      <c r="H33" s="736">
        <v>44053</v>
      </c>
      <c r="I33" s="73"/>
      <c r="J33" s="755"/>
    </row>
    <row r="34" spans="1:10" s="16" customFormat="1" ht="56.25" x14ac:dyDescent="0.2">
      <c r="A34" s="1015" t="s">
        <v>887</v>
      </c>
      <c r="B34" s="1016" t="s">
        <v>888</v>
      </c>
      <c r="C34" s="48" t="s">
        <v>830</v>
      </c>
      <c r="D34" s="734" t="s">
        <v>889</v>
      </c>
      <c r="E34" s="751">
        <v>411563.4</v>
      </c>
      <c r="F34" s="735" t="s">
        <v>890</v>
      </c>
      <c r="G34" s="711" t="s">
        <v>224</v>
      </c>
      <c r="H34" s="736">
        <v>44048</v>
      </c>
      <c r="I34" s="73"/>
      <c r="J34" s="755"/>
    </row>
    <row r="35" spans="1:10" s="16" customFormat="1" ht="22.5" x14ac:dyDescent="0.2">
      <c r="A35" s="1015" t="s">
        <v>891</v>
      </c>
      <c r="B35" s="1016" t="s">
        <v>892</v>
      </c>
      <c r="C35" s="48" t="s">
        <v>830</v>
      </c>
      <c r="D35" s="734" t="s">
        <v>893</v>
      </c>
      <c r="E35" s="751">
        <v>2938359.21</v>
      </c>
      <c r="F35" s="735" t="s">
        <v>894</v>
      </c>
      <c r="G35" s="711" t="s">
        <v>224</v>
      </c>
      <c r="H35" s="736">
        <v>44048</v>
      </c>
      <c r="I35" s="73"/>
      <c r="J35" s="755"/>
    </row>
    <row r="36" spans="1:10" s="16" customFormat="1" ht="33.75" x14ac:dyDescent="0.2">
      <c r="A36" s="1015" t="s">
        <v>895</v>
      </c>
      <c r="B36" s="1016" t="s">
        <v>896</v>
      </c>
      <c r="C36" s="48" t="s">
        <v>830</v>
      </c>
      <c r="D36" s="734" t="s">
        <v>897</v>
      </c>
      <c r="E36" s="751">
        <v>1492621.2</v>
      </c>
      <c r="F36" s="735" t="s">
        <v>898</v>
      </c>
      <c r="G36" s="711" t="s">
        <v>224</v>
      </c>
      <c r="H36" s="736">
        <v>44047</v>
      </c>
      <c r="I36" s="73"/>
      <c r="J36" s="755"/>
    </row>
    <row r="37" spans="1:10" s="16" customFormat="1" ht="146.25" x14ac:dyDescent="0.2">
      <c r="A37" s="1015" t="s">
        <v>899</v>
      </c>
      <c r="B37" s="1016" t="s">
        <v>900</v>
      </c>
      <c r="C37" s="48" t="s">
        <v>830</v>
      </c>
      <c r="D37" s="734">
        <v>19</v>
      </c>
      <c r="E37" s="751">
        <v>8488418.0600000005</v>
      </c>
      <c r="F37" s="735" t="s">
        <v>21890</v>
      </c>
      <c r="G37" s="711" t="s">
        <v>224</v>
      </c>
      <c r="H37" s="736">
        <v>44035</v>
      </c>
      <c r="I37" s="73"/>
      <c r="J37" s="755"/>
    </row>
    <row r="38" spans="1:10" s="16" customFormat="1" ht="56.25" x14ac:dyDescent="0.2">
      <c r="A38" s="1015" t="s">
        <v>901</v>
      </c>
      <c r="B38" s="1016" t="s">
        <v>902</v>
      </c>
      <c r="C38" s="48" t="s">
        <v>830</v>
      </c>
      <c r="D38" s="734">
        <v>20</v>
      </c>
      <c r="E38" s="751">
        <v>301600</v>
      </c>
      <c r="F38" s="735" t="s">
        <v>903</v>
      </c>
      <c r="G38" s="711" t="s">
        <v>224</v>
      </c>
      <c r="H38" s="736">
        <v>44032</v>
      </c>
      <c r="I38" s="73"/>
      <c r="J38" s="755"/>
    </row>
    <row r="39" spans="1:10" s="16" customFormat="1" ht="56.25" x14ac:dyDescent="0.2">
      <c r="A39" s="1015" t="s">
        <v>901</v>
      </c>
      <c r="B39" s="1016"/>
      <c r="C39" s="48" t="s">
        <v>830</v>
      </c>
      <c r="D39" s="734"/>
      <c r="E39" s="751">
        <v>975000</v>
      </c>
      <c r="F39" s="735" t="s">
        <v>904</v>
      </c>
      <c r="G39" s="711" t="s">
        <v>224</v>
      </c>
      <c r="H39" s="736">
        <v>44032</v>
      </c>
      <c r="I39" s="73"/>
      <c r="J39" s="755"/>
    </row>
    <row r="40" spans="1:10" s="16" customFormat="1" ht="56.25" x14ac:dyDescent="0.2">
      <c r="A40" s="1015" t="s">
        <v>901</v>
      </c>
      <c r="B40" s="1016"/>
      <c r="C40" s="48" t="s">
        <v>830</v>
      </c>
      <c r="D40" s="734"/>
      <c r="E40" s="751">
        <v>449998.9</v>
      </c>
      <c r="F40" s="735" t="s">
        <v>905</v>
      </c>
      <c r="G40" s="711" t="s">
        <v>224</v>
      </c>
      <c r="H40" s="736">
        <v>44032</v>
      </c>
      <c r="I40" s="73"/>
      <c r="J40" s="755"/>
    </row>
    <row r="41" spans="1:10" s="16" customFormat="1" ht="56.25" x14ac:dyDescent="0.2">
      <c r="A41" s="1015" t="s">
        <v>901</v>
      </c>
      <c r="B41" s="1016"/>
      <c r="C41" s="48" t="s">
        <v>830</v>
      </c>
      <c r="D41" s="734"/>
      <c r="E41" s="751">
        <v>101952</v>
      </c>
      <c r="F41" s="735" t="s">
        <v>906</v>
      </c>
      <c r="G41" s="711" t="s">
        <v>224</v>
      </c>
      <c r="H41" s="736">
        <v>44032</v>
      </c>
      <c r="I41" s="73"/>
      <c r="J41" s="755"/>
    </row>
    <row r="42" spans="1:10" s="16" customFormat="1" ht="56.25" x14ac:dyDescent="0.2">
      <c r="A42" s="1015" t="s">
        <v>901</v>
      </c>
      <c r="B42" s="1016"/>
      <c r="C42" s="48" t="s">
        <v>830</v>
      </c>
      <c r="D42" s="734"/>
      <c r="E42" s="751">
        <v>1063920</v>
      </c>
      <c r="F42" s="735" t="s">
        <v>907</v>
      </c>
      <c r="G42" s="711" t="s">
        <v>224</v>
      </c>
      <c r="H42" s="736">
        <v>44032</v>
      </c>
      <c r="I42" s="73"/>
      <c r="J42" s="755"/>
    </row>
    <row r="43" spans="1:10" s="16" customFormat="1" ht="56.25" x14ac:dyDescent="0.2">
      <c r="A43" s="1015" t="s">
        <v>901</v>
      </c>
      <c r="B43" s="1016"/>
      <c r="C43" s="48" t="s">
        <v>830</v>
      </c>
      <c r="D43" s="734"/>
      <c r="E43" s="751">
        <v>378000</v>
      </c>
      <c r="F43" s="735" t="s">
        <v>908</v>
      </c>
      <c r="G43" s="711" t="s">
        <v>224</v>
      </c>
      <c r="H43" s="736">
        <v>44032</v>
      </c>
      <c r="I43" s="73"/>
      <c r="J43" s="755"/>
    </row>
    <row r="44" spans="1:10" s="16" customFormat="1" ht="56.25" x14ac:dyDescent="0.2">
      <c r="A44" s="1015" t="s">
        <v>901</v>
      </c>
      <c r="B44" s="1016"/>
      <c r="C44" s="48" t="s">
        <v>830</v>
      </c>
      <c r="D44" s="734"/>
      <c r="E44" s="751">
        <v>113280</v>
      </c>
      <c r="F44" s="735" t="s">
        <v>909</v>
      </c>
      <c r="G44" s="711" t="s">
        <v>224</v>
      </c>
      <c r="H44" s="736">
        <v>44032</v>
      </c>
      <c r="I44" s="73"/>
      <c r="J44" s="755"/>
    </row>
    <row r="45" spans="1:10" s="16" customFormat="1" ht="56.25" x14ac:dyDescent="0.2">
      <c r="A45" s="1015" t="s">
        <v>901</v>
      </c>
      <c r="B45" s="1016"/>
      <c r="C45" s="48" t="s">
        <v>830</v>
      </c>
      <c r="D45" s="734"/>
      <c r="E45" s="751">
        <v>90000</v>
      </c>
      <c r="F45" s="735" t="s">
        <v>903</v>
      </c>
      <c r="G45" s="711" t="s">
        <v>224</v>
      </c>
      <c r="H45" s="736">
        <v>44032</v>
      </c>
      <c r="I45" s="73"/>
      <c r="J45" s="755"/>
    </row>
    <row r="46" spans="1:10" s="16" customFormat="1" ht="56.25" x14ac:dyDescent="0.2">
      <c r="A46" s="1015" t="s">
        <v>910</v>
      </c>
      <c r="B46" s="1016" t="s">
        <v>911</v>
      </c>
      <c r="C46" s="48" t="s">
        <v>830</v>
      </c>
      <c r="D46" s="734">
        <v>21</v>
      </c>
      <c r="E46" s="751">
        <v>1366700</v>
      </c>
      <c r="F46" s="735" t="s">
        <v>912</v>
      </c>
      <c r="G46" s="711" t="s">
        <v>224</v>
      </c>
      <c r="H46" s="736">
        <v>44032</v>
      </c>
      <c r="I46" s="73"/>
      <c r="J46" s="755"/>
    </row>
    <row r="47" spans="1:10" s="16" customFormat="1" ht="67.5" x14ac:dyDescent="0.2">
      <c r="A47" s="1015" t="s">
        <v>913</v>
      </c>
      <c r="B47" s="1016" t="s">
        <v>914</v>
      </c>
      <c r="C47" s="48" t="s">
        <v>830</v>
      </c>
      <c r="D47" s="734">
        <v>22</v>
      </c>
      <c r="E47" s="751">
        <v>5493317.5700000003</v>
      </c>
      <c r="F47" s="735" t="s">
        <v>832</v>
      </c>
      <c r="G47" s="711" t="s">
        <v>224</v>
      </c>
      <c r="H47" s="736">
        <v>44029</v>
      </c>
      <c r="I47" s="73"/>
      <c r="J47" s="755"/>
    </row>
    <row r="48" spans="1:10" s="16" customFormat="1" ht="67.5" x14ac:dyDescent="0.2">
      <c r="A48" s="1015" t="s">
        <v>913</v>
      </c>
      <c r="B48" s="1016"/>
      <c r="C48" s="48" t="s">
        <v>830</v>
      </c>
      <c r="D48" s="734">
        <v>23</v>
      </c>
      <c r="E48" s="751">
        <v>2345937.15</v>
      </c>
      <c r="F48" s="735" t="s">
        <v>832</v>
      </c>
      <c r="G48" s="711" t="s">
        <v>224</v>
      </c>
      <c r="H48" s="736">
        <v>44029</v>
      </c>
      <c r="I48" s="73"/>
      <c r="J48" s="755"/>
    </row>
    <row r="49" spans="1:10" s="16" customFormat="1" ht="67.5" x14ac:dyDescent="0.2">
      <c r="A49" s="1015" t="s">
        <v>913</v>
      </c>
      <c r="B49" s="1016"/>
      <c r="C49" s="48" t="s">
        <v>830</v>
      </c>
      <c r="D49" s="734">
        <v>24</v>
      </c>
      <c r="E49" s="751">
        <v>5850000</v>
      </c>
      <c r="F49" s="735" t="s">
        <v>915</v>
      </c>
      <c r="G49" s="711" t="s">
        <v>224</v>
      </c>
      <c r="H49" s="736">
        <v>44029</v>
      </c>
      <c r="I49" s="73"/>
      <c r="J49" s="755"/>
    </row>
    <row r="50" spans="1:10" s="16" customFormat="1" ht="67.5" x14ac:dyDescent="0.2">
      <c r="A50" s="1015" t="s">
        <v>913</v>
      </c>
      <c r="B50" s="1016"/>
      <c r="C50" s="48" t="s">
        <v>830</v>
      </c>
      <c r="D50" s="734">
        <v>25</v>
      </c>
      <c r="E50" s="751">
        <v>1811119.38</v>
      </c>
      <c r="F50" s="735" t="s">
        <v>916</v>
      </c>
      <c r="G50" s="711" t="s">
        <v>224</v>
      </c>
      <c r="H50" s="736">
        <v>44029</v>
      </c>
      <c r="I50" s="73"/>
      <c r="J50" s="755"/>
    </row>
    <row r="51" spans="1:10" s="16" customFormat="1" ht="67.5" x14ac:dyDescent="0.2">
      <c r="A51" s="1015" t="s">
        <v>917</v>
      </c>
      <c r="B51" s="1016" t="s">
        <v>918</v>
      </c>
      <c r="C51" s="48" t="s">
        <v>830</v>
      </c>
      <c r="D51" s="734">
        <v>26</v>
      </c>
      <c r="E51" s="751">
        <v>22320070.75</v>
      </c>
      <c r="F51" s="735" t="s">
        <v>832</v>
      </c>
      <c r="G51" s="711" t="s">
        <v>224</v>
      </c>
      <c r="H51" s="736">
        <v>44021</v>
      </c>
      <c r="I51" s="73"/>
      <c r="J51" s="755"/>
    </row>
    <row r="52" spans="1:10" s="16" customFormat="1" ht="67.5" x14ac:dyDescent="0.2">
      <c r="A52" s="1015" t="s">
        <v>919</v>
      </c>
      <c r="B52" s="1016" t="s">
        <v>920</v>
      </c>
      <c r="C52" s="48" t="s">
        <v>830</v>
      </c>
      <c r="D52" s="734">
        <v>27</v>
      </c>
      <c r="E52" s="751">
        <v>285776.59999999998</v>
      </c>
      <c r="F52" s="735" t="s">
        <v>921</v>
      </c>
      <c r="G52" s="711" t="s">
        <v>224</v>
      </c>
      <c r="H52" s="736">
        <v>44014</v>
      </c>
      <c r="I52" s="73"/>
      <c r="J52" s="755"/>
    </row>
    <row r="53" spans="1:10" s="16" customFormat="1" ht="101.25" x14ac:dyDescent="0.2">
      <c r="A53" s="1015" t="s">
        <v>922</v>
      </c>
      <c r="B53" s="1016" t="s">
        <v>923</v>
      </c>
      <c r="C53" s="48" t="s">
        <v>830</v>
      </c>
      <c r="D53" s="734">
        <v>28</v>
      </c>
      <c r="E53" s="751">
        <v>2960856</v>
      </c>
      <c r="F53" s="735" t="s">
        <v>921</v>
      </c>
      <c r="G53" s="711" t="s">
        <v>224</v>
      </c>
      <c r="H53" s="736">
        <v>44015</v>
      </c>
      <c r="I53" s="73"/>
      <c r="J53" s="755"/>
    </row>
    <row r="54" spans="1:10" s="16" customFormat="1" ht="90" x14ac:dyDescent="0.2">
      <c r="A54" s="1015" t="s">
        <v>924</v>
      </c>
      <c r="B54" s="1016" t="s">
        <v>925</v>
      </c>
      <c r="C54" s="48" t="s">
        <v>830</v>
      </c>
      <c r="D54" s="734">
        <v>29</v>
      </c>
      <c r="E54" s="751">
        <v>4474008.3499999996</v>
      </c>
      <c r="F54" s="735" t="s">
        <v>921</v>
      </c>
      <c r="G54" s="711" t="s">
        <v>224</v>
      </c>
      <c r="H54" s="736">
        <v>43998</v>
      </c>
      <c r="I54" s="73"/>
      <c r="J54" s="755"/>
    </row>
    <row r="55" spans="1:10" s="16" customFormat="1" ht="67.5" x14ac:dyDescent="0.2">
      <c r="A55" s="1015" t="s">
        <v>926</v>
      </c>
      <c r="B55" s="1016" t="s">
        <v>927</v>
      </c>
      <c r="C55" s="48" t="s">
        <v>830</v>
      </c>
      <c r="D55" s="734">
        <v>30</v>
      </c>
      <c r="E55" s="751">
        <v>3328000</v>
      </c>
      <c r="F55" s="735" t="s">
        <v>928</v>
      </c>
      <c r="G55" s="711" t="s">
        <v>224</v>
      </c>
      <c r="H55" s="736">
        <v>44001</v>
      </c>
      <c r="I55" s="73"/>
      <c r="J55" s="755"/>
    </row>
    <row r="56" spans="1:10" s="16" customFormat="1" ht="67.5" x14ac:dyDescent="0.2">
      <c r="A56" s="1015" t="s">
        <v>926</v>
      </c>
      <c r="B56" s="1016" t="s">
        <v>929</v>
      </c>
      <c r="C56" s="48" t="s">
        <v>830</v>
      </c>
      <c r="D56" s="734">
        <v>31</v>
      </c>
      <c r="E56" s="751">
        <v>2683119</v>
      </c>
      <c r="F56" s="735" t="s">
        <v>930</v>
      </c>
      <c r="G56" s="711" t="s">
        <v>224</v>
      </c>
      <c r="H56" s="736">
        <v>44001</v>
      </c>
      <c r="I56" s="73"/>
      <c r="J56" s="755"/>
    </row>
    <row r="57" spans="1:10" s="16" customFormat="1" ht="67.5" x14ac:dyDescent="0.2">
      <c r="A57" s="1015" t="s">
        <v>926</v>
      </c>
      <c r="B57" s="1016" t="s">
        <v>931</v>
      </c>
      <c r="C57" s="48" t="s">
        <v>830</v>
      </c>
      <c r="D57" s="734">
        <v>32</v>
      </c>
      <c r="E57" s="751">
        <v>2625000</v>
      </c>
      <c r="F57" s="735" t="s">
        <v>932</v>
      </c>
      <c r="G57" s="711" t="s">
        <v>224</v>
      </c>
      <c r="H57" s="736">
        <v>44001</v>
      </c>
      <c r="I57" s="73"/>
      <c r="J57" s="755"/>
    </row>
    <row r="58" spans="1:10" s="16" customFormat="1" ht="67.5" x14ac:dyDescent="0.2">
      <c r="A58" s="1015" t="s">
        <v>933</v>
      </c>
      <c r="B58" s="1016" t="s">
        <v>934</v>
      </c>
      <c r="C58" s="48" t="s">
        <v>830</v>
      </c>
      <c r="D58" s="734">
        <v>33</v>
      </c>
      <c r="E58" s="751">
        <v>3485720</v>
      </c>
      <c r="F58" s="735" t="s">
        <v>935</v>
      </c>
      <c r="G58" s="711" t="s">
        <v>224</v>
      </c>
      <c r="H58" s="736">
        <v>43950</v>
      </c>
      <c r="I58" s="73"/>
      <c r="J58" s="755"/>
    </row>
    <row r="59" spans="1:10" s="16" customFormat="1" ht="78.75" x14ac:dyDescent="0.2">
      <c r="A59" s="1015" t="s">
        <v>936</v>
      </c>
      <c r="B59" s="1016" t="s">
        <v>937</v>
      </c>
      <c r="C59" s="48" t="s">
        <v>830</v>
      </c>
      <c r="D59" s="734">
        <v>34</v>
      </c>
      <c r="E59" s="751">
        <v>8530515</v>
      </c>
      <c r="F59" s="735" t="s">
        <v>935</v>
      </c>
      <c r="G59" s="711" t="s">
        <v>224</v>
      </c>
      <c r="H59" s="736">
        <v>43943</v>
      </c>
      <c r="I59" s="73"/>
      <c r="J59" s="755"/>
    </row>
    <row r="60" spans="1:10" s="16" customFormat="1" ht="56.25" x14ac:dyDescent="0.2">
      <c r="A60" s="1015" t="s">
        <v>938</v>
      </c>
      <c r="B60" s="1016" t="s">
        <v>939</v>
      </c>
      <c r="C60" s="48" t="s">
        <v>830</v>
      </c>
      <c r="D60" s="734">
        <v>35</v>
      </c>
      <c r="E60" s="751">
        <v>14550258.449999999</v>
      </c>
      <c r="F60" s="735" t="s">
        <v>935</v>
      </c>
      <c r="G60" s="711" t="s">
        <v>224</v>
      </c>
      <c r="H60" s="736">
        <v>43929</v>
      </c>
      <c r="I60" s="73"/>
      <c r="J60" s="755"/>
    </row>
    <row r="61" spans="1:10" s="16" customFormat="1" ht="45" x14ac:dyDescent="0.2">
      <c r="A61" s="1015" t="s">
        <v>940</v>
      </c>
      <c r="B61" s="1016" t="s">
        <v>941</v>
      </c>
      <c r="C61" s="48" t="s">
        <v>830</v>
      </c>
      <c r="D61" s="734">
        <v>36</v>
      </c>
      <c r="E61" s="751">
        <v>49780955</v>
      </c>
      <c r="F61" s="735" t="s">
        <v>935</v>
      </c>
      <c r="G61" s="711" t="s">
        <v>224</v>
      </c>
      <c r="H61" s="736">
        <v>43924</v>
      </c>
      <c r="I61" s="73"/>
      <c r="J61" s="755"/>
    </row>
    <row r="62" spans="1:10" s="16" customFormat="1" ht="22.5" x14ac:dyDescent="0.2">
      <c r="A62" s="1015" t="s">
        <v>942</v>
      </c>
      <c r="B62" s="1016" t="s">
        <v>943</v>
      </c>
      <c r="C62" s="48" t="s">
        <v>830</v>
      </c>
      <c r="D62" s="734">
        <v>37</v>
      </c>
      <c r="E62" s="751">
        <v>3329350.4</v>
      </c>
      <c r="F62" s="735" t="s">
        <v>944</v>
      </c>
      <c r="G62" s="711" t="s">
        <v>224</v>
      </c>
      <c r="H62" s="736">
        <v>43873</v>
      </c>
      <c r="I62" s="73"/>
      <c r="J62" s="755"/>
    </row>
    <row r="63" spans="1:10" s="9" customFormat="1" ht="33.75" x14ac:dyDescent="0.2">
      <c r="A63" s="968" t="s">
        <v>21347</v>
      </c>
      <c r="B63" s="712" t="s">
        <v>721</v>
      </c>
      <c r="C63" s="48" t="s">
        <v>722</v>
      </c>
      <c r="D63" s="48" t="s">
        <v>1434</v>
      </c>
      <c r="E63" s="214">
        <v>270000</v>
      </c>
      <c r="F63" s="714" t="s">
        <v>1435</v>
      </c>
      <c r="G63" s="48" t="s">
        <v>1436</v>
      </c>
      <c r="H63" s="713">
        <v>44027</v>
      </c>
      <c r="I63" s="713">
        <v>44108</v>
      </c>
      <c r="J63" s="56" t="s">
        <v>1437</v>
      </c>
    </row>
    <row r="64" spans="1:10" s="9" customFormat="1" ht="33.75" x14ac:dyDescent="0.2">
      <c r="A64" s="968" t="s">
        <v>21348</v>
      </c>
      <c r="B64" s="712" t="s">
        <v>721</v>
      </c>
      <c r="C64" s="48" t="s">
        <v>722</v>
      </c>
      <c r="D64" s="48" t="s">
        <v>1438</v>
      </c>
      <c r="E64" s="214">
        <v>110584.12</v>
      </c>
      <c r="F64" s="714" t="s">
        <v>1439</v>
      </c>
      <c r="G64" s="48" t="s">
        <v>1436</v>
      </c>
      <c r="H64" s="713">
        <v>43816</v>
      </c>
      <c r="I64" s="713">
        <v>43887</v>
      </c>
      <c r="J64" s="56" t="s">
        <v>1437</v>
      </c>
    </row>
    <row r="65" spans="1:10" s="9" customFormat="1" ht="33.75" x14ac:dyDescent="0.2">
      <c r="A65" s="968" t="s">
        <v>21349</v>
      </c>
      <c r="B65" s="712" t="s">
        <v>1440</v>
      </c>
      <c r="C65" s="48" t="s">
        <v>722</v>
      </c>
      <c r="D65" s="48" t="s">
        <v>1441</v>
      </c>
      <c r="E65" s="214">
        <v>199821.2</v>
      </c>
      <c r="F65" s="714" t="s">
        <v>1442</v>
      </c>
      <c r="G65" s="48" t="s">
        <v>1436</v>
      </c>
      <c r="H65" s="713">
        <v>44032</v>
      </c>
      <c r="I65" s="713">
        <v>44152</v>
      </c>
      <c r="J65" s="56" t="s">
        <v>1437</v>
      </c>
    </row>
    <row r="66" spans="1:10" s="9" customFormat="1" ht="33.75" x14ac:dyDescent="0.2">
      <c r="A66" s="968" t="s">
        <v>21350</v>
      </c>
      <c r="B66" s="712" t="s">
        <v>1440</v>
      </c>
      <c r="C66" s="48" t="s">
        <v>722</v>
      </c>
      <c r="D66" s="48" t="s">
        <v>1443</v>
      </c>
      <c r="E66" s="214">
        <v>534217.36</v>
      </c>
      <c r="F66" s="714" t="s">
        <v>1444</v>
      </c>
      <c r="G66" s="48" t="s">
        <v>1436</v>
      </c>
      <c r="H66" s="713">
        <v>43903</v>
      </c>
      <c r="I66" s="713">
        <v>44143</v>
      </c>
      <c r="J66" s="56" t="s">
        <v>1437</v>
      </c>
    </row>
    <row r="67" spans="1:10" s="9" customFormat="1" ht="45" x14ac:dyDescent="0.2">
      <c r="A67" s="968" t="s">
        <v>21351</v>
      </c>
      <c r="B67" s="712" t="s">
        <v>1440</v>
      </c>
      <c r="C67" s="48" t="s">
        <v>722</v>
      </c>
      <c r="D67" s="48" t="s">
        <v>1445</v>
      </c>
      <c r="E67" s="214">
        <v>255576.2</v>
      </c>
      <c r="F67" s="714" t="s">
        <v>1445</v>
      </c>
      <c r="G67" s="48" t="s">
        <v>1446</v>
      </c>
      <c r="H67" s="48" t="s">
        <v>1445</v>
      </c>
      <c r="I67" s="48" t="s">
        <v>1445</v>
      </c>
      <c r="J67" s="697"/>
    </row>
    <row r="68" spans="1:10" s="9" customFormat="1" ht="22.5" x14ac:dyDescent="0.2">
      <c r="A68" s="968" t="s">
        <v>21352</v>
      </c>
      <c r="B68" s="712" t="s">
        <v>1447</v>
      </c>
      <c r="C68" s="48" t="s">
        <v>722</v>
      </c>
      <c r="D68" s="711" t="s">
        <v>1448</v>
      </c>
      <c r="E68" s="214">
        <v>1383343.5</v>
      </c>
      <c r="F68" s="714" t="s">
        <v>1449</v>
      </c>
      <c r="G68" s="48" t="s">
        <v>1450</v>
      </c>
      <c r="H68" s="713">
        <v>44123</v>
      </c>
      <c r="I68" s="713">
        <v>44739</v>
      </c>
      <c r="J68" s="56" t="s">
        <v>1451</v>
      </c>
    </row>
    <row r="69" spans="1:10" s="9" customFormat="1" ht="45" x14ac:dyDescent="0.2">
      <c r="A69" s="968" t="s">
        <v>21353</v>
      </c>
      <c r="B69" s="712" t="s">
        <v>1447</v>
      </c>
      <c r="C69" s="48" t="s">
        <v>722</v>
      </c>
      <c r="D69" s="711" t="s">
        <v>1452</v>
      </c>
      <c r="E69" s="1657" t="s">
        <v>1453</v>
      </c>
      <c r="F69" s="714" t="s">
        <v>1454</v>
      </c>
      <c r="G69" s="48" t="s">
        <v>1450</v>
      </c>
      <c r="H69" s="713">
        <v>44327</v>
      </c>
      <c r="I69" s="713">
        <v>44867</v>
      </c>
      <c r="J69" s="56" t="s">
        <v>1451</v>
      </c>
    </row>
    <row r="70" spans="1:10" s="9" customFormat="1" ht="45" x14ac:dyDescent="0.2">
      <c r="A70" s="968" t="s">
        <v>21354</v>
      </c>
      <c r="B70" s="712" t="s">
        <v>1440</v>
      </c>
      <c r="C70" s="48" t="s">
        <v>722</v>
      </c>
      <c r="D70" s="711" t="s">
        <v>1455</v>
      </c>
      <c r="E70" s="214">
        <v>349131.79</v>
      </c>
      <c r="F70" s="714" t="s">
        <v>1456</v>
      </c>
      <c r="G70" s="48" t="s">
        <v>1450</v>
      </c>
      <c r="H70" s="713">
        <v>44414</v>
      </c>
      <c r="I70" s="713">
        <v>44564</v>
      </c>
      <c r="J70" s="1658" t="s">
        <v>1457</v>
      </c>
    </row>
    <row r="71" spans="1:10" s="9" customFormat="1" ht="33.75" x14ac:dyDescent="0.2">
      <c r="A71" s="968" t="s">
        <v>21355</v>
      </c>
      <c r="B71" s="712" t="s">
        <v>1440</v>
      </c>
      <c r="C71" s="48" t="s">
        <v>722</v>
      </c>
      <c r="D71" s="711" t="s">
        <v>1458</v>
      </c>
      <c r="E71" s="214">
        <v>344633.75</v>
      </c>
      <c r="F71" s="714" t="s">
        <v>1459</v>
      </c>
      <c r="G71" s="48" t="s">
        <v>1450</v>
      </c>
      <c r="H71" s="713">
        <v>44229</v>
      </c>
      <c r="I71" s="713">
        <v>44349</v>
      </c>
      <c r="J71" s="56" t="s">
        <v>1437</v>
      </c>
    </row>
    <row r="72" spans="1:10" s="9" customFormat="1" ht="33.75" x14ac:dyDescent="0.2">
      <c r="A72" s="968" t="s">
        <v>21356</v>
      </c>
      <c r="B72" s="712" t="s">
        <v>1460</v>
      </c>
      <c r="C72" s="48" t="s">
        <v>722</v>
      </c>
      <c r="D72" s="48" t="s">
        <v>1445</v>
      </c>
      <c r="E72" s="214">
        <v>316938</v>
      </c>
      <c r="F72" s="714" t="s">
        <v>1445</v>
      </c>
      <c r="G72" s="48" t="s">
        <v>1461</v>
      </c>
      <c r="H72" s="48" t="s">
        <v>1445</v>
      </c>
      <c r="I72" s="48" t="s">
        <v>1445</v>
      </c>
      <c r="J72" s="697"/>
    </row>
    <row r="73" spans="1:10" s="9" customFormat="1" ht="33.75" x14ac:dyDescent="0.2">
      <c r="A73" s="968" t="s">
        <v>21357</v>
      </c>
      <c r="B73" s="712" t="s">
        <v>1440</v>
      </c>
      <c r="C73" s="48" t="s">
        <v>722</v>
      </c>
      <c r="D73" s="711" t="s">
        <v>1462</v>
      </c>
      <c r="E73" s="214">
        <v>138000</v>
      </c>
      <c r="F73" s="714" t="s">
        <v>1463</v>
      </c>
      <c r="G73" s="48" t="s">
        <v>1436</v>
      </c>
      <c r="H73" s="713">
        <v>44137</v>
      </c>
      <c r="I73" s="713">
        <v>44257</v>
      </c>
      <c r="J73" s="56" t="s">
        <v>1437</v>
      </c>
    </row>
    <row r="74" spans="1:10" s="9" customFormat="1" ht="56.25" x14ac:dyDescent="0.2">
      <c r="A74" s="968" t="s">
        <v>21358</v>
      </c>
      <c r="B74" s="712" t="s">
        <v>1440</v>
      </c>
      <c r="C74" s="48" t="s">
        <v>722</v>
      </c>
      <c r="D74" s="48" t="s">
        <v>1445</v>
      </c>
      <c r="E74" s="214">
        <v>120000</v>
      </c>
      <c r="F74" s="714" t="s">
        <v>1445</v>
      </c>
      <c r="G74" s="48" t="s">
        <v>1464</v>
      </c>
      <c r="H74" s="48" t="s">
        <v>1445</v>
      </c>
      <c r="I74" s="48" t="s">
        <v>1445</v>
      </c>
      <c r="J74" s="697"/>
    </row>
    <row r="75" spans="1:10" s="9" customFormat="1" ht="22.5" x14ac:dyDescent="0.2">
      <c r="A75" s="968" t="s">
        <v>21359</v>
      </c>
      <c r="B75" s="712" t="s">
        <v>1465</v>
      </c>
      <c r="C75" s="48" t="s">
        <v>722</v>
      </c>
      <c r="D75" s="48" t="s">
        <v>1445</v>
      </c>
      <c r="E75" s="214">
        <v>2000000</v>
      </c>
      <c r="F75" s="714" t="s">
        <v>1445</v>
      </c>
      <c r="G75" s="48" t="s">
        <v>1446</v>
      </c>
      <c r="H75" s="48" t="s">
        <v>1445</v>
      </c>
      <c r="I75" s="48" t="s">
        <v>1445</v>
      </c>
      <c r="J75" s="697"/>
    </row>
    <row r="76" spans="1:10" s="9" customFormat="1" ht="45" x14ac:dyDescent="0.2">
      <c r="A76" s="968" t="s">
        <v>21360</v>
      </c>
      <c r="B76" s="712" t="s">
        <v>721</v>
      </c>
      <c r="C76" s="48" t="s">
        <v>722</v>
      </c>
      <c r="D76" s="711" t="s">
        <v>1466</v>
      </c>
      <c r="E76" s="214">
        <v>59267.47</v>
      </c>
      <c r="F76" s="714" t="s">
        <v>1467</v>
      </c>
      <c r="G76" s="48" t="s">
        <v>1436</v>
      </c>
      <c r="H76" s="713">
        <v>44092</v>
      </c>
      <c r="I76" s="713">
        <v>44152</v>
      </c>
      <c r="J76" s="56" t="s">
        <v>1437</v>
      </c>
    </row>
    <row r="77" spans="1:10" s="9" customFormat="1" ht="33.75" x14ac:dyDescent="0.2">
      <c r="A77" s="968" t="s">
        <v>21361</v>
      </c>
      <c r="B77" s="712" t="s">
        <v>1440</v>
      </c>
      <c r="C77" s="48" t="s">
        <v>722</v>
      </c>
      <c r="D77" s="711" t="s">
        <v>1468</v>
      </c>
      <c r="E77" s="214">
        <v>272820</v>
      </c>
      <c r="F77" s="714" t="s">
        <v>1469</v>
      </c>
      <c r="G77" s="48" t="s">
        <v>1436</v>
      </c>
      <c r="H77" s="713">
        <v>44183</v>
      </c>
      <c r="I77" s="713">
        <v>44316</v>
      </c>
      <c r="J77" s="56" t="s">
        <v>1437</v>
      </c>
    </row>
    <row r="78" spans="1:10" s="9" customFormat="1" ht="67.5" x14ac:dyDescent="0.2">
      <c r="A78" s="968" t="s">
        <v>21362</v>
      </c>
      <c r="B78" s="712" t="s">
        <v>1470</v>
      </c>
      <c r="C78" s="48" t="s">
        <v>722</v>
      </c>
      <c r="D78" s="711" t="s">
        <v>1471</v>
      </c>
      <c r="E78" s="1657" t="s">
        <v>1472</v>
      </c>
      <c r="F78" s="714" t="s">
        <v>1473</v>
      </c>
      <c r="G78" s="48" t="s">
        <v>1450</v>
      </c>
      <c r="H78" s="713">
        <v>44182</v>
      </c>
      <c r="I78" s="713">
        <v>45181</v>
      </c>
      <c r="J78" s="56" t="s">
        <v>1451</v>
      </c>
    </row>
    <row r="79" spans="1:10" s="9" customFormat="1" ht="22.5" x14ac:dyDescent="0.2">
      <c r="A79" s="968" t="s">
        <v>21363</v>
      </c>
      <c r="B79" s="712" t="s">
        <v>1470</v>
      </c>
      <c r="C79" s="48" t="s">
        <v>722</v>
      </c>
      <c r="D79" s="48" t="s">
        <v>1445</v>
      </c>
      <c r="E79" s="214">
        <v>1750000</v>
      </c>
      <c r="F79" s="714" t="s">
        <v>1445</v>
      </c>
      <c r="G79" s="48" t="s">
        <v>1446</v>
      </c>
      <c r="H79" s="48" t="s">
        <v>1445</v>
      </c>
      <c r="I79" s="31" t="s">
        <v>1445</v>
      </c>
      <c r="J79" s="697"/>
    </row>
    <row r="80" spans="1:10" s="9" customFormat="1" ht="33.75" x14ac:dyDescent="0.2">
      <c r="A80" s="968" t="s">
        <v>21364</v>
      </c>
      <c r="B80" s="712" t="s">
        <v>1440</v>
      </c>
      <c r="C80" s="48" t="s">
        <v>722</v>
      </c>
      <c r="D80" s="48" t="s">
        <v>1445</v>
      </c>
      <c r="E80" s="214">
        <v>640000</v>
      </c>
      <c r="F80" s="714" t="s">
        <v>1445</v>
      </c>
      <c r="G80" s="48" t="s">
        <v>1446</v>
      </c>
      <c r="H80" s="48" t="s">
        <v>1445</v>
      </c>
      <c r="I80" s="31" t="s">
        <v>1445</v>
      </c>
      <c r="J80" s="697"/>
    </row>
    <row r="81" spans="1:10" s="9" customFormat="1" ht="33.75" x14ac:dyDescent="0.2">
      <c r="A81" s="968" t="s">
        <v>21365</v>
      </c>
      <c r="B81" s="712" t="s">
        <v>1440</v>
      </c>
      <c r="C81" s="48" t="s">
        <v>722</v>
      </c>
      <c r="D81" s="48" t="s">
        <v>1445</v>
      </c>
      <c r="E81" s="214">
        <v>119611.7</v>
      </c>
      <c r="F81" s="714" t="s">
        <v>1445</v>
      </c>
      <c r="G81" s="48" t="s">
        <v>1446</v>
      </c>
      <c r="H81" s="48" t="s">
        <v>1445</v>
      </c>
      <c r="I81" s="31" t="s">
        <v>1445</v>
      </c>
      <c r="J81" s="697"/>
    </row>
    <row r="82" spans="1:10" s="9" customFormat="1" ht="45" x14ac:dyDescent="0.2">
      <c r="A82" s="968" t="s">
        <v>21366</v>
      </c>
      <c r="B82" s="712" t="s">
        <v>1440</v>
      </c>
      <c r="C82" s="48" t="s">
        <v>722</v>
      </c>
      <c r="D82" s="711" t="s">
        <v>1474</v>
      </c>
      <c r="E82" s="214">
        <v>266570.26</v>
      </c>
      <c r="F82" s="714" t="s">
        <v>1475</v>
      </c>
      <c r="G82" s="48" t="s">
        <v>1450</v>
      </c>
      <c r="H82" s="713">
        <v>44306</v>
      </c>
      <c r="I82" s="713">
        <v>44416</v>
      </c>
      <c r="J82" s="1658" t="s">
        <v>1457</v>
      </c>
    </row>
    <row r="83" spans="1:10" s="9" customFormat="1" ht="22.5" x14ac:dyDescent="0.2">
      <c r="A83" s="968" t="s">
        <v>21367</v>
      </c>
      <c r="B83" s="712" t="s">
        <v>721</v>
      </c>
      <c r="C83" s="48" t="s">
        <v>722</v>
      </c>
      <c r="D83" s="711" t="s">
        <v>1476</v>
      </c>
      <c r="E83" s="214">
        <v>257400</v>
      </c>
      <c r="F83" s="714" t="s">
        <v>1477</v>
      </c>
      <c r="G83" s="48" t="s">
        <v>1450</v>
      </c>
      <c r="H83" s="713">
        <v>44124</v>
      </c>
      <c r="I83" s="713">
        <v>44844</v>
      </c>
      <c r="J83" s="56" t="s">
        <v>1451</v>
      </c>
    </row>
    <row r="84" spans="1:10" s="9" customFormat="1" ht="12" x14ac:dyDescent="0.2">
      <c r="A84" s="28" t="s">
        <v>354</v>
      </c>
      <c r="B84" s="745"/>
      <c r="C84" s="745"/>
      <c r="D84" s="45"/>
      <c r="E84" s="746"/>
      <c r="F84" s="747"/>
      <c r="G84" s="181"/>
      <c r="H84" s="748"/>
      <c r="I84" s="747"/>
      <c r="J84" s="749"/>
    </row>
    <row r="85" spans="1:10" s="9" customFormat="1" ht="22.5" x14ac:dyDescent="0.2">
      <c r="A85" s="770" t="s">
        <v>778</v>
      </c>
      <c r="B85" s="737" t="s">
        <v>772</v>
      </c>
      <c r="C85" s="728"/>
      <c r="D85" s="48" t="s">
        <v>779</v>
      </c>
      <c r="E85" s="729">
        <v>424800</v>
      </c>
      <c r="F85" s="737" t="s">
        <v>780</v>
      </c>
      <c r="G85" s="48" t="s">
        <v>781</v>
      </c>
      <c r="H85" s="713">
        <v>44224</v>
      </c>
      <c r="I85" s="31"/>
      <c r="J85" s="56" t="s">
        <v>782</v>
      </c>
    </row>
    <row r="86" spans="1:10" s="9" customFormat="1" ht="22.5" x14ac:dyDescent="0.2">
      <c r="A86" s="770" t="s">
        <v>783</v>
      </c>
      <c r="B86" s="737" t="s">
        <v>741</v>
      </c>
      <c r="C86" s="728"/>
      <c r="D86" s="48" t="s">
        <v>784</v>
      </c>
      <c r="E86" s="729">
        <v>64977.279999999999</v>
      </c>
      <c r="F86" s="737" t="s">
        <v>785</v>
      </c>
      <c r="G86" s="48" t="s">
        <v>781</v>
      </c>
      <c r="H86" s="713">
        <v>44242</v>
      </c>
      <c r="I86" s="31"/>
      <c r="J86" s="56"/>
    </row>
    <row r="87" spans="1:10" s="9" customFormat="1" ht="22.5" x14ac:dyDescent="0.2">
      <c r="A87" s="770" t="s">
        <v>786</v>
      </c>
      <c r="B87" s="737" t="s">
        <v>787</v>
      </c>
      <c r="C87" s="728"/>
      <c r="D87" s="48" t="s">
        <v>788</v>
      </c>
      <c r="E87" s="729">
        <v>5723535.7999999998</v>
      </c>
      <c r="F87" s="737" t="s">
        <v>789</v>
      </c>
      <c r="G87" s="48" t="s">
        <v>781</v>
      </c>
      <c r="H87" s="713">
        <v>44292</v>
      </c>
      <c r="I87" s="31"/>
      <c r="J87" s="56"/>
    </row>
    <row r="88" spans="1:10" s="9" customFormat="1" ht="22.5" x14ac:dyDescent="0.2">
      <c r="A88" s="770" t="s">
        <v>790</v>
      </c>
      <c r="B88" s="737" t="s">
        <v>741</v>
      </c>
      <c r="C88" s="728"/>
      <c r="D88" s="48" t="s">
        <v>791</v>
      </c>
      <c r="E88" s="729">
        <v>144155.4</v>
      </c>
      <c r="F88" s="737" t="s">
        <v>792</v>
      </c>
      <c r="G88" s="48" t="s">
        <v>781</v>
      </c>
      <c r="H88" s="713">
        <v>44344</v>
      </c>
      <c r="I88" s="31"/>
      <c r="J88" s="56" t="s">
        <v>793</v>
      </c>
    </row>
    <row r="89" spans="1:10" s="9" customFormat="1" ht="22.5" x14ac:dyDescent="0.2">
      <c r="A89" s="770" t="s">
        <v>794</v>
      </c>
      <c r="B89" s="737" t="s">
        <v>741</v>
      </c>
      <c r="C89" s="728"/>
      <c r="D89" s="48" t="s">
        <v>795</v>
      </c>
      <c r="E89" s="729">
        <v>80696</v>
      </c>
      <c r="F89" s="737" t="s">
        <v>796</v>
      </c>
      <c r="G89" s="48" t="s">
        <v>781</v>
      </c>
      <c r="H89" s="713">
        <v>44363</v>
      </c>
      <c r="I89" s="1872">
        <v>44385</v>
      </c>
      <c r="J89" s="56"/>
    </row>
    <row r="90" spans="1:10" s="9" customFormat="1" ht="22.5" x14ac:dyDescent="0.2">
      <c r="A90" s="770" t="s">
        <v>797</v>
      </c>
      <c r="B90" s="737" t="s">
        <v>741</v>
      </c>
      <c r="C90" s="728"/>
      <c r="D90" s="48" t="s">
        <v>798</v>
      </c>
      <c r="E90" s="729">
        <v>2265345.9500000002</v>
      </c>
      <c r="F90" s="737" t="s">
        <v>748</v>
      </c>
      <c r="G90" s="48" t="s">
        <v>781</v>
      </c>
      <c r="H90" s="713">
        <v>44372</v>
      </c>
      <c r="I90" s="31"/>
      <c r="J90" s="56"/>
    </row>
    <row r="91" spans="1:10" s="9" customFormat="1" ht="22.5" x14ac:dyDescent="0.2">
      <c r="A91" s="770" t="s">
        <v>799</v>
      </c>
      <c r="B91" s="737" t="s">
        <v>772</v>
      </c>
      <c r="C91" s="728"/>
      <c r="D91" s="48" t="s">
        <v>800</v>
      </c>
      <c r="E91" s="729">
        <v>1402499.04</v>
      </c>
      <c r="F91" s="737" t="s">
        <v>801</v>
      </c>
      <c r="G91" s="48" t="s">
        <v>781</v>
      </c>
      <c r="H91" s="713">
        <v>44400</v>
      </c>
      <c r="I91" s="31"/>
      <c r="J91" s="56" t="s">
        <v>802</v>
      </c>
    </row>
    <row r="92" spans="1:10" s="9" customFormat="1" ht="22.5" x14ac:dyDescent="0.2">
      <c r="A92" s="770" t="s">
        <v>803</v>
      </c>
      <c r="B92" s="737" t="s">
        <v>741</v>
      </c>
      <c r="C92" s="728"/>
      <c r="D92" s="48" t="s">
        <v>804</v>
      </c>
      <c r="E92" s="729">
        <v>44333.4</v>
      </c>
      <c r="F92" s="737" t="s">
        <v>805</v>
      </c>
      <c r="G92" s="48" t="s">
        <v>781</v>
      </c>
      <c r="H92" s="713">
        <v>44453</v>
      </c>
      <c r="I92" s="31"/>
      <c r="J92" s="56"/>
    </row>
    <row r="93" spans="1:10" s="9" customFormat="1" ht="22.5" x14ac:dyDescent="0.2">
      <c r="A93" s="770" t="s">
        <v>806</v>
      </c>
      <c r="B93" s="737" t="s">
        <v>741</v>
      </c>
      <c r="C93" s="728"/>
      <c r="D93" s="48" t="s">
        <v>807</v>
      </c>
      <c r="E93" s="729">
        <v>113300</v>
      </c>
      <c r="F93" s="737" t="s">
        <v>808</v>
      </c>
      <c r="G93" s="48" t="s">
        <v>809</v>
      </c>
      <c r="H93" s="713">
        <v>43971</v>
      </c>
      <c r="I93" s="31"/>
      <c r="J93" s="785" t="s">
        <v>810</v>
      </c>
    </row>
    <row r="94" spans="1:10" s="16" customFormat="1" ht="22.5" x14ac:dyDescent="0.2">
      <c r="A94" s="754" t="s">
        <v>945</v>
      </c>
      <c r="B94" s="695" t="s">
        <v>946</v>
      </c>
      <c r="C94" s="48" t="s">
        <v>830</v>
      </c>
      <c r="D94" s="734">
        <v>1</v>
      </c>
      <c r="E94" s="751">
        <v>70500</v>
      </c>
      <c r="F94" s="735" t="s">
        <v>947</v>
      </c>
      <c r="G94" s="711" t="s">
        <v>224</v>
      </c>
      <c r="H94" s="736" t="s">
        <v>948</v>
      </c>
      <c r="I94" s="73"/>
      <c r="J94" s="757"/>
    </row>
    <row r="95" spans="1:10" s="16" customFormat="1" ht="33.75" x14ac:dyDescent="0.2">
      <c r="A95" s="754" t="s">
        <v>949</v>
      </c>
      <c r="B95" s="695" t="s">
        <v>950</v>
      </c>
      <c r="C95" s="48" t="s">
        <v>830</v>
      </c>
      <c r="D95" s="734">
        <v>2</v>
      </c>
      <c r="E95" s="751">
        <v>83988</v>
      </c>
      <c r="F95" s="735" t="s">
        <v>951</v>
      </c>
      <c r="G95" s="711" t="s">
        <v>224</v>
      </c>
      <c r="H95" s="736" t="s">
        <v>952</v>
      </c>
      <c r="I95" s="73"/>
      <c r="J95" s="757"/>
    </row>
    <row r="96" spans="1:10" s="16" customFormat="1" ht="33.75" x14ac:dyDescent="0.2">
      <c r="A96" s="754" t="s">
        <v>953</v>
      </c>
      <c r="B96" s="695" t="s">
        <v>954</v>
      </c>
      <c r="C96" s="48" t="s">
        <v>830</v>
      </c>
      <c r="D96" s="734">
        <v>3</v>
      </c>
      <c r="E96" s="751">
        <v>81600</v>
      </c>
      <c r="F96" s="735" t="s">
        <v>955</v>
      </c>
      <c r="G96" s="711" t="s">
        <v>224</v>
      </c>
      <c r="H96" s="736" t="s">
        <v>956</v>
      </c>
      <c r="I96" s="73"/>
      <c r="J96" s="757"/>
    </row>
    <row r="97" spans="1:10" s="16" customFormat="1" ht="33.75" x14ac:dyDescent="0.2">
      <c r="A97" s="754" t="s">
        <v>957</v>
      </c>
      <c r="B97" s="695" t="s">
        <v>958</v>
      </c>
      <c r="C97" s="48" t="s">
        <v>830</v>
      </c>
      <c r="D97" s="734">
        <v>4</v>
      </c>
      <c r="E97" s="751">
        <v>1101017.2</v>
      </c>
      <c r="F97" s="735" t="s">
        <v>959</v>
      </c>
      <c r="G97" s="711" t="s">
        <v>224</v>
      </c>
      <c r="H97" s="736" t="s">
        <v>960</v>
      </c>
      <c r="I97" s="73"/>
      <c r="J97" s="757"/>
    </row>
    <row r="98" spans="1:10" s="16" customFormat="1" ht="22.5" x14ac:dyDescent="0.2">
      <c r="A98" s="754" t="s">
        <v>961</v>
      </c>
      <c r="B98" s="695" t="s">
        <v>962</v>
      </c>
      <c r="C98" s="48" t="s">
        <v>830</v>
      </c>
      <c r="D98" s="734">
        <v>5</v>
      </c>
      <c r="E98" s="751">
        <v>338795.31</v>
      </c>
      <c r="F98" s="735" t="s">
        <v>963</v>
      </c>
      <c r="G98" s="711" t="s">
        <v>224</v>
      </c>
      <c r="H98" s="736" t="s">
        <v>964</v>
      </c>
      <c r="I98" s="73"/>
      <c r="J98" s="757"/>
    </row>
    <row r="99" spans="1:10" s="16" customFormat="1" ht="22.5" x14ac:dyDescent="0.2">
      <c r="A99" s="754" t="s">
        <v>965</v>
      </c>
      <c r="B99" s="695" t="s">
        <v>966</v>
      </c>
      <c r="C99" s="48" t="s">
        <v>830</v>
      </c>
      <c r="D99" s="734">
        <v>6</v>
      </c>
      <c r="E99" s="751">
        <v>49200</v>
      </c>
      <c r="F99" s="735" t="s">
        <v>967</v>
      </c>
      <c r="G99" s="711" t="s">
        <v>224</v>
      </c>
      <c r="H99" s="736" t="s">
        <v>968</v>
      </c>
      <c r="I99" s="73"/>
      <c r="J99" s="757"/>
    </row>
    <row r="100" spans="1:10" s="16" customFormat="1" ht="33.75" x14ac:dyDescent="0.2">
      <c r="A100" s="754" t="s">
        <v>969</v>
      </c>
      <c r="B100" s="695" t="s">
        <v>970</v>
      </c>
      <c r="C100" s="48" t="s">
        <v>830</v>
      </c>
      <c r="D100" s="734">
        <v>7</v>
      </c>
      <c r="E100" s="751">
        <v>176562.5</v>
      </c>
      <c r="F100" s="735" t="s">
        <v>971</v>
      </c>
      <c r="G100" s="711" t="s">
        <v>224</v>
      </c>
      <c r="H100" s="736" t="s">
        <v>972</v>
      </c>
      <c r="I100" s="73"/>
      <c r="J100" s="757"/>
    </row>
    <row r="101" spans="1:10" s="16" customFormat="1" ht="33.75" x14ac:dyDescent="0.2">
      <c r="A101" s="754" t="s">
        <v>973</v>
      </c>
      <c r="B101" s="695" t="s">
        <v>974</v>
      </c>
      <c r="C101" s="48" t="s">
        <v>830</v>
      </c>
      <c r="D101" s="734">
        <v>8</v>
      </c>
      <c r="E101" s="751">
        <v>97500</v>
      </c>
      <c r="F101" s="735" t="s">
        <v>975</v>
      </c>
      <c r="G101" s="711" t="s">
        <v>224</v>
      </c>
      <c r="H101" s="736" t="s">
        <v>976</v>
      </c>
      <c r="I101" s="73"/>
      <c r="J101" s="757"/>
    </row>
    <row r="102" spans="1:10" s="16" customFormat="1" ht="45" x14ac:dyDescent="0.2">
      <c r="A102" s="754" t="s">
        <v>977</v>
      </c>
      <c r="B102" s="695" t="s">
        <v>978</v>
      </c>
      <c r="C102" s="48" t="s">
        <v>830</v>
      </c>
      <c r="D102" s="734">
        <v>9</v>
      </c>
      <c r="E102" s="751">
        <v>875720</v>
      </c>
      <c r="F102" s="735" t="s">
        <v>979</v>
      </c>
      <c r="G102" s="711" t="s">
        <v>224</v>
      </c>
      <c r="H102" s="736" t="s">
        <v>972</v>
      </c>
      <c r="I102" s="73"/>
      <c r="J102" s="757"/>
    </row>
    <row r="103" spans="1:10" s="16" customFormat="1" ht="45" x14ac:dyDescent="0.2">
      <c r="A103" s="754" t="s">
        <v>980</v>
      </c>
      <c r="B103" s="695" t="s">
        <v>981</v>
      </c>
      <c r="C103" s="48" t="s">
        <v>830</v>
      </c>
      <c r="D103" s="734">
        <v>10</v>
      </c>
      <c r="E103" s="751">
        <v>265500</v>
      </c>
      <c r="F103" s="735" t="s">
        <v>982</v>
      </c>
      <c r="G103" s="711" t="s">
        <v>224</v>
      </c>
      <c r="H103" s="736" t="s">
        <v>983</v>
      </c>
      <c r="I103" s="73"/>
      <c r="J103" s="757"/>
    </row>
    <row r="104" spans="1:10" s="16" customFormat="1" ht="33.75" x14ac:dyDescent="0.2">
      <c r="A104" s="754" t="s">
        <v>984</v>
      </c>
      <c r="B104" s="695" t="s">
        <v>985</v>
      </c>
      <c r="C104" s="48" t="s">
        <v>830</v>
      </c>
      <c r="D104" s="734">
        <v>11</v>
      </c>
      <c r="E104" s="751">
        <v>253243.43</v>
      </c>
      <c r="F104" s="735" t="s">
        <v>986</v>
      </c>
      <c r="G104" s="711" t="s">
        <v>224</v>
      </c>
      <c r="H104" s="736" t="s">
        <v>987</v>
      </c>
      <c r="I104" s="73"/>
      <c r="J104" s="757"/>
    </row>
    <row r="105" spans="1:10" s="16" customFormat="1" ht="33.75" x14ac:dyDescent="0.2">
      <c r="A105" s="754" t="s">
        <v>988</v>
      </c>
      <c r="B105" s="695" t="s">
        <v>989</v>
      </c>
      <c r="C105" s="48" t="s">
        <v>830</v>
      </c>
      <c r="D105" s="734">
        <v>12</v>
      </c>
      <c r="E105" s="751">
        <v>266165.64</v>
      </c>
      <c r="F105" s="735" t="s">
        <v>990</v>
      </c>
      <c r="G105" s="711" t="s">
        <v>224</v>
      </c>
      <c r="H105" s="736" t="s">
        <v>991</v>
      </c>
      <c r="I105" s="73"/>
      <c r="J105" s="757"/>
    </row>
    <row r="106" spans="1:10" s="16" customFormat="1" ht="45" x14ac:dyDescent="0.2">
      <c r="A106" s="754" t="s">
        <v>992</v>
      </c>
      <c r="B106" s="695" t="s">
        <v>993</v>
      </c>
      <c r="C106" s="48" t="s">
        <v>830</v>
      </c>
      <c r="D106" s="734">
        <v>13</v>
      </c>
      <c r="E106" s="751">
        <v>59995</v>
      </c>
      <c r="F106" s="735" t="s">
        <v>994</v>
      </c>
      <c r="G106" s="711" t="s">
        <v>224</v>
      </c>
      <c r="H106" s="736" t="s">
        <v>995</v>
      </c>
      <c r="I106" s="73"/>
      <c r="J106" s="757"/>
    </row>
    <row r="107" spans="1:10" s="16" customFormat="1" ht="45" x14ac:dyDescent="0.2">
      <c r="A107" s="754" t="s">
        <v>996</v>
      </c>
      <c r="B107" s="695" t="s">
        <v>997</v>
      </c>
      <c r="C107" s="48" t="s">
        <v>830</v>
      </c>
      <c r="D107" s="734">
        <v>14</v>
      </c>
      <c r="E107" s="751">
        <v>57000</v>
      </c>
      <c r="F107" s="735" t="s">
        <v>998</v>
      </c>
      <c r="G107" s="711" t="s">
        <v>224</v>
      </c>
      <c r="H107" s="736" t="s">
        <v>999</v>
      </c>
      <c r="I107" s="73"/>
      <c r="J107" s="757"/>
    </row>
    <row r="108" spans="1:10" s="16" customFormat="1" ht="33.75" x14ac:dyDescent="0.2">
      <c r="A108" s="754" t="s">
        <v>1000</v>
      </c>
      <c r="B108" s="695" t="s">
        <v>1001</v>
      </c>
      <c r="C108" s="48" t="s">
        <v>830</v>
      </c>
      <c r="D108" s="734">
        <v>15</v>
      </c>
      <c r="E108" s="751">
        <v>42187.199999999997</v>
      </c>
      <c r="F108" s="735" t="s">
        <v>1002</v>
      </c>
      <c r="G108" s="711" t="s">
        <v>224</v>
      </c>
      <c r="H108" s="736" t="s">
        <v>1003</v>
      </c>
      <c r="I108" s="73"/>
      <c r="J108" s="757"/>
    </row>
    <row r="109" spans="1:10" s="16" customFormat="1" ht="45" x14ac:dyDescent="0.2">
      <c r="A109" s="754" t="s">
        <v>1004</v>
      </c>
      <c r="B109" s="695" t="s">
        <v>1005</v>
      </c>
      <c r="C109" s="48" t="s">
        <v>830</v>
      </c>
      <c r="D109" s="734">
        <v>16</v>
      </c>
      <c r="E109" s="751">
        <v>260000</v>
      </c>
      <c r="F109" s="735" t="s">
        <v>1006</v>
      </c>
      <c r="G109" s="711" t="s">
        <v>224</v>
      </c>
      <c r="H109" s="736" t="s">
        <v>1007</v>
      </c>
      <c r="I109" s="73"/>
      <c r="J109" s="757"/>
    </row>
    <row r="110" spans="1:10" s="16" customFormat="1" ht="22.5" x14ac:dyDescent="0.2">
      <c r="A110" s="754" t="s">
        <v>1008</v>
      </c>
      <c r="B110" s="695" t="s">
        <v>1009</v>
      </c>
      <c r="C110" s="48" t="s">
        <v>830</v>
      </c>
      <c r="D110" s="734">
        <v>17</v>
      </c>
      <c r="E110" s="751">
        <v>302244.02</v>
      </c>
      <c r="F110" s="735" t="s">
        <v>1010</v>
      </c>
      <c r="G110" s="711" t="s">
        <v>224</v>
      </c>
      <c r="H110" s="736" t="s">
        <v>1011</v>
      </c>
      <c r="I110" s="73"/>
      <c r="J110" s="757"/>
    </row>
    <row r="111" spans="1:10" s="16" customFormat="1" ht="33.75" x14ac:dyDescent="0.2">
      <c r="A111" s="754" t="s">
        <v>1012</v>
      </c>
      <c r="B111" s="695" t="s">
        <v>1013</v>
      </c>
      <c r="C111" s="48" t="s">
        <v>830</v>
      </c>
      <c r="D111" s="734">
        <v>18</v>
      </c>
      <c r="E111" s="751">
        <v>1091075342.9100001</v>
      </c>
      <c r="F111" s="735" t="s">
        <v>1014</v>
      </c>
      <c r="G111" s="711" t="s">
        <v>224</v>
      </c>
      <c r="H111" s="736" t="s">
        <v>1015</v>
      </c>
      <c r="I111" s="73"/>
      <c r="J111" s="757"/>
    </row>
    <row r="112" spans="1:10" s="16" customFormat="1" ht="33.75" x14ac:dyDescent="0.2">
      <c r="A112" s="754" t="s">
        <v>1016</v>
      </c>
      <c r="B112" s="695" t="s">
        <v>1017</v>
      </c>
      <c r="C112" s="48" t="s">
        <v>830</v>
      </c>
      <c r="D112" s="734">
        <v>19</v>
      </c>
      <c r="E112" s="751">
        <v>241631466.18000001</v>
      </c>
      <c r="F112" s="735" t="s">
        <v>1018</v>
      </c>
      <c r="G112" s="711" t="s">
        <v>224</v>
      </c>
      <c r="H112" s="736" t="s">
        <v>1019</v>
      </c>
      <c r="I112" s="73"/>
      <c r="J112" s="757"/>
    </row>
    <row r="113" spans="1:10" s="16" customFormat="1" ht="33.75" x14ac:dyDescent="0.2">
      <c r="A113" s="754" t="s">
        <v>1020</v>
      </c>
      <c r="B113" s="695" t="s">
        <v>1021</v>
      </c>
      <c r="C113" s="48" t="s">
        <v>830</v>
      </c>
      <c r="D113" s="734">
        <v>20</v>
      </c>
      <c r="E113" s="751">
        <v>178860347.25</v>
      </c>
      <c r="F113" s="735" t="s">
        <v>1022</v>
      </c>
      <c r="G113" s="711" t="s">
        <v>224</v>
      </c>
      <c r="H113" s="736" t="s">
        <v>1023</v>
      </c>
      <c r="I113" s="73"/>
      <c r="J113" s="757"/>
    </row>
    <row r="114" spans="1:10" s="16" customFormat="1" ht="33.75" x14ac:dyDescent="0.2">
      <c r="A114" s="754" t="s">
        <v>1024</v>
      </c>
      <c r="B114" s="695" t="s">
        <v>1025</v>
      </c>
      <c r="C114" s="48" t="s">
        <v>830</v>
      </c>
      <c r="D114" s="734">
        <v>21</v>
      </c>
      <c r="E114" s="751">
        <v>381092811.69</v>
      </c>
      <c r="F114" s="735" t="s">
        <v>1026</v>
      </c>
      <c r="G114" s="711" t="s">
        <v>224</v>
      </c>
      <c r="H114" s="736" t="s">
        <v>1027</v>
      </c>
      <c r="I114" s="73"/>
      <c r="J114" s="757"/>
    </row>
    <row r="115" spans="1:10" s="16" customFormat="1" ht="33.75" x14ac:dyDescent="0.2">
      <c r="A115" s="754" t="s">
        <v>1028</v>
      </c>
      <c r="B115" s="695" t="s">
        <v>1029</v>
      </c>
      <c r="C115" s="48" t="s">
        <v>830</v>
      </c>
      <c r="D115" s="734">
        <v>22</v>
      </c>
      <c r="E115" s="751">
        <v>181956345.78</v>
      </c>
      <c r="F115" s="735" t="s">
        <v>1018</v>
      </c>
      <c r="G115" s="711" t="s">
        <v>224</v>
      </c>
      <c r="H115" s="736" t="s">
        <v>1030</v>
      </c>
      <c r="I115" s="73"/>
      <c r="J115" s="757"/>
    </row>
    <row r="116" spans="1:10" s="16" customFormat="1" ht="33.75" x14ac:dyDescent="0.2">
      <c r="A116" s="754" t="s">
        <v>1031</v>
      </c>
      <c r="B116" s="695" t="s">
        <v>1032</v>
      </c>
      <c r="C116" s="48" t="s">
        <v>830</v>
      </c>
      <c r="D116" s="734">
        <v>23</v>
      </c>
      <c r="E116" s="751">
        <v>199201280.59999999</v>
      </c>
      <c r="F116" s="735" t="s">
        <v>1033</v>
      </c>
      <c r="G116" s="711" t="s">
        <v>224</v>
      </c>
      <c r="H116" s="736" t="s">
        <v>1030</v>
      </c>
      <c r="I116" s="73"/>
      <c r="J116" s="757"/>
    </row>
    <row r="117" spans="1:10" s="16" customFormat="1" ht="33.75" x14ac:dyDescent="0.2">
      <c r="A117" s="754" t="s">
        <v>1034</v>
      </c>
      <c r="B117" s="695" t="s">
        <v>1035</v>
      </c>
      <c r="C117" s="48" t="s">
        <v>830</v>
      </c>
      <c r="D117" s="734">
        <v>24</v>
      </c>
      <c r="E117" s="751">
        <v>433909311.5</v>
      </c>
      <c r="F117" s="735" t="s">
        <v>1036</v>
      </c>
      <c r="G117" s="711" t="s">
        <v>224</v>
      </c>
      <c r="H117" s="736" t="s">
        <v>1030</v>
      </c>
      <c r="I117" s="73"/>
      <c r="J117" s="757"/>
    </row>
    <row r="118" spans="1:10" s="16" customFormat="1" ht="33.75" x14ac:dyDescent="0.2">
      <c r="A118" s="754" t="s">
        <v>1037</v>
      </c>
      <c r="B118" s="695" t="s">
        <v>1038</v>
      </c>
      <c r="C118" s="48" t="s">
        <v>830</v>
      </c>
      <c r="D118" s="734">
        <v>25</v>
      </c>
      <c r="E118" s="751">
        <v>410483652.69999999</v>
      </c>
      <c r="F118" s="735" t="s">
        <v>1036</v>
      </c>
      <c r="G118" s="711" t="s">
        <v>224</v>
      </c>
      <c r="H118" s="736" t="s">
        <v>1030</v>
      </c>
      <c r="I118" s="73"/>
      <c r="J118" s="757"/>
    </row>
    <row r="119" spans="1:10" s="16" customFormat="1" ht="33.75" x14ac:dyDescent="0.2">
      <c r="A119" s="754" t="s">
        <v>1039</v>
      </c>
      <c r="B119" s="695" t="s">
        <v>1040</v>
      </c>
      <c r="C119" s="48" t="s">
        <v>830</v>
      </c>
      <c r="D119" s="734">
        <v>26</v>
      </c>
      <c r="E119" s="751">
        <v>2279743385.6100001</v>
      </c>
      <c r="F119" s="735" t="s">
        <v>1041</v>
      </c>
      <c r="G119" s="711" t="s">
        <v>224</v>
      </c>
      <c r="H119" s="736" t="s">
        <v>1042</v>
      </c>
      <c r="I119" s="73"/>
      <c r="J119" s="757"/>
    </row>
    <row r="120" spans="1:10" s="16" customFormat="1" ht="33.75" x14ac:dyDescent="0.2">
      <c r="A120" s="754" t="s">
        <v>1043</v>
      </c>
      <c r="B120" s="695" t="s">
        <v>1044</v>
      </c>
      <c r="C120" s="48" t="s">
        <v>830</v>
      </c>
      <c r="D120" s="734">
        <v>27</v>
      </c>
      <c r="E120" s="751">
        <v>91007202.489999995</v>
      </c>
      <c r="F120" s="735" t="s">
        <v>1045</v>
      </c>
      <c r="G120" s="711" t="s">
        <v>224</v>
      </c>
      <c r="H120" s="736" t="s">
        <v>1046</v>
      </c>
      <c r="I120" s="73"/>
      <c r="J120" s="757"/>
    </row>
    <row r="121" spans="1:10" s="16" customFormat="1" ht="33.75" x14ac:dyDescent="0.2">
      <c r="A121" s="754" t="s">
        <v>1047</v>
      </c>
      <c r="B121" s="695" t="s">
        <v>1048</v>
      </c>
      <c r="C121" s="48" t="s">
        <v>830</v>
      </c>
      <c r="D121" s="734">
        <v>28</v>
      </c>
      <c r="E121" s="751">
        <v>946510057.34000003</v>
      </c>
      <c r="F121" s="735" t="s">
        <v>1014</v>
      </c>
      <c r="G121" s="711" t="s">
        <v>224</v>
      </c>
      <c r="H121" s="736" t="s">
        <v>1049</v>
      </c>
      <c r="I121" s="73"/>
      <c r="J121" s="757"/>
    </row>
    <row r="122" spans="1:10" s="16" customFormat="1" ht="33.75" x14ac:dyDescent="0.2">
      <c r="A122" s="754" t="s">
        <v>1050</v>
      </c>
      <c r="B122" s="695" t="s">
        <v>1051</v>
      </c>
      <c r="C122" s="48" t="s">
        <v>830</v>
      </c>
      <c r="D122" s="734">
        <v>29</v>
      </c>
      <c r="E122" s="751">
        <v>2121674542.52</v>
      </c>
      <c r="F122" s="735" t="s">
        <v>1041</v>
      </c>
      <c r="G122" s="711" t="s">
        <v>224</v>
      </c>
      <c r="H122" s="736" t="s">
        <v>1052</v>
      </c>
      <c r="I122" s="73"/>
      <c r="J122" s="757"/>
    </row>
    <row r="123" spans="1:10" s="16" customFormat="1" ht="33.75" x14ac:dyDescent="0.2">
      <c r="A123" s="754" t="s">
        <v>1053</v>
      </c>
      <c r="B123" s="695" t="s">
        <v>1054</v>
      </c>
      <c r="C123" s="48" t="s">
        <v>830</v>
      </c>
      <c r="D123" s="734">
        <v>30</v>
      </c>
      <c r="E123" s="751">
        <v>755583277.27999997</v>
      </c>
      <c r="F123" s="735" t="s">
        <v>1041</v>
      </c>
      <c r="G123" s="711" t="s">
        <v>224</v>
      </c>
      <c r="H123" s="736" t="s">
        <v>1052</v>
      </c>
      <c r="I123" s="73"/>
      <c r="J123" s="757"/>
    </row>
    <row r="124" spans="1:10" s="16" customFormat="1" ht="22.5" x14ac:dyDescent="0.2">
      <c r="A124" s="754" t="s">
        <v>1055</v>
      </c>
      <c r="B124" s="695" t="s">
        <v>1056</v>
      </c>
      <c r="C124" s="48" t="s">
        <v>830</v>
      </c>
      <c r="D124" s="734">
        <v>31</v>
      </c>
      <c r="E124" s="751">
        <v>79846018.120000005</v>
      </c>
      <c r="F124" s="735" t="s">
        <v>1057</v>
      </c>
      <c r="G124" s="711" t="s">
        <v>224</v>
      </c>
      <c r="H124" s="736" t="s">
        <v>1058</v>
      </c>
      <c r="I124" s="73"/>
      <c r="J124" s="757"/>
    </row>
    <row r="125" spans="1:10" s="16" customFormat="1" ht="22.5" x14ac:dyDescent="0.2">
      <c r="A125" s="754" t="s">
        <v>1059</v>
      </c>
      <c r="B125" s="695" t="s">
        <v>1060</v>
      </c>
      <c r="C125" s="48" t="s">
        <v>830</v>
      </c>
      <c r="D125" s="734">
        <v>32</v>
      </c>
      <c r="E125" s="751">
        <v>92606.79</v>
      </c>
      <c r="F125" s="735" t="s">
        <v>1061</v>
      </c>
      <c r="G125" s="711" t="s">
        <v>224</v>
      </c>
      <c r="H125" s="736" t="s">
        <v>960</v>
      </c>
      <c r="I125" s="73"/>
      <c r="J125" s="757"/>
    </row>
    <row r="126" spans="1:10" s="16" customFormat="1" ht="22.5" x14ac:dyDescent="0.2">
      <c r="A126" s="754" t="s">
        <v>1059</v>
      </c>
      <c r="B126" s="695" t="s">
        <v>1060</v>
      </c>
      <c r="C126" s="48" t="s">
        <v>830</v>
      </c>
      <c r="D126" s="734">
        <v>32</v>
      </c>
      <c r="E126" s="751">
        <v>125790.38</v>
      </c>
      <c r="F126" s="735" t="s">
        <v>1062</v>
      </c>
      <c r="G126" s="711" t="s">
        <v>224</v>
      </c>
      <c r="H126" s="736" t="s">
        <v>960</v>
      </c>
      <c r="I126" s="73"/>
      <c r="J126" s="757"/>
    </row>
    <row r="127" spans="1:10" s="16" customFormat="1" ht="22.5" x14ac:dyDescent="0.2">
      <c r="A127" s="754" t="s">
        <v>1063</v>
      </c>
      <c r="B127" s="695" t="s">
        <v>1060</v>
      </c>
      <c r="C127" s="48" t="s">
        <v>830</v>
      </c>
      <c r="D127" s="734">
        <v>32</v>
      </c>
      <c r="E127" s="751">
        <v>117713.95</v>
      </c>
      <c r="F127" s="735" t="s">
        <v>1064</v>
      </c>
      <c r="G127" s="711" t="s">
        <v>224</v>
      </c>
      <c r="H127" s="736" t="s">
        <v>960</v>
      </c>
      <c r="I127" s="73"/>
      <c r="J127" s="757"/>
    </row>
    <row r="128" spans="1:10" s="16" customFormat="1" ht="33.75" x14ac:dyDescent="0.2">
      <c r="A128" s="754" t="s">
        <v>1065</v>
      </c>
      <c r="B128" s="695" t="s">
        <v>1066</v>
      </c>
      <c r="C128" s="48" t="s">
        <v>830</v>
      </c>
      <c r="D128" s="734">
        <v>33</v>
      </c>
      <c r="E128" s="751">
        <v>800151.25</v>
      </c>
      <c r="F128" s="735" t="s">
        <v>1067</v>
      </c>
      <c r="G128" s="711" t="s">
        <v>224</v>
      </c>
      <c r="H128" s="736" t="s">
        <v>1068</v>
      </c>
      <c r="I128" s="73"/>
      <c r="J128" s="757"/>
    </row>
    <row r="129" spans="1:10" s="16" customFormat="1" ht="33.75" x14ac:dyDescent="0.2">
      <c r="A129" s="754" t="s">
        <v>1065</v>
      </c>
      <c r="B129" s="695" t="s">
        <v>1066</v>
      </c>
      <c r="C129" s="48" t="s">
        <v>830</v>
      </c>
      <c r="D129" s="734">
        <v>33</v>
      </c>
      <c r="E129" s="751">
        <v>387500</v>
      </c>
      <c r="F129" s="735" t="s">
        <v>1069</v>
      </c>
      <c r="G129" s="711" t="s">
        <v>224</v>
      </c>
      <c r="H129" s="736" t="s">
        <v>1068</v>
      </c>
      <c r="I129" s="73"/>
      <c r="J129" s="757"/>
    </row>
    <row r="130" spans="1:10" s="16" customFormat="1" ht="33.75" x14ac:dyDescent="0.2">
      <c r="A130" s="754" t="s">
        <v>1065</v>
      </c>
      <c r="B130" s="695" t="s">
        <v>1066</v>
      </c>
      <c r="C130" s="48" t="s">
        <v>830</v>
      </c>
      <c r="D130" s="734">
        <v>33</v>
      </c>
      <c r="E130" s="751">
        <v>387500</v>
      </c>
      <c r="F130" s="735" t="s">
        <v>1061</v>
      </c>
      <c r="G130" s="711" t="s">
        <v>224</v>
      </c>
      <c r="H130" s="736" t="s">
        <v>1068</v>
      </c>
      <c r="I130" s="73"/>
      <c r="J130" s="757"/>
    </row>
    <row r="131" spans="1:10" s="16" customFormat="1" ht="33.75" x14ac:dyDescent="0.2">
      <c r="A131" s="754" t="s">
        <v>1070</v>
      </c>
      <c r="B131" s="695" t="s">
        <v>1071</v>
      </c>
      <c r="C131" s="48" t="s">
        <v>830</v>
      </c>
      <c r="D131" s="734">
        <v>34</v>
      </c>
      <c r="E131" s="751">
        <v>810000</v>
      </c>
      <c r="F131" s="735" t="s">
        <v>1072</v>
      </c>
      <c r="G131" s="711" t="s">
        <v>224</v>
      </c>
      <c r="H131" s="736" t="s">
        <v>1073</v>
      </c>
      <c r="I131" s="73"/>
      <c r="J131" s="757"/>
    </row>
    <row r="132" spans="1:10" s="16" customFormat="1" ht="33.75" x14ac:dyDescent="0.2">
      <c r="A132" s="754" t="s">
        <v>1070</v>
      </c>
      <c r="B132" s="695" t="s">
        <v>1071</v>
      </c>
      <c r="C132" s="48" t="s">
        <v>830</v>
      </c>
      <c r="D132" s="734">
        <v>34</v>
      </c>
      <c r="E132" s="751">
        <v>405000</v>
      </c>
      <c r="F132" s="735" t="s">
        <v>1074</v>
      </c>
      <c r="G132" s="711" t="s">
        <v>224</v>
      </c>
      <c r="H132" s="736" t="s">
        <v>1073</v>
      </c>
      <c r="I132" s="73"/>
      <c r="J132" s="757"/>
    </row>
    <row r="133" spans="1:10" s="16" customFormat="1" ht="33.75" x14ac:dyDescent="0.2">
      <c r="A133" s="754" t="s">
        <v>1075</v>
      </c>
      <c r="B133" s="695" t="s">
        <v>1071</v>
      </c>
      <c r="C133" s="48" t="s">
        <v>830</v>
      </c>
      <c r="D133" s="734">
        <v>34</v>
      </c>
      <c r="E133" s="751">
        <v>594000</v>
      </c>
      <c r="F133" s="735" t="s">
        <v>1076</v>
      </c>
      <c r="G133" s="711" t="s">
        <v>224</v>
      </c>
      <c r="H133" s="736" t="s">
        <v>1073</v>
      </c>
      <c r="I133" s="73"/>
      <c r="J133" s="757"/>
    </row>
    <row r="134" spans="1:10" s="16" customFormat="1" ht="45" x14ac:dyDescent="0.2">
      <c r="A134" s="754" t="s">
        <v>1077</v>
      </c>
      <c r="B134" s="695" t="s">
        <v>1078</v>
      </c>
      <c r="C134" s="48" t="s">
        <v>830</v>
      </c>
      <c r="D134" s="734">
        <v>35</v>
      </c>
      <c r="E134" s="751">
        <v>274296.96000000002</v>
      </c>
      <c r="F134" s="735" t="s">
        <v>1079</v>
      </c>
      <c r="G134" s="711" t="s">
        <v>224</v>
      </c>
      <c r="H134" s="736" t="s">
        <v>1080</v>
      </c>
      <c r="I134" s="73"/>
      <c r="J134" s="757"/>
    </row>
    <row r="135" spans="1:10" s="16" customFormat="1" ht="33.75" x14ac:dyDescent="0.2">
      <c r="A135" s="754" t="s">
        <v>1081</v>
      </c>
      <c r="B135" s="695" t="s">
        <v>1082</v>
      </c>
      <c r="C135" s="48" t="s">
        <v>830</v>
      </c>
      <c r="D135" s="734">
        <v>36</v>
      </c>
      <c r="E135" s="751">
        <v>789782.97</v>
      </c>
      <c r="F135" s="735" t="s">
        <v>1083</v>
      </c>
      <c r="G135" s="711" t="s">
        <v>224</v>
      </c>
      <c r="H135" s="736" t="s">
        <v>1084</v>
      </c>
      <c r="I135" s="73"/>
      <c r="J135" s="757"/>
    </row>
    <row r="136" spans="1:10" s="16" customFormat="1" ht="33.75" x14ac:dyDescent="0.2">
      <c r="A136" s="754" t="s">
        <v>1085</v>
      </c>
      <c r="B136" s="695" t="s">
        <v>1086</v>
      </c>
      <c r="C136" s="48" t="s">
        <v>830</v>
      </c>
      <c r="D136" s="734">
        <v>37</v>
      </c>
      <c r="E136" s="751">
        <v>457500</v>
      </c>
      <c r="F136" s="735" t="s">
        <v>1069</v>
      </c>
      <c r="G136" s="711" t="s">
        <v>224</v>
      </c>
      <c r="H136" s="736" t="s">
        <v>1087</v>
      </c>
      <c r="I136" s="73"/>
      <c r="J136" s="757"/>
    </row>
    <row r="137" spans="1:10" s="16" customFormat="1" ht="33.75" x14ac:dyDescent="0.2">
      <c r="A137" s="754" t="s">
        <v>1088</v>
      </c>
      <c r="B137" s="695" t="s">
        <v>1086</v>
      </c>
      <c r="C137" s="48" t="s">
        <v>830</v>
      </c>
      <c r="D137" s="734">
        <v>37</v>
      </c>
      <c r="E137" s="751">
        <v>457500</v>
      </c>
      <c r="F137" s="735" t="s">
        <v>1061</v>
      </c>
      <c r="G137" s="711" t="s">
        <v>224</v>
      </c>
      <c r="H137" s="736" t="s">
        <v>1087</v>
      </c>
      <c r="I137" s="73"/>
      <c r="J137" s="757"/>
    </row>
    <row r="138" spans="1:10" s="16" customFormat="1" ht="33.75" x14ac:dyDescent="0.2">
      <c r="A138" s="754" t="s">
        <v>1085</v>
      </c>
      <c r="B138" s="695" t="s">
        <v>1086</v>
      </c>
      <c r="C138" s="48" t="s">
        <v>830</v>
      </c>
      <c r="D138" s="734">
        <v>37</v>
      </c>
      <c r="E138" s="751">
        <v>671000</v>
      </c>
      <c r="F138" s="735" t="s">
        <v>1089</v>
      </c>
      <c r="G138" s="711" t="s">
        <v>224</v>
      </c>
      <c r="H138" s="736" t="s">
        <v>1087</v>
      </c>
      <c r="I138" s="73"/>
      <c r="J138" s="757"/>
    </row>
    <row r="139" spans="1:10" s="16" customFormat="1" ht="45" x14ac:dyDescent="0.2">
      <c r="A139" s="754" t="s">
        <v>1090</v>
      </c>
      <c r="B139" s="695" t="s">
        <v>1091</v>
      </c>
      <c r="C139" s="48" t="s">
        <v>830</v>
      </c>
      <c r="D139" s="734">
        <v>38</v>
      </c>
      <c r="E139" s="751">
        <v>338653.51</v>
      </c>
      <c r="F139" s="735" t="s">
        <v>1083</v>
      </c>
      <c r="G139" s="711" t="s">
        <v>224</v>
      </c>
      <c r="H139" s="736" t="s">
        <v>1092</v>
      </c>
      <c r="I139" s="73"/>
      <c r="J139" s="757"/>
    </row>
    <row r="140" spans="1:10" s="16" customFormat="1" ht="22.5" x14ac:dyDescent="0.2">
      <c r="A140" s="754" t="s">
        <v>1093</v>
      </c>
      <c r="B140" s="695" t="s">
        <v>1094</v>
      </c>
      <c r="C140" s="48" t="s">
        <v>830</v>
      </c>
      <c r="D140" s="734">
        <v>39</v>
      </c>
      <c r="E140" s="751">
        <v>400000</v>
      </c>
      <c r="F140" s="735" t="s">
        <v>1095</v>
      </c>
      <c r="G140" s="711" t="s">
        <v>224</v>
      </c>
      <c r="H140" s="736" t="s">
        <v>1096</v>
      </c>
      <c r="I140" s="73"/>
      <c r="J140" s="757"/>
    </row>
    <row r="141" spans="1:10" s="16" customFormat="1" ht="22.5" x14ac:dyDescent="0.2">
      <c r="A141" s="754" t="s">
        <v>1093</v>
      </c>
      <c r="B141" s="695" t="s">
        <v>1094</v>
      </c>
      <c r="C141" s="48" t="s">
        <v>830</v>
      </c>
      <c r="D141" s="734">
        <v>39</v>
      </c>
      <c r="E141" s="751">
        <v>505000</v>
      </c>
      <c r="F141" s="735" t="s">
        <v>1097</v>
      </c>
      <c r="G141" s="711" t="s">
        <v>224</v>
      </c>
      <c r="H141" s="736" t="s">
        <v>1096</v>
      </c>
      <c r="I141" s="73"/>
      <c r="J141" s="757"/>
    </row>
    <row r="142" spans="1:10" s="16" customFormat="1" ht="33.75" x14ac:dyDescent="0.2">
      <c r="A142" s="754" t="s">
        <v>1098</v>
      </c>
      <c r="B142" s="695" t="s">
        <v>1094</v>
      </c>
      <c r="C142" s="48" t="s">
        <v>830</v>
      </c>
      <c r="D142" s="734">
        <v>39</v>
      </c>
      <c r="E142" s="751">
        <v>400000</v>
      </c>
      <c r="F142" s="735" t="s">
        <v>1069</v>
      </c>
      <c r="G142" s="711" t="s">
        <v>224</v>
      </c>
      <c r="H142" s="736" t="s">
        <v>1096</v>
      </c>
      <c r="I142" s="73"/>
      <c r="J142" s="757"/>
    </row>
    <row r="143" spans="1:10" s="16" customFormat="1" ht="45" x14ac:dyDescent="0.2">
      <c r="A143" s="754" t="s">
        <v>1099</v>
      </c>
      <c r="B143" s="695" t="s">
        <v>1100</v>
      </c>
      <c r="C143" s="48" t="s">
        <v>830</v>
      </c>
      <c r="D143" s="734">
        <v>40</v>
      </c>
      <c r="E143" s="751">
        <v>230305925.00999999</v>
      </c>
      <c r="F143" s="735" t="s">
        <v>1101</v>
      </c>
      <c r="G143" s="711" t="s">
        <v>224</v>
      </c>
      <c r="H143" s="736" t="s">
        <v>1011</v>
      </c>
      <c r="I143" s="73"/>
      <c r="J143" s="757"/>
    </row>
    <row r="144" spans="1:10" s="16" customFormat="1" ht="33.75" x14ac:dyDescent="0.2">
      <c r="A144" s="754" t="s">
        <v>1102</v>
      </c>
      <c r="B144" s="695" t="s">
        <v>1103</v>
      </c>
      <c r="C144" s="48" t="s">
        <v>830</v>
      </c>
      <c r="D144" s="734">
        <v>41</v>
      </c>
      <c r="E144" s="751">
        <v>30040335.460000001</v>
      </c>
      <c r="F144" s="735" t="s">
        <v>1018</v>
      </c>
      <c r="G144" s="711" t="s">
        <v>224</v>
      </c>
      <c r="H144" s="736" t="s">
        <v>1104</v>
      </c>
      <c r="I144" s="73"/>
      <c r="J144" s="757"/>
    </row>
    <row r="145" spans="1:10" s="16" customFormat="1" ht="33.75" x14ac:dyDescent="0.2">
      <c r="A145" s="754" t="s">
        <v>1105</v>
      </c>
      <c r="B145" s="695" t="s">
        <v>1106</v>
      </c>
      <c r="C145" s="48" t="s">
        <v>830</v>
      </c>
      <c r="D145" s="734">
        <v>42</v>
      </c>
      <c r="E145" s="751">
        <v>9536753.6099999994</v>
      </c>
      <c r="F145" s="735" t="s">
        <v>1107</v>
      </c>
      <c r="G145" s="711" t="s">
        <v>224</v>
      </c>
      <c r="H145" s="736" t="s">
        <v>1108</v>
      </c>
      <c r="I145" s="73"/>
      <c r="J145" s="757"/>
    </row>
    <row r="146" spans="1:10" s="16" customFormat="1" ht="22.5" x14ac:dyDescent="0.2">
      <c r="A146" s="754" t="s">
        <v>1109</v>
      </c>
      <c r="B146" s="695" t="s">
        <v>1110</v>
      </c>
      <c r="C146" s="48" t="s">
        <v>830</v>
      </c>
      <c r="D146" s="734">
        <v>43</v>
      </c>
      <c r="E146" s="751">
        <v>53345736.369999997</v>
      </c>
      <c r="F146" s="735" t="s">
        <v>1033</v>
      </c>
      <c r="G146" s="711" t="s">
        <v>224</v>
      </c>
      <c r="H146" s="736" t="s">
        <v>1111</v>
      </c>
      <c r="I146" s="73"/>
      <c r="J146" s="757"/>
    </row>
    <row r="147" spans="1:10" s="16" customFormat="1" ht="22.5" x14ac:dyDescent="0.2">
      <c r="A147" s="754" t="s">
        <v>1112</v>
      </c>
      <c r="B147" s="695" t="s">
        <v>1113</v>
      </c>
      <c r="C147" s="48" t="s">
        <v>830</v>
      </c>
      <c r="D147" s="734">
        <v>44</v>
      </c>
      <c r="E147" s="751">
        <v>16909588.899999999</v>
      </c>
      <c r="F147" s="735" t="s">
        <v>1114</v>
      </c>
      <c r="G147" s="711" t="s">
        <v>224</v>
      </c>
      <c r="H147" s="736" t="s">
        <v>1115</v>
      </c>
      <c r="I147" s="73"/>
      <c r="J147" s="757"/>
    </row>
    <row r="148" spans="1:10" s="16" customFormat="1" ht="67.5" x14ac:dyDescent="0.2">
      <c r="A148" s="754" t="s">
        <v>1116</v>
      </c>
      <c r="B148" s="695" t="s">
        <v>1117</v>
      </c>
      <c r="C148" s="48" t="s">
        <v>830</v>
      </c>
      <c r="D148" s="734">
        <v>45</v>
      </c>
      <c r="E148" s="751">
        <v>102182020.37</v>
      </c>
      <c r="F148" s="735" t="s">
        <v>1118</v>
      </c>
      <c r="G148" s="711" t="s">
        <v>224</v>
      </c>
      <c r="H148" s="736" t="s">
        <v>1119</v>
      </c>
      <c r="I148" s="73"/>
      <c r="J148" s="757"/>
    </row>
    <row r="149" spans="1:10" s="16" customFormat="1" ht="33.75" x14ac:dyDescent="0.2">
      <c r="A149" s="754" t="s">
        <v>1120</v>
      </c>
      <c r="B149" s="695" t="s">
        <v>1121</v>
      </c>
      <c r="C149" s="48" t="s">
        <v>830</v>
      </c>
      <c r="D149" s="734">
        <v>46</v>
      </c>
      <c r="E149" s="751">
        <v>824613833.22000003</v>
      </c>
      <c r="F149" s="735" t="s">
        <v>1122</v>
      </c>
      <c r="G149" s="711" t="s">
        <v>224</v>
      </c>
      <c r="H149" s="736" t="s">
        <v>1123</v>
      </c>
      <c r="I149" s="73"/>
      <c r="J149" s="757"/>
    </row>
    <row r="150" spans="1:10" s="16" customFormat="1" ht="22.5" x14ac:dyDescent="0.2">
      <c r="A150" s="754" t="s">
        <v>1124</v>
      </c>
      <c r="B150" s="695" t="s">
        <v>1125</v>
      </c>
      <c r="C150" s="48" t="s">
        <v>830</v>
      </c>
      <c r="D150" s="734">
        <v>47</v>
      </c>
      <c r="E150" s="751">
        <v>1373820736.5599999</v>
      </c>
      <c r="F150" s="735" t="s">
        <v>1014</v>
      </c>
      <c r="G150" s="711" t="s">
        <v>224</v>
      </c>
      <c r="H150" s="736" t="s">
        <v>1126</v>
      </c>
      <c r="I150" s="73"/>
      <c r="J150" s="757"/>
    </row>
    <row r="151" spans="1:10" s="16" customFormat="1" ht="22.5" x14ac:dyDescent="0.2">
      <c r="A151" s="754" t="s">
        <v>1127</v>
      </c>
      <c r="B151" s="695" t="s">
        <v>1128</v>
      </c>
      <c r="C151" s="48" t="s">
        <v>830</v>
      </c>
      <c r="D151" s="734">
        <v>48</v>
      </c>
      <c r="E151" s="751">
        <v>1368931140.9200001</v>
      </c>
      <c r="F151" s="735" t="s">
        <v>1041</v>
      </c>
      <c r="G151" s="711" t="s">
        <v>224</v>
      </c>
      <c r="H151" s="736" t="s">
        <v>1129</v>
      </c>
      <c r="I151" s="73"/>
      <c r="J151" s="757"/>
    </row>
    <row r="152" spans="1:10" s="16" customFormat="1" ht="45" x14ac:dyDescent="0.2">
      <c r="A152" s="754" t="s">
        <v>1130</v>
      </c>
      <c r="B152" s="695" t="s">
        <v>1131</v>
      </c>
      <c r="C152" s="48" t="s">
        <v>830</v>
      </c>
      <c r="D152" s="734">
        <v>49</v>
      </c>
      <c r="E152" s="751">
        <v>639324</v>
      </c>
      <c r="F152" s="735" t="s">
        <v>1132</v>
      </c>
      <c r="G152" s="711" t="s">
        <v>224</v>
      </c>
      <c r="H152" s="736" t="s">
        <v>1133</v>
      </c>
      <c r="I152" s="73"/>
      <c r="J152" s="757"/>
    </row>
    <row r="153" spans="1:10" s="16" customFormat="1" ht="33.75" x14ac:dyDescent="0.2">
      <c r="A153" s="754" t="s">
        <v>1134</v>
      </c>
      <c r="B153" s="695" t="s">
        <v>1135</v>
      </c>
      <c r="C153" s="48" t="s">
        <v>830</v>
      </c>
      <c r="D153" s="734">
        <v>50</v>
      </c>
      <c r="E153" s="751">
        <v>98409.47</v>
      </c>
      <c r="F153" s="735" t="s">
        <v>1136</v>
      </c>
      <c r="G153" s="711" t="s">
        <v>224</v>
      </c>
      <c r="H153" s="736" t="s">
        <v>1123</v>
      </c>
      <c r="I153" s="73"/>
      <c r="J153" s="757"/>
    </row>
    <row r="154" spans="1:10" s="16" customFormat="1" ht="33.75" x14ac:dyDescent="0.2">
      <c r="A154" s="754" t="s">
        <v>1134</v>
      </c>
      <c r="B154" s="695" t="s">
        <v>1135</v>
      </c>
      <c r="C154" s="48" t="s">
        <v>830</v>
      </c>
      <c r="D154" s="734">
        <v>50</v>
      </c>
      <c r="E154" s="751">
        <v>115059.29</v>
      </c>
      <c r="F154" s="735" t="s">
        <v>1137</v>
      </c>
      <c r="G154" s="711" t="s">
        <v>224</v>
      </c>
      <c r="H154" s="736" t="s">
        <v>1138</v>
      </c>
      <c r="I154" s="73"/>
      <c r="J154" s="757"/>
    </row>
    <row r="155" spans="1:10" s="16" customFormat="1" ht="33.75" x14ac:dyDescent="0.2">
      <c r="A155" s="754" t="s">
        <v>1139</v>
      </c>
      <c r="B155" s="695" t="s">
        <v>1140</v>
      </c>
      <c r="C155" s="48" t="s">
        <v>830</v>
      </c>
      <c r="D155" s="734">
        <v>51</v>
      </c>
      <c r="E155" s="751">
        <v>201429</v>
      </c>
      <c r="F155" s="735" t="s">
        <v>1141</v>
      </c>
      <c r="G155" s="711" t="s">
        <v>224</v>
      </c>
      <c r="H155" s="736" t="s">
        <v>1142</v>
      </c>
      <c r="I155" s="73"/>
      <c r="J155" s="757"/>
    </row>
    <row r="156" spans="1:10" s="16" customFormat="1" ht="45" x14ac:dyDescent="0.2">
      <c r="A156" s="754" t="s">
        <v>1143</v>
      </c>
      <c r="B156" s="695" t="s">
        <v>1144</v>
      </c>
      <c r="C156" s="48" t="s">
        <v>830</v>
      </c>
      <c r="D156" s="734">
        <v>52</v>
      </c>
      <c r="E156" s="751">
        <v>162190</v>
      </c>
      <c r="F156" s="735" t="s">
        <v>1145</v>
      </c>
      <c r="G156" s="711" t="s">
        <v>224</v>
      </c>
      <c r="H156" s="736" t="s">
        <v>1146</v>
      </c>
      <c r="I156" s="73"/>
      <c r="J156" s="757"/>
    </row>
    <row r="157" spans="1:10" s="16" customFormat="1" ht="56.25" x14ac:dyDescent="0.2">
      <c r="A157" s="754" t="s">
        <v>1147</v>
      </c>
      <c r="B157" s="695" t="s">
        <v>1148</v>
      </c>
      <c r="C157" s="48" t="s">
        <v>830</v>
      </c>
      <c r="D157" s="734">
        <v>53</v>
      </c>
      <c r="E157" s="751">
        <v>99650</v>
      </c>
      <c r="F157" s="735" t="s">
        <v>1149</v>
      </c>
      <c r="G157" s="711" t="s">
        <v>224</v>
      </c>
      <c r="H157" s="736" t="s">
        <v>1150</v>
      </c>
      <c r="I157" s="73"/>
      <c r="J157" s="757"/>
    </row>
    <row r="158" spans="1:10" s="16" customFormat="1" ht="45" x14ac:dyDescent="0.2">
      <c r="A158" s="754" t="s">
        <v>1151</v>
      </c>
      <c r="B158" s="695" t="s">
        <v>1152</v>
      </c>
      <c r="C158" s="48" t="s">
        <v>830</v>
      </c>
      <c r="D158" s="734">
        <v>54</v>
      </c>
      <c r="E158" s="751">
        <v>233965.6</v>
      </c>
      <c r="F158" s="735" t="s">
        <v>1153</v>
      </c>
      <c r="G158" s="711" t="s">
        <v>224</v>
      </c>
      <c r="H158" s="736" t="s">
        <v>1154</v>
      </c>
      <c r="I158" s="73"/>
      <c r="J158" s="757"/>
    </row>
    <row r="159" spans="1:10" s="16" customFormat="1" ht="56.25" x14ac:dyDescent="0.2">
      <c r="A159" s="754" t="s">
        <v>1155</v>
      </c>
      <c r="B159" s="695" t="s">
        <v>1156</v>
      </c>
      <c r="C159" s="48" t="s">
        <v>830</v>
      </c>
      <c r="D159" s="734">
        <v>55</v>
      </c>
      <c r="E159" s="751">
        <v>226547</v>
      </c>
      <c r="F159" s="735" t="s">
        <v>1157</v>
      </c>
      <c r="G159" s="711" t="s">
        <v>224</v>
      </c>
      <c r="H159" s="736" t="s">
        <v>991</v>
      </c>
      <c r="I159" s="73"/>
      <c r="J159" s="757"/>
    </row>
    <row r="160" spans="1:10" s="16" customFormat="1" ht="56.25" x14ac:dyDescent="0.2">
      <c r="A160" s="754" t="s">
        <v>1158</v>
      </c>
      <c r="B160" s="695" t="s">
        <v>1156</v>
      </c>
      <c r="C160" s="48" t="s">
        <v>830</v>
      </c>
      <c r="D160" s="734">
        <v>55</v>
      </c>
      <c r="E160" s="751">
        <v>313990</v>
      </c>
      <c r="F160" s="735" t="s">
        <v>1159</v>
      </c>
      <c r="G160" s="711" t="s">
        <v>224</v>
      </c>
      <c r="H160" s="736" t="s">
        <v>991</v>
      </c>
      <c r="I160" s="73"/>
      <c r="J160" s="757"/>
    </row>
    <row r="161" spans="1:10" s="16" customFormat="1" ht="33.75" x14ac:dyDescent="0.2">
      <c r="A161" s="754" t="s">
        <v>1160</v>
      </c>
      <c r="B161" s="695" t="s">
        <v>1161</v>
      </c>
      <c r="C161" s="48" t="s">
        <v>830</v>
      </c>
      <c r="D161" s="734">
        <v>55</v>
      </c>
      <c r="E161" s="751">
        <v>76101.02</v>
      </c>
      <c r="F161" s="735" t="s">
        <v>1162</v>
      </c>
      <c r="G161" s="711" t="s">
        <v>224</v>
      </c>
      <c r="H161" s="736" t="s">
        <v>1163</v>
      </c>
      <c r="I161" s="73"/>
      <c r="J161" s="757"/>
    </row>
    <row r="162" spans="1:10" s="16" customFormat="1" ht="33.75" x14ac:dyDescent="0.2">
      <c r="A162" s="754" t="s">
        <v>1164</v>
      </c>
      <c r="B162" s="695" t="s">
        <v>1161</v>
      </c>
      <c r="C162" s="48" t="s">
        <v>830</v>
      </c>
      <c r="D162" s="734">
        <v>55</v>
      </c>
      <c r="E162" s="751">
        <v>316911.62</v>
      </c>
      <c r="F162" s="735" t="s">
        <v>1165</v>
      </c>
      <c r="G162" s="711" t="s">
        <v>224</v>
      </c>
      <c r="H162" s="736" t="s">
        <v>1163</v>
      </c>
      <c r="I162" s="73"/>
      <c r="J162" s="757"/>
    </row>
    <row r="163" spans="1:10" s="16" customFormat="1" ht="33.75" x14ac:dyDescent="0.2">
      <c r="A163" s="754" t="s">
        <v>1166</v>
      </c>
      <c r="B163" s="695" t="s">
        <v>1161</v>
      </c>
      <c r="C163" s="48" t="s">
        <v>830</v>
      </c>
      <c r="D163" s="734">
        <v>55</v>
      </c>
      <c r="E163" s="751">
        <v>295715.53000000003</v>
      </c>
      <c r="F163" s="735" t="s">
        <v>1167</v>
      </c>
      <c r="G163" s="711" t="s">
        <v>224</v>
      </c>
      <c r="H163" s="736" t="s">
        <v>1163</v>
      </c>
      <c r="I163" s="73"/>
      <c r="J163" s="757"/>
    </row>
    <row r="164" spans="1:10" s="16" customFormat="1" ht="67.5" x14ac:dyDescent="0.2">
      <c r="A164" s="754" t="s">
        <v>1168</v>
      </c>
      <c r="B164" s="695" t="s">
        <v>1161</v>
      </c>
      <c r="C164" s="48" t="s">
        <v>830</v>
      </c>
      <c r="D164" s="734">
        <v>55</v>
      </c>
      <c r="E164" s="751">
        <v>1484506.67</v>
      </c>
      <c r="F164" s="735" t="s">
        <v>1169</v>
      </c>
      <c r="G164" s="711" t="s">
        <v>224</v>
      </c>
      <c r="H164" s="736" t="s">
        <v>1163</v>
      </c>
      <c r="I164" s="73"/>
      <c r="J164" s="757"/>
    </row>
    <row r="165" spans="1:10" s="16" customFormat="1" ht="33.75" x14ac:dyDescent="0.2">
      <c r="A165" s="754" t="s">
        <v>1170</v>
      </c>
      <c r="B165" s="695" t="s">
        <v>1161</v>
      </c>
      <c r="C165" s="48" t="s">
        <v>830</v>
      </c>
      <c r="D165" s="734">
        <v>55</v>
      </c>
      <c r="E165" s="751">
        <v>225900</v>
      </c>
      <c r="F165" s="735" t="s">
        <v>1171</v>
      </c>
      <c r="G165" s="711" t="s">
        <v>224</v>
      </c>
      <c r="H165" s="736" t="s">
        <v>1163</v>
      </c>
      <c r="I165" s="73"/>
      <c r="J165" s="757"/>
    </row>
    <row r="166" spans="1:10" s="16" customFormat="1" ht="33.75" x14ac:dyDescent="0.2">
      <c r="A166" s="754" t="s">
        <v>1172</v>
      </c>
      <c r="B166" s="695" t="s">
        <v>1161</v>
      </c>
      <c r="C166" s="48" t="s">
        <v>830</v>
      </c>
      <c r="D166" s="734">
        <v>55</v>
      </c>
      <c r="E166" s="751">
        <v>265000</v>
      </c>
      <c r="F166" s="735" t="s">
        <v>1173</v>
      </c>
      <c r="G166" s="711" t="s">
        <v>224</v>
      </c>
      <c r="H166" s="736" t="s">
        <v>1163</v>
      </c>
      <c r="I166" s="73"/>
      <c r="J166" s="757"/>
    </row>
    <row r="167" spans="1:10" s="16" customFormat="1" ht="33.75" x14ac:dyDescent="0.2">
      <c r="A167" s="754" t="s">
        <v>1174</v>
      </c>
      <c r="B167" s="695" t="s">
        <v>1161</v>
      </c>
      <c r="C167" s="48" t="s">
        <v>830</v>
      </c>
      <c r="D167" s="734">
        <v>55</v>
      </c>
      <c r="E167" s="751">
        <v>245241.34</v>
      </c>
      <c r="F167" s="735" t="s">
        <v>1175</v>
      </c>
      <c r="G167" s="711" t="s">
        <v>224</v>
      </c>
      <c r="H167" s="736" t="s">
        <v>1163</v>
      </c>
      <c r="I167" s="73"/>
      <c r="J167" s="757"/>
    </row>
    <row r="168" spans="1:10" s="16" customFormat="1" ht="56.25" x14ac:dyDescent="0.2">
      <c r="A168" s="754" t="s">
        <v>1176</v>
      </c>
      <c r="B168" s="695" t="s">
        <v>1177</v>
      </c>
      <c r="C168" s="48" t="s">
        <v>830</v>
      </c>
      <c r="D168" s="734">
        <v>56</v>
      </c>
      <c r="E168" s="751">
        <v>188390.8</v>
      </c>
      <c r="F168" s="735" t="s">
        <v>1178</v>
      </c>
      <c r="G168" s="711" t="s">
        <v>224</v>
      </c>
      <c r="H168" s="736" t="s">
        <v>1163</v>
      </c>
      <c r="I168" s="73"/>
      <c r="J168" s="757"/>
    </row>
    <row r="169" spans="1:10" s="16" customFormat="1" ht="45" x14ac:dyDescent="0.2">
      <c r="A169" s="754" t="s">
        <v>1179</v>
      </c>
      <c r="B169" s="695" t="s">
        <v>1177</v>
      </c>
      <c r="C169" s="48" t="s">
        <v>830</v>
      </c>
      <c r="D169" s="734">
        <v>56</v>
      </c>
      <c r="E169" s="751">
        <v>233635.96</v>
      </c>
      <c r="F169" s="735" t="s">
        <v>1180</v>
      </c>
      <c r="G169" s="711" t="s">
        <v>224</v>
      </c>
      <c r="H169" s="736" t="s">
        <v>1163</v>
      </c>
      <c r="I169" s="73"/>
      <c r="J169" s="757"/>
    </row>
    <row r="170" spans="1:10" s="16" customFormat="1" ht="56.25" x14ac:dyDescent="0.2">
      <c r="A170" s="754" t="s">
        <v>1181</v>
      </c>
      <c r="B170" s="695" t="s">
        <v>1177</v>
      </c>
      <c r="C170" s="48" t="s">
        <v>830</v>
      </c>
      <c r="D170" s="734">
        <v>56</v>
      </c>
      <c r="E170" s="751">
        <v>357071.79</v>
      </c>
      <c r="F170" s="735" t="s">
        <v>1182</v>
      </c>
      <c r="G170" s="711" t="s">
        <v>224</v>
      </c>
      <c r="H170" s="736" t="s">
        <v>1163</v>
      </c>
      <c r="I170" s="73"/>
      <c r="J170" s="757"/>
    </row>
    <row r="171" spans="1:10" s="16" customFormat="1" ht="56.25" x14ac:dyDescent="0.2">
      <c r="A171" s="754" t="s">
        <v>1183</v>
      </c>
      <c r="B171" s="695" t="s">
        <v>1177</v>
      </c>
      <c r="C171" s="48" t="s">
        <v>830</v>
      </c>
      <c r="D171" s="734">
        <v>56</v>
      </c>
      <c r="E171" s="751">
        <v>70696.09</v>
      </c>
      <c r="F171" s="735" t="s">
        <v>1184</v>
      </c>
      <c r="G171" s="711" t="s">
        <v>224</v>
      </c>
      <c r="H171" s="736" t="s">
        <v>1163</v>
      </c>
      <c r="I171" s="73"/>
      <c r="J171" s="757"/>
    </row>
    <row r="172" spans="1:10" s="16" customFormat="1" ht="45" x14ac:dyDescent="0.2">
      <c r="A172" s="754" t="s">
        <v>1185</v>
      </c>
      <c r="B172" s="695" t="s">
        <v>1177</v>
      </c>
      <c r="C172" s="48" t="s">
        <v>830</v>
      </c>
      <c r="D172" s="734">
        <v>56</v>
      </c>
      <c r="E172" s="751">
        <v>125754.02</v>
      </c>
      <c r="F172" s="735" t="s">
        <v>1186</v>
      </c>
      <c r="G172" s="711" t="s">
        <v>224</v>
      </c>
      <c r="H172" s="736" t="s">
        <v>1163</v>
      </c>
      <c r="I172" s="73"/>
      <c r="J172" s="757"/>
    </row>
    <row r="173" spans="1:10" s="16" customFormat="1" ht="45" x14ac:dyDescent="0.2">
      <c r="A173" s="754" t="s">
        <v>1187</v>
      </c>
      <c r="B173" s="695" t="s">
        <v>1188</v>
      </c>
      <c r="C173" s="48" t="s">
        <v>830</v>
      </c>
      <c r="D173" s="734">
        <v>57</v>
      </c>
      <c r="E173" s="751">
        <v>1188603.73</v>
      </c>
      <c r="F173" s="735" t="s">
        <v>1189</v>
      </c>
      <c r="G173" s="711" t="s">
        <v>224</v>
      </c>
      <c r="H173" s="736" t="s">
        <v>1027</v>
      </c>
      <c r="I173" s="73"/>
      <c r="J173" s="757"/>
    </row>
    <row r="174" spans="1:10" s="16" customFormat="1" ht="45" x14ac:dyDescent="0.2">
      <c r="A174" s="754" t="s">
        <v>1190</v>
      </c>
      <c r="B174" s="695" t="s">
        <v>1188</v>
      </c>
      <c r="C174" s="48" t="s">
        <v>830</v>
      </c>
      <c r="D174" s="734">
        <v>57</v>
      </c>
      <c r="E174" s="751">
        <v>1624712.73</v>
      </c>
      <c r="F174" s="735" t="s">
        <v>1191</v>
      </c>
      <c r="G174" s="711" t="s">
        <v>224</v>
      </c>
      <c r="H174" s="736" t="s">
        <v>1027</v>
      </c>
      <c r="I174" s="73"/>
      <c r="J174" s="757"/>
    </row>
    <row r="175" spans="1:10" s="16" customFormat="1" ht="56.25" x14ac:dyDescent="0.2">
      <c r="A175" s="754" t="s">
        <v>1192</v>
      </c>
      <c r="B175" s="695" t="s">
        <v>1188</v>
      </c>
      <c r="C175" s="48" t="s">
        <v>830</v>
      </c>
      <c r="D175" s="734">
        <v>57</v>
      </c>
      <c r="E175" s="751">
        <v>1637503.25</v>
      </c>
      <c r="F175" s="735" t="s">
        <v>1193</v>
      </c>
      <c r="G175" s="711" t="s">
        <v>224</v>
      </c>
      <c r="H175" s="736" t="s">
        <v>1027</v>
      </c>
      <c r="I175" s="73"/>
      <c r="J175" s="757"/>
    </row>
    <row r="176" spans="1:10" s="16" customFormat="1" ht="45" x14ac:dyDescent="0.2">
      <c r="A176" s="754" t="s">
        <v>1194</v>
      </c>
      <c r="B176" s="695" t="s">
        <v>1188</v>
      </c>
      <c r="C176" s="48" t="s">
        <v>830</v>
      </c>
      <c r="D176" s="734">
        <v>57</v>
      </c>
      <c r="E176" s="751">
        <v>477951.4</v>
      </c>
      <c r="F176" s="735" t="s">
        <v>1195</v>
      </c>
      <c r="G176" s="711" t="s">
        <v>224</v>
      </c>
      <c r="H176" s="736" t="s">
        <v>1027</v>
      </c>
      <c r="I176" s="73"/>
      <c r="J176" s="757"/>
    </row>
    <row r="177" spans="1:10" s="16" customFormat="1" ht="56.25" x14ac:dyDescent="0.2">
      <c r="A177" s="754" t="s">
        <v>1196</v>
      </c>
      <c r="B177" s="695" t="s">
        <v>1188</v>
      </c>
      <c r="C177" s="48" t="s">
        <v>830</v>
      </c>
      <c r="D177" s="734">
        <v>57</v>
      </c>
      <c r="E177" s="751">
        <v>1700335.74</v>
      </c>
      <c r="F177" s="735" t="s">
        <v>1197</v>
      </c>
      <c r="G177" s="711" t="s">
        <v>224</v>
      </c>
      <c r="H177" s="736" t="s">
        <v>1027</v>
      </c>
      <c r="I177" s="73"/>
      <c r="J177" s="757"/>
    </row>
    <row r="178" spans="1:10" s="16" customFormat="1" ht="45" x14ac:dyDescent="0.2">
      <c r="A178" s="754" t="s">
        <v>1198</v>
      </c>
      <c r="B178" s="695" t="s">
        <v>1188</v>
      </c>
      <c r="C178" s="48" t="s">
        <v>830</v>
      </c>
      <c r="D178" s="734">
        <v>57</v>
      </c>
      <c r="E178" s="751">
        <v>2175001.4500000002</v>
      </c>
      <c r="F178" s="735" t="s">
        <v>1153</v>
      </c>
      <c r="G178" s="711" t="s">
        <v>224</v>
      </c>
      <c r="H178" s="736" t="s">
        <v>1027</v>
      </c>
      <c r="I178" s="73"/>
      <c r="J178" s="757"/>
    </row>
    <row r="179" spans="1:10" s="16" customFormat="1" ht="45" x14ac:dyDescent="0.2">
      <c r="A179" s="754" t="s">
        <v>1199</v>
      </c>
      <c r="B179" s="695" t="s">
        <v>1200</v>
      </c>
      <c r="C179" s="48" t="s">
        <v>830</v>
      </c>
      <c r="D179" s="734">
        <v>58</v>
      </c>
      <c r="E179" s="751">
        <v>86982</v>
      </c>
      <c r="F179" s="735" t="s">
        <v>1201</v>
      </c>
      <c r="G179" s="711" t="s">
        <v>224</v>
      </c>
      <c r="H179" s="736" t="s">
        <v>1163</v>
      </c>
      <c r="I179" s="73"/>
      <c r="J179" s="757"/>
    </row>
    <row r="180" spans="1:10" s="16" customFormat="1" ht="45" x14ac:dyDescent="0.2">
      <c r="A180" s="754" t="s">
        <v>1202</v>
      </c>
      <c r="B180" s="695" t="s">
        <v>1200</v>
      </c>
      <c r="C180" s="48" t="s">
        <v>830</v>
      </c>
      <c r="D180" s="734">
        <v>58</v>
      </c>
      <c r="E180" s="751">
        <v>162914.53</v>
      </c>
      <c r="F180" s="735" t="s">
        <v>1203</v>
      </c>
      <c r="G180" s="711" t="s">
        <v>224</v>
      </c>
      <c r="H180" s="736" t="s">
        <v>1163</v>
      </c>
      <c r="I180" s="73"/>
      <c r="J180" s="757"/>
    </row>
    <row r="181" spans="1:10" s="16" customFormat="1" ht="45" x14ac:dyDescent="0.2">
      <c r="A181" s="754" t="s">
        <v>1204</v>
      </c>
      <c r="B181" s="695" t="s">
        <v>1200</v>
      </c>
      <c r="C181" s="48" t="s">
        <v>830</v>
      </c>
      <c r="D181" s="734">
        <v>58</v>
      </c>
      <c r="E181" s="751">
        <v>45600</v>
      </c>
      <c r="F181" s="735" t="s">
        <v>1205</v>
      </c>
      <c r="G181" s="711" t="s">
        <v>224</v>
      </c>
      <c r="H181" s="736" t="s">
        <v>1163</v>
      </c>
      <c r="I181" s="73"/>
      <c r="J181" s="757"/>
    </row>
    <row r="182" spans="1:10" s="16" customFormat="1" ht="45" x14ac:dyDescent="0.2">
      <c r="A182" s="754" t="s">
        <v>1206</v>
      </c>
      <c r="B182" s="695" t="s">
        <v>1200</v>
      </c>
      <c r="C182" s="48" t="s">
        <v>830</v>
      </c>
      <c r="D182" s="734">
        <v>58</v>
      </c>
      <c r="E182" s="751">
        <v>174685.01</v>
      </c>
      <c r="F182" s="735" t="s">
        <v>1207</v>
      </c>
      <c r="G182" s="711" t="s">
        <v>224</v>
      </c>
      <c r="H182" s="736" t="s">
        <v>1163</v>
      </c>
      <c r="I182" s="73"/>
      <c r="J182" s="757"/>
    </row>
    <row r="183" spans="1:10" s="16" customFormat="1" ht="45" x14ac:dyDescent="0.2">
      <c r="A183" s="754" t="s">
        <v>1208</v>
      </c>
      <c r="B183" s="695" t="s">
        <v>1200</v>
      </c>
      <c r="C183" s="48" t="s">
        <v>830</v>
      </c>
      <c r="D183" s="734">
        <v>58</v>
      </c>
      <c r="E183" s="751">
        <v>64181.56</v>
      </c>
      <c r="F183" s="735" t="s">
        <v>1209</v>
      </c>
      <c r="G183" s="711" t="s">
        <v>224</v>
      </c>
      <c r="H183" s="736" t="s">
        <v>1163</v>
      </c>
      <c r="I183" s="73"/>
      <c r="J183" s="757"/>
    </row>
    <row r="184" spans="1:10" s="16" customFormat="1" ht="45" x14ac:dyDescent="0.2">
      <c r="A184" s="754" t="s">
        <v>1210</v>
      </c>
      <c r="B184" s="695" t="s">
        <v>1200</v>
      </c>
      <c r="C184" s="48" t="s">
        <v>830</v>
      </c>
      <c r="D184" s="734">
        <v>58</v>
      </c>
      <c r="E184" s="751">
        <v>64640</v>
      </c>
      <c r="F184" s="735" t="s">
        <v>1211</v>
      </c>
      <c r="G184" s="711" t="s">
        <v>224</v>
      </c>
      <c r="H184" s="736" t="s">
        <v>1163</v>
      </c>
      <c r="I184" s="73"/>
      <c r="J184" s="757"/>
    </row>
    <row r="185" spans="1:10" s="16" customFormat="1" ht="45" x14ac:dyDescent="0.2">
      <c r="A185" s="754" t="s">
        <v>1212</v>
      </c>
      <c r="B185" s="695" t="s">
        <v>1200</v>
      </c>
      <c r="C185" s="48" t="s">
        <v>830</v>
      </c>
      <c r="D185" s="734">
        <v>58</v>
      </c>
      <c r="E185" s="751">
        <v>193576.61</v>
      </c>
      <c r="F185" s="735" t="s">
        <v>1213</v>
      </c>
      <c r="G185" s="711" t="s">
        <v>224</v>
      </c>
      <c r="H185" s="736" t="s">
        <v>1163</v>
      </c>
      <c r="I185" s="73"/>
      <c r="J185" s="757"/>
    </row>
    <row r="186" spans="1:10" s="16" customFormat="1" ht="45" x14ac:dyDescent="0.2">
      <c r="A186" s="754" t="s">
        <v>1214</v>
      </c>
      <c r="B186" s="695" t="s">
        <v>1200</v>
      </c>
      <c r="C186" s="48" t="s">
        <v>830</v>
      </c>
      <c r="D186" s="734">
        <v>58</v>
      </c>
      <c r="E186" s="751">
        <v>100337.5</v>
      </c>
      <c r="F186" s="735" t="s">
        <v>1215</v>
      </c>
      <c r="G186" s="711" t="s">
        <v>224</v>
      </c>
      <c r="H186" s="736" t="s">
        <v>1163</v>
      </c>
      <c r="I186" s="73"/>
      <c r="J186" s="757"/>
    </row>
    <row r="187" spans="1:10" s="16" customFormat="1" ht="45" x14ac:dyDescent="0.2">
      <c r="A187" s="754" t="s">
        <v>1216</v>
      </c>
      <c r="B187" s="695" t="s">
        <v>1200</v>
      </c>
      <c r="C187" s="48" t="s">
        <v>830</v>
      </c>
      <c r="D187" s="734">
        <v>58</v>
      </c>
      <c r="E187" s="751">
        <v>47133.33</v>
      </c>
      <c r="F187" s="735" t="s">
        <v>1217</v>
      </c>
      <c r="G187" s="711" t="s">
        <v>224</v>
      </c>
      <c r="H187" s="736" t="s">
        <v>1163</v>
      </c>
      <c r="I187" s="73"/>
      <c r="J187" s="757"/>
    </row>
    <row r="188" spans="1:10" s="16" customFormat="1" ht="67.5" x14ac:dyDescent="0.2">
      <c r="A188" s="754" t="s">
        <v>1218</v>
      </c>
      <c r="B188" s="695" t="s">
        <v>1219</v>
      </c>
      <c r="C188" s="48" t="s">
        <v>830</v>
      </c>
      <c r="D188" s="734">
        <v>59</v>
      </c>
      <c r="E188" s="751">
        <v>284625</v>
      </c>
      <c r="F188" s="735" t="s">
        <v>1220</v>
      </c>
      <c r="G188" s="711" t="s">
        <v>224</v>
      </c>
      <c r="H188" s="736" t="s">
        <v>1163</v>
      </c>
      <c r="I188" s="73"/>
      <c r="J188" s="757"/>
    </row>
    <row r="189" spans="1:10" s="16" customFormat="1" ht="67.5" x14ac:dyDescent="0.2">
      <c r="A189" s="754" t="s">
        <v>1218</v>
      </c>
      <c r="B189" s="695" t="s">
        <v>1219</v>
      </c>
      <c r="C189" s="48" t="s">
        <v>830</v>
      </c>
      <c r="D189" s="734">
        <v>59</v>
      </c>
      <c r="E189" s="751">
        <v>146944.44</v>
      </c>
      <c r="F189" s="735" t="s">
        <v>1221</v>
      </c>
      <c r="G189" s="711" t="s">
        <v>224</v>
      </c>
      <c r="H189" s="736" t="s">
        <v>1163</v>
      </c>
      <c r="I189" s="73"/>
      <c r="J189" s="757"/>
    </row>
    <row r="190" spans="1:10" s="16" customFormat="1" ht="45" x14ac:dyDescent="0.2">
      <c r="A190" s="754" t="s">
        <v>1222</v>
      </c>
      <c r="B190" s="695" t="s">
        <v>1223</v>
      </c>
      <c r="C190" s="48" t="s">
        <v>830</v>
      </c>
      <c r="D190" s="734">
        <v>60</v>
      </c>
      <c r="E190" s="751">
        <v>1111240.3</v>
      </c>
      <c r="F190" s="735" t="s">
        <v>1224</v>
      </c>
      <c r="G190" s="711" t="s">
        <v>224</v>
      </c>
      <c r="H190" s="736" t="s">
        <v>1163</v>
      </c>
      <c r="I190" s="73"/>
      <c r="J190" s="757"/>
    </row>
    <row r="191" spans="1:10" s="16" customFormat="1" ht="45" x14ac:dyDescent="0.2">
      <c r="A191" s="754" t="s">
        <v>1225</v>
      </c>
      <c r="B191" s="695" t="s">
        <v>1223</v>
      </c>
      <c r="C191" s="48" t="s">
        <v>830</v>
      </c>
      <c r="D191" s="734">
        <v>60</v>
      </c>
      <c r="E191" s="751">
        <v>1220481.22</v>
      </c>
      <c r="F191" s="735" t="s">
        <v>1226</v>
      </c>
      <c r="G191" s="711" t="s">
        <v>224</v>
      </c>
      <c r="H191" s="736" t="s">
        <v>1163</v>
      </c>
      <c r="I191" s="73"/>
      <c r="J191" s="757"/>
    </row>
    <row r="192" spans="1:10" s="16" customFormat="1" ht="56.25" x14ac:dyDescent="0.2">
      <c r="A192" s="754" t="s">
        <v>1225</v>
      </c>
      <c r="B192" s="695" t="s">
        <v>1223</v>
      </c>
      <c r="C192" s="48" t="s">
        <v>830</v>
      </c>
      <c r="D192" s="734">
        <v>60</v>
      </c>
      <c r="E192" s="751">
        <v>849697.6</v>
      </c>
      <c r="F192" s="735" t="s">
        <v>1227</v>
      </c>
      <c r="G192" s="711" t="s">
        <v>224</v>
      </c>
      <c r="H192" s="736" t="s">
        <v>1163</v>
      </c>
      <c r="I192" s="73"/>
      <c r="J192" s="757"/>
    </row>
    <row r="193" spans="1:10" s="16" customFormat="1" ht="45" x14ac:dyDescent="0.2">
      <c r="A193" s="754" t="s">
        <v>1222</v>
      </c>
      <c r="B193" s="695" t="s">
        <v>1223</v>
      </c>
      <c r="C193" s="48" t="s">
        <v>830</v>
      </c>
      <c r="D193" s="734">
        <v>60</v>
      </c>
      <c r="E193" s="751">
        <v>166015.84</v>
      </c>
      <c r="F193" s="735" t="s">
        <v>1228</v>
      </c>
      <c r="G193" s="711" t="s">
        <v>224</v>
      </c>
      <c r="H193" s="736" t="s">
        <v>1163</v>
      </c>
      <c r="I193" s="73"/>
      <c r="J193" s="757"/>
    </row>
    <row r="194" spans="1:10" s="16" customFormat="1" ht="45" x14ac:dyDescent="0.2">
      <c r="A194" s="754" t="s">
        <v>1222</v>
      </c>
      <c r="B194" s="695" t="s">
        <v>1223</v>
      </c>
      <c r="C194" s="48" t="s">
        <v>830</v>
      </c>
      <c r="D194" s="734">
        <v>60</v>
      </c>
      <c r="E194" s="751">
        <v>215729.78</v>
      </c>
      <c r="F194" s="735" t="s">
        <v>1229</v>
      </c>
      <c r="G194" s="711" t="s">
        <v>224</v>
      </c>
      <c r="H194" s="736" t="s">
        <v>1163</v>
      </c>
      <c r="I194" s="73"/>
      <c r="J194" s="757"/>
    </row>
    <row r="195" spans="1:10" s="16" customFormat="1" ht="56.25" x14ac:dyDescent="0.2">
      <c r="A195" s="754" t="s">
        <v>1230</v>
      </c>
      <c r="B195" s="695" t="s">
        <v>1231</v>
      </c>
      <c r="C195" s="48" t="s">
        <v>830</v>
      </c>
      <c r="D195" s="734">
        <v>61</v>
      </c>
      <c r="E195" s="751">
        <v>4081200</v>
      </c>
      <c r="F195" s="735" t="s">
        <v>1221</v>
      </c>
      <c r="G195" s="711" t="s">
        <v>224</v>
      </c>
      <c r="H195" s="736" t="s">
        <v>1232</v>
      </c>
      <c r="I195" s="73"/>
      <c r="J195" s="757"/>
    </row>
    <row r="196" spans="1:10" s="16" customFormat="1" ht="67.5" x14ac:dyDescent="0.2">
      <c r="A196" s="754" t="s">
        <v>1233</v>
      </c>
      <c r="B196" s="695" t="s">
        <v>1234</v>
      </c>
      <c r="C196" s="48" t="s">
        <v>830</v>
      </c>
      <c r="D196" s="734">
        <v>62</v>
      </c>
      <c r="E196" s="751">
        <v>253398.63</v>
      </c>
      <c r="F196" s="735" t="s">
        <v>1157</v>
      </c>
      <c r="G196" s="711" t="s">
        <v>224</v>
      </c>
      <c r="H196" s="736" t="s">
        <v>1235</v>
      </c>
      <c r="I196" s="73"/>
      <c r="J196" s="757"/>
    </row>
    <row r="197" spans="1:10" s="16" customFormat="1" ht="56.25" x14ac:dyDescent="0.2">
      <c r="A197" s="754" t="s">
        <v>1236</v>
      </c>
      <c r="B197" s="695" t="s">
        <v>1237</v>
      </c>
      <c r="C197" s="48" t="s">
        <v>830</v>
      </c>
      <c r="D197" s="734">
        <v>63</v>
      </c>
      <c r="E197" s="751">
        <v>268697.53999999998</v>
      </c>
      <c r="F197" s="735" t="s">
        <v>1227</v>
      </c>
      <c r="G197" s="711" t="s">
        <v>224</v>
      </c>
      <c r="H197" s="736" t="s">
        <v>1238</v>
      </c>
      <c r="I197" s="73"/>
      <c r="J197" s="757"/>
    </row>
    <row r="198" spans="1:10" s="16" customFormat="1" ht="33.75" x14ac:dyDescent="0.2">
      <c r="A198" s="754" t="s">
        <v>1239</v>
      </c>
      <c r="B198" s="695" t="s">
        <v>1237</v>
      </c>
      <c r="C198" s="48" t="s">
        <v>830</v>
      </c>
      <c r="D198" s="734">
        <v>63</v>
      </c>
      <c r="E198" s="751">
        <v>208921.28</v>
      </c>
      <c r="F198" s="735" t="s">
        <v>1229</v>
      </c>
      <c r="G198" s="711" t="s">
        <v>224</v>
      </c>
      <c r="H198" s="736" t="s">
        <v>1238</v>
      </c>
      <c r="I198" s="73"/>
      <c r="J198" s="757"/>
    </row>
    <row r="199" spans="1:10" s="16" customFormat="1" ht="33.75" x14ac:dyDescent="0.2">
      <c r="A199" s="754" t="s">
        <v>1236</v>
      </c>
      <c r="B199" s="695" t="s">
        <v>1237</v>
      </c>
      <c r="C199" s="48" t="s">
        <v>830</v>
      </c>
      <c r="D199" s="734">
        <v>63</v>
      </c>
      <c r="E199" s="751">
        <v>233640</v>
      </c>
      <c r="F199" s="735" t="s">
        <v>1240</v>
      </c>
      <c r="G199" s="711" t="s">
        <v>224</v>
      </c>
      <c r="H199" s="736" t="s">
        <v>1238</v>
      </c>
      <c r="I199" s="73"/>
      <c r="J199" s="757"/>
    </row>
    <row r="200" spans="1:10" s="16" customFormat="1" ht="45" x14ac:dyDescent="0.2">
      <c r="A200" s="754" t="s">
        <v>1241</v>
      </c>
      <c r="B200" s="695" t="s">
        <v>1242</v>
      </c>
      <c r="C200" s="48" t="s">
        <v>830</v>
      </c>
      <c r="D200" s="734">
        <v>64</v>
      </c>
      <c r="E200" s="751">
        <v>105343.41</v>
      </c>
      <c r="F200" s="735" t="s">
        <v>1243</v>
      </c>
      <c r="G200" s="711" t="s">
        <v>224</v>
      </c>
      <c r="H200" s="736" t="s">
        <v>1244</v>
      </c>
      <c r="I200" s="73"/>
      <c r="J200" s="757"/>
    </row>
    <row r="201" spans="1:10" s="16" customFormat="1" ht="45" x14ac:dyDescent="0.2">
      <c r="A201" s="754" t="s">
        <v>1245</v>
      </c>
      <c r="B201" s="695" t="s">
        <v>1242</v>
      </c>
      <c r="C201" s="48" t="s">
        <v>830</v>
      </c>
      <c r="D201" s="734">
        <v>64</v>
      </c>
      <c r="E201" s="751">
        <v>38000</v>
      </c>
      <c r="F201" s="735" t="s">
        <v>1246</v>
      </c>
      <c r="G201" s="711" t="s">
        <v>224</v>
      </c>
      <c r="H201" s="736" t="s">
        <v>1244</v>
      </c>
      <c r="I201" s="73"/>
      <c r="J201" s="757"/>
    </row>
    <row r="202" spans="1:10" s="16" customFormat="1" ht="56.25" x14ac:dyDescent="0.2">
      <c r="A202" s="754" t="s">
        <v>1247</v>
      </c>
      <c r="B202" s="695" t="s">
        <v>1242</v>
      </c>
      <c r="C202" s="48" t="s">
        <v>830</v>
      </c>
      <c r="D202" s="734">
        <v>64</v>
      </c>
      <c r="E202" s="751">
        <v>358125</v>
      </c>
      <c r="F202" s="735" t="s">
        <v>1141</v>
      </c>
      <c r="G202" s="711" t="s">
        <v>224</v>
      </c>
      <c r="H202" s="736" t="s">
        <v>1244</v>
      </c>
      <c r="I202" s="73"/>
      <c r="J202" s="757"/>
    </row>
    <row r="203" spans="1:10" s="16" customFormat="1" ht="45" x14ac:dyDescent="0.2">
      <c r="A203" s="754" t="s">
        <v>1248</v>
      </c>
      <c r="B203" s="695" t="s">
        <v>1249</v>
      </c>
      <c r="C203" s="48" t="s">
        <v>830</v>
      </c>
      <c r="D203" s="734">
        <v>65</v>
      </c>
      <c r="E203" s="751">
        <v>497549.95</v>
      </c>
      <c r="F203" s="735" t="s">
        <v>1250</v>
      </c>
      <c r="G203" s="711" t="s">
        <v>224</v>
      </c>
      <c r="H203" s="736" t="s">
        <v>1251</v>
      </c>
      <c r="I203" s="73"/>
      <c r="J203" s="757"/>
    </row>
    <row r="204" spans="1:10" s="16" customFormat="1" ht="56.25" x14ac:dyDescent="0.2">
      <c r="A204" s="754" t="s">
        <v>1252</v>
      </c>
      <c r="B204" s="695" t="s">
        <v>1249</v>
      </c>
      <c r="C204" s="48" t="s">
        <v>830</v>
      </c>
      <c r="D204" s="734">
        <v>65</v>
      </c>
      <c r="E204" s="751">
        <v>899855.95</v>
      </c>
      <c r="F204" s="735" t="s">
        <v>1253</v>
      </c>
      <c r="G204" s="711" t="s">
        <v>224</v>
      </c>
      <c r="H204" s="736" t="s">
        <v>1254</v>
      </c>
      <c r="I204" s="73"/>
      <c r="J204" s="757"/>
    </row>
    <row r="205" spans="1:10" s="16" customFormat="1" ht="67.5" x14ac:dyDescent="0.2">
      <c r="A205" s="754" t="s">
        <v>1255</v>
      </c>
      <c r="B205" s="695" t="s">
        <v>1249</v>
      </c>
      <c r="C205" s="48" t="s">
        <v>830</v>
      </c>
      <c r="D205" s="734">
        <v>65</v>
      </c>
      <c r="E205" s="751">
        <v>1786257.95</v>
      </c>
      <c r="F205" s="735" t="s">
        <v>1256</v>
      </c>
      <c r="G205" s="711" t="s">
        <v>224</v>
      </c>
      <c r="H205" s="736" t="s">
        <v>1254</v>
      </c>
      <c r="I205" s="73"/>
      <c r="J205" s="757"/>
    </row>
    <row r="206" spans="1:10" s="16" customFormat="1" ht="33.75" x14ac:dyDescent="0.2">
      <c r="A206" s="754" t="s">
        <v>1257</v>
      </c>
      <c r="B206" s="695" t="s">
        <v>1258</v>
      </c>
      <c r="C206" s="48" t="s">
        <v>830</v>
      </c>
      <c r="D206" s="734">
        <v>66</v>
      </c>
      <c r="E206" s="751">
        <v>325512</v>
      </c>
      <c r="F206" s="735" t="s">
        <v>1259</v>
      </c>
      <c r="G206" s="711" t="s">
        <v>224</v>
      </c>
      <c r="H206" s="736" t="s">
        <v>1049</v>
      </c>
      <c r="I206" s="73"/>
      <c r="J206" s="757"/>
    </row>
    <row r="207" spans="1:10" s="16" customFormat="1" ht="56.25" x14ac:dyDescent="0.2">
      <c r="A207" s="754" t="s">
        <v>1260</v>
      </c>
      <c r="B207" s="695" t="s">
        <v>1261</v>
      </c>
      <c r="C207" s="48" t="s">
        <v>830</v>
      </c>
      <c r="D207" s="734">
        <v>67</v>
      </c>
      <c r="E207" s="751">
        <v>584425</v>
      </c>
      <c r="F207" s="735" t="s">
        <v>1262</v>
      </c>
      <c r="G207" s="711" t="s">
        <v>224</v>
      </c>
      <c r="H207" s="736" t="s">
        <v>1263</v>
      </c>
      <c r="I207" s="73"/>
      <c r="J207" s="757"/>
    </row>
    <row r="208" spans="1:10" s="16" customFormat="1" ht="67.5" x14ac:dyDescent="0.2">
      <c r="A208" s="754" t="s">
        <v>1264</v>
      </c>
      <c r="B208" s="695" t="s">
        <v>1265</v>
      </c>
      <c r="C208" s="48" t="s">
        <v>830</v>
      </c>
      <c r="D208" s="734">
        <v>68</v>
      </c>
      <c r="E208" s="751">
        <v>129560</v>
      </c>
      <c r="F208" s="735" t="s">
        <v>1266</v>
      </c>
      <c r="G208" s="711" t="s">
        <v>224</v>
      </c>
      <c r="H208" s="736" t="s">
        <v>1267</v>
      </c>
      <c r="I208" s="73"/>
      <c r="J208" s="757"/>
    </row>
    <row r="209" spans="1:10" s="16" customFormat="1" ht="67.5" x14ac:dyDescent="0.2">
      <c r="A209" s="754" t="s">
        <v>1268</v>
      </c>
      <c r="B209" s="695" t="s">
        <v>1269</v>
      </c>
      <c r="C209" s="48" t="s">
        <v>830</v>
      </c>
      <c r="D209" s="734">
        <v>69</v>
      </c>
      <c r="E209" s="751">
        <v>698051.2</v>
      </c>
      <c r="F209" s="735" t="s">
        <v>1270</v>
      </c>
      <c r="G209" s="711" t="s">
        <v>224</v>
      </c>
      <c r="H209" s="736" t="s">
        <v>1271</v>
      </c>
      <c r="I209" s="73"/>
      <c r="J209" s="757"/>
    </row>
    <row r="210" spans="1:10" s="16" customFormat="1" ht="56.25" x14ac:dyDescent="0.2">
      <c r="A210" s="754" t="s">
        <v>1272</v>
      </c>
      <c r="B210" s="695" t="s">
        <v>1273</v>
      </c>
      <c r="C210" s="48" t="s">
        <v>830</v>
      </c>
      <c r="D210" s="734">
        <v>70</v>
      </c>
      <c r="E210" s="751">
        <v>81644.37</v>
      </c>
      <c r="F210" s="735" t="s">
        <v>1141</v>
      </c>
      <c r="G210" s="711" t="s">
        <v>224</v>
      </c>
      <c r="H210" s="736" t="s">
        <v>1254</v>
      </c>
      <c r="I210" s="73"/>
      <c r="J210" s="757"/>
    </row>
    <row r="211" spans="1:10" s="16" customFormat="1" ht="90" x14ac:dyDescent="0.2">
      <c r="A211" s="754" t="s">
        <v>1274</v>
      </c>
      <c r="B211" s="695" t="s">
        <v>1275</v>
      </c>
      <c r="C211" s="48" t="s">
        <v>830</v>
      </c>
      <c r="D211" s="734">
        <v>71</v>
      </c>
      <c r="E211" s="751">
        <v>41300</v>
      </c>
      <c r="F211" s="735" t="s">
        <v>1276</v>
      </c>
      <c r="G211" s="711" t="s">
        <v>224</v>
      </c>
      <c r="H211" s="736" t="s">
        <v>960</v>
      </c>
      <c r="I211" s="73"/>
      <c r="J211" s="757"/>
    </row>
    <row r="212" spans="1:10" s="16" customFormat="1" ht="90" x14ac:dyDescent="0.2">
      <c r="A212" s="754" t="s">
        <v>1277</v>
      </c>
      <c r="B212" s="695" t="s">
        <v>1278</v>
      </c>
      <c r="C212" s="48" t="s">
        <v>830</v>
      </c>
      <c r="D212" s="734">
        <v>72</v>
      </c>
      <c r="E212" s="751">
        <v>41300</v>
      </c>
      <c r="F212" s="735" t="s">
        <v>1276</v>
      </c>
      <c r="G212" s="711" t="s">
        <v>224</v>
      </c>
      <c r="H212" s="736" t="s">
        <v>1279</v>
      </c>
      <c r="I212" s="73"/>
      <c r="J212" s="757"/>
    </row>
    <row r="213" spans="1:10" s="16" customFormat="1" ht="56.25" x14ac:dyDescent="0.2">
      <c r="A213" s="754" t="s">
        <v>1280</v>
      </c>
      <c r="B213" s="695" t="s">
        <v>1281</v>
      </c>
      <c r="C213" s="48" t="s">
        <v>830</v>
      </c>
      <c r="D213" s="734">
        <v>73</v>
      </c>
      <c r="E213" s="751">
        <v>147300</v>
      </c>
      <c r="F213" s="735" t="s">
        <v>1282</v>
      </c>
      <c r="G213" s="711" t="s">
        <v>224</v>
      </c>
      <c r="H213" s="736" t="s">
        <v>1283</v>
      </c>
      <c r="I213" s="73"/>
      <c r="J213" s="757"/>
    </row>
    <row r="214" spans="1:10" s="16" customFormat="1" ht="33.75" x14ac:dyDescent="0.2">
      <c r="A214" s="754" t="s">
        <v>1284</v>
      </c>
      <c r="B214" s="695" t="s">
        <v>1285</v>
      </c>
      <c r="C214" s="48" t="s">
        <v>830</v>
      </c>
      <c r="D214" s="734">
        <v>74</v>
      </c>
      <c r="E214" s="751">
        <v>107374</v>
      </c>
      <c r="F214" s="735" t="s">
        <v>1286</v>
      </c>
      <c r="G214" s="711" t="s">
        <v>224</v>
      </c>
      <c r="H214" s="736" t="s">
        <v>1238</v>
      </c>
      <c r="I214" s="73"/>
      <c r="J214" s="757"/>
    </row>
    <row r="215" spans="1:10" s="16" customFormat="1" ht="33.75" x14ac:dyDescent="0.2">
      <c r="A215" s="754" t="s">
        <v>1287</v>
      </c>
      <c r="B215" s="695" t="s">
        <v>1285</v>
      </c>
      <c r="C215" s="48" t="s">
        <v>830</v>
      </c>
      <c r="D215" s="734">
        <v>74</v>
      </c>
      <c r="E215" s="751">
        <v>65508.5</v>
      </c>
      <c r="F215" s="735" t="s">
        <v>1165</v>
      </c>
      <c r="G215" s="711" t="s">
        <v>224</v>
      </c>
      <c r="H215" s="736" t="s">
        <v>1238</v>
      </c>
      <c r="I215" s="73"/>
      <c r="J215" s="757"/>
    </row>
    <row r="216" spans="1:10" s="16" customFormat="1" ht="33.75" x14ac:dyDescent="0.2">
      <c r="A216" s="754" t="s">
        <v>1284</v>
      </c>
      <c r="B216" s="695" t="s">
        <v>1285</v>
      </c>
      <c r="C216" s="48" t="s">
        <v>830</v>
      </c>
      <c r="D216" s="734">
        <v>74</v>
      </c>
      <c r="E216" s="751">
        <v>85910.39</v>
      </c>
      <c r="F216" s="735" t="s">
        <v>1288</v>
      </c>
      <c r="G216" s="711" t="s">
        <v>224</v>
      </c>
      <c r="H216" s="736" t="s">
        <v>1238</v>
      </c>
      <c r="I216" s="73"/>
      <c r="J216" s="757"/>
    </row>
    <row r="217" spans="1:10" s="16" customFormat="1" ht="33.75" x14ac:dyDescent="0.2">
      <c r="A217" s="754" t="s">
        <v>1284</v>
      </c>
      <c r="B217" s="695" t="s">
        <v>1285</v>
      </c>
      <c r="C217" s="48" t="s">
        <v>830</v>
      </c>
      <c r="D217" s="734">
        <v>74</v>
      </c>
      <c r="E217" s="751">
        <v>61173.33</v>
      </c>
      <c r="F217" s="735" t="s">
        <v>1173</v>
      </c>
      <c r="G217" s="711" t="s">
        <v>224</v>
      </c>
      <c r="H217" s="736" t="s">
        <v>1238</v>
      </c>
      <c r="I217" s="73"/>
      <c r="J217" s="757"/>
    </row>
    <row r="218" spans="1:10" s="16" customFormat="1" ht="33.75" x14ac:dyDescent="0.2">
      <c r="A218" s="754" t="s">
        <v>1284</v>
      </c>
      <c r="B218" s="695" t="s">
        <v>1285</v>
      </c>
      <c r="C218" s="48" t="s">
        <v>830</v>
      </c>
      <c r="D218" s="734">
        <v>74</v>
      </c>
      <c r="E218" s="751">
        <v>71461.16</v>
      </c>
      <c r="F218" s="735" t="s">
        <v>1167</v>
      </c>
      <c r="G218" s="711" t="s">
        <v>224</v>
      </c>
      <c r="H218" s="736" t="s">
        <v>1238</v>
      </c>
      <c r="I218" s="73"/>
      <c r="J218" s="757"/>
    </row>
    <row r="219" spans="1:10" s="16" customFormat="1" ht="33.75" x14ac:dyDescent="0.2">
      <c r="A219" s="754" t="s">
        <v>1284</v>
      </c>
      <c r="B219" s="695" t="s">
        <v>1285</v>
      </c>
      <c r="C219" s="48" t="s">
        <v>830</v>
      </c>
      <c r="D219" s="734">
        <v>74</v>
      </c>
      <c r="E219" s="751">
        <v>54893</v>
      </c>
      <c r="F219" s="735" t="s">
        <v>1175</v>
      </c>
      <c r="G219" s="711" t="s">
        <v>224</v>
      </c>
      <c r="H219" s="736" t="s">
        <v>1238</v>
      </c>
      <c r="I219" s="73"/>
      <c r="J219" s="757"/>
    </row>
    <row r="220" spans="1:10" s="16" customFormat="1" ht="33.75" x14ac:dyDescent="0.2">
      <c r="A220" s="754" t="s">
        <v>1284</v>
      </c>
      <c r="B220" s="695" t="s">
        <v>1285</v>
      </c>
      <c r="C220" s="48" t="s">
        <v>830</v>
      </c>
      <c r="D220" s="734">
        <v>74</v>
      </c>
      <c r="E220" s="751">
        <v>47854</v>
      </c>
      <c r="F220" s="735" t="s">
        <v>1171</v>
      </c>
      <c r="G220" s="711" t="s">
        <v>224</v>
      </c>
      <c r="H220" s="736" t="s">
        <v>1238</v>
      </c>
      <c r="I220" s="73"/>
      <c r="J220" s="757"/>
    </row>
    <row r="221" spans="1:10" s="16" customFormat="1" ht="33.75" x14ac:dyDescent="0.2">
      <c r="A221" s="754" t="s">
        <v>1284</v>
      </c>
      <c r="B221" s="695" t="s">
        <v>1285</v>
      </c>
      <c r="C221" s="48" t="s">
        <v>830</v>
      </c>
      <c r="D221" s="734">
        <v>74</v>
      </c>
      <c r="E221" s="751">
        <v>62000</v>
      </c>
      <c r="F221" s="735" t="s">
        <v>1289</v>
      </c>
      <c r="G221" s="711" t="s">
        <v>224</v>
      </c>
      <c r="H221" s="736" t="s">
        <v>1238</v>
      </c>
      <c r="I221" s="73"/>
      <c r="J221" s="757"/>
    </row>
    <row r="222" spans="1:10" s="16" customFormat="1" ht="33.75" x14ac:dyDescent="0.2">
      <c r="A222" s="754" t="s">
        <v>1284</v>
      </c>
      <c r="B222" s="695" t="s">
        <v>1285</v>
      </c>
      <c r="C222" s="48" t="s">
        <v>830</v>
      </c>
      <c r="D222" s="734">
        <v>74</v>
      </c>
      <c r="E222" s="751">
        <v>71040</v>
      </c>
      <c r="F222" s="735" t="s">
        <v>1169</v>
      </c>
      <c r="G222" s="711" t="s">
        <v>224</v>
      </c>
      <c r="H222" s="736" t="s">
        <v>1238</v>
      </c>
      <c r="I222" s="73"/>
      <c r="J222" s="757"/>
    </row>
    <row r="223" spans="1:10" s="16" customFormat="1" ht="67.5" x14ac:dyDescent="0.2">
      <c r="A223" s="754" t="s">
        <v>1290</v>
      </c>
      <c r="B223" s="695" t="s">
        <v>1291</v>
      </c>
      <c r="C223" s="48" t="s">
        <v>830</v>
      </c>
      <c r="D223" s="734">
        <v>75</v>
      </c>
      <c r="E223" s="751">
        <v>75604.86</v>
      </c>
      <c r="F223" s="735" t="s">
        <v>1292</v>
      </c>
      <c r="G223" s="711" t="s">
        <v>224</v>
      </c>
      <c r="H223" s="736" t="s">
        <v>1293</v>
      </c>
      <c r="I223" s="73"/>
      <c r="J223" s="757"/>
    </row>
    <row r="224" spans="1:10" s="16" customFormat="1" ht="56.25" x14ac:dyDescent="0.2">
      <c r="A224" s="754" t="s">
        <v>1294</v>
      </c>
      <c r="B224" s="695" t="s">
        <v>1295</v>
      </c>
      <c r="C224" s="48" t="s">
        <v>830</v>
      </c>
      <c r="D224" s="734">
        <v>76</v>
      </c>
      <c r="E224" s="751">
        <v>83160</v>
      </c>
      <c r="F224" s="735" t="s">
        <v>1220</v>
      </c>
      <c r="G224" s="711" t="s">
        <v>224</v>
      </c>
      <c r="H224" s="736" t="s">
        <v>1296</v>
      </c>
      <c r="I224" s="73"/>
      <c r="J224" s="757"/>
    </row>
    <row r="225" spans="1:10" s="16" customFormat="1" ht="45" x14ac:dyDescent="0.2">
      <c r="A225" s="754" t="s">
        <v>1297</v>
      </c>
      <c r="B225" s="695" t="s">
        <v>1298</v>
      </c>
      <c r="C225" s="48" t="s">
        <v>830</v>
      </c>
      <c r="D225" s="734">
        <v>77</v>
      </c>
      <c r="E225" s="751">
        <v>290200</v>
      </c>
      <c r="F225" s="735" t="s">
        <v>1299</v>
      </c>
      <c r="G225" s="711" t="s">
        <v>224</v>
      </c>
      <c r="H225" s="736" t="s">
        <v>1300</v>
      </c>
      <c r="I225" s="73"/>
      <c r="J225" s="757"/>
    </row>
    <row r="226" spans="1:10" s="16" customFormat="1" ht="33.75" x14ac:dyDescent="0.2">
      <c r="A226" s="754" t="s">
        <v>1301</v>
      </c>
      <c r="B226" s="695" t="s">
        <v>1302</v>
      </c>
      <c r="C226" s="48" t="s">
        <v>830</v>
      </c>
      <c r="D226" s="734">
        <v>78</v>
      </c>
      <c r="E226" s="751">
        <v>70000</v>
      </c>
      <c r="F226" s="735" t="s">
        <v>1303</v>
      </c>
      <c r="G226" s="711" t="s">
        <v>224</v>
      </c>
      <c r="H226" s="736" t="s">
        <v>1304</v>
      </c>
      <c r="I226" s="73"/>
      <c r="J226" s="757"/>
    </row>
    <row r="227" spans="1:10" s="16" customFormat="1" ht="45" x14ac:dyDescent="0.2">
      <c r="A227" s="754" t="s">
        <v>1305</v>
      </c>
      <c r="B227" s="695" t="s">
        <v>1306</v>
      </c>
      <c r="C227" s="48" t="s">
        <v>830</v>
      </c>
      <c r="D227" s="734">
        <v>79</v>
      </c>
      <c r="E227" s="751">
        <v>168300</v>
      </c>
      <c r="F227" s="735" t="s">
        <v>1182</v>
      </c>
      <c r="G227" s="711" t="s">
        <v>224</v>
      </c>
      <c r="H227" s="736" t="s">
        <v>1307</v>
      </c>
      <c r="I227" s="73"/>
      <c r="J227" s="757"/>
    </row>
    <row r="228" spans="1:10" s="16" customFormat="1" ht="33.75" x14ac:dyDescent="0.2">
      <c r="A228" s="754" t="s">
        <v>1308</v>
      </c>
      <c r="B228" s="695" t="s">
        <v>1309</v>
      </c>
      <c r="C228" s="48" t="s">
        <v>830</v>
      </c>
      <c r="D228" s="734">
        <v>80</v>
      </c>
      <c r="E228" s="751">
        <v>110000</v>
      </c>
      <c r="F228" s="735" t="s">
        <v>1310</v>
      </c>
      <c r="G228" s="711" t="s">
        <v>224</v>
      </c>
      <c r="H228" s="736" t="s">
        <v>1304</v>
      </c>
      <c r="I228" s="73"/>
      <c r="J228" s="757"/>
    </row>
    <row r="229" spans="1:10" s="16" customFormat="1" ht="56.25" x14ac:dyDescent="0.2">
      <c r="A229" s="754" t="s">
        <v>1311</v>
      </c>
      <c r="B229" s="695" t="s">
        <v>1312</v>
      </c>
      <c r="C229" s="48" t="s">
        <v>830</v>
      </c>
      <c r="D229" s="734">
        <v>81</v>
      </c>
      <c r="E229" s="751">
        <v>502972.66</v>
      </c>
      <c r="F229" s="735" t="s">
        <v>1229</v>
      </c>
      <c r="G229" s="711" t="s">
        <v>224</v>
      </c>
      <c r="H229" s="736" t="s">
        <v>1313</v>
      </c>
      <c r="I229" s="73"/>
      <c r="J229" s="757"/>
    </row>
    <row r="230" spans="1:10" s="16" customFormat="1" ht="33.75" x14ac:dyDescent="0.2">
      <c r="A230" s="754" t="s">
        <v>1314</v>
      </c>
      <c r="B230" s="695" t="s">
        <v>1312</v>
      </c>
      <c r="C230" s="48" t="s">
        <v>830</v>
      </c>
      <c r="D230" s="734">
        <v>81</v>
      </c>
      <c r="E230" s="751">
        <v>1146551.04</v>
      </c>
      <c r="F230" s="735" t="s">
        <v>1315</v>
      </c>
      <c r="G230" s="711" t="s">
        <v>224</v>
      </c>
      <c r="H230" s="736" t="s">
        <v>1313</v>
      </c>
      <c r="I230" s="73"/>
      <c r="J230" s="758"/>
    </row>
    <row r="231" spans="1:10" s="16" customFormat="1" ht="45" x14ac:dyDescent="0.2">
      <c r="A231" s="754" t="s">
        <v>1316</v>
      </c>
      <c r="B231" s="695" t="s">
        <v>1312</v>
      </c>
      <c r="C231" s="48" t="s">
        <v>830</v>
      </c>
      <c r="D231" s="734">
        <v>81</v>
      </c>
      <c r="E231" s="751">
        <v>182379.65</v>
      </c>
      <c r="F231" s="735" t="s">
        <v>1317</v>
      </c>
      <c r="G231" s="711" t="s">
        <v>224</v>
      </c>
      <c r="H231" s="736" t="s">
        <v>1313</v>
      </c>
      <c r="I231" s="73"/>
      <c r="J231" s="757"/>
    </row>
    <row r="232" spans="1:10" s="16" customFormat="1" ht="45" x14ac:dyDescent="0.2">
      <c r="A232" s="754" t="s">
        <v>1318</v>
      </c>
      <c r="B232" s="695" t="s">
        <v>1319</v>
      </c>
      <c r="C232" s="48" t="s">
        <v>830</v>
      </c>
      <c r="D232" s="734">
        <v>82</v>
      </c>
      <c r="E232" s="751">
        <v>1181048</v>
      </c>
      <c r="F232" s="735" t="s">
        <v>1320</v>
      </c>
      <c r="G232" s="711" t="s">
        <v>224</v>
      </c>
      <c r="H232" s="736" t="s">
        <v>1313</v>
      </c>
      <c r="I232" s="73"/>
      <c r="J232" s="757"/>
    </row>
    <row r="233" spans="1:10" s="16" customFormat="1" ht="33.75" x14ac:dyDescent="0.2">
      <c r="A233" s="754" t="s">
        <v>1321</v>
      </c>
      <c r="B233" s="695" t="s">
        <v>1319</v>
      </c>
      <c r="C233" s="48" t="s">
        <v>830</v>
      </c>
      <c r="D233" s="734">
        <v>82</v>
      </c>
      <c r="E233" s="751">
        <v>1105045.1000000001</v>
      </c>
      <c r="F233" s="735" t="s">
        <v>1193</v>
      </c>
      <c r="G233" s="711" t="s">
        <v>224</v>
      </c>
      <c r="H233" s="736" t="s">
        <v>1313</v>
      </c>
      <c r="I233" s="73"/>
      <c r="J233" s="757"/>
    </row>
    <row r="234" spans="1:10" s="16" customFormat="1" ht="33.75" x14ac:dyDescent="0.2">
      <c r="A234" s="754" t="s">
        <v>1322</v>
      </c>
      <c r="B234" s="695" t="s">
        <v>1319</v>
      </c>
      <c r="C234" s="48" t="s">
        <v>830</v>
      </c>
      <c r="D234" s="734">
        <v>82</v>
      </c>
      <c r="E234" s="751">
        <v>1046592</v>
      </c>
      <c r="F234" s="735" t="s">
        <v>1191</v>
      </c>
      <c r="G234" s="711" t="s">
        <v>224</v>
      </c>
      <c r="H234" s="736" t="s">
        <v>1313</v>
      </c>
      <c r="I234" s="73"/>
      <c r="J234" s="757"/>
    </row>
    <row r="235" spans="1:10" s="16" customFormat="1" ht="45" x14ac:dyDescent="0.2">
      <c r="A235" s="754" t="s">
        <v>1323</v>
      </c>
      <c r="B235" s="695" t="s">
        <v>1319</v>
      </c>
      <c r="C235" s="48" t="s">
        <v>830</v>
      </c>
      <c r="D235" s="734">
        <v>82</v>
      </c>
      <c r="E235" s="751">
        <v>664422</v>
      </c>
      <c r="F235" s="735" t="s">
        <v>1195</v>
      </c>
      <c r="G235" s="711" t="s">
        <v>224</v>
      </c>
      <c r="H235" s="736" t="s">
        <v>1313</v>
      </c>
      <c r="I235" s="73"/>
      <c r="J235" s="757"/>
    </row>
    <row r="236" spans="1:10" s="16" customFormat="1" ht="33.75" x14ac:dyDescent="0.2">
      <c r="A236" s="754" t="s">
        <v>1322</v>
      </c>
      <c r="B236" s="695" t="s">
        <v>1319</v>
      </c>
      <c r="C236" s="48" t="s">
        <v>830</v>
      </c>
      <c r="D236" s="734">
        <v>82</v>
      </c>
      <c r="E236" s="751">
        <v>1645875.2</v>
      </c>
      <c r="F236" s="735" t="s">
        <v>1153</v>
      </c>
      <c r="G236" s="711" t="s">
        <v>224</v>
      </c>
      <c r="H236" s="736" t="s">
        <v>1313</v>
      </c>
      <c r="I236" s="73"/>
      <c r="J236" s="757"/>
    </row>
    <row r="237" spans="1:10" s="16" customFormat="1" ht="33.75" x14ac:dyDescent="0.2">
      <c r="A237" s="754" t="s">
        <v>1324</v>
      </c>
      <c r="B237" s="695" t="s">
        <v>1319</v>
      </c>
      <c r="C237" s="48" t="s">
        <v>830</v>
      </c>
      <c r="D237" s="734">
        <v>82</v>
      </c>
      <c r="E237" s="751">
        <v>1177786</v>
      </c>
      <c r="F237" s="735" t="s">
        <v>1189</v>
      </c>
      <c r="G237" s="711" t="s">
        <v>224</v>
      </c>
      <c r="H237" s="736" t="s">
        <v>1313</v>
      </c>
      <c r="I237" s="73"/>
      <c r="J237" s="757"/>
    </row>
    <row r="238" spans="1:10" s="16" customFormat="1" ht="67.5" x14ac:dyDescent="0.2">
      <c r="A238" s="754" t="s">
        <v>1325</v>
      </c>
      <c r="B238" s="695" t="s">
        <v>1326</v>
      </c>
      <c r="C238" s="48" t="s">
        <v>830</v>
      </c>
      <c r="D238" s="734">
        <v>83</v>
      </c>
      <c r="E238" s="751">
        <v>351040</v>
      </c>
      <c r="F238" s="735" t="s">
        <v>1178</v>
      </c>
      <c r="G238" s="711" t="s">
        <v>224</v>
      </c>
      <c r="H238" s="736" t="s">
        <v>1327</v>
      </c>
      <c r="I238" s="73"/>
      <c r="J238" s="757"/>
    </row>
    <row r="239" spans="1:10" s="16" customFormat="1" ht="33.75" x14ac:dyDescent="0.2">
      <c r="A239" s="754" t="s">
        <v>1328</v>
      </c>
      <c r="B239" s="695" t="s">
        <v>1326</v>
      </c>
      <c r="C239" s="48" t="s">
        <v>830</v>
      </c>
      <c r="D239" s="734">
        <v>83</v>
      </c>
      <c r="E239" s="751">
        <v>54900</v>
      </c>
      <c r="F239" s="735" t="s">
        <v>1329</v>
      </c>
      <c r="G239" s="711" t="s">
        <v>224</v>
      </c>
      <c r="H239" s="736" t="s">
        <v>1327</v>
      </c>
      <c r="I239" s="73"/>
      <c r="J239" s="757"/>
    </row>
    <row r="240" spans="1:10" s="16" customFormat="1" ht="45" x14ac:dyDescent="0.2">
      <c r="A240" s="754" t="s">
        <v>1330</v>
      </c>
      <c r="B240" s="695" t="s">
        <v>1326</v>
      </c>
      <c r="C240" s="48" t="s">
        <v>830</v>
      </c>
      <c r="D240" s="734">
        <v>83</v>
      </c>
      <c r="E240" s="751">
        <v>182400</v>
      </c>
      <c r="F240" s="735" t="s">
        <v>1180</v>
      </c>
      <c r="G240" s="711" t="s">
        <v>224</v>
      </c>
      <c r="H240" s="736" t="s">
        <v>1327</v>
      </c>
      <c r="I240" s="73"/>
      <c r="J240" s="757"/>
    </row>
    <row r="241" spans="1:10" s="16" customFormat="1" ht="56.25" x14ac:dyDescent="0.2">
      <c r="A241" s="754" t="s">
        <v>1331</v>
      </c>
      <c r="B241" s="695" t="s">
        <v>1326</v>
      </c>
      <c r="C241" s="48" t="s">
        <v>830</v>
      </c>
      <c r="D241" s="734">
        <v>83</v>
      </c>
      <c r="E241" s="751">
        <v>922080</v>
      </c>
      <c r="F241" s="735" t="s">
        <v>1186</v>
      </c>
      <c r="G241" s="711" t="s">
        <v>224</v>
      </c>
      <c r="H241" s="736" t="s">
        <v>1327</v>
      </c>
      <c r="I241" s="73"/>
      <c r="J241" s="757"/>
    </row>
    <row r="242" spans="1:10" s="16" customFormat="1" ht="67.5" x14ac:dyDescent="0.2">
      <c r="A242" s="754" t="s">
        <v>1332</v>
      </c>
      <c r="B242" s="695" t="s">
        <v>1333</v>
      </c>
      <c r="C242" s="48" t="s">
        <v>830</v>
      </c>
      <c r="D242" s="734">
        <v>84</v>
      </c>
      <c r="E242" s="751">
        <v>12542254.210000001</v>
      </c>
      <c r="F242" s="735" t="s">
        <v>1157</v>
      </c>
      <c r="G242" s="711" t="s">
        <v>224</v>
      </c>
      <c r="H242" s="736" t="s">
        <v>1238</v>
      </c>
      <c r="I242" s="73"/>
      <c r="J242" s="757"/>
    </row>
    <row r="243" spans="1:10" s="16" customFormat="1" ht="67.5" x14ac:dyDescent="0.2">
      <c r="A243" s="754" t="s">
        <v>1334</v>
      </c>
      <c r="B243" s="695" t="s">
        <v>1333</v>
      </c>
      <c r="C243" s="48" t="s">
        <v>830</v>
      </c>
      <c r="D243" s="734">
        <v>84</v>
      </c>
      <c r="E243" s="751">
        <v>5019362.5599999996</v>
      </c>
      <c r="F243" s="735" t="s">
        <v>1157</v>
      </c>
      <c r="G243" s="711" t="s">
        <v>224</v>
      </c>
      <c r="H243" s="736" t="s">
        <v>1238</v>
      </c>
      <c r="I243" s="73"/>
      <c r="J243" s="757"/>
    </row>
    <row r="244" spans="1:10" s="16" customFormat="1" ht="67.5" x14ac:dyDescent="0.2">
      <c r="A244" s="754" t="s">
        <v>1332</v>
      </c>
      <c r="B244" s="695" t="s">
        <v>1333</v>
      </c>
      <c r="C244" s="48" t="s">
        <v>830</v>
      </c>
      <c r="D244" s="734">
        <v>84</v>
      </c>
      <c r="E244" s="751">
        <v>5042155.1399999997</v>
      </c>
      <c r="F244" s="735" t="s">
        <v>1335</v>
      </c>
      <c r="G244" s="711" t="s">
        <v>224</v>
      </c>
      <c r="H244" s="736" t="s">
        <v>1238</v>
      </c>
      <c r="I244" s="73"/>
      <c r="J244" s="757"/>
    </row>
    <row r="245" spans="1:10" s="16" customFormat="1" ht="56.25" x14ac:dyDescent="0.2">
      <c r="A245" s="754" t="s">
        <v>1336</v>
      </c>
      <c r="B245" s="695" t="s">
        <v>1337</v>
      </c>
      <c r="C245" s="48" t="s">
        <v>830</v>
      </c>
      <c r="D245" s="734">
        <v>85</v>
      </c>
      <c r="E245" s="751">
        <v>65800</v>
      </c>
      <c r="F245" s="735" t="s">
        <v>1215</v>
      </c>
      <c r="G245" s="711" t="s">
        <v>224</v>
      </c>
      <c r="H245" s="736" t="s">
        <v>1313</v>
      </c>
      <c r="I245" s="73"/>
      <c r="J245" s="757"/>
    </row>
    <row r="246" spans="1:10" s="16" customFormat="1" ht="56.25" x14ac:dyDescent="0.2">
      <c r="A246" s="754" t="s">
        <v>1338</v>
      </c>
      <c r="B246" s="695" t="s">
        <v>1337</v>
      </c>
      <c r="C246" s="48" t="s">
        <v>830</v>
      </c>
      <c r="D246" s="734">
        <v>85</v>
      </c>
      <c r="E246" s="751">
        <v>69000</v>
      </c>
      <c r="F246" s="735" t="s">
        <v>1209</v>
      </c>
      <c r="G246" s="711" t="s">
        <v>224</v>
      </c>
      <c r="H246" s="736" t="s">
        <v>1313</v>
      </c>
      <c r="I246" s="73"/>
      <c r="J246" s="757"/>
    </row>
    <row r="247" spans="1:10" s="16" customFormat="1" ht="56.25" x14ac:dyDescent="0.2">
      <c r="A247" s="754" t="s">
        <v>1339</v>
      </c>
      <c r="B247" s="695" t="s">
        <v>1337</v>
      </c>
      <c r="C247" s="48" t="s">
        <v>830</v>
      </c>
      <c r="D247" s="734">
        <v>85</v>
      </c>
      <c r="E247" s="751">
        <v>51800</v>
      </c>
      <c r="F247" s="735" t="s">
        <v>1211</v>
      </c>
      <c r="G247" s="711" t="s">
        <v>224</v>
      </c>
      <c r="H247" s="736" t="s">
        <v>1313</v>
      </c>
      <c r="I247" s="73"/>
      <c r="J247" s="757"/>
    </row>
    <row r="248" spans="1:10" s="16" customFormat="1" ht="56.25" x14ac:dyDescent="0.2">
      <c r="A248" s="754" t="s">
        <v>1340</v>
      </c>
      <c r="B248" s="695" t="s">
        <v>1337</v>
      </c>
      <c r="C248" s="48" t="s">
        <v>830</v>
      </c>
      <c r="D248" s="734">
        <v>85</v>
      </c>
      <c r="E248" s="751">
        <v>109800</v>
      </c>
      <c r="F248" s="735" t="s">
        <v>1201</v>
      </c>
      <c r="G248" s="711" t="s">
        <v>224</v>
      </c>
      <c r="H248" s="736" t="s">
        <v>1313</v>
      </c>
      <c r="I248" s="73"/>
      <c r="J248" s="757"/>
    </row>
    <row r="249" spans="1:10" s="16" customFormat="1" ht="56.25" x14ac:dyDescent="0.2">
      <c r="A249" s="754" t="s">
        <v>1341</v>
      </c>
      <c r="B249" s="695" t="s">
        <v>1337</v>
      </c>
      <c r="C249" s="48" t="s">
        <v>830</v>
      </c>
      <c r="D249" s="734">
        <v>85</v>
      </c>
      <c r="E249" s="751">
        <v>99500</v>
      </c>
      <c r="F249" s="735" t="s">
        <v>1203</v>
      </c>
      <c r="G249" s="711" t="s">
        <v>224</v>
      </c>
      <c r="H249" s="736" t="s">
        <v>1313</v>
      </c>
      <c r="I249" s="73"/>
      <c r="J249" s="757"/>
    </row>
    <row r="250" spans="1:10" s="16" customFormat="1" ht="56.25" x14ac:dyDescent="0.2">
      <c r="A250" s="754" t="s">
        <v>1342</v>
      </c>
      <c r="B250" s="695" t="s">
        <v>1337</v>
      </c>
      <c r="C250" s="48" t="s">
        <v>830</v>
      </c>
      <c r="D250" s="734">
        <v>85</v>
      </c>
      <c r="E250" s="751">
        <v>114000</v>
      </c>
      <c r="F250" s="735" t="s">
        <v>1213</v>
      </c>
      <c r="G250" s="711" t="s">
        <v>224</v>
      </c>
      <c r="H250" s="736" t="s">
        <v>1313</v>
      </c>
      <c r="I250" s="73"/>
      <c r="J250" s="757"/>
    </row>
    <row r="251" spans="1:10" s="16" customFormat="1" ht="56.25" x14ac:dyDescent="0.2">
      <c r="A251" s="754" t="s">
        <v>1343</v>
      </c>
      <c r="B251" s="695" t="s">
        <v>1337</v>
      </c>
      <c r="C251" s="48" t="s">
        <v>830</v>
      </c>
      <c r="D251" s="734">
        <v>85</v>
      </c>
      <c r="E251" s="751">
        <v>85650</v>
      </c>
      <c r="F251" s="735" t="s">
        <v>1207</v>
      </c>
      <c r="G251" s="711" t="s">
        <v>224</v>
      </c>
      <c r="H251" s="736" t="s">
        <v>1313</v>
      </c>
      <c r="I251" s="73"/>
      <c r="J251" s="757"/>
    </row>
    <row r="252" spans="1:10" s="16" customFormat="1" ht="33.75" x14ac:dyDescent="0.2">
      <c r="A252" s="754" t="s">
        <v>1344</v>
      </c>
      <c r="B252" s="695" t="s">
        <v>1345</v>
      </c>
      <c r="C252" s="48" t="s">
        <v>830</v>
      </c>
      <c r="D252" s="734">
        <v>86</v>
      </c>
      <c r="E252" s="751">
        <v>44840</v>
      </c>
      <c r="F252" s="735" t="s">
        <v>1346</v>
      </c>
      <c r="G252" s="711" t="s">
        <v>224</v>
      </c>
      <c r="H252" s="736" t="s">
        <v>999</v>
      </c>
      <c r="I252" s="73"/>
      <c r="J252" s="757"/>
    </row>
    <row r="253" spans="1:10" s="16" customFormat="1" ht="45" x14ac:dyDescent="0.2">
      <c r="A253" s="754" t="s">
        <v>1347</v>
      </c>
      <c r="B253" s="695" t="s">
        <v>1348</v>
      </c>
      <c r="C253" s="48" t="s">
        <v>830</v>
      </c>
      <c r="D253" s="734">
        <v>87</v>
      </c>
      <c r="E253" s="751">
        <v>94647.25</v>
      </c>
      <c r="F253" s="735" t="s">
        <v>1243</v>
      </c>
      <c r="G253" s="711" t="s">
        <v>224</v>
      </c>
      <c r="H253" s="736" t="s">
        <v>1349</v>
      </c>
      <c r="I253" s="73"/>
      <c r="J253" s="757"/>
    </row>
    <row r="254" spans="1:10" s="16" customFormat="1" ht="90" x14ac:dyDescent="0.2">
      <c r="A254" s="754" t="s">
        <v>1350</v>
      </c>
      <c r="B254" s="695" t="s">
        <v>1351</v>
      </c>
      <c r="C254" s="48" t="s">
        <v>830</v>
      </c>
      <c r="D254" s="734">
        <v>88</v>
      </c>
      <c r="E254" s="751">
        <v>100000</v>
      </c>
      <c r="F254" s="735" t="s">
        <v>1352</v>
      </c>
      <c r="G254" s="711" t="s">
        <v>224</v>
      </c>
      <c r="H254" s="736" t="s">
        <v>1267</v>
      </c>
      <c r="I254" s="73"/>
      <c r="J254" s="757"/>
    </row>
    <row r="255" spans="1:10" s="16" customFormat="1" ht="56.25" x14ac:dyDescent="0.2">
      <c r="A255" s="754" t="s">
        <v>1353</v>
      </c>
      <c r="B255" s="695" t="s">
        <v>1354</v>
      </c>
      <c r="C255" s="48" t="s">
        <v>830</v>
      </c>
      <c r="D255" s="734">
        <v>89</v>
      </c>
      <c r="E255" s="751">
        <v>50000</v>
      </c>
      <c r="F255" s="735" t="s">
        <v>1355</v>
      </c>
      <c r="G255" s="711" t="s">
        <v>224</v>
      </c>
      <c r="H255" s="736" t="s">
        <v>1356</v>
      </c>
      <c r="I255" s="73"/>
      <c r="J255" s="757"/>
    </row>
    <row r="256" spans="1:10" s="16" customFormat="1" ht="22.5" x14ac:dyDescent="0.2">
      <c r="A256" s="754" t="s">
        <v>1357</v>
      </c>
      <c r="B256" s="695" t="s">
        <v>1358</v>
      </c>
      <c r="C256" s="48" t="s">
        <v>830</v>
      </c>
      <c r="D256" s="734">
        <v>90</v>
      </c>
      <c r="E256" s="751">
        <v>112000</v>
      </c>
      <c r="F256" s="735" t="s">
        <v>1213</v>
      </c>
      <c r="G256" s="711" t="s">
        <v>224</v>
      </c>
      <c r="H256" s="736" t="s">
        <v>1359</v>
      </c>
      <c r="I256" s="73"/>
      <c r="J256" s="757"/>
    </row>
    <row r="257" spans="1:10" s="16" customFormat="1" ht="22.5" x14ac:dyDescent="0.2">
      <c r="A257" s="754" t="s">
        <v>1360</v>
      </c>
      <c r="B257" s="695" t="s">
        <v>1358</v>
      </c>
      <c r="C257" s="48" t="s">
        <v>830</v>
      </c>
      <c r="D257" s="734">
        <v>90</v>
      </c>
      <c r="E257" s="751">
        <v>47700</v>
      </c>
      <c r="F257" s="735" t="s">
        <v>1361</v>
      </c>
      <c r="G257" s="711" t="s">
        <v>224</v>
      </c>
      <c r="H257" s="736" t="s">
        <v>1359</v>
      </c>
      <c r="I257" s="73"/>
      <c r="J257" s="757"/>
    </row>
    <row r="258" spans="1:10" s="16" customFormat="1" ht="33.75" x14ac:dyDescent="0.2">
      <c r="A258" s="754" t="s">
        <v>1357</v>
      </c>
      <c r="B258" s="695" t="s">
        <v>1358</v>
      </c>
      <c r="C258" s="48" t="s">
        <v>830</v>
      </c>
      <c r="D258" s="734">
        <v>90</v>
      </c>
      <c r="E258" s="751">
        <v>96000</v>
      </c>
      <c r="F258" s="735" t="s">
        <v>1362</v>
      </c>
      <c r="G258" s="711" t="s">
        <v>224</v>
      </c>
      <c r="H258" s="736" t="s">
        <v>1363</v>
      </c>
      <c r="I258" s="73"/>
      <c r="J258" s="757"/>
    </row>
    <row r="259" spans="1:10" s="16" customFormat="1" ht="22.5" x14ac:dyDescent="0.2">
      <c r="A259" s="754" t="s">
        <v>1360</v>
      </c>
      <c r="B259" s="695" t="s">
        <v>1358</v>
      </c>
      <c r="C259" s="48" t="s">
        <v>830</v>
      </c>
      <c r="D259" s="734">
        <v>90</v>
      </c>
      <c r="E259" s="751">
        <v>117000</v>
      </c>
      <c r="F259" s="735" t="s">
        <v>1364</v>
      </c>
      <c r="G259" s="711" t="s">
        <v>224</v>
      </c>
      <c r="H259" s="736" t="s">
        <v>1359</v>
      </c>
      <c r="I259" s="73"/>
      <c r="J259" s="757"/>
    </row>
    <row r="260" spans="1:10" s="16" customFormat="1" ht="33.75" x14ac:dyDescent="0.2">
      <c r="A260" s="754" t="s">
        <v>1360</v>
      </c>
      <c r="B260" s="695" t="s">
        <v>1358</v>
      </c>
      <c r="C260" s="48" t="s">
        <v>830</v>
      </c>
      <c r="D260" s="734">
        <v>90</v>
      </c>
      <c r="E260" s="751">
        <v>40280</v>
      </c>
      <c r="F260" s="735" t="s">
        <v>1209</v>
      </c>
      <c r="G260" s="711" t="s">
        <v>224</v>
      </c>
      <c r="H260" s="736" t="s">
        <v>1359</v>
      </c>
      <c r="I260" s="73"/>
      <c r="J260" s="757"/>
    </row>
    <row r="261" spans="1:10" s="16" customFormat="1" ht="33.75" x14ac:dyDescent="0.2">
      <c r="A261" s="754" t="s">
        <v>1365</v>
      </c>
      <c r="B261" s="695" t="s">
        <v>1366</v>
      </c>
      <c r="C261" s="48" t="s">
        <v>830</v>
      </c>
      <c r="D261" s="734">
        <v>91</v>
      </c>
      <c r="E261" s="751">
        <v>850000</v>
      </c>
      <c r="F261" s="735" t="s">
        <v>1367</v>
      </c>
      <c r="G261" s="711" t="s">
        <v>224</v>
      </c>
      <c r="H261" s="736" t="s">
        <v>991</v>
      </c>
      <c r="I261" s="73"/>
      <c r="J261" s="757"/>
    </row>
    <row r="262" spans="1:10" s="16" customFormat="1" ht="45" x14ac:dyDescent="0.2">
      <c r="A262" s="754" t="s">
        <v>1368</v>
      </c>
      <c r="B262" s="695" t="s">
        <v>1369</v>
      </c>
      <c r="C262" s="48" t="s">
        <v>830</v>
      </c>
      <c r="D262" s="734">
        <v>92</v>
      </c>
      <c r="E262" s="751">
        <v>75360</v>
      </c>
      <c r="F262" s="735" t="s">
        <v>1180</v>
      </c>
      <c r="G262" s="711" t="s">
        <v>224</v>
      </c>
      <c r="H262" s="736" t="s">
        <v>1015</v>
      </c>
      <c r="I262" s="73"/>
      <c r="J262" s="757"/>
    </row>
    <row r="263" spans="1:10" s="16" customFormat="1" ht="45" x14ac:dyDescent="0.2">
      <c r="A263" s="754" t="s">
        <v>1368</v>
      </c>
      <c r="B263" s="695" t="s">
        <v>1369</v>
      </c>
      <c r="C263" s="48" t="s">
        <v>830</v>
      </c>
      <c r="D263" s="734">
        <v>92</v>
      </c>
      <c r="E263" s="751">
        <v>55420</v>
      </c>
      <c r="F263" s="735" t="s">
        <v>1182</v>
      </c>
      <c r="G263" s="711" t="s">
        <v>224</v>
      </c>
      <c r="H263" s="736" t="s">
        <v>1015</v>
      </c>
      <c r="I263" s="73"/>
      <c r="J263" s="757"/>
    </row>
    <row r="264" spans="1:10" s="16" customFormat="1" ht="45" x14ac:dyDescent="0.2">
      <c r="A264" s="754" t="s">
        <v>1370</v>
      </c>
      <c r="B264" s="695" t="s">
        <v>1371</v>
      </c>
      <c r="C264" s="48" t="s">
        <v>830</v>
      </c>
      <c r="D264" s="734">
        <v>93</v>
      </c>
      <c r="E264" s="751">
        <v>39600</v>
      </c>
      <c r="F264" s="735" t="s">
        <v>1372</v>
      </c>
      <c r="G264" s="711" t="s">
        <v>224</v>
      </c>
      <c r="H264" s="736" t="s">
        <v>968</v>
      </c>
      <c r="I264" s="73"/>
      <c r="J264" s="757"/>
    </row>
    <row r="265" spans="1:10" s="16" customFormat="1" ht="45" x14ac:dyDescent="0.2">
      <c r="A265" s="754" t="s">
        <v>1373</v>
      </c>
      <c r="B265" s="695" t="s">
        <v>1374</v>
      </c>
      <c r="C265" s="48" t="s">
        <v>830</v>
      </c>
      <c r="D265" s="734">
        <v>94</v>
      </c>
      <c r="E265" s="751">
        <v>296400</v>
      </c>
      <c r="F265" s="735" t="s">
        <v>1191</v>
      </c>
      <c r="G265" s="711" t="s">
        <v>224</v>
      </c>
      <c r="H265" s="736" t="s">
        <v>1375</v>
      </c>
      <c r="I265" s="73"/>
      <c r="J265" s="757"/>
    </row>
    <row r="266" spans="1:10" s="16" customFormat="1" ht="45" x14ac:dyDescent="0.2">
      <c r="A266" s="754" t="s">
        <v>1376</v>
      </c>
      <c r="B266" s="695" t="s">
        <v>1374</v>
      </c>
      <c r="C266" s="48" t="s">
        <v>830</v>
      </c>
      <c r="D266" s="734">
        <v>94</v>
      </c>
      <c r="E266" s="751">
        <v>138264</v>
      </c>
      <c r="F266" s="735" t="s">
        <v>1193</v>
      </c>
      <c r="G266" s="711" t="s">
        <v>224</v>
      </c>
      <c r="H266" s="736" t="s">
        <v>1375</v>
      </c>
      <c r="I266" s="73"/>
      <c r="J266" s="757"/>
    </row>
    <row r="267" spans="1:10" s="16" customFormat="1" ht="45" x14ac:dyDescent="0.2">
      <c r="A267" s="754" t="s">
        <v>1376</v>
      </c>
      <c r="B267" s="695" t="s">
        <v>1374</v>
      </c>
      <c r="C267" s="48" t="s">
        <v>830</v>
      </c>
      <c r="D267" s="734">
        <v>94</v>
      </c>
      <c r="E267" s="751">
        <v>241710</v>
      </c>
      <c r="F267" s="735" t="s">
        <v>1377</v>
      </c>
      <c r="G267" s="711" t="s">
        <v>224</v>
      </c>
      <c r="H267" s="736" t="s">
        <v>1375</v>
      </c>
      <c r="I267" s="73"/>
      <c r="J267" s="757"/>
    </row>
    <row r="268" spans="1:10" s="16" customFormat="1" ht="56.25" x14ac:dyDescent="0.2">
      <c r="A268" s="754" t="s">
        <v>1378</v>
      </c>
      <c r="B268" s="695" t="s">
        <v>1379</v>
      </c>
      <c r="C268" s="48" t="s">
        <v>830</v>
      </c>
      <c r="D268" s="734">
        <v>95</v>
      </c>
      <c r="E268" s="751">
        <v>5806400</v>
      </c>
      <c r="F268" s="735" t="s">
        <v>1221</v>
      </c>
      <c r="G268" s="711" t="s">
        <v>224</v>
      </c>
      <c r="H268" s="736" t="s">
        <v>1380</v>
      </c>
      <c r="I268" s="73"/>
      <c r="J268" s="757"/>
    </row>
    <row r="269" spans="1:10" s="16" customFormat="1" ht="67.5" x14ac:dyDescent="0.2">
      <c r="A269" s="754" t="s">
        <v>1381</v>
      </c>
      <c r="B269" s="695" t="s">
        <v>1382</v>
      </c>
      <c r="C269" s="48" t="s">
        <v>830</v>
      </c>
      <c r="D269" s="734">
        <v>96</v>
      </c>
      <c r="E269" s="751">
        <v>5019733.6100000003</v>
      </c>
      <c r="F269" s="735" t="s">
        <v>1383</v>
      </c>
      <c r="G269" s="711" t="s">
        <v>224</v>
      </c>
      <c r="H269" s="736" t="s">
        <v>1384</v>
      </c>
      <c r="I269" s="73"/>
      <c r="J269" s="757"/>
    </row>
    <row r="270" spans="1:10" s="16" customFormat="1" ht="67.5" x14ac:dyDescent="0.2">
      <c r="A270" s="754" t="s">
        <v>1385</v>
      </c>
      <c r="B270" s="695" t="s">
        <v>1382</v>
      </c>
      <c r="C270" s="48" t="s">
        <v>830</v>
      </c>
      <c r="D270" s="734">
        <v>96</v>
      </c>
      <c r="E270" s="751">
        <v>720535.8</v>
      </c>
      <c r="F270" s="735" t="s">
        <v>1383</v>
      </c>
      <c r="G270" s="711" t="s">
        <v>224</v>
      </c>
      <c r="H270" s="736" t="s">
        <v>1375</v>
      </c>
      <c r="I270" s="73"/>
      <c r="J270" s="757"/>
    </row>
    <row r="271" spans="1:10" s="16" customFormat="1" ht="67.5" x14ac:dyDescent="0.2">
      <c r="A271" s="754" t="s">
        <v>1381</v>
      </c>
      <c r="B271" s="695" t="s">
        <v>1382</v>
      </c>
      <c r="C271" s="48" t="s">
        <v>830</v>
      </c>
      <c r="D271" s="734">
        <v>96</v>
      </c>
      <c r="E271" s="751">
        <v>2841664.2</v>
      </c>
      <c r="F271" s="735" t="s">
        <v>1383</v>
      </c>
      <c r="G271" s="711" t="s">
        <v>224</v>
      </c>
      <c r="H271" s="736" t="s">
        <v>1375</v>
      </c>
      <c r="I271" s="73"/>
      <c r="J271" s="757"/>
    </row>
    <row r="272" spans="1:10" s="16" customFormat="1" ht="56.25" x14ac:dyDescent="0.2">
      <c r="A272" s="754" t="s">
        <v>1386</v>
      </c>
      <c r="B272" s="695" t="s">
        <v>1387</v>
      </c>
      <c r="C272" s="48" t="s">
        <v>830</v>
      </c>
      <c r="D272" s="734">
        <v>97</v>
      </c>
      <c r="E272" s="751">
        <v>1806948</v>
      </c>
      <c r="F272" s="735" t="s">
        <v>1388</v>
      </c>
      <c r="G272" s="711" t="s">
        <v>224</v>
      </c>
      <c r="H272" s="736" t="s">
        <v>1389</v>
      </c>
      <c r="I272" s="73"/>
      <c r="J272" s="757"/>
    </row>
    <row r="273" spans="1:10" s="16" customFormat="1" ht="56.25" x14ac:dyDescent="0.2">
      <c r="A273" s="754" t="s">
        <v>1390</v>
      </c>
      <c r="B273" s="695" t="s">
        <v>1387</v>
      </c>
      <c r="C273" s="48" t="s">
        <v>830</v>
      </c>
      <c r="D273" s="734">
        <v>97</v>
      </c>
      <c r="E273" s="751">
        <v>4129189.33</v>
      </c>
      <c r="F273" s="735" t="s">
        <v>1391</v>
      </c>
      <c r="G273" s="711" t="s">
        <v>224</v>
      </c>
      <c r="H273" s="736" t="s">
        <v>1138</v>
      </c>
      <c r="I273" s="73"/>
      <c r="J273" s="757"/>
    </row>
    <row r="274" spans="1:10" s="16" customFormat="1" ht="56.25" x14ac:dyDescent="0.2">
      <c r="A274" s="754" t="s">
        <v>1392</v>
      </c>
      <c r="B274" s="695" t="s">
        <v>1393</v>
      </c>
      <c r="C274" s="48" t="s">
        <v>830</v>
      </c>
      <c r="D274" s="734">
        <v>98</v>
      </c>
      <c r="E274" s="751">
        <v>2339280</v>
      </c>
      <c r="F274" s="735" t="s">
        <v>1394</v>
      </c>
      <c r="G274" s="711" t="s">
        <v>224</v>
      </c>
      <c r="H274" s="736" t="s">
        <v>995</v>
      </c>
      <c r="I274" s="73"/>
      <c r="J274" s="757"/>
    </row>
    <row r="275" spans="1:10" s="16" customFormat="1" ht="45" x14ac:dyDescent="0.2">
      <c r="A275" s="754" t="s">
        <v>1395</v>
      </c>
      <c r="B275" s="695" t="s">
        <v>1396</v>
      </c>
      <c r="C275" s="48" t="s">
        <v>830</v>
      </c>
      <c r="D275" s="734">
        <v>99</v>
      </c>
      <c r="E275" s="751">
        <v>3168000</v>
      </c>
      <c r="F275" s="735" t="s">
        <v>1397</v>
      </c>
      <c r="G275" s="711" t="s">
        <v>224</v>
      </c>
      <c r="H275" s="736" t="s">
        <v>1398</v>
      </c>
      <c r="I275" s="73"/>
      <c r="J275" s="757"/>
    </row>
    <row r="276" spans="1:10" s="16" customFormat="1" ht="67.5" x14ac:dyDescent="0.2">
      <c r="A276" s="754" t="s">
        <v>1385</v>
      </c>
      <c r="B276" s="695" t="s">
        <v>1399</v>
      </c>
      <c r="C276" s="48" t="s">
        <v>830</v>
      </c>
      <c r="D276" s="734">
        <v>100</v>
      </c>
      <c r="E276" s="751">
        <v>4431658.1500000004</v>
      </c>
      <c r="F276" s="735" t="s">
        <v>1400</v>
      </c>
      <c r="G276" s="711" t="s">
        <v>224</v>
      </c>
      <c r="H276" s="736" t="s">
        <v>1401</v>
      </c>
      <c r="I276" s="73"/>
      <c r="J276" s="757"/>
    </row>
    <row r="277" spans="1:10" s="16" customFormat="1" ht="67.5" x14ac:dyDescent="0.2">
      <c r="A277" s="754" t="s">
        <v>1385</v>
      </c>
      <c r="B277" s="695" t="s">
        <v>1399</v>
      </c>
      <c r="C277" s="48" t="s">
        <v>830</v>
      </c>
      <c r="D277" s="734">
        <v>100</v>
      </c>
      <c r="E277" s="751">
        <v>2265689.59</v>
      </c>
      <c r="F277" s="735" t="s">
        <v>1400</v>
      </c>
      <c r="G277" s="711" t="s">
        <v>224</v>
      </c>
      <c r="H277" s="736" t="s">
        <v>1401</v>
      </c>
      <c r="I277" s="73"/>
      <c r="J277" s="757"/>
    </row>
    <row r="278" spans="1:10" s="16" customFormat="1" ht="90" x14ac:dyDescent="0.2">
      <c r="A278" s="754" t="s">
        <v>1402</v>
      </c>
      <c r="B278" s="695" t="s">
        <v>1403</v>
      </c>
      <c r="C278" s="48" t="s">
        <v>830</v>
      </c>
      <c r="D278" s="734">
        <v>101</v>
      </c>
      <c r="E278" s="751">
        <v>3550260.65</v>
      </c>
      <c r="F278" s="735" t="s">
        <v>1404</v>
      </c>
      <c r="G278" s="711" t="s">
        <v>224</v>
      </c>
      <c r="H278" s="736" t="s">
        <v>1405</v>
      </c>
      <c r="I278" s="73"/>
      <c r="J278" s="757"/>
    </row>
    <row r="279" spans="1:10" s="16" customFormat="1" ht="56.25" x14ac:dyDescent="0.2">
      <c r="A279" s="754" t="s">
        <v>1406</v>
      </c>
      <c r="B279" s="695" t="s">
        <v>1407</v>
      </c>
      <c r="C279" s="48" t="s">
        <v>830</v>
      </c>
      <c r="D279" s="734">
        <v>102</v>
      </c>
      <c r="E279" s="751">
        <v>2703523.63</v>
      </c>
      <c r="F279" s="735" t="s">
        <v>1408</v>
      </c>
      <c r="G279" s="711" t="s">
        <v>224</v>
      </c>
      <c r="H279" s="736" t="s">
        <v>1030</v>
      </c>
      <c r="I279" s="73"/>
      <c r="J279" s="757"/>
    </row>
    <row r="280" spans="1:10" s="16" customFormat="1" ht="56.25" x14ac:dyDescent="0.2">
      <c r="A280" s="754" t="s">
        <v>1406</v>
      </c>
      <c r="B280" s="695" t="s">
        <v>1407</v>
      </c>
      <c r="C280" s="48" t="s">
        <v>830</v>
      </c>
      <c r="D280" s="734">
        <v>102</v>
      </c>
      <c r="E280" s="751">
        <v>1651179.43</v>
      </c>
      <c r="F280" s="735" t="s">
        <v>1409</v>
      </c>
      <c r="G280" s="711" t="s">
        <v>224</v>
      </c>
      <c r="H280" s="736" t="s">
        <v>1030</v>
      </c>
      <c r="I280" s="73"/>
      <c r="J280" s="757"/>
    </row>
    <row r="281" spans="1:10" s="16" customFormat="1" ht="45" x14ac:dyDescent="0.2">
      <c r="A281" s="754" t="s">
        <v>1410</v>
      </c>
      <c r="B281" s="695" t="s">
        <v>1411</v>
      </c>
      <c r="C281" s="48" t="s">
        <v>830</v>
      </c>
      <c r="D281" s="734">
        <v>102</v>
      </c>
      <c r="E281" s="751">
        <v>3977662</v>
      </c>
      <c r="F281" s="735" t="s">
        <v>1412</v>
      </c>
      <c r="G281" s="711" t="s">
        <v>224</v>
      </c>
      <c r="H281" s="736" t="s">
        <v>1263</v>
      </c>
      <c r="I281" s="73"/>
      <c r="J281" s="757"/>
    </row>
    <row r="282" spans="1:10" s="16" customFormat="1" ht="45" x14ac:dyDescent="0.2">
      <c r="A282" s="754" t="s">
        <v>1413</v>
      </c>
      <c r="B282" s="695" t="s">
        <v>1411</v>
      </c>
      <c r="C282" s="48" t="s">
        <v>830</v>
      </c>
      <c r="D282" s="734">
        <v>102</v>
      </c>
      <c r="E282" s="751">
        <v>3967259.76</v>
      </c>
      <c r="F282" s="735" t="s">
        <v>1414</v>
      </c>
      <c r="G282" s="711" t="s">
        <v>224</v>
      </c>
      <c r="H282" s="736" t="s">
        <v>1263</v>
      </c>
      <c r="I282" s="73"/>
      <c r="J282" s="757"/>
    </row>
    <row r="283" spans="1:10" s="16" customFormat="1" ht="78.75" x14ac:dyDescent="0.2">
      <c r="A283" s="754" t="s">
        <v>1415</v>
      </c>
      <c r="B283" s="695" t="s">
        <v>1416</v>
      </c>
      <c r="C283" s="48" t="s">
        <v>830</v>
      </c>
      <c r="D283" s="734">
        <v>103</v>
      </c>
      <c r="E283" s="751">
        <v>8050597.6200000001</v>
      </c>
      <c r="F283" s="735" t="s">
        <v>1417</v>
      </c>
      <c r="G283" s="711" t="s">
        <v>224</v>
      </c>
      <c r="H283" s="736" t="s">
        <v>1418</v>
      </c>
      <c r="I283" s="73"/>
      <c r="J283" s="757"/>
    </row>
    <row r="284" spans="1:10" s="16" customFormat="1" ht="45" x14ac:dyDescent="0.2">
      <c r="A284" s="754" t="s">
        <v>1413</v>
      </c>
      <c r="B284" s="695" t="s">
        <v>1419</v>
      </c>
      <c r="C284" s="48" t="s">
        <v>830</v>
      </c>
      <c r="D284" s="734">
        <v>104</v>
      </c>
      <c r="E284" s="751">
        <v>2563840.67</v>
      </c>
      <c r="F284" s="735" t="s">
        <v>1420</v>
      </c>
      <c r="G284" s="711" t="s">
        <v>224</v>
      </c>
      <c r="H284" s="736" t="s">
        <v>1307</v>
      </c>
      <c r="I284" s="73"/>
      <c r="J284" s="757"/>
    </row>
    <row r="285" spans="1:10" s="9" customFormat="1" ht="22.5" x14ac:dyDescent="0.2">
      <c r="A285" s="770" t="s">
        <v>21306</v>
      </c>
      <c r="B285" s="737" t="s">
        <v>721</v>
      </c>
      <c r="C285" s="48" t="s">
        <v>722</v>
      </c>
      <c r="D285" s="48" t="s">
        <v>1445</v>
      </c>
      <c r="E285" s="214">
        <v>35895.599999999999</v>
      </c>
      <c r="F285" s="48" t="s">
        <v>1478</v>
      </c>
      <c r="G285" s="48" t="s">
        <v>1450</v>
      </c>
      <c r="H285" s="713">
        <v>44285</v>
      </c>
      <c r="I285" s="713">
        <v>44465</v>
      </c>
      <c r="J285" s="56" t="s">
        <v>1451</v>
      </c>
    </row>
    <row r="286" spans="1:10" s="9" customFormat="1" ht="22.5" x14ac:dyDescent="0.2">
      <c r="A286" s="770" t="s">
        <v>21307</v>
      </c>
      <c r="B286" s="737" t="s">
        <v>1470</v>
      </c>
      <c r="C286" s="48" t="s">
        <v>722</v>
      </c>
      <c r="D286" s="48" t="s">
        <v>1445</v>
      </c>
      <c r="E286" s="214">
        <v>1968000</v>
      </c>
      <c r="F286" s="48" t="s">
        <v>1445</v>
      </c>
      <c r="G286" s="48" t="s">
        <v>1446</v>
      </c>
      <c r="H286" s="48" t="s">
        <v>1445</v>
      </c>
      <c r="I286" s="48" t="s">
        <v>1445</v>
      </c>
      <c r="J286" s="697"/>
    </row>
    <row r="287" spans="1:10" s="9" customFormat="1" ht="22.5" x14ac:dyDescent="0.2">
      <c r="A287" s="770" t="s">
        <v>21308</v>
      </c>
      <c r="B287" s="737" t="s">
        <v>1470</v>
      </c>
      <c r="C287" s="48" t="s">
        <v>722</v>
      </c>
      <c r="D287" s="48" t="s">
        <v>1445</v>
      </c>
      <c r="E287" s="214">
        <v>820000</v>
      </c>
      <c r="F287" s="48" t="s">
        <v>1445</v>
      </c>
      <c r="G287" s="48" t="s">
        <v>1446</v>
      </c>
      <c r="H287" s="48" t="s">
        <v>1445</v>
      </c>
      <c r="I287" s="48" t="s">
        <v>1445</v>
      </c>
      <c r="J287" s="697"/>
    </row>
    <row r="288" spans="1:10" s="9" customFormat="1" ht="22.5" x14ac:dyDescent="0.2">
      <c r="A288" s="770" t="s">
        <v>21309</v>
      </c>
      <c r="B288" s="737" t="s">
        <v>1470</v>
      </c>
      <c r="C288" s="48" t="s">
        <v>722</v>
      </c>
      <c r="D288" s="48" t="s">
        <v>1445</v>
      </c>
      <c r="E288" s="214">
        <v>656000</v>
      </c>
      <c r="F288" s="48" t="s">
        <v>1445</v>
      </c>
      <c r="G288" s="48" t="s">
        <v>1446</v>
      </c>
      <c r="H288" s="48" t="s">
        <v>1445</v>
      </c>
      <c r="I288" s="48" t="s">
        <v>1445</v>
      </c>
      <c r="J288" s="697"/>
    </row>
    <row r="289" spans="1:10" s="9" customFormat="1" ht="22.5" x14ac:dyDescent="0.2">
      <c r="A289" s="770" t="s">
        <v>21310</v>
      </c>
      <c r="B289" s="737" t="s">
        <v>1470</v>
      </c>
      <c r="C289" s="48" t="s">
        <v>722</v>
      </c>
      <c r="D289" s="48" t="s">
        <v>1445</v>
      </c>
      <c r="E289" s="214">
        <v>396880</v>
      </c>
      <c r="F289" s="48" t="s">
        <v>1445</v>
      </c>
      <c r="G289" s="711" t="s">
        <v>1479</v>
      </c>
      <c r="H289" s="48" t="s">
        <v>1445</v>
      </c>
      <c r="I289" s="48" t="s">
        <v>1445</v>
      </c>
      <c r="J289" s="785" t="s">
        <v>1480</v>
      </c>
    </row>
    <row r="290" spans="1:10" s="9" customFormat="1" ht="22.5" x14ac:dyDescent="0.2">
      <c r="A290" s="770" t="s">
        <v>21311</v>
      </c>
      <c r="B290" s="737" t="s">
        <v>1470</v>
      </c>
      <c r="C290" s="48" t="s">
        <v>722</v>
      </c>
      <c r="D290" s="48" t="s">
        <v>1445</v>
      </c>
      <c r="E290" s="214">
        <v>236160</v>
      </c>
      <c r="F290" s="48" t="s">
        <v>1445</v>
      </c>
      <c r="G290" s="711" t="s">
        <v>1479</v>
      </c>
      <c r="H290" s="48" t="s">
        <v>1445</v>
      </c>
      <c r="I290" s="48" t="s">
        <v>1445</v>
      </c>
      <c r="J290" s="785" t="s">
        <v>1480</v>
      </c>
    </row>
    <row r="291" spans="1:10" s="9" customFormat="1" ht="22.5" x14ac:dyDescent="0.2">
      <c r="A291" s="770" t="s">
        <v>21312</v>
      </c>
      <c r="B291" s="737" t="s">
        <v>1470</v>
      </c>
      <c r="C291" s="48" t="s">
        <v>722</v>
      </c>
      <c r="D291" s="48" t="s">
        <v>1445</v>
      </c>
      <c r="E291" s="214">
        <v>1084368</v>
      </c>
      <c r="F291" s="48" t="s">
        <v>1445</v>
      </c>
      <c r="G291" s="48" t="s">
        <v>1446</v>
      </c>
      <c r="H291" s="48" t="s">
        <v>1445</v>
      </c>
      <c r="I291" s="48" t="s">
        <v>1445</v>
      </c>
      <c r="J291" s="697"/>
    </row>
    <row r="292" spans="1:10" s="9" customFormat="1" ht="22.5" x14ac:dyDescent="0.2">
      <c r="A292" s="770" t="s">
        <v>21313</v>
      </c>
      <c r="B292" s="737" t="s">
        <v>1470</v>
      </c>
      <c r="C292" s="48" t="s">
        <v>722</v>
      </c>
      <c r="D292" s="48" t="s">
        <v>1445</v>
      </c>
      <c r="E292" s="214">
        <v>984000</v>
      </c>
      <c r="F292" s="48" t="s">
        <v>1445</v>
      </c>
      <c r="G292" s="48" t="s">
        <v>1446</v>
      </c>
      <c r="H292" s="48" t="s">
        <v>1445</v>
      </c>
      <c r="I292" s="48" t="s">
        <v>1445</v>
      </c>
      <c r="J292" s="697"/>
    </row>
    <row r="293" spans="1:10" s="9" customFormat="1" ht="22.5" x14ac:dyDescent="0.2">
      <c r="A293" s="770" t="s">
        <v>21314</v>
      </c>
      <c r="B293" s="737" t="s">
        <v>1470</v>
      </c>
      <c r="C293" s="48" t="s">
        <v>722</v>
      </c>
      <c r="D293" s="48" t="s">
        <v>1445</v>
      </c>
      <c r="E293" s="214">
        <v>656000</v>
      </c>
      <c r="F293" s="48" t="s">
        <v>1445</v>
      </c>
      <c r="G293" s="48" t="s">
        <v>1446</v>
      </c>
      <c r="H293" s="48" t="s">
        <v>1445</v>
      </c>
      <c r="I293" s="48" t="s">
        <v>1445</v>
      </c>
      <c r="J293" s="697"/>
    </row>
    <row r="294" spans="1:10" s="9" customFormat="1" ht="22.5" x14ac:dyDescent="0.2">
      <c r="A294" s="770" t="s">
        <v>21315</v>
      </c>
      <c r="B294" s="737" t="s">
        <v>1470</v>
      </c>
      <c r="C294" s="48" t="s">
        <v>722</v>
      </c>
      <c r="D294" s="48" t="s">
        <v>1445</v>
      </c>
      <c r="E294" s="214">
        <v>492000</v>
      </c>
      <c r="F294" s="48" t="s">
        <v>1445</v>
      </c>
      <c r="G294" s="48" t="s">
        <v>1446</v>
      </c>
      <c r="H294" s="48" t="s">
        <v>1445</v>
      </c>
      <c r="I294" s="48" t="s">
        <v>1445</v>
      </c>
      <c r="J294" s="697"/>
    </row>
    <row r="295" spans="1:10" s="9" customFormat="1" ht="22.5" x14ac:dyDescent="0.2">
      <c r="A295" s="770" t="s">
        <v>21316</v>
      </c>
      <c r="B295" s="737" t="s">
        <v>1470</v>
      </c>
      <c r="C295" s="48" t="s">
        <v>722</v>
      </c>
      <c r="D295" s="48" t="s">
        <v>1445</v>
      </c>
      <c r="E295" s="214">
        <v>590400</v>
      </c>
      <c r="F295" s="48" t="s">
        <v>1445</v>
      </c>
      <c r="G295" s="711" t="s">
        <v>1479</v>
      </c>
      <c r="H295" s="48" t="s">
        <v>1445</v>
      </c>
      <c r="I295" s="48" t="s">
        <v>1445</v>
      </c>
      <c r="J295" s="785" t="s">
        <v>1480</v>
      </c>
    </row>
    <row r="296" spans="1:10" s="9" customFormat="1" ht="22.5" x14ac:dyDescent="0.2">
      <c r="A296" s="770" t="s">
        <v>21317</v>
      </c>
      <c r="B296" s="737" t="s">
        <v>1470</v>
      </c>
      <c r="C296" s="48" t="s">
        <v>722</v>
      </c>
      <c r="D296" s="48" t="s">
        <v>1445</v>
      </c>
      <c r="E296" s="214">
        <v>328000</v>
      </c>
      <c r="F296" s="48" t="s">
        <v>1445</v>
      </c>
      <c r="G296" s="48" t="s">
        <v>1446</v>
      </c>
      <c r="H296" s="48" t="s">
        <v>1445</v>
      </c>
      <c r="I296" s="48" t="s">
        <v>1445</v>
      </c>
      <c r="J296" s="697"/>
    </row>
    <row r="297" spans="1:10" s="9" customFormat="1" ht="45" x14ac:dyDescent="0.2">
      <c r="A297" s="770" t="s">
        <v>21318</v>
      </c>
      <c r="B297" s="737" t="s">
        <v>1470</v>
      </c>
      <c r="C297" s="48" t="s">
        <v>722</v>
      </c>
      <c r="D297" s="48" t="s">
        <v>1445</v>
      </c>
      <c r="E297" s="214">
        <v>295200</v>
      </c>
      <c r="F297" s="48" t="s">
        <v>1445</v>
      </c>
      <c r="G297" s="48" t="s">
        <v>1446</v>
      </c>
      <c r="H297" s="48" t="s">
        <v>1445</v>
      </c>
      <c r="I297" s="48" t="s">
        <v>1445</v>
      </c>
      <c r="J297" s="697"/>
    </row>
    <row r="298" spans="1:10" s="9" customFormat="1" ht="45" x14ac:dyDescent="0.2">
      <c r="A298" s="770" t="s">
        <v>21319</v>
      </c>
      <c r="B298" s="737" t="s">
        <v>1470</v>
      </c>
      <c r="C298" s="48" t="s">
        <v>722</v>
      </c>
      <c r="D298" s="48" t="s">
        <v>1445</v>
      </c>
      <c r="E298" s="214">
        <v>196800</v>
      </c>
      <c r="F298" s="48" t="s">
        <v>1445</v>
      </c>
      <c r="G298" s="48" t="s">
        <v>1446</v>
      </c>
      <c r="H298" s="48" t="s">
        <v>1445</v>
      </c>
      <c r="I298" s="48" t="s">
        <v>1445</v>
      </c>
      <c r="J298" s="697"/>
    </row>
    <row r="299" spans="1:10" s="9" customFormat="1" ht="22.5" x14ac:dyDescent="0.2">
      <c r="A299" s="770" t="s">
        <v>21320</v>
      </c>
      <c r="B299" s="737" t="s">
        <v>1470</v>
      </c>
      <c r="C299" s="48" t="s">
        <v>722</v>
      </c>
      <c r="D299" s="48" t="s">
        <v>1445</v>
      </c>
      <c r="E299" s="214">
        <v>360800</v>
      </c>
      <c r="F299" s="48" t="s">
        <v>1445</v>
      </c>
      <c r="G299" s="48" t="s">
        <v>1446</v>
      </c>
      <c r="H299" s="48" t="s">
        <v>1445</v>
      </c>
      <c r="I299" s="48" t="s">
        <v>1445</v>
      </c>
      <c r="J299" s="697"/>
    </row>
    <row r="300" spans="1:10" s="9" customFormat="1" ht="22.5" x14ac:dyDescent="0.2">
      <c r="A300" s="770" t="s">
        <v>21321</v>
      </c>
      <c r="B300" s="737" t="s">
        <v>1470</v>
      </c>
      <c r="C300" s="48" t="s">
        <v>722</v>
      </c>
      <c r="D300" s="48" t="s">
        <v>1445</v>
      </c>
      <c r="E300" s="214">
        <v>328000</v>
      </c>
      <c r="F300" s="48" t="s">
        <v>1445</v>
      </c>
      <c r="G300" s="48" t="s">
        <v>1446</v>
      </c>
      <c r="H300" s="48" t="s">
        <v>1445</v>
      </c>
      <c r="I300" s="48" t="s">
        <v>1445</v>
      </c>
      <c r="J300" s="697"/>
    </row>
    <row r="301" spans="1:10" s="9" customFormat="1" ht="22.5" x14ac:dyDescent="0.2">
      <c r="A301" s="770" t="s">
        <v>21322</v>
      </c>
      <c r="B301" s="737" t="s">
        <v>1470</v>
      </c>
      <c r="C301" s="48" t="s">
        <v>722</v>
      </c>
      <c r="D301" s="48" t="s">
        <v>1445</v>
      </c>
      <c r="E301" s="214">
        <v>590400</v>
      </c>
      <c r="F301" s="48" t="s">
        <v>1445</v>
      </c>
      <c r="G301" s="711" t="s">
        <v>1479</v>
      </c>
      <c r="H301" s="48" t="s">
        <v>1445</v>
      </c>
      <c r="I301" s="48" t="s">
        <v>1445</v>
      </c>
      <c r="J301" s="785" t="s">
        <v>1480</v>
      </c>
    </row>
    <row r="302" spans="1:10" s="9" customFormat="1" ht="22.5" x14ac:dyDescent="0.2">
      <c r="A302" s="770" t="s">
        <v>21323</v>
      </c>
      <c r="B302" s="737" t="s">
        <v>1470</v>
      </c>
      <c r="C302" s="48" t="s">
        <v>722</v>
      </c>
      <c r="D302" s="48" t="s">
        <v>1445</v>
      </c>
      <c r="E302" s="214">
        <v>213200</v>
      </c>
      <c r="F302" s="48" t="s">
        <v>1445</v>
      </c>
      <c r="G302" s="48" t="s">
        <v>1446</v>
      </c>
      <c r="H302" s="48" t="s">
        <v>1445</v>
      </c>
      <c r="I302" s="48" t="s">
        <v>1445</v>
      </c>
      <c r="J302" s="697"/>
    </row>
    <row r="303" spans="1:10" s="9" customFormat="1" ht="22.5" x14ac:dyDescent="0.2">
      <c r="A303" s="770" t="s">
        <v>21324</v>
      </c>
      <c r="B303" s="737" t="s">
        <v>1470</v>
      </c>
      <c r="C303" s="48" t="s">
        <v>722</v>
      </c>
      <c r="D303" s="48" t="s">
        <v>1445</v>
      </c>
      <c r="E303" s="214">
        <v>262400</v>
      </c>
      <c r="F303" s="48" t="s">
        <v>1445</v>
      </c>
      <c r="G303" s="48" t="s">
        <v>1446</v>
      </c>
      <c r="H303" s="48" t="s">
        <v>1445</v>
      </c>
      <c r="I303" s="48" t="s">
        <v>1445</v>
      </c>
      <c r="J303" s="697"/>
    </row>
    <row r="304" spans="1:10" s="9" customFormat="1" ht="22.5" x14ac:dyDescent="0.2">
      <c r="A304" s="770" t="s">
        <v>21325</v>
      </c>
      <c r="B304" s="737" t="s">
        <v>1470</v>
      </c>
      <c r="C304" s="48" t="s">
        <v>722</v>
      </c>
      <c r="D304" s="48" t="s">
        <v>1445</v>
      </c>
      <c r="E304" s="214">
        <v>750000</v>
      </c>
      <c r="F304" s="48" t="s">
        <v>1445</v>
      </c>
      <c r="G304" s="711" t="s">
        <v>1479</v>
      </c>
      <c r="H304" s="48" t="s">
        <v>1445</v>
      </c>
      <c r="I304" s="48" t="s">
        <v>1445</v>
      </c>
      <c r="J304" s="785" t="s">
        <v>1480</v>
      </c>
    </row>
    <row r="305" spans="1:10" s="9" customFormat="1" ht="56.25" x14ac:dyDescent="0.2">
      <c r="A305" s="770" t="s">
        <v>21326</v>
      </c>
      <c r="B305" s="737" t="s">
        <v>1481</v>
      </c>
      <c r="C305" s="48" t="s">
        <v>722</v>
      </c>
      <c r="D305" s="48" t="s">
        <v>1445</v>
      </c>
      <c r="E305" s="214">
        <v>131200</v>
      </c>
      <c r="F305" s="48" t="s">
        <v>1445</v>
      </c>
      <c r="G305" s="48" t="s">
        <v>1446</v>
      </c>
      <c r="H305" s="48" t="s">
        <v>1445</v>
      </c>
      <c r="I305" s="48" t="s">
        <v>1445</v>
      </c>
      <c r="J305" s="697"/>
    </row>
    <row r="306" spans="1:10" s="9" customFormat="1" ht="45" x14ac:dyDescent="0.2">
      <c r="A306" s="770" t="s">
        <v>21327</v>
      </c>
      <c r="B306" s="737" t="s">
        <v>1481</v>
      </c>
      <c r="C306" s="48" t="s">
        <v>722</v>
      </c>
      <c r="D306" s="48" t="s">
        <v>1445</v>
      </c>
      <c r="E306" s="214">
        <v>156000</v>
      </c>
      <c r="F306" s="48" t="s">
        <v>1445</v>
      </c>
      <c r="G306" s="48" t="s">
        <v>1446</v>
      </c>
      <c r="H306" s="48" t="s">
        <v>1445</v>
      </c>
      <c r="I306" s="48" t="s">
        <v>1445</v>
      </c>
      <c r="J306" s="697"/>
    </row>
    <row r="307" spans="1:10" s="9" customFormat="1" ht="33.75" x14ac:dyDescent="0.2">
      <c r="A307" s="770" t="s">
        <v>21328</v>
      </c>
      <c r="B307" s="737" t="s">
        <v>1481</v>
      </c>
      <c r="C307" s="48" t="s">
        <v>722</v>
      </c>
      <c r="D307" s="48" t="s">
        <v>1445</v>
      </c>
      <c r="E307" s="214">
        <v>106400</v>
      </c>
      <c r="F307" s="48" t="s">
        <v>1445</v>
      </c>
      <c r="G307" s="48" t="s">
        <v>1446</v>
      </c>
      <c r="H307" s="48" t="s">
        <v>1445</v>
      </c>
      <c r="I307" s="48" t="s">
        <v>1445</v>
      </c>
      <c r="J307" s="697"/>
    </row>
    <row r="308" spans="1:10" s="9" customFormat="1" ht="33.75" x14ac:dyDescent="0.2">
      <c r="A308" s="770" t="s">
        <v>21329</v>
      </c>
      <c r="B308" s="737" t="s">
        <v>1481</v>
      </c>
      <c r="C308" s="48" t="s">
        <v>722</v>
      </c>
      <c r="D308" s="48" t="s">
        <v>1445</v>
      </c>
      <c r="E308" s="214">
        <v>656000</v>
      </c>
      <c r="F308" s="48" t="s">
        <v>1445</v>
      </c>
      <c r="G308" s="711" t="s">
        <v>1479</v>
      </c>
      <c r="H308" s="48" t="s">
        <v>1445</v>
      </c>
      <c r="I308" s="48" t="s">
        <v>1445</v>
      </c>
      <c r="J308" s="785" t="s">
        <v>1480</v>
      </c>
    </row>
    <row r="309" spans="1:10" s="9" customFormat="1" ht="33.75" x14ac:dyDescent="0.2">
      <c r="A309" s="770" t="s">
        <v>21330</v>
      </c>
      <c r="B309" s="737" t="s">
        <v>1481</v>
      </c>
      <c r="C309" s="48" t="s">
        <v>722</v>
      </c>
      <c r="D309" s="48" t="s">
        <v>1445</v>
      </c>
      <c r="E309" s="214">
        <v>278800</v>
      </c>
      <c r="F309" s="48" t="s">
        <v>1445</v>
      </c>
      <c r="G309" s="48" t="s">
        <v>1446</v>
      </c>
      <c r="H309" s="48" t="s">
        <v>1445</v>
      </c>
      <c r="I309" s="48" t="s">
        <v>1445</v>
      </c>
      <c r="J309" s="697"/>
    </row>
    <row r="310" spans="1:10" s="9" customFormat="1" ht="33.75" x14ac:dyDescent="0.2">
      <c r="A310" s="770" t="s">
        <v>21331</v>
      </c>
      <c r="B310" s="737" t="s">
        <v>1481</v>
      </c>
      <c r="C310" s="48" t="s">
        <v>722</v>
      </c>
      <c r="D310" s="48" t="s">
        <v>1445</v>
      </c>
      <c r="E310" s="214">
        <v>98400</v>
      </c>
      <c r="F310" s="48" t="s">
        <v>1445</v>
      </c>
      <c r="G310" s="48" t="s">
        <v>1446</v>
      </c>
      <c r="H310" s="48" t="s">
        <v>1445</v>
      </c>
      <c r="I310" s="48" t="s">
        <v>1445</v>
      </c>
      <c r="J310" s="697"/>
    </row>
    <row r="311" spans="1:10" s="9" customFormat="1" ht="33.75" x14ac:dyDescent="0.2">
      <c r="A311" s="770" t="s">
        <v>21332</v>
      </c>
      <c r="B311" s="737" t="s">
        <v>1481</v>
      </c>
      <c r="C311" s="48" t="s">
        <v>722</v>
      </c>
      <c r="D311" s="48" t="s">
        <v>1445</v>
      </c>
      <c r="E311" s="214">
        <v>328000</v>
      </c>
      <c r="F311" s="48" t="s">
        <v>1445</v>
      </c>
      <c r="G311" s="48" t="s">
        <v>1446</v>
      </c>
      <c r="H311" s="48" t="s">
        <v>1445</v>
      </c>
      <c r="I311" s="48" t="s">
        <v>1445</v>
      </c>
      <c r="J311" s="697"/>
    </row>
    <row r="312" spans="1:10" s="9" customFormat="1" ht="33.75" x14ac:dyDescent="0.2">
      <c r="A312" s="770" t="s">
        <v>21333</v>
      </c>
      <c r="B312" s="737" t="s">
        <v>1481</v>
      </c>
      <c r="C312" s="48" t="s">
        <v>722</v>
      </c>
      <c r="D312" s="48" t="s">
        <v>1445</v>
      </c>
      <c r="E312" s="214">
        <v>126000</v>
      </c>
      <c r="F312" s="48" t="s">
        <v>1445</v>
      </c>
      <c r="G312" s="48" t="s">
        <v>1446</v>
      </c>
      <c r="H312" s="48" t="s">
        <v>1445</v>
      </c>
      <c r="I312" s="48" t="s">
        <v>1445</v>
      </c>
      <c r="J312" s="697"/>
    </row>
    <row r="313" spans="1:10" s="9" customFormat="1" ht="33.75" x14ac:dyDescent="0.2">
      <c r="A313" s="770" t="s">
        <v>21334</v>
      </c>
      <c r="B313" s="737" t="s">
        <v>1481</v>
      </c>
      <c r="C313" s="48" t="s">
        <v>722</v>
      </c>
      <c r="D313" s="48" t="s">
        <v>1445</v>
      </c>
      <c r="E313" s="214">
        <v>328000</v>
      </c>
      <c r="F313" s="48" t="s">
        <v>1445</v>
      </c>
      <c r="G313" s="48" t="s">
        <v>1446</v>
      </c>
      <c r="H313" s="48" t="s">
        <v>1445</v>
      </c>
      <c r="I313" s="48" t="s">
        <v>1445</v>
      </c>
      <c r="J313" s="697"/>
    </row>
    <row r="314" spans="1:10" s="9" customFormat="1" ht="33.75" x14ac:dyDescent="0.2">
      <c r="A314" s="770" t="s">
        <v>21335</v>
      </c>
      <c r="B314" s="737" t="s">
        <v>1481</v>
      </c>
      <c r="C314" s="48" t="s">
        <v>722</v>
      </c>
      <c r="D314" s="48" t="s">
        <v>1445</v>
      </c>
      <c r="E314" s="214">
        <v>196800</v>
      </c>
      <c r="F314" s="48" t="s">
        <v>1445</v>
      </c>
      <c r="G314" s="48" t="s">
        <v>1446</v>
      </c>
      <c r="H314" s="48" t="s">
        <v>1445</v>
      </c>
      <c r="I314" s="48" t="s">
        <v>1445</v>
      </c>
      <c r="J314" s="697"/>
    </row>
    <row r="315" spans="1:10" s="9" customFormat="1" ht="33.75" x14ac:dyDescent="0.2">
      <c r="A315" s="770" t="s">
        <v>21336</v>
      </c>
      <c r="B315" s="737" t="s">
        <v>1481</v>
      </c>
      <c r="C315" s="48" t="s">
        <v>722</v>
      </c>
      <c r="D315" s="48" t="s">
        <v>1445</v>
      </c>
      <c r="E315" s="214">
        <v>131200</v>
      </c>
      <c r="F315" s="48" t="s">
        <v>1445</v>
      </c>
      <c r="G315" s="48" t="s">
        <v>1446</v>
      </c>
      <c r="H315" s="48" t="s">
        <v>1445</v>
      </c>
      <c r="I315" s="48" t="s">
        <v>1445</v>
      </c>
      <c r="J315" s="697"/>
    </row>
    <row r="316" spans="1:10" s="9" customFormat="1" ht="33.75" x14ac:dyDescent="0.2">
      <c r="A316" s="770" t="s">
        <v>21337</v>
      </c>
      <c r="B316" s="737" t="s">
        <v>1481</v>
      </c>
      <c r="C316" s="48" t="s">
        <v>722</v>
      </c>
      <c r="D316" s="48" t="s">
        <v>1445</v>
      </c>
      <c r="E316" s="214">
        <v>208000</v>
      </c>
      <c r="F316" s="48" t="s">
        <v>1445</v>
      </c>
      <c r="G316" s="48" t="s">
        <v>1446</v>
      </c>
      <c r="H316" s="48" t="s">
        <v>1445</v>
      </c>
      <c r="I316" s="48" t="s">
        <v>1445</v>
      </c>
      <c r="J316" s="697"/>
    </row>
    <row r="317" spans="1:10" s="9" customFormat="1" ht="33.75" x14ac:dyDescent="0.2">
      <c r="A317" s="770" t="s">
        <v>21338</v>
      </c>
      <c r="B317" s="737" t="s">
        <v>1481</v>
      </c>
      <c r="C317" s="48" t="s">
        <v>722</v>
      </c>
      <c r="D317" s="1656" t="s">
        <v>1482</v>
      </c>
      <c r="E317" s="214">
        <v>198000</v>
      </c>
      <c r="F317" s="714" t="s">
        <v>1483</v>
      </c>
      <c r="G317" s="48" t="s">
        <v>1436</v>
      </c>
      <c r="H317" s="713">
        <v>44235</v>
      </c>
      <c r="I317" s="713">
        <v>44355</v>
      </c>
      <c r="J317" s="56" t="s">
        <v>1437</v>
      </c>
    </row>
    <row r="318" spans="1:10" s="9" customFormat="1" ht="45" x14ac:dyDescent="0.2">
      <c r="A318" s="770" t="s">
        <v>21339</v>
      </c>
      <c r="B318" s="737" t="s">
        <v>1460</v>
      </c>
      <c r="C318" s="48" t="s">
        <v>722</v>
      </c>
      <c r="D318" s="1656" t="s">
        <v>1484</v>
      </c>
      <c r="E318" s="214">
        <v>471700</v>
      </c>
      <c r="F318" s="714" t="s">
        <v>21891</v>
      </c>
      <c r="G318" s="48" t="s">
        <v>1436</v>
      </c>
      <c r="H318" s="713">
        <v>44253</v>
      </c>
      <c r="I318" s="713">
        <v>44433</v>
      </c>
      <c r="J318" s="56" t="s">
        <v>1437</v>
      </c>
    </row>
    <row r="319" spans="1:10" s="9" customFormat="1" ht="22.5" x14ac:dyDescent="0.2">
      <c r="A319" s="770" t="s">
        <v>21340</v>
      </c>
      <c r="B319" s="737" t="s">
        <v>721</v>
      </c>
      <c r="C319" s="48" t="s">
        <v>722</v>
      </c>
      <c r="D319" s="1656" t="s">
        <v>1485</v>
      </c>
      <c r="E319" s="214">
        <v>5220741.1200000001</v>
      </c>
      <c r="F319" s="728" t="s">
        <v>1486</v>
      </c>
      <c r="G319" s="48" t="s">
        <v>1450</v>
      </c>
      <c r="H319" s="713">
        <v>44278</v>
      </c>
      <c r="I319" s="713">
        <v>44454</v>
      </c>
      <c r="J319" s="56" t="s">
        <v>1451</v>
      </c>
    </row>
    <row r="320" spans="1:10" s="9" customFormat="1" ht="45" x14ac:dyDescent="0.2">
      <c r="A320" s="770" t="s">
        <v>21341</v>
      </c>
      <c r="B320" s="737" t="s">
        <v>1481</v>
      </c>
      <c r="C320" s="48" t="s">
        <v>722</v>
      </c>
      <c r="D320" s="1656" t="s">
        <v>1487</v>
      </c>
      <c r="E320" s="214">
        <v>266570.26</v>
      </c>
      <c r="F320" s="1656" t="s">
        <v>1475</v>
      </c>
      <c r="G320" s="48" t="s">
        <v>1436</v>
      </c>
      <c r="H320" s="713">
        <v>44306</v>
      </c>
      <c r="I320" s="713">
        <v>44416</v>
      </c>
      <c r="J320" s="56" t="s">
        <v>1437</v>
      </c>
    </row>
    <row r="321" spans="1:10" s="9" customFormat="1" ht="45" x14ac:dyDescent="0.2">
      <c r="A321" s="770" t="s">
        <v>21342</v>
      </c>
      <c r="B321" s="737" t="s">
        <v>1447</v>
      </c>
      <c r="C321" s="48" t="s">
        <v>722</v>
      </c>
      <c r="D321" s="1656" t="s">
        <v>1452</v>
      </c>
      <c r="E321" s="1657" t="s">
        <v>1453</v>
      </c>
      <c r="F321" s="1656" t="s">
        <v>1454</v>
      </c>
      <c r="G321" s="48" t="s">
        <v>1450</v>
      </c>
      <c r="H321" s="713">
        <v>44327</v>
      </c>
      <c r="I321" s="713">
        <v>44867</v>
      </c>
      <c r="J321" s="56" t="s">
        <v>1451</v>
      </c>
    </row>
    <row r="322" spans="1:10" s="9" customFormat="1" ht="33.75" x14ac:dyDescent="0.2">
      <c r="A322" s="770" t="s">
        <v>21343</v>
      </c>
      <c r="B322" s="737" t="s">
        <v>1481</v>
      </c>
      <c r="C322" s="48" t="s">
        <v>722</v>
      </c>
      <c r="D322" s="1656" t="s">
        <v>1488</v>
      </c>
      <c r="E322" s="214">
        <v>304447.39</v>
      </c>
      <c r="F322" s="1656" t="s">
        <v>1489</v>
      </c>
      <c r="G322" s="48" t="s">
        <v>1450</v>
      </c>
      <c r="H322" s="713">
        <v>44337</v>
      </c>
      <c r="I322" s="713">
        <v>44472</v>
      </c>
      <c r="J322" s="56" t="s">
        <v>1451</v>
      </c>
    </row>
    <row r="323" spans="1:10" s="9" customFormat="1" ht="22.5" x14ac:dyDescent="0.2">
      <c r="A323" s="770" t="s">
        <v>21344</v>
      </c>
      <c r="B323" s="737" t="s">
        <v>721</v>
      </c>
      <c r="C323" s="48" t="s">
        <v>722</v>
      </c>
      <c r="D323" s="1656" t="s">
        <v>1490</v>
      </c>
      <c r="E323" s="214">
        <v>3821795.6</v>
      </c>
      <c r="F323" s="1656" t="s">
        <v>1491</v>
      </c>
      <c r="G323" s="48" t="s">
        <v>1450</v>
      </c>
      <c r="H323" s="713">
        <v>44357</v>
      </c>
      <c r="I323" s="713">
        <v>44469</v>
      </c>
      <c r="J323" s="56" t="s">
        <v>1451</v>
      </c>
    </row>
    <row r="324" spans="1:10" s="9" customFormat="1" ht="33.75" x14ac:dyDescent="0.2">
      <c r="A324" s="770" t="s">
        <v>21345</v>
      </c>
      <c r="B324" s="737" t="s">
        <v>1481</v>
      </c>
      <c r="C324" s="48" t="s">
        <v>722</v>
      </c>
      <c r="D324" s="1656" t="s">
        <v>1492</v>
      </c>
      <c r="E324" s="214">
        <v>297914.59999999998</v>
      </c>
      <c r="F324" s="1656" t="s">
        <v>1493</v>
      </c>
      <c r="G324" s="48" t="s">
        <v>1450</v>
      </c>
      <c r="H324" s="713">
        <v>44397</v>
      </c>
      <c r="I324" s="713">
        <v>44517</v>
      </c>
      <c r="J324" s="56" t="s">
        <v>1451</v>
      </c>
    </row>
    <row r="325" spans="1:10" s="9" customFormat="1" ht="33.75" x14ac:dyDescent="0.2">
      <c r="A325" s="770" t="s">
        <v>21346</v>
      </c>
      <c r="B325" s="737" t="s">
        <v>1481</v>
      </c>
      <c r="C325" s="48" t="s">
        <v>722</v>
      </c>
      <c r="D325" s="1656" t="s">
        <v>1494</v>
      </c>
      <c r="E325" s="214">
        <v>579687</v>
      </c>
      <c r="F325" s="1656" t="s">
        <v>1495</v>
      </c>
      <c r="G325" s="48" t="s">
        <v>1450</v>
      </c>
      <c r="H325" s="713">
        <v>44400</v>
      </c>
      <c r="I325" s="713">
        <v>44540</v>
      </c>
      <c r="J325" s="56" t="s">
        <v>1451</v>
      </c>
    </row>
    <row r="326" spans="1:10" s="9" customFormat="1" ht="22.5" x14ac:dyDescent="0.2">
      <c r="A326" s="769" t="s">
        <v>1498</v>
      </c>
      <c r="B326" s="759" t="s">
        <v>1499</v>
      </c>
      <c r="C326" s="46" t="s">
        <v>1500</v>
      </c>
      <c r="D326" s="728"/>
      <c r="E326" s="771" t="s">
        <v>1501</v>
      </c>
      <c r="F326" s="737"/>
      <c r="G326" s="760" t="s">
        <v>1502</v>
      </c>
      <c r="H326" s="690"/>
      <c r="I326" s="690"/>
      <c r="J326" s="697"/>
    </row>
    <row r="327" spans="1:10" s="9" customFormat="1" ht="22.5" x14ac:dyDescent="0.2">
      <c r="A327" s="770" t="s">
        <v>1503</v>
      </c>
      <c r="B327" s="737" t="s">
        <v>1499</v>
      </c>
      <c r="C327" s="46" t="s">
        <v>1500</v>
      </c>
      <c r="D327" s="728"/>
      <c r="E327" s="772">
        <v>69889</v>
      </c>
      <c r="F327" s="737"/>
      <c r="G327" s="760" t="s">
        <v>1502</v>
      </c>
      <c r="H327" s="690"/>
      <c r="I327" s="690"/>
      <c r="J327" s="697"/>
    </row>
    <row r="328" spans="1:10" s="9" customFormat="1" ht="22.5" x14ac:dyDescent="0.2">
      <c r="A328" s="770" t="s">
        <v>1504</v>
      </c>
      <c r="B328" s="737" t="s">
        <v>1499</v>
      </c>
      <c r="C328" s="46" t="s">
        <v>1500</v>
      </c>
      <c r="D328" s="728"/>
      <c r="E328" s="771">
        <v>184000</v>
      </c>
      <c r="F328" s="737"/>
      <c r="G328" s="760" t="s">
        <v>1502</v>
      </c>
      <c r="H328" s="690"/>
      <c r="I328" s="690"/>
      <c r="J328" s="697"/>
    </row>
    <row r="329" spans="1:10" s="9" customFormat="1" ht="22.5" x14ac:dyDescent="0.2">
      <c r="A329" s="769" t="s">
        <v>1505</v>
      </c>
      <c r="B329" s="759" t="s">
        <v>1506</v>
      </c>
      <c r="C329" s="761"/>
      <c r="D329" s="762"/>
      <c r="E329" s="214">
        <v>19824.8</v>
      </c>
      <c r="F329" s="737"/>
      <c r="G329" s="760" t="s">
        <v>1502</v>
      </c>
      <c r="H329" s="690"/>
      <c r="I329" s="690"/>
      <c r="J329" s="697"/>
    </row>
    <row r="330" spans="1:10" s="9" customFormat="1" ht="33.75" x14ac:dyDescent="0.2">
      <c r="A330" s="769" t="s">
        <v>1507</v>
      </c>
      <c r="B330" s="759" t="s">
        <v>1506</v>
      </c>
      <c r="C330" s="761"/>
      <c r="D330" s="762"/>
      <c r="E330" s="214">
        <v>29000</v>
      </c>
      <c r="F330" s="737"/>
      <c r="G330" s="760" t="s">
        <v>1502</v>
      </c>
      <c r="H330" s="690"/>
      <c r="I330" s="690"/>
      <c r="J330" s="697"/>
    </row>
    <row r="331" spans="1:10" s="9" customFormat="1" ht="45" x14ac:dyDescent="0.2">
      <c r="A331" s="769" t="s">
        <v>1508</v>
      </c>
      <c r="B331" s="759" t="s">
        <v>1506</v>
      </c>
      <c r="C331" s="761"/>
      <c r="D331" s="762"/>
      <c r="E331" s="214">
        <v>29000</v>
      </c>
      <c r="F331" s="737"/>
      <c r="G331" s="760" t="s">
        <v>1502</v>
      </c>
      <c r="H331" s="690"/>
      <c r="I331" s="690"/>
      <c r="J331" s="697"/>
    </row>
    <row r="332" spans="1:10" s="9" customFormat="1" ht="22.5" x14ac:dyDescent="0.2">
      <c r="A332" s="769" t="s">
        <v>1509</v>
      </c>
      <c r="B332" s="759" t="s">
        <v>1506</v>
      </c>
      <c r="C332" s="761"/>
      <c r="D332" s="762"/>
      <c r="E332" s="771">
        <v>34068</v>
      </c>
      <c r="F332" s="737"/>
      <c r="G332" s="760" t="s">
        <v>1502</v>
      </c>
      <c r="H332" s="690"/>
      <c r="I332" s="690"/>
      <c r="J332" s="697"/>
    </row>
    <row r="333" spans="1:10" s="9" customFormat="1" ht="33.75" x14ac:dyDescent="0.2">
      <c r="A333" s="769" t="s">
        <v>1510</v>
      </c>
      <c r="B333" s="737" t="s">
        <v>1499</v>
      </c>
      <c r="C333" s="46" t="s">
        <v>1500</v>
      </c>
      <c r="D333" s="728"/>
      <c r="E333" s="214">
        <v>234360</v>
      </c>
      <c r="F333" s="737"/>
      <c r="G333" s="760" t="s">
        <v>1502</v>
      </c>
      <c r="H333" s="690"/>
      <c r="I333" s="690"/>
      <c r="J333" s="697"/>
    </row>
    <row r="334" spans="1:10" s="9" customFormat="1" ht="33.75" x14ac:dyDescent="0.2">
      <c r="A334" s="769" t="s">
        <v>1511</v>
      </c>
      <c r="B334" s="737" t="s">
        <v>1499</v>
      </c>
      <c r="C334" s="46" t="s">
        <v>1500</v>
      </c>
      <c r="D334" s="728"/>
      <c r="E334" s="214">
        <v>69600</v>
      </c>
      <c r="F334" s="737"/>
      <c r="G334" s="760" t="s">
        <v>1502</v>
      </c>
      <c r="H334" s="690"/>
      <c r="I334" s="690"/>
      <c r="J334" s="697"/>
    </row>
    <row r="335" spans="1:10" s="9" customFormat="1" ht="22.5" x14ac:dyDescent="0.2">
      <c r="A335" s="770" t="s">
        <v>1512</v>
      </c>
      <c r="B335" s="1017" t="s">
        <v>1499</v>
      </c>
      <c r="C335" s="46" t="s">
        <v>1500</v>
      </c>
      <c r="D335" s="728"/>
      <c r="E335" s="729">
        <v>118888</v>
      </c>
      <c r="F335" s="737"/>
      <c r="G335" s="760" t="s">
        <v>1502</v>
      </c>
      <c r="H335" s="690"/>
      <c r="I335" s="690"/>
      <c r="J335" s="697"/>
    </row>
    <row r="336" spans="1:10" s="9" customFormat="1" ht="12" x14ac:dyDescent="0.2">
      <c r="A336" s="28" t="s">
        <v>355</v>
      </c>
      <c r="B336" s="745"/>
      <c r="C336" s="745"/>
      <c r="D336" s="45"/>
      <c r="E336" s="746"/>
      <c r="F336" s="745"/>
      <c r="G336" s="181"/>
      <c r="H336" s="748"/>
      <c r="I336" s="747"/>
      <c r="J336" s="749"/>
    </row>
    <row r="337" spans="1:10" s="9" customFormat="1" ht="22.5" x14ac:dyDescent="0.2">
      <c r="A337" s="968" t="s">
        <v>811</v>
      </c>
      <c r="B337" s="712" t="s">
        <v>812</v>
      </c>
      <c r="C337" s="728"/>
      <c r="D337" s="73"/>
      <c r="E337" s="729"/>
      <c r="F337" s="728"/>
      <c r="G337" s="48"/>
      <c r="H337" s="730"/>
      <c r="I337" s="31"/>
      <c r="J337" s="56"/>
    </row>
    <row r="338" spans="1:10" s="9" customFormat="1" ht="12" x14ac:dyDescent="0.2">
      <c r="A338" s="968" t="s">
        <v>813</v>
      </c>
      <c r="B338" s="712" t="s">
        <v>814</v>
      </c>
      <c r="C338" s="728"/>
      <c r="D338" s="73"/>
      <c r="E338" s="729"/>
      <c r="F338" s="728"/>
      <c r="G338" s="48"/>
      <c r="H338" s="730"/>
      <c r="I338" s="31"/>
      <c r="J338" s="56"/>
    </row>
    <row r="339" spans="1:10" s="9" customFormat="1" ht="22.5" x14ac:dyDescent="0.2">
      <c r="A339" s="968" t="s">
        <v>815</v>
      </c>
      <c r="B339" s="712" t="s">
        <v>814</v>
      </c>
      <c r="C339" s="728"/>
      <c r="D339" s="73"/>
      <c r="E339" s="729"/>
      <c r="F339" s="728"/>
      <c r="G339" s="48"/>
      <c r="H339" s="730"/>
      <c r="I339" s="31"/>
      <c r="J339" s="56"/>
    </row>
    <row r="340" spans="1:10" s="9" customFormat="1" ht="22.5" x14ac:dyDescent="0.2">
      <c r="A340" s="968" t="s">
        <v>816</v>
      </c>
      <c r="B340" s="712" t="s">
        <v>812</v>
      </c>
      <c r="C340" s="728"/>
      <c r="D340" s="73"/>
      <c r="E340" s="729"/>
      <c r="F340" s="728"/>
      <c r="G340" s="48"/>
      <c r="H340" s="730"/>
      <c r="I340" s="31"/>
      <c r="J340" s="56"/>
    </row>
    <row r="341" spans="1:10" s="9" customFormat="1" ht="22.5" x14ac:dyDescent="0.2">
      <c r="A341" s="968" t="s">
        <v>817</v>
      </c>
      <c r="B341" s="712" t="s">
        <v>814</v>
      </c>
      <c r="C341" s="728"/>
      <c r="D341" s="73"/>
      <c r="E341" s="729"/>
      <c r="F341" s="728"/>
      <c r="G341" s="48"/>
      <c r="H341" s="730"/>
      <c r="I341" s="31"/>
      <c r="J341" s="56"/>
    </row>
    <row r="342" spans="1:10" s="9" customFormat="1" ht="12" x14ac:dyDescent="0.2">
      <c r="A342" s="968" t="s">
        <v>818</v>
      </c>
      <c r="B342" s="712" t="s">
        <v>814</v>
      </c>
      <c r="C342" s="728"/>
      <c r="D342" s="73"/>
      <c r="E342" s="729"/>
      <c r="F342" s="728"/>
      <c r="G342" s="48"/>
      <c r="H342" s="31"/>
      <c r="I342" s="31"/>
      <c r="J342" s="56"/>
    </row>
    <row r="343" spans="1:10" s="9" customFormat="1" ht="12" x14ac:dyDescent="0.2">
      <c r="A343" s="968" t="s">
        <v>819</v>
      </c>
      <c r="B343" s="712" t="s">
        <v>787</v>
      </c>
      <c r="C343" s="693"/>
      <c r="D343" s="73"/>
      <c r="E343" s="731"/>
      <c r="F343" s="693"/>
      <c r="G343" s="73"/>
      <c r="H343" s="690"/>
      <c r="I343" s="690"/>
      <c r="J343" s="697"/>
    </row>
    <row r="344" spans="1:10" s="16" customFormat="1" ht="12" x14ac:dyDescent="0.2">
      <c r="A344" s="1018" t="s">
        <v>1421</v>
      </c>
      <c r="B344" s="1019" t="s">
        <v>1422</v>
      </c>
      <c r="C344" s="728"/>
      <c r="D344" s="734"/>
      <c r="E344" s="751">
        <v>804077</v>
      </c>
      <c r="F344" s="693"/>
      <c r="G344" s="690"/>
      <c r="H344" s="690"/>
      <c r="I344" s="690"/>
      <c r="J344" s="697"/>
    </row>
    <row r="345" spans="1:10" s="16" customFormat="1" ht="22.5" x14ac:dyDescent="0.2">
      <c r="A345" s="1018" t="s">
        <v>1423</v>
      </c>
      <c r="B345" s="1019" t="s">
        <v>1424</v>
      </c>
      <c r="C345" s="728"/>
      <c r="D345" s="734"/>
      <c r="E345" s="751">
        <v>59524</v>
      </c>
      <c r="F345" s="693"/>
      <c r="G345" s="690"/>
      <c r="H345" s="690"/>
      <c r="I345" s="690"/>
      <c r="J345" s="697"/>
    </row>
    <row r="346" spans="1:10" s="16" customFormat="1" ht="12" x14ac:dyDescent="0.2">
      <c r="A346" s="1018" t="s">
        <v>1425</v>
      </c>
      <c r="B346" s="1019" t="s">
        <v>1426</v>
      </c>
      <c r="C346" s="728"/>
      <c r="D346" s="734"/>
      <c r="E346" s="751">
        <v>1002593</v>
      </c>
      <c r="F346" s="693"/>
      <c r="G346" s="690"/>
      <c r="H346" s="690"/>
      <c r="I346" s="690"/>
      <c r="J346" s="697"/>
    </row>
    <row r="347" spans="1:10" s="16" customFormat="1" ht="12" x14ac:dyDescent="0.2">
      <c r="A347" s="1018" t="s">
        <v>1427</v>
      </c>
      <c r="B347" s="1019" t="s">
        <v>1422</v>
      </c>
      <c r="C347" s="728"/>
      <c r="D347" s="734"/>
      <c r="E347" s="751">
        <v>576000</v>
      </c>
      <c r="F347" s="693"/>
      <c r="G347" s="690"/>
      <c r="H347" s="690"/>
      <c r="I347" s="690"/>
      <c r="J347" s="697"/>
    </row>
    <row r="348" spans="1:10" s="16" customFormat="1" ht="22.5" x14ac:dyDescent="0.2">
      <c r="A348" s="1018" t="s">
        <v>1428</v>
      </c>
      <c r="B348" s="1019" t="s">
        <v>1424</v>
      </c>
      <c r="C348" s="728"/>
      <c r="D348" s="734"/>
      <c r="E348" s="751">
        <v>194844</v>
      </c>
      <c r="F348" s="693"/>
      <c r="G348" s="690"/>
      <c r="H348" s="690"/>
      <c r="I348" s="690"/>
      <c r="J348" s="697"/>
    </row>
    <row r="349" spans="1:10" s="16" customFormat="1" ht="22.5" x14ac:dyDescent="0.2">
      <c r="A349" s="1018" t="s">
        <v>1429</v>
      </c>
      <c r="B349" s="1019" t="s">
        <v>1424</v>
      </c>
      <c r="C349" s="728"/>
      <c r="D349" s="734"/>
      <c r="E349" s="751">
        <v>49770</v>
      </c>
      <c r="F349" s="693"/>
      <c r="G349" s="690"/>
      <c r="H349" s="690"/>
      <c r="I349" s="690"/>
      <c r="J349" s="697"/>
    </row>
    <row r="350" spans="1:10" s="16" customFormat="1" ht="22.5" x14ac:dyDescent="0.2">
      <c r="A350" s="1018" t="s">
        <v>29</v>
      </c>
      <c r="B350" s="1019" t="s">
        <v>1424</v>
      </c>
      <c r="C350" s="728"/>
      <c r="D350" s="734"/>
      <c r="E350" s="751">
        <v>171500</v>
      </c>
      <c r="F350" s="693"/>
      <c r="G350" s="690"/>
      <c r="H350" s="690"/>
      <c r="I350" s="690"/>
      <c r="J350" s="697"/>
    </row>
    <row r="351" spans="1:10" s="16" customFormat="1" ht="22.5" x14ac:dyDescent="0.2">
      <c r="A351" s="1018" t="s">
        <v>1430</v>
      </c>
      <c r="B351" s="1019" t="s">
        <v>1424</v>
      </c>
      <c r="C351" s="728"/>
      <c r="D351" s="734"/>
      <c r="E351" s="751">
        <v>138000</v>
      </c>
      <c r="F351" s="693"/>
      <c r="G351" s="690"/>
      <c r="H351" s="690"/>
      <c r="I351" s="690"/>
      <c r="J351" s="697"/>
    </row>
    <row r="352" spans="1:10" s="16" customFormat="1" ht="12" x14ac:dyDescent="0.2">
      <c r="A352" s="1018" t="s">
        <v>1431</v>
      </c>
      <c r="B352" s="1019" t="s">
        <v>1426</v>
      </c>
      <c r="C352" s="728"/>
      <c r="D352" s="734"/>
      <c r="E352" s="751">
        <v>414415</v>
      </c>
      <c r="F352" s="693"/>
      <c r="G352" s="690"/>
      <c r="H352" s="690"/>
      <c r="I352" s="690"/>
      <c r="J352" s="697"/>
    </row>
    <row r="353" spans="1:10" s="16" customFormat="1" ht="22.5" x14ac:dyDescent="0.2">
      <c r="A353" s="1018" t="s">
        <v>1432</v>
      </c>
      <c r="B353" s="1019" t="s">
        <v>1424</v>
      </c>
      <c r="C353" s="728"/>
      <c r="D353" s="734"/>
      <c r="E353" s="751">
        <v>235000</v>
      </c>
      <c r="F353" s="693"/>
      <c r="G353" s="690"/>
      <c r="H353" s="690"/>
      <c r="I353" s="690"/>
      <c r="J353" s="697"/>
    </row>
    <row r="354" spans="1:10" s="16" customFormat="1" ht="22.5" x14ac:dyDescent="0.2">
      <c r="A354" s="1018" t="s">
        <v>1433</v>
      </c>
      <c r="B354" s="1019" t="s">
        <v>1424</v>
      </c>
      <c r="C354" s="728"/>
      <c r="D354" s="734"/>
      <c r="E354" s="751">
        <v>280000</v>
      </c>
      <c r="F354" s="693"/>
      <c r="G354" s="690"/>
      <c r="H354" s="690"/>
      <c r="I354" s="690"/>
      <c r="J354" s="697"/>
    </row>
    <row r="355" spans="1:10" s="9" customFormat="1" ht="12" x14ac:dyDescent="0.2">
      <c r="A355" s="968" t="s">
        <v>21289</v>
      </c>
      <c r="B355" s="712" t="s">
        <v>1496</v>
      </c>
      <c r="C355" s="48" t="s">
        <v>722</v>
      </c>
      <c r="D355" s="48" t="s">
        <v>1445</v>
      </c>
      <c r="E355" s="214">
        <v>1788049.31</v>
      </c>
      <c r="F355" s="48" t="s">
        <v>1445</v>
      </c>
      <c r="G355" s="48" t="s">
        <v>1464</v>
      </c>
      <c r="H355" s="48" t="s">
        <v>1445</v>
      </c>
      <c r="I355" s="48" t="s">
        <v>1445</v>
      </c>
      <c r="J355" s="697"/>
    </row>
    <row r="356" spans="1:10" s="9" customFormat="1" ht="22.5" x14ac:dyDescent="0.2">
      <c r="A356" s="968" t="s">
        <v>21290</v>
      </c>
      <c r="B356" s="712" t="s">
        <v>1496</v>
      </c>
      <c r="C356" s="48" t="s">
        <v>722</v>
      </c>
      <c r="D356" s="48" t="s">
        <v>1445</v>
      </c>
      <c r="E356" s="214">
        <v>1008182.37</v>
      </c>
      <c r="F356" s="48" t="s">
        <v>1445</v>
      </c>
      <c r="G356" s="48" t="s">
        <v>1464</v>
      </c>
      <c r="H356" s="48" t="s">
        <v>1445</v>
      </c>
      <c r="I356" s="48" t="s">
        <v>1445</v>
      </c>
      <c r="J356" s="697"/>
    </row>
    <row r="357" spans="1:10" s="9" customFormat="1" ht="22.5" x14ac:dyDescent="0.2">
      <c r="A357" s="968" t="s">
        <v>21291</v>
      </c>
      <c r="B357" s="712" t="s">
        <v>1496</v>
      </c>
      <c r="C357" s="48" t="s">
        <v>722</v>
      </c>
      <c r="D357" s="48" t="s">
        <v>1445</v>
      </c>
      <c r="E357" s="214">
        <v>1582996</v>
      </c>
      <c r="F357" s="48" t="s">
        <v>1445</v>
      </c>
      <c r="G357" s="48" t="s">
        <v>1464</v>
      </c>
      <c r="H357" s="48" t="s">
        <v>1445</v>
      </c>
      <c r="I357" s="48" t="s">
        <v>1445</v>
      </c>
      <c r="J357" s="697"/>
    </row>
    <row r="358" spans="1:10" s="9" customFormat="1" ht="33.75" x14ac:dyDescent="0.2">
      <c r="A358" s="968" t="s">
        <v>21292</v>
      </c>
      <c r="B358" s="712" t="s">
        <v>1496</v>
      </c>
      <c r="C358" s="48" t="s">
        <v>722</v>
      </c>
      <c r="D358" s="48" t="s">
        <v>1445</v>
      </c>
      <c r="E358" s="214">
        <v>582380</v>
      </c>
      <c r="F358" s="48" t="s">
        <v>1445</v>
      </c>
      <c r="G358" s="48" t="s">
        <v>1464</v>
      </c>
      <c r="H358" s="48" t="s">
        <v>1445</v>
      </c>
      <c r="I358" s="48" t="s">
        <v>1445</v>
      </c>
      <c r="J358" s="697"/>
    </row>
    <row r="359" spans="1:10" s="9" customFormat="1" ht="12" x14ac:dyDescent="0.2">
      <c r="A359" s="968" t="s">
        <v>21293</v>
      </c>
      <c r="B359" s="712" t="s">
        <v>1496</v>
      </c>
      <c r="C359" s="48" t="s">
        <v>722</v>
      </c>
      <c r="D359" s="48" t="s">
        <v>1445</v>
      </c>
      <c r="E359" s="214">
        <v>792000</v>
      </c>
      <c r="F359" s="48" t="s">
        <v>1445</v>
      </c>
      <c r="G359" s="48" t="s">
        <v>1464</v>
      </c>
      <c r="H359" s="48" t="s">
        <v>1445</v>
      </c>
      <c r="I359" s="48" t="s">
        <v>1445</v>
      </c>
      <c r="J359" s="697"/>
    </row>
    <row r="360" spans="1:10" s="9" customFormat="1" ht="33.75" x14ac:dyDescent="0.2">
      <c r="A360" s="968" t="s">
        <v>21294</v>
      </c>
      <c r="B360" s="712" t="s">
        <v>1496</v>
      </c>
      <c r="C360" s="48" t="s">
        <v>722</v>
      </c>
      <c r="D360" s="48" t="s">
        <v>1445</v>
      </c>
      <c r="E360" s="214">
        <v>1036646</v>
      </c>
      <c r="F360" s="48" t="s">
        <v>1445</v>
      </c>
      <c r="G360" s="48" t="s">
        <v>1464</v>
      </c>
      <c r="H360" s="48" t="s">
        <v>1445</v>
      </c>
      <c r="I360" s="48" t="s">
        <v>1445</v>
      </c>
      <c r="J360" s="697"/>
    </row>
    <row r="361" spans="1:10" s="9" customFormat="1" ht="22.5" x14ac:dyDescent="0.2">
      <c r="A361" s="968" t="s">
        <v>21295</v>
      </c>
      <c r="B361" s="712" t="s">
        <v>1496</v>
      </c>
      <c r="C361" s="48" t="s">
        <v>722</v>
      </c>
      <c r="D361" s="48" t="s">
        <v>1445</v>
      </c>
      <c r="E361" s="214">
        <v>1036646</v>
      </c>
      <c r="F361" s="48" t="s">
        <v>1445</v>
      </c>
      <c r="G361" s="48" t="s">
        <v>1464</v>
      </c>
      <c r="H361" s="48" t="s">
        <v>1445</v>
      </c>
      <c r="I361" s="48" t="s">
        <v>1445</v>
      </c>
      <c r="J361" s="697"/>
    </row>
    <row r="362" spans="1:10" s="9" customFormat="1" ht="12" x14ac:dyDescent="0.2">
      <c r="A362" s="968" t="s">
        <v>21296</v>
      </c>
      <c r="B362" s="712" t="s">
        <v>1496</v>
      </c>
      <c r="C362" s="48" t="s">
        <v>722</v>
      </c>
      <c r="D362" s="48" t="s">
        <v>1445</v>
      </c>
      <c r="E362" s="214">
        <v>630241.14</v>
      </c>
      <c r="F362" s="48" t="s">
        <v>1445</v>
      </c>
      <c r="G362" s="48" t="s">
        <v>1464</v>
      </c>
      <c r="H362" s="48" t="s">
        <v>1445</v>
      </c>
      <c r="I362" s="48" t="s">
        <v>1445</v>
      </c>
      <c r="J362" s="697"/>
    </row>
    <row r="363" spans="1:10" s="9" customFormat="1" ht="22.5" x14ac:dyDescent="0.2">
      <c r="A363" s="968" t="s">
        <v>21297</v>
      </c>
      <c r="B363" s="712" t="s">
        <v>1496</v>
      </c>
      <c r="C363" s="48" t="s">
        <v>722</v>
      </c>
      <c r="D363" s="48" t="s">
        <v>1445</v>
      </c>
      <c r="E363" s="214">
        <v>1013088</v>
      </c>
      <c r="F363" s="48" t="s">
        <v>1445</v>
      </c>
      <c r="G363" s="48" t="s">
        <v>1464</v>
      </c>
      <c r="H363" s="48" t="s">
        <v>1445</v>
      </c>
      <c r="I363" s="48" t="s">
        <v>1445</v>
      </c>
      <c r="J363" s="697"/>
    </row>
    <row r="364" spans="1:10" s="9" customFormat="1" ht="22.5" x14ac:dyDescent="0.2">
      <c r="A364" s="968" t="s">
        <v>21298</v>
      </c>
      <c r="B364" s="712" t="s">
        <v>1496</v>
      </c>
      <c r="C364" s="48" t="s">
        <v>722</v>
      </c>
      <c r="D364" s="48" t="s">
        <v>1445</v>
      </c>
      <c r="E364" s="214">
        <v>1825000</v>
      </c>
      <c r="F364" s="48" t="s">
        <v>1445</v>
      </c>
      <c r="G364" s="48" t="s">
        <v>1464</v>
      </c>
      <c r="H364" s="48" t="s">
        <v>1445</v>
      </c>
      <c r="I364" s="48" t="s">
        <v>1445</v>
      </c>
      <c r="J364" s="697"/>
    </row>
    <row r="365" spans="1:10" s="9" customFormat="1" ht="56.25" x14ac:dyDescent="0.2">
      <c r="A365" s="968" t="s">
        <v>21299</v>
      </c>
      <c r="B365" s="712" t="s">
        <v>1497</v>
      </c>
      <c r="C365" s="48" t="s">
        <v>722</v>
      </c>
      <c r="D365" s="48" t="s">
        <v>1445</v>
      </c>
      <c r="E365" s="214">
        <v>2702777.14</v>
      </c>
      <c r="F365" s="48" t="s">
        <v>1445</v>
      </c>
      <c r="G365" s="48" t="s">
        <v>1464</v>
      </c>
      <c r="H365" s="48" t="s">
        <v>1445</v>
      </c>
      <c r="I365" s="48" t="s">
        <v>1445</v>
      </c>
      <c r="J365" s="697"/>
    </row>
    <row r="366" spans="1:10" s="9" customFormat="1" ht="12" x14ac:dyDescent="0.2">
      <c r="A366" s="968" t="s">
        <v>21300</v>
      </c>
      <c r="B366" s="712" t="s">
        <v>1497</v>
      </c>
      <c r="C366" s="48" t="s">
        <v>722</v>
      </c>
      <c r="D366" s="48" t="s">
        <v>1445</v>
      </c>
      <c r="E366" s="214">
        <v>438007</v>
      </c>
      <c r="F366" s="48" t="s">
        <v>1445</v>
      </c>
      <c r="G366" s="48" t="s">
        <v>1464</v>
      </c>
      <c r="H366" s="48" t="s">
        <v>1445</v>
      </c>
      <c r="I366" s="48" t="s">
        <v>1445</v>
      </c>
      <c r="J366" s="697"/>
    </row>
    <row r="367" spans="1:10" s="9" customFormat="1" ht="22.5" x14ac:dyDescent="0.2">
      <c r="A367" s="968" t="s">
        <v>21301</v>
      </c>
      <c r="B367" s="712" t="s">
        <v>1496</v>
      </c>
      <c r="C367" s="48" t="s">
        <v>722</v>
      </c>
      <c r="D367" s="48" t="s">
        <v>1445</v>
      </c>
      <c r="E367" s="214">
        <v>436960</v>
      </c>
      <c r="F367" s="48" t="s">
        <v>1445</v>
      </c>
      <c r="G367" s="48" t="s">
        <v>1464</v>
      </c>
      <c r="H367" s="48" t="s">
        <v>1445</v>
      </c>
      <c r="I367" s="48" t="s">
        <v>1445</v>
      </c>
      <c r="J367" s="697"/>
    </row>
    <row r="368" spans="1:10" s="9" customFormat="1" ht="33.75" x14ac:dyDescent="0.2">
      <c r="A368" s="968" t="s">
        <v>21302</v>
      </c>
      <c r="B368" s="712" t="s">
        <v>1496</v>
      </c>
      <c r="C368" s="48" t="s">
        <v>722</v>
      </c>
      <c r="D368" s="48" t="s">
        <v>1445</v>
      </c>
      <c r="E368" s="214">
        <v>2675743.0299999998</v>
      </c>
      <c r="F368" s="48" t="s">
        <v>1445</v>
      </c>
      <c r="G368" s="48" t="s">
        <v>1464</v>
      </c>
      <c r="H368" s="48" t="s">
        <v>1445</v>
      </c>
      <c r="I368" s="48" t="s">
        <v>1445</v>
      </c>
      <c r="J368" s="697"/>
    </row>
    <row r="369" spans="1:10" s="9" customFormat="1" ht="22.5" x14ac:dyDescent="0.2">
      <c r="A369" s="968" t="s">
        <v>21303</v>
      </c>
      <c r="B369" s="712" t="s">
        <v>1496</v>
      </c>
      <c r="C369" s="48" t="s">
        <v>722</v>
      </c>
      <c r="D369" s="48" t="s">
        <v>1445</v>
      </c>
      <c r="E369" s="214">
        <v>1590800</v>
      </c>
      <c r="F369" s="48" t="s">
        <v>1445</v>
      </c>
      <c r="G369" s="48" t="s">
        <v>1464</v>
      </c>
      <c r="H369" s="48" t="s">
        <v>1445</v>
      </c>
      <c r="I369" s="48" t="s">
        <v>1445</v>
      </c>
      <c r="J369" s="697"/>
    </row>
    <row r="370" spans="1:10" s="9" customFormat="1" ht="33.75" x14ac:dyDescent="0.2">
      <c r="A370" s="968" t="s">
        <v>21304</v>
      </c>
      <c r="B370" s="712" t="s">
        <v>1497</v>
      </c>
      <c r="C370" s="48" t="s">
        <v>722</v>
      </c>
      <c r="D370" s="48" t="s">
        <v>1445</v>
      </c>
      <c r="E370" s="214">
        <v>1354800</v>
      </c>
      <c r="F370" s="48" t="s">
        <v>1445</v>
      </c>
      <c r="G370" s="48" t="s">
        <v>1464</v>
      </c>
      <c r="H370" s="48" t="s">
        <v>1445</v>
      </c>
      <c r="I370" s="48" t="s">
        <v>1445</v>
      </c>
      <c r="J370" s="697"/>
    </row>
    <row r="371" spans="1:10" s="9" customFormat="1" ht="12" x14ac:dyDescent="0.2">
      <c r="A371" s="968" t="s">
        <v>21305</v>
      </c>
      <c r="B371" s="712" t="s">
        <v>1496</v>
      </c>
      <c r="C371" s="48" t="s">
        <v>722</v>
      </c>
      <c r="D371" s="48" t="s">
        <v>1445</v>
      </c>
      <c r="E371" s="214">
        <v>873153.52</v>
      </c>
      <c r="F371" s="48" t="s">
        <v>1445</v>
      </c>
      <c r="G371" s="48" t="s">
        <v>1464</v>
      </c>
      <c r="H371" s="48" t="s">
        <v>1445</v>
      </c>
      <c r="I371" s="48" t="s">
        <v>1445</v>
      </c>
      <c r="J371" s="697"/>
    </row>
    <row r="372" spans="1:10" s="9" customFormat="1" ht="22.5" x14ac:dyDescent="0.2">
      <c r="A372" s="1020" t="s">
        <v>1513</v>
      </c>
      <c r="B372" s="712" t="s">
        <v>1499</v>
      </c>
      <c r="C372" s="764"/>
      <c r="D372" s="765"/>
      <c r="E372" s="771">
        <v>80000</v>
      </c>
      <c r="F372" s="766"/>
      <c r="G372" s="48" t="s">
        <v>1514</v>
      </c>
      <c r="H372" s="690"/>
      <c r="I372" s="690"/>
      <c r="J372" s="697"/>
    </row>
    <row r="373" spans="1:10" s="9" customFormat="1" ht="22.5" x14ac:dyDescent="0.2">
      <c r="A373" s="1020" t="s">
        <v>1515</v>
      </c>
      <c r="B373" s="712" t="s">
        <v>1499</v>
      </c>
      <c r="C373" s="764"/>
      <c r="D373" s="765"/>
      <c r="E373" s="771">
        <v>90000</v>
      </c>
      <c r="F373" s="766"/>
      <c r="G373" s="48" t="s">
        <v>1514</v>
      </c>
      <c r="H373" s="690"/>
      <c r="I373" s="690"/>
      <c r="J373" s="697"/>
    </row>
    <row r="374" spans="1:10" s="9" customFormat="1" ht="22.5" x14ac:dyDescent="0.2">
      <c r="A374" s="1020" t="s">
        <v>1516</v>
      </c>
      <c r="B374" s="1021" t="s">
        <v>1499</v>
      </c>
      <c r="C374" s="46" t="s">
        <v>1500</v>
      </c>
      <c r="D374" s="765"/>
      <c r="E374" s="771">
        <v>80000</v>
      </c>
      <c r="F374" s="767"/>
      <c r="G374" s="48" t="s">
        <v>1514</v>
      </c>
      <c r="H374" s="690"/>
      <c r="I374" s="690"/>
      <c r="J374" s="697"/>
    </row>
    <row r="375" spans="1:10" s="9" customFormat="1" ht="22.5" x14ac:dyDescent="0.2">
      <c r="A375" s="1020" t="s">
        <v>1498</v>
      </c>
      <c r="B375" s="1021" t="s">
        <v>1499</v>
      </c>
      <c r="C375" s="46" t="s">
        <v>1500</v>
      </c>
      <c r="D375" s="765"/>
      <c r="E375" s="771">
        <v>145000</v>
      </c>
      <c r="F375" s="767"/>
      <c r="G375" s="48" t="s">
        <v>1514</v>
      </c>
      <c r="H375" s="690"/>
      <c r="I375" s="690"/>
      <c r="J375" s="697"/>
    </row>
    <row r="376" spans="1:10" s="9" customFormat="1" ht="22.5" x14ac:dyDescent="0.2">
      <c r="A376" s="968" t="s">
        <v>1503</v>
      </c>
      <c r="B376" s="712" t="s">
        <v>1499</v>
      </c>
      <c r="C376" s="46" t="s">
        <v>1500</v>
      </c>
      <c r="D376" s="765"/>
      <c r="E376" s="771">
        <v>70000</v>
      </c>
      <c r="F376" s="767"/>
      <c r="G376" s="48" t="s">
        <v>1514</v>
      </c>
      <c r="H376" s="690"/>
      <c r="I376" s="690"/>
      <c r="J376" s="697"/>
    </row>
    <row r="377" spans="1:10" s="9" customFormat="1" ht="22.5" x14ac:dyDescent="0.2">
      <c r="A377" s="968" t="s">
        <v>1517</v>
      </c>
      <c r="B377" s="712" t="s">
        <v>1499</v>
      </c>
      <c r="C377" s="46" t="s">
        <v>1500</v>
      </c>
      <c r="D377" s="765"/>
      <c r="E377" s="771">
        <v>190000</v>
      </c>
      <c r="F377" s="767"/>
      <c r="G377" s="48" t="s">
        <v>1514</v>
      </c>
      <c r="H377" s="690"/>
      <c r="I377" s="690"/>
      <c r="J377" s="697"/>
    </row>
    <row r="378" spans="1:10" s="9" customFormat="1" ht="22.5" x14ac:dyDescent="0.2">
      <c r="A378" s="1020" t="s">
        <v>1505</v>
      </c>
      <c r="B378" s="1021" t="s">
        <v>1506</v>
      </c>
      <c r="C378" s="764"/>
      <c r="D378" s="765"/>
      <c r="E378" s="771">
        <v>20000</v>
      </c>
      <c r="F378" s="767"/>
      <c r="G378" s="48" t="s">
        <v>1514</v>
      </c>
      <c r="H378" s="690"/>
      <c r="I378" s="690"/>
      <c r="J378" s="697"/>
    </row>
    <row r="379" spans="1:10" s="9" customFormat="1" ht="33.75" x14ac:dyDescent="0.2">
      <c r="A379" s="1020" t="s">
        <v>1507</v>
      </c>
      <c r="B379" s="1021" t="s">
        <v>1506</v>
      </c>
      <c r="C379" s="764"/>
      <c r="D379" s="765"/>
      <c r="E379" s="771">
        <v>29000</v>
      </c>
      <c r="F379" s="767"/>
      <c r="G379" s="48" t="s">
        <v>1514</v>
      </c>
      <c r="H379" s="690"/>
      <c r="I379" s="690"/>
      <c r="J379" s="697"/>
    </row>
    <row r="380" spans="1:10" s="9" customFormat="1" ht="45" x14ac:dyDescent="0.2">
      <c r="A380" s="1020" t="s">
        <v>1508</v>
      </c>
      <c r="B380" s="1021" t="s">
        <v>1506</v>
      </c>
      <c r="C380" s="764"/>
      <c r="D380" s="765"/>
      <c r="E380" s="771">
        <v>29000</v>
      </c>
      <c r="F380" s="767"/>
      <c r="G380" s="48" t="s">
        <v>1514</v>
      </c>
      <c r="H380" s="690"/>
      <c r="I380" s="690"/>
      <c r="J380" s="697"/>
    </row>
    <row r="381" spans="1:10" s="9" customFormat="1" ht="22.5" x14ac:dyDescent="0.2">
      <c r="A381" s="1020" t="s">
        <v>1518</v>
      </c>
      <c r="B381" s="1021" t="s">
        <v>1506</v>
      </c>
      <c r="C381" s="764"/>
      <c r="D381" s="765"/>
      <c r="E381" s="771">
        <v>30000</v>
      </c>
      <c r="F381" s="767"/>
      <c r="G381" s="48" t="s">
        <v>1514</v>
      </c>
      <c r="H381" s="690"/>
      <c r="I381" s="690"/>
      <c r="J381" s="697"/>
    </row>
    <row r="382" spans="1:10" s="9" customFormat="1" ht="22.5" x14ac:dyDescent="0.2">
      <c r="A382" s="1020" t="s">
        <v>1509</v>
      </c>
      <c r="B382" s="1021" t="s">
        <v>1506</v>
      </c>
      <c r="C382" s="764"/>
      <c r="D382" s="765"/>
      <c r="E382" s="771">
        <v>35000</v>
      </c>
      <c r="F382" s="767"/>
      <c r="G382" s="48" t="s">
        <v>1514</v>
      </c>
      <c r="H382" s="690"/>
      <c r="I382" s="690"/>
      <c r="J382" s="697"/>
    </row>
    <row r="383" spans="1:10" s="9" customFormat="1" ht="33.75" x14ac:dyDescent="0.2">
      <c r="A383" s="1020" t="s">
        <v>1510</v>
      </c>
      <c r="B383" s="712" t="s">
        <v>1499</v>
      </c>
      <c r="C383" s="46" t="s">
        <v>1500</v>
      </c>
      <c r="D383" s="765"/>
      <c r="E383" s="771">
        <v>240000</v>
      </c>
      <c r="F383" s="767"/>
      <c r="G383" s="48" t="s">
        <v>1514</v>
      </c>
      <c r="H383" s="690"/>
      <c r="I383" s="690"/>
      <c r="J383" s="697"/>
    </row>
    <row r="384" spans="1:10" s="9" customFormat="1" ht="33.75" x14ac:dyDescent="0.2">
      <c r="A384" s="1020" t="s">
        <v>1511</v>
      </c>
      <c r="B384" s="712" t="s">
        <v>1499</v>
      </c>
      <c r="C384" s="46" t="s">
        <v>1500</v>
      </c>
      <c r="D384" s="693"/>
      <c r="E384" s="771">
        <v>71000</v>
      </c>
      <c r="F384" s="768"/>
      <c r="G384" s="48" t="s">
        <v>1514</v>
      </c>
      <c r="H384" s="690"/>
      <c r="I384" s="690"/>
      <c r="J384" s="697"/>
    </row>
    <row r="385" spans="1:10" s="9" customFormat="1" ht="22.5" x14ac:dyDescent="0.2">
      <c r="A385" s="968" t="s">
        <v>1519</v>
      </c>
      <c r="B385" s="712" t="s">
        <v>1506</v>
      </c>
      <c r="C385" s="48" t="s">
        <v>1500</v>
      </c>
      <c r="D385" s="693"/>
      <c r="E385" s="214">
        <v>31000</v>
      </c>
      <c r="F385" s="768"/>
      <c r="G385" s="48" t="s">
        <v>1514</v>
      </c>
      <c r="H385" s="690"/>
      <c r="I385" s="690"/>
      <c r="J385" s="697"/>
    </row>
    <row r="386" spans="1:10" s="9" customFormat="1" ht="23.25" thickBot="1" x14ac:dyDescent="0.25">
      <c r="A386" s="1022" t="s">
        <v>1520</v>
      </c>
      <c r="B386" s="1023" t="s">
        <v>1499</v>
      </c>
      <c r="C386" s="1013" t="s">
        <v>1500</v>
      </c>
      <c r="D386" s="992"/>
      <c r="E386" s="1014">
        <v>120000</v>
      </c>
      <c r="F386" s="915"/>
      <c r="G386" s="899" t="s">
        <v>1514</v>
      </c>
      <c r="H386" s="856"/>
      <c r="I386" s="856"/>
      <c r="J386" s="858"/>
    </row>
    <row r="387" spans="1:10" ht="25.9" customHeight="1" thickTop="1" thickBot="1" x14ac:dyDescent="0.25">
      <c r="A387" s="1982" t="s">
        <v>734</v>
      </c>
      <c r="B387" s="1982"/>
      <c r="C387" s="1982"/>
      <c r="D387" s="1982"/>
      <c r="E387" s="1982"/>
      <c r="F387" s="1982"/>
      <c r="G387" s="1982"/>
      <c r="H387" s="1982"/>
      <c r="I387" s="1982"/>
      <c r="J387" s="1982"/>
    </row>
    <row r="388" spans="1:10" s="773" customFormat="1" ht="12.75" thickTop="1" x14ac:dyDescent="0.2">
      <c r="A388" s="901" t="s">
        <v>353</v>
      </c>
      <c r="B388" s="777"/>
      <c r="C388" s="777"/>
      <c r="D388" s="777"/>
      <c r="E388" s="902">
        <f>SUM(E389:E411)</f>
        <v>8783824.3999999985</v>
      </c>
      <c r="F388" s="741"/>
      <c r="G388" s="742"/>
      <c r="H388" s="742"/>
      <c r="I388" s="742"/>
      <c r="J388" s="753"/>
    </row>
    <row r="389" spans="1:10" s="774" customFormat="1" ht="45" x14ac:dyDescent="0.2">
      <c r="A389" s="770" t="s">
        <v>1521</v>
      </c>
      <c r="B389" s="711" t="s">
        <v>1424</v>
      </c>
      <c r="C389" s="711" t="s">
        <v>830</v>
      </c>
      <c r="D389" s="711" t="s">
        <v>1522</v>
      </c>
      <c r="E389" s="990">
        <v>149758</v>
      </c>
      <c r="F389" s="712" t="s">
        <v>21892</v>
      </c>
      <c r="G389" s="711" t="s">
        <v>1523</v>
      </c>
      <c r="H389" s="713"/>
      <c r="I389" s="73"/>
      <c r="J389" s="1646"/>
    </row>
    <row r="390" spans="1:10" s="774" customFormat="1" ht="22.5" x14ac:dyDescent="0.2">
      <c r="A390" s="770" t="s">
        <v>1524</v>
      </c>
      <c r="B390" s="711" t="s">
        <v>1424</v>
      </c>
      <c r="C390" s="711" t="s">
        <v>830</v>
      </c>
      <c r="D390" s="711" t="s">
        <v>1525</v>
      </c>
      <c r="E390" s="990">
        <v>59392</v>
      </c>
      <c r="F390" s="712" t="s">
        <v>1526</v>
      </c>
      <c r="G390" s="711" t="s">
        <v>1527</v>
      </c>
      <c r="H390" s="713">
        <v>44014</v>
      </c>
      <c r="I390" s="713">
        <v>44025</v>
      </c>
      <c r="J390" s="1646"/>
    </row>
    <row r="391" spans="1:10" s="773" customFormat="1" ht="33.75" x14ac:dyDescent="0.2">
      <c r="A391" s="770" t="s">
        <v>1528</v>
      </c>
      <c r="B391" s="711" t="s">
        <v>1424</v>
      </c>
      <c r="C391" s="711" t="s">
        <v>830</v>
      </c>
      <c r="D391" s="711" t="s">
        <v>1529</v>
      </c>
      <c r="E391" s="990">
        <v>334562.5</v>
      </c>
      <c r="F391" s="712" t="s">
        <v>1530</v>
      </c>
      <c r="G391" s="711" t="s">
        <v>1523</v>
      </c>
      <c r="H391" s="713"/>
      <c r="I391" s="713"/>
      <c r="J391" s="1646"/>
    </row>
    <row r="392" spans="1:10" s="773" customFormat="1" ht="22.5" x14ac:dyDescent="0.2">
      <c r="A392" s="2011" t="s">
        <v>1531</v>
      </c>
      <c r="B392" s="2012" t="s">
        <v>1424</v>
      </c>
      <c r="C392" s="2012" t="s">
        <v>830</v>
      </c>
      <c r="D392" s="711" t="s">
        <v>1532</v>
      </c>
      <c r="E392" s="214">
        <v>42947</v>
      </c>
      <c r="F392" s="712" t="s">
        <v>1533</v>
      </c>
      <c r="G392" s="711" t="s">
        <v>1527</v>
      </c>
      <c r="H392" s="713">
        <v>44046</v>
      </c>
      <c r="I392" s="713">
        <v>44082</v>
      </c>
      <c r="J392" s="1646"/>
    </row>
    <row r="393" spans="1:10" s="773" customFormat="1" ht="22.5" x14ac:dyDescent="0.2">
      <c r="A393" s="2011"/>
      <c r="B393" s="2012"/>
      <c r="C393" s="2012"/>
      <c r="D393" s="711" t="s">
        <v>1534</v>
      </c>
      <c r="E393" s="214">
        <v>50436.12</v>
      </c>
      <c r="F393" s="712" t="s">
        <v>1535</v>
      </c>
      <c r="G393" s="711" t="s">
        <v>1527</v>
      </c>
      <c r="H393" s="713">
        <v>44082</v>
      </c>
      <c r="I393" s="713">
        <v>44118</v>
      </c>
      <c r="J393" s="1646"/>
    </row>
    <row r="394" spans="1:10" s="773" customFormat="1" ht="45" x14ac:dyDescent="0.2">
      <c r="A394" s="770" t="s">
        <v>1536</v>
      </c>
      <c r="B394" s="711" t="s">
        <v>1424</v>
      </c>
      <c r="C394" s="711" t="s">
        <v>830</v>
      </c>
      <c r="D394" s="711" t="s">
        <v>1537</v>
      </c>
      <c r="E394" s="214">
        <v>196863.84</v>
      </c>
      <c r="F394" s="712" t="s">
        <v>1538</v>
      </c>
      <c r="G394" s="711" t="s">
        <v>1539</v>
      </c>
      <c r="H394" s="713">
        <v>44104</v>
      </c>
      <c r="I394" s="713">
        <v>44470</v>
      </c>
      <c r="J394" s="1646"/>
    </row>
    <row r="395" spans="1:10" s="773" customFormat="1" ht="56.25" x14ac:dyDescent="0.2">
      <c r="A395" s="770" t="s">
        <v>1540</v>
      </c>
      <c r="B395" s="711" t="s">
        <v>1424</v>
      </c>
      <c r="C395" s="711" t="s">
        <v>830</v>
      </c>
      <c r="D395" s="711" t="s">
        <v>1541</v>
      </c>
      <c r="E395" s="214">
        <v>125917.36</v>
      </c>
      <c r="F395" s="712" t="s">
        <v>1542</v>
      </c>
      <c r="G395" s="711" t="s">
        <v>1527</v>
      </c>
      <c r="H395" s="713">
        <v>44217</v>
      </c>
      <c r="I395" s="713">
        <v>44256</v>
      </c>
      <c r="J395" s="1646"/>
    </row>
    <row r="396" spans="1:10" s="773" customFormat="1" ht="33.75" x14ac:dyDescent="0.2">
      <c r="A396" s="770" t="s">
        <v>1543</v>
      </c>
      <c r="B396" s="711" t="s">
        <v>1424</v>
      </c>
      <c r="C396" s="711" t="s">
        <v>830</v>
      </c>
      <c r="D396" s="711" t="s">
        <v>1544</v>
      </c>
      <c r="E396" s="214">
        <v>42196.95</v>
      </c>
      <c r="F396" s="712" t="s">
        <v>1545</v>
      </c>
      <c r="G396" s="711" t="s">
        <v>1539</v>
      </c>
      <c r="H396" s="713">
        <v>44202</v>
      </c>
      <c r="I396" s="713">
        <v>44570</v>
      </c>
      <c r="J396" s="1646"/>
    </row>
    <row r="397" spans="1:10" s="773" customFormat="1" ht="33.75" x14ac:dyDescent="0.2">
      <c r="A397" s="770" t="s">
        <v>1546</v>
      </c>
      <c r="B397" s="711" t="s">
        <v>1547</v>
      </c>
      <c r="C397" s="711" t="s">
        <v>830</v>
      </c>
      <c r="D397" s="711" t="s">
        <v>1548</v>
      </c>
      <c r="E397" s="214">
        <v>3572064.73</v>
      </c>
      <c r="F397" s="712" t="s">
        <v>1549</v>
      </c>
      <c r="G397" s="711" t="s">
        <v>1539</v>
      </c>
      <c r="H397" s="713">
        <v>44071</v>
      </c>
      <c r="I397" s="713">
        <v>44470</v>
      </c>
      <c r="J397" s="1646"/>
    </row>
    <row r="398" spans="1:10" s="773" customFormat="1" ht="33.75" x14ac:dyDescent="0.2">
      <c r="A398" s="770" t="s">
        <v>1550</v>
      </c>
      <c r="B398" s="711" t="s">
        <v>1547</v>
      </c>
      <c r="C398" s="711" t="s">
        <v>830</v>
      </c>
      <c r="D398" s="711" t="s">
        <v>1551</v>
      </c>
      <c r="E398" s="214">
        <v>740570.44</v>
      </c>
      <c r="F398" s="712" t="s">
        <v>21893</v>
      </c>
      <c r="G398" s="711" t="s">
        <v>1539</v>
      </c>
      <c r="H398" s="713">
        <v>44154</v>
      </c>
      <c r="I398" s="713">
        <v>44539</v>
      </c>
      <c r="J398" s="1646"/>
    </row>
    <row r="399" spans="1:10" s="773" customFormat="1" ht="45" x14ac:dyDescent="0.2">
      <c r="A399" s="770" t="s">
        <v>1553</v>
      </c>
      <c r="B399" s="711" t="s">
        <v>1554</v>
      </c>
      <c r="C399" s="711" t="s">
        <v>1554</v>
      </c>
      <c r="D399" s="711" t="s">
        <v>1554</v>
      </c>
      <c r="E399" s="214">
        <v>81899.44</v>
      </c>
      <c r="F399" s="712" t="s">
        <v>21894</v>
      </c>
      <c r="G399" s="711" t="s">
        <v>1527</v>
      </c>
      <c r="H399" s="713" t="s">
        <v>1555</v>
      </c>
      <c r="I399" s="713" t="s">
        <v>1556</v>
      </c>
      <c r="J399" s="1646"/>
    </row>
    <row r="400" spans="1:10" s="773" customFormat="1" ht="67.5" x14ac:dyDescent="0.2">
      <c r="A400" s="770" t="s">
        <v>1557</v>
      </c>
      <c r="B400" s="711" t="s">
        <v>1554</v>
      </c>
      <c r="C400" s="711" t="s">
        <v>1554</v>
      </c>
      <c r="D400" s="711" t="s">
        <v>1554</v>
      </c>
      <c r="E400" s="214">
        <v>70255.88</v>
      </c>
      <c r="F400" s="712" t="s">
        <v>21895</v>
      </c>
      <c r="G400" s="711" t="s">
        <v>1527</v>
      </c>
      <c r="H400" s="713" t="s">
        <v>1558</v>
      </c>
      <c r="I400" s="713" t="s">
        <v>1556</v>
      </c>
      <c r="J400" s="888"/>
    </row>
    <row r="401" spans="1:10" s="773" customFormat="1" ht="56.25" x14ac:dyDescent="0.2">
      <c r="A401" s="770" t="s">
        <v>1559</v>
      </c>
      <c r="B401" s="711" t="s">
        <v>1554</v>
      </c>
      <c r="C401" s="711" t="s">
        <v>1554</v>
      </c>
      <c r="D401" s="711" t="s">
        <v>1554</v>
      </c>
      <c r="E401" s="214">
        <v>107233.68</v>
      </c>
      <c r="F401" s="712" t="s">
        <v>21896</v>
      </c>
      <c r="G401" s="711" t="s">
        <v>1527</v>
      </c>
      <c r="H401" s="713" t="s">
        <v>1560</v>
      </c>
      <c r="I401" s="713" t="s">
        <v>1556</v>
      </c>
      <c r="J401" s="1646"/>
    </row>
    <row r="402" spans="1:10" s="773" customFormat="1" ht="45" x14ac:dyDescent="0.2">
      <c r="A402" s="770" t="s">
        <v>1561</v>
      </c>
      <c r="B402" s="711" t="s">
        <v>1554</v>
      </c>
      <c r="C402" s="711" t="s">
        <v>1554</v>
      </c>
      <c r="D402" s="711" t="s">
        <v>1554</v>
      </c>
      <c r="E402" s="214">
        <v>656416.91</v>
      </c>
      <c r="F402" s="712" t="s">
        <v>21897</v>
      </c>
      <c r="G402" s="711" t="s">
        <v>1527</v>
      </c>
      <c r="H402" s="713" t="s">
        <v>1558</v>
      </c>
      <c r="I402" s="713" t="s">
        <v>1556</v>
      </c>
      <c r="J402" s="1646"/>
    </row>
    <row r="403" spans="1:10" s="773" customFormat="1" ht="45" x14ac:dyDescent="0.2">
      <c r="A403" s="770" t="s">
        <v>1562</v>
      </c>
      <c r="B403" s="711" t="s">
        <v>1554</v>
      </c>
      <c r="C403" s="711" t="s">
        <v>1554</v>
      </c>
      <c r="D403" s="711" t="s">
        <v>1554</v>
      </c>
      <c r="E403" s="214">
        <v>1348857.17</v>
      </c>
      <c r="F403" s="712"/>
      <c r="G403" s="711" t="s">
        <v>1523</v>
      </c>
      <c r="H403" s="713"/>
      <c r="I403" s="713"/>
      <c r="J403" s="1646"/>
    </row>
    <row r="404" spans="1:10" s="773" customFormat="1" ht="33.75" x14ac:dyDescent="0.2">
      <c r="A404" s="770" t="s">
        <v>1563</v>
      </c>
      <c r="B404" s="711" t="s">
        <v>1554</v>
      </c>
      <c r="C404" s="711" t="s">
        <v>1554</v>
      </c>
      <c r="D404" s="711" t="s">
        <v>1554</v>
      </c>
      <c r="E404" s="214">
        <v>148129.88</v>
      </c>
      <c r="F404" s="712" t="s">
        <v>1526</v>
      </c>
      <c r="G404" s="711" t="s">
        <v>1527</v>
      </c>
      <c r="H404" s="713">
        <v>44069</v>
      </c>
      <c r="I404" s="713">
        <v>44440</v>
      </c>
      <c r="J404" s="1646"/>
    </row>
    <row r="405" spans="1:10" s="773" customFormat="1" ht="22.5" x14ac:dyDescent="0.2">
      <c r="A405" s="770" t="s">
        <v>1564</v>
      </c>
      <c r="B405" s="711" t="s">
        <v>1554</v>
      </c>
      <c r="C405" s="711" t="s">
        <v>1554</v>
      </c>
      <c r="D405" s="711" t="s">
        <v>1554</v>
      </c>
      <c r="E405" s="214">
        <v>160020.98000000001</v>
      </c>
      <c r="F405" s="712" t="s">
        <v>1565</v>
      </c>
      <c r="G405" s="711" t="s">
        <v>1527</v>
      </c>
      <c r="H405" s="713">
        <v>44069</v>
      </c>
      <c r="I405" s="713">
        <v>44440</v>
      </c>
      <c r="J405" s="1646"/>
    </row>
    <row r="406" spans="1:10" s="773" customFormat="1" ht="33.75" x14ac:dyDescent="0.2">
      <c r="A406" s="770" t="s">
        <v>1566</v>
      </c>
      <c r="B406" s="711" t="s">
        <v>1554</v>
      </c>
      <c r="C406" s="711" t="s">
        <v>1554</v>
      </c>
      <c r="D406" s="711" t="s">
        <v>1554</v>
      </c>
      <c r="E406" s="214">
        <v>41412.1</v>
      </c>
      <c r="F406" s="712" t="s">
        <v>21898</v>
      </c>
      <c r="G406" s="711" t="s">
        <v>1527</v>
      </c>
      <c r="H406" s="713">
        <v>44081</v>
      </c>
      <c r="I406" s="713">
        <v>44446</v>
      </c>
      <c r="J406" s="1646"/>
    </row>
    <row r="407" spans="1:10" s="773" customFormat="1" ht="33.75" x14ac:dyDescent="0.2">
      <c r="A407" s="770" t="s">
        <v>1567</v>
      </c>
      <c r="B407" s="711" t="s">
        <v>1554</v>
      </c>
      <c r="C407" s="711" t="s">
        <v>1554</v>
      </c>
      <c r="D407" s="711" t="s">
        <v>1554</v>
      </c>
      <c r="E407" s="214">
        <v>440651.2</v>
      </c>
      <c r="F407" s="712" t="s">
        <v>1568</v>
      </c>
      <c r="G407" s="711" t="s">
        <v>1527</v>
      </c>
      <c r="H407" s="713">
        <v>44113</v>
      </c>
      <c r="I407" s="713">
        <v>44495</v>
      </c>
      <c r="J407" s="1646"/>
    </row>
    <row r="408" spans="1:10" s="773" customFormat="1" ht="33.75" x14ac:dyDescent="0.2">
      <c r="A408" s="770" t="s">
        <v>1569</v>
      </c>
      <c r="B408" s="711" t="s">
        <v>1554</v>
      </c>
      <c r="C408" s="711" t="s">
        <v>1554</v>
      </c>
      <c r="D408" s="711" t="s">
        <v>1554</v>
      </c>
      <c r="E408" s="214">
        <v>163849.04</v>
      </c>
      <c r="F408" s="712" t="s">
        <v>1570</v>
      </c>
      <c r="G408" s="711" t="s">
        <v>1527</v>
      </c>
      <c r="H408" s="713">
        <v>44113</v>
      </c>
      <c r="I408" s="713">
        <v>44539</v>
      </c>
      <c r="J408" s="1646"/>
    </row>
    <row r="409" spans="1:10" s="773" customFormat="1" ht="22.5" x14ac:dyDescent="0.2">
      <c r="A409" s="770" t="s">
        <v>1571</v>
      </c>
      <c r="B409" s="711" t="s">
        <v>1554</v>
      </c>
      <c r="C409" s="711" t="s">
        <v>1554</v>
      </c>
      <c r="D409" s="711" t="s">
        <v>1554</v>
      </c>
      <c r="E409" s="214">
        <v>29905.919999999998</v>
      </c>
      <c r="F409" s="712" t="s">
        <v>1572</v>
      </c>
      <c r="G409" s="711" t="s">
        <v>1527</v>
      </c>
      <c r="H409" s="713">
        <v>44138</v>
      </c>
      <c r="I409" s="713">
        <v>44505</v>
      </c>
      <c r="J409" s="1646"/>
    </row>
    <row r="410" spans="1:10" s="773" customFormat="1" ht="33.75" x14ac:dyDescent="0.2">
      <c r="A410" s="770" t="s">
        <v>1573</v>
      </c>
      <c r="B410" s="711" t="s">
        <v>1554</v>
      </c>
      <c r="C410" s="711" t="s">
        <v>1554</v>
      </c>
      <c r="D410" s="711" t="s">
        <v>1554</v>
      </c>
      <c r="E410" s="214">
        <v>179174.65</v>
      </c>
      <c r="F410" s="712" t="s">
        <v>1574</v>
      </c>
      <c r="G410" s="711" t="s">
        <v>1527</v>
      </c>
      <c r="H410" s="713">
        <v>44159</v>
      </c>
      <c r="I410" s="713">
        <v>44560</v>
      </c>
      <c r="J410" s="1646"/>
    </row>
    <row r="411" spans="1:10" s="773" customFormat="1" ht="33.75" x14ac:dyDescent="0.2">
      <c r="A411" s="770" t="s">
        <v>1575</v>
      </c>
      <c r="B411" s="711" t="s">
        <v>1554</v>
      </c>
      <c r="C411" s="711" t="s">
        <v>1554</v>
      </c>
      <c r="D411" s="711" t="s">
        <v>1554</v>
      </c>
      <c r="E411" s="214">
        <v>41308.61</v>
      </c>
      <c r="F411" s="712" t="s">
        <v>1574</v>
      </c>
      <c r="G411" s="711" t="s">
        <v>1527</v>
      </c>
      <c r="H411" s="713">
        <v>44166</v>
      </c>
      <c r="I411" s="713">
        <v>44560</v>
      </c>
      <c r="J411" s="1646"/>
    </row>
    <row r="412" spans="1:10" s="773" customFormat="1" ht="12" x14ac:dyDescent="0.2">
      <c r="A412" s="28" t="s">
        <v>354</v>
      </c>
      <c r="B412" s="1647"/>
      <c r="C412" s="1647"/>
      <c r="D412" s="1647"/>
      <c r="E412" s="752">
        <f>SUM(E413:E450)</f>
        <v>15820037.6</v>
      </c>
      <c r="F412" s="750"/>
      <c r="G412" s="1647"/>
      <c r="H412" s="850"/>
      <c r="I412" s="850"/>
      <c r="J412" s="1648"/>
    </row>
    <row r="413" spans="1:10" s="773" customFormat="1" ht="22.5" x14ac:dyDescent="0.2">
      <c r="A413" s="770" t="s">
        <v>1576</v>
      </c>
      <c r="B413" s="711" t="s">
        <v>1424</v>
      </c>
      <c r="C413" s="711" t="s">
        <v>830</v>
      </c>
      <c r="D413" s="711" t="s">
        <v>1522</v>
      </c>
      <c r="E413" s="214">
        <v>41984</v>
      </c>
      <c r="F413" s="712" t="s">
        <v>1577</v>
      </c>
      <c r="G413" s="711" t="s">
        <v>1527</v>
      </c>
      <c r="H413" s="713">
        <v>44300</v>
      </c>
      <c r="I413" s="713">
        <v>44311</v>
      </c>
      <c r="J413" s="1646"/>
    </row>
    <row r="414" spans="1:10" s="773" customFormat="1" ht="33.75" x14ac:dyDescent="0.2">
      <c r="A414" s="770" t="s">
        <v>1578</v>
      </c>
      <c r="B414" s="711" t="s">
        <v>1424</v>
      </c>
      <c r="C414" s="711" t="s">
        <v>830</v>
      </c>
      <c r="D414" s="711" t="s">
        <v>1522</v>
      </c>
      <c r="E414" s="214">
        <v>32119.5</v>
      </c>
      <c r="F414" s="712" t="s">
        <v>1579</v>
      </c>
      <c r="G414" s="711" t="s">
        <v>1580</v>
      </c>
      <c r="H414" s="713"/>
      <c r="I414" s="713"/>
      <c r="J414" s="1646"/>
    </row>
    <row r="415" spans="1:10" s="773" customFormat="1" ht="45" x14ac:dyDescent="0.2">
      <c r="A415" s="770" t="s">
        <v>1581</v>
      </c>
      <c r="B415" s="711" t="s">
        <v>1424</v>
      </c>
      <c r="C415" s="711" t="s">
        <v>830</v>
      </c>
      <c r="D415" s="711" t="s">
        <v>1582</v>
      </c>
      <c r="E415" s="214">
        <v>187555.45</v>
      </c>
      <c r="F415" s="31"/>
      <c r="G415" s="711" t="s">
        <v>1583</v>
      </c>
      <c r="H415" s="713"/>
      <c r="I415" s="713"/>
      <c r="J415" s="1646"/>
    </row>
    <row r="416" spans="1:10" s="773" customFormat="1" ht="22.5" x14ac:dyDescent="0.2">
      <c r="A416" s="770" t="s">
        <v>1584</v>
      </c>
      <c r="B416" s="711" t="s">
        <v>1424</v>
      </c>
      <c r="C416" s="711" t="s">
        <v>830</v>
      </c>
      <c r="D416" s="711" t="s">
        <v>1585</v>
      </c>
      <c r="E416" s="214">
        <v>120728.16</v>
      </c>
      <c r="F416" s="712" t="s">
        <v>1586</v>
      </c>
      <c r="G416" s="711" t="s">
        <v>1587</v>
      </c>
      <c r="H416" s="713">
        <v>44399</v>
      </c>
      <c r="I416" s="713">
        <v>45175</v>
      </c>
      <c r="J416" s="1646"/>
    </row>
    <row r="417" spans="1:10" s="773" customFormat="1" ht="33.75" x14ac:dyDescent="0.2">
      <c r="A417" s="770" t="s">
        <v>1588</v>
      </c>
      <c r="B417" s="711" t="s">
        <v>1424</v>
      </c>
      <c r="C417" s="711" t="s">
        <v>830</v>
      </c>
      <c r="D417" s="711" t="s">
        <v>1589</v>
      </c>
      <c r="E417" s="214">
        <v>72294.25</v>
      </c>
      <c r="F417" s="712" t="s">
        <v>1590</v>
      </c>
      <c r="G417" s="711" t="s">
        <v>1527</v>
      </c>
      <c r="H417" s="713">
        <v>44312</v>
      </c>
      <c r="I417" s="713">
        <v>44328</v>
      </c>
      <c r="J417" s="1646"/>
    </row>
    <row r="418" spans="1:10" s="773" customFormat="1" ht="33.75" x14ac:dyDescent="0.2">
      <c r="A418" s="770" t="s">
        <v>1591</v>
      </c>
      <c r="B418" s="711" t="s">
        <v>1424</v>
      </c>
      <c r="C418" s="711" t="s">
        <v>830</v>
      </c>
      <c r="D418" s="711" t="s">
        <v>1592</v>
      </c>
      <c r="E418" s="214">
        <v>144656.51999999999</v>
      </c>
      <c r="F418" s="712" t="s">
        <v>1552</v>
      </c>
      <c r="G418" s="711" t="s">
        <v>1587</v>
      </c>
      <c r="H418" s="713">
        <v>44328</v>
      </c>
      <c r="I418" s="713">
        <v>44834</v>
      </c>
      <c r="J418" s="1646"/>
    </row>
    <row r="419" spans="1:10" s="773" customFormat="1" ht="33.75" x14ac:dyDescent="0.2">
      <c r="A419" s="770" t="s">
        <v>1593</v>
      </c>
      <c r="B419" s="711" t="s">
        <v>1424</v>
      </c>
      <c r="C419" s="711" t="s">
        <v>830</v>
      </c>
      <c r="D419" s="711" t="s">
        <v>1594</v>
      </c>
      <c r="E419" s="214">
        <v>64000</v>
      </c>
      <c r="F419" s="712" t="s">
        <v>1595</v>
      </c>
      <c r="G419" s="711" t="s">
        <v>1587</v>
      </c>
      <c r="H419" s="713">
        <v>44344</v>
      </c>
      <c r="I419" s="713">
        <v>44561</v>
      </c>
      <c r="J419" s="1646"/>
    </row>
    <row r="420" spans="1:10" s="773" customFormat="1" ht="45" x14ac:dyDescent="0.2">
      <c r="A420" s="770" t="s">
        <v>1596</v>
      </c>
      <c r="B420" s="711" t="s">
        <v>1424</v>
      </c>
      <c r="C420" s="711" t="s">
        <v>830</v>
      </c>
      <c r="D420" s="711" t="s">
        <v>1597</v>
      </c>
      <c r="E420" s="214">
        <v>69249</v>
      </c>
      <c r="F420" s="712" t="s">
        <v>1598</v>
      </c>
      <c r="G420" s="711" t="s">
        <v>1527</v>
      </c>
      <c r="H420" s="713">
        <v>44375</v>
      </c>
      <c r="I420" s="713">
        <v>44386</v>
      </c>
      <c r="J420" s="1646"/>
    </row>
    <row r="421" spans="1:10" s="773" customFormat="1" ht="56.25" x14ac:dyDescent="0.2">
      <c r="A421" s="770" t="s">
        <v>1599</v>
      </c>
      <c r="B421" s="711" t="s">
        <v>1424</v>
      </c>
      <c r="C421" s="711" t="s">
        <v>830</v>
      </c>
      <c r="D421" s="711" t="s">
        <v>1600</v>
      </c>
      <c r="E421" s="214">
        <v>99082.8</v>
      </c>
      <c r="F421" s="712" t="s">
        <v>1598</v>
      </c>
      <c r="G421" s="711" t="s">
        <v>1527</v>
      </c>
      <c r="H421" s="713">
        <v>44383</v>
      </c>
      <c r="I421" s="713">
        <v>44394</v>
      </c>
      <c r="J421" s="1646"/>
    </row>
    <row r="422" spans="1:10" s="773" customFormat="1" ht="22.5" x14ac:dyDescent="0.2">
      <c r="A422" s="770" t="s">
        <v>1601</v>
      </c>
      <c r="B422" s="711" t="s">
        <v>1424</v>
      </c>
      <c r="C422" s="711" t="s">
        <v>830</v>
      </c>
      <c r="D422" s="711" t="s">
        <v>1602</v>
      </c>
      <c r="E422" s="214">
        <v>384474</v>
      </c>
      <c r="F422" s="690"/>
      <c r="G422" s="711" t="s">
        <v>1603</v>
      </c>
      <c r="H422" s="713"/>
      <c r="I422" s="713"/>
      <c r="J422" s="1646"/>
    </row>
    <row r="423" spans="1:10" s="773" customFormat="1" ht="78.75" x14ac:dyDescent="0.2">
      <c r="A423" s="770" t="s">
        <v>1604</v>
      </c>
      <c r="B423" s="711" t="s">
        <v>1424</v>
      </c>
      <c r="C423" s="711" t="s">
        <v>830</v>
      </c>
      <c r="D423" s="711" t="s">
        <v>1605</v>
      </c>
      <c r="E423" s="214">
        <v>34200</v>
      </c>
      <c r="F423" s="712" t="s">
        <v>1606</v>
      </c>
      <c r="G423" s="711" t="s">
        <v>1527</v>
      </c>
      <c r="H423" s="713">
        <v>44435</v>
      </c>
      <c r="I423" s="713">
        <v>44441</v>
      </c>
      <c r="J423" s="1646"/>
    </row>
    <row r="424" spans="1:10" s="773" customFormat="1" ht="67.5" x14ac:dyDescent="0.2">
      <c r="A424" s="770" t="s">
        <v>1607</v>
      </c>
      <c r="B424" s="711" t="s">
        <v>1424</v>
      </c>
      <c r="C424" s="711" t="s">
        <v>830</v>
      </c>
      <c r="D424" s="711" t="s">
        <v>1608</v>
      </c>
      <c r="E424" s="214">
        <v>113365.06</v>
      </c>
      <c r="F424" s="712" t="s">
        <v>1552</v>
      </c>
      <c r="G424" s="711" t="s">
        <v>1587</v>
      </c>
      <c r="H424" s="713">
        <v>44442</v>
      </c>
      <c r="I424" s="713">
        <v>44807</v>
      </c>
      <c r="J424" s="1646"/>
    </row>
    <row r="425" spans="1:10" s="773" customFormat="1" ht="78.75" x14ac:dyDescent="0.2">
      <c r="A425" s="770" t="s">
        <v>1609</v>
      </c>
      <c r="B425" s="711" t="s">
        <v>1424</v>
      </c>
      <c r="C425" s="711" t="s">
        <v>830</v>
      </c>
      <c r="D425" s="711" t="s">
        <v>1610</v>
      </c>
      <c r="E425" s="214">
        <v>119994.26</v>
      </c>
      <c r="F425" s="712" t="s">
        <v>1611</v>
      </c>
      <c r="G425" s="711" t="s">
        <v>1587</v>
      </c>
      <c r="H425" s="713">
        <v>44445</v>
      </c>
      <c r="I425" s="713">
        <v>44459</v>
      </c>
      <c r="J425" s="1646"/>
    </row>
    <row r="426" spans="1:10" s="773" customFormat="1" ht="45" x14ac:dyDescent="0.2">
      <c r="A426" s="770" t="s">
        <v>1612</v>
      </c>
      <c r="B426" s="711" t="s">
        <v>1424</v>
      </c>
      <c r="C426" s="711" t="s">
        <v>830</v>
      </c>
      <c r="D426" s="711" t="s">
        <v>1613</v>
      </c>
      <c r="E426" s="214">
        <v>270480</v>
      </c>
      <c r="F426" s="690"/>
      <c r="G426" s="711" t="s">
        <v>1583</v>
      </c>
      <c r="H426" s="713"/>
      <c r="I426" s="713"/>
      <c r="J426" s="1646"/>
    </row>
    <row r="427" spans="1:10" s="773" customFormat="1" ht="56.25" x14ac:dyDescent="0.2">
      <c r="A427" s="770" t="s">
        <v>1614</v>
      </c>
      <c r="B427" s="711" t="s">
        <v>1424</v>
      </c>
      <c r="C427" s="711" t="s">
        <v>830</v>
      </c>
      <c r="D427" s="711" t="s">
        <v>1615</v>
      </c>
      <c r="E427" s="214">
        <v>135790.46</v>
      </c>
      <c r="F427" s="690"/>
      <c r="G427" s="711" t="s">
        <v>1583</v>
      </c>
      <c r="H427" s="713"/>
      <c r="I427" s="713"/>
      <c r="J427" s="1646"/>
    </row>
    <row r="428" spans="1:10" s="773" customFormat="1" ht="67.5" x14ac:dyDescent="0.2">
      <c r="A428" s="770" t="s">
        <v>1616</v>
      </c>
      <c r="B428" s="711" t="s">
        <v>1424</v>
      </c>
      <c r="C428" s="711" t="s">
        <v>830</v>
      </c>
      <c r="D428" s="711" t="s">
        <v>1617</v>
      </c>
      <c r="E428" s="214">
        <v>197655.18</v>
      </c>
      <c r="F428" s="690"/>
      <c r="G428" s="711" t="s">
        <v>1583</v>
      </c>
      <c r="H428" s="713"/>
      <c r="I428" s="713"/>
      <c r="J428" s="1646"/>
    </row>
    <row r="429" spans="1:10" s="773" customFormat="1" ht="45" x14ac:dyDescent="0.2">
      <c r="A429" s="770" t="s">
        <v>1618</v>
      </c>
      <c r="B429" s="711" t="s">
        <v>1424</v>
      </c>
      <c r="C429" s="711" t="s">
        <v>830</v>
      </c>
      <c r="D429" s="711" t="s">
        <v>1619</v>
      </c>
      <c r="E429" s="214">
        <v>57554.85</v>
      </c>
      <c r="F429" s="690"/>
      <c r="G429" s="711" t="s">
        <v>1583</v>
      </c>
      <c r="H429" s="713"/>
      <c r="I429" s="713"/>
      <c r="J429" s="1646"/>
    </row>
    <row r="430" spans="1:10" s="773" customFormat="1" ht="78.75" x14ac:dyDescent="0.2">
      <c r="A430" s="770" t="s">
        <v>1620</v>
      </c>
      <c r="B430" s="711" t="s">
        <v>1621</v>
      </c>
      <c r="C430" s="711" t="s">
        <v>830</v>
      </c>
      <c r="D430" s="711" t="s">
        <v>1548</v>
      </c>
      <c r="E430" s="214">
        <v>2764814.56</v>
      </c>
      <c r="F430" s="1649" t="s">
        <v>1622</v>
      </c>
      <c r="G430" s="711" t="s">
        <v>1580</v>
      </c>
      <c r="H430" s="713"/>
      <c r="I430" s="713"/>
      <c r="J430" s="1646"/>
    </row>
    <row r="431" spans="1:10" s="773" customFormat="1" ht="90" x14ac:dyDescent="0.2">
      <c r="A431" s="770" t="s">
        <v>1623</v>
      </c>
      <c r="B431" s="711" t="s">
        <v>1621</v>
      </c>
      <c r="C431" s="711" t="s">
        <v>830</v>
      </c>
      <c r="D431" s="711" t="s">
        <v>1551</v>
      </c>
      <c r="E431" s="214">
        <v>648215.5</v>
      </c>
      <c r="F431" s="712" t="s">
        <v>1624</v>
      </c>
      <c r="G431" s="711" t="s">
        <v>1587</v>
      </c>
      <c r="H431" s="713">
        <v>44449</v>
      </c>
      <c r="I431" s="713">
        <v>44561</v>
      </c>
      <c r="J431" s="1646"/>
    </row>
    <row r="432" spans="1:10" s="773" customFormat="1" ht="22.5" x14ac:dyDescent="0.2">
      <c r="A432" s="770" t="s">
        <v>1625</v>
      </c>
      <c r="B432" s="711" t="s">
        <v>1621</v>
      </c>
      <c r="C432" s="711" t="s">
        <v>830</v>
      </c>
      <c r="D432" s="711" t="s">
        <v>1626</v>
      </c>
      <c r="E432" s="214">
        <v>3572065</v>
      </c>
      <c r="F432" s="690"/>
      <c r="G432" s="711" t="s">
        <v>1583</v>
      </c>
      <c r="H432" s="713"/>
      <c r="I432" s="713"/>
      <c r="J432" s="1650"/>
    </row>
    <row r="433" spans="1:10" s="773" customFormat="1" ht="90" x14ac:dyDescent="0.2">
      <c r="A433" s="770" t="s">
        <v>1627</v>
      </c>
      <c r="B433" s="711" t="s">
        <v>1621</v>
      </c>
      <c r="C433" s="711" t="s">
        <v>830</v>
      </c>
      <c r="D433" s="711" t="s">
        <v>1628</v>
      </c>
      <c r="E433" s="214">
        <v>835439.1</v>
      </c>
      <c r="F433" s="690"/>
      <c r="G433" s="711" t="s">
        <v>1583</v>
      </c>
      <c r="H433" s="713"/>
      <c r="I433" s="713"/>
      <c r="J433" s="1646"/>
    </row>
    <row r="434" spans="1:10" s="773" customFormat="1" ht="101.25" x14ac:dyDescent="0.2">
      <c r="A434" s="770" t="s">
        <v>1629</v>
      </c>
      <c r="B434" s="711" t="s">
        <v>1621</v>
      </c>
      <c r="C434" s="711" t="s">
        <v>830</v>
      </c>
      <c r="D434" s="711" t="s">
        <v>1630</v>
      </c>
      <c r="E434" s="214">
        <v>2875733</v>
      </c>
      <c r="F434" s="690"/>
      <c r="G434" s="711" t="s">
        <v>1583</v>
      </c>
      <c r="H434" s="713"/>
      <c r="I434" s="713"/>
      <c r="J434" s="1646"/>
    </row>
    <row r="435" spans="1:10" s="773" customFormat="1" ht="33.75" x14ac:dyDescent="0.2">
      <c r="A435" s="770" t="s">
        <v>1631</v>
      </c>
      <c r="B435" s="711" t="s">
        <v>1632</v>
      </c>
      <c r="C435" s="711" t="s">
        <v>1633</v>
      </c>
      <c r="D435" s="711" t="s">
        <v>1634</v>
      </c>
      <c r="E435" s="214">
        <v>88942.5</v>
      </c>
      <c r="F435" s="712" t="s">
        <v>1635</v>
      </c>
      <c r="G435" s="711" t="s">
        <v>1587</v>
      </c>
      <c r="H435" s="713">
        <v>44400</v>
      </c>
      <c r="I435" s="713">
        <v>44775</v>
      </c>
      <c r="J435" s="1646"/>
    </row>
    <row r="436" spans="1:10" s="773" customFormat="1" ht="101.25" x14ac:dyDescent="0.2">
      <c r="A436" s="770" t="s">
        <v>1636</v>
      </c>
      <c r="B436" s="711" t="s">
        <v>1632</v>
      </c>
      <c r="C436" s="711" t="s">
        <v>1633</v>
      </c>
      <c r="D436" s="711" t="s">
        <v>1637</v>
      </c>
      <c r="E436" s="214">
        <v>120000</v>
      </c>
      <c r="F436" s="712" t="s">
        <v>1638</v>
      </c>
      <c r="G436" s="711" t="s">
        <v>1587</v>
      </c>
      <c r="H436" s="713">
        <v>44427</v>
      </c>
      <c r="I436" s="713" t="s">
        <v>1639</v>
      </c>
      <c r="J436" s="1646"/>
    </row>
    <row r="437" spans="1:10" s="773" customFormat="1" ht="78.75" x14ac:dyDescent="0.2">
      <c r="A437" s="770" t="s">
        <v>1640</v>
      </c>
      <c r="B437" s="711" t="s">
        <v>1632</v>
      </c>
      <c r="C437" s="711" t="s">
        <v>1633</v>
      </c>
      <c r="D437" s="711" t="s">
        <v>1641</v>
      </c>
      <c r="E437" s="214">
        <v>72000</v>
      </c>
      <c r="F437" s="712" t="s">
        <v>1642</v>
      </c>
      <c r="G437" s="711" t="s">
        <v>1587</v>
      </c>
      <c r="H437" s="713">
        <v>44427</v>
      </c>
      <c r="I437" s="713" t="s">
        <v>1639</v>
      </c>
      <c r="J437" s="1646"/>
    </row>
    <row r="438" spans="1:10" s="773" customFormat="1" ht="90" x14ac:dyDescent="0.2">
      <c r="A438" s="770" t="s">
        <v>1643</v>
      </c>
      <c r="B438" s="711" t="s">
        <v>1632</v>
      </c>
      <c r="C438" s="711" t="s">
        <v>1633</v>
      </c>
      <c r="D438" s="711" t="s">
        <v>1644</v>
      </c>
      <c r="E438" s="214">
        <v>96000</v>
      </c>
      <c r="F438" s="712" t="s">
        <v>1642</v>
      </c>
      <c r="G438" s="711" t="s">
        <v>1587</v>
      </c>
      <c r="H438" s="713">
        <v>44459</v>
      </c>
      <c r="I438" s="713" t="s">
        <v>1639</v>
      </c>
      <c r="J438" s="1646"/>
    </row>
    <row r="439" spans="1:10" s="773" customFormat="1" ht="33.75" x14ac:dyDescent="0.2">
      <c r="A439" s="770" t="s">
        <v>1645</v>
      </c>
      <c r="B439" s="711" t="s">
        <v>1646</v>
      </c>
      <c r="C439" s="711" t="s">
        <v>1646</v>
      </c>
      <c r="D439" s="711" t="s">
        <v>1647</v>
      </c>
      <c r="E439" s="214">
        <v>147003.9</v>
      </c>
      <c r="F439" s="712" t="s">
        <v>1648</v>
      </c>
      <c r="G439" s="711" t="s">
        <v>1527</v>
      </c>
      <c r="H439" s="713">
        <v>44323</v>
      </c>
      <c r="I439" s="713">
        <v>44338</v>
      </c>
      <c r="J439" s="1646"/>
    </row>
    <row r="440" spans="1:10" s="773" customFormat="1" ht="67.5" x14ac:dyDescent="0.2">
      <c r="A440" s="770" t="s">
        <v>1649</v>
      </c>
      <c r="B440" s="711" t="s">
        <v>1646</v>
      </c>
      <c r="C440" s="711" t="s">
        <v>1646</v>
      </c>
      <c r="D440" s="711" t="s">
        <v>1650</v>
      </c>
      <c r="E440" s="214">
        <v>90250</v>
      </c>
      <c r="F440" s="712" t="s">
        <v>1651</v>
      </c>
      <c r="G440" s="711" t="s">
        <v>1587</v>
      </c>
      <c r="H440" s="713">
        <v>44452</v>
      </c>
      <c r="I440" s="713">
        <v>44459</v>
      </c>
      <c r="J440" s="1646"/>
    </row>
    <row r="441" spans="1:10" s="773" customFormat="1" ht="56.25" x14ac:dyDescent="0.2">
      <c r="A441" s="770" t="s">
        <v>1652</v>
      </c>
      <c r="B441" s="711" t="s">
        <v>1653</v>
      </c>
      <c r="C441" s="711" t="s">
        <v>830</v>
      </c>
      <c r="D441" s="711" t="s">
        <v>1654</v>
      </c>
      <c r="E441" s="214">
        <v>481000</v>
      </c>
      <c r="F441" s="690"/>
      <c r="G441" s="711" t="s">
        <v>1583</v>
      </c>
      <c r="H441" s="713"/>
      <c r="I441" s="713"/>
      <c r="J441" s="1646"/>
    </row>
    <row r="442" spans="1:10" s="773" customFormat="1" ht="22.5" x14ac:dyDescent="0.2">
      <c r="A442" s="770" t="s">
        <v>1655</v>
      </c>
      <c r="B442" s="711" t="s">
        <v>1656</v>
      </c>
      <c r="C442" s="711" t="s">
        <v>830</v>
      </c>
      <c r="D442" s="711" t="s">
        <v>1657</v>
      </c>
      <c r="E442" s="214">
        <v>40808.800000000003</v>
      </c>
      <c r="F442" s="712" t="s">
        <v>1658</v>
      </c>
      <c r="G442" s="711" t="s">
        <v>1527</v>
      </c>
      <c r="H442" s="713">
        <v>44284</v>
      </c>
      <c r="I442" s="713">
        <v>44286</v>
      </c>
      <c r="J442" s="1646"/>
    </row>
    <row r="443" spans="1:10" s="773" customFormat="1" ht="22.5" x14ac:dyDescent="0.2">
      <c r="A443" s="770" t="s">
        <v>1659</v>
      </c>
      <c r="B443" s="711" t="s">
        <v>1554</v>
      </c>
      <c r="C443" s="711" t="s">
        <v>1554</v>
      </c>
      <c r="D443" s="711" t="s">
        <v>1554</v>
      </c>
      <c r="E443" s="214">
        <v>158282.49</v>
      </c>
      <c r="F443" s="712" t="s">
        <v>1565</v>
      </c>
      <c r="G443" s="711" t="s">
        <v>1527</v>
      </c>
      <c r="H443" s="713">
        <v>44251</v>
      </c>
      <c r="I443" s="713">
        <v>44298</v>
      </c>
      <c r="J443" s="1646"/>
    </row>
    <row r="444" spans="1:10" s="773" customFormat="1" ht="22.5" x14ac:dyDescent="0.2">
      <c r="A444" s="770" t="s">
        <v>1660</v>
      </c>
      <c r="B444" s="711" t="s">
        <v>1554</v>
      </c>
      <c r="C444" s="711" t="s">
        <v>1554</v>
      </c>
      <c r="D444" s="711" t="s">
        <v>1554</v>
      </c>
      <c r="E444" s="214">
        <v>28507.27</v>
      </c>
      <c r="F444" s="712" t="s">
        <v>1648</v>
      </c>
      <c r="G444" s="711" t="s">
        <v>1527</v>
      </c>
      <c r="H444" s="713">
        <v>44255</v>
      </c>
      <c r="I444" s="713">
        <v>44321</v>
      </c>
      <c r="J444" s="1646"/>
    </row>
    <row r="445" spans="1:10" s="773" customFormat="1" ht="22.5" x14ac:dyDescent="0.2">
      <c r="A445" s="770" t="s">
        <v>1661</v>
      </c>
      <c r="B445" s="711" t="s">
        <v>1554</v>
      </c>
      <c r="C445" s="711" t="s">
        <v>1554</v>
      </c>
      <c r="D445" s="711" t="s">
        <v>1554</v>
      </c>
      <c r="E445" s="214">
        <v>38280</v>
      </c>
      <c r="F445" s="712" t="s">
        <v>1662</v>
      </c>
      <c r="G445" s="711" t="s">
        <v>1527</v>
      </c>
      <c r="H445" s="713">
        <v>44251</v>
      </c>
      <c r="I445" s="713">
        <v>44258</v>
      </c>
      <c r="J445" s="1646"/>
    </row>
    <row r="446" spans="1:10" s="773" customFormat="1" ht="22.5" x14ac:dyDescent="0.2">
      <c r="A446" s="770" t="s">
        <v>1663</v>
      </c>
      <c r="B446" s="711" t="s">
        <v>1554</v>
      </c>
      <c r="C446" s="711" t="s">
        <v>1554</v>
      </c>
      <c r="D446" s="711" t="s">
        <v>1554</v>
      </c>
      <c r="E446" s="214">
        <v>47115.040000000001</v>
      </c>
      <c r="F446" s="712" t="s">
        <v>1664</v>
      </c>
      <c r="G446" s="711" t="s">
        <v>1527</v>
      </c>
      <c r="H446" s="713">
        <v>44252</v>
      </c>
      <c r="I446" s="713">
        <v>44259</v>
      </c>
      <c r="J446" s="1646"/>
    </row>
    <row r="447" spans="1:10" s="773" customFormat="1" ht="22.5" x14ac:dyDescent="0.2">
      <c r="A447" s="770" t="s">
        <v>1665</v>
      </c>
      <c r="B447" s="711" t="s">
        <v>1554</v>
      </c>
      <c r="C447" s="711" t="s">
        <v>1554</v>
      </c>
      <c r="D447" s="711" t="s">
        <v>1554</v>
      </c>
      <c r="E447" s="214">
        <v>31620.22</v>
      </c>
      <c r="F447" s="712" t="s">
        <v>1565</v>
      </c>
      <c r="G447" s="711" t="s">
        <v>1527</v>
      </c>
      <c r="H447" s="713">
        <v>44252</v>
      </c>
      <c r="I447" s="713">
        <v>44298</v>
      </c>
      <c r="J447" s="1646"/>
    </row>
    <row r="448" spans="1:10" s="773" customFormat="1" ht="45" x14ac:dyDescent="0.2">
      <c r="A448" s="770" t="s">
        <v>1666</v>
      </c>
      <c r="B448" s="711" t="s">
        <v>1554</v>
      </c>
      <c r="C448" s="711" t="s">
        <v>1554</v>
      </c>
      <c r="D448" s="711" t="s">
        <v>1554</v>
      </c>
      <c r="E448" s="214">
        <v>859041.45</v>
      </c>
      <c r="F448" s="712" t="s">
        <v>1667</v>
      </c>
      <c r="G448" s="711" t="s">
        <v>1527</v>
      </c>
      <c r="H448" s="713">
        <v>44294</v>
      </c>
      <c r="I448" s="713">
        <v>44337</v>
      </c>
      <c r="J448" s="1646"/>
    </row>
    <row r="449" spans="1:12" s="773" customFormat="1" ht="22.5" x14ac:dyDescent="0.2">
      <c r="A449" s="770" t="s">
        <v>1668</v>
      </c>
      <c r="B449" s="711" t="s">
        <v>1554</v>
      </c>
      <c r="C449" s="711" t="s">
        <v>1554</v>
      </c>
      <c r="D449" s="711" t="s">
        <v>1554</v>
      </c>
      <c r="E449" s="214">
        <v>626609.5</v>
      </c>
      <c r="F449" s="712" t="s">
        <v>1667</v>
      </c>
      <c r="G449" s="711" t="s">
        <v>1527</v>
      </c>
      <c r="H449" s="713">
        <v>44356</v>
      </c>
      <c r="I449" s="713">
        <v>44390</v>
      </c>
      <c r="J449" s="1646"/>
      <c r="K449" s="775"/>
      <c r="L449" s="775"/>
    </row>
    <row r="450" spans="1:12" s="773" customFormat="1" ht="22.5" x14ac:dyDescent="0.2">
      <c r="A450" s="770" t="s">
        <v>1669</v>
      </c>
      <c r="B450" s="711" t="s">
        <v>1554</v>
      </c>
      <c r="C450" s="711" t="s">
        <v>1554</v>
      </c>
      <c r="D450" s="711" t="s">
        <v>1554</v>
      </c>
      <c r="E450" s="214">
        <v>53125.78</v>
      </c>
      <c r="F450" s="712" t="s">
        <v>1670</v>
      </c>
      <c r="G450" s="711" t="s">
        <v>1527</v>
      </c>
      <c r="H450" s="713">
        <v>44382</v>
      </c>
      <c r="I450" s="713">
        <v>44407</v>
      </c>
      <c r="J450" s="1646"/>
      <c r="K450" s="775"/>
      <c r="L450" s="775"/>
    </row>
    <row r="451" spans="1:12" s="773" customFormat="1" ht="12" x14ac:dyDescent="0.2">
      <c r="A451" s="28" t="s">
        <v>355</v>
      </c>
      <c r="B451" s="1647"/>
      <c r="C451" s="1647"/>
      <c r="D451" s="1647"/>
      <c r="E451" s="752">
        <f>SUM(E452:E478)</f>
        <v>8464489.4600000009</v>
      </c>
      <c r="F451" s="750"/>
      <c r="G451" s="787"/>
      <c r="H451" s="750"/>
      <c r="I451" s="750"/>
      <c r="J451" s="756"/>
      <c r="K451" s="775"/>
      <c r="L451" s="775"/>
    </row>
    <row r="452" spans="1:12" s="773" customFormat="1" ht="33.75" x14ac:dyDescent="0.2">
      <c r="A452" s="770" t="s">
        <v>1671</v>
      </c>
      <c r="B452" s="711" t="s">
        <v>1424</v>
      </c>
      <c r="C452" s="711" t="s">
        <v>830</v>
      </c>
      <c r="D452" s="711"/>
      <c r="E452" s="214">
        <v>72960</v>
      </c>
      <c r="F452" s="690"/>
      <c r="G452" s="711"/>
      <c r="H452" s="690"/>
      <c r="I452" s="690"/>
      <c r="J452" s="697"/>
      <c r="K452" s="775"/>
      <c r="L452" s="775"/>
    </row>
    <row r="453" spans="1:12" s="773" customFormat="1" ht="22.5" x14ac:dyDescent="0.2">
      <c r="A453" s="770" t="s">
        <v>1578</v>
      </c>
      <c r="B453" s="711" t="s">
        <v>1424</v>
      </c>
      <c r="C453" s="711" t="s">
        <v>830</v>
      </c>
      <c r="D453" s="711"/>
      <c r="E453" s="214">
        <v>32119.5</v>
      </c>
      <c r="F453" s="690"/>
      <c r="G453" s="711"/>
      <c r="H453" s="690"/>
      <c r="I453" s="690"/>
      <c r="J453" s="697"/>
      <c r="K453" s="775"/>
      <c r="L453" s="775"/>
    </row>
    <row r="454" spans="1:12" s="773" customFormat="1" ht="45" x14ac:dyDescent="0.2">
      <c r="A454" s="770" t="s">
        <v>1581</v>
      </c>
      <c r="B454" s="711" t="s">
        <v>1424</v>
      </c>
      <c r="C454" s="711" t="s">
        <v>830</v>
      </c>
      <c r="D454" s="711"/>
      <c r="E454" s="214">
        <v>187555.45</v>
      </c>
      <c r="F454" s="690"/>
      <c r="G454" s="711"/>
      <c r="H454" s="690"/>
      <c r="I454" s="690"/>
      <c r="J454" s="697"/>
      <c r="K454" s="775"/>
      <c r="L454" s="775"/>
    </row>
    <row r="455" spans="1:12" s="773" customFormat="1" ht="22.5" x14ac:dyDescent="0.2">
      <c r="A455" s="770" t="s">
        <v>1672</v>
      </c>
      <c r="B455" s="711" t="s">
        <v>1424</v>
      </c>
      <c r="C455" s="711" t="s">
        <v>830</v>
      </c>
      <c r="D455" s="711"/>
      <c r="E455" s="214">
        <v>140000</v>
      </c>
      <c r="F455" s="1651"/>
      <c r="G455" s="711"/>
      <c r="H455" s="690"/>
      <c r="I455" s="690"/>
      <c r="J455" s="785" t="s">
        <v>1673</v>
      </c>
      <c r="K455" s="775"/>
      <c r="L455" s="775"/>
    </row>
    <row r="456" spans="1:12" s="773" customFormat="1" ht="33.75" x14ac:dyDescent="0.2">
      <c r="A456" s="770" t="s">
        <v>1588</v>
      </c>
      <c r="B456" s="711" t="s">
        <v>1424</v>
      </c>
      <c r="C456" s="711" t="s">
        <v>830</v>
      </c>
      <c r="D456" s="711"/>
      <c r="E456" s="214">
        <v>110000</v>
      </c>
      <c r="F456" s="690"/>
      <c r="G456" s="711"/>
      <c r="H456" s="690"/>
      <c r="I456" s="690"/>
      <c r="J456" s="56"/>
      <c r="K456" s="775"/>
      <c r="L456" s="775"/>
    </row>
    <row r="457" spans="1:12" s="773" customFormat="1" ht="22.5" x14ac:dyDescent="0.2">
      <c r="A457" s="770" t="s">
        <v>1591</v>
      </c>
      <c r="B457" s="711" t="s">
        <v>1424</v>
      </c>
      <c r="C457" s="711" t="s">
        <v>830</v>
      </c>
      <c r="D457" s="711"/>
      <c r="E457" s="214">
        <v>144656.51999999999</v>
      </c>
      <c r="F457" s="690"/>
      <c r="G457" s="711"/>
      <c r="H457" s="690"/>
      <c r="I457" s="690"/>
      <c r="J457" s="56" t="s">
        <v>1673</v>
      </c>
      <c r="K457" s="775"/>
      <c r="L457" s="775"/>
    </row>
    <row r="458" spans="1:12" s="773" customFormat="1" ht="33.75" x14ac:dyDescent="0.2">
      <c r="A458" s="770" t="s">
        <v>1593</v>
      </c>
      <c r="B458" s="711" t="s">
        <v>1424</v>
      </c>
      <c r="C458" s="711" t="s">
        <v>830</v>
      </c>
      <c r="D458" s="711"/>
      <c r="E458" s="214">
        <v>64000</v>
      </c>
      <c r="F458" s="690"/>
      <c r="G458" s="711"/>
      <c r="H458" s="690"/>
      <c r="I458" s="690"/>
      <c r="J458" s="56" t="s">
        <v>1673</v>
      </c>
      <c r="K458" s="775"/>
      <c r="L458" s="775"/>
    </row>
    <row r="459" spans="1:12" s="773" customFormat="1" ht="45" x14ac:dyDescent="0.2">
      <c r="A459" s="770" t="s">
        <v>1596</v>
      </c>
      <c r="B459" s="711" t="s">
        <v>1424</v>
      </c>
      <c r="C459" s="711" t="s">
        <v>830</v>
      </c>
      <c r="D459" s="711"/>
      <c r="E459" s="214">
        <v>69249</v>
      </c>
      <c r="F459" s="690"/>
      <c r="G459" s="711"/>
      <c r="H459" s="690"/>
      <c r="I459" s="690"/>
      <c r="J459" s="56"/>
      <c r="K459" s="775"/>
      <c r="L459" s="775"/>
    </row>
    <row r="460" spans="1:12" s="773" customFormat="1" ht="56.25" x14ac:dyDescent="0.2">
      <c r="A460" s="770" t="s">
        <v>1599</v>
      </c>
      <c r="B460" s="711" t="s">
        <v>1424</v>
      </c>
      <c r="C460" s="711" t="s">
        <v>830</v>
      </c>
      <c r="D460" s="711"/>
      <c r="E460" s="214">
        <v>99082.8</v>
      </c>
      <c r="F460" s="690"/>
      <c r="G460" s="711"/>
      <c r="H460" s="690"/>
      <c r="I460" s="690"/>
      <c r="J460" s="56"/>
      <c r="K460" s="775"/>
      <c r="L460" s="775"/>
    </row>
    <row r="461" spans="1:12" s="773" customFormat="1" ht="22.5" x14ac:dyDescent="0.2">
      <c r="A461" s="770" t="s">
        <v>1601</v>
      </c>
      <c r="B461" s="711" t="s">
        <v>1424</v>
      </c>
      <c r="C461" s="711" t="s">
        <v>830</v>
      </c>
      <c r="D461" s="711"/>
      <c r="E461" s="214">
        <v>384474</v>
      </c>
      <c r="F461" s="690"/>
      <c r="G461" s="711"/>
      <c r="H461" s="690"/>
      <c r="I461" s="690"/>
      <c r="J461" s="56" t="s">
        <v>1673</v>
      </c>
      <c r="K461" s="775"/>
      <c r="L461" s="775"/>
    </row>
    <row r="462" spans="1:12" s="773" customFormat="1" ht="22.5" x14ac:dyDescent="0.2">
      <c r="A462" s="770" t="s">
        <v>1674</v>
      </c>
      <c r="B462" s="711" t="s">
        <v>1424</v>
      </c>
      <c r="C462" s="711" t="s">
        <v>830</v>
      </c>
      <c r="D462" s="711"/>
      <c r="E462" s="214">
        <v>270480</v>
      </c>
      <c r="F462" s="690"/>
      <c r="G462" s="711"/>
      <c r="H462" s="690"/>
      <c r="I462" s="690"/>
      <c r="J462" s="56" t="s">
        <v>1673</v>
      </c>
      <c r="K462" s="775"/>
      <c r="L462" s="775"/>
    </row>
    <row r="463" spans="1:12" s="773" customFormat="1" ht="22.5" x14ac:dyDescent="0.2">
      <c r="A463" s="770" t="s">
        <v>1675</v>
      </c>
      <c r="B463" s="711" t="s">
        <v>1621</v>
      </c>
      <c r="C463" s="711" t="s">
        <v>830</v>
      </c>
      <c r="D463" s="711"/>
      <c r="E463" s="214">
        <v>3572065</v>
      </c>
      <c r="F463" s="690"/>
      <c r="G463" s="711"/>
      <c r="H463" s="690"/>
      <c r="I463" s="690"/>
      <c r="J463" s="785" t="s">
        <v>1676</v>
      </c>
      <c r="K463" s="775"/>
      <c r="L463" s="775"/>
    </row>
    <row r="464" spans="1:12" s="773" customFormat="1" ht="33.75" x14ac:dyDescent="0.2">
      <c r="A464" s="770" t="s">
        <v>1677</v>
      </c>
      <c r="B464" s="711" t="s">
        <v>1646</v>
      </c>
      <c r="C464" s="711" t="s">
        <v>1646</v>
      </c>
      <c r="D464" s="711"/>
      <c r="E464" s="214">
        <v>180000</v>
      </c>
      <c r="F464" s="690"/>
      <c r="G464" s="711"/>
      <c r="H464" s="690"/>
      <c r="I464" s="690"/>
      <c r="J464" s="56"/>
      <c r="K464" s="775"/>
      <c r="L464" s="775"/>
    </row>
    <row r="465" spans="1:12" s="773" customFormat="1" ht="22.5" x14ac:dyDescent="0.2">
      <c r="A465" s="770" t="s">
        <v>1678</v>
      </c>
      <c r="B465" s="711" t="s">
        <v>1554</v>
      </c>
      <c r="C465" s="711" t="s">
        <v>1554</v>
      </c>
      <c r="D465" s="711"/>
      <c r="E465" s="214">
        <v>190000</v>
      </c>
      <c r="F465" s="690"/>
      <c r="G465" s="711"/>
      <c r="H465" s="690"/>
      <c r="I465" s="690"/>
      <c r="J465" s="697"/>
      <c r="K465" s="775"/>
      <c r="L465" s="775"/>
    </row>
    <row r="466" spans="1:12" s="773" customFormat="1" ht="22.5" x14ac:dyDescent="0.2">
      <c r="A466" s="770" t="s">
        <v>1679</v>
      </c>
      <c r="B466" s="711" t="s">
        <v>1424</v>
      </c>
      <c r="C466" s="711" t="s">
        <v>830</v>
      </c>
      <c r="D466" s="711"/>
      <c r="E466" s="214">
        <v>76350</v>
      </c>
      <c r="F466" s="690"/>
      <c r="G466" s="711"/>
      <c r="H466" s="690"/>
      <c r="I466" s="690"/>
      <c r="J466" s="697"/>
      <c r="K466" s="775"/>
      <c r="L466" s="775"/>
    </row>
    <row r="467" spans="1:12" s="773" customFormat="1" ht="22.5" x14ac:dyDescent="0.2">
      <c r="A467" s="770" t="s">
        <v>1680</v>
      </c>
      <c r="B467" s="711" t="s">
        <v>1424</v>
      </c>
      <c r="C467" s="711" t="s">
        <v>830</v>
      </c>
      <c r="D467" s="711"/>
      <c r="E467" s="214">
        <v>200000</v>
      </c>
      <c r="F467" s="690"/>
      <c r="G467" s="711"/>
      <c r="H467" s="690"/>
      <c r="I467" s="690"/>
      <c r="J467" s="697"/>
      <c r="K467" s="775"/>
      <c r="L467" s="775"/>
    </row>
    <row r="468" spans="1:12" s="773" customFormat="1" ht="22.5" x14ac:dyDescent="0.2">
      <c r="A468" s="770" t="s">
        <v>1681</v>
      </c>
      <c r="B468" s="711" t="s">
        <v>1424</v>
      </c>
      <c r="C468" s="711" t="s">
        <v>830</v>
      </c>
      <c r="D468" s="711"/>
      <c r="E468" s="214">
        <v>75128.19</v>
      </c>
      <c r="F468" s="690"/>
      <c r="G468" s="711"/>
      <c r="H468" s="690"/>
      <c r="I468" s="690"/>
      <c r="J468" s="56" t="s">
        <v>1673</v>
      </c>
      <c r="K468" s="775"/>
      <c r="L468" s="775"/>
    </row>
    <row r="469" spans="1:12" s="773" customFormat="1" ht="22.5" x14ac:dyDescent="0.2">
      <c r="A469" s="770" t="s">
        <v>1682</v>
      </c>
      <c r="B469" s="711" t="s">
        <v>1683</v>
      </c>
      <c r="C469" s="711" t="s">
        <v>830</v>
      </c>
      <c r="D469" s="711"/>
      <c r="E469" s="214">
        <v>760560</v>
      </c>
      <c r="F469" s="690"/>
      <c r="G469" s="711"/>
      <c r="H469" s="690"/>
      <c r="I469" s="690"/>
      <c r="J469" s="785" t="s">
        <v>3487</v>
      </c>
      <c r="K469" s="775"/>
      <c r="L469" s="775"/>
    </row>
    <row r="470" spans="1:12" s="773" customFormat="1" ht="22.5" x14ac:dyDescent="0.2">
      <c r="A470" s="770" t="s">
        <v>1684</v>
      </c>
      <c r="B470" s="711" t="s">
        <v>1424</v>
      </c>
      <c r="C470" s="711" t="s">
        <v>830</v>
      </c>
      <c r="D470" s="711"/>
      <c r="E470" s="214">
        <v>165809</v>
      </c>
      <c r="F470" s="690"/>
      <c r="G470" s="711"/>
      <c r="H470" s="690"/>
      <c r="I470" s="690"/>
      <c r="J470" s="56" t="s">
        <v>1685</v>
      </c>
      <c r="K470" s="775"/>
      <c r="L470" s="775"/>
    </row>
    <row r="471" spans="1:12" s="773" customFormat="1" ht="22.5" x14ac:dyDescent="0.2">
      <c r="A471" s="212" t="s">
        <v>1686</v>
      </c>
      <c r="B471" s="711" t="s">
        <v>1424</v>
      </c>
      <c r="C471" s="711" t="s">
        <v>830</v>
      </c>
      <c r="D471" s="711"/>
      <c r="E471" s="214">
        <v>270000</v>
      </c>
      <c r="F471" s="690"/>
      <c r="G471" s="711"/>
      <c r="H471" s="690"/>
      <c r="I471" s="690"/>
      <c r="J471" s="56"/>
      <c r="K471" s="775"/>
      <c r="L471" s="775"/>
    </row>
    <row r="472" spans="1:12" s="773" customFormat="1" ht="12" x14ac:dyDescent="0.2">
      <c r="A472" s="212" t="s">
        <v>1687</v>
      </c>
      <c r="B472" s="711" t="s">
        <v>1683</v>
      </c>
      <c r="C472" s="711" t="s">
        <v>830</v>
      </c>
      <c r="D472" s="711"/>
      <c r="E472" s="214">
        <v>540000</v>
      </c>
      <c r="F472" s="690"/>
      <c r="G472" s="711"/>
      <c r="H472" s="690"/>
      <c r="I472" s="690"/>
      <c r="J472" s="56" t="s">
        <v>1673</v>
      </c>
      <c r="K472" s="775"/>
      <c r="L472" s="775"/>
    </row>
    <row r="473" spans="1:12" s="773" customFormat="1" ht="22.5" x14ac:dyDescent="0.2">
      <c r="A473" s="770" t="s">
        <v>1688</v>
      </c>
      <c r="B473" s="711" t="s">
        <v>1424</v>
      </c>
      <c r="C473" s="711" t="s">
        <v>830</v>
      </c>
      <c r="D473" s="1652"/>
      <c r="E473" s="214">
        <v>100000</v>
      </c>
      <c r="F473" s="690"/>
      <c r="G473" s="711"/>
      <c r="H473" s="690"/>
      <c r="I473" s="690"/>
      <c r="J473" s="56" t="s">
        <v>1673</v>
      </c>
      <c r="K473" s="775"/>
      <c r="L473" s="775"/>
    </row>
    <row r="474" spans="1:12" s="773" customFormat="1" ht="22.5" x14ac:dyDescent="0.2">
      <c r="A474" s="770" t="s">
        <v>1689</v>
      </c>
      <c r="B474" s="711" t="s">
        <v>1424</v>
      </c>
      <c r="C474" s="711" t="s">
        <v>830</v>
      </c>
      <c r="D474" s="1652"/>
      <c r="E474" s="214">
        <v>100000</v>
      </c>
      <c r="F474" s="690"/>
      <c r="G474" s="711"/>
      <c r="H474" s="690"/>
      <c r="I474" s="690"/>
      <c r="J474" s="56" t="s">
        <v>1673</v>
      </c>
      <c r="K474" s="775"/>
      <c r="L474" s="775"/>
    </row>
    <row r="475" spans="1:12" s="773" customFormat="1" ht="22.5" x14ac:dyDescent="0.2">
      <c r="A475" s="770" t="s">
        <v>1690</v>
      </c>
      <c r="B475" s="711" t="s">
        <v>1424</v>
      </c>
      <c r="C475" s="711" t="s">
        <v>830</v>
      </c>
      <c r="D475" s="1652"/>
      <c r="E475" s="214">
        <v>90000</v>
      </c>
      <c r="F475" s="690"/>
      <c r="G475" s="711"/>
      <c r="H475" s="690"/>
      <c r="I475" s="690"/>
      <c r="J475" s="56"/>
      <c r="K475" s="775"/>
      <c r="L475" s="775"/>
    </row>
    <row r="476" spans="1:12" s="773" customFormat="1" ht="22.5" x14ac:dyDescent="0.2">
      <c r="A476" s="770" t="s">
        <v>1691</v>
      </c>
      <c r="B476" s="711" t="s">
        <v>1424</v>
      </c>
      <c r="C476" s="711" t="s">
        <v>830</v>
      </c>
      <c r="D476" s="1652"/>
      <c r="E476" s="214">
        <v>40000</v>
      </c>
      <c r="F476" s="690"/>
      <c r="G476" s="711"/>
      <c r="H476" s="690"/>
      <c r="I476" s="690"/>
      <c r="J476" s="56" t="s">
        <v>1673</v>
      </c>
      <c r="K476" s="775"/>
      <c r="L476" s="775"/>
    </row>
    <row r="477" spans="1:12" s="773" customFormat="1" ht="12" x14ac:dyDescent="0.2">
      <c r="A477" s="212" t="s">
        <v>1692</v>
      </c>
      <c r="B477" s="711" t="s">
        <v>1632</v>
      </c>
      <c r="C477" s="711" t="s">
        <v>1633</v>
      </c>
      <c r="D477" s="1652"/>
      <c r="E477" s="214">
        <v>80000</v>
      </c>
      <c r="F477" s="690"/>
      <c r="G477" s="711"/>
      <c r="H477" s="690"/>
      <c r="I477" s="690"/>
      <c r="J477" s="785" t="s">
        <v>1673</v>
      </c>
      <c r="K477" s="775"/>
      <c r="L477" s="775"/>
    </row>
    <row r="478" spans="1:12" s="773" customFormat="1" ht="12.75" thickBot="1" x14ac:dyDescent="0.25">
      <c r="A478" s="1653" t="s">
        <v>1693</v>
      </c>
      <c r="B478" s="915" t="s">
        <v>1653</v>
      </c>
      <c r="C478" s="915" t="s">
        <v>830</v>
      </c>
      <c r="D478" s="915"/>
      <c r="E478" s="855">
        <v>450000</v>
      </c>
      <c r="F478" s="1013"/>
      <c r="G478" s="795"/>
      <c r="H478" s="1654"/>
      <c r="I478" s="1654"/>
      <c r="J478" s="1655"/>
      <c r="K478" s="775"/>
      <c r="L478" s="775"/>
    </row>
    <row r="479" spans="1:12" ht="30.6" customHeight="1" thickTop="1" thickBot="1" x14ac:dyDescent="0.25">
      <c r="A479" s="1982" t="s">
        <v>634</v>
      </c>
      <c r="B479" s="1982"/>
      <c r="C479" s="1982"/>
      <c r="D479" s="1982"/>
      <c r="E479" s="1982"/>
      <c r="F479" s="1982"/>
      <c r="G479" s="1982"/>
      <c r="H479" s="1982"/>
      <c r="I479" s="1982"/>
      <c r="J479" s="1982"/>
    </row>
    <row r="480" spans="1:12" s="9" customFormat="1" ht="21.6" customHeight="1" thickTop="1" x14ac:dyDescent="0.2">
      <c r="A480" s="776" t="s">
        <v>353</v>
      </c>
      <c r="B480" s="777"/>
      <c r="C480" s="777"/>
      <c r="D480" s="777"/>
      <c r="E480" s="778">
        <f>SUM(E481:E488)</f>
        <v>2719957.66</v>
      </c>
      <c r="F480" s="777"/>
      <c r="G480" s="779"/>
      <c r="H480" s="780"/>
      <c r="I480" s="781"/>
      <c r="J480" s="782"/>
    </row>
    <row r="481" spans="1:10" s="9" customFormat="1" ht="12" x14ac:dyDescent="0.2">
      <c r="A481" s="710" t="s">
        <v>1694</v>
      </c>
      <c r="B481" s="711" t="s">
        <v>1695</v>
      </c>
      <c r="C481" s="711" t="s">
        <v>1696</v>
      </c>
      <c r="D481" s="711" t="s">
        <v>1697</v>
      </c>
      <c r="E481" s="783">
        <v>169758.5</v>
      </c>
      <c r="F481" s="711">
        <v>20100210909</v>
      </c>
      <c r="G481" s="711" t="s">
        <v>1698</v>
      </c>
      <c r="H481" s="715">
        <v>43859</v>
      </c>
      <c r="I481" s="784">
        <v>44166</v>
      </c>
      <c r="J481" s="785"/>
    </row>
    <row r="482" spans="1:10" s="9" customFormat="1" ht="22.5" x14ac:dyDescent="0.2">
      <c r="A482" s="710" t="s">
        <v>1699</v>
      </c>
      <c r="B482" s="711" t="s">
        <v>1700</v>
      </c>
      <c r="C482" s="711" t="s">
        <v>1701</v>
      </c>
      <c r="D482" s="711" t="s">
        <v>1702</v>
      </c>
      <c r="E482" s="783">
        <v>18004.009999999998</v>
      </c>
      <c r="F482" s="711" t="s">
        <v>1703</v>
      </c>
      <c r="G482" s="711" t="s">
        <v>1704</v>
      </c>
      <c r="H482" s="715">
        <v>43902</v>
      </c>
      <c r="I482" s="784">
        <v>43983</v>
      </c>
      <c r="J482" s="785"/>
    </row>
    <row r="483" spans="1:10" s="9" customFormat="1" ht="12" x14ac:dyDescent="0.2">
      <c r="A483" s="710" t="s">
        <v>1705</v>
      </c>
      <c r="B483" s="711" t="s">
        <v>1700</v>
      </c>
      <c r="C483" s="711" t="s">
        <v>1701</v>
      </c>
      <c r="D483" s="711" t="s">
        <v>1702</v>
      </c>
      <c r="E483" s="783">
        <v>80258.880000000005</v>
      </c>
      <c r="F483" s="711">
        <v>20605326944</v>
      </c>
      <c r="G483" s="711" t="s">
        <v>1704</v>
      </c>
      <c r="H483" s="715">
        <v>43978</v>
      </c>
      <c r="I483" s="784">
        <v>44013</v>
      </c>
      <c r="J483" s="785"/>
    </row>
    <row r="484" spans="1:10" s="9" customFormat="1" ht="45" x14ac:dyDescent="0.2">
      <c r="A484" s="710" t="s">
        <v>1706</v>
      </c>
      <c r="B484" s="711" t="s">
        <v>1707</v>
      </c>
      <c r="C484" s="711" t="s">
        <v>1708</v>
      </c>
      <c r="D484" s="711" t="s">
        <v>1709</v>
      </c>
      <c r="E484" s="783">
        <v>1576765.4399999999</v>
      </c>
      <c r="F484" s="711">
        <v>20202380621</v>
      </c>
      <c r="G484" s="711" t="s">
        <v>1704</v>
      </c>
      <c r="H484" s="715">
        <v>44019</v>
      </c>
      <c r="I484" s="784">
        <v>44395</v>
      </c>
      <c r="J484" s="785" t="s">
        <v>1710</v>
      </c>
    </row>
    <row r="485" spans="1:10" s="9" customFormat="1" ht="33.75" x14ac:dyDescent="0.2">
      <c r="A485" s="710" t="s">
        <v>1711</v>
      </c>
      <c r="B485" s="711" t="s">
        <v>1695</v>
      </c>
      <c r="C485" s="711" t="s">
        <v>1696</v>
      </c>
      <c r="D485" s="711" t="s">
        <v>1712</v>
      </c>
      <c r="E485" s="783">
        <v>99893.71</v>
      </c>
      <c r="F485" s="711">
        <v>20516530686</v>
      </c>
      <c r="G485" s="711" t="s">
        <v>1698</v>
      </c>
      <c r="H485" s="715">
        <v>44140</v>
      </c>
      <c r="I485" s="784">
        <v>44501</v>
      </c>
      <c r="J485" s="785" t="s">
        <v>1713</v>
      </c>
    </row>
    <row r="486" spans="1:10" s="9" customFormat="1" ht="33.75" x14ac:dyDescent="0.2">
      <c r="A486" s="710" t="s">
        <v>1714</v>
      </c>
      <c r="B486" s="711" t="s">
        <v>1715</v>
      </c>
      <c r="C486" s="711" t="s">
        <v>1696</v>
      </c>
      <c r="D486" s="711" t="s">
        <v>1709</v>
      </c>
      <c r="E486" s="783">
        <v>39600</v>
      </c>
      <c r="F486" s="711">
        <v>20522173933</v>
      </c>
      <c r="G486" s="711" t="s">
        <v>1704</v>
      </c>
      <c r="H486" s="715">
        <v>44029</v>
      </c>
      <c r="I486" s="784">
        <v>44409</v>
      </c>
      <c r="J486" s="785" t="s">
        <v>1716</v>
      </c>
    </row>
    <row r="487" spans="1:10" s="9" customFormat="1" ht="33.75" x14ac:dyDescent="0.2">
      <c r="A487" s="710" t="s">
        <v>1717</v>
      </c>
      <c r="B487" s="711" t="s">
        <v>1695</v>
      </c>
      <c r="C487" s="711" t="s">
        <v>1696</v>
      </c>
      <c r="D487" s="711" t="s">
        <v>1718</v>
      </c>
      <c r="E487" s="783">
        <v>99380</v>
      </c>
      <c r="F487" s="711">
        <v>20513909463</v>
      </c>
      <c r="G487" s="711" t="s">
        <v>1698</v>
      </c>
      <c r="H487" s="715">
        <v>44146</v>
      </c>
      <c r="I487" s="784">
        <v>44561</v>
      </c>
      <c r="J487" s="785" t="s">
        <v>1719</v>
      </c>
    </row>
    <row r="488" spans="1:10" s="9" customFormat="1" ht="12" x14ac:dyDescent="0.2">
      <c r="A488" s="710" t="s">
        <v>1720</v>
      </c>
      <c r="B488" s="711" t="s">
        <v>1700</v>
      </c>
      <c r="C488" s="711" t="s">
        <v>1701</v>
      </c>
      <c r="D488" s="711" t="s">
        <v>1702</v>
      </c>
      <c r="E488" s="783">
        <v>636297.12</v>
      </c>
      <c r="F488" s="711">
        <v>20519865476</v>
      </c>
      <c r="G488" s="711" t="s">
        <v>1704</v>
      </c>
      <c r="H488" s="715">
        <v>43985</v>
      </c>
      <c r="I488" s="784">
        <v>44013</v>
      </c>
      <c r="J488" s="785"/>
    </row>
    <row r="489" spans="1:10" s="9" customFormat="1" ht="12" x14ac:dyDescent="0.2">
      <c r="A489" s="786" t="s">
        <v>354</v>
      </c>
      <c r="B489" s="787"/>
      <c r="C489" s="787"/>
      <c r="D489" s="787"/>
      <c r="E489" s="788">
        <f>SUM(E490:E506)</f>
        <v>3615912.1001999998</v>
      </c>
      <c r="F489" s="787"/>
      <c r="G489" s="787"/>
      <c r="H489" s="789"/>
      <c r="I489" s="790"/>
      <c r="J489" s="791"/>
    </row>
    <row r="490" spans="1:10" s="9" customFormat="1" ht="12" x14ac:dyDescent="0.2">
      <c r="A490" s="710" t="s">
        <v>1694</v>
      </c>
      <c r="B490" s="711" t="s">
        <v>1695</v>
      </c>
      <c r="C490" s="711" t="s">
        <v>1696</v>
      </c>
      <c r="D490" s="711" t="s">
        <v>1721</v>
      </c>
      <c r="E490" s="783">
        <v>172705.20999999993</v>
      </c>
      <c r="F490" s="711">
        <v>20100210909</v>
      </c>
      <c r="G490" s="711" t="s">
        <v>1698</v>
      </c>
      <c r="H490" s="715">
        <v>44223</v>
      </c>
      <c r="I490" s="784">
        <v>44531</v>
      </c>
      <c r="J490" s="785"/>
    </row>
    <row r="491" spans="1:10" s="9" customFormat="1" ht="22.5" x14ac:dyDescent="0.2">
      <c r="A491" s="710" t="s">
        <v>1722</v>
      </c>
      <c r="B491" s="711" t="s">
        <v>1695</v>
      </c>
      <c r="C491" s="711" t="s">
        <v>1696</v>
      </c>
      <c r="D491" s="711" t="s">
        <v>1723</v>
      </c>
      <c r="E491" s="783">
        <v>287005.2</v>
      </c>
      <c r="F491" s="711">
        <v>20100017491</v>
      </c>
      <c r="G491" s="711" t="s">
        <v>1698</v>
      </c>
      <c r="H491" s="715">
        <v>44333</v>
      </c>
      <c r="I491" s="784">
        <v>44742</v>
      </c>
      <c r="J491" s="785" t="s">
        <v>1724</v>
      </c>
    </row>
    <row r="492" spans="1:10" s="9" customFormat="1" ht="22.5" x14ac:dyDescent="0.2">
      <c r="A492" s="710" t="s">
        <v>1725</v>
      </c>
      <c r="B492" s="711" t="s">
        <v>1695</v>
      </c>
      <c r="C492" s="711" t="s">
        <v>1696</v>
      </c>
      <c r="D492" s="711" t="s">
        <v>1726</v>
      </c>
      <c r="E492" s="783">
        <v>120000</v>
      </c>
      <c r="F492" s="711">
        <v>20100017491</v>
      </c>
      <c r="G492" s="711" t="s">
        <v>1698</v>
      </c>
      <c r="H492" s="715">
        <v>44278</v>
      </c>
      <c r="I492" s="784">
        <v>45107</v>
      </c>
      <c r="J492" s="785" t="s">
        <v>1727</v>
      </c>
    </row>
    <row r="493" spans="1:10" s="9" customFormat="1" ht="22.5" x14ac:dyDescent="0.2">
      <c r="A493" s="710" t="s">
        <v>1728</v>
      </c>
      <c r="B493" s="711" t="s">
        <v>1695</v>
      </c>
      <c r="C493" s="711" t="s">
        <v>1696</v>
      </c>
      <c r="D493" s="711" t="s">
        <v>1729</v>
      </c>
      <c r="E493" s="783">
        <v>120841.54</v>
      </c>
      <c r="F493" s="711">
        <v>20113277964</v>
      </c>
      <c r="G493" s="711" t="s">
        <v>1698</v>
      </c>
      <c r="H493" s="715">
        <v>44306</v>
      </c>
      <c r="I493" s="784">
        <v>45402</v>
      </c>
      <c r="J493" s="785" t="s">
        <v>1730</v>
      </c>
    </row>
    <row r="494" spans="1:10" s="9" customFormat="1" ht="56.25" x14ac:dyDescent="0.2">
      <c r="A494" s="710" t="s">
        <v>1731</v>
      </c>
      <c r="B494" s="711" t="s">
        <v>1700</v>
      </c>
      <c r="C494" s="711" t="s">
        <v>1701</v>
      </c>
      <c r="D494" s="711" t="s">
        <v>1702</v>
      </c>
      <c r="E494" s="783">
        <v>24301.18</v>
      </c>
      <c r="F494" s="711" t="s">
        <v>1732</v>
      </c>
      <c r="G494" s="711" t="s">
        <v>1704</v>
      </c>
      <c r="H494" s="715">
        <v>44235</v>
      </c>
      <c r="I494" s="784">
        <v>44256</v>
      </c>
      <c r="J494" s="785"/>
    </row>
    <row r="495" spans="1:10" s="9" customFormat="1" ht="22.5" x14ac:dyDescent="0.2">
      <c r="A495" s="710" t="s">
        <v>1706</v>
      </c>
      <c r="B495" s="711" t="s">
        <v>1707</v>
      </c>
      <c r="C495" s="711" t="s">
        <v>1708</v>
      </c>
      <c r="D495" s="711" t="s">
        <v>1723</v>
      </c>
      <c r="E495" s="783">
        <v>1576765.4399999999</v>
      </c>
      <c r="F495" s="711">
        <v>20202380621</v>
      </c>
      <c r="G495" s="711" t="s">
        <v>1698</v>
      </c>
      <c r="H495" s="715">
        <v>44384</v>
      </c>
      <c r="I495" s="784">
        <v>44760</v>
      </c>
      <c r="J495" s="785" t="s">
        <v>1733</v>
      </c>
    </row>
    <row r="496" spans="1:10" s="9" customFormat="1" ht="22.5" x14ac:dyDescent="0.2">
      <c r="A496" s="710" t="s">
        <v>1734</v>
      </c>
      <c r="B496" s="711" t="s">
        <v>1695</v>
      </c>
      <c r="C496" s="711" t="s">
        <v>1696</v>
      </c>
      <c r="D496" s="711" t="s">
        <v>1735</v>
      </c>
      <c r="E496" s="783">
        <v>129052.68</v>
      </c>
      <c r="F496" s="711">
        <v>20113277964</v>
      </c>
      <c r="G496" s="711" t="s">
        <v>1698</v>
      </c>
      <c r="H496" s="715">
        <v>44365</v>
      </c>
      <c r="I496" s="784">
        <v>44957</v>
      </c>
      <c r="J496" s="785" t="s">
        <v>1736</v>
      </c>
    </row>
    <row r="497" spans="1:10" s="9" customFormat="1" ht="22.5" x14ac:dyDescent="0.2">
      <c r="A497" s="710" t="s">
        <v>1737</v>
      </c>
      <c r="B497" s="711" t="s">
        <v>1695</v>
      </c>
      <c r="C497" s="711" t="s">
        <v>1696</v>
      </c>
      <c r="D497" s="711" t="s">
        <v>1738</v>
      </c>
      <c r="E497" s="783">
        <v>47099</v>
      </c>
      <c r="F497" s="711">
        <v>20601343372</v>
      </c>
      <c r="G497" s="711" t="s">
        <v>1698</v>
      </c>
      <c r="H497" s="715">
        <v>44356</v>
      </c>
      <c r="I497" s="784">
        <v>44712</v>
      </c>
      <c r="J497" s="785" t="s">
        <v>1739</v>
      </c>
    </row>
    <row r="498" spans="1:10" s="9" customFormat="1" ht="22.5" x14ac:dyDescent="0.2">
      <c r="A498" s="710" t="s">
        <v>1740</v>
      </c>
      <c r="B498" s="711" t="s">
        <v>1695</v>
      </c>
      <c r="C498" s="711" t="s">
        <v>1696</v>
      </c>
      <c r="D498" s="711" t="s">
        <v>1741</v>
      </c>
      <c r="E498" s="783">
        <v>74526</v>
      </c>
      <c r="F498" s="711">
        <v>20516530686</v>
      </c>
      <c r="G498" s="711" t="s">
        <v>1698</v>
      </c>
      <c r="H498" s="715">
        <v>44426</v>
      </c>
      <c r="I498" s="784">
        <v>45260</v>
      </c>
      <c r="J498" s="785" t="s">
        <v>1742</v>
      </c>
    </row>
    <row r="499" spans="1:10" s="9" customFormat="1" ht="12" x14ac:dyDescent="0.2">
      <c r="A499" s="710" t="s">
        <v>1743</v>
      </c>
      <c r="B499" s="711" t="s">
        <v>1700</v>
      </c>
      <c r="C499" s="711" t="s">
        <v>1701</v>
      </c>
      <c r="D499" s="711" t="s">
        <v>1702</v>
      </c>
      <c r="E499" s="783">
        <v>39700.86</v>
      </c>
      <c r="F499" s="711">
        <v>20107903951</v>
      </c>
      <c r="G499" s="711" t="s">
        <v>1698</v>
      </c>
      <c r="H499" s="715">
        <v>44434</v>
      </c>
      <c r="I499" s="784">
        <v>44500</v>
      </c>
      <c r="J499" s="785"/>
    </row>
    <row r="500" spans="1:10" s="9" customFormat="1" ht="22.5" x14ac:dyDescent="0.2">
      <c r="A500" s="710" t="s">
        <v>1714</v>
      </c>
      <c r="B500" s="711" t="s">
        <v>1715</v>
      </c>
      <c r="C500" s="711" t="s">
        <v>1696</v>
      </c>
      <c r="D500" s="711" t="s">
        <v>1723</v>
      </c>
      <c r="E500" s="783">
        <v>47701.85</v>
      </c>
      <c r="F500" s="711">
        <v>20522173933</v>
      </c>
      <c r="G500" s="711" t="s">
        <v>1698</v>
      </c>
      <c r="H500" s="715">
        <v>44399</v>
      </c>
      <c r="I500" s="784">
        <v>44774</v>
      </c>
      <c r="J500" s="785" t="s">
        <v>1744</v>
      </c>
    </row>
    <row r="501" spans="1:10" s="9" customFormat="1" ht="12" x14ac:dyDescent="0.2">
      <c r="A501" s="710" t="s">
        <v>1745</v>
      </c>
      <c r="B501" s="711" t="s">
        <v>1695</v>
      </c>
      <c r="C501" s="711" t="s">
        <v>1696</v>
      </c>
      <c r="D501" s="711" t="s">
        <v>1746</v>
      </c>
      <c r="E501" s="783">
        <v>333940</v>
      </c>
      <c r="F501" s="711"/>
      <c r="G501" s="711" t="s">
        <v>1747</v>
      </c>
      <c r="H501" s="715"/>
      <c r="I501" s="784"/>
      <c r="J501" s="785"/>
    </row>
    <row r="502" spans="1:10" s="9" customFormat="1" ht="12" x14ac:dyDescent="0.2">
      <c r="A502" s="710" t="s">
        <v>1748</v>
      </c>
      <c r="B502" s="711" t="s">
        <v>1695</v>
      </c>
      <c r="C502" s="711" t="s">
        <v>1696</v>
      </c>
      <c r="D502" s="711" t="s">
        <v>1749</v>
      </c>
      <c r="E502" s="783">
        <v>71994</v>
      </c>
      <c r="F502" s="711">
        <v>20602250807</v>
      </c>
      <c r="G502" s="711" t="s">
        <v>1698</v>
      </c>
      <c r="H502" s="715">
        <v>44312</v>
      </c>
      <c r="I502" s="784">
        <v>44561</v>
      </c>
      <c r="J502" s="785"/>
    </row>
    <row r="503" spans="1:10" s="9" customFormat="1" ht="22.5" x14ac:dyDescent="0.2">
      <c r="A503" s="710" t="s">
        <v>1750</v>
      </c>
      <c r="B503" s="711" t="s">
        <v>1695</v>
      </c>
      <c r="C503" s="711" t="s">
        <v>1696</v>
      </c>
      <c r="D503" s="711" t="s">
        <v>1751</v>
      </c>
      <c r="E503" s="783">
        <v>241405</v>
      </c>
      <c r="F503" s="711">
        <v>20516530686</v>
      </c>
      <c r="G503" s="711" t="s">
        <v>1698</v>
      </c>
      <c r="H503" s="715">
        <v>44357</v>
      </c>
      <c r="I503" s="784">
        <v>44742</v>
      </c>
      <c r="J503" s="785" t="s">
        <v>1752</v>
      </c>
    </row>
    <row r="504" spans="1:10" s="9" customFormat="1" ht="22.5" x14ac:dyDescent="0.2">
      <c r="A504" s="710" t="s">
        <v>1753</v>
      </c>
      <c r="B504" s="711" t="s">
        <v>1695</v>
      </c>
      <c r="C504" s="711" t="s">
        <v>1696</v>
      </c>
      <c r="D504" s="711" t="s">
        <v>1754</v>
      </c>
      <c r="E504" s="783">
        <v>99398.13</v>
      </c>
      <c r="F504" s="711">
        <v>20516530686</v>
      </c>
      <c r="G504" s="711" t="s">
        <v>1698</v>
      </c>
      <c r="H504" s="715">
        <v>44410</v>
      </c>
      <c r="I504" s="784">
        <v>44895</v>
      </c>
      <c r="J504" s="785" t="s">
        <v>1755</v>
      </c>
    </row>
    <row r="505" spans="1:10" s="9" customFormat="1" ht="22.5" x14ac:dyDescent="0.2">
      <c r="A505" s="710" t="s">
        <v>1756</v>
      </c>
      <c r="B505" s="711" t="s">
        <v>1695</v>
      </c>
      <c r="C505" s="711" t="s">
        <v>1696</v>
      </c>
      <c r="D505" s="711"/>
      <c r="E505" s="783">
        <v>43000</v>
      </c>
      <c r="F505" s="711"/>
      <c r="G505" s="711" t="s">
        <v>1757</v>
      </c>
      <c r="H505" s="715"/>
      <c r="I505" s="784"/>
      <c r="J505" s="785"/>
    </row>
    <row r="506" spans="1:10" s="9" customFormat="1" ht="12" x14ac:dyDescent="0.2">
      <c r="A506" s="710" t="s">
        <v>1758</v>
      </c>
      <c r="B506" s="711" t="s">
        <v>1695</v>
      </c>
      <c r="C506" s="711" t="s">
        <v>1696</v>
      </c>
      <c r="D506" s="711"/>
      <c r="E506" s="783">
        <v>186476.01020000002</v>
      </c>
      <c r="F506" s="711"/>
      <c r="G506" s="711" t="s">
        <v>1757</v>
      </c>
      <c r="H506" s="715"/>
      <c r="I506" s="784"/>
      <c r="J506" s="785"/>
    </row>
    <row r="507" spans="1:10" s="9" customFormat="1" ht="12" x14ac:dyDescent="0.2">
      <c r="A507" s="786" t="s">
        <v>355</v>
      </c>
      <c r="B507" s="787"/>
      <c r="C507" s="787"/>
      <c r="D507" s="787"/>
      <c r="E507" s="788">
        <f>SUM(E508:E533)</f>
        <v>7467219.7600000007</v>
      </c>
      <c r="F507" s="787"/>
      <c r="G507" s="787"/>
      <c r="H507" s="789"/>
      <c r="I507" s="790"/>
      <c r="J507" s="791"/>
    </row>
    <row r="508" spans="1:10" s="9" customFormat="1" ht="22.5" x14ac:dyDescent="0.2">
      <c r="A508" s="710" t="s">
        <v>1759</v>
      </c>
      <c r="B508" s="711" t="s">
        <v>1695</v>
      </c>
      <c r="C508" s="711" t="s">
        <v>1696</v>
      </c>
      <c r="D508" s="711"/>
      <c r="E508" s="783">
        <v>215000</v>
      </c>
      <c r="F508" s="711"/>
      <c r="G508" s="711"/>
      <c r="H508" s="715"/>
      <c r="I508" s="784"/>
      <c r="J508" s="785" t="s">
        <v>1760</v>
      </c>
    </row>
    <row r="509" spans="1:10" s="9" customFormat="1" ht="22.5" x14ac:dyDescent="0.2">
      <c r="A509" s="710" t="s">
        <v>1761</v>
      </c>
      <c r="B509" s="711" t="s">
        <v>1762</v>
      </c>
      <c r="C509" s="711" t="s">
        <v>1708</v>
      </c>
      <c r="D509" s="711"/>
      <c r="E509" s="783">
        <v>1250000</v>
      </c>
      <c r="F509" s="711"/>
      <c r="G509" s="711"/>
      <c r="H509" s="715"/>
      <c r="I509" s="784"/>
      <c r="J509" s="785" t="s">
        <v>1760</v>
      </c>
    </row>
    <row r="510" spans="1:10" s="9" customFormat="1" ht="22.5" x14ac:dyDescent="0.2">
      <c r="A510" s="710" t="s">
        <v>1763</v>
      </c>
      <c r="B510" s="711" t="s">
        <v>1762</v>
      </c>
      <c r="C510" s="711" t="s">
        <v>1708</v>
      </c>
      <c r="D510" s="711"/>
      <c r="E510" s="783">
        <v>1400000</v>
      </c>
      <c r="F510" s="711"/>
      <c r="G510" s="711"/>
      <c r="H510" s="715"/>
      <c r="I510" s="784"/>
      <c r="J510" s="785" t="s">
        <v>1760</v>
      </c>
    </row>
    <row r="511" spans="1:10" s="9" customFormat="1" ht="22.5" x14ac:dyDescent="0.2">
      <c r="A511" s="710" t="s">
        <v>1764</v>
      </c>
      <c r="B511" s="711" t="s">
        <v>1695</v>
      </c>
      <c r="C511" s="711" t="s">
        <v>1696</v>
      </c>
      <c r="D511" s="711"/>
      <c r="E511" s="783">
        <v>300000</v>
      </c>
      <c r="F511" s="711"/>
      <c r="G511" s="711"/>
      <c r="H511" s="715"/>
      <c r="I511" s="784"/>
      <c r="J511" s="785" t="s">
        <v>1760</v>
      </c>
    </row>
    <row r="512" spans="1:10" s="9" customFormat="1" ht="22.5" x14ac:dyDescent="0.2">
      <c r="A512" s="710" t="s">
        <v>1765</v>
      </c>
      <c r="B512" s="711" t="s">
        <v>1695</v>
      </c>
      <c r="C512" s="711" t="s">
        <v>1696</v>
      </c>
      <c r="D512" s="711"/>
      <c r="E512" s="783">
        <v>48000</v>
      </c>
      <c r="F512" s="711"/>
      <c r="G512" s="711"/>
      <c r="H512" s="715"/>
      <c r="I512" s="792"/>
      <c r="J512" s="785" t="s">
        <v>1760</v>
      </c>
    </row>
    <row r="513" spans="1:10" s="9" customFormat="1" ht="22.5" x14ac:dyDescent="0.2">
      <c r="A513" s="710" t="s">
        <v>1766</v>
      </c>
      <c r="B513" s="711" t="s">
        <v>1762</v>
      </c>
      <c r="C513" s="711" t="s">
        <v>1708</v>
      </c>
      <c r="D513" s="711"/>
      <c r="E513" s="783">
        <v>459200</v>
      </c>
      <c r="F513" s="711"/>
      <c r="G513" s="711"/>
      <c r="H513" s="715"/>
      <c r="I513" s="784"/>
      <c r="J513" s="785" t="s">
        <v>1760</v>
      </c>
    </row>
    <row r="514" spans="1:10" s="9" customFormat="1" ht="22.5" x14ac:dyDescent="0.2">
      <c r="A514" s="710" t="s">
        <v>1767</v>
      </c>
      <c r="B514" s="711" t="s">
        <v>1695</v>
      </c>
      <c r="C514" s="711" t="s">
        <v>1696</v>
      </c>
      <c r="D514" s="711"/>
      <c r="E514" s="783">
        <v>65100</v>
      </c>
      <c r="F514" s="711"/>
      <c r="G514" s="711"/>
      <c r="H514" s="715"/>
      <c r="I514" s="784"/>
      <c r="J514" s="785" t="s">
        <v>1760</v>
      </c>
    </row>
    <row r="515" spans="1:10" s="9" customFormat="1" ht="22.5" x14ac:dyDescent="0.2">
      <c r="A515" s="710" t="s">
        <v>1768</v>
      </c>
      <c r="B515" s="711" t="s">
        <v>1695</v>
      </c>
      <c r="C515" s="711" t="s">
        <v>1696</v>
      </c>
      <c r="D515" s="711"/>
      <c r="E515" s="783">
        <v>140000</v>
      </c>
      <c r="F515" s="711"/>
      <c r="G515" s="711"/>
      <c r="H515" s="715"/>
      <c r="I515" s="784"/>
      <c r="J515" s="785" t="s">
        <v>1760</v>
      </c>
    </row>
    <row r="516" spans="1:10" s="9" customFormat="1" ht="22.5" x14ac:dyDescent="0.2">
      <c r="A516" s="710" t="s">
        <v>1769</v>
      </c>
      <c r="B516" s="711" t="s">
        <v>1762</v>
      </c>
      <c r="C516" s="711" t="s">
        <v>1708</v>
      </c>
      <c r="D516" s="711"/>
      <c r="E516" s="783">
        <v>470000</v>
      </c>
      <c r="F516" s="711"/>
      <c r="G516" s="711"/>
      <c r="H516" s="715"/>
      <c r="I516" s="784"/>
      <c r="J516" s="785" t="s">
        <v>1760</v>
      </c>
    </row>
    <row r="517" spans="1:10" s="9" customFormat="1" ht="22.5" x14ac:dyDescent="0.2">
      <c r="A517" s="710" t="s">
        <v>1770</v>
      </c>
      <c r="B517" s="711" t="s">
        <v>1695</v>
      </c>
      <c r="C517" s="711" t="s">
        <v>1696</v>
      </c>
      <c r="D517" s="711"/>
      <c r="E517" s="783">
        <v>85000</v>
      </c>
      <c r="F517" s="711"/>
      <c r="G517" s="711"/>
      <c r="H517" s="715"/>
      <c r="I517" s="784"/>
      <c r="J517" s="785" t="s">
        <v>1760</v>
      </c>
    </row>
    <row r="518" spans="1:10" s="9" customFormat="1" ht="22.5" x14ac:dyDescent="0.2">
      <c r="A518" s="710" t="s">
        <v>1771</v>
      </c>
      <c r="B518" s="711" t="s">
        <v>1695</v>
      </c>
      <c r="C518" s="711" t="s">
        <v>1696</v>
      </c>
      <c r="D518" s="793"/>
      <c r="E518" s="783">
        <v>200000</v>
      </c>
      <c r="F518" s="711"/>
      <c r="G518" s="711"/>
      <c r="H518" s="715"/>
      <c r="I518" s="784"/>
      <c r="J518" s="785" t="s">
        <v>1760</v>
      </c>
    </row>
    <row r="519" spans="1:10" s="9" customFormat="1" ht="22.5" x14ac:dyDescent="0.2">
      <c r="A519" s="710" t="s">
        <v>1772</v>
      </c>
      <c r="B519" s="711" t="s">
        <v>1695</v>
      </c>
      <c r="C519" s="711" t="s">
        <v>1696</v>
      </c>
      <c r="D519" s="711"/>
      <c r="E519" s="783">
        <v>145000</v>
      </c>
      <c r="F519" s="711"/>
      <c r="G519" s="711"/>
      <c r="H519" s="715"/>
      <c r="I519" s="784"/>
      <c r="J519" s="785" t="s">
        <v>1760</v>
      </c>
    </row>
    <row r="520" spans="1:10" s="9" customFormat="1" ht="12" x14ac:dyDescent="0.2">
      <c r="A520" s="710" t="s">
        <v>1773</v>
      </c>
      <c r="B520" s="711" t="s">
        <v>1715</v>
      </c>
      <c r="C520" s="711" t="s">
        <v>1708</v>
      </c>
      <c r="D520" s="711"/>
      <c r="E520" s="783">
        <v>63100</v>
      </c>
      <c r="F520" s="711"/>
      <c r="G520" s="711"/>
      <c r="H520" s="715"/>
      <c r="I520" s="784"/>
      <c r="J520" s="785"/>
    </row>
    <row r="521" spans="1:10" s="9" customFormat="1" ht="12" x14ac:dyDescent="0.2">
      <c r="A521" s="710" t="s">
        <v>1774</v>
      </c>
      <c r="B521" s="711" t="s">
        <v>1700</v>
      </c>
      <c r="C521" s="711" t="s">
        <v>1701</v>
      </c>
      <c r="D521" s="711"/>
      <c r="E521" s="783">
        <v>55365</v>
      </c>
      <c r="F521" s="711"/>
      <c r="G521" s="711"/>
      <c r="H521" s="715"/>
      <c r="I521" s="784"/>
      <c r="J521" s="785"/>
    </row>
    <row r="522" spans="1:10" s="9" customFormat="1" ht="12" x14ac:dyDescent="0.2">
      <c r="A522" s="710" t="s">
        <v>1775</v>
      </c>
      <c r="B522" s="711" t="s">
        <v>1700</v>
      </c>
      <c r="C522" s="711" t="s">
        <v>1701</v>
      </c>
      <c r="D522" s="711"/>
      <c r="E522" s="783">
        <v>36613.9</v>
      </c>
      <c r="F522" s="711"/>
      <c r="G522" s="711"/>
      <c r="H522" s="715"/>
      <c r="I522" s="784"/>
      <c r="J522" s="785"/>
    </row>
    <row r="523" spans="1:10" s="9" customFormat="1" ht="12" x14ac:dyDescent="0.2">
      <c r="A523" s="710" t="s">
        <v>1722</v>
      </c>
      <c r="B523" s="711" t="s">
        <v>1695</v>
      </c>
      <c r="C523" s="711" t="s">
        <v>1696</v>
      </c>
      <c r="D523" s="711"/>
      <c r="E523" s="783">
        <v>287006</v>
      </c>
      <c r="F523" s="711"/>
      <c r="G523" s="711"/>
      <c r="H523" s="715"/>
      <c r="I523" s="784"/>
      <c r="J523" s="785"/>
    </row>
    <row r="524" spans="1:10" s="9" customFormat="1" ht="12" x14ac:dyDescent="0.2">
      <c r="A524" s="710" t="s">
        <v>1776</v>
      </c>
      <c r="B524" s="711" t="s">
        <v>1695</v>
      </c>
      <c r="C524" s="711" t="s">
        <v>1696</v>
      </c>
      <c r="D524" s="711"/>
      <c r="E524" s="783">
        <v>60000</v>
      </c>
      <c r="F524" s="711"/>
      <c r="G524" s="711"/>
      <c r="H524" s="715"/>
      <c r="I524" s="784"/>
      <c r="J524" s="785"/>
    </row>
    <row r="525" spans="1:10" s="9" customFormat="1" ht="12" x14ac:dyDescent="0.2">
      <c r="A525" s="710" t="s">
        <v>1777</v>
      </c>
      <c r="B525" s="711" t="s">
        <v>1695</v>
      </c>
      <c r="C525" s="711" t="s">
        <v>1696</v>
      </c>
      <c r="D525" s="711"/>
      <c r="E525" s="783">
        <v>59494.86</v>
      </c>
      <c r="F525" s="711"/>
      <c r="G525" s="711"/>
      <c r="H525" s="715"/>
      <c r="I525" s="784"/>
      <c r="J525" s="785"/>
    </row>
    <row r="526" spans="1:10" s="9" customFormat="1" ht="22.5" x14ac:dyDescent="0.2">
      <c r="A526" s="710" t="s">
        <v>1778</v>
      </c>
      <c r="B526" s="711" t="s">
        <v>1695</v>
      </c>
      <c r="C526" s="711" t="s">
        <v>1696</v>
      </c>
      <c r="D526" s="711"/>
      <c r="E526" s="783">
        <v>45000</v>
      </c>
      <c r="F526" s="711"/>
      <c r="G526" s="711"/>
      <c r="H526" s="715"/>
      <c r="I526" s="784"/>
      <c r="J526" s="785"/>
    </row>
    <row r="527" spans="1:10" s="9" customFormat="1" ht="22.5" x14ac:dyDescent="0.2">
      <c r="A527" s="710" t="s">
        <v>1779</v>
      </c>
      <c r="B527" s="711" t="s">
        <v>1695</v>
      </c>
      <c r="C527" s="711" t="s">
        <v>1696</v>
      </c>
      <c r="D527" s="711"/>
      <c r="E527" s="783">
        <v>50000</v>
      </c>
      <c r="F527" s="711"/>
      <c r="G527" s="711"/>
      <c r="H527" s="715"/>
      <c r="I527" s="784"/>
      <c r="J527" s="785"/>
    </row>
    <row r="528" spans="1:10" s="9" customFormat="1" ht="12" x14ac:dyDescent="0.2">
      <c r="A528" s="710" t="s">
        <v>1780</v>
      </c>
      <c r="B528" s="711" t="s">
        <v>1695</v>
      </c>
      <c r="C528" s="711" t="s">
        <v>1696</v>
      </c>
      <c r="D528" s="711"/>
      <c r="E528" s="783">
        <v>61000</v>
      </c>
      <c r="F528" s="711"/>
      <c r="G528" s="711"/>
      <c r="H528" s="715"/>
      <c r="I528" s="784"/>
      <c r="J528" s="785"/>
    </row>
    <row r="529" spans="1:10" s="9" customFormat="1" ht="12" x14ac:dyDescent="0.2">
      <c r="A529" s="710" t="s">
        <v>1781</v>
      </c>
      <c r="B529" s="711" t="s">
        <v>1695</v>
      </c>
      <c r="C529" s="711" t="s">
        <v>1696</v>
      </c>
      <c r="D529" s="711"/>
      <c r="E529" s="783">
        <v>68000</v>
      </c>
      <c r="F529" s="711"/>
      <c r="G529" s="711"/>
      <c r="H529" s="715"/>
      <c r="I529" s="784"/>
      <c r="J529" s="785"/>
    </row>
    <row r="530" spans="1:10" s="9" customFormat="1" ht="12" x14ac:dyDescent="0.2">
      <c r="A530" s="710" t="s">
        <v>1694</v>
      </c>
      <c r="B530" s="711" t="s">
        <v>1695</v>
      </c>
      <c r="C530" s="711" t="s">
        <v>1696</v>
      </c>
      <c r="D530" s="711"/>
      <c r="E530" s="783">
        <v>218413</v>
      </c>
      <c r="F530" s="711"/>
      <c r="G530" s="711"/>
      <c r="H530" s="715"/>
      <c r="I530" s="784"/>
      <c r="J530" s="785"/>
    </row>
    <row r="531" spans="1:10" s="9" customFormat="1" ht="12" x14ac:dyDescent="0.2">
      <c r="A531" s="710" t="s">
        <v>1782</v>
      </c>
      <c r="B531" s="711" t="s">
        <v>1695</v>
      </c>
      <c r="C531" s="711" t="s">
        <v>1696</v>
      </c>
      <c r="D531" s="711"/>
      <c r="E531" s="783">
        <v>49700</v>
      </c>
      <c r="F531" s="711"/>
      <c r="G531" s="711"/>
      <c r="H531" s="715"/>
      <c r="I531" s="784"/>
      <c r="J531" s="785"/>
    </row>
    <row r="532" spans="1:10" s="9" customFormat="1" ht="12" x14ac:dyDescent="0.2">
      <c r="A532" s="710" t="s">
        <v>1783</v>
      </c>
      <c r="B532" s="711" t="s">
        <v>1695</v>
      </c>
      <c r="C532" s="711" t="s">
        <v>1696</v>
      </c>
      <c r="D532" s="711"/>
      <c r="E532" s="783">
        <v>40000</v>
      </c>
      <c r="F532" s="711"/>
      <c r="G532" s="711"/>
      <c r="H532" s="715"/>
      <c r="I532" s="784"/>
      <c r="J532" s="785"/>
    </row>
    <row r="533" spans="1:10" s="9" customFormat="1" ht="12.75" thickBot="1" x14ac:dyDescent="0.25">
      <c r="A533" s="794" t="s">
        <v>1706</v>
      </c>
      <c r="B533" s="795" t="s">
        <v>1707</v>
      </c>
      <c r="C533" s="795" t="s">
        <v>1708</v>
      </c>
      <c r="D533" s="795"/>
      <c r="E533" s="796">
        <v>1596227</v>
      </c>
      <c r="F533" s="795"/>
      <c r="G533" s="795"/>
      <c r="H533" s="797"/>
      <c r="I533" s="798"/>
      <c r="J533" s="799"/>
    </row>
    <row r="534" spans="1:10" ht="26.45" customHeight="1" thickTop="1" thickBot="1" x14ac:dyDescent="0.25">
      <c r="A534" s="1982" t="s">
        <v>568</v>
      </c>
      <c r="B534" s="1982"/>
      <c r="C534" s="1982"/>
      <c r="D534" s="1982"/>
      <c r="E534" s="1982"/>
      <c r="F534" s="1982"/>
      <c r="G534" s="1982"/>
      <c r="H534" s="1982"/>
      <c r="I534" s="1982"/>
      <c r="J534" s="1982"/>
    </row>
    <row r="535" spans="1:10" s="9" customFormat="1" ht="12.75" thickTop="1" x14ac:dyDescent="0.2">
      <c r="A535" s="901" t="s">
        <v>353</v>
      </c>
      <c r="B535" s="843"/>
      <c r="C535" s="741"/>
      <c r="D535" s="741"/>
      <c r="E535" s="741"/>
      <c r="F535" s="741"/>
      <c r="G535" s="742"/>
      <c r="H535" s="844"/>
      <c r="I535" s="844"/>
      <c r="J535" s="753"/>
    </row>
    <row r="536" spans="1:10" s="9" customFormat="1" ht="45" x14ac:dyDescent="0.2">
      <c r="A536" s="770" t="s">
        <v>1784</v>
      </c>
      <c r="B536" s="737" t="s">
        <v>1785</v>
      </c>
      <c r="C536" s="728" t="s">
        <v>1786</v>
      </c>
      <c r="D536" s="737" t="s">
        <v>1787</v>
      </c>
      <c r="E536" s="214">
        <v>242002</v>
      </c>
      <c r="F536" s="737" t="s">
        <v>1788</v>
      </c>
      <c r="G536" s="48" t="s">
        <v>1789</v>
      </c>
      <c r="H536" s="713">
        <v>43963</v>
      </c>
      <c r="I536" s="713">
        <v>44328</v>
      </c>
      <c r="J536" s="697"/>
    </row>
    <row r="537" spans="1:10" s="9" customFormat="1" ht="45" x14ac:dyDescent="0.2">
      <c r="A537" s="770" t="s">
        <v>1790</v>
      </c>
      <c r="B537" s="737" t="s">
        <v>1785</v>
      </c>
      <c r="C537" s="728" t="s">
        <v>1786</v>
      </c>
      <c r="D537" s="737" t="s">
        <v>1791</v>
      </c>
      <c r="E537" s="214">
        <v>68520</v>
      </c>
      <c r="F537" s="737" t="s">
        <v>1788</v>
      </c>
      <c r="G537" s="48" t="s">
        <v>1789</v>
      </c>
      <c r="H537" s="713">
        <v>44069</v>
      </c>
      <c r="I537" s="713">
        <v>44434</v>
      </c>
      <c r="J537" s="697"/>
    </row>
    <row r="538" spans="1:10" s="9" customFormat="1" ht="45" x14ac:dyDescent="0.2">
      <c r="A538" s="770" t="s">
        <v>1792</v>
      </c>
      <c r="B538" s="737" t="s">
        <v>1785</v>
      </c>
      <c r="C538" s="728" t="s">
        <v>1786</v>
      </c>
      <c r="D538" s="737" t="s">
        <v>1793</v>
      </c>
      <c r="E538" s="214">
        <v>216599.9</v>
      </c>
      <c r="F538" s="737" t="s">
        <v>1788</v>
      </c>
      <c r="G538" s="48" t="s">
        <v>1794</v>
      </c>
      <c r="H538" s="713">
        <v>43892</v>
      </c>
      <c r="I538" s="713"/>
      <c r="J538" s="697"/>
    </row>
    <row r="539" spans="1:10" s="9" customFormat="1" ht="22.5" x14ac:dyDescent="0.2">
      <c r="A539" s="770" t="s">
        <v>1795</v>
      </c>
      <c r="B539" s="737" t="s">
        <v>1785</v>
      </c>
      <c r="C539" s="728" t="s">
        <v>1786</v>
      </c>
      <c r="D539" s="737" t="s">
        <v>1796</v>
      </c>
      <c r="E539" s="214">
        <v>51035.72</v>
      </c>
      <c r="F539" s="737" t="s">
        <v>1797</v>
      </c>
      <c r="G539" s="48" t="s">
        <v>1794</v>
      </c>
      <c r="H539" s="713">
        <v>43892</v>
      </c>
      <c r="I539" s="713"/>
      <c r="J539" s="697"/>
    </row>
    <row r="540" spans="1:10" s="9" customFormat="1" ht="45" x14ac:dyDescent="0.2">
      <c r="A540" s="770" t="s">
        <v>1798</v>
      </c>
      <c r="B540" s="737" t="s">
        <v>1785</v>
      </c>
      <c r="C540" s="728" t="s">
        <v>1786</v>
      </c>
      <c r="D540" s="737" t="s">
        <v>1799</v>
      </c>
      <c r="E540" s="214">
        <v>111380</v>
      </c>
      <c r="F540" s="737" t="s">
        <v>1800</v>
      </c>
      <c r="G540" s="48" t="s">
        <v>1794</v>
      </c>
      <c r="H540" s="713">
        <v>44042</v>
      </c>
      <c r="I540" s="713"/>
      <c r="J540" s="697"/>
    </row>
    <row r="541" spans="1:10" s="9" customFormat="1" ht="33.75" x14ac:dyDescent="0.2">
      <c r="A541" s="770" t="s">
        <v>1801</v>
      </c>
      <c r="B541" s="737" t="s">
        <v>1785</v>
      </c>
      <c r="C541" s="728" t="s">
        <v>1786</v>
      </c>
      <c r="D541" s="737" t="s">
        <v>1802</v>
      </c>
      <c r="E541" s="214">
        <v>189506</v>
      </c>
      <c r="F541" s="737" t="s">
        <v>1803</v>
      </c>
      <c r="G541" s="48" t="s">
        <v>1789</v>
      </c>
      <c r="H541" s="713">
        <v>44041</v>
      </c>
      <c r="I541" s="713">
        <v>44413</v>
      </c>
      <c r="J541" s="697"/>
    </row>
    <row r="542" spans="1:10" s="9" customFormat="1" ht="33.75" x14ac:dyDescent="0.2">
      <c r="A542" s="770" t="s">
        <v>1804</v>
      </c>
      <c r="B542" s="737" t="s">
        <v>1785</v>
      </c>
      <c r="C542" s="728" t="s">
        <v>1786</v>
      </c>
      <c r="D542" s="737" t="s">
        <v>1805</v>
      </c>
      <c r="E542" s="214">
        <v>163593.03</v>
      </c>
      <c r="F542" s="737" t="s">
        <v>1806</v>
      </c>
      <c r="G542" s="48" t="s">
        <v>1794</v>
      </c>
      <c r="H542" s="713">
        <v>44062</v>
      </c>
      <c r="I542" s="713"/>
      <c r="J542" s="697"/>
    </row>
    <row r="543" spans="1:10" s="9" customFormat="1" ht="22.5" x14ac:dyDescent="0.2">
      <c r="A543" s="770" t="s">
        <v>1807</v>
      </c>
      <c r="B543" s="737" t="s">
        <v>1785</v>
      </c>
      <c r="C543" s="728" t="s">
        <v>1786</v>
      </c>
      <c r="D543" s="737" t="s">
        <v>1808</v>
      </c>
      <c r="E543" s="214">
        <v>91736.3</v>
      </c>
      <c r="F543" s="737" t="s">
        <v>1809</v>
      </c>
      <c r="G543" s="48" t="s">
        <v>1789</v>
      </c>
      <c r="H543" s="713">
        <v>44125</v>
      </c>
      <c r="I543" s="713">
        <v>44500</v>
      </c>
      <c r="J543" s="697"/>
    </row>
    <row r="544" spans="1:10" s="9" customFormat="1" ht="45" x14ac:dyDescent="0.2">
      <c r="A544" s="770" t="s">
        <v>1810</v>
      </c>
      <c r="B544" s="737" t="s">
        <v>1785</v>
      </c>
      <c r="C544" s="728" t="s">
        <v>1786</v>
      </c>
      <c r="D544" s="737" t="s">
        <v>1811</v>
      </c>
      <c r="E544" s="214">
        <v>59354</v>
      </c>
      <c r="F544" s="737" t="s">
        <v>1812</v>
      </c>
      <c r="G544" s="48" t="s">
        <v>1789</v>
      </c>
      <c r="H544" s="713">
        <v>44102</v>
      </c>
      <c r="I544" s="713">
        <v>44467</v>
      </c>
      <c r="J544" s="697"/>
    </row>
    <row r="545" spans="1:10" s="9" customFormat="1" ht="22.5" x14ac:dyDescent="0.2">
      <c r="A545" s="770" t="s">
        <v>1813</v>
      </c>
      <c r="B545" s="737" t="s">
        <v>1785</v>
      </c>
      <c r="C545" s="728" t="s">
        <v>1786</v>
      </c>
      <c r="D545" s="737" t="s">
        <v>1814</v>
      </c>
      <c r="E545" s="214">
        <v>96000</v>
      </c>
      <c r="F545" s="737" t="s">
        <v>1815</v>
      </c>
      <c r="G545" s="48" t="s">
        <v>1794</v>
      </c>
      <c r="H545" s="713">
        <v>44070</v>
      </c>
      <c r="I545" s="713"/>
      <c r="J545" s="697"/>
    </row>
    <row r="546" spans="1:10" s="9" customFormat="1" ht="22.5" x14ac:dyDescent="0.2">
      <c r="A546" s="770" t="s">
        <v>1816</v>
      </c>
      <c r="B546" s="737" t="s">
        <v>1785</v>
      </c>
      <c r="C546" s="728" t="s">
        <v>1786</v>
      </c>
      <c r="D546" s="737" t="s">
        <v>1817</v>
      </c>
      <c r="E546" s="214">
        <v>83776</v>
      </c>
      <c r="F546" s="737" t="s">
        <v>1815</v>
      </c>
      <c r="G546" s="48" t="s">
        <v>1789</v>
      </c>
      <c r="H546" s="713">
        <v>44103</v>
      </c>
      <c r="I546" s="713">
        <v>44468</v>
      </c>
      <c r="J546" s="697"/>
    </row>
    <row r="547" spans="1:10" s="9" customFormat="1" ht="33.75" x14ac:dyDescent="0.2">
      <c r="A547" s="770" t="s">
        <v>1818</v>
      </c>
      <c r="B547" s="737" t="s">
        <v>1785</v>
      </c>
      <c r="C547" s="728" t="s">
        <v>1786</v>
      </c>
      <c r="D547" s="737" t="s">
        <v>1819</v>
      </c>
      <c r="E547" s="214">
        <v>58806.48</v>
      </c>
      <c r="F547" s="737" t="s">
        <v>748</v>
      </c>
      <c r="G547" s="48" t="s">
        <v>1794</v>
      </c>
      <c r="H547" s="713">
        <v>43928</v>
      </c>
      <c r="I547" s="713"/>
      <c r="J547" s="697"/>
    </row>
    <row r="548" spans="1:10" s="9" customFormat="1" ht="22.5" x14ac:dyDescent="0.2">
      <c r="A548" s="770" t="s">
        <v>1820</v>
      </c>
      <c r="B548" s="737" t="s">
        <v>1785</v>
      </c>
      <c r="C548" s="728" t="s">
        <v>1786</v>
      </c>
      <c r="D548" s="737" t="s">
        <v>1821</v>
      </c>
      <c r="E548" s="214">
        <v>57600</v>
      </c>
      <c r="F548" s="737" t="s">
        <v>1822</v>
      </c>
      <c r="G548" s="48" t="s">
        <v>1789</v>
      </c>
      <c r="H548" s="713">
        <v>44127</v>
      </c>
      <c r="I548" s="713">
        <v>44492</v>
      </c>
      <c r="J548" s="697"/>
    </row>
    <row r="549" spans="1:10" s="9" customFormat="1" ht="33.75" x14ac:dyDescent="0.2">
      <c r="A549" s="770" t="s">
        <v>1823</v>
      </c>
      <c r="B549" s="737" t="s">
        <v>1785</v>
      </c>
      <c r="C549" s="728" t="s">
        <v>1786</v>
      </c>
      <c r="D549" s="737" t="s">
        <v>1824</v>
      </c>
      <c r="E549" s="214">
        <v>90000</v>
      </c>
      <c r="F549" s="737" t="s">
        <v>1825</v>
      </c>
      <c r="G549" s="48" t="s">
        <v>1794</v>
      </c>
      <c r="H549" s="713">
        <v>44152</v>
      </c>
      <c r="I549" s="713"/>
      <c r="J549" s="697"/>
    </row>
    <row r="550" spans="1:10" s="9" customFormat="1" ht="33.75" x14ac:dyDescent="0.2">
      <c r="A550" s="770" t="s">
        <v>1826</v>
      </c>
      <c r="B550" s="737" t="s">
        <v>1785</v>
      </c>
      <c r="C550" s="728" t="s">
        <v>1786</v>
      </c>
      <c r="D550" s="737" t="s">
        <v>1827</v>
      </c>
      <c r="E550" s="214">
        <v>76275.199999999997</v>
      </c>
      <c r="F550" s="737" t="s">
        <v>1828</v>
      </c>
      <c r="G550" s="48" t="s">
        <v>1794</v>
      </c>
      <c r="H550" s="713">
        <v>44144</v>
      </c>
      <c r="I550" s="713"/>
      <c r="J550" s="697"/>
    </row>
    <row r="551" spans="1:10" s="9" customFormat="1" ht="22.5" x14ac:dyDescent="0.2">
      <c r="A551" s="770" t="s">
        <v>1829</v>
      </c>
      <c r="B551" s="737" t="s">
        <v>1785</v>
      </c>
      <c r="C551" s="728" t="s">
        <v>1786</v>
      </c>
      <c r="D551" s="737" t="s">
        <v>1830</v>
      </c>
      <c r="E551" s="214">
        <v>99975</v>
      </c>
      <c r="F551" s="737" t="s">
        <v>1831</v>
      </c>
      <c r="G551" s="48" t="s">
        <v>1789</v>
      </c>
      <c r="H551" s="713">
        <v>44161</v>
      </c>
      <c r="I551" s="713">
        <v>44544</v>
      </c>
      <c r="J551" s="697"/>
    </row>
    <row r="552" spans="1:10" s="9" customFormat="1" ht="22.5" x14ac:dyDescent="0.2">
      <c r="A552" s="845" t="s">
        <v>1832</v>
      </c>
      <c r="B552" s="737" t="s">
        <v>1785</v>
      </c>
      <c r="C552" s="728" t="s">
        <v>1786</v>
      </c>
      <c r="D552" s="737" t="s">
        <v>1833</v>
      </c>
      <c r="E552" s="214">
        <v>62650</v>
      </c>
      <c r="F552" s="737" t="s">
        <v>1834</v>
      </c>
      <c r="G552" s="48"/>
      <c r="H552" s="713">
        <v>44172</v>
      </c>
      <c r="I552" s="713">
        <v>44183</v>
      </c>
      <c r="J552" s="697"/>
    </row>
    <row r="553" spans="1:10" s="9" customFormat="1" ht="33.75" x14ac:dyDescent="0.2">
      <c r="A553" s="845" t="s">
        <v>1835</v>
      </c>
      <c r="B553" s="737" t="s">
        <v>1785</v>
      </c>
      <c r="C553" s="728" t="s">
        <v>1786</v>
      </c>
      <c r="D553" s="737" t="s">
        <v>1836</v>
      </c>
      <c r="E553" s="214">
        <v>239760</v>
      </c>
      <c r="F553" s="737" t="s">
        <v>1837</v>
      </c>
      <c r="G553" s="48" t="s">
        <v>1789</v>
      </c>
      <c r="H553" s="713">
        <v>44228</v>
      </c>
      <c r="I553" s="713">
        <v>44594</v>
      </c>
      <c r="J553" s="697"/>
    </row>
    <row r="554" spans="1:10" s="9" customFormat="1" ht="33.75" x14ac:dyDescent="0.2">
      <c r="A554" s="845" t="s">
        <v>1838</v>
      </c>
      <c r="B554" s="737" t="s">
        <v>1785</v>
      </c>
      <c r="C554" s="728" t="s">
        <v>1786</v>
      </c>
      <c r="D554" s="737" t="s">
        <v>1839</v>
      </c>
      <c r="E554" s="214">
        <v>58999.199999999997</v>
      </c>
      <c r="F554" s="737" t="s">
        <v>1840</v>
      </c>
      <c r="G554" s="48" t="s">
        <v>1789</v>
      </c>
      <c r="H554" s="713">
        <v>44202</v>
      </c>
      <c r="I554" s="713">
        <v>44575</v>
      </c>
      <c r="J554" s="697"/>
    </row>
    <row r="555" spans="1:10" s="9" customFormat="1" ht="33.75" x14ac:dyDescent="0.2">
      <c r="A555" s="845" t="s">
        <v>1841</v>
      </c>
      <c r="B555" s="737" t="s">
        <v>1842</v>
      </c>
      <c r="C555" s="728" t="s">
        <v>1786</v>
      </c>
      <c r="D555" s="737" t="s">
        <v>1843</v>
      </c>
      <c r="E555" s="846">
        <v>178850.72</v>
      </c>
      <c r="F555" s="737" t="s">
        <v>1844</v>
      </c>
      <c r="G555" s="48" t="s">
        <v>1794</v>
      </c>
      <c r="H555" s="713">
        <v>43902</v>
      </c>
      <c r="I555" s="713"/>
      <c r="J555" s="697"/>
    </row>
    <row r="556" spans="1:10" s="9" customFormat="1" ht="22.5" x14ac:dyDescent="0.2">
      <c r="A556" s="845" t="s">
        <v>1845</v>
      </c>
      <c r="B556" s="737" t="s">
        <v>1842</v>
      </c>
      <c r="C556" s="728" t="s">
        <v>1786</v>
      </c>
      <c r="D556" s="737" t="s">
        <v>1846</v>
      </c>
      <c r="E556" s="214">
        <v>1700000</v>
      </c>
      <c r="F556" s="737" t="s">
        <v>1847</v>
      </c>
      <c r="G556" s="48" t="s">
        <v>1789</v>
      </c>
      <c r="H556" s="713">
        <v>44076</v>
      </c>
      <c r="I556" s="713">
        <v>44806</v>
      </c>
      <c r="J556" s="697"/>
    </row>
    <row r="557" spans="1:10" s="9" customFormat="1" ht="33.75" x14ac:dyDescent="0.2">
      <c r="A557" s="770" t="s">
        <v>1848</v>
      </c>
      <c r="B557" s="737" t="s">
        <v>1842</v>
      </c>
      <c r="C557" s="728" t="s">
        <v>1786</v>
      </c>
      <c r="D557" s="737" t="s">
        <v>1849</v>
      </c>
      <c r="E557" s="214">
        <v>1275127.78</v>
      </c>
      <c r="F557" s="737" t="s">
        <v>1850</v>
      </c>
      <c r="G557" s="48" t="s">
        <v>1789</v>
      </c>
      <c r="H557" s="713">
        <v>44042</v>
      </c>
      <c r="I557" s="713">
        <v>44772</v>
      </c>
      <c r="J557" s="697"/>
    </row>
    <row r="558" spans="1:10" s="9" customFormat="1" ht="22.5" x14ac:dyDescent="0.2">
      <c r="A558" s="770" t="s">
        <v>1851</v>
      </c>
      <c r="B558" s="737" t="s">
        <v>1842</v>
      </c>
      <c r="C558" s="728" t="s">
        <v>1786</v>
      </c>
      <c r="D558" s="737" t="s">
        <v>1852</v>
      </c>
      <c r="E558" s="214">
        <v>535002</v>
      </c>
      <c r="F558" s="737" t="s">
        <v>1853</v>
      </c>
      <c r="G558" s="48" t="s">
        <v>1789</v>
      </c>
      <c r="H558" s="713">
        <v>44090</v>
      </c>
      <c r="I558" s="713">
        <v>44820</v>
      </c>
      <c r="J558" s="697"/>
    </row>
    <row r="559" spans="1:10" s="9" customFormat="1" ht="45" x14ac:dyDescent="0.2">
      <c r="A559" s="770" t="s">
        <v>1854</v>
      </c>
      <c r="B559" s="737" t="s">
        <v>1842</v>
      </c>
      <c r="C559" s="728" t="s">
        <v>1786</v>
      </c>
      <c r="D559" s="737" t="s">
        <v>1855</v>
      </c>
      <c r="E559" s="214">
        <v>318760</v>
      </c>
      <c r="F559" s="737" t="s">
        <v>1856</v>
      </c>
      <c r="G559" s="48" t="s">
        <v>1789</v>
      </c>
      <c r="H559" s="713">
        <v>44116</v>
      </c>
      <c r="I559" s="713">
        <v>44481</v>
      </c>
      <c r="J559" s="697"/>
    </row>
    <row r="560" spans="1:10" s="9" customFormat="1" ht="22.5" x14ac:dyDescent="0.2">
      <c r="A560" s="770" t="s">
        <v>1857</v>
      </c>
      <c r="B560" s="737" t="s">
        <v>1858</v>
      </c>
      <c r="C560" s="728" t="s">
        <v>1786</v>
      </c>
      <c r="D560" s="737" t="s">
        <v>1859</v>
      </c>
      <c r="E560" s="214">
        <v>80000</v>
      </c>
      <c r="F560" s="737" t="s">
        <v>1860</v>
      </c>
      <c r="G560" s="48" t="s">
        <v>1861</v>
      </c>
      <c r="H560" s="713">
        <v>44082</v>
      </c>
      <c r="I560" s="713"/>
      <c r="J560" s="56" t="s">
        <v>1862</v>
      </c>
    </row>
    <row r="561" spans="1:10" s="9" customFormat="1" ht="56.25" x14ac:dyDescent="0.2">
      <c r="A561" s="770" t="s">
        <v>1863</v>
      </c>
      <c r="B561" s="737" t="s">
        <v>1864</v>
      </c>
      <c r="C561" s="728" t="s">
        <v>1786</v>
      </c>
      <c r="D561" s="737" t="s">
        <v>1865</v>
      </c>
      <c r="E561" s="214">
        <v>453746</v>
      </c>
      <c r="F561" s="737" t="s">
        <v>1866</v>
      </c>
      <c r="G561" s="48" t="s">
        <v>1789</v>
      </c>
      <c r="H561" s="713">
        <v>44167</v>
      </c>
      <c r="I561" s="713">
        <v>44532</v>
      </c>
      <c r="J561" s="697"/>
    </row>
    <row r="562" spans="1:10" s="9" customFormat="1" ht="33.75" x14ac:dyDescent="0.2">
      <c r="A562" s="770" t="s">
        <v>1867</v>
      </c>
      <c r="B562" s="737" t="s">
        <v>1868</v>
      </c>
      <c r="C562" s="728" t="s">
        <v>1786</v>
      </c>
      <c r="D562" s="737" t="s">
        <v>1869</v>
      </c>
      <c r="E562" s="214">
        <v>187000</v>
      </c>
      <c r="F562" s="737" t="s">
        <v>1870</v>
      </c>
      <c r="G562" s="48" t="s">
        <v>1861</v>
      </c>
      <c r="H562" s="713"/>
      <c r="I562" s="713"/>
      <c r="J562" s="56" t="s">
        <v>1862</v>
      </c>
    </row>
    <row r="563" spans="1:10" s="9" customFormat="1" ht="33.75" x14ac:dyDescent="0.2">
      <c r="A563" s="770" t="s">
        <v>1871</v>
      </c>
      <c r="B563" s="737" t="s">
        <v>1868</v>
      </c>
      <c r="C563" s="728" t="s">
        <v>1786</v>
      </c>
      <c r="D563" s="737" t="s">
        <v>1872</v>
      </c>
      <c r="E563" s="214">
        <v>89520</v>
      </c>
      <c r="F563" s="737" t="s">
        <v>1873</v>
      </c>
      <c r="G563" s="48" t="s">
        <v>1789</v>
      </c>
      <c r="H563" s="713">
        <v>44088</v>
      </c>
      <c r="I563" s="713">
        <v>44453</v>
      </c>
      <c r="J563" s="697"/>
    </row>
    <row r="564" spans="1:10" s="9" customFormat="1" ht="22.5" x14ac:dyDescent="0.2">
      <c r="A564" s="770" t="s">
        <v>1874</v>
      </c>
      <c r="B564" s="737" t="s">
        <v>1868</v>
      </c>
      <c r="C564" s="728" t="s">
        <v>1786</v>
      </c>
      <c r="D564" s="737" t="s">
        <v>1875</v>
      </c>
      <c r="E564" s="214">
        <v>184900</v>
      </c>
      <c r="F564" s="737" t="s">
        <v>1870</v>
      </c>
      <c r="G564" s="48" t="s">
        <v>1861</v>
      </c>
      <c r="H564" s="713"/>
      <c r="I564" s="713"/>
      <c r="J564" s="56" t="s">
        <v>1862</v>
      </c>
    </row>
    <row r="565" spans="1:10" s="9" customFormat="1" ht="33.75" x14ac:dyDescent="0.2">
      <c r="A565" s="770" t="s">
        <v>1876</v>
      </c>
      <c r="B565" s="737" t="s">
        <v>1868</v>
      </c>
      <c r="C565" s="728" t="s">
        <v>1786</v>
      </c>
      <c r="D565" s="737" t="s">
        <v>1877</v>
      </c>
      <c r="E565" s="214">
        <v>133923.12</v>
      </c>
      <c r="F565" s="737" t="s">
        <v>1878</v>
      </c>
      <c r="G565" s="48" t="s">
        <v>1794</v>
      </c>
      <c r="H565" s="713">
        <v>43895</v>
      </c>
      <c r="I565" s="847"/>
      <c r="J565" s="697"/>
    </row>
    <row r="566" spans="1:10" s="9" customFormat="1" ht="33.75" x14ac:dyDescent="0.2">
      <c r="A566" s="770" t="s">
        <v>1879</v>
      </c>
      <c r="B566" s="737" t="s">
        <v>1868</v>
      </c>
      <c r="C566" s="728" t="s">
        <v>1786</v>
      </c>
      <c r="D566" s="737" t="s">
        <v>1880</v>
      </c>
      <c r="E566" s="214">
        <v>55000</v>
      </c>
      <c r="F566" s="737" t="s">
        <v>1881</v>
      </c>
      <c r="G566" s="48" t="s">
        <v>1794</v>
      </c>
      <c r="H566" s="713"/>
      <c r="I566" s="847"/>
      <c r="J566" s="697"/>
    </row>
    <row r="567" spans="1:10" s="9" customFormat="1" ht="45" x14ac:dyDescent="0.2">
      <c r="A567" s="845" t="s">
        <v>1882</v>
      </c>
      <c r="B567" s="737" t="s">
        <v>1868</v>
      </c>
      <c r="C567" s="728" t="s">
        <v>1786</v>
      </c>
      <c r="D567" s="737" t="s">
        <v>1883</v>
      </c>
      <c r="E567" s="214">
        <v>128800.4</v>
      </c>
      <c r="F567" s="737" t="s">
        <v>1788</v>
      </c>
      <c r="G567" s="48" t="s">
        <v>1789</v>
      </c>
      <c r="H567" s="713">
        <v>44218</v>
      </c>
      <c r="I567" s="713">
        <v>44582</v>
      </c>
      <c r="J567" s="697"/>
    </row>
    <row r="568" spans="1:10" s="9" customFormat="1" ht="45" x14ac:dyDescent="0.2">
      <c r="A568" s="845" t="s">
        <v>1884</v>
      </c>
      <c r="B568" s="737" t="s">
        <v>1868</v>
      </c>
      <c r="C568" s="728" t="s">
        <v>1786</v>
      </c>
      <c r="D568" s="737" t="s">
        <v>1885</v>
      </c>
      <c r="E568" s="214">
        <f>61872+86352</f>
        <v>148224</v>
      </c>
      <c r="F568" s="737" t="s">
        <v>1788</v>
      </c>
      <c r="G568" s="48" t="s">
        <v>1789</v>
      </c>
      <c r="H568" s="713">
        <v>44218</v>
      </c>
      <c r="I568" s="847">
        <v>44582</v>
      </c>
      <c r="J568" s="697"/>
    </row>
    <row r="569" spans="1:10" s="9" customFormat="1" ht="22.5" x14ac:dyDescent="0.2">
      <c r="A569" s="845" t="s">
        <v>1886</v>
      </c>
      <c r="B569" s="737" t="s">
        <v>1887</v>
      </c>
      <c r="C569" s="728"/>
      <c r="D569" s="728"/>
      <c r="E569" s="214">
        <v>43934.42</v>
      </c>
      <c r="F569" s="728"/>
      <c r="G569" s="48" t="s">
        <v>1794</v>
      </c>
      <c r="H569" s="713"/>
      <c r="I569" s="847"/>
      <c r="J569" s="697"/>
    </row>
    <row r="570" spans="1:10" s="9" customFormat="1" ht="22.5" x14ac:dyDescent="0.2">
      <c r="A570" s="845" t="s">
        <v>1888</v>
      </c>
      <c r="B570" s="737" t="s">
        <v>1889</v>
      </c>
      <c r="C570" s="728"/>
      <c r="D570" s="728"/>
      <c r="E570" s="214">
        <v>33012</v>
      </c>
      <c r="F570" s="728"/>
      <c r="G570" s="48" t="s">
        <v>1789</v>
      </c>
      <c r="H570" s="713">
        <v>44089</v>
      </c>
      <c r="I570" s="847">
        <f>+H570+365</f>
        <v>44454</v>
      </c>
      <c r="J570" s="697"/>
    </row>
    <row r="571" spans="1:10" s="9" customFormat="1" ht="22.5" x14ac:dyDescent="0.2">
      <c r="A571" s="845" t="s">
        <v>1890</v>
      </c>
      <c r="B571" s="737" t="s">
        <v>1889</v>
      </c>
      <c r="C571" s="728"/>
      <c r="D571" s="728"/>
      <c r="E571" s="214">
        <v>777712.02</v>
      </c>
      <c r="F571" s="728"/>
      <c r="G571" s="48"/>
      <c r="H571" s="713"/>
      <c r="I571" s="847"/>
      <c r="J571" s="697"/>
    </row>
    <row r="572" spans="1:10" s="9" customFormat="1" ht="22.5" x14ac:dyDescent="0.2">
      <c r="A572" s="845" t="s">
        <v>1891</v>
      </c>
      <c r="B572" s="737" t="s">
        <v>1889</v>
      </c>
      <c r="C572" s="728"/>
      <c r="D572" s="728"/>
      <c r="E572" s="214">
        <v>167022.45999999996</v>
      </c>
      <c r="F572" s="728"/>
      <c r="G572" s="48"/>
      <c r="H572" s="713"/>
      <c r="I572" s="847"/>
      <c r="J572" s="697"/>
    </row>
    <row r="573" spans="1:10" s="9" customFormat="1" ht="22.5" x14ac:dyDescent="0.2">
      <c r="A573" s="845" t="s">
        <v>1892</v>
      </c>
      <c r="B573" s="737" t="s">
        <v>1889</v>
      </c>
      <c r="C573" s="728"/>
      <c r="D573" s="728"/>
      <c r="E573" s="214">
        <v>84000</v>
      </c>
      <c r="F573" s="728"/>
      <c r="G573" s="48"/>
      <c r="H573" s="713"/>
      <c r="I573" s="847"/>
      <c r="J573" s="697"/>
    </row>
    <row r="574" spans="1:10" s="9" customFormat="1" ht="22.5" x14ac:dyDescent="0.2">
      <c r="A574" s="845" t="s">
        <v>1893</v>
      </c>
      <c r="B574" s="737" t="s">
        <v>1889</v>
      </c>
      <c r="C574" s="728"/>
      <c r="D574" s="728"/>
      <c r="E574" s="214">
        <v>50508</v>
      </c>
      <c r="F574" s="728"/>
      <c r="G574" s="48"/>
      <c r="H574" s="713"/>
      <c r="I574" s="847"/>
      <c r="J574" s="697"/>
    </row>
    <row r="575" spans="1:10" s="9" customFormat="1" ht="22.5" x14ac:dyDescent="0.2">
      <c r="A575" s="845" t="s">
        <v>1894</v>
      </c>
      <c r="B575" s="737" t="s">
        <v>1889</v>
      </c>
      <c r="C575" s="728"/>
      <c r="D575" s="728"/>
      <c r="E575" s="214">
        <v>40000</v>
      </c>
      <c r="F575" s="728"/>
      <c r="G575" s="48"/>
      <c r="H575" s="713"/>
      <c r="I575" s="847"/>
      <c r="J575" s="697"/>
    </row>
    <row r="576" spans="1:10" s="9" customFormat="1" ht="22.5" x14ac:dyDescent="0.2">
      <c r="A576" s="845" t="s">
        <v>1895</v>
      </c>
      <c r="B576" s="737" t="s">
        <v>1889</v>
      </c>
      <c r="C576" s="728"/>
      <c r="D576" s="728"/>
      <c r="E576" s="214">
        <v>34500</v>
      </c>
      <c r="F576" s="728"/>
      <c r="G576" s="48"/>
      <c r="H576" s="713"/>
      <c r="I576" s="847"/>
      <c r="J576" s="697"/>
    </row>
    <row r="577" spans="1:10" s="9" customFormat="1" ht="22.5" x14ac:dyDescent="0.2">
      <c r="A577" s="845" t="s">
        <v>1896</v>
      </c>
      <c r="B577" s="737" t="s">
        <v>1889</v>
      </c>
      <c r="C577" s="728"/>
      <c r="D577" s="728"/>
      <c r="E577" s="214">
        <v>34394.199999999997</v>
      </c>
      <c r="F577" s="728"/>
      <c r="G577" s="48"/>
      <c r="H577" s="713"/>
      <c r="I577" s="847"/>
      <c r="J577" s="697"/>
    </row>
    <row r="578" spans="1:10" s="9" customFormat="1" ht="22.5" x14ac:dyDescent="0.2">
      <c r="A578" s="845" t="s">
        <v>1897</v>
      </c>
      <c r="B578" s="737">
        <v>3</v>
      </c>
      <c r="C578" s="728"/>
      <c r="D578" s="728"/>
      <c r="E578" s="214">
        <v>34305</v>
      </c>
      <c r="F578" s="728"/>
      <c r="G578" s="48"/>
      <c r="H578" s="713"/>
      <c r="I578" s="847"/>
      <c r="J578" s="697"/>
    </row>
    <row r="579" spans="1:10" s="9" customFormat="1" ht="22.5" x14ac:dyDescent="0.2">
      <c r="A579" s="845" t="s">
        <v>1898</v>
      </c>
      <c r="B579" s="737" t="s">
        <v>1889</v>
      </c>
      <c r="C579" s="728"/>
      <c r="D579" s="728"/>
      <c r="E579" s="214">
        <v>34252.199999999997</v>
      </c>
      <c r="F579" s="728"/>
      <c r="G579" s="48"/>
      <c r="H579" s="713"/>
      <c r="I579" s="847"/>
      <c r="J579" s="697"/>
    </row>
    <row r="580" spans="1:10" s="9" customFormat="1" ht="22.5" x14ac:dyDescent="0.2">
      <c r="A580" s="845" t="s">
        <v>1899</v>
      </c>
      <c r="B580" s="737" t="s">
        <v>1889</v>
      </c>
      <c r="C580" s="728"/>
      <c r="D580" s="728"/>
      <c r="E580" s="214">
        <v>34190.5</v>
      </c>
      <c r="F580" s="728"/>
      <c r="G580" s="48"/>
      <c r="H580" s="713"/>
      <c r="I580" s="847"/>
      <c r="J580" s="697"/>
    </row>
    <row r="581" spans="1:10" s="9" customFormat="1" ht="22.5" x14ac:dyDescent="0.2">
      <c r="A581" s="845" t="s">
        <v>1900</v>
      </c>
      <c r="B581" s="737" t="s">
        <v>1889</v>
      </c>
      <c r="C581" s="728"/>
      <c r="D581" s="728"/>
      <c r="E581" s="214">
        <v>33600</v>
      </c>
      <c r="F581" s="728"/>
      <c r="G581" s="48"/>
      <c r="H581" s="713"/>
      <c r="I581" s="847"/>
      <c r="J581" s="697"/>
    </row>
    <row r="582" spans="1:10" s="9" customFormat="1" ht="22.5" x14ac:dyDescent="0.2">
      <c r="A582" s="845" t="s">
        <v>1901</v>
      </c>
      <c r="B582" s="737" t="s">
        <v>1889</v>
      </c>
      <c r="C582" s="728"/>
      <c r="D582" s="728"/>
      <c r="E582" s="214">
        <v>33590</v>
      </c>
      <c r="F582" s="728"/>
      <c r="G582" s="48"/>
      <c r="H582" s="713"/>
      <c r="I582" s="847"/>
      <c r="J582" s="697"/>
    </row>
    <row r="583" spans="1:10" s="9" customFormat="1" ht="22.5" x14ac:dyDescent="0.2">
      <c r="A583" s="845" t="s">
        <v>1902</v>
      </c>
      <c r="B583" s="737" t="s">
        <v>1889</v>
      </c>
      <c r="C583" s="728"/>
      <c r="D583" s="728"/>
      <c r="E583" s="214">
        <v>33501.25</v>
      </c>
      <c r="F583" s="728"/>
      <c r="G583" s="48"/>
      <c r="H583" s="713"/>
      <c r="I583" s="847"/>
      <c r="J583" s="697"/>
    </row>
    <row r="584" spans="1:10" s="9" customFormat="1" ht="22.5" x14ac:dyDescent="0.2">
      <c r="A584" s="845" t="s">
        <v>1903</v>
      </c>
      <c r="B584" s="737" t="s">
        <v>1889</v>
      </c>
      <c r="C584" s="728"/>
      <c r="D584" s="728"/>
      <c r="E584" s="214">
        <v>32466.61</v>
      </c>
      <c r="F584" s="728"/>
      <c r="G584" s="48"/>
      <c r="H584" s="713"/>
      <c r="I584" s="847"/>
      <c r="J584" s="697"/>
    </row>
    <row r="585" spans="1:10" s="9" customFormat="1" ht="22.5" x14ac:dyDescent="0.2">
      <c r="A585" s="845" t="s">
        <v>1904</v>
      </c>
      <c r="B585" s="737" t="s">
        <v>1889</v>
      </c>
      <c r="C585" s="728"/>
      <c r="D585" s="728"/>
      <c r="E585" s="214">
        <v>32441</v>
      </c>
      <c r="F585" s="728"/>
      <c r="G585" s="48"/>
      <c r="H585" s="713"/>
      <c r="I585" s="847"/>
      <c r="J585" s="697"/>
    </row>
    <row r="586" spans="1:10" s="9" customFormat="1" ht="22.5" x14ac:dyDescent="0.2">
      <c r="A586" s="845" t="s">
        <v>1905</v>
      </c>
      <c r="B586" s="737" t="s">
        <v>1889</v>
      </c>
      <c r="C586" s="728"/>
      <c r="D586" s="728"/>
      <c r="E586" s="214">
        <v>31740</v>
      </c>
      <c r="F586" s="728"/>
      <c r="G586" s="48"/>
      <c r="H586" s="713"/>
      <c r="I586" s="847"/>
      <c r="J586" s="697"/>
    </row>
    <row r="587" spans="1:10" s="9" customFormat="1" ht="22.5" x14ac:dyDescent="0.2">
      <c r="A587" s="845" t="s">
        <v>1906</v>
      </c>
      <c r="B587" s="737" t="s">
        <v>1889</v>
      </c>
      <c r="C587" s="728"/>
      <c r="D587" s="728"/>
      <c r="E587" s="214">
        <v>30985</v>
      </c>
      <c r="F587" s="728"/>
      <c r="G587" s="48"/>
      <c r="H587" s="713"/>
      <c r="I587" s="847"/>
      <c r="J587" s="697"/>
    </row>
    <row r="588" spans="1:10" s="9" customFormat="1" ht="22.5" x14ac:dyDescent="0.2">
      <c r="A588" s="845" t="s">
        <v>1907</v>
      </c>
      <c r="B588" s="737" t="s">
        <v>1889</v>
      </c>
      <c r="C588" s="728"/>
      <c r="D588" s="728"/>
      <c r="E588" s="214">
        <v>30890</v>
      </c>
      <c r="F588" s="728"/>
      <c r="G588" s="48"/>
      <c r="H588" s="713"/>
      <c r="I588" s="847"/>
      <c r="J588" s="697"/>
    </row>
    <row r="589" spans="1:10" s="9" customFormat="1" ht="22.5" x14ac:dyDescent="0.2">
      <c r="A589" s="845" t="s">
        <v>1908</v>
      </c>
      <c r="B589" s="737" t="s">
        <v>1889</v>
      </c>
      <c r="C589" s="728"/>
      <c r="D589" s="728"/>
      <c r="E589" s="214">
        <v>29990</v>
      </c>
      <c r="F589" s="728"/>
      <c r="G589" s="48"/>
      <c r="H589" s="713"/>
      <c r="I589" s="847"/>
      <c r="J589" s="697"/>
    </row>
    <row r="590" spans="1:10" s="9" customFormat="1" ht="22.5" x14ac:dyDescent="0.2">
      <c r="A590" s="845" t="s">
        <v>1909</v>
      </c>
      <c r="B590" s="737" t="s">
        <v>1889</v>
      </c>
      <c r="C590" s="728"/>
      <c r="D590" s="728"/>
      <c r="E590" s="214">
        <v>26545.8</v>
      </c>
      <c r="F590" s="728"/>
      <c r="G590" s="48"/>
      <c r="H590" s="713"/>
      <c r="I590" s="847"/>
      <c r="J590" s="697"/>
    </row>
    <row r="591" spans="1:10" s="9" customFormat="1" ht="22.5" x14ac:dyDescent="0.2">
      <c r="A591" s="845" t="s">
        <v>1910</v>
      </c>
      <c r="B591" s="737" t="s">
        <v>1889</v>
      </c>
      <c r="C591" s="728"/>
      <c r="D591" s="728"/>
      <c r="E591" s="214">
        <v>29500</v>
      </c>
      <c r="F591" s="728"/>
      <c r="G591" s="48"/>
      <c r="H591" s="713"/>
      <c r="I591" s="847"/>
      <c r="J591" s="697"/>
    </row>
    <row r="592" spans="1:10" s="9" customFormat="1" ht="22.5" x14ac:dyDescent="0.2">
      <c r="A592" s="845" t="s">
        <v>1911</v>
      </c>
      <c r="B592" s="737" t="s">
        <v>1889</v>
      </c>
      <c r="C592" s="728"/>
      <c r="D592" s="728"/>
      <c r="E592" s="214">
        <v>38372.699999999997</v>
      </c>
      <c r="F592" s="728"/>
      <c r="G592" s="48"/>
      <c r="H592" s="713"/>
      <c r="I592" s="847"/>
      <c r="J592" s="697"/>
    </row>
    <row r="593" spans="1:10" s="9" customFormat="1" ht="22.5" x14ac:dyDescent="0.2">
      <c r="A593" s="845" t="s">
        <v>1912</v>
      </c>
      <c r="B593" s="737" t="s">
        <v>1889</v>
      </c>
      <c r="C593" s="728"/>
      <c r="D593" s="728"/>
      <c r="E593" s="214">
        <v>22080</v>
      </c>
      <c r="F593" s="728"/>
      <c r="G593" s="48"/>
      <c r="H593" s="713"/>
      <c r="I593" s="847"/>
      <c r="J593" s="697"/>
    </row>
    <row r="594" spans="1:10" s="9" customFormat="1" ht="22.5" x14ac:dyDescent="0.2">
      <c r="A594" s="845" t="s">
        <v>1913</v>
      </c>
      <c r="B594" s="737" t="s">
        <v>1889</v>
      </c>
      <c r="C594" s="728"/>
      <c r="D594" s="728"/>
      <c r="E594" s="214">
        <v>20947.349999999999</v>
      </c>
      <c r="F594" s="728"/>
      <c r="G594" s="48"/>
      <c r="H594" s="713"/>
      <c r="I594" s="847"/>
      <c r="J594" s="697"/>
    </row>
    <row r="595" spans="1:10" s="9" customFormat="1" ht="22.5" x14ac:dyDescent="0.2">
      <c r="A595" s="845" t="s">
        <v>1914</v>
      </c>
      <c r="B595" s="737" t="s">
        <v>1889</v>
      </c>
      <c r="C595" s="728"/>
      <c r="D595" s="728"/>
      <c r="E595" s="214">
        <v>20524.7</v>
      </c>
      <c r="F595" s="728"/>
      <c r="G595" s="48"/>
      <c r="H595" s="713"/>
      <c r="I595" s="847"/>
      <c r="J595" s="697"/>
    </row>
    <row r="596" spans="1:10" s="9" customFormat="1" ht="22.5" x14ac:dyDescent="0.2">
      <c r="A596" s="845" t="s">
        <v>1915</v>
      </c>
      <c r="B596" s="737" t="s">
        <v>1889</v>
      </c>
      <c r="C596" s="728"/>
      <c r="D596" s="728"/>
      <c r="E596" s="214">
        <v>19197.810000000001</v>
      </c>
      <c r="F596" s="728"/>
      <c r="G596" s="48"/>
      <c r="H596" s="713"/>
      <c r="I596" s="847"/>
      <c r="J596" s="697"/>
    </row>
    <row r="597" spans="1:10" s="9" customFormat="1" ht="22.5" x14ac:dyDescent="0.2">
      <c r="A597" s="845" t="s">
        <v>1916</v>
      </c>
      <c r="B597" s="737" t="s">
        <v>1889</v>
      </c>
      <c r="C597" s="728"/>
      <c r="D597" s="728"/>
      <c r="E597" s="214">
        <v>18004.919999999998</v>
      </c>
      <c r="F597" s="728"/>
      <c r="G597" s="48"/>
      <c r="H597" s="713"/>
      <c r="I597" s="847"/>
      <c r="J597" s="697"/>
    </row>
    <row r="598" spans="1:10" s="9" customFormat="1" ht="22.5" x14ac:dyDescent="0.2">
      <c r="A598" s="845" t="s">
        <v>1917</v>
      </c>
      <c r="B598" s="737" t="s">
        <v>1889</v>
      </c>
      <c r="C598" s="728"/>
      <c r="D598" s="728"/>
      <c r="E598" s="214">
        <v>17679.52</v>
      </c>
      <c r="F598" s="728"/>
      <c r="G598" s="48"/>
      <c r="H598" s="713"/>
      <c r="I598" s="847"/>
      <c r="J598" s="697"/>
    </row>
    <row r="599" spans="1:10" s="9" customFormat="1" ht="22.5" x14ac:dyDescent="0.2">
      <c r="A599" s="845" t="s">
        <v>1918</v>
      </c>
      <c r="B599" s="737" t="s">
        <v>1889</v>
      </c>
      <c r="C599" s="728"/>
      <c r="D599" s="728"/>
      <c r="E599" s="214">
        <v>17578.580000000002</v>
      </c>
      <c r="F599" s="728"/>
      <c r="G599" s="48"/>
      <c r="H599" s="713"/>
      <c r="I599" s="847"/>
      <c r="J599" s="697"/>
    </row>
    <row r="600" spans="1:10" s="9" customFormat="1" ht="22.5" x14ac:dyDescent="0.2">
      <c r="A600" s="845" t="s">
        <v>1919</v>
      </c>
      <c r="B600" s="737" t="s">
        <v>1889</v>
      </c>
      <c r="C600" s="728"/>
      <c r="D600" s="728"/>
      <c r="E600" s="214">
        <v>17578.580000000002</v>
      </c>
      <c r="F600" s="728"/>
      <c r="G600" s="48"/>
      <c r="H600" s="713"/>
      <c r="I600" s="847"/>
      <c r="J600" s="697"/>
    </row>
    <row r="601" spans="1:10" s="9" customFormat="1" ht="22.5" x14ac:dyDescent="0.2">
      <c r="A601" s="845" t="s">
        <v>1920</v>
      </c>
      <c r="B601" s="737" t="s">
        <v>1889</v>
      </c>
      <c r="C601" s="728"/>
      <c r="D601" s="728"/>
      <c r="E601" s="214">
        <v>27700</v>
      </c>
      <c r="F601" s="728"/>
      <c r="G601" s="48"/>
      <c r="H601" s="713"/>
      <c r="I601" s="847"/>
      <c r="J601" s="697"/>
    </row>
    <row r="602" spans="1:10" s="9" customFormat="1" ht="22.5" x14ac:dyDescent="0.2">
      <c r="A602" s="845" t="s">
        <v>1921</v>
      </c>
      <c r="B602" s="737" t="s">
        <v>1889</v>
      </c>
      <c r="C602" s="728"/>
      <c r="D602" s="728"/>
      <c r="E602" s="214">
        <v>32243.4</v>
      </c>
      <c r="F602" s="728"/>
      <c r="G602" s="48"/>
      <c r="H602" s="713"/>
      <c r="I602" s="847"/>
      <c r="J602" s="697"/>
    </row>
    <row r="603" spans="1:10" s="9" customFormat="1" ht="22.5" x14ac:dyDescent="0.2">
      <c r="A603" s="845" t="s">
        <v>1922</v>
      </c>
      <c r="B603" s="737" t="s">
        <v>1889</v>
      </c>
      <c r="C603" s="728"/>
      <c r="D603" s="728"/>
      <c r="E603" s="214">
        <v>16280</v>
      </c>
      <c r="F603" s="728"/>
      <c r="G603" s="48"/>
      <c r="H603" s="713"/>
      <c r="I603" s="847"/>
      <c r="J603" s="697"/>
    </row>
    <row r="604" spans="1:10" s="9" customFormat="1" ht="22.5" x14ac:dyDescent="0.2">
      <c r="A604" s="845" t="s">
        <v>1923</v>
      </c>
      <c r="B604" s="737" t="s">
        <v>1889</v>
      </c>
      <c r="C604" s="728"/>
      <c r="D604" s="728"/>
      <c r="E604" s="214">
        <v>14573</v>
      </c>
      <c r="F604" s="728"/>
      <c r="G604" s="48"/>
      <c r="H604" s="713"/>
      <c r="I604" s="847"/>
      <c r="J604" s="697"/>
    </row>
    <row r="605" spans="1:10" s="9" customFormat="1" ht="22.5" x14ac:dyDescent="0.2">
      <c r="A605" s="845" t="s">
        <v>1924</v>
      </c>
      <c r="B605" s="737" t="s">
        <v>1889</v>
      </c>
      <c r="C605" s="728"/>
      <c r="D605" s="728"/>
      <c r="E605" s="214">
        <v>13960</v>
      </c>
      <c r="F605" s="728"/>
      <c r="G605" s="48"/>
      <c r="H605" s="713"/>
      <c r="I605" s="847"/>
      <c r="J605" s="697"/>
    </row>
    <row r="606" spans="1:10" s="9" customFormat="1" ht="22.5" x14ac:dyDescent="0.2">
      <c r="A606" s="845" t="s">
        <v>1925</v>
      </c>
      <c r="B606" s="737" t="s">
        <v>1889</v>
      </c>
      <c r="C606" s="728"/>
      <c r="D606" s="728"/>
      <c r="E606" s="214">
        <v>13904.22</v>
      </c>
      <c r="F606" s="728"/>
      <c r="G606" s="48"/>
      <c r="H606" s="713"/>
      <c r="I606" s="847"/>
      <c r="J606" s="697"/>
    </row>
    <row r="607" spans="1:10" s="9" customFormat="1" ht="22.5" x14ac:dyDescent="0.2">
      <c r="A607" s="845" t="s">
        <v>1926</v>
      </c>
      <c r="B607" s="737" t="s">
        <v>1889</v>
      </c>
      <c r="C607" s="728"/>
      <c r="D607" s="728"/>
      <c r="E607" s="214">
        <v>13815</v>
      </c>
      <c r="F607" s="728"/>
      <c r="G607" s="48"/>
      <c r="H607" s="713"/>
      <c r="I607" s="847"/>
      <c r="J607" s="697"/>
    </row>
    <row r="608" spans="1:10" s="9" customFormat="1" ht="22.5" x14ac:dyDescent="0.2">
      <c r="A608" s="845" t="s">
        <v>1927</v>
      </c>
      <c r="B608" s="737" t="s">
        <v>1889</v>
      </c>
      <c r="C608" s="728"/>
      <c r="D608" s="728"/>
      <c r="E608" s="214">
        <v>13570</v>
      </c>
      <c r="F608" s="728"/>
      <c r="G608" s="48"/>
      <c r="H608" s="713"/>
      <c r="I608" s="847"/>
      <c r="J608" s="697"/>
    </row>
    <row r="609" spans="1:10" s="9" customFormat="1" ht="22.5" x14ac:dyDescent="0.2">
      <c r="A609" s="845" t="s">
        <v>1928</v>
      </c>
      <c r="B609" s="737" t="s">
        <v>1889</v>
      </c>
      <c r="C609" s="728"/>
      <c r="D609" s="728"/>
      <c r="E609" s="214">
        <v>13240.23</v>
      </c>
      <c r="F609" s="728"/>
      <c r="G609" s="48"/>
      <c r="H609" s="713"/>
      <c r="I609" s="847"/>
      <c r="J609" s="697"/>
    </row>
    <row r="610" spans="1:10" s="9" customFormat="1" ht="22.5" x14ac:dyDescent="0.2">
      <c r="A610" s="845" t="s">
        <v>1929</v>
      </c>
      <c r="B610" s="737" t="s">
        <v>1889</v>
      </c>
      <c r="C610" s="728"/>
      <c r="D610" s="728"/>
      <c r="E610" s="214">
        <v>13186.33</v>
      </c>
      <c r="F610" s="728"/>
      <c r="G610" s="48"/>
      <c r="H610" s="713"/>
      <c r="I610" s="847"/>
      <c r="J610" s="697"/>
    </row>
    <row r="611" spans="1:10" s="9" customFormat="1" ht="22.5" x14ac:dyDescent="0.2">
      <c r="A611" s="845" t="s">
        <v>1930</v>
      </c>
      <c r="B611" s="737" t="s">
        <v>1889</v>
      </c>
      <c r="C611" s="728"/>
      <c r="D611" s="728"/>
      <c r="E611" s="214">
        <v>13090</v>
      </c>
      <c r="F611" s="728"/>
      <c r="G611" s="48"/>
      <c r="H611" s="713"/>
      <c r="I611" s="847"/>
      <c r="J611" s="697"/>
    </row>
    <row r="612" spans="1:10" s="9" customFormat="1" ht="22.5" x14ac:dyDescent="0.2">
      <c r="A612" s="845" t="s">
        <v>1931</v>
      </c>
      <c r="B612" s="737" t="s">
        <v>1889</v>
      </c>
      <c r="C612" s="728"/>
      <c r="D612" s="728"/>
      <c r="E612" s="214">
        <v>11622.15</v>
      </c>
      <c r="F612" s="728"/>
      <c r="G612" s="48"/>
      <c r="H612" s="713"/>
      <c r="I612" s="847"/>
      <c r="J612" s="697"/>
    </row>
    <row r="613" spans="1:10" s="9" customFormat="1" ht="22.5" x14ac:dyDescent="0.2">
      <c r="A613" s="845" t="s">
        <v>1932</v>
      </c>
      <c r="B613" s="737" t="s">
        <v>1889</v>
      </c>
      <c r="C613" s="728"/>
      <c r="D613" s="728"/>
      <c r="E613" s="214">
        <v>11500</v>
      </c>
      <c r="F613" s="728"/>
      <c r="G613" s="48"/>
      <c r="H613" s="713"/>
      <c r="I613" s="847"/>
      <c r="J613" s="697"/>
    </row>
    <row r="614" spans="1:10" s="9" customFormat="1" ht="22.5" x14ac:dyDescent="0.2">
      <c r="A614" s="845" t="s">
        <v>1933</v>
      </c>
      <c r="B614" s="737" t="s">
        <v>1889</v>
      </c>
      <c r="C614" s="728"/>
      <c r="D614" s="728"/>
      <c r="E614" s="214">
        <v>11480</v>
      </c>
      <c r="F614" s="728"/>
      <c r="G614" s="48"/>
      <c r="H614" s="713"/>
      <c r="I614" s="847"/>
      <c r="J614" s="697"/>
    </row>
    <row r="615" spans="1:10" s="9" customFormat="1" ht="22.5" x14ac:dyDescent="0.2">
      <c r="A615" s="845" t="s">
        <v>1934</v>
      </c>
      <c r="B615" s="737" t="s">
        <v>1889</v>
      </c>
      <c r="C615" s="728"/>
      <c r="D615" s="728"/>
      <c r="E615" s="214">
        <v>11154.4</v>
      </c>
      <c r="F615" s="728"/>
      <c r="G615" s="48"/>
      <c r="H615" s="713"/>
      <c r="I615" s="847"/>
      <c r="J615" s="697"/>
    </row>
    <row r="616" spans="1:10" s="9" customFormat="1" ht="22.5" x14ac:dyDescent="0.2">
      <c r="A616" s="845" t="s">
        <v>1935</v>
      </c>
      <c r="B616" s="737" t="s">
        <v>1889</v>
      </c>
      <c r="C616" s="728"/>
      <c r="D616" s="728"/>
      <c r="E616" s="214">
        <v>10683.87</v>
      </c>
      <c r="F616" s="728"/>
      <c r="G616" s="48"/>
      <c r="H616" s="713"/>
      <c r="I616" s="847"/>
      <c r="J616" s="697"/>
    </row>
    <row r="617" spans="1:10" s="9" customFormat="1" ht="22.5" x14ac:dyDescent="0.2">
      <c r="A617" s="845" t="s">
        <v>1936</v>
      </c>
      <c r="B617" s="737" t="s">
        <v>1889</v>
      </c>
      <c r="C617" s="728"/>
      <c r="D617" s="728"/>
      <c r="E617" s="214">
        <v>10620</v>
      </c>
      <c r="F617" s="728"/>
      <c r="G617" s="48"/>
      <c r="H617" s="713"/>
      <c r="I617" s="847"/>
      <c r="J617" s="697"/>
    </row>
    <row r="618" spans="1:10" s="9" customFormat="1" ht="22.5" x14ac:dyDescent="0.2">
      <c r="A618" s="845" t="s">
        <v>1937</v>
      </c>
      <c r="B618" s="737" t="s">
        <v>1889</v>
      </c>
      <c r="C618" s="728"/>
      <c r="D618" s="728"/>
      <c r="E618" s="214">
        <v>15783.5</v>
      </c>
      <c r="F618" s="728"/>
      <c r="G618" s="48"/>
      <c r="H618" s="713"/>
      <c r="I618" s="847"/>
      <c r="J618" s="697"/>
    </row>
    <row r="619" spans="1:10" s="9" customFormat="1" ht="22.5" x14ac:dyDescent="0.2">
      <c r="A619" s="845" t="s">
        <v>1938</v>
      </c>
      <c r="B619" s="737" t="s">
        <v>1889</v>
      </c>
      <c r="C619" s="728"/>
      <c r="D619" s="728"/>
      <c r="E619" s="214">
        <v>15490.8</v>
      </c>
      <c r="F619" s="728"/>
      <c r="G619" s="48"/>
      <c r="H619" s="713"/>
      <c r="I619" s="847"/>
      <c r="J619" s="697"/>
    </row>
    <row r="620" spans="1:10" s="9" customFormat="1" ht="22.5" x14ac:dyDescent="0.2">
      <c r="A620" s="845" t="s">
        <v>1939</v>
      </c>
      <c r="B620" s="737" t="s">
        <v>1889</v>
      </c>
      <c r="C620" s="728"/>
      <c r="D620" s="728"/>
      <c r="E620" s="214">
        <v>14780</v>
      </c>
      <c r="F620" s="728"/>
      <c r="G620" s="48"/>
      <c r="H620" s="713"/>
      <c r="I620" s="847"/>
      <c r="J620" s="697"/>
    </row>
    <row r="621" spans="1:10" s="9" customFormat="1" ht="12" x14ac:dyDescent="0.2">
      <c r="A621" s="786" t="s">
        <v>354</v>
      </c>
      <c r="B621" s="848"/>
      <c r="C621" s="849"/>
      <c r="D621" s="849"/>
      <c r="E621" s="849"/>
      <c r="F621" s="849"/>
      <c r="G621" s="750"/>
      <c r="H621" s="850"/>
      <c r="I621" s="850"/>
      <c r="J621" s="756"/>
    </row>
    <row r="622" spans="1:10" s="9" customFormat="1" ht="56.25" x14ac:dyDescent="0.2">
      <c r="A622" s="770" t="s">
        <v>1940</v>
      </c>
      <c r="B622" s="737" t="s">
        <v>755</v>
      </c>
      <c r="C622" s="728" t="s">
        <v>1786</v>
      </c>
      <c r="D622" s="737" t="s">
        <v>1941</v>
      </c>
      <c r="E622" s="214">
        <v>822806.45603999996</v>
      </c>
      <c r="F622" s="737" t="s">
        <v>1942</v>
      </c>
      <c r="G622" s="48" t="s">
        <v>1789</v>
      </c>
      <c r="H622" s="713">
        <v>44375</v>
      </c>
      <c r="I622" s="713">
        <v>44755</v>
      </c>
      <c r="J622" s="697"/>
    </row>
    <row r="623" spans="1:10" s="9" customFormat="1" ht="22.5" x14ac:dyDescent="0.2">
      <c r="A623" s="770" t="s">
        <v>1943</v>
      </c>
      <c r="B623" s="737" t="s">
        <v>1944</v>
      </c>
      <c r="C623" s="728" t="s">
        <v>1786</v>
      </c>
      <c r="D623" s="737" t="s">
        <v>1945</v>
      </c>
      <c r="E623" s="214">
        <v>247860</v>
      </c>
      <c r="F623" s="737" t="s">
        <v>1878</v>
      </c>
      <c r="G623" s="48" t="s">
        <v>1789</v>
      </c>
      <c r="H623" s="713">
        <v>44279</v>
      </c>
      <c r="I623" s="713">
        <v>44666</v>
      </c>
      <c r="J623" s="697"/>
    </row>
    <row r="624" spans="1:10" s="9" customFormat="1" ht="45" x14ac:dyDescent="0.2">
      <c r="A624" s="770" t="s">
        <v>1946</v>
      </c>
      <c r="B624" s="737" t="s">
        <v>741</v>
      </c>
      <c r="C624" s="728" t="s">
        <v>1786</v>
      </c>
      <c r="D624" s="737" t="s">
        <v>1947</v>
      </c>
      <c r="E624" s="214">
        <v>235056.95</v>
      </c>
      <c r="F624" s="737" t="s">
        <v>1788</v>
      </c>
      <c r="G624" s="48" t="s">
        <v>1789</v>
      </c>
      <c r="H624" s="713">
        <v>44280</v>
      </c>
      <c r="I624" s="713">
        <v>44645</v>
      </c>
      <c r="J624" s="697"/>
    </row>
    <row r="625" spans="1:10" s="9" customFormat="1" ht="33.75" x14ac:dyDescent="0.2">
      <c r="A625" s="770" t="s">
        <v>1948</v>
      </c>
      <c r="B625" s="737" t="s">
        <v>1944</v>
      </c>
      <c r="C625" s="728" t="s">
        <v>1786</v>
      </c>
      <c r="D625" s="737" t="s">
        <v>1949</v>
      </c>
      <c r="E625" s="214">
        <v>165000</v>
      </c>
      <c r="F625" s="737" t="s">
        <v>1950</v>
      </c>
      <c r="G625" s="48" t="s">
        <v>1789</v>
      </c>
      <c r="H625" s="713">
        <v>44271</v>
      </c>
      <c r="I625" s="713">
        <v>44636</v>
      </c>
      <c r="J625" s="697"/>
    </row>
    <row r="626" spans="1:10" s="9" customFormat="1" ht="33.75" x14ac:dyDescent="0.2">
      <c r="A626" s="770" t="s">
        <v>1951</v>
      </c>
      <c r="B626" s="737" t="s">
        <v>741</v>
      </c>
      <c r="C626" s="728" t="s">
        <v>1786</v>
      </c>
      <c r="D626" s="737" t="s">
        <v>1952</v>
      </c>
      <c r="E626" s="214">
        <v>189900</v>
      </c>
      <c r="F626" s="737" t="s">
        <v>1953</v>
      </c>
      <c r="G626" s="48" t="s">
        <v>1789</v>
      </c>
      <c r="H626" s="713">
        <v>44417</v>
      </c>
      <c r="I626" s="713">
        <v>44694</v>
      </c>
      <c r="J626" s="697"/>
    </row>
    <row r="627" spans="1:10" s="9" customFormat="1" ht="22.5" x14ac:dyDescent="0.2">
      <c r="A627" s="770" t="s">
        <v>1954</v>
      </c>
      <c r="B627" s="737" t="s">
        <v>741</v>
      </c>
      <c r="C627" s="728" t="s">
        <v>1786</v>
      </c>
      <c r="D627" s="737"/>
      <c r="E627" s="214">
        <v>306119</v>
      </c>
      <c r="F627" s="728"/>
      <c r="G627" s="711" t="s">
        <v>1955</v>
      </c>
      <c r="H627" s="713"/>
      <c r="I627" s="713"/>
      <c r="J627" s="697"/>
    </row>
    <row r="628" spans="1:10" s="9" customFormat="1" ht="33.75" x14ac:dyDescent="0.2">
      <c r="A628" s="770" t="s">
        <v>1956</v>
      </c>
      <c r="B628" s="737" t="s">
        <v>741</v>
      </c>
      <c r="C628" s="728" t="s">
        <v>1786</v>
      </c>
      <c r="D628" s="737" t="s">
        <v>1957</v>
      </c>
      <c r="E628" s="214">
        <v>119096.88</v>
      </c>
      <c r="F628" s="737" t="s">
        <v>748</v>
      </c>
      <c r="G628" s="48" t="s">
        <v>1789</v>
      </c>
      <c r="H628" s="713">
        <v>44316</v>
      </c>
      <c r="I628" s="713">
        <v>45063</v>
      </c>
      <c r="J628" s="697"/>
    </row>
    <row r="629" spans="1:10" s="9" customFormat="1" ht="22.5" x14ac:dyDescent="0.2">
      <c r="A629" s="770" t="s">
        <v>1958</v>
      </c>
      <c r="B629" s="737" t="s">
        <v>741</v>
      </c>
      <c r="C629" s="728" t="s">
        <v>1786</v>
      </c>
      <c r="D629" s="728"/>
      <c r="E629" s="214">
        <v>167584</v>
      </c>
      <c r="F629" s="728"/>
      <c r="G629" s="711" t="s">
        <v>1955</v>
      </c>
      <c r="H629" s="713"/>
      <c r="I629" s="713"/>
      <c r="J629" s="697"/>
    </row>
    <row r="630" spans="1:10" s="9" customFormat="1" ht="33.75" x14ac:dyDescent="0.2">
      <c r="A630" s="770" t="s">
        <v>1959</v>
      </c>
      <c r="B630" s="737" t="s">
        <v>741</v>
      </c>
      <c r="C630" s="728" t="s">
        <v>1786</v>
      </c>
      <c r="D630" s="728"/>
      <c r="E630" s="214">
        <v>125854.53</v>
      </c>
      <c r="F630" s="728"/>
      <c r="G630" s="711" t="s">
        <v>1955</v>
      </c>
      <c r="H630" s="713"/>
      <c r="I630" s="713"/>
      <c r="J630" s="697"/>
    </row>
    <row r="631" spans="1:10" s="9" customFormat="1" ht="22.5" x14ac:dyDescent="0.2">
      <c r="A631" s="770" t="s">
        <v>1813</v>
      </c>
      <c r="B631" s="737" t="s">
        <v>741</v>
      </c>
      <c r="C631" s="728" t="s">
        <v>1786</v>
      </c>
      <c r="D631" s="728"/>
      <c r="E631" s="214">
        <v>125805.6</v>
      </c>
      <c r="F631" s="728"/>
      <c r="G631" s="711" t="s">
        <v>1955</v>
      </c>
      <c r="H631" s="713"/>
      <c r="I631" s="713"/>
      <c r="J631" s="697"/>
    </row>
    <row r="632" spans="1:10" s="9" customFormat="1" ht="22.5" x14ac:dyDescent="0.2">
      <c r="A632" s="770" t="s">
        <v>1960</v>
      </c>
      <c r="B632" s="737" t="s">
        <v>741</v>
      </c>
      <c r="C632" s="728" t="s">
        <v>1786</v>
      </c>
      <c r="D632" s="737" t="s">
        <v>1961</v>
      </c>
      <c r="E632" s="214">
        <v>155013.14000000001</v>
      </c>
      <c r="F632" s="737" t="s">
        <v>1806</v>
      </c>
      <c r="G632" s="48" t="s">
        <v>1789</v>
      </c>
      <c r="H632" s="713">
        <v>44433</v>
      </c>
      <c r="I632" s="713">
        <v>44803</v>
      </c>
      <c r="J632" s="697"/>
    </row>
    <row r="633" spans="1:10" s="9" customFormat="1" ht="33.75" x14ac:dyDescent="0.2">
      <c r="A633" s="770" t="s">
        <v>1962</v>
      </c>
      <c r="B633" s="737" t="s">
        <v>741</v>
      </c>
      <c r="C633" s="728" t="s">
        <v>1786</v>
      </c>
      <c r="D633" s="728"/>
      <c r="E633" s="214">
        <v>45498.5</v>
      </c>
      <c r="F633" s="728"/>
      <c r="G633" s="711" t="s">
        <v>1955</v>
      </c>
      <c r="H633" s="713"/>
      <c r="I633" s="713"/>
      <c r="J633" s="785"/>
    </row>
    <row r="634" spans="1:10" s="9" customFormat="1" ht="33.75" x14ac:dyDescent="0.2">
      <c r="A634" s="770" t="s">
        <v>1963</v>
      </c>
      <c r="B634" s="737" t="s">
        <v>755</v>
      </c>
      <c r="C634" s="728" t="s">
        <v>1786</v>
      </c>
      <c r="D634" s="737" t="s">
        <v>1964</v>
      </c>
      <c r="E634" s="214">
        <v>577590</v>
      </c>
      <c r="F634" s="737" t="s">
        <v>1856</v>
      </c>
      <c r="G634" s="711" t="s">
        <v>1965</v>
      </c>
      <c r="H634" s="713"/>
      <c r="I634" s="713"/>
      <c r="J634" s="785" t="s">
        <v>1966</v>
      </c>
    </row>
    <row r="635" spans="1:10" s="9" customFormat="1" ht="22.5" x14ac:dyDescent="0.2">
      <c r="A635" s="770" t="s">
        <v>1967</v>
      </c>
      <c r="B635" s="737" t="s">
        <v>1944</v>
      </c>
      <c r="C635" s="728" t="s">
        <v>1786</v>
      </c>
      <c r="D635" s="728"/>
      <c r="E635" s="214">
        <v>104748</v>
      </c>
      <c r="F635" s="728"/>
      <c r="G635" s="711" t="s">
        <v>1955</v>
      </c>
      <c r="H635" s="713"/>
      <c r="I635" s="713"/>
      <c r="J635" s="785"/>
    </row>
    <row r="636" spans="1:10" s="9" customFormat="1" ht="22.5" x14ac:dyDescent="0.2">
      <c r="A636" s="770" t="s">
        <v>1968</v>
      </c>
      <c r="B636" s="737" t="s">
        <v>741</v>
      </c>
      <c r="C636" s="728" t="s">
        <v>1786</v>
      </c>
      <c r="D636" s="728"/>
      <c r="E636" s="214">
        <v>104838</v>
      </c>
      <c r="F636" s="728"/>
      <c r="G636" s="711" t="s">
        <v>1955</v>
      </c>
      <c r="H636" s="713"/>
      <c r="I636" s="713"/>
      <c r="J636" s="697"/>
    </row>
    <row r="637" spans="1:10" s="9" customFormat="1" ht="45" x14ac:dyDescent="0.2">
      <c r="A637" s="770" t="s">
        <v>1969</v>
      </c>
      <c r="B637" s="737" t="s">
        <v>1864</v>
      </c>
      <c r="C637" s="728" t="s">
        <v>1786</v>
      </c>
      <c r="D637" s="728"/>
      <c r="E637" s="214">
        <v>623833.12</v>
      </c>
      <c r="F637" s="728"/>
      <c r="G637" s="711" t="s">
        <v>1955</v>
      </c>
      <c r="H637" s="713"/>
      <c r="I637" s="713"/>
      <c r="J637" s="697"/>
    </row>
    <row r="638" spans="1:10" s="9" customFormat="1" ht="22.5" x14ac:dyDescent="0.2">
      <c r="A638" s="770" t="s">
        <v>1970</v>
      </c>
      <c r="B638" s="737" t="s">
        <v>741</v>
      </c>
      <c r="C638" s="728" t="s">
        <v>1786</v>
      </c>
      <c r="D638" s="728"/>
      <c r="E638" s="214">
        <v>392500</v>
      </c>
      <c r="F638" s="728"/>
      <c r="G638" s="711" t="s">
        <v>1955</v>
      </c>
      <c r="H638" s="713"/>
      <c r="I638" s="713"/>
      <c r="J638" s="697"/>
    </row>
    <row r="639" spans="1:10" s="9" customFormat="1" ht="12" x14ac:dyDescent="0.2">
      <c r="A639" s="845" t="s">
        <v>1971</v>
      </c>
      <c r="B639" s="737" t="s">
        <v>741</v>
      </c>
      <c r="C639" s="728" t="s">
        <v>1786</v>
      </c>
      <c r="D639" s="728"/>
      <c r="E639" s="214">
        <v>45600</v>
      </c>
      <c r="F639" s="728"/>
      <c r="G639" s="711" t="s">
        <v>1955</v>
      </c>
      <c r="H639" s="713"/>
      <c r="I639" s="713"/>
      <c r="J639" s="697"/>
    </row>
    <row r="640" spans="1:10" s="9" customFormat="1" ht="22.5" x14ac:dyDescent="0.2">
      <c r="A640" s="845" t="s">
        <v>1972</v>
      </c>
      <c r="B640" s="737" t="s">
        <v>741</v>
      </c>
      <c r="C640" s="728" t="s">
        <v>1786</v>
      </c>
      <c r="D640" s="728"/>
      <c r="E640" s="214">
        <v>142351</v>
      </c>
      <c r="F640" s="728"/>
      <c r="G640" s="711" t="s">
        <v>1955</v>
      </c>
      <c r="H640" s="713"/>
      <c r="I640" s="713"/>
      <c r="J640" s="697"/>
    </row>
    <row r="641" spans="1:10" s="9" customFormat="1" ht="22.5" x14ac:dyDescent="0.2">
      <c r="A641" s="845" t="s">
        <v>1973</v>
      </c>
      <c r="B641" s="737" t="s">
        <v>1944</v>
      </c>
      <c r="C641" s="728" t="s">
        <v>1786</v>
      </c>
      <c r="D641" s="728"/>
      <c r="E641" s="214">
        <v>145799.26999999999</v>
      </c>
      <c r="F641" s="728"/>
      <c r="G641" s="711" t="s">
        <v>1955</v>
      </c>
      <c r="H641" s="713"/>
      <c r="I641" s="713"/>
      <c r="J641" s="697"/>
    </row>
    <row r="642" spans="1:10" s="9" customFormat="1" ht="33.75" x14ac:dyDescent="0.2">
      <c r="A642" s="845" t="s">
        <v>1974</v>
      </c>
      <c r="B642" s="737" t="s">
        <v>1944</v>
      </c>
      <c r="C642" s="728" t="s">
        <v>1786</v>
      </c>
      <c r="D642" s="728"/>
      <c r="E642" s="214">
        <v>197761</v>
      </c>
      <c r="F642" s="728"/>
      <c r="G642" s="711" t="s">
        <v>1955</v>
      </c>
      <c r="H642" s="713"/>
      <c r="I642" s="713"/>
      <c r="J642" s="697"/>
    </row>
    <row r="643" spans="1:10" s="9" customFormat="1" ht="22.5" x14ac:dyDescent="0.2">
      <c r="A643" s="845" t="s">
        <v>1975</v>
      </c>
      <c r="B643" s="737" t="s">
        <v>1858</v>
      </c>
      <c r="C643" s="728" t="s">
        <v>1786</v>
      </c>
      <c r="D643" s="737" t="s">
        <v>1976</v>
      </c>
      <c r="E643" s="214">
        <v>50000</v>
      </c>
      <c r="F643" s="737" t="s">
        <v>1977</v>
      </c>
      <c r="G643" s="48" t="s">
        <v>1789</v>
      </c>
      <c r="H643" s="713"/>
      <c r="I643" s="713"/>
      <c r="J643" s="697"/>
    </row>
    <row r="644" spans="1:10" s="9" customFormat="1" ht="33.75" x14ac:dyDescent="0.2">
      <c r="A644" s="845" t="s">
        <v>1978</v>
      </c>
      <c r="B644" s="737" t="s">
        <v>741</v>
      </c>
      <c r="C644" s="728" t="s">
        <v>1786</v>
      </c>
      <c r="D644" s="737" t="s">
        <v>1979</v>
      </c>
      <c r="E644" s="214">
        <v>85800</v>
      </c>
      <c r="F644" s="737" t="s">
        <v>1825</v>
      </c>
      <c r="G644" s="48" t="s">
        <v>1789</v>
      </c>
      <c r="H644" s="713">
        <v>44356</v>
      </c>
      <c r="I644" s="713">
        <v>44424</v>
      </c>
      <c r="J644" s="697"/>
    </row>
    <row r="645" spans="1:10" s="9" customFormat="1" ht="22.5" x14ac:dyDescent="0.2">
      <c r="A645" s="845" t="s">
        <v>1980</v>
      </c>
      <c r="B645" s="737" t="s">
        <v>741</v>
      </c>
      <c r="C645" s="728" t="s">
        <v>1786</v>
      </c>
      <c r="D645" s="737" t="s">
        <v>1981</v>
      </c>
      <c r="E645" s="214">
        <v>64000</v>
      </c>
      <c r="F645" s="737" t="s">
        <v>1982</v>
      </c>
      <c r="G645" s="48" t="s">
        <v>1789</v>
      </c>
      <c r="H645" s="713">
        <v>44368</v>
      </c>
      <c r="I645" s="713">
        <v>44416</v>
      </c>
      <c r="J645" s="697"/>
    </row>
    <row r="646" spans="1:10" s="9" customFormat="1" ht="33.75" x14ac:dyDescent="0.2">
      <c r="A646" s="845" t="s">
        <v>1983</v>
      </c>
      <c r="B646" s="737" t="s">
        <v>741</v>
      </c>
      <c r="C646" s="728" t="s">
        <v>1786</v>
      </c>
      <c r="D646" s="737" t="s">
        <v>1984</v>
      </c>
      <c r="E646" s="214">
        <v>280747.38</v>
      </c>
      <c r="F646" s="737" t="s">
        <v>1985</v>
      </c>
      <c r="G646" s="48" t="s">
        <v>1965</v>
      </c>
      <c r="H646" s="713"/>
      <c r="I646" s="713"/>
      <c r="J646" s="785" t="s">
        <v>1966</v>
      </c>
    </row>
    <row r="647" spans="1:10" s="9" customFormat="1" ht="33.75" x14ac:dyDescent="0.2">
      <c r="A647" s="845" t="s">
        <v>1986</v>
      </c>
      <c r="B647" s="737" t="s">
        <v>741</v>
      </c>
      <c r="C647" s="728" t="s">
        <v>1786</v>
      </c>
      <c r="D647" s="737" t="s">
        <v>1987</v>
      </c>
      <c r="E647" s="214">
        <v>99663.8</v>
      </c>
      <c r="F647" s="737" t="s">
        <v>1953</v>
      </c>
      <c r="G647" s="48" t="s">
        <v>1789</v>
      </c>
      <c r="H647" s="713">
        <v>44414</v>
      </c>
      <c r="I647" s="713">
        <v>44422</v>
      </c>
      <c r="J647" s="697"/>
    </row>
    <row r="648" spans="1:10" s="9" customFormat="1" ht="22.5" x14ac:dyDescent="0.2">
      <c r="A648" s="845" t="s">
        <v>1988</v>
      </c>
      <c r="B648" s="737" t="s">
        <v>1989</v>
      </c>
      <c r="C648" s="728" t="s">
        <v>1786</v>
      </c>
      <c r="D648" s="728"/>
      <c r="E648" s="214">
        <v>99861.71</v>
      </c>
      <c r="F648" s="728"/>
      <c r="G648" s="48" t="s">
        <v>1955</v>
      </c>
      <c r="H648" s="713"/>
      <c r="I648" s="713"/>
      <c r="J648" s="697"/>
    </row>
    <row r="649" spans="1:10" s="9" customFormat="1" ht="22.5" x14ac:dyDescent="0.2">
      <c r="A649" s="845" t="s">
        <v>1990</v>
      </c>
      <c r="B649" s="737" t="s">
        <v>1944</v>
      </c>
      <c r="C649" s="728" t="s">
        <v>1786</v>
      </c>
      <c r="D649" s="737" t="s">
        <v>1991</v>
      </c>
      <c r="E649" s="214">
        <v>68712</v>
      </c>
      <c r="F649" s="737" t="s">
        <v>1992</v>
      </c>
      <c r="G649" s="48" t="s">
        <v>1789</v>
      </c>
      <c r="H649" s="713">
        <v>44417</v>
      </c>
      <c r="I649" s="713">
        <v>44788</v>
      </c>
      <c r="J649" s="697"/>
    </row>
    <row r="650" spans="1:10" s="9" customFormat="1" ht="22.5" x14ac:dyDescent="0.2">
      <c r="A650" s="845" t="s">
        <v>1993</v>
      </c>
      <c r="B650" s="737" t="s">
        <v>741</v>
      </c>
      <c r="C650" s="728" t="s">
        <v>1786</v>
      </c>
      <c r="D650" s="737" t="s">
        <v>1994</v>
      </c>
      <c r="E650" s="214">
        <v>62191.360000000001</v>
      </c>
      <c r="F650" s="728"/>
      <c r="G650" s="48" t="s">
        <v>1603</v>
      </c>
      <c r="H650" s="713"/>
      <c r="I650" s="713"/>
      <c r="J650" s="697"/>
    </row>
    <row r="651" spans="1:10" s="9" customFormat="1" ht="12" x14ac:dyDescent="0.2">
      <c r="A651" s="845" t="s">
        <v>1995</v>
      </c>
      <c r="B651" s="768"/>
      <c r="C651" s="693"/>
      <c r="D651" s="728"/>
      <c r="E651" s="214">
        <v>658905</v>
      </c>
      <c r="F651" s="693"/>
      <c r="G651" s="690"/>
      <c r="H651" s="847"/>
      <c r="I651" s="847"/>
      <c r="J651" s="697"/>
    </row>
    <row r="652" spans="1:10" s="9" customFormat="1" ht="12" x14ac:dyDescent="0.2">
      <c r="A652" s="845" t="s">
        <v>1996</v>
      </c>
      <c r="B652" s="768"/>
      <c r="C652" s="693"/>
      <c r="D652" s="728"/>
      <c r="E652" s="214">
        <v>177205</v>
      </c>
      <c r="F652" s="693"/>
      <c r="G652" s="690"/>
      <c r="H652" s="847"/>
      <c r="I652" s="847"/>
      <c r="J652" s="697"/>
    </row>
    <row r="653" spans="1:10" s="9" customFormat="1" ht="22.5" x14ac:dyDescent="0.2">
      <c r="A653" s="845" t="s">
        <v>1997</v>
      </c>
      <c r="B653" s="737" t="s">
        <v>1998</v>
      </c>
      <c r="C653" s="693"/>
      <c r="D653" s="728"/>
      <c r="E653" s="214">
        <v>71493.86</v>
      </c>
      <c r="F653" s="693"/>
      <c r="G653" s="690"/>
      <c r="H653" s="847"/>
      <c r="I653" s="847"/>
      <c r="J653" s="697"/>
    </row>
    <row r="654" spans="1:10" s="9" customFormat="1" ht="22.5" x14ac:dyDescent="0.2">
      <c r="A654" s="845" t="s">
        <v>1999</v>
      </c>
      <c r="B654" s="737" t="s">
        <v>1887</v>
      </c>
      <c r="C654" s="693"/>
      <c r="D654" s="728"/>
      <c r="E654" s="214">
        <v>61603.439999999988</v>
      </c>
      <c r="F654" s="693"/>
      <c r="G654" s="690"/>
      <c r="H654" s="847"/>
      <c r="I654" s="847"/>
      <c r="J654" s="697"/>
    </row>
    <row r="655" spans="1:10" s="9" customFormat="1" ht="22.5" x14ac:dyDescent="0.2">
      <c r="A655" s="845" t="s">
        <v>2000</v>
      </c>
      <c r="B655" s="737" t="s">
        <v>1887</v>
      </c>
      <c r="C655" s="693"/>
      <c r="D655" s="728"/>
      <c r="E655" s="214">
        <v>60414.3</v>
      </c>
      <c r="F655" s="693"/>
      <c r="G655" s="690"/>
      <c r="H655" s="847"/>
      <c r="I655" s="847"/>
      <c r="J655" s="697"/>
    </row>
    <row r="656" spans="1:10" s="9" customFormat="1" ht="12" x14ac:dyDescent="0.2">
      <c r="A656" s="845" t="s">
        <v>2001</v>
      </c>
      <c r="B656" s="737" t="s">
        <v>1998</v>
      </c>
      <c r="C656" s="693"/>
      <c r="D656" s="728"/>
      <c r="E656" s="214">
        <v>55000</v>
      </c>
      <c r="F656" s="693"/>
      <c r="G656" s="690"/>
      <c r="H656" s="847"/>
      <c r="I656" s="847"/>
      <c r="J656" s="697"/>
    </row>
    <row r="657" spans="1:10" s="9" customFormat="1" ht="22.5" x14ac:dyDescent="0.2">
      <c r="A657" s="845" t="s">
        <v>2002</v>
      </c>
      <c r="B657" s="737" t="s">
        <v>1998</v>
      </c>
      <c r="C657" s="693"/>
      <c r="D657" s="728"/>
      <c r="E657" s="214">
        <v>50910.52</v>
      </c>
      <c r="F657" s="693"/>
      <c r="G657" s="690"/>
      <c r="H657" s="847"/>
      <c r="I657" s="847"/>
      <c r="J657" s="697"/>
    </row>
    <row r="658" spans="1:10" s="9" customFormat="1" ht="12" x14ac:dyDescent="0.2">
      <c r="A658" s="845" t="s">
        <v>2003</v>
      </c>
      <c r="B658" s="737" t="s">
        <v>1998</v>
      </c>
      <c r="C658" s="693"/>
      <c r="D658" s="728"/>
      <c r="E658" s="214">
        <v>44080</v>
      </c>
      <c r="F658" s="693"/>
      <c r="G658" s="690"/>
      <c r="H658" s="847"/>
      <c r="I658" s="847"/>
      <c r="J658" s="56"/>
    </row>
    <row r="659" spans="1:10" s="9" customFormat="1" ht="22.5" x14ac:dyDescent="0.2">
      <c r="A659" s="845" t="s">
        <v>2004</v>
      </c>
      <c r="B659" s="759" t="s">
        <v>1889</v>
      </c>
      <c r="C659" s="693"/>
      <c r="D659" s="728"/>
      <c r="E659" s="214">
        <v>33986.17</v>
      </c>
      <c r="F659" s="693"/>
      <c r="G659" s="690"/>
      <c r="H659" s="847"/>
      <c r="I659" s="847"/>
      <c r="J659" s="697"/>
    </row>
    <row r="660" spans="1:10" s="9" customFormat="1" ht="22.5" x14ac:dyDescent="0.2">
      <c r="A660" s="845" t="s">
        <v>2005</v>
      </c>
      <c r="B660" s="759" t="s">
        <v>1889</v>
      </c>
      <c r="C660" s="693"/>
      <c r="D660" s="728"/>
      <c r="E660" s="214">
        <v>29000</v>
      </c>
      <c r="F660" s="693"/>
      <c r="G660" s="690"/>
      <c r="H660" s="847"/>
      <c r="I660" s="847"/>
      <c r="J660" s="697"/>
    </row>
    <row r="661" spans="1:10" s="9" customFormat="1" ht="22.5" x14ac:dyDescent="0.2">
      <c r="A661" s="845" t="s">
        <v>2006</v>
      </c>
      <c r="B661" s="759" t="s">
        <v>1889</v>
      </c>
      <c r="C661" s="693"/>
      <c r="D661" s="728"/>
      <c r="E661" s="214">
        <v>33000</v>
      </c>
      <c r="F661" s="693"/>
      <c r="G661" s="690"/>
      <c r="H661" s="847"/>
      <c r="I661" s="847"/>
      <c r="J661" s="697"/>
    </row>
    <row r="662" spans="1:10" s="9" customFormat="1" ht="22.5" x14ac:dyDescent="0.2">
      <c r="A662" s="845" t="s">
        <v>2007</v>
      </c>
      <c r="B662" s="759" t="s">
        <v>1889</v>
      </c>
      <c r="C662" s="693"/>
      <c r="D662" s="728"/>
      <c r="E662" s="214">
        <v>33000</v>
      </c>
      <c r="F662" s="693"/>
      <c r="G662" s="690"/>
      <c r="H662" s="847"/>
      <c r="I662" s="847"/>
      <c r="J662" s="697"/>
    </row>
    <row r="663" spans="1:10" s="9" customFormat="1" ht="22.5" x14ac:dyDescent="0.2">
      <c r="A663" s="845" t="s">
        <v>2008</v>
      </c>
      <c r="B663" s="759" t="s">
        <v>1889</v>
      </c>
      <c r="C663" s="693"/>
      <c r="D663" s="728"/>
      <c r="E663" s="214">
        <v>33000</v>
      </c>
      <c r="F663" s="693"/>
      <c r="G663" s="690"/>
      <c r="H663" s="847"/>
      <c r="I663" s="847"/>
      <c r="J663" s="697"/>
    </row>
    <row r="664" spans="1:10" s="9" customFormat="1" ht="22.5" x14ac:dyDescent="0.2">
      <c r="A664" s="845" t="s">
        <v>2009</v>
      </c>
      <c r="B664" s="759" t="s">
        <v>1889</v>
      </c>
      <c r="C664" s="693"/>
      <c r="D664" s="728"/>
      <c r="E664" s="214">
        <v>32240.699999999997</v>
      </c>
      <c r="F664" s="693"/>
      <c r="G664" s="690"/>
      <c r="H664" s="847"/>
      <c r="I664" s="847"/>
      <c r="J664" s="697"/>
    </row>
    <row r="665" spans="1:10" s="9" customFormat="1" ht="22.5" x14ac:dyDescent="0.2">
      <c r="A665" s="770" t="s">
        <v>2010</v>
      </c>
      <c r="B665" s="759" t="s">
        <v>1889</v>
      </c>
      <c r="C665" s="693"/>
      <c r="D665" s="728"/>
      <c r="E665" s="214">
        <v>32000</v>
      </c>
      <c r="F665" s="693"/>
      <c r="G665" s="690"/>
      <c r="H665" s="847"/>
      <c r="I665" s="847"/>
      <c r="J665" s="697"/>
    </row>
    <row r="666" spans="1:10" s="9" customFormat="1" ht="22.5" x14ac:dyDescent="0.2">
      <c r="A666" s="770" t="s">
        <v>2011</v>
      </c>
      <c r="B666" s="759" t="s">
        <v>1889</v>
      </c>
      <c r="C666" s="693"/>
      <c r="D666" s="728"/>
      <c r="E666" s="214">
        <v>32000</v>
      </c>
      <c r="F666" s="693"/>
      <c r="G666" s="690"/>
      <c r="H666" s="847"/>
      <c r="I666" s="847"/>
      <c r="J666" s="697"/>
    </row>
    <row r="667" spans="1:10" s="9" customFormat="1" ht="22.5" x14ac:dyDescent="0.2">
      <c r="A667" s="845" t="s">
        <v>2012</v>
      </c>
      <c r="B667" s="759" t="s">
        <v>1889</v>
      </c>
      <c r="C667" s="693"/>
      <c r="D667" s="728"/>
      <c r="E667" s="214">
        <v>31963</v>
      </c>
      <c r="F667" s="693"/>
      <c r="G667" s="690"/>
      <c r="H667" s="847"/>
      <c r="I667" s="847"/>
      <c r="J667" s="697"/>
    </row>
    <row r="668" spans="1:10" s="9" customFormat="1" ht="22.5" x14ac:dyDescent="0.2">
      <c r="A668" s="845" t="s">
        <v>2013</v>
      </c>
      <c r="B668" s="759" t="s">
        <v>1889</v>
      </c>
      <c r="C668" s="693"/>
      <c r="D668" s="728"/>
      <c r="E668" s="214">
        <v>31146.149999999998</v>
      </c>
      <c r="F668" s="693"/>
      <c r="G668" s="690"/>
      <c r="H668" s="847"/>
      <c r="I668" s="847"/>
      <c r="J668" s="697"/>
    </row>
    <row r="669" spans="1:10" s="9" customFormat="1" ht="22.5" x14ac:dyDescent="0.2">
      <c r="A669" s="845" t="s">
        <v>2014</v>
      </c>
      <c r="B669" s="759" t="s">
        <v>1889</v>
      </c>
      <c r="C669" s="693"/>
      <c r="D669" s="728"/>
      <c r="E669" s="214">
        <v>30720</v>
      </c>
      <c r="F669" s="693"/>
      <c r="G669" s="690"/>
      <c r="H669" s="847"/>
      <c r="I669" s="847"/>
      <c r="J669" s="697"/>
    </row>
    <row r="670" spans="1:10" s="9" customFormat="1" ht="22.5" x14ac:dyDescent="0.2">
      <c r="A670" s="845" t="s">
        <v>2015</v>
      </c>
      <c r="B670" s="759" t="s">
        <v>1889</v>
      </c>
      <c r="C670" s="693"/>
      <c r="D670" s="728"/>
      <c r="E670" s="214">
        <v>30000</v>
      </c>
      <c r="F670" s="693"/>
      <c r="G670" s="690"/>
      <c r="H670" s="847"/>
      <c r="I670" s="847"/>
      <c r="J670" s="697"/>
    </row>
    <row r="671" spans="1:10" s="9" customFormat="1" ht="22.5" x14ac:dyDescent="0.2">
      <c r="A671" s="845" t="s">
        <v>2016</v>
      </c>
      <c r="B671" s="759" t="s">
        <v>1889</v>
      </c>
      <c r="C671" s="693"/>
      <c r="D671" s="728"/>
      <c r="E671" s="214">
        <v>30000</v>
      </c>
      <c r="F671" s="693"/>
      <c r="G671" s="690"/>
      <c r="H671" s="847"/>
      <c r="I671" s="847"/>
      <c r="J671" s="697"/>
    </row>
    <row r="672" spans="1:10" s="9" customFormat="1" ht="22.5" x14ac:dyDescent="0.2">
      <c r="A672" s="845" t="s">
        <v>2017</v>
      </c>
      <c r="B672" s="759" t="s">
        <v>1889</v>
      </c>
      <c r="C672" s="693"/>
      <c r="D672" s="728"/>
      <c r="E672" s="214">
        <v>30000</v>
      </c>
      <c r="F672" s="693"/>
      <c r="G672" s="690"/>
      <c r="H672" s="847"/>
      <c r="I672" s="847"/>
      <c r="J672" s="697"/>
    </row>
    <row r="673" spans="1:10" s="9" customFormat="1" ht="22.5" x14ac:dyDescent="0.2">
      <c r="A673" s="845" t="s">
        <v>2018</v>
      </c>
      <c r="B673" s="759" t="s">
        <v>1889</v>
      </c>
      <c r="C673" s="693"/>
      <c r="D673" s="728"/>
      <c r="E673" s="214">
        <v>28988.3</v>
      </c>
      <c r="F673" s="693"/>
      <c r="G673" s="690"/>
      <c r="H673" s="847"/>
      <c r="I673" s="847"/>
      <c r="J673" s="697"/>
    </row>
    <row r="674" spans="1:10" s="9" customFormat="1" ht="22.5" x14ac:dyDescent="0.2">
      <c r="A674" s="845" t="s">
        <v>2019</v>
      </c>
      <c r="B674" s="759" t="s">
        <v>1889</v>
      </c>
      <c r="C674" s="693"/>
      <c r="D674" s="728"/>
      <c r="E674" s="214">
        <v>27388.260000000002</v>
      </c>
      <c r="F674" s="693"/>
      <c r="G674" s="690"/>
      <c r="H674" s="847"/>
      <c r="I674" s="847"/>
      <c r="J674" s="697"/>
    </row>
    <row r="675" spans="1:10" s="9" customFormat="1" ht="22.5" x14ac:dyDescent="0.2">
      <c r="A675" s="845" t="s">
        <v>2020</v>
      </c>
      <c r="B675" s="759" t="s">
        <v>1889</v>
      </c>
      <c r="C675" s="693"/>
      <c r="D675" s="728"/>
      <c r="E675" s="214">
        <v>26000</v>
      </c>
      <c r="F675" s="693"/>
      <c r="G675" s="690"/>
      <c r="H675" s="847"/>
      <c r="I675" s="847"/>
      <c r="J675" s="697"/>
    </row>
    <row r="676" spans="1:10" s="9" customFormat="1" ht="22.5" x14ac:dyDescent="0.2">
      <c r="A676" s="845" t="s">
        <v>2021</v>
      </c>
      <c r="B676" s="759" t="s">
        <v>1889</v>
      </c>
      <c r="C676" s="693"/>
      <c r="D676" s="728"/>
      <c r="E676" s="214">
        <v>25950</v>
      </c>
      <c r="F676" s="693"/>
      <c r="G676" s="690"/>
      <c r="H676" s="847"/>
      <c r="I676" s="847"/>
      <c r="J676" s="697"/>
    </row>
    <row r="677" spans="1:10" s="9" customFormat="1" ht="22.5" x14ac:dyDescent="0.2">
      <c r="A677" s="845" t="s">
        <v>2022</v>
      </c>
      <c r="B677" s="759" t="s">
        <v>1889</v>
      </c>
      <c r="C677" s="693"/>
      <c r="D677" s="728"/>
      <c r="E677" s="214">
        <v>25800</v>
      </c>
      <c r="F677" s="693"/>
      <c r="G677" s="690"/>
      <c r="H677" s="847"/>
      <c r="I677" s="847"/>
      <c r="J677" s="697"/>
    </row>
    <row r="678" spans="1:10" s="9" customFormat="1" ht="22.5" x14ac:dyDescent="0.2">
      <c r="A678" s="845" t="s">
        <v>2023</v>
      </c>
      <c r="B678" s="759" t="s">
        <v>1889</v>
      </c>
      <c r="C678" s="693"/>
      <c r="D678" s="728"/>
      <c r="E678" s="214">
        <v>25717.3</v>
      </c>
      <c r="F678" s="693"/>
      <c r="G678" s="690"/>
      <c r="H678" s="847"/>
      <c r="I678" s="847"/>
      <c r="J678" s="697"/>
    </row>
    <row r="679" spans="1:10" s="9" customFormat="1" ht="22.5" x14ac:dyDescent="0.2">
      <c r="A679" s="845" t="s">
        <v>2024</v>
      </c>
      <c r="B679" s="759" t="s">
        <v>1889</v>
      </c>
      <c r="C679" s="693"/>
      <c r="D679" s="728"/>
      <c r="E679" s="214">
        <v>25000</v>
      </c>
      <c r="F679" s="693"/>
      <c r="G679" s="690"/>
      <c r="H679" s="847"/>
      <c r="I679" s="847"/>
      <c r="J679" s="697"/>
    </row>
    <row r="680" spans="1:10" s="9" customFormat="1" ht="22.5" x14ac:dyDescent="0.2">
      <c r="A680" s="845" t="s">
        <v>2025</v>
      </c>
      <c r="B680" s="759" t="s">
        <v>1889</v>
      </c>
      <c r="C680" s="693"/>
      <c r="D680" s="728"/>
      <c r="E680" s="214">
        <v>25000</v>
      </c>
      <c r="F680" s="693"/>
      <c r="G680" s="690"/>
      <c r="H680" s="847"/>
      <c r="I680" s="847"/>
      <c r="J680" s="697"/>
    </row>
    <row r="681" spans="1:10" s="9" customFormat="1" ht="22.5" x14ac:dyDescent="0.2">
      <c r="A681" s="845" t="s">
        <v>2026</v>
      </c>
      <c r="B681" s="759" t="s">
        <v>1889</v>
      </c>
      <c r="C681" s="693"/>
      <c r="D681" s="728"/>
      <c r="E681" s="214">
        <v>24711.449999999997</v>
      </c>
      <c r="F681" s="693"/>
      <c r="G681" s="690"/>
      <c r="H681" s="847"/>
      <c r="I681" s="847"/>
      <c r="J681" s="697"/>
    </row>
    <row r="682" spans="1:10" s="9" customFormat="1" ht="22.5" x14ac:dyDescent="0.2">
      <c r="A682" s="845" t="s">
        <v>2027</v>
      </c>
      <c r="B682" s="759" t="s">
        <v>1889</v>
      </c>
      <c r="C682" s="693"/>
      <c r="D682" s="728"/>
      <c r="E682" s="214">
        <v>24000</v>
      </c>
      <c r="F682" s="693"/>
      <c r="G682" s="690"/>
      <c r="H682" s="847"/>
      <c r="I682" s="847"/>
      <c r="J682" s="697"/>
    </row>
    <row r="683" spans="1:10" s="9" customFormat="1" ht="22.5" x14ac:dyDescent="0.2">
      <c r="A683" s="845" t="s">
        <v>2028</v>
      </c>
      <c r="B683" s="759" t="s">
        <v>1889</v>
      </c>
      <c r="C683" s="693"/>
      <c r="D683" s="728"/>
      <c r="E683" s="214">
        <v>24000</v>
      </c>
      <c r="F683" s="693"/>
      <c r="G683" s="690"/>
      <c r="H683" s="847"/>
      <c r="I683" s="847"/>
      <c r="J683" s="697"/>
    </row>
    <row r="684" spans="1:10" s="9" customFormat="1" ht="22.5" x14ac:dyDescent="0.2">
      <c r="A684" s="845" t="s">
        <v>2029</v>
      </c>
      <c r="B684" s="759" t="s">
        <v>1889</v>
      </c>
      <c r="C684" s="693"/>
      <c r="D684" s="728"/>
      <c r="E684" s="214">
        <v>22166.570000000003</v>
      </c>
      <c r="F684" s="693"/>
      <c r="G684" s="690"/>
      <c r="H684" s="847"/>
      <c r="I684" s="847"/>
      <c r="J684" s="697"/>
    </row>
    <row r="685" spans="1:10" s="9" customFormat="1" ht="22.5" x14ac:dyDescent="0.2">
      <c r="A685" s="845" t="s">
        <v>2030</v>
      </c>
      <c r="B685" s="759" t="s">
        <v>1889</v>
      </c>
      <c r="C685" s="693"/>
      <c r="D685" s="728"/>
      <c r="E685" s="214">
        <v>22000</v>
      </c>
      <c r="F685" s="693"/>
      <c r="G685" s="690"/>
      <c r="H685" s="847"/>
      <c r="I685" s="847"/>
      <c r="J685" s="697"/>
    </row>
    <row r="686" spans="1:10" s="9" customFormat="1" ht="22.5" x14ac:dyDescent="0.2">
      <c r="A686" s="845" t="s">
        <v>2031</v>
      </c>
      <c r="B686" s="759" t="s">
        <v>1889</v>
      </c>
      <c r="C686" s="693"/>
      <c r="D686" s="728"/>
      <c r="E686" s="214">
        <v>21000</v>
      </c>
      <c r="F686" s="693"/>
      <c r="G686" s="690"/>
      <c r="H686" s="847"/>
      <c r="I686" s="847"/>
      <c r="J686" s="697"/>
    </row>
    <row r="687" spans="1:10" s="9" customFormat="1" ht="22.5" x14ac:dyDescent="0.2">
      <c r="A687" s="845" t="s">
        <v>2032</v>
      </c>
      <c r="B687" s="759" t="s">
        <v>1889</v>
      </c>
      <c r="C687" s="693"/>
      <c r="D687" s="728"/>
      <c r="E687" s="214">
        <v>20311.62</v>
      </c>
      <c r="F687" s="693"/>
      <c r="G687" s="690"/>
      <c r="H687" s="847"/>
      <c r="I687" s="847"/>
      <c r="J687" s="697"/>
    </row>
    <row r="688" spans="1:10" s="9" customFormat="1" ht="22.5" x14ac:dyDescent="0.2">
      <c r="A688" s="845" t="s">
        <v>2033</v>
      </c>
      <c r="B688" s="759" t="s">
        <v>1889</v>
      </c>
      <c r="C688" s="693"/>
      <c r="D688" s="728"/>
      <c r="E688" s="214">
        <v>20000</v>
      </c>
      <c r="F688" s="693"/>
      <c r="G688" s="690"/>
      <c r="H688" s="847"/>
      <c r="I688" s="847"/>
      <c r="J688" s="697"/>
    </row>
    <row r="689" spans="1:10" s="9" customFormat="1" ht="22.5" x14ac:dyDescent="0.2">
      <c r="A689" s="845" t="s">
        <v>2034</v>
      </c>
      <c r="B689" s="759" t="s">
        <v>1889</v>
      </c>
      <c r="C689" s="693"/>
      <c r="D689" s="728"/>
      <c r="E689" s="214">
        <v>20000</v>
      </c>
      <c r="F689" s="693"/>
      <c r="G689" s="690"/>
      <c r="H689" s="847"/>
      <c r="I689" s="847"/>
      <c r="J689" s="697"/>
    </row>
    <row r="690" spans="1:10" s="9" customFormat="1" ht="22.5" x14ac:dyDescent="0.2">
      <c r="A690" s="845" t="s">
        <v>2035</v>
      </c>
      <c r="B690" s="759" t="s">
        <v>1889</v>
      </c>
      <c r="C690" s="693"/>
      <c r="D690" s="728"/>
      <c r="E690" s="214">
        <v>18000</v>
      </c>
      <c r="F690" s="693"/>
      <c r="G690" s="690"/>
      <c r="H690" s="847"/>
      <c r="I690" s="847"/>
      <c r="J690" s="697"/>
    </row>
    <row r="691" spans="1:10" s="9" customFormat="1" ht="22.5" x14ac:dyDescent="0.2">
      <c r="A691" s="845" t="s">
        <v>2036</v>
      </c>
      <c r="B691" s="759" t="s">
        <v>1889</v>
      </c>
      <c r="C691" s="693"/>
      <c r="D691" s="728"/>
      <c r="E691" s="214">
        <v>17730</v>
      </c>
      <c r="F691" s="693"/>
      <c r="G691" s="690"/>
      <c r="H691" s="847"/>
      <c r="I691" s="847"/>
      <c r="J691" s="697"/>
    </row>
    <row r="692" spans="1:10" s="9" customFormat="1" ht="22.5" x14ac:dyDescent="0.2">
      <c r="A692" s="845" t="s">
        <v>2037</v>
      </c>
      <c r="B692" s="759" t="s">
        <v>1889</v>
      </c>
      <c r="C692" s="693"/>
      <c r="D692" s="728"/>
      <c r="E692" s="214">
        <v>17432.5</v>
      </c>
      <c r="F692" s="693"/>
      <c r="G692" s="690"/>
      <c r="H692" s="847"/>
      <c r="I692" s="847"/>
      <c r="J692" s="697"/>
    </row>
    <row r="693" spans="1:10" s="9" customFormat="1" ht="22.5" x14ac:dyDescent="0.2">
      <c r="A693" s="845" t="s">
        <v>2038</v>
      </c>
      <c r="B693" s="759" t="s">
        <v>1889</v>
      </c>
      <c r="C693" s="693"/>
      <c r="D693" s="728"/>
      <c r="E693" s="214">
        <v>16590</v>
      </c>
      <c r="F693" s="693"/>
      <c r="G693" s="690"/>
      <c r="H693" s="847"/>
      <c r="I693" s="847"/>
      <c r="J693" s="697"/>
    </row>
    <row r="694" spans="1:10" s="9" customFormat="1" ht="22.5" x14ac:dyDescent="0.2">
      <c r="A694" s="845" t="s">
        <v>2039</v>
      </c>
      <c r="B694" s="759" t="s">
        <v>1889</v>
      </c>
      <c r="C694" s="693"/>
      <c r="D694" s="728"/>
      <c r="E694" s="214">
        <v>16000</v>
      </c>
      <c r="F694" s="693"/>
      <c r="G694" s="690"/>
      <c r="H694" s="847"/>
      <c r="I694" s="847"/>
      <c r="J694" s="697"/>
    </row>
    <row r="695" spans="1:10" s="9" customFormat="1" ht="22.5" x14ac:dyDescent="0.2">
      <c r="A695" s="845" t="s">
        <v>2040</v>
      </c>
      <c r="B695" s="759" t="s">
        <v>1889</v>
      </c>
      <c r="C695" s="693"/>
      <c r="D695" s="728"/>
      <c r="E695" s="214">
        <v>35040</v>
      </c>
      <c r="F695" s="693"/>
      <c r="G695" s="690"/>
      <c r="H695" s="847"/>
      <c r="I695" s="847"/>
      <c r="J695" s="697"/>
    </row>
    <row r="696" spans="1:10" s="9" customFormat="1" ht="22.5" x14ac:dyDescent="0.2">
      <c r="A696" s="845" t="s">
        <v>2041</v>
      </c>
      <c r="B696" s="759" t="s">
        <v>1889</v>
      </c>
      <c r="C696" s="693"/>
      <c r="D696" s="728"/>
      <c r="E696" s="214">
        <v>15646.900000000003</v>
      </c>
      <c r="F696" s="693"/>
      <c r="G696" s="690"/>
      <c r="H696" s="847"/>
      <c r="I696" s="847"/>
      <c r="J696" s="697"/>
    </row>
    <row r="697" spans="1:10" s="9" customFormat="1" ht="22.5" x14ac:dyDescent="0.2">
      <c r="A697" s="845" t="s">
        <v>2042</v>
      </c>
      <c r="B697" s="759" t="s">
        <v>1889</v>
      </c>
      <c r="C697" s="693"/>
      <c r="D697" s="728"/>
      <c r="E697" s="214">
        <v>15254.36</v>
      </c>
      <c r="F697" s="693"/>
      <c r="G697" s="690"/>
      <c r="H697" s="847"/>
      <c r="I697" s="847"/>
      <c r="J697" s="697"/>
    </row>
    <row r="698" spans="1:10" s="9" customFormat="1" ht="22.5" x14ac:dyDescent="0.2">
      <c r="A698" s="845" t="s">
        <v>2043</v>
      </c>
      <c r="B698" s="759" t="s">
        <v>1889</v>
      </c>
      <c r="C698" s="693"/>
      <c r="D698" s="728"/>
      <c r="E698" s="214">
        <v>33350</v>
      </c>
      <c r="F698" s="693"/>
      <c r="G698" s="690"/>
      <c r="H698" s="847"/>
      <c r="I698" s="847"/>
      <c r="J698" s="697"/>
    </row>
    <row r="699" spans="1:10" s="9" customFormat="1" ht="22.5" x14ac:dyDescent="0.2">
      <c r="A699" s="845" t="s">
        <v>2044</v>
      </c>
      <c r="B699" s="759" t="s">
        <v>1889</v>
      </c>
      <c r="C699" s="693"/>
      <c r="D699" s="728"/>
      <c r="E699" s="214">
        <v>15000</v>
      </c>
      <c r="F699" s="693"/>
      <c r="G699" s="690"/>
      <c r="H699" s="847"/>
      <c r="I699" s="847"/>
      <c r="J699" s="697"/>
    </row>
    <row r="700" spans="1:10" s="9" customFormat="1" ht="22.5" x14ac:dyDescent="0.2">
      <c r="A700" s="845" t="s">
        <v>2045</v>
      </c>
      <c r="B700" s="759" t="s">
        <v>1889</v>
      </c>
      <c r="C700" s="693"/>
      <c r="D700" s="728"/>
      <c r="E700" s="214">
        <v>15000</v>
      </c>
      <c r="F700" s="693"/>
      <c r="G700" s="690"/>
      <c r="H700" s="847"/>
      <c r="I700" s="847"/>
      <c r="J700" s="697"/>
    </row>
    <row r="701" spans="1:10" s="9" customFormat="1" ht="22.5" x14ac:dyDescent="0.2">
      <c r="A701" s="845" t="s">
        <v>2046</v>
      </c>
      <c r="B701" s="759" t="s">
        <v>1889</v>
      </c>
      <c r="C701" s="693"/>
      <c r="D701" s="728"/>
      <c r="E701" s="214">
        <v>15000</v>
      </c>
      <c r="F701" s="693"/>
      <c r="G701" s="690"/>
      <c r="H701" s="847"/>
      <c r="I701" s="847"/>
      <c r="J701" s="697"/>
    </row>
    <row r="702" spans="1:10" s="9" customFormat="1" ht="22.5" x14ac:dyDescent="0.2">
      <c r="A702" s="845" t="s">
        <v>2047</v>
      </c>
      <c r="B702" s="759" t="s">
        <v>1889</v>
      </c>
      <c r="C702" s="693"/>
      <c r="D702" s="728"/>
      <c r="E702" s="214">
        <v>15000</v>
      </c>
      <c r="F702" s="693"/>
      <c r="G702" s="690"/>
      <c r="H702" s="847"/>
      <c r="I702" s="847"/>
      <c r="J702" s="697"/>
    </row>
    <row r="703" spans="1:10" s="9" customFormat="1" ht="22.5" x14ac:dyDescent="0.2">
      <c r="A703" s="845" t="s">
        <v>1936</v>
      </c>
      <c r="B703" s="759" t="s">
        <v>1889</v>
      </c>
      <c r="C703" s="693"/>
      <c r="D703" s="728"/>
      <c r="E703" s="214">
        <v>13000</v>
      </c>
      <c r="F703" s="693"/>
      <c r="G703" s="690"/>
      <c r="H703" s="847"/>
      <c r="I703" s="847"/>
      <c r="J703" s="697"/>
    </row>
    <row r="704" spans="1:10" s="9" customFormat="1" ht="22.5" x14ac:dyDescent="0.2">
      <c r="A704" s="845" t="s">
        <v>2048</v>
      </c>
      <c r="B704" s="759" t="s">
        <v>1889</v>
      </c>
      <c r="C704" s="693"/>
      <c r="D704" s="728"/>
      <c r="E704" s="214">
        <v>12800</v>
      </c>
      <c r="F704" s="693"/>
      <c r="G704" s="690"/>
      <c r="H704" s="847"/>
      <c r="I704" s="847"/>
      <c r="J704" s="697"/>
    </row>
    <row r="705" spans="1:10" s="9" customFormat="1" ht="22.5" x14ac:dyDescent="0.2">
      <c r="A705" s="845" t="s">
        <v>2049</v>
      </c>
      <c r="B705" s="759" t="s">
        <v>1889</v>
      </c>
      <c r="C705" s="693"/>
      <c r="D705" s="728"/>
      <c r="E705" s="214">
        <v>12000</v>
      </c>
      <c r="F705" s="693"/>
      <c r="G705" s="690"/>
      <c r="H705" s="847"/>
      <c r="I705" s="847"/>
      <c r="J705" s="697"/>
    </row>
    <row r="706" spans="1:10" s="9" customFormat="1" ht="22.5" x14ac:dyDescent="0.2">
      <c r="A706" s="845" t="s">
        <v>2050</v>
      </c>
      <c r="B706" s="759" t="s">
        <v>1889</v>
      </c>
      <c r="C706" s="693"/>
      <c r="D706" s="728"/>
      <c r="E706" s="214">
        <v>10000</v>
      </c>
      <c r="F706" s="693"/>
      <c r="G706" s="690"/>
      <c r="H706" s="847"/>
      <c r="I706" s="847"/>
      <c r="J706" s="697"/>
    </row>
    <row r="707" spans="1:10" s="9" customFormat="1" ht="22.5" x14ac:dyDescent="0.2">
      <c r="A707" s="845" t="s">
        <v>2051</v>
      </c>
      <c r="B707" s="759" t="s">
        <v>1889</v>
      </c>
      <c r="C707" s="693"/>
      <c r="D707" s="728"/>
      <c r="E707" s="214">
        <v>35000</v>
      </c>
      <c r="F707" s="693"/>
      <c r="G707" s="690"/>
      <c r="H707" s="847"/>
      <c r="I707" s="847"/>
      <c r="J707" s="697"/>
    </row>
    <row r="708" spans="1:10" s="9" customFormat="1" ht="22.5" x14ac:dyDescent="0.2">
      <c r="A708" s="845" t="s">
        <v>2052</v>
      </c>
      <c r="B708" s="737" t="s">
        <v>1889</v>
      </c>
      <c r="C708" s="728"/>
      <c r="D708" s="728"/>
      <c r="E708" s="214">
        <v>26957.75</v>
      </c>
      <c r="F708" s="728"/>
      <c r="G708" s="48"/>
      <c r="H708" s="713"/>
      <c r="I708" s="847"/>
      <c r="J708" s="697"/>
    </row>
    <row r="709" spans="1:10" s="9" customFormat="1" ht="22.5" x14ac:dyDescent="0.2">
      <c r="A709" s="845" t="s">
        <v>2053</v>
      </c>
      <c r="B709" s="737" t="s">
        <v>1889</v>
      </c>
      <c r="C709" s="728"/>
      <c r="D709" s="728"/>
      <c r="E709" s="214">
        <v>34697.949999999997</v>
      </c>
      <c r="F709" s="693"/>
      <c r="G709" s="690"/>
      <c r="H709" s="847"/>
      <c r="I709" s="847"/>
      <c r="J709" s="697"/>
    </row>
    <row r="710" spans="1:10" s="9" customFormat="1" ht="22.5" x14ac:dyDescent="0.2">
      <c r="A710" s="845" t="s">
        <v>2054</v>
      </c>
      <c r="B710" s="737" t="s">
        <v>1889</v>
      </c>
      <c r="C710" s="728"/>
      <c r="D710" s="728"/>
      <c r="E710" s="214">
        <v>32400</v>
      </c>
      <c r="F710" s="728"/>
      <c r="G710" s="48"/>
      <c r="H710" s="713"/>
      <c r="I710" s="847"/>
      <c r="J710" s="697"/>
    </row>
    <row r="711" spans="1:10" s="9" customFormat="1" ht="22.5" x14ac:dyDescent="0.2">
      <c r="A711" s="845" t="s">
        <v>2055</v>
      </c>
      <c r="B711" s="737" t="s">
        <v>1889</v>
      </c>
      <c r="C711" s="728"/>
      <c r="D711" s="728"/>
      <c r="E711" s="214">
        <v>29028</v>
      </c>
      <c r="F711" s="728"/>
      <c r="G711" s="48"/>
      <c r="H711" s="713"/>
      <c r="I711" s="847"/>
      <c r="J711" s="697"/>
    </row>
    <row r="712" spans="1:10" s="9" customFormat="1" ht="22.5" x14ac:dyDescent="0.2">
      <c r="A712" s="845" t="s">
        <v>2056</v>
      </c>
      <c r="B712" s="737" t="s">
        <v>1889</v>
      </c>
      <c r="C712" s="728"/>
      <c r="D712" s="728"/>
      <c r="E712" s="214">
        <v>5097.6000000000004</v>
      </c>
      <c r="F712" s="728"/>
      <c r="G712" s="48"/>
      <c r="H712" s="713"/>
      <c r="I712" s="847"/>
      <c r="J712" s="697"/>
    </row>
    <row r="713" spans="1:10" s="9" customFormat="1" ht="12" x14ac:dyDescent="0.2">
      <c r="A713" s="786" t="s">
        <v>355</v>
      </c>
      <c r="B713" s="848"/>
      <c r="C713" s="849"/>
      <c r="D713" s="849"/>
      <c r="E713" s="849"/>
      <c r="F713" s="849"/>
      <c r="G713" s="750"/>
      <c r="H713" s="850"/>
      <c r="I713" s="850"/>
      <c r="J713" s="756"/>
    </row>
    <row r="714" spans="1:10" s="9" customFormat="1" ht="12" x14ac:dyDescent="0.2">
      <c r="A714" s="770" t="s">
        <v>2057</v>
      </c>
      <c r="B714" s="737" t="s">
        <v>1621</v>
      </c>
      <c r="C714" s="728" t="s">
        <v>2058</v>
      </c>
      <c r="D714" s="728"/>
      <c r="E714" s="214">
        <v>1056000</v>
      </c>
      <c r="F714" s="693"/>
      <c r="G714" s="690"/>
      <c r="H714" s="847"/>
      <c r="I714" s="847"/>
      <c r="J714" s="697"/>
    </row>
    <row r="715" spans="1:10" s="9" customFormat="1" ht="12" x14ac:dyDescent="0.2">
      <c r="A715" s="770" t="s">
        <v>2059</v>
      </c>
      <c r="B715" s="768"/>
      <c r="C715" s="693"/>
      <c r="D715" s="728"/>
      <c r="E715" s="214">
        <v>658905</v>
      </c>
      <c r="F715" s="693"/>
      <c r="G715" s="690"/>
      <c r="H715" s="847"/>
      <c r="I715" s="847"/>
      <c r="J715" s="697"/>
    </row>
    <row r="716" spans="1:10" s="9" customFormat="1" ht="22.5" x14ac:dyDescent="0.2">
      <c r="A716" s="770" t="s">
        <v>2060</v>
      </c>
      <c r="B716" s="737" t="s">
        <v>1621</v>
      </c>
      <c r="C716" s="728" t="s">
        <v>2058</v>
      </c>
      <c r="D716" s="728"/>
      <c r="E716" s="214">
        <v>653540</v>
      </c>
      <c r="F716" s="693"/>
      <c r="G716" s="690"/>
      <c r="H716" s="847"/>
      <c r="I716" s="847"/>
      <c r="J716" s="697"/>
    </row>
    <row r="717" spans="1:10" s="9" customFormat="1" ht="12" x14ac:dyDescent="0.2">
      <c r="A717" s="770" t="s">
        <v>2061</v>
      </c>
      <c r="B717" s="737" t="s">
        <v>1621</v>
      </c>
      <c r="C717" s="728" t="s">
        <v>2058</v>
      </c>
      <c r="D717" s="728"/>
      <c r="E717" s="214">
        <v>580018.08000000007</v>
      </c>
      <c r="F717" s="693"/>
      <c r="G717" s="690"/>
      <c r="H717" s="847"/>
      <c r="I717" s="847"/>
      <c r="J717" s="697"/>
    </row>
    <row r="718" spans="1:10" s="9" customFormat="1" ht="22.5" x14ac:dyDescent="0.2">
      <c r="A718" s="770" t="s">
        <v>2062</v>
      </c>
      <c r="B718" s="737" t="s">
        <v>1621</v>
      </c>
      <c r="C718" s="728" t="s">
        <v>2058</v>
      </c>
      <c r="D718" s="728"/>
      <c r="E718" s="214">
        <v>492690.37999999995</v>
      </c>
      <c r="F718" s="693"/>
      <c r="G718" s="690"/>
      <c r="H718" s="847"/>
      <c r="I718" s="847"/>
      <c r="J718" s="697"/>
    </row>
    <row r="719" spans="1:10" s="9" customFormat="1" ht="12" x14ac:dyDescent="0.2">
      <c r="A719" s="770" t="s">
        <v>2063</v>
      </c>
      <c r="B719" s="737" t="s">
        <v>2064</v>
      </c>
      <c r="C719" s="728" t="s">
        <v>2065</v>
      </c>
      <c r="D719" s="728"/>
      <c r="E719" s="214">
        <v>468656.05999999994</v>
      </c>
      <c r="F719" s="693"/>
      <c r="G719" s="690"/>
      <c r="H719" s="847"/>
      <c r="I719" s="847"/>
      <c r="J719" s="697"/>
    </row>
    <row r="720" spans="1:10" s="9" customFormat="1" ht="22.5" x14ac:dyDescent="0.2">
      <c r="A720" s="845" t="s">
        <v>2066</v>
      </c>
      <c r="B720" s="737" t="s">
        <v>1621</v>
      </c>
      <c r="C720" s="728" t="s">
        <v>2058</v>
      </c>
      <c r="D720" s="728"/>
      <c r="E720" s="214">
        <v>408000</v>
      </c>
      <c r="F720" s="693"/>
      <c r="G720" s="690"/>
      <c r="H720" s="847"/>
      <c r="I720" s="847"/>
      <c r="J720" s="697"/>
    </row>
    <row r="721" spans="1:10" s="9" customFormat="1" ht="22.5" x14ac:dyDescent="0.2">
      <c r="A721" s="845" t="s">
        <v>2067</v>
      </c>
      <c r="B721" s="737" t="s">
        <v>1499</v>
      </c>
      <c r="C721" s="728" t="s">
        <v>2065</v>
      </c>
      <c r="D721" s="728"/>
      <c r="E721" s="214">
        <v>395330.3</v>
      </c>
      <c r="F721" s="693"/>
      <c r="G721" s="690"/>
      <c r="H721" s="847"/>
      <c r="I721" s="847"/>
      <c r="J721" s="697"/>
    </row>
    <row r="722" spans="1:10" s="9" customFormat="1" ht="22.5" x14ac:dyDescent="0.2">
      <c r="A722" s="845" t="s">
        <v>2068</v>
      </c>
      <c r="B722" s="737" t="s">
        <v>1499</v>
      </c>
      <c r="C722" s="728" t="s">
        <v>2065</v>
      </c>
      <c r="D722" s="728"/>
      <c r="E722" s="214">
        <v>261658.00000000003</v>
      </c>
      <c r="F722" s="693"/>
      <c r="G722" s="690"/>
      <c r="H722" s="847"/>
      <c r="I722" s="847"/>
      <c r="J722" s="697"/>
    </row>
    <row r="723" spans="1:10" s="9" customFormat="1" ht="22.5" x14ac:dyDescent="0.2">
      <c r="A723" s="845" t="s">
        <v>2069</v>
      </c>
      <c r="B723" s="737" t="s">
        <v>1499</v>
      </c>
      <c r="C723" s="728" t="s">
        <v>2065</v>
      </c>
      <c r="D723" s="728"/>
      <c r="E723" s="214">
        <v>237388.56000000003</v>
      </c>
      <c r="F723" s="693"/>
      <c r="G723" s="690"/>
      <c r="H723" s="847"/>
      <c r="I723" s="847"/>
      <c r="J723" s="697"/>
    </row>
    <row r="724" spans="1:10" s="9" customFormat="1" ht="12" x14ac:dyDescent="0.2">
      <c r="A724" s="845" t="s">
        <v>2070</v>
      </c>
      <c r="B724" s="737" t="s">
        <v>2064</v>
      </c>
      <c r="C724" s="728" t="s">
        <v>2065</v>
      </c>
      <c r="D724" s="728"/>
      <c r="E724" s="214">
        <v>235688</v>
      </c>
      <c r="F724" s="693"/>
      <c r="G724" s="690"/>
      <c r="H724" s="847"/>
      <c r="I724" s="847"/>
      <c r="J724" s="697"/>
    </row>
    <row r="725" spans="1:10" s="9" customFormat="1" ht="22.5" x14ac:dyDescent="0.2">
      <c r="A725" s="845" t="s">
        <v>2071</v>
      </c>
      <c r="B725" s="737" t="s">
        <v>2064</v>
      </c>
      <c r="C725" s="728" t="s">
        <v>2065</v>
      </c>
      <c r="D725" s="728"/>
      <c r="E725" s="214">
        <v>191415</v>
      </c>
      <c r="F725" s="693"/>
      <c r="G725" s="690"/>
      <c r="H725" s="847"/>
      <c r="I725" s="847"/>
      <c r="J725" s="697"/>
    </row>
    <row r="726" spans="1:10" s="9" customFormat="1" ht="22.5" x14ac:dyDescent="0.2">
      <c r="A726" s="845" t="s">
        <v>2072</v>
      </c>
      <c r="B726" s="737" t="s">
        <v>1499</v>
      </c>
      <c r="C726" s="728" t="s">
        <v>2065</v>
      </c>
      <c r="D726" s="728"/>
      <c r="E726" s="214">
        <v>184368</v>
      </c>
      <c r="F726" s="693"/>
      <c r="G726" s="690"/>
      <c r="H726" s="847"/>
      <c r="I726" s="847"/>
      <c r="J726" s="697"/>
    </row>
    <row r="727" spans="1:10" s="9" customFormat="1" ht="12" x14ac:dyDescent="0.2">
      <c r="A727" s="845" t="s">
        <v>2073</v>
      </c>
      <c r="B727" s="768"/>
      <c r="C727" s="693"/>
      <c r="D727" s="728"/>
      <c r="E727" s="214">
        <v>177205</v>
      </c>
      <c r="F727" s="693"/>
      <c r="G727" s="690"/>
      <c r="H727" s="847"/>
      <c r="I727" s="847"/>
      <c r="J727" s="697"/>
    </row>
    <row r="728" spans="1:10" s="9" customFormat="1" ht="22.5" x14ac:dyDescent="0.2">
      <c r="A728" s="845" t="s">
        <v>2074</v>
      </c>
      <c r="B728" s="737" t="s">
        <v>2064</v>
      </c>
      <c r="C728" s="728" t="s">
        <v>2065</v>
      </c>
      <c r="D728" s="728"/>
      <c r="E728" s="214">
        <v>177198</v>
      </c>
      <c r="F728" s="693"/>
      <c r="G728" s="690"/>
      <c r="H728" s="847"/>
      <c r="I728" s="847"/>
      <c r="J728" s="697"/>
    </row>
    <row r="729" spans="1:10" s="9" customFormat="1" ht="22.5" x14ac:dyDescent="0.2">
      <c r="A729" s="845" t="s">
        <v>2075</v>
      </c>
      <c r="B729" s="737" t="s">
        <v>1499</v>
      </c>
      <c r="C729" s="728" t="s">
        <v>2065</v>
      </c>
      <c r="D729" s="728"/>
      <c r="E729" s="214">
        <v>167583.91</v>
      </c>
      <c r="F729" s="693"/>
      <c r="G729" s="690"/>
      <c r="H729" s="847"/>
      <c r="I729" s="847"/>
      <c r="J729" s="697"/>
    </row>
    <row r="730" spans="1:10" s="9" customFormat="1" ht="22.5" x14ac:dyDescent="0.2">
      <c r="A730" s="845" t="s">
        <v>2076</v>
      </c>
      <c r="B730" s="737" t="s">
        <v>1499</v>
      </c>
      <c r="C730" s="728" t="s">
        <v>2065</v>
      </c>
      <c r="D730" s="728"/>
      <c r="E730" s="214">
        <v>156993.32</v>
      </c>
      <c r="F730" s="693"/>
      <c r="G730" s="690"/>
      <c r="H730" s="847"/>
      <c r="I730" s="847"/>
      <c r="J730" s="697"/>
    </row>
    <row r="731" spans="1:10" s="9" customFormat="1" ht="22.5" x14ac:dyDescent="0.2">
      <c r="A731" s="845" t="s">
        <v>2077</v>
      </c>
      <c r="B731" s="737" t="s">
        <v>1499</v>
      </c>
      <c r="C731" s="728" t="s">
        <v>2065</v>
      </c>
      <c r="D731" s="728"/>
      <c r="E731" s="214">
        <v>134112.96999999997</v>
      </c>
      <c r="F731" s="693"/>
      <c r="G731" s="690"/>
      <c r="H731" s="847"/>
      <c r="I731" s="847"/>
      <c r="J731" s="697"/>
    </row>
    <row r="732" spans="1:10" s="9" customFormat="1" ht="22.5" x14ac:dyDescent="0.2">
      <c r="A732" s="845" t="s">
        <v>2078</v>
      </c>
      <c r="B732" s="737" t="s">
        <v>1499</v>
      </c>
      <c r="C732" s="728" t="s">
        <v>2065</v>
      </c>
      <c r="D732" s="728"/>
      <c r="E732" s="214">
        <v>121708.14999999998</v>
      </c>
      <c r="F732" s="693"/>
      <c r="G732" s="690"/>
      <c r="H732" s="847"/>
      <c r="I732" s="847"/>
      <c r="J732" s="697"/>
    </row>
    <row r="733" spans="1:10" s="9" customFormat="1" ht="22.5" x14ac:dyDescent="0.2">
      <c r="A733" s="845" t="s">
        <v>2079</v>
      </c>
      <c r="B733" s="737" t="s">
        <v>2064</v>
      </c>
      <c r="C733" s="728" t="s">
        <v>2065</v>
      </c>
      <c r="D733" s="728"/>
      <c r="E733" s="214">
        <v>117214</v>
      </c>
      <c r="F733" s="693"/>
      <c r="G733" s="690"/>
      <c r="H733" s="847"/>
      <c r="I733" s="847"/>
      <c r="J733" s="697"/>
    </row>
    <row r="734" spans="1:10" s="9" customFormat="1" ht="22.5" x14ac:dyDescent="0.2">
      <c r="A734" s="845" t="s">
        <v>2080</v>
      </c>
      <c r="B734" s="737" t="s">
        <v>1499</v>
      </c>
      <c r="C734" s="728" t="s">
        <v>2065</v>
      </c>
      <c r="D734" s="728"/>
      <c r="E734" s="214">
        <v>99036</v>
      </c>
      <c r="F734" s="693"/>
      <c r="G734" s="690"/>
      <c r="H734" s="847"/>
      <c r="I734" s="847"/>
      <c r="J734" s="697"/>
    </row>
    <row r="735" spans="1:10" s="9" customFormat="1" ht="33.75" x14ac:dyDescent="0.2">
      <c r="A735" s="845" t="s">
        <v>2081</v>
      </c>
      <c r="B735" s="737" t="s">
        <v>1499</v>
      </c>
      <c r="C735" s="728" t="s">
        <v>2065</v>
      </c>
      <c r="D735" s="728"/>
      <c r="E735" s="214">
        <v>93845.9</v>
      </c>
      <c r="F735" s="693"/>
      <c r="G735" s="690"/>
      <c r="H735" s="847"/>
      <c r="I735" s="847"/>
      <c r="J735" s="697"/>
    </row>
    <row r="736" spans="1:10" s="9" customFormat="1" ht="22.5" x14ac:dyDescent="0.2">
      <c r="A736" s="845" t="s">
        <v>2082</v>
      </c>
      <c r="B736" s="737" t="s">
        <v>1499</v>
      </c>
      <c r="C736" s="728" t="s">
        <v>2065</v>
      </c>
      <c r="D736" s="728"/>
      <c r="E736" s="214">
        <v>92253</v>
      </c>
      <c r="F736" s="693"/>
      <c r="G736" s="690"/>
      <c r="H736" s="847"/>
      <c r="I736" s="847"/>
      <c r="J736" s="697"/>
    </row>
    <row r="737" spans="1:10" s="9" customFormat="1" ht="22.5" x14ac:dyDescent="0.2">
      <c r="A737" s="845" t="s">
        <v>2083</v>
      </c>
      <c r="B737" s="737" t="s">
        <v>1499</v>
      </c>
      <c r="C737" s="728" t="s">
        <v>2065</v>
      </c>
      <c r="D737" s="728"/>
      <c r="E737" s="214">
        <f>82351.38+6000</f>
        <v>88351.38</v>
      </c>
      <c r="F737" s="693"/>
      <c r="G737" s="690"/>
      <c r="H737" s="847"/>
      <c r="I737" s="847"/>
      <c r="J737" s="697"/>
    </row>
    <row r="738" spans="1:10" s="9" customFormat="1" ht="22.5" x14ac:dyDescent="0.2">
      <c r="A738" s="845" t="s">
        <v>2084</v>
      </c>
      <c r="B738" s="737" t="s">
        <v>1499</v>
      </c>
      <c r="C738" s="728" t="s">
        <v>2065</v>
      </c>
      <c r="D738" s="728"/>
      <c r="E738" s="214">
        <v>80000</v>
      </c>
      <c r="F738" s="693"/>
      <c r="G738" s="690"/>
      <c r="H738" s="847"/>
      <c r="I738" s="847"/>
      <c r="J738" s="697"/>
    </row>
    <row r="739" spans="1:10" s="9" customFormat="1" ht="22.5" x14ac:dyDescent="0.2">
      <c r="A739" s="845" t="s">
        <v>2085</v>
      </c>
      <c r="B739" s="737" t="s">
        <v>1499</v>
      </c>
      <c r="C739" s="728" t="s">
        <v>2065</v>
      </c>
      <c r="D739" s="728"/>
      <c r="E739" s="214">
        <v>77100</v>
      </c>
      <c r="F739" s="693"/>
      <c r="G739" s="690"/>
      <c r="H739" s="847"/>
      <c r="I739" s="847"/>
      <c r="J739" s="697"/>
    </row>
    <row r="740" spans="1:10" s="9" customFormat="1" ht="22.5" x14ac:dyDescent="0.2">
      <c r="A740" s="845" t="s">
        <v>2086</v>
      </c>
      <c r="B740" s="737" t="s">
        <v>1499</v>
      </c>
      <c r="C740" s="728" t="s">
        <v>2065</v>
      </c>
      <c r="D740" s="728"/>
      <c r="E740" s="214">
        <v>75000</v>
      </c>
      <c r="F740" s="693"/>
      <c r="G740" s="690"/>
      <c r="H740" s="847"/>
      <c r="I740" s="847"/>
      <c r="J740" s="697"/>
    </row>
    <row r="741" spans="1:10" s="9" customFormat="1" ht="22.5" x14ac:dyDescent="0.2">
      <c r="A741" s="845" t="s">
        <v>2087</v>
      </c>
      <c r="B741" s="737" t="s">
        <v>1499</v>
      </c>
      <c r="C741" s="728" t="s">
        <v>2065</v>
      </c>
      <c r="D741" s="728"/>
      <c r="E741" s="214">
        <v>73175.769</v>
      </c>
      <c r="F741" s="693"/>
      <c r="G741" s="690"/>
      <c r="H741" s="847"/>
      <c r="I741" s="847"/>
      <c r="J741" s="697"/>
    </row>
    <row r="742" spans="1:10" s="9" customFormat="1" ht="22.5" x14ac:dyDescent="0.2">
      <c r="A742" s="845" t="s">
        <v>2088</v>
      </c>
      <c r="B742" s="737" t="s">
        <v>1998</v>
      </c>
      <c r="C742" s="693"/>
      <c r="D742" s="728"/>
      <c r="E742" s="214">
        <v>71493.86</v>
      </c>
      <c r="F742" s="693"/>
      <c r="G742" s="690"/>
      <c r="H742" s="847"/>
      <c r="I742" s="847"/>
      <c r="J742" s="697"/>
    </row>
    <row r="743" spans="1:10" s="9" customFormat="1" ht="12" x14ac:dyDescent="0.2">
      <c r="A743" s="845" t="s">
        <v>2089</v>
      </c>
      <c r="B743" s="737" t="s">
        <v>2064</v>
      </c>
      <c r="C743" s="728" t="s">
        <v>2065</v>
      </c>
      <c r="D743" s="728"/>
      <c r="E743" s="214">
        <v>70122.200000000012</v>
      </c>
      <c r="F743" s="693"/>
      <c r="G743" s="690"/>
      <c r="H743" s="847"/>
      <c r="I743" s="847"/>
      <c r="J743" s="697"/>
    </row>
    <row r="744" spans="1:10" s="9" customFormat="1" ht="22.5" x14ac:dyDescent="0.2">
      <c r="A744" s="845" t="s">
        <v>2090</v>
      </c>
      <c r="B744" s="737" t="s">
        <v>1499</v>
      </c>
      <c r="C744" s="728" t="s">
        <v>2065</v>
      </c>
      <c r="D744" s="728"/>
      <c r="E744" s="214">
        <v>65670</v>
      </c>
      <c r="F744" s="693"/>
      <c r="G744" s="690"/>
      <c r="H744" s="847"/>
      <c r="I744" s="847"/>
      <c r="J744" s="697"/>
    </row>
    <row r="745" spans="1:10" s="9" customFormat="1" ht="22.5" x14ac:dyDescent="0.2">
      <c r="A745" s="845" t="s">
        <v>2091</v>
      </c>
      <c r="B745" s="737" t="s">
        <v>1887</v>
      </c>
      <c r="C745" s="693"/>
      <c r="D745" s="728"/>
      <c r="E745" s="214">
        <v>61603.439999999988</v>
      </c>
      <c r="F745" s="693"/>
      <c r="G745" s="690"/>
      <c r="H745" s="847"/>
      <c r="I745" s="847"/>
      <c r="J745" s="697"/>
    </row>
    <row r="746" spans="1:10" s="9" customFormat="1" ht="22.5" x14ac:dyDescent="0.2">
      <c r="A746" s="845" t="s">
        <v>2092</v>
      </c>
      <c r="B746" s="737" t="s">
        <v>1887</v>
      </c>
      <c r="C746" s="693"/>
      <c r="D746" s="728"/>
      <c r="E746" s="214">
        <v>60414.3</v>
      </c>
      <c r="F746" s="693"/>
      <c r="G746" s="690"/>
      <c r="H746" s="847"/>
      <c r="I746" s="847"/>
      <c r="J746" s="697"/>
    </row>
    <row r="747" spans="1:10" s="9" customFormat="1" ht="22.5" x14ac:dyDescent="0.2">
      <c r="A747" s="845" t="s">
        <v>2093</v>
      </c>
      <c r="B747" s="737" t="s">
        <v>1499</v>
      </c>
      <c r="C747" s="728" t="s">
        <v>2065</v>
      </c>
      <c r="D747" s="728"/>
      <c r="E747" s="214">
        <v>59804</v>
      </c>
      <c r="F747" s="693"/>
      <c r="G747" s="690"/>
      <c r="H747" s="847"/>
      <c r="I747" s="847"/>
      <c r="J747" s="697"/>
    </row>
    <row r="748" spans="1:10" s="9" customFormat="1" ht="22.5" x14ac:dyDescent="0.2">
      <c r="A748" s="845" t="s">
        <v>2094</v>
      </c>
      <c r="B748" s="737" t="s">
        <v>1499</v>
      </c>
      <c r="C748" s="728" t="s">
        <v>2065</v>
      </c>
      <c r="D748" s="728"/>
      <c r="E748" s="214">
        <v>55866.61</v>
      </c>
      <c r="F748" s="693"/>
      <c r="G748" s="690"/>
      <c r="H748" s="847"/>
      <c r="I748" s="847"/>
      <c r="J748" s="697"/>
    </row>
    <row r="749" spans="1:10" s="9" customFormat="1" ht="12" x14ac:dyDescent="0.2">
      <c r="A749" s="845" t="s">
        <v>2095</v>
      </c>
      <c r="B749" s="737" t="s">
        <v>1998</v>
      </c>
      <c r="C749" s="693"/>
      <c r="D749" s="728"/>
      <c r="E749" s="214">
        <v>55000</v>
      </c>
      <c r="F749" s="693"/>
      <c r="G749" s="690"/>
      <c r="H749" s="847"/>
      <c r="I749" s="847"/>
      <c r="J749" s="697"/>
    </row>
    <row r="750" spans="1:10" s="9" customFormat="1" ht="22.5" x14ac:dyDescent="0.2">
      <c r="A750" s="845" t="s">
        <v>2096</v>
      </c>
      <c r="B750" s="737" t="s">
        <v>1998</v>
      </c>
      <c r="C750" s="693"/>
      <c r="D750" s="728"/>
      <c r="E750" s="214">
        <v>50910.52</v>
      </c>
      <c r="F750" s="693"/>
      <c r="G750" s="690"/>
      <c r="H750" s="847"/>
      <c r="I750" s="847"/>
      <c r="J750" s="697"/>
    </row>
    <row r="751" spans="1:10" s="9" customFormat="1" ht="22.5" x14ac:dyDescent="0.2">
      <c r="A751" s="845" t="s">
        <v>2097</v>
      </c>
      <c r="B751" s="737" t="s">
        <v>1499</v>
      </c>
      <c r="C751" s="728" t="s">
        <v>2065</v>
      </c>
      <c r="D751" s="728"/>
      <c r="E751" s="214">
        <v>47016</v>
      </c>
      <c r="F751" s="693"/>
      <c r="G751" s="690"/>
      <c r="H751" s="847"/>
      <c r="I751" s="847"/>
      <c r="J751" s="697"/>
    </row>
    <row r="752" spans="1:10" s="9" customFormat="1" ht="22.5" x14ac:dyDescent="0.2">
      <c r="A752" s="845" t="s">
        <v>2098</v>
      </c>
      <c r="B752" s="737" t="s">
        <v>1998</v>
      </c>
      <c r="C752" s="693"/>
      <c r="D752" s="728"/>
      <c r="E752" s="214">
        <v>44080</v>
      </c>
      <c r="F752" s="693"/>
      <c r="G752" s="690"/>
      <c r="H752" s="847"/>
      <c r="I752" s="847"/>
      <c r="J752" s="785" t="s">
        <v>2099</v>
      </c>
    </row>
    <row r="753" spans="1:10" s="9" customFormat="1" ht="22.5" x14ac:dyDescent="0.2">
      <c r="A753" s="845" t="s">
        <v>2100</v>
      </c>
      <c r="B753" s="737" t="s">
        <v>1499</v>
      </c>
      <c r="C753" s="728" t="s">
        <v>2065</v>
      </c>
      <c r="D753" s="728"/>
      <c r="E753" s="214">
        <v>40631</v>
      </c>
      <c r="F753" s="693"/>
      <c r="G753" s="690"/>
      <c r="H753" s="847"/>
      <c r="I753" s="847"/>
      <c r="J753" s="697"/>
    </row>
    <row r="754" spans="1:10" s="9" customFormat="1" ht="22.5" x14ac:dyDescent="0.2">
      <c r="A754" s="845" t="s">
        <v>2101</v>
      </c>
      <c r="B754" s="737" t="s">
        <v>1499</v>
      </c>
      <c r="C754" s="728" t="s">
        <v>2065</v>
      </c>
      <c r="D754" s="728"/>
      <c r="E754" s="214">
        <v>39757.899999999994</v>
      </c>
      <c r="F754" s="693"/>
      <c r="G754" s="690"/>
      <c r="H754" s="847"/>
      <c r="I754" s="847"/>
      <c r="J754" s="697"/>
    </row>
    <row r="755" spans="1:10" s="9" customFormat="1" ht="22.5" x14ac:dyDescent="0.2">
      <c r="A755" s="845" t="s">
        <v>2102</v>
      </c>
      <c r="B755" s="759" t="s">
        <v>1889</v>
      </c>
      <c r="C755" s="693"/>
      <c r="D755" s="728"/>
      <c r="E755" s="214">
        <v>33986.17</v>
      </c>
      <c r="F755" s="693"/>
      <c r="G755" s="690"/>
      <c r="H755" s="847"/>
      <c r="I755" s="847"/>
      <c r="J755" s="697"/>
    </row>
    <row r="756" spans="1:10" s="9" customFormat="1" ht="22.5" x14ac:dyDescent="0.2">
      <c r="A756" s="845" t="s">
        <v>2103</v>
      </c>
      <c r="B756" s="759" t="s">
        <v>1889</v>
      </c>
      <c r="C756" s="693"/>
      <c r="D756" s="728"/>
      <c r="E756" s="214">
        <v>33597.279999999999</v>
      </c>
      <c r="F756" s="693"/>
      <c r="G756" s="690"/>
      <c r="H756" s="847"/>
      <c r="I756" s="847"/>
      <c r="J756" s="697"/>
    </row>
    <row r="757" spans="1:10" s="9" customFormat="1" ht="22.5" x14ac:dyDescent="0.2">
      <c r="A757" s="845" t="s">
        <v>2104</v>
      </c>
      <c r="B757" s="759" t="s">
        <v>1889</v>
      </c>
      <c r="C757" s="693"/>
      <c r="D757" s="728"/>
      <c r="E757" s="214">
        <v>33000</v>
      </c>
      <c r="F757" s="693"/>
      <c r="G757" s="690"/>
      <c r="H757" s="847"/>
      <c r="I757" s="847"/>
      <c r="J757" s="697"/>
    </row>
    <row r="758" spans="1:10" s="9" customFormat="1" ht="22.5" x14ac:dyDescent="0.2">
      <c r="A758" s="770" t="s">
        <v>2105</v>
      </c>
      <c r="B758" s="759" t="s">
        <v>1889</v>
      </c>
      <c r="C758" s="693"/>
      <c r="D758" s="728"/>
      <c r="E758" s="214">
        <v>33000</v>
      </c>
      <c r="F758" s="693"/>
      <c r="G758" s="690"/>
      <c r="H758" s="847"/>
      <c r="I758" s="847"/>
      <c r="J758" s="697"/>
    </row>
    <row r="759" spans="1:10" s="9" customFormat="1" ht="22.5" x14ac:dyDescent="0.2">
      <c r="A759" s="770" t="s">
        <v>2106</v>
      </c>
      <c r="B759" s="759" t="s">
        <v>1889</v>
      </c>
      <c r="C759" s="693"/>
      <c r="D759" s="728"/>
      <c r="E759" s="214">
        <v>33000</v>
      </c>
      <c r="F759" s="693"/>
      <c r="G759" s="690"/>
      <c r="H759" s="847"/>
      <c r="I759" s="847"/>
      <c r="J759" s="697"/>
    </row>
    <row r="760" spans="1:10" s="9" customFormat="1" ht="22.5" x14ac:dyDescent="0.2">
      <c r="A760" s="845" t="s">
        <v>2107</v>
      </c>
      <c r="B760" s="759" t="s">
        <v>1889</v>
      </c>
      <c r="C760" s="693"/>
      <c r="D760" s="728"/>
      <c r="E760" s="214">
        <v>32240.699999999997</v>
      </c>
      <c r="F760" s="693"/>
      <c r="G760" s="690"/>
      <c r="H760" s="847"/>
      <c r="I760" s="847"/>
      <c r="J760" s="697"/>
    </row>
    <row r="761" spans="1:10" s="9" customFormat="1" ht="22.5" x14ac:dyDescent="0.2">
      <c r="A761" s="845" t="s">
        <v>2108</v>
      </c>
      <c r="B761" s="759" t="s">
        <v>1889</v>
      </c>
      <c r="C761" s="693"/>
      <c r="D761" s="728"/>
      <c r="E761" s="214">
        <v>32000</v>
      </c>
      <c r="F761" s="693"/>
      <c r="G761" s="690"/>
      <c r="H761" s="847"/>
      <c r="I761" s="847"/>
      <c r="J761" s="697"/>
    </row>
    <row r="762" spans="1:10" s="9" customFormat="1" ht="22.5" x14ac:dyDescent="0.2">
      <c r="A762" s="845" t="s">
        <v>2109</v>
      </c>
      <c r="B762" s="759" t="s">
        <v>1889</v>
      </c>
      <c r="C762" s="693"/>
      <c r="D762" s="728"/>
      <c r="E762" s="214">
        <v>32000</v>
      </c>
      <c r="F762" s="693"/>
      <c r="G762" s="690"/>
      <c r="H762" s="847"/>
      <c r="I762" s="847"/>
      <c r="J762" s="697"/>
    </row>
    <row r="763" spans="1:10" s="9" customFormat="1" ht="22.5" x14ac:dyDescent="0.2">
      <c r="A763" s="845" t="s">
        <v>2110</v>
      </c>
      <c r="B763" s="759" t="s">
        <v>1889</v>
      </c>
      <c r="C763" s="693"/>
      <c r="D763" s="728"/>
      <c r="E763" s="214">
        <v>31963</v>
      </c>
      <c r="F763" s="693"/>
      <c r="G763" s="690"/>
      <c r="H763" s="847"/>
      <c r="I763" s="847"/>
      <c r="J763" s="697"/>
    </row>
    <row r="764" spans="1:10" s="9" customFormat="1" ht="22.5" x14ac:dyDescent="0.2">
      <c r="A764" s="845" t="s">
        <v>2111</v>
      </c>
      <c r="B764" s="759" t="s">
        <v>1889</v>
      </c>
      <c r="C764" s="693"/>
      <c r="D764" s="728"/>
      <c r="E764" s="214">
        <v>31146.149999999998</v>
      </c>
      <c r="F764" s="693"/>
      <c r="G764" s="690"/>
      <c r="H764" s="847"/>
      <c r="I764" s="847"/>
      <c r="J764" s="697"/>
    </row>
    <row r="765" spans="1:10" s="9" customFormat="1" ht="22.5" x14ac:dyDescent="0.2">
      <c r="A765" s="845" t="s">
        <v>2112</v>
      </c>
      <c r="B765" s="759" t="s">
        <v>1889</v>
      </c>
      <c r="C765" s="693"/>
      <c r="D765" s="728"/>
      <c r="E765" s="214">
        <v>30720</v>
      </c>
      <c r="F765" s="693"/>
      <c r="G765" s="690"/>
      <c r="H765" s="847"/>
      <c r="I765" s="847"/>
      <c r="J765" s="697"/>
    </row>
    <row r="766" spans="1:10" s="9" customFormat="1" ht="22.5" x14ac:dyDescent="0.2">
      <c r="A766" s="845" t="s">
        <v>2113</v>
      </c>
      <c r="B766" s="759" t="s">
        <v>1889</v>
      </c>
      <c r="C766" s="693"/>
      <c r="D766" s="728"/>
      <c r="E766" s="214">
        <v>30000</v>
      </c>
      <c r="F766" s="693"/>
      <c r="G766" s="690"/>
      <c r="H766" s="847"/>
      <c r="I766" s="847"/>
      <c r="J766" s="697"/>
    </row>
    <row r="767" spans="1:10" s="9" customFormat="1" ht="22.5" x14ac:dyDescent="0.2">
      <c r="A767" s="845" t="s">
        <v>2114</v>
      </c>
      <c r="B767" s="759" t="s">
        <v>1889</v>
      </c>
      <c r="C767" s="693"/>
      <c r="D767" s="728"/>
      <c r="E767" s="214">
        <v>30000</v>
      </c>
      <c r="F767" s="693"/>
      <c r="G767" s="690"/>
      <c r="H767" s="847"/>
      <c r="I767" s="847"/>
      <c r="J767" s="697"/>
    </row>
    <row r="768" spans="1:10" s="9" customFormat="1" ht="22.5" x14ac:dyDescent="0.2">
      <c r="A768" s="845" t="s">
        <v>2115</v>
      </c>
      <c r="B768" s="759" t="s">
        <v>1889</v>
      </c>
      <c r="C768" s="693"/>
      <c r="D768" s="728"/>
      <c r="E768" s="214">
        <v>30000</v>
      </c>
      <c r="F768" s="693"/>
      <c r="G768" s="690"/>
      <c r="H768" s="847"/>
      <c r="I768" s="847"/>
      <c r="J768" s="697"/>
    </row>
    <row r="769" spans="1:10" s="9" customFormat="1" ht="22.5" x14ac:dyDescent="0.2">
      <c r="A769" s="845" t="s">
        <v>2116</v>
      </c>
      <c r="B769" s="759" t="s">
        <v>1889</v>
      </c>
      <c r="C769" s="693"/>
      <c r="D769" s="728"/>
      <c r="E769" s="214">
        <v>28988.3</v>
      </c>
      <c r="F769" s="693"/>
      <c r="G769" s="690"/>
      <c r="H769" s="847"/>
      <c r="I769" s="847"/>
      <c r="J769" s="697"/>
    </row>
    <row r="770" spans="1:10" s="9" customFormat="1" ht="22.5" x14ac:dyDescent="0.2">
      <c r="A770" s="845" t="s">
        <v>2117</v>
      </c>
      <c r="B770" s="759" t="s">
        <v>1889</v>
      </c>
      <c r="C770" s="693"/>
      <c r="D770" s="728"/>
      <c r="E770" s="214">
        <v>27388.260000000002</v>
      </c>
      <c r="F770" s="693"/>
      <c r="G770" s="690"/>
      <c r="H770" s="847"/>
      <c r="I770" s="847"/>
      <c r="J770" s="697"/>
    </row>
    <row r="771" spans="1:10" s="9" customFormat="1" ht="22.5" x14ac:dyDescent="0.2">
      <c r="A771" s="845" t="s">
        <v>2118</v>
      </c>
      <c r="B771" s="759" t="s">
        <v>1889</v>
      </c>
      <c r="C771" s="693"/>
      <c r="D771" s="728"/>
      <c r="E771" s="214">
        <v>26000</v>
      </c>
      <c r="F771" s="693"/>
      <c r="G771" s="690"/>
      <c r="H771" s="847"/>
      <c r="I771" s="847"/>
      <c r="J771" s="697"/>
    </row>
    <row r="772" spans="1:10" s="9" customFormat="1" ht="22.5" x14ac:dyDescent="0.2">
      <c r="A772" s="845" t="s">
        <v>2119</v>
      </c>
      <c r="B772" s="759" t="s">
        <v>1889</v>
      </c>
      <c r="C772" s="693"/>
      <c r="D772" s="728"/>
      <c r="E772" s="214">
        <v>28588.5</v>
      </c>
      <c r="F772" s="693"/>
      <c r="G772" s="690"/>
      <c r="H772" s="847"/>
      <c r="I772" s="847"/>
      <c r="J772" s="697"/>
    </row>
    <row r="773" spans="1:10" s="9" customFormat="1" ht="22.5" x14ac:dyDescent="0.2">
      <c r="A773" s="845" t="s">
        <v>2120</v>
      </c>
      <c r="B773" s="759" t="s">
        <v>1889</v>
      </c>
      <c r="C773" s="693"/>
      <c r="D773" s="728"/>
      <c r="E773" s="214">
        <v>25800</v>
      </c>
      <c r="F773" s="693"/>
      <c r="G773" s="690"/>
      <c r="H773" s="847"/>
      <c r="I773" s="847"/>
      <c r="J773" s="697"/>
    </row>
    <row r="774" spans="1:10" s="9" customFormat="1" ht="22.5" x14ac:dyDescent="0.2">
      <c r="A774" s="845" t="s">
        <v>2121</v>
      </c>
      <c r="B774" s="759" t="s">
        <v>1889</v>
      </c>
      <c r="C774" s="693"/>
      <c r="D774" s="728"/>
      <c r="E774" s="214">
        <v>25717.3</v>
      </c>
      <c r="F774" s="693"/>
      <c r="G774" s="690"/>
      <c r="H774" s="847"/>
      <c r="I774" s="847"/>
      <c r="J774" s="697"/>
    </row>
    <row r="775" spans="1:10" s="9" customFormat="1" ht="22.5" x14ac:dyDescent="0.2">
      <c r="A775" s="845" t="s">
        <v>2122</v>
      </c>
      <c r="B775" s="759" t="s">
        <v>1889</v>
      </c>
      <c r="C775" s="693"/>
      <c r="D775" s="728"/>
      <c r="E775" s="214">
        <v>25000</v>
      </c>
      <c r="F775" s="693"/>
      <c r="G775" s="690"/>
      <c r="H775" s="847"/>
      <c r="I775" s="847"/>
      <c r="J775" s="697"/>
    </row>
    <row r="776" spans="1:10" s="9" customFormat="1" ht="22.5" x14ac:dyDescent="0.2">
      <c r="A776" s="845" t="s">
        <v>2123</v>
      </c>
      <c r="B776" s="759" t="s">
        <v>1889</v>
      </c>
      <c r="C776" s="693"/>
      <c r="D776" s="728"/>
      <c r="E776" s="214">
        <v>25000</v>
      </c>
      <c r="F776" s="693"/>
      <c r="G776" s="690"/>
      <c r="H776" s="847"/>
      <c r="I776" s="847"/>
      <c r="J776" s="697"/>
    </row>
    <row r="777" spans="1:10" s="9" customFormat="1" ht="22.5" x14ac:dyDescent="0.2">
      <c r="A777" s="845" t="s">
        <v>2124</v>
      </c>
      <c r="B777" s="759" t="s">
        <v>1889</v>
      </c>
      <c r="C777" s="693"/>
      <c r="D777" s="728"/>
      <c r="E777" s="214">
        <v>24711.449999999997</v>
      </c>
      <c r="F777" s="693"/>
      <c r="G777" s="690"/>
      <c r="H777" s="847"/>
      <c r="I777" s="847"/>
      <c r="J777" s="697"/>
    </row>
    <row r="778" spans="1:10" s="9" customFormat="1" ht="22.5" x14ac:dyDescent="0.2">
      <c r="A778" s="845" t="s">
        <v>2125</v>
      </c>
      <c r="B778" s="759" t="s">
        <v>1889</v>
      </c>
      <c r="C778" s="693"/>
      <c r="D778" s="728"/>
      <c r="E778" s="214">
        <v>24000</v>
      </c>
      <c r="F778" s="693"/>
      <c r="G778" s="690"/>
      <c r="H778" s="847"/>
      <c r="I778" s="847"/>
      <c r="J778" s="697"/>
    </row>
    <row r="779" spans="1:10" s="9" customFormat="1" ht="22.5" x14ac:dyDescent="0.2">
      <c r="A779" s="845" t="s">
        <v>2126</v>
      </c>
      <c r="B779" s="759" t="s">
        <v>1889</v>
      </c>
      <c r="C779" s="693"/>
      <c r="D779" s="728"/>
      <c r="E779" s="214">
        <v>24000</v>
      </c>
      <c r="F779" s="693"/>
      <c r="G779" s="690"/>
      <c r="H779" s="847"/>
      <c r="I779" s="847"/>
      <c r="J779" s="697"/>
    </row>
    <row r="780" spans="1:10" s="9" customFormat="1" ht="22.5" x14ac:dyDescent="0.2">
      <c r="A780" s="845" t="s">
        <v>2127</v>
      </c>
      <c r="B780" s="759" t="s">
        <v>1889</v>
      </c>
      <c r="C780" s="693"/>
      <c r="D780" s="728"/>
      <c r="E780" s="214">
        <v>22166.570000000003</v>
      </c>
      <c r="F780" s="693"/>
      <c r="G780" s="690"/>
      <c r="H780" s="847"/>
      <c r="I780" s="847"/>
      <c r="J780" s="697"/>
    </row>
    <row r="781" spans="1:10" s="9" customFormat="1" ht="22.5" x14ac:dyDescent="0.2">
      <c r="A781" s="845" t="s">
        <v>2128</v>
      </c>
      <c r="B781" s="759" t="s">
        <v>1889</v>
      </c>
      <c r="C781" s="693"/>
      <c r="D781" s="728"/>
      <c r="E781" s="214">
        <v>22000</v>
      </c>
      <c r="F781" s="693"/>
      <c r="G781" s="690"/>
      <c r="H781" s="847"/>
      <c r="I781" s="847"/>
      <c r="J781" s="697"/>
    </row>
    <row r="782" spans="1:10" s="9" customFormat="1" ht="22.5" x14ac:dyDescent="0.2">
      <c r="A782" s="845" t="s">
        <v>2129</v>
      </c>
      <c r="B782" s="759" t="s">
        <v>1889</v>
      </c>
      <c r="C782" s="693"/>
      <c r="D782" s="728"/>
      <c r="E782" s="214">
        <v>21000</v>
      </c>
      <c r="F782" s="693"/>
      <c r="G782" s="690"/>
      <c r="H782" s="847"/>
      <c r="I782" s="847"/>
      <c r="J782" s="697"/>
    </row>
    <row r="783" spans="1:10" s="9" customFormat="1" ht="22.5" x14ac:dyDescent="0.2">
      <c r="A783" s="845" t="s">
        <v>2130</v>
      </c>
      <c r="B783" s="759" t="s">
        <v>1889</v>
      </c>
      <c r="C783" s="693"/>
      <c r="D783" s="728"/>
      <c r="E783" s="214">
        <v>20311.62</v>
      </c>
      <c r="F783" s="693"/>
      <c r="G783" s="690"/>
      <c r="H783" s="847"/>
      <c r="I783" s="847"/>
      <c r="J783" s="697"/>
    </row>
    <row r="784" spans="1:10" s="9" customFormat="1" ht="22.5" x14ac:dyDescent="0.2">
      <c r="A784" s="845" t="s">
        <v>2131</v>
      </c>
      <c r="B784" s="759" t="s">
        <v>1889</v>
      </c>
      <c r="C784" s="693"/>
      <c r="D784" s="728"/>
      <c r="E784" s="214">
        <v>20000</v>
      </c>
      <c r="F784" s="693"/>
      <c r="G784" s="690"/>
      <c r="H784" s="847"/>
      <c r="I784" s="847"/>
      <c r="J784" s="697"/>
    </row>
    <row r="785" spans="1:10" s="9" customFormat="1" ht="22.5" x14ac:dyDescent="0.2">
      <c r="A785" s="845" t="s">
        <v>2132</v>
      </c>
      <c r="B785" s="759" t="s">
        <v>1889</v>
      </c>
      <c r="C785" s="693"/>
      <c r="D785" s="728"/>
      <c r="E785" s="214">
        <v>20000</v>
      </c>
      <c r="F785" s="693"/>
      <c r="G785" s="690"/>
      <c r="H785" s="847"/>
      <c r="I785" s="847"/>
      <c r="J785" s="697"/>
    </row>
    <row r="786" spans="1:10" s="9" customFormat="1" ht="22.5" x14ac:dyDescent="0.2">
      <c r="A786" s="845" t="s">
        <v>2133</v>
      </c>
      <c r="B786" s="759" t="s">
        <v>1889</v>
      </c>
      <c r="C786" s="693"/>
      <c r="D786" s="728"/>
      <c r="E786" s="214">
        <v>18000</v>
      </c>
      <c r="F786" s="693"/>
      <c r="G786" s="690"/>
      <c r="H786" s="847"/>
      <c r="I786" s="847"/>
      <c r="J786" s="697"/>
    </row>
    <row r="787" spans="1:10" s="9" customFormat="1" ht="22.5" x14ac:dyDescent="0.2">
      <c r="A787" s="845" t="s">
        <v>2134</v>
      </c>
      <c r="B787" s="759" t="s">
        <v>1889</v>
      </c>
      <c r="C787" s="693"/>
      <c r="D787" s="728"/>
      <c r="E787" s="214">
        <v>17730</v>
      </c>
      <c r="F787" s="693"/>
      <c r="G787" s="690"/>
      <c r="H787" s="847"/>
      <c r="I787" s="847"/>
      <c r="J787" s="697"/>
    </row>
    <row r="788" spans="1:10" s="9" customFormat="1" ht="22.5" x14ac:dyDescent="0.2">
      <c r="A788" s="845" t="s">
        <v>2135</v>
      </c>
      <c r="B788" s="759" t="s">
        <v>1889</v>
      </c>
      <c r="C788" s="693"/>
      <c r="D788" s="728"/>
      <c r="E788" s="214">
        <v>17432.5</v>
      </c>
      <c r="F788" s="693"/>
      <c r="G788" s="690"/>
      <c r="H788" s="847"/>
      <c r="I788" s="847"/>
      <c r="J788" s="697"/>
    </row>
    <row r="789" spans="1:10" s="9" customFormat="1" ht="22.5" x14ac:dyDescent="0.2">
      <c r="A789" s="845" t="s">
        <v>2136</v>
      </c>
      <c r="B789" s="759" t="s">
        <v>1889</v>
      </c>
      <c r="C789" s="693"/>
      <c r="D789" s="728"/>
      <c r="E789" s="214">
        <v>16590</v>
      </c>
      <c r="F789" s="693"/>
      <c r="G789" s="690"/>
      <c r="H789" s="847"/>
      <c r="I789" s="847"/>
      <c r="J789" s="697"/>
    </row>
    <row r="790" spans="1:10" s="9" customFormat="1" ht="22.5" x14ac:dyDescent="0.2">
      <c r="A790" s="845" t="s">
        <v>2137</v>
      </c>
      <c r="B790" s="759" t="s">
        <v>1889</v>
      </c>
      <c r="C790" s="693"/>
      <c r="D790" s="728"/>
      <c r="E790" s="214">
        <v>16000</v>
      </c>
      <c r="F790" s="693"/>
      <c r="G790" s="690"/>
      <c r="H790" s="847"/>
      <c r="I790" s="847"/>
      <c r="J790" s="697"/>
    </row>
    <row r="791" spans="1:10" s="9" customFormat="1" ht="22.5" x14ac:dyDescent="0.2">
      <c r="A791" s="845" t="s">
        <v>2138</v>
      </c>
      <c r="B791" s="759" t="s">
        <v>1889</v>
      </c>
      <c r="C791" s="693"/>
      <c r="D791" s="728"/>
      <c r="E791" s="214">
        <v>16000</v>
      </c>
      <c r="F791" s="693"/>
      <c r="G791" s="690"/>
      <c r="H791" s="847"/>
      <c r="I791" s="847"/>
      <c r="J791" s="697"/>
    </row>
    <row r="792" spans="1:10" s="9" customFormat="1" ht="22.5" x14ac:dyDescent="0.2">
      <c r="A792" s="845" t="s">
        <v>2139</v>
      </c>
      <c r="B792" s="759" t="s">
        <v>1889</v>
      </c>
      <c r="C792" s="693"/>
      <c r="D792" s="728"/>
      <c r="E792" s="214">
        <v>15646.900000000003</v>
      </c>
      <c r="F792" s="693"/>
      <c r="G792" s="690"/>
      <c r="H792" s="847"/>
      <c r="I792" s="847"/>
      <c r="J792" s="697"/>
    </row>
    <row r="793" spans="1:10" s="9" customFormat="1" ht="22.5" x14ac:dyDescent="0.2">
      <c r="A793" s="845" t="s">
        <v>2140</v>
      </c>
      <c r="B793" s="759" t="s">
        <v>1889</v>
      </c>
      <c r="C793" s="693"/>
      <c r="D793" s="728"/>
      <c r="E793" s="214">
        <v>15254.36</v>
      </c>
      <c r="F793" s="693"/>
      <c r="G793" s="690"/>
      <c r="H793" s="847"/>
      <c r="I793" s="847"/>
      <c r="J793" s="697"/>
    </row>
    <row r="794" spans="1:10" s="9" customFormat="1" ht="22.5" x14ac:dyDescent="0.2">
      <c r="A794" s="845" t="s">
        <v>2141</v>
      </c>
      <c r="B794" s="759" t="s">
        <v>1889</v>
      </c>
      <c r="C794" s="693"/>
      <c r="D794" s="728"/>
      <c r="E794" s="214">
        <v>33350</v>
      </c>
      <c r="F794" s="693"/>
      <c r="G794" s="690"/>
      <c r="H794" s="847"/>
      <c r="I794" s="847"/>
      <c r="J794" s="697"/>
    </row>
    <row r="795" spans="1:10" s="9" customFormat="1" ht="22.5" x14ac:dyDescent="0.2">
      <c r="A795" s="845" t="s">
        <v>2142</v>
      </c>
      <c r="B795" s="759" t="s">
        <v>1889</v>
      </c>
      <c r="C795" s="693"/>
      <c r="D795" s="728"/>
      <c r="E795" s="214">
        <v>15000</v>
      </c>
      <c r="F795" s="693"/>
      <c r="G795" s="690"/>
      <c r="H795" s="847"/>
      <c r="I795" s="847"/>
      <c r="J795" s="697"/>
    </row>
    <row r="796" spans="1:10" s="9" customFormat="1" ht="22.5" x14ac:dyDescent="0.2">
      <c r="A796" s="845" t="s">
        <v>2143</v>
      </c>
      <c r="B796" s="759" t="s">
        <v>1889</v>
      </c>
      <c r="C796" s="693"/>
      <c r="D796" s="728"/>
      <c r="E796" s="214">
        <v>15000</v>
      </c>
      <c r="F796" s="693"/>
      <c r="G796" s="690"/>
      <c r="H796" s="847"/>
      <c r="I796" s="847"/>
      <c r="J796" s="697"/>
    </row>
    <row r="797" spans="1:10" s="9" customFormat="1" ht="22.5" x14ac:dyDescent="0.2">
      <c r="A797" s="845" t="s">
        <v>2144</v>
      </c>
      <c r="B797" s="759" t="s">
        <v>1889</v>
      </c>
      <c r="C797" s="693"/>
      <c r="D797" s="728"/>
      <c r="E797" s="214">
        <v>15000</v>
      </c>
      <c r="F797" s="693"/>
      <c r="G797" s="690"/>
      <c r="H797" s="847"/>
      <c r="I797" s="847"/>
      <c r="J797" s="697"/>
    </row>
    <row r="798" spans="1:10" s="9" customFormat="1" ht="22.5" x14ac:dyDescent="0.2">
      <c r="A798" s="845" t="s">
        <v>2145</v>
      </c>
      <c r="B798" s="759" t="s">
        <v>1889</v>
      </c>
      <c r="C798" s="693"/>
      <c r="D798" s="728"/>
      <c r="E798" s="214">
        <v>15000</v>
      </c>
      <c r="F798" s="693"/>
      <c r="G798" s="690"/>
      <c r="H798" s="847"/>
      <c r="I798" s="847"/>
      <c r="J798" s="697"/>
    </row>
    <row r="799" spans="1:10" s="9" customFormat="1" ht="22.5" x14ac:dyDescent="0.2">
      <c r="A799" s="845" t="s">
        <v>2146</v>
      </c>
      <c r="B799" s="759" t="s">
        <v>1889</v>
      </c>
      <c r="C799" s="693"/>
      <c r="D799" s="728"/>
      <c r="E799" s="214">
        <v>13000</v>
      </c>
      <c r="F799" s="693"/>
      <c r="G799" s="690"/>
      <c r="H799" s="847"/>
      <c r="I799" s="847"/>
      <c r="J799" s="697"/>
    </row>
    <row r="800" spans="1:10" s="9" customFormat="1" ht="22.5" x14ac:dyDescent="0.2">
      <c r="A800" s="845" t="s">
        <v>2147</v>
      </c>
      <c r="B800" s="759" t="s">
        <v>1889</v>
      </c>
      <c r="C800" s="693"/>
      <c r="D800" s="728"/>
      <c r="E800" s="214">
        <v>12800</v>
      </c>
      <c r="F800" s="693"/>
      <c r="G800" s="690"/>
      <c r="H800" s="847"/>
      <c r="I800" s="847"/>
      <c r="J800" s="697"/>
    </row>
    <row r="801" spans="1:10" s="9" customFormat="1" ht="22.5" x14ac:dyDescent="0.2">
      <c r="A801" s="845" t="s">
        <v>2148</v>
      </c>
      <c r="B801" s="759" t="s">
        <v>1889</v>
      </c>
      <c r="C801" s="693"/>
      <c r="D801" s="728"/>
      <c r="E801" s="214">
        <v>12000</v>
      </c>
      <c r="F801" s="693"/>
      <c r="G801" s="690"/>
      <c r="H801" s="847"/>
      <c r="I801" s="847"/>
      <c r="J801" s="697"/>
    </row>
    <row r="802" spans="1:10" s="9" customFormat="1" ht="23.25" thickBot="1" x14ac:dyDescent="0.25">
      <c r="A802" s="851" t="s">
        <v>2149</v>
      </c>
      <c r="B802" s="852" t="s">
        <v>1889</v>
      </c>
      <c r="C802" s="853"/>
      <c r="D802" s="854"/>
      <c r="E802" s="855">
        <v>10000</v>
      </c>
      <c r="F802" s="853"/>
      <c r="G802" s="856"/>
      <c r="H802" s="857"/>
      <c r="I802" s="857"/>
      <c r="J802" s="858"/>
    </row>
    <row r="803" spans="1:10" ht="28.15" customHeight="1" thickTop="1" thickBot="1" x14ac:dyDescent="0.25">
      <c r="A803" s="1982" t="s">
        <v>569</v>
      </c>
      <c r="B803" s="1982"/>
      <c r="C803" s="1982"/>
      <c r="D803" s="1982"/>
      <c r="E803" s="1982"/>
      <c r="F803" s="1982"/>
      <c r="G803" s="1982"/>
      <c r="H803" s="1982"/>
      <c r="I803" s="1982"/>
      <c r="J803" s="1982"/>
    </row>
    <row r="804" spans="1:10" s="801" customFormat="1" ht="19.899999999999999" customHeight="1" thickTop="1" x14ac:dyDescent="0.2">
      <c r="A804" s="1033" t="s">
        <v>353</v>
      </c>
      <c r="B804" s="802"/>
      <c r="C804" s="802"/>
      <c r="D804" s="802"/>
      <c r="E804" s="802"/>
      <c r="F804" s="802"/>
      <c r="G804" s="802"/>
      <c r="H804" s="802"/>
      <c r="I804" s="802"/>
      <c r="J804" s="803"/>
    </row>
    <row r="805" spans="1:10" s="801" customFormat="1" ht="33.75" x14ac:dyDescent="0.2">
      <c r="A805" s="804" t="s">
        <v>2150</v>
      </c>
      <c r="B805" s="805" t="s">
        <v>1424</v>
      </c>
      <c r="C805" s="806" t="s">
        <v>830</v>
      </c>
      <c r="D805" s="806" t="s">
        <v>2151</v>
      </c>
      <c r="E805" s="807">
        <v>89390.399999999994</v>
      </c>
      <c r="F805" s="1865" t="s">
        <v>2152</v>
      </c>
      <c r="G805" s="805" t="s">
        <v>2153</v>
      </c>
      <c r="H805" s="808">
        <v>43781</v>
      </c>
      <c r="I805" s="808">
        <v>44786</v>
      </c>
      <c r="J805" s="809"/>
    </row>
    <row r="806" spans="1:10" s="801" customFormat="1" ht="90" x14ac:dyDescent="0.2">
      <c r="A806" s="804" t="s">
        <v>2154</v>
      </c>
      <c r="B806" s="805" t="s">
        <v>1621</v>
      </c>
      <c r="C806" s="806" t="s">
        <v>830</v>
      </c>
      <c r="D806" s="806" t="s">
        <v>2155</v>
      </c>
      <c r="E806" s="807">
        <v>1762003.76</v>
      </c>
      <c r="F806" s="1865" t="s">
        <v>2156</v>
      </c>
      <c r="G806" s="805" t="s">
        <v>2153</v>
      </c>
      <c r="H806" s="808">
        <v>44062</v>
      </c>
      <c r="I806" s="808">
        <v>45157</v>
      </c>
      <c r="J806" s="809"/>
    </row>
    <row r="807" spans="1:10" s="801" customFormat="1" ht="33.75" x14ac:dyDescent="0.2">
      <c r="A807" s="804" t="s">
        <v>2157</v>
      </c>
      <c r="B807" s="805" t="s">
        <v>2158</v>
      </c>
      <c r="C807" s="806" t="s">
        <v>830</v>
      </c>
      <c r="D807" s="806" t="s">
        <v>2159</v>
      </c>
      <c r="E807" s="807">
        <v>88399.23</v>
      </c>
      <c r="F807" s="1865" t="s">
        <v>2160</v>
      </c>
      <c r="G807" s="805" t="s">
        <v>2153</v>
      </c>
      <c r="H807" s="808">
        <v>44076</v>
      </c>
      <c r="I807" s="808">
        <v>44776</v>
      </c>
      <c r="J807" s="809"/>
    </row>
    <row r="808" spans="1:10" s="801" customFormat="1" ht="56.25" x14ac:dyDescent="0.2">
      <c r="A808" s="804" t="s">
        <v>2161</v>
      </c>
      <c r="B808" s="805" t="s">
        <v>1621</v>
      </c>
      <c r="C808" s="806" t="s">
        <v>830</v>
      </c>
      <c r="D808" s="806" t="s">
        <v>2162</v>
      </c>
      <c r="E808" s="807">
        <v>2773415.29</v>
      </c>
      <c r="F808" s="1865" t="s">
        <v>2163</v>
      </c>
      <c r="G808" s="805" t="s">
        <v>2153</v>
      </c>
      <c r="H808" s="808">
        <v>44077</v>
      </c>
      <c r="I808" s="808">
        <v>44442</v>
      </c>
      <c r="J808" s="809"/>
    </row>
    <row r="809" spans="1:10" s="801" customFormat="1" ht="101.25" x14ac:dyDescent="0.2">
      <c r="A809" s="804" t="s">
        <v>2164</v>
      </c>
      <c r="B809" s="805" t="s">
        <v>1424</v>
      </c>
      <c r="C809" s="806" t="s">
        <v>2165</v>
      </c>
      <c r="D809" s="806" t="s">
        <v>2166</v>
      </c>
      <c r="E809" s="807">
        <v>627000</v>
      </c>
      <c r="F809" s="1865" t="s">
        <v>2167</v>
      </c>
      <c r="G809" s="805" t="s">
        <v>2153</v>
      </c>
      <c r="H809" s="808">
        <v>44224</v>
      </c>
      <c r="I809" s="808">
        <v>44345</v>
      </c>
      <c r="J809" s="809"/>
    </row>
    <row r="810" spans="1:10" s="801" customFormat="1" ht="90" x14ac:dyDescent="0.2">
      <c r="A810" s="804" t="s">
        <v>2168</v>
      </c>
      <c r="B810" s="805" t="s">
        <v>1424</v>
      </c>
      <c r="C810" s="806" t="s">
        <v>2165</v>
      </c>
      <c r="D810" s="806" t="s">
        <v>2166</v>
      </c>
      <c r="E810" s="807">
        <v>439000</v>
      </c>
      <c r="F810" s="1865" t="s">
        <v>2167</v>
      </c>
      <c r="G810" s="805" t="s">
        <v>2153</v>
      </c>
      <c r="H810" s="808">
        <v>44224</v>
      </c>
      <c r="I810" s="808">
        <v>44315</v>
      </c>
      <c r="J810" s="809"/>
    </row>
    <row r="811" spans="1:10" s="801" customFormat="1" ht="67.5" x14ac:dyDescent="0.2">
      <c r="A811" s="804" t="s">
        <v>2169</v>
      </c>
      <c r="B811" s="805" t="s">
        <v>2170</v>
      </c>
      <c r="C811" s="806" t="s">
        <v>2165</v>
      </c>
      <c r="D811" s="806" t="s">
        <v>2171</v>
      </c>
      <c r="E811" s="807">
        <v>499600</v>
      </c>
      <c r="F811" s="1866" t="s">
        <v>2172</v>
      </c>
      <c r="G811" s="805" t="s">
        <v>2153</v>
      </c>
      <c r="H811" s="808" t="s">
        <v>2173</v>
      </c>
      <c r="I811" s="808">
        <v>44665</v>
      </c>
      <c r="J811" s="810"/>
    </row>
    <row r="812" spans="1:10" s="801" customFormat="1" ht="56.25" x14ac:dyDescent="0.2">
      <c r="A812" s="804" t="s">
        <v>2174</v>
      </c>
      <c r="B812" s="805" t="s">
        <v>2175</v>
      </c>
      <c r="C812" s="806" t="s">
        <v>2165</v>
      </c>
      <c r="D812" s="806" t="s">
        <v>2171</v>
      </c>
      <c r="E812" s="807">
        <v>409980</v>
      </c>
      <c r="F812" s="1865" t="s">
        <v>2176</v>
      </c>
      <c r="G812" s="805" t="s">
        <v>2153</v>
      </c>
      <c r="H812" s="808" t="s">
        <v>2177</v>
      </c>
      <c r="I812" s="808">
        <v>44670</v>
      </c>
      <c r="J812" s="810"/>
    </row>
    <row r="813" spans="1:10" s="801" customFormat="1" ht="97.5" x14ac:dyDescent="0.2">
      <c r="A813" s="804" t="s">
        <v>2178</v>
      </c>
      <c r="B813" s="805" t="s">
        <v>2175</v>
      </c>
      <c r="C813" s="806" t="s">
        <v>2165</v>
      </c>
      <c r="D813" s="806" t="s">
        <v>2171</v>
      </c>
      <c r="E813" s="807">
        <v>636990</v>
      </c>
      <c r="F813" s="1866" t="s">
        <v>2179</v>
      </c>
      <c r="G813" s="805" t="s">
        <v>2153</v>
      </c>
      <c r="H813" s="808" t="s">
        <v>2177</v>
      </c>
      <c r="I813" s="808">
        <v>44670</v>
      </c>
      <c r="J813" s="810"/>
    </row>
    <row r="814" spans="1:10" s="801" customFormat="1" ht="45" x14ac:dyDescent="0.2">
      <c r="A814" s="804" t="s">
        <v>2180</v>
      </c>
      <c r="B814" s="805" t="s">
        <v>2175</v>
      </c>
      <c r="C814" s="805" t="s">
        <v>2165</v>
      </c>
      <c r="D814" s="806" t="s">
        <v>2181</v>
      </c>
      <c r="E814" s="807">
        <v>368000</v>
      </c>
      <c r="F814" s="1865" t="s">
        <v>2182</v>
      </c>
      <c r="G814" s="805" t="s">
        <v>2153</v>
      </c>
      <c r="H814" s="808">
        <v>44372</v>
      </c>
      <c r="I814" s="808">
        <v>44417</v>
      </c>
      <c r="J814" s="809"/>
    </row>
    <row r="815" spans="1:10" s="801" customFormat="1" ht="56.25" x14ac:dyDescent="0.2">
      <c r="A815" s="804" t="s">
        <v>2383</v>
      </c>
      <c r="B815" s="805" t="s">
        <v>2183</v>
      </c>
      <c r="C815" s="805" t="s">
        <v>2165</v>
      </c>
      <c r="D815" s="806" t="s">
        <v>2184</v>
      </c>
      <c r="E815" s="807">
        <v>926300</v>
      </c>
      <c r="F815" s="1865" t="s">
        <v>2185</v>
      </c>
      <c r="G815" s="805" t="s">
        <v>2153</v>
      </c>
      <c r="H815" s="808" t="s">
        <v>2186</v>
      </c>
      <c r="I815" s="808">
        <v>44691</v>
      </c>
      <c r="J815" s="810"/>
    </row>
    <row r="816" spans="1:10" s="801" customFormat="1" ht="67.5" x14ac:dyDescent="0.2">
      <c r="A816" s="804" t="s">
        <v>2384</v>
      </c>
      <c r="B816" s="805" t="s">
        <v>2187</v>
      </c>
      <c r="C816" s="805" t="s">
        <v>2165</v>
      </c>
      <c r="D816" s="806" t="s">
        <v>2188</v>
      </c>
      <c r="E816" s="807">
        <v>209500</v>
      </c>
      <c r="F816" s="1865" t="s">
        <v>2189</v>
      </c>
      <c r="G816" s="805" t="s">
        <v>2153</v>
      </c>
      <c r="H816" s="808" t="s">
        <v>2190</v>
      </c>
      <c r="I816" s="808">
        <v>44692</v>
      </c>
      <c r="J816" s="810"/>
    </row>
    <row r="817" spans="1:10" s="801" customFormat="1" ht="33.75" x14ac:dyDescent="0.2">
      <c r="A817" s="804" t="s">
        <v>2191</v>
      </c>
      <c r="B817" s="805" t="s">
        <v>1621</v>
      </c>
      <c r="C817" s="805" t="s">
        <v>830</v>
      </c>
      <c r="D817" s="806" t="s">
        <v>2192</v>
      </c>
      <c r="E817" s="807">
        <v>2956974.14</v>
      </c>
      <c r="F817" s="1865" t="s">
        <v>2193</v>
      </c>
      <c r="G817" s="805" t="s">
        <v>2153</v>
      </c>
      <c r="H817" s="808">
        <v>43274</v>
      </c>
      <c r="I817" s="808">
        <v>43274</v>
      </c>
      <c r="J817" s="809"/>
    </row>
    <row r="818" spans="1:10" s="801" customFormat="1" ht="33.75" x14ac:dyDescent="0.2">
      <c r="A818" s="804" t="s">
        <v>2194</v>
      </c>
      <c r="B818" s="805" t="s">
        <v>1621</v>
      </c>
      <c r="C818" s="805" t="s">
        <v>830</v>
      </c>
      <c r="D818" s="806" t="s">
        <v>2195</v>
      </c>
      <c r="E818" s="807">
        <v>688987.8</v>
      </c>
      <c r="F818" s="1865" t="s">
        <v>2196</v>
      </c>
      <c r="G818" s="805" t="s">
        <v>2153</v>
      </c>
      <c r="H818" s="808">
        <v>43802</v>
      </c>
      <c r="I818" s="808">
        <v>44806</v>
      </c>
      <c r="J818" s="809"/>
    </row>
    <row r="819" spans="1:10" s="801" customFormat="1" ht="22.5" x14ac:dyDescent="0.2">
      <c r="A819" s="804" t="s">
        <v>2197</v>
      </c>
      <c r="B819" s="805" t="s">
        <v>2198</v>
      </c>
      <c r="C819" s="806" t="s">
        <v>830</v>
      </c>
      <c r="D819" s="806" t="s">
        <v>2199</v>
      </c>
      <c r="E819" s="807">
        <v>98400</v>
      </c>
      <c r="F819" s="1865" t="s">
        <v>2200</v>
      </c>
      <c r="G819" s="805" t="s">
        <v>2201</v>
      </c>
      <c r="H819" s="808">
        <v>44069</v>
      </c>
      <c r="I819" s="808">
        <v>44433</v>
      </c>
      <c r="J819" s="809"/>
    </row>
    <row r="820" spans="1:10" s="801" customFormat="1" ht="33.75" x14ac:dyDescent="0.2">
      <c r="A820" s="804" t="s">
        <v>2202</v>
      </c>
      <c r="B820" s="805" t="s">
        <v>2198</v>
      </c>
      <c r="C820" s="806" t="s">
        <v>830</v>
      </c>
      <c r="D820" s="806" t="s">
        <v>2203</v>
      </c>
      <c r="E820" s="807">
        <v>225600</v>
      </c>
      <c r="F820" s="1865" t="s">
        <v>2204</v>
      </c>
      <c r="G820" s="805" t="s">
        <v>2153</v>
      </c>
      <c r="H820" s="808">
        <v>44112</v>
      </c>
      <c r="I820" s="808">
        <v>44841</v>
      </c>
      <c r="J820" s="809"/>
    </row>
    <row r="821" spans="1:10" s="801" customFormat="1" ht="22.5" x14ac:dyDescent="0.2">
      <c r="A821" s="804" t="s">
        <v>2205</v>
      </c>
      <c r="B821" s="805" t="s">
        <v>2198</v>
      </c>
      <c r="C821" s="806" t="s">
        <v>830</v>
      </c>
      <c r="D821" s="806" t="s">
        <v>2206</v>
      </c>
      <c r="E821" s="807">
        <v>94800</v>
      </c>
      <c r="F821" s="1865" t="s">
        <v>2207</v>
      </c>
      <c r="G821" s="805" t="s">
        <v>2153</v>
      </c>
      <c r="H821" s="808">
        <v>44106</v>
      </c>
      <c r="I821" s="808">
        <v>44471</v>
      </c>
      <c r="J821" s="809"/>
    </row>
    <row r="822" spans="1:10" s="801" customFormat="1" ht="45" x14ac:dyDescent="0.2">
      <c r="A822" s="804" t="s">
        <v>2208</v>
      </c>
      <c r="B822" s="805" t="s">
        <v>2198</v>
      </c>
      <c r="C822" s="806" t="s">
        <v>830</v>
      </c>
      <c r="D822" s="806" t="s">
        <v>2209</v>
      </c>
      <c r="E822" s="807">
        <v>85500</v>
      </c>
      <c r="F822" s="1865" t="s">
        <v>2210</v>
      </c>
      <c r="G822" s="805" t="s">
        <v>2153</v>
      </c>
      <c r="H822" s="808">
        <v>44092</v>
      </c>
      <c r="I822" s="808">
        <v>44547</v>
      </c>
      <c r="J822" s="809"/>
    </row>
    <row r="823" spans="1:10" s="801" customFormat="1" ht="33.75" x14ac:dyDescent="0.2">
      <c r="A823" s="804" t="s">
        <v>2211</v>
      </c>
      <c r="B823" s="805" t="s">
        <v>2198</v>
      </c>
      <c r="C823" s="806" t="s">
        <v>830</v>
      </c>
      <c r="D823" s="806" t="s">
        <v>2212</v>
      </c>
      <c r="E823" s="807">
        <v>77280</v>
      </c>
      <c r="F823" s="1865" t="s">
        <v>2213</v>
      </c>
      <c r="G823" s="805" t="s">
        <v>2153</v>
      </c>
      <c r="H823" s="808">
        <v>44202</v>
      </c>
      <c r="I823" s="808">
        <v>44566</v>
      </c>
      <c r="J823" s="809"/>
    </row>
    <row r="824" spans="1:10" s="801" customFormat="1" ht="33.75" x14ac:dyDescent="0.2">
      <c r="A824" s="804" t="s">
        <v>2214</v>
      </c>
      <c r="B824" s="805" t="s">
        <v>2198</v>
      </c>
      <c r="C824" s="806" t="s">
        <v>830</v>
      </c>
      <c r="D824" s="806" t="s">
        <v>2215</v>
      </c>
      <c r="E824" s="807">
        <v>238320</v>
      </c>
      <c r="F824" s="1865" t="s">
        <v>2216</v>
      </c>
      <c r="G824" s="805" t="s">
        <v>2153</v>
      </c>
      <c r="H824" s="808">
        <v>44084</v>
      </c>
      <c r="I824" s="808">
        <v>45178</v>
      </c>
      <c r="J824" s="809"/>
    </row>
    <row r="825" spans="1:10" s="801" customFormat="1" ht="33.75" x14ac:dyDescent="0.2">
      <c r="A825" s="804" t="s">
        <v>2217</v>
      </c>
      <c r="B825" s="805" t="s">
        <v>2198</v>
      </c>
      <c r="C825" s="806" t="s">
        <v>830</v>
      </c>
      <c r="D825" s="806" t="s">
        <v>2218</v>
      </c>
      <c r="E825" s="807">
        <v>234000</v>
      </c>
      <c r="F825" s="1865" t="s">
        <v>2219</v>
      </c>
      <c r="G825" s="805" t="s">
        <v>2153</v>
      </c>
      <c r="H825" s="808">
        <v>44089</v>
      </c>
      <c r="I825" s="808">
        <v>45183</v>
      </c>
      <c r="J825" s="809"/>
    </row>
    <row r="826" spans="1:10" s="801" customFormat="1" ht="33.75" x14ac:dyDescent="0.2">
      <c r="A826" s="804" t="s">
        <v>2220</v>
      </c>
      <c r="B826" s="805" t="s">
        <v>2198</v>
      </c>
      <c r="C826" s="806" t="s">
        <v>830</v>
      </c>
      <c r="D826" s="806" t="s">
        <v>2221</v>
      </c>
      <c r="E826" s="807">
        <v>77280</v>
      </c>
      <c r="F826" s="1865" t="s">
        <v>2213</v>
      </c>
      <c r="G826" s="805" t="s">
        <v>2153</v>
      </c>
      <c r="H826" s="808">
        <v>44202</v>
      </c>
      <c r="I826" s="808">
        <v>44566</v>
      </c>
      <c r="J826" s="809"/>
    </row>
    <row r="827" spans="1:10" s="801" customFormat="1" ht="33.75" x14ac:dyDescent="0.2">
      <c r="A827" s="804" t="s">
        <v>2222</v>
      </c>
      <c r="B827" s="805" t="s">
        <v>2198</v>
      </c>
      <c r="C827" s="806" t="s">
        <v>830</v>
      </c>
      <c r="D827" s="806" t="s">
        <v>2223</v>
      </c>
      <c r="E827" s="807">
        <v>74393.78</v>
      </c>
      <c r="F827" s="1865" t="s">
        <v>2224</v>
      </c>
      <c r="G827" s="805" t="s">
        <v>2153</v>
      </c>
      <c r="H827" s="808">
        <v>44224</v>
      </c>
      <c r="I827" s="808">
        <v>44588</v>
      </c>
      <c r="J827" s="809"/>
    </row>
    <row r="828" spans="1:10" s="801" customFormat="1" ht="45" x14ac:dyDescent="0.2">
      <c r="A828" s="804" t="s">
        <v>2225</v>
      </c>
      <c r="B828" s="805" t="s">
        <v>2198</v>
      </c>
      <c r="C828" s="806" t="s">
        <v>830</v>
      </c>
      <c r="D828" s="806" t="s">
        <v>2226</v>
      </c>
      <c r="E828" s="807">
        <v>63900</v>
      </c>
      <c r="F828" s="1865" t="s">
        <v>2227</v>
      </c>
      <c r="G828" s="805" t="s">
        <v>2153</v>
      </c>
      <c r="H828" s="808">
        <v>44251</v>
      </c>
      <c r="I828" s="808">
        <v>44615</v>
      </c>
      <c r="J828" s="809"/>
    </row>
    <row r="829" spans="1:10" s="801" customFormat="1" ht="22.5" x14ac:dyDescent="0.2">
      <c r="A829" s="804" t="s">
        <v>2228</v>
      </c>
      <c r="B829" s="805" t="s">
        <v>2198</v>
      </c>
      <c r="C829" s="806" t="s">
        <v>830</v>
      </c>
      <c r="D829" s="805" t="s">
        <v>2229</v>
      </c>
      <c r="E829" s="807">
        <v>14035.9</v>
      </c>
      <c r="F829" s="1865" t="s">
        <v>2230</v>
      </c>
      <c r="G829" s="805" t="s">
        <v>2153</v>
      </c>
      <c r="H829" s="808">
        <v>43783</v>
      </c>
      <c r="I829" s="808">
        <v>44512</v>
      </c>
      <c r="J829" s="809"/>
    </row>
    <row r="830" spans="1:10" s="801" customFormat="1" ht="22.5" x14ac:dyDescent="0.2">
      <c r="A830" s="804" t="s">
        <v>2231</v>
      </c>
      <c r="B830" s="805" t="s">
        <v>2232</v>
      </c>
      <c r="C830" s="806" t="s">
        <v>830</v>
      </c>
      <c r="D830" s="805" t="s">
        <v>2203</v>
      </c>
      <c r="E830" s="807">
        <v>14213.49</v>
      </c>
      <c r="F830" s="1865" t="s">
        <v>2233</v>
      </c>
      <c r="G830" s="805" t="s">
        <v>2153</v>
      </c>
      <c r="H830" s="808">
        <v>44054</v>
      </c>
      <c r="I830" s="808">
        <v>44870</v>
      </c>
      <c r="J830" s="809"/>
    </row>
    <row r="831" spans="1:10" s="801" customFormat="1" ht="45" x14ac:dyDescent="0.2">
      <c r="A831" s="804" t="s">
        <v>2234</v>
      </c>
      <c r="B831" s="805" t="s">
        <v>2232</v>
      </c>
      <c r="C831" s="805" t="s">
        <v>2165</v>
      </c>
      <c r="D831" s="805" t="s">
        <v>2235</v>
      </c>
      <c r="E831" s="807">
        <v>28880.76</v>
      </c>
      <c r="F831" s="1865" t="s">
        <v>2236</v>
      </c>
      <c r="G831" s="805" t="s">
        <v>2153</v>
      </c>
      <c r="H831" s="808">
        <v>44166</v>
      </c>
      <c r="I831" s="808">
        <v>44228</v>
      </c>
      <c r="J831" s="809"/>
    </row>
    <row r="832" spans="1:10" s="801" customFormat="1" ht="22.5" x14ac:dyDescent="0.2">
      <c r="A832" s="811" t="s">
        <v>2237</v>
      </c>
      <c r="B832" s="812" t="s">
        <v>2238</v>
      </c>
      <c r="C832" s="806" t="s">
        <v>830</v>
      </c>
      <c r="D832" s="805" t="s">
        <v>2162</v>
      </c>
      <c r="E832" s="813">
        <v>74048.399999999994</v>
      </c>
      <c r="F832" s="1867" t="s">
        <v>2239</v>
      </c>
      <c r="G832" s="805" t="s">
        <v>2153</v>
      </c>
      <c r="H832" s="814">
        <v>44021</v>
      </c>
      <c r="I832" s="814">
        <v>44743</v>
      </c>
      <c r="J832" s="809"/>
    </row>
    <row r="833" spans="1:10" s="801" customFormat="1" ht="22.5" x14ac:dyDescent="0.2">
      <c r="A833" s="815" t="s">
        <v>2240</v>
      </c>
      <c r="B833" s="812" t="s">
        <v>2241</v>
      </c>
      <c r="C833" s="806" t="s">
        <v>830</v>
      </c>
      <c r="D833" s="805" t="s">
        <v>2242</v>
      </c>
      <c r="E833" s="816">
        <v>105550</v>
      </c>
      <c r="F833" s="1868" t="s">
        <v>2243</v>
      </c>
      <c r="G833" s="805" t="s">
        <v>2153</v>
      </c>
      <c r="H833" s="814">
        <v>44064</v>
      </c>
      <c r="I833" s="814">
        <v>44785</v>
      </c>
      <c r="J833" s="809"/>
    </row>
    <row r="834" spans="1:10" s="801" customFormat="1" ht="22.5" x14ac:dyDescent="0.2">
      <c r="A834" s="817" t="s">
        <v>2244</v>
      </c>
      <c r="B834" s="812" t="s">
        <v>2245</v>
      </c>
      <c r="C834" s="818" t="s">
        <v>830</v>
      </c>
      <c r="D834" s="812" t="s">
        <v>2245</v>
      </c>
      <c r="E834" s="813">
        <v>30000</v>
      </c>
      <c r="F834" s="1868" t="s">
        <v>2246</v>
      </c>
      <c r="G834" s="819" t="s">
        <v>2153</v>
      </c>
      <c r="H834" s="820">
        <v>44099</v>
      </c>
      <c r="I834" s="821" t="s">
        <v>2247</v>
      </c>
      <c r="J834" s="809"/>
    </row>
    <row r="835" spans="1:10" s="801" customFormat="1" ht="22.5" x14ac:dyDescent="0.2">
      <c r="A835" s="817" t="s">
        <v>2248</v>
      </c>
      <c r="B835" s="812" t="s">
        <v>2245</v>
      </c>
      <c r="C835" s="818" t="s">
        <v>830</v>
      </c>
      <c r="D835" s="812" t="s">
        <v>2245</v>
      </c>
      <c r="E835" s="813">
        <v>30000</v>
      </c>
      <c r="F835" s="1868" t="s">
        <v>2246</v>
      </c>
      <c r="G835" s="819" t="s">
        <v>2153</v>
      </c>
      <c r="H835" s="820">
        <v>44130</v>
      </c>
      <c r="I835" s="821" t="s">
        <v>2247</v>
      </c>
      <c r="J835" s="809"/>
    </row>
    <row r="836" spans="1:10" s="801" customFormat="1" ht="22.5" x14ac:dyDescent="0.2">
      <c r="A836" s="815" t="s">
        <v>2249</v>
      </c>
      <c r="B836" s="812" t="s">
        <v>2245</v>
      </c>
      <c r="C836" s="806" t="s">
        <v>830</v>
      </c>
      <c r="D836" s="812" t="s">
        <v>2245</v>
      </c>
      <c r="E836" s="813">
        <v>25729.4</v>
      </c>
      <c r="F836" s="1868" t="s">
        <v>2250</v>
      </c>
      <c r="G836" s="805" t="s">
        <v>2153</v>
      </c>
      <c r="H836" s="814">
        <v>44188</v>
      </c>
      <c r="I836" s="814">
        <v>44927</v>
      </c>
      <c r="J836" s="809"/>
    </row>
    <row r="837" spans="1:10" s="801" customFormat="1" ht="12" x14ac:dyDescent="0.2">
      <c r="A837" s="1032" t="s">
        <v>354</v>
      </c>
      <c r="B837" s="822"/>
      <c r="C837" s="822"/>
      <c r="D837" s="822"/>
      <c r="E837" s="822"/>
      <c r="F837" s="822"/>
      <c r="G837" s="822"/>
      <c r="H837" s="822"/>
      <c r="I837" s="822"/>
      <c r="J837" s="823"/>
    </row>
    <row r="838" spans="1:10" s="801" customFormat="1" ht="33.75" x14ac:dyDescent="0.2">
      <c r="A838" s="824" t="s">
        <v>2251</v>
      </c>
      <c r="B838" s="805" t="s">
        <v>1424</v>
      </c>
      <c r="C838" s="806" t="s">
        <v>830</v>
      </c>
      <c r="D838" s="806" t="s">
        <v>2252</v>
      </c>
      <c r="E838" s="825">
        <v>76000</v>
      </c>
      <c r="F838" s="1865" t="s">
        <v>2253</v>
      </c>
      <c r="G838" s="805" t="s">
        <v>2153</v>
      </c>
      <c r="H838" s="808">
        <v>44323</v>
      </c>
      <c r="I838" s="808" t="s">
        <v>2254</v>
      </c>
      <c r="J838" s="810"/>
    </row>
    <row r="839" spans="1:10" s="801" customFormat="1" ht="33.75" x14ac:dyDescent="0.2">
      <c r="A839" s="824" t="s">
        <v>2255</v>
      </c>
      <c r="B839" s="805" t="s">
        <v>2256</v>
      </c>
      <c r="C839" s="806" t="s">
        <v>830</v>
      </c>
      <c r="D839" s="806" t="s">
        <v>2257</v>
      </c>
      <c r="E839" s="825">
        <v>68664</v>
      </c>
      <c r="F839" s="1865" t="s">
        <v>2258</v>
      </c>
      <c r="G839" s="805" t="s">
        <v>2153</v>
      </c>
      <c r="H839" s="808" t="s">
        <v>2259</v>
      </c>
      <c r="I839" s="808">
        <v>45058</v>
      </c>
      <c r="J839" s="810"/>
    </row>
    <row r="840" spans="1:10" s="801" customFormat="1" ht="22.5" x14ac:dyDescent="0.2">
      <c r="A840" s="824" t="s">
        <v>2260</v>
      </c>
      <c r="B840" s="805" t="s">
        <v>2256</v>
      </c>
      <c r="C840" s="806" t="s">
        <v>830</v>
      </c>
      <c r="D840" s="806" t="s">
        <v>2261</v>
      </c>
      <c r="E840" s="825">
        <v>74565.600000000006</v>
      </c>
      <c r="F840" s="1865" t="s">
        <v>2262</v>
      </c>
      <c r="G840" s="805" t="s">
        <v>2153</v>
      </c>
      <c r="H840" s="808" t="s">
        <v>2263</v>
      </c>
      <c r="I840" s="808" t="s">
        <v>2264</v>
      </c>
      <c r="J840" s="810"/>
    </row>
    <row r="841" spans="1:10" s="801" customFormat="1" ht="67.5" x14ac:dyDescent="0.2">
      <c r="A841" s="824" t="s">
        <v>2265</v>
      </c>
      <c r="B841" s="805" t="s">
        <v>2256</v>
      </c>
      <c r="C841" s="806" t="s">
        <v>830</v>
      </c>
      <c r="D841" s="805" t="s">
        <v>2266</v>
      </c>
      <c r="E841" s="825">
        <v>73710</v>
      </c>
      <c r="F841" s="1865" t="s">
        <v>2267</v>
      </c>
      <c r="G841" s="805" t="s">
        <v>2153</v>
      </c>
      <c r="H841" s="808" t="s">
        <v>2268</v>
      </c>
      <c r="I841" s="808">
        <v>44498</v>
      </c>
      <c r="J841" s="810"/>
    </row>
    <row r="842" spans="1:10" s="801" customFormat="1" ht="45" x14ac:dyDescent="0.2">
      <c r="A842" s="824" t="s">
        <v>2385</v>
      </c>
      <c r="B842" s="805" t="s">
        <v>2269</v>
      </c>
      <c r="C842" s="806" t="s">
        <v>830</v>
      </c>
      <c r="D842" s="805" t="s">
        <v>2270</v>
      </c>
      <c r="E842" s="825">
        <v>613516.80000000005</v>
      </c>
      <c r="F842" s="1865" t="s">
        <v>2271</v>
      </c>
      <c r="G842" s="805" t="s">
        <v>2153</v>
      </c>
      <c r="H842" s="808" t="s">
        <v>2272</v>
      </c>
      <c r="I842" s="808">
        <v>44431</v>
      </c>
      <c r="J842" s="810"/>
    </row>
    <row r="843" spans="1:10" s="801" customFormat="1" ht="45" x14ac:dyDescent="0.2">
      <c r="A843" s="824" t="s">
        <v>2386</v>
      </c>
      <c r="B843" s="805" t="s">
        <v>2269</v>
      </c>
      <c r="C843" s="806" t="s">
        <v>830</v>
      </c>
      <c r="D843" s="805" t="s">
        <v>2273</v>
      </c>
      <c r="E843" s="825">
        <v>630606</v>
      </c>
      <c r="F843" s="1865" t="s">
        <v>2274</v>
      </c>
      <c r="G843" s="805" t="s">
        <v>2153</v>
      </c>
      <c r="H843" s="808" t="s">
        <v>2272</v>
      </c>
      <c r="I843" s="808">
        <v>44431</v>
      </c>
      <c r="J843" s="810"/>
    </row>
    <row r="844" spans="1:10" s="801" customFormat="1" ht="45" x14ac:dyDescent="0.2">
      <c r="A844" s="824" t="s">
        <v>2387</v>
      </c>
      <c r="B844" s="805" t="s">
        <v>2275</v>
      </c>
      <c r="C844" s="806" t="s">
        <v>830</v>
      </c>
      <c r="D844" s="805" t="s">
        <v>2276</v>
      </c>
      <c r="E844" s="825">
        <v>298971.18</v>
      </c>
      <c r="F844" s="1865" t="s">
        <v>2277</v>
      </c>
      <c r="G844" s="805" t="s">
        <v>2153</v>
      </c>
      <c r="H844" s="808" t="s">
        <v>2278</v>
      </c>
      <c r="I844" s="808">
        <v>44447</v>
      </c>
      <c r="J844" s="810"/>
    </row>
    <row r="845" spans="1:10" s="801" customFormat="1" ht="45" x14ac:dyDescent="0.2">
      <c r="A845" s="824" t="s">
        <v>2388</v>
      </c>
      <c r="B845" s="805" t="s">
        <v>2279</v>
      </c>
      <c r="C845" s="806" t="s">
        <v>830</v>
      </c>
      <c r="D845" s="805" t="s">
        <v>2280</v>
      </c>
      <c r="E845" s="825">
        <v>224778.6</v>
      </c>
      <c r="F845" s="1865" t="s">
        <v>2274</v>
      </c>
      <c r="G845" s="805" t="s">
        <v>2153</v>
      </c>
      <c r="H845" s="808" t="s">
        <v>2281</v>
      </c>
      <c r="I845" s="808">
        <v>44452</v>
      </c>
      <c r="J845" s="810"/>
    </row>
    <row r="846" spans="1:10" s="801" customFormat="1" ht="45" x14ac:dyDescent="0.2">
      <c r="A846" s="824" t="s">
        <v>2389</v>
      </c>
      <c r="B846" s="805" t="s">
        <v>2282</v>
      </c>
      <c r="C846" s="806" t="s">
        <v>830</v>
      </c>
      <c r="D846" s="805" t="s">
        <v>2283</v>
      </c>
      <c r="E846" s="825">
        <v>94458</v>
      </c>
      <c r="F846" s="1865" t="s">
        <v>2284</v>
      </c>
      <c r="G846" s="805" t="s">
        <v>2153</v>
      </c>
      <c r="H846" s="808" t="s">
        <v>2285</v>
      </c>
      <c r="I846" s="808">
        <v>44453</v>
      </c>
      <c r="J846" s="810"/>
    </row>
    <row r="847" spans="1:10" s="801" customFormat="1" ht="45" x14ac:dyDescent="0.2">
      <c r="A847" s="824" t="s">
        <v>2390</v>
      </c>
      <c r="B847" s="805" t="s">
        <v>2279</v>
      </c>
      <c r="C847" s="806" t="s">
        <v>830</v>
      </c>
      <c r="D847" s="805" t="s">
        <v>2286</v>
      </c>
      <c r="E847" s="825">
        <v>156798.04</v>
      </c>
      <c r="F847" s="1865" t="s">
        <v>2287</v>
      </c>
      <c r="G847" s="805" t="s">
        <v>2153</v>
      </c>
      <c r="H847" s="808" t="s">
        <v>2288</v>
      </c>
      <c r="I847" s="808">
        <v>44455</v>
      </c>
      <c r="J847" s="810"/>
    </row>
    <row r="848" spans="1:10" s="801" customFormat="1" ht="45" x14ac:dyDescent="0.2">
      <c r="A848" s="824" t="s">
        <v>2391</v>
      </c>
      <c r="B848" s="805" t="s">
        <v>2158</v>
      </c>
      <c r="C848" s="806" t="s">
        <v>830</v>
      </c>
      <c r="D848" s="805" t="s">
        <v>2289</v>
      </c>
      <c r="E848" s="825">
        <v>32550</v>
      </c>
      <c r="F848" s="1865" t="s">
        <v>2290</v>
      </c>
      <c r="G848" s="805" t="s">
        <v>2153</v>
      </c>
      <c r="H848" s="808" t="s">
        <v>2291</v>
      </c>
      <c r="I848" s="808">
        <v>44456</v>
      </c>
      <c r="J848" s="810"/>
    </row>
    <row r="849" spans="1:10" s="801" customFormat="1" ht="45" x14ac:dyDescent="0.2">
      <c r="A849" s="824" t="s">
        <v>2392</v>
      </c>
      <c r="B849" s="805" t="s">
        <v>2158</v>
      </c>
      <c r="C849" s="806" t="s">
        <v>830</v>
      </c>
      <c r="D849" s="805" t="s">
        <v>2292</v>
      </c>
      <c r="E849" s="825">
        <v>46800</v>
      </c>
      <c r="F849" s="1865" t="s">
        <v>2293</v>
      </c>
      <c r="G849" s="805" t="s">
        <v>2153</v>
      </c>
      <c r="H849" s="808" t="s">
        <v>2294</v>
      </c>
      <c r="I849" s="808">
        <v>44463</v>
      </c>
      <c r="J849" s="810"/>
    </row>
    <row r="850" spans="1:10" s="801" customFormat="1" ht="45" x14ac:dyDescent="0.2">
      <c r="A850" s="824" t="s">
        <v>2295</v>
      </c>
      <c r="B850" s="805" t="s">
        <v>2198</v>
      </c>
      <c r="C850" s="806" t="s">
        <v>830</v>
      </c>
      <c r="D850" s="805" t="s">
        <v>2296</v>
      </c>
      <c r="E850" s="825">
        <v>195534.72</v>
      </c>
      <c r="F850" s="1865" t="s">
        <v>2297</v>
      </c>
      <c r="G850" s="805" t="s">
        <v>2153</v>
      </c>
      <c r="H850" s="808" t="s">
        <v>2298</v>
      </c>
      <c r="I850" s="808">
        <v>45408</v>
      </c>
      <c r="J850" s="809"/>
    </row>
    <row r="851" spans="1:10" s="801" customFormat="1" ht="45" x14ac:dyDescent="0.2">
      <c r="A851" s="824" t="s">
        <v>2299</v>
      </c>
      <c r="B851" s="805" t="s">
        <v>2198</v>
      </c>
      <c r="C851" s="806" t="s">
        <v>830</v>
      </c>
      <c r="D851" s="805" t="s">
        <v>2300</v>
      </c>
      <c r="E851" s="825">
        <v>65178.239999999998</v>
      </c>
      <c r="F851" s="1865" t="s">
        <v>2297</v>
      </c>
      <c r="G851" s="805" t="s">
        <v>2153</v>
      </c>
      <c r="H851" s="808">
        <v>44318</v>
      </c>
      <c r="I851" s="808">
        <v>44683</v>
      </c>
      <c r="J851" s="809"/>
    </row>
    <row r="852" spans="1:10" s="801" customFormat="1" ht="33.75" x14ac:dyDescent="0.2">
      <c r="A852" s="824" t="s">
        <v>2301</v>
      </c>
      <c r="B852" s="805" t="s">
        <v>2198</v>
      </c>
      <c r="C852" s="806" t="s">
        <v>830</v>
      </c>
      <c r="D852" s="805" t="s">
        <v>2302</v>
      </c>
      <c r="E852" s="825">
        <v>144000</v>
      </c>
      <c r="F852" s="1865" t="s">
        <v>2303</v>
      </c>
      <c r="G852" s="805" t="s">
        <v>2153</v>
      </c>
      <c r="H852" s="808">
        <v>44316</v>
      </c>
      <c r="I852" s="808">
        <v>45046</v>
      </c>
      <c r="J852" s="809"/>
    </row>
    <row r="853" spans="1:10" s="801" customFormat="1" ht="56.25" x14ac:dyDescent="0.2">
      <c r="A853" s="824" t="s">
        <v>2304</v>
      </c>
      <c r="B853" s="805" t="s">
        <v>2198</v>
      </c>
      <c r="C853" s="806" t="s">
        <v>830</v>
      </c>
      <c r="D853" s="805" t="s">
        <v>2305</v>
      </c>
      <c r="E853" s="825">
        <v>75120</v>
      </c>
      <c r="F853" s="1865" t="s">
        <v>2306</v>
      </c>
      <c r="G853" s="805" t="s">
        <v>2153</v>
      </c>
      <c r="H853" s="808" t="s">
        <v>2307</v>
      </c>
      <c r="I853" s="808">
        <v>44757</v>
      </c>
      <c r="J853" s="809"/>
    </row>
    <row r="854" spans="1:10" s="801" customFormat="1" ht="56.25" x14ac:dyDescent="0.2">
      <c r="A854" s="824" t="s">
        <v>2308</v>
      </c>
      <c r="B854" s="805" t="s">
        <v>2198</v>
      </c>
      <c r="C854" s="806" t="s">
        <v>830</v>
      </c>
      <c r="D854" s="805" t="s">
        <v>2309</v>
      </c>
      <c r="E854" s="825">
        <v>148752</v>
      </c>
      <c r="F854" s="1865" t="s">
        <v>2310</v>
      </c>
      <c r="G854" s="805" t="s">
        <v>2153</v>
      </c>
      <c r="H854" s="808">
        <v>44352</v>
      </c>
      <c r="I854" s="808">
        <v>45082</v>
      </c>
      <c r="J854" s="809"/>
    </row>
    <row r="855" spans="1:10" s="801" customFormat="1" ht="45" x14ac:dyDescent="0.2">
      <c r="A855" s="824" t="s">
        <v>2311</v>
      </c>
      <c r="B855" s="805" t="s">
        <v>2198</v>
      </c>
      <c r="C855" s="806" t="s">
        <v>830</v>
      </c>
      <c r="D855" s="805" t="s">
        <v>2312</v>
      </c>
      <c r="E855" s="825">
        <v>194399.28</v>
      </c>
      <c r="F855" s="1865" t="s">
        <v>2313</v>
      </c>
      <c r="G855" s="805" t="s">
        <v>2153</v>
      </c>
      <c r="H855" s="808">
        <v>44411</v>
      </c>
      <c r="I855" s="808">
        <v>45507</v>
      </c>
      <c r="J855" s="809"/>
    </row>
    <row r="856" spans="1:10" s="801" customFormat="1" ht="33.75" x14ac:dyDescent="0.2">
      <c r="A856" s="824" t="s">
        <v>2314</v>
      </c>
      <c r="B856" s="805" t="s">
        <v>1683</v>
      </c>
      <c r="C856" s="806" t="s">
        <v>830</v>
      </c>
      <c r="D856" s="805" t="s">
        <v>2315</v>
      </c>
      <c r="E856" s="825">
        <v>464499.64</v>
      </c>
      <c r="F856" s="1865" t="s">
        <v>2316</v>
      </c>
      <c r="G856" s="805" t="s">
        <v>2153</v>
      </c>
      <c r="H856" s="808">
        <v>44357</v>
      </c>
      <c r="I856" s="808">
        <v>45453</v>
      </c>
      <c r="J856" s="809"/>
    </row>
    <row r="857" spans="1:10" s="801" customFormat="1" ht="33.75" x14ac:dyDescent="0.2">
      <c r="A857" s="824" t="s">
        <v>2317</v>
      </c>
      <c r="B857" s="805" t="s">
        <v>1683</v>
      </c>
      <c r="C857" s="806" t="s">
        <v>830</v>
      </c>
      <c r="D857" s="805" t="s">
        <v>2318</v>
      </c>
      <c r="E857" s="825">
        <v>2799180.77</v>
      </c>
      <c r="F857" s="1865" t="s">
        <v>2319</v>
      </c>
      <c r="G857" s="805" t="s">
        <v>2153</v>
      </c>
      <c r="H857" s="808">
        <v>44370</v>
      </c>
      <c r="I857" s="808">
        <v>45466</v>
      </c>
      <c r="J857" s="809"/>
    </row>
    <row r="858" spans="1:10" s="801" customFormat="1" ht="22.5" x14ac:dyDescent="0.2">
      <c r="A858" s="824" t="s">
        <v>2320</v>
      </c>
      <c r="B858" s="805" t="s">
        <v>2198</v>
      </c>
      <c r="C858" s="806" t="s">
        <v>830</v>
      </c>
      <c r="D858" s="806" t="s">
        <v>2321</v>
      </c>
      <c r="E858" s="825">
        <v>44000</v>
      </c>
      <c r="F858" s="1865" t="s">
        <v>2322</v>
      </c>
      <c r="G858" s="805" t="s">
        <v>2153</v>
      </c>
      <c r="H858" s="808">
        <v>44447</v>
      </c>
      <c r="I858" s="808">
        <v>44507</v>
      </c>
      <c r="J858" s="809"/>
    </row>
    <row r="859" spans="1:10" s="801" customFormat="1" ht="33.75" x14ac:dyDescent="0.2">
      <c r="A859" s="824" t="s">
        <v>2323</v>
      </c>
      <c r="B859" s="805" t="s">
        <v>2198</v>
      </c>
      <c r="C859" s="806" t="s">
        <v>830</v>
      </c>
      <c r="D859" s="805" t="s">
        <v>2324</v>
      </c>
      <c r="E859" s="825">
        <v>175906</v>
      </c>
      <c r="F859" s="1865" t="s">
        <v>2325</v>
      </c>
      <c r="G859" s="805" t="s">
        <v>2153</v>
      </c>
      <c r="H859" s="808">
        <v>44445</v>
      </c>
      <c r="I859" s="808">
        <v>44460</v>
      </c>
      <c r="J859" s="809"/>
    </row>
    <row r="860" spans="1:10" s="801" customFormat="1" ht="33.75" x14ac:dyDescent="0.2">
      <c r="A860" s="824" t="s">
        <v>2326</v>
      </c>
      <c r="B860" s="826" t="s">
        <v>2187</v>
      </c>
      <c r="C860" s="806" t="s">
        <v>830</v>
      </c>
      <c r="D860" s="805" t="s">
        <v>2327</v>
      </c>
      <c r="E860" s="825">
        <v>342404.7</v>
      </c>
      <c r="F860" s="1865" t="s">
        <v>2328</v>
      </c>
      <c r="G860" s="805" t="s">
        <v>2153</v>
      </c>
      <c r="H860" s="808">
        <v>44425</v>
      </c>
      <c r="I860" s="808">
        <v>44440</v>
      </c>
      <c r="J860" s="809"/>
    </row>
    <row r="861" spans="1:10" s="801" customFormat="1" ht="22.5" x14ac:dyDescent="0.2">
      <c r="A861" s="827" t="s">
        <v>2329</v>
      </c>
      <c r="B861" s="812" t="s">
        <v>2245</v>
      </c>
      <c r="C861" s="806" t="s">
        <v>830</v>
      </c>
      <c r="D861" s="812" t="s">
        <v>2245</v>
      </c>
      <c r="E861" s="828">
        <v>22656</v>
      </c>
      <c r="F861" s="1869" t="s">
        <v>2330</v>
      </c>
      <c r="G861" s="805" t="s">
        <v>2153</v>
      </c>
      <c r="H861" s="814">
        <v>44349</v>
      </c>
      <c r="I861" s="814">
        <v>44713</v>
      </c>
      <c r="J861" s="809"/>
    </row>
    <row r="862" spans="1:10" s="801" customFormat="1" ht="22.5" x14ac:dyDescent="0.2">
      <c r="A862" s="827" t="s">
        <v>2331</v>
      </c>
      <c r="B862" s="821" t="s">
        <v>1506</v>
      </c>
      <c r="C862" s="806" t="s">
        <v>830</v>
      </c>
      <c r="D862" s="821" t="s">
        <v>1506</v>
      </c>
      <c r="E862" s="828">
        <v>22656</v>
      </c>
      <c r="F862" s="1869" t="s">
        <v>2332</v>
      </c>
      <c r="G862" s="805" t="s">
        <v>2153</v>
      </c>
      <c r="H862" s="829">
        <v>44412</v>
      </c>
      <c r="I862" s="829">
        <v>44776</v>
      </c>
      <c r="J862" s="809"/>
    </row>
    <row r="863" spans="1:10" s="801" customFormat="1" ht="22.5" x14ac:dyDescent="0.2">
      <c r="A863" s="827" t="s">
        <v>2333</v>
      </c>
      <c r="B863" s="821" t="s">
        <v>1506</v>
      </c>
      <c r="C863" s="806" t="s">
        <v>830</v>
      </c>
      <c r="D863" s="821" t="s">
        <v>1506</v>
      </c>
      <c r="E863" s="830">
        <v>28206.720000000001</v>
      </c>
      <c r="F863" s="1869" t="s">
        <v>2334</v>
      </c>
      <c r="G863" s="805" t="s">
        <v>2153</v>
      </c>
      <c r="H863" s="820">
        <v>44421</v>
      </c>
      <c r="I863" s="820">
        <v>44787</v>
      </c>
      <c r="J863" s="831"/>
    </row>
    <row r="864" spans="1:10" s="801" customFormat="1" ht="45" x14ac:dyDescent="0.2">
      <c r="A864" s="827" t="s">
        <v>2335</v>
      </c>
      <c r="B864" s="821" t="s">
        <v>2336</v>
      </c>
      <c r="C864" s="806" t="s">
        <v>830</v>
      </c>
      <c r="D864" s="806" t="s">
        <v>2337</v>
      </c>
      <c r="E864" s="830">
        <v>65270</v>
      </c>
      <c r="F864" s="1869" t="s">
        <v>2338</v>
      </c>
      <c r="G864" s="805" t="s">
        <v>2153</v>
      </c>
      <c r="H864" s="820">
        <v>44445</v>
      </c>
      <c r="I864" s="820">
        <v>44810</v>
      </c>
      <c r="J864" s="831"/>
    </row>
    <row r="865" spans="1:10" s="801" customFormat="1" ht="90" x14ac:dyDescent="0.2">
      <c r="A865" s="827" t="s">
        <v>2339</v>
      </c>
      <c r="B865" s="821" t="s">
        <v>2340</v>
      </c>
      <c r="C865" s="806" t="s">
        <v>830</v>
      </c>
      <c r="D865" s="805" t="s">
        <v>2341</v>
      </c>
      <c r="E865" s="830">
        <v>954135</v>
      </c>
      <c r="F865" s="1869" t="s">
        <v>2342</v>
      </c>
      <c r="G865" s="805" t="s">
        <v>2153</v>
      </c>
      <c r="H865" s="808">
        <v>44218</v>
      </c>
      <c r="I865" s="814">
        <v>44464</v>
      </c>
      <c r="J865" s="831"/>
    </row>
    <row r="866" spans="1:10" s="801" customFormat="1" ht="56.25" x14ac:dyDescent="0.2">
      <c r="A866" s="827" t="s">
        <v>2343</v>
      </c>
      <c r="B866" s="821" t="s">
        <v>2344</v>
      </c>
      <c r="C866" s="806" t="s">
        <v>830</v>
      </c>
      <c r="D866" s="805" t="s">
        <v>2345</v>
      </c>
      <c r="E866" s="830">
        <v>66956</v>
      </c>
      <c r="F866" s="1869" t="s">
        <v>2346</v>
      </c>
      <c r="G866" s="805" t="s">
        <v>2153</v>
      </c>
      <c r="H866" s="808">
        <v>44223</v>
      </c>
      <c r="I866" s="808">
        <v>44283</v>
      </c>
      <c r="J866" s="832"/>
    </row>
    <row r="867" spans="1:10" s="801" customFormat="1" ht="33.75" x14ac:dyDescent="0.2">
      <c r="A867" s="827" t="s">
        <v>2347</v>
      </c>
      <c r="B867" s="833" t="s">
        <v>2348</v>
      </c>
      <c r="C867" s="806" t="s">
        <v>830</v>
      </c>
      <c r="D867" s="805" t="s">
        <v>2349</v>
      </c>
      <c r="E867" s="828">
        <v>99000</v>
      </c>
      <c r="F867" s="1869" t="s">
        <v>2350</v>
      </c>
      <c r="G867" s="805" t="s">
        <v>2153</v>
      </c>
      <c r="H867" s="808">
        <v>44321</v>
      </c>
      <c r="I867" s="808">
        <v>44355</v>
      </c>
      <c r="J867" s="832"/>
    </row>
    <row r="868" spans="1:10" s="801" customFormat="1" ht="45" x14ac:dyDescent="0.2">
      <c r="A868" s="827" t="s">
        <v>2351</v>
      </c>
      <c r="B868" s="833" t="s">
        <v>2352</v>
      </c>
      <c r="C868" s="806" t="s">
        <v>830</v>
      </c>
      <c r="D868" s="805" t="s">
        <v>2353</v>
      </c>
      <c r="E868" s="828">
        <v>387314.5</v>
      </c>
      <c r="F868" s="1869" t="s">
        <v>2354</v>
      </c>
      <c r="G868" s="805" t="s">
        <v>2153</v>
      </c>
      <c r="H868" s="808">
        <v>44347</v>
      </c>
      <c r="I868" s="808">
        <v>44498</v>
      </c>
      <c r="J868" s="832"/>
    </row>
    <row r="869" spans="1:10" s="801" customFormat="1" ht="78.75" x14ac:dyDescent="0.2">
      <c r="A869" s="827" t="s">
        <v>2355</v>
      </c>
      <c r="B869" s="833" t="s">
        <v>2356</v>
      </c>
      <c r="C869" s="806" t="s">
        <v>830</v>
      </c>
      <c r="D869" s="805" t="s">
        <v>2357</v>
      </c>
      <c r="E869" s="828">
        <v>417000</v>
      </c>
      <c r="F869" s="1869" t="s">
        <v>2358</v>
      </c>
      <c r="G869" s="805" t="s">
        <v>2153</v>
      </c>
      <c r="H869" s="808">
        <v>44377</v>
      </c>
      <c r="I869" s="808">
        <v>44670</v>
      </c>
      <c r="J869" s="832"/>
    </row>
    <row r="870" spans="1:10" s="801" customFormat="1" ht="33.75" x14ac:dyDescent="0.2">
      <c r="A870" s="824" t="s">
        <v>2359</v>
      </c>
      <c r="B870" s="833" t="s">
        <v>2360</v>
      </c>
      <c r="C870" s="806" t="s">
        <v>830</v>
      </c>
      <c r="D870" s="805" t="s">
        <v>2361</v>
      </c>
      <c r="E870" s="828">
        <v>1163571</v>
      </c>
      <c r="F870" s="1869" t="s">
        <v>2362</v>
      </c>
      <c r="G870" s="805" t="s">
        <v>2153</v>
      </c>
      <c r="H870" s="808">
        <v>44393</v>
      </c>
      <c r="I870" s="808">
        <v>44413</v>
      </c>
      <c r="J870" s="832"/>
    </row>
    <row r="871" spans="1:10" s="801" customFormat="1" ht="33.75" x14ac:dyDescent="0.2">
      <c r="A871" s="824" t="s">
        <v>2363</v>
      </c>
      <c r="B871" s="833" t="s">
        <v>2364</v>
      </c>
      <c r="C871" s="806" t="s">
        <v>830</v>
      </c>
      <c r="D871" s="805" t="s">
        <v>2365</v>
      </c>
      <c r="E871" s="828">
        <v>55990</v>
      </c>
      <c r="F871" s="1869" t="s">
        <v>2366</v>
      </c>
      <c r="G871" s="805" t="s">
        <v>2153</v>
      </c>
      <c r="H871" s="808">
        <v>44411</v>
      </c>
      <c r="I871" s="808">
        <v>44432</v>
      </c>
      <c r="J871" s="832"/>
    </row>
    <row r="872" spans="1:10" s="801" customFormat="1" ht="33.75" x14ac:dyDescent="0.2">
      <c r="A872" s="827" t="s">
        <v>2367</v>
      </c>
      <c r="B872" s="833" t="s">
        <v>2368</v>
      </c>
      <c r="C872" s="806" t="s">
        <v>830</v>
      </c>
      <c r="D872" s="805" t="s">
        <v>2369</v>
      </c>
      <c r="E872" s="828">
        <v>1247533</v>
      </c>
      <c r="F872" s="1869" t="s">
        <v>2370</v>
      </c>
      <c r="G872" s="805" t="s">
        <v>2153</v>
      </c>
      <c r="H872" s="808">
        <v>44411</v>
      </c>
      <c r="I872" s="808">
        <v>44432</v>
      </c>
      <c r="J872" s="832"/>
    </row>
    <row r="873" spans="1:10" s="801" customFormat="1" ht="12" x14ac:dyDescent="0.2">
      <c r="A873" s="1032" t="s">
        <v>355</v>
      </c>
      <c r="B873" s="822"/>
      <c r="C873" s="822"/>
      <c r="D873" s="822"/>
      <c r="E873" s="822"/>
      <c r="F873" s="822"/>
      <c r="G873" s="822"/>
      <c r="H873" s="822"/>
      <c r="I873" s="822"/>
      <c r="J873" s="823"/>
    </row>
    <row r="874" spans="1:10" s="801" customFormat="1" ht="33.75" x14ac:dyDescent="0.2">
      <c r="A874" s="804" t="s">
        <v>2150</v>
      </c>
      <c r="B874" s="805" t="s">
        <v>1424</v>
      </c>
      <c r="C874" s="806" t="s">
        <v>830</v>
      </c>
      <c r="D874" s="806"/>
      <c r="E874" s="825">
        <v>29796.799999999999</v>
      </c>
      <c r="F874" s="1865"/>
      <c r="G874" s="805" t="s">
        <v>2371</v>
      </c>
      <c r="H874" s="808" t="s">
        <v>2372</v>
      </c>
      <c r="I874" s="808" t="s">
        <v>2373</v>
      </c>
      <c r="J874" s="809"/>
    </row>
    <row r="875" spans="1:10" s="801" customFormat="1" ht="22.5" x14ac:dyDescent="0.2">
      <c r="A875" s="804" t="s">
        <v>2157</v>
      </c>
      <c r="B875" s="805" t="s">
        <v>2158</v>
      </c>
      <c r="C875" s="806" t="s">
        <v>830</v>
      </c>
      <c r="D875" s="806"/>
      <c r="E875" s="825">
        <v>29466.41</v>
      </c>
      <c r="F875" s="1865"/>
      <c r="G875" s="805" t="s">
        <v>2371</v>
      </c>
      <c r="H875" s="808" t="s">
        <v>2372</v>
      </c>
      <c r="I875" s="808" t="s">
        <v>2373</v>
      </c>
      <c r="J875" s="809"/>
    </row>
    <row r="876" spans="1:10" s="801" customFormat="1" ht="56.25" x14ac:dyDescent="0.2">
      <c r="A876" s="804" t="s">
        <v>2161</v>
      </c>
      <c r="B876" s="805" t="s">
        <v>1621</v>
      </c>
      <c r="C876" s="806" t="s">
        <v>830</v>
      </c>
      <c r="D876" s="806" t="s">
        <v>2162</v>
      </c>
      <c r="E876" s="825">
        <v>2773415.29</v>
      </c>
      <c r="F876" s="1865"/>
      <c r="G876" s="805" t="s">
        <v>2371</v>
      </c>
      <c r="H876" s="808" t="s">
        <v>2374</v>
      </c>
      <c r="I876" s="808" t="s">
        <v>2373</v>
      </c>
      <c r="J876" s="809"/>
    </row>
    <row r="877" spans="1:10" s="801" customFormat="1" ht="56.25" x14ac:dyDescent="0.2">
      <c r="A877" s="804" t="s">
        <v>2375</v>
      </c>
      <c r="B877" s="805" t="s">
        <v>2170</v>
      </c>
      <c r="C877" s="806" t="s">
        <v>2165</v>
      </c>
      <c r="D877" s="806"/>
      <c r="E877" s="825">
        <v>2000000</v>
      </c>
      <c r="F877" s="1865"/>
      <c r="G877" s="805" t="s">
        <v>2371</v>
      </c>
      <c r="H877" s="1873" t="s">
        <v>2376</v>
      </c>
      <c r="I877" s="808"/>
      <c r="J877" s="809"/>
    </row>
    <row r="878" spans="1:10" s="801" customFormat="1" ht="56.25" x14ac:dyDescent="0.2">
      <c r="A878" s="804" t="s">
        <v>2377</v>
      </c>
      <c r="B878" s="805" t="s">
        <v>2170</v>
      </c>
      <c r="C878" s="806" t="s">
        <v>2165</v>
      </c>
      <c r="D878" s="806"/>
      <c r="E878" s="825">
        <v>1000000</v>
      </c>
      <c r="F878" s="1865"/>
      <c r="G878" s="805" t="s">
        <v>2371</v>
      </c>
      <c r="H878" s="1873" t="s">
        <v>2376</v>
      </c>
      <c r="I878" s="808"/>
      <c r="J878" s="810"/>
    </row>
    <row r="879" spans="1:10" s="801" customFormat="1" ht="56.25" x14ac:dyDescent="0.2">
      <c r="A879" s="804" t="s">
        <v>2377</v>
      </c>
      <c r="B879" s="805" t="s">
        <v>2175</v>
      </c>
      <c r="C879" s="806" t="s">
        <v>2165</v>
      </c>
      <c r="D879" s="806"/>
      <c r="E879" s="825">
        <v>2000000</v>
      </c>
      <c r="F879" s="1865"/>
      <c r="G879" s="805" t="s">
        <v>2371</v>
      </c>
      <c r="H879" s="1873" t="s">
        <v>2376</v>
      </c>
      <c r="I879" s="808"/>
      <c r="J879" s="810"/>
    </row>
    <row r="880" spans="1:10" s="801" customFormat="1" ht="33.75" x14ac:dyDescent="0.2">
      <c r="A880" s="804" t="s">
        <v>2191</v>
      </c>
      <c r="B880" s="805" t="s">
        <v>1621</v>
      </c>
      <c r="C880" s="805" t="s">
        <v>830</v>
      </c>
      <c r="D880" s="806"/>
      <c r="E880" s="825">
        <v>1500000</v>
      </c>
      <c r="F880" s="1865"/>
      <c r="G880" s="805" t="s">
        <v>2371</v>
      </c>
      <c r="H880" s="808" t="s">
        <v>2374</v>
      </c>
      <c r="I880" s="808" t="s">
        <v>2373</v>
      </c>
      <c r="J880" s="809"/>
    </row>
    <row r="881" spans="1:10" s="801" customFormat="1" ht="33.75" x14ac:dyDescent="0.2">
      <c r="A881" s="804" t="s">
        <v>2194</v>
      </c>
      <c r="B881" s="805" t="s">
        <v>1621</v>
      </c>
      <c r="C881" s="805" t="s">
        <v>830</v>
      </c>
      <c r="D881" s="806"/>
      <c r="E881" s="825">
        <v>114831.3</v>
      </c>
      <c r="F881" s="1865"/>
      <c r="G881" s="805" t="s">
        <v>2371</v>
      </c>
      <c r="H881" s="808" t="s">
        <v>2372</v>
      </c>
      <c r="I881" s="808" t="s">
        <v>2373</v>
      </c>
      <c r="J881" s="809"/>
    </row>
    <row r="882" spans="1:10" s="801" customFormat="1" ht="22.5" x14ac:dyDescent="0.2">
      <c r="A882" s="804" t="s">
        <v>2197</v>
      </c>
      <c r="B882" s="805" t="s">
        <v>2198</v>
      </c>
      <c r="C882" s="806" t="s">
        <v>830</v>
      </c>
      <c r="D882" s="806"/>
      <c r="E882" s="825">
        <v>98400</v>
      </c>
      <c r="F882" s="1865"/>
      <c r="G882" s="805" t="s">
        <v>2371</v>
      </c>
      <c r="H882" s="808" t="s">
        <v>2374</v>
      </c>
      <c r="I882" s="808" t="s">
        <v>2373</v>
      </c>
      <c r="J882" s="809"/>
    </row>
    <row r="883" spans="1:10" s="801" customFormat="1" ht="33.75" x14ac:dyDescent="0.2">
      <c r="A883" s="804" t="s">
        <v>2202</v>
      </c>
      <c r="B883" s="805" t="s">
        <v>2198</v>
      </c>
      <c r="C883" s="806" t="s">
        <v>830</v>
      </c>
      <c r="D883" s="806" t="s">
        <v>2203</v>
      </c>
      <c r="E883" s="825">
        <v>225600</v>
      </c>
      <c r="F883" s="1865" t="s">
        <v>2204</v>
      </c>
      <c r="G883" s="805" t="s">
        <v>2153</v>
      </c>
      <c r="H883" s="808">
        <v>44112</v>
      </c>
      <c r="I883" s="808">
        <v>44841</v>
      </c>
      <c r="J883" s="809"/>
    </row>
    <row r="884" spans="1:10" s="801" customFormat="1" ht="22.5" x14ac:dyDescent="0.2">
      <c r="A884" s="804" t="s">
        <v>2205</v>
      </c>
      <c r="B884" s="805" t="s">
        <v>2198</v>
      </c>
      <c r="C884" s="806" t="s">
        <v>830</v>
      </c>
      <c r="D884" s="806"/>
      <c r="E884" s="825">
        <v>94800</v>
      </c>
      <c r="F884" s="1865"/>
      <c r="G884" s="805" t="s">
        <v>2371</v>
      </c>
      <c r="H884" s="808" t="s">
        <v>2374</v>
      </c>
      <c r="I884" s="808" t="s">
        <v>2373</v>
      </c>
      <c r="J884" s="809"/>
    </row>
    <row r="885" spans="1:10" s="801" customFormat="1" ht="22.5" x14ac:dyDescent="0.2">
      <c r="A885" s="804" t="s">
        <v>2208</v>
      </c>
      <c r="B885" s="805" t="s">
        <v>2198</v>
      </c>
      <c r="C885" s="806" t="s">
        <v>830</v>
      </c>
      <c r="D885" s="806"/>
      <c r="E885" s="825">
        <v>85500</v>
      </c>
      <c r="F885" s="1865"/>
      <c r="G885" s="805" t="s">
        <v>2371</v>
      </c>
      <c r="H885" s="808" t="s">
        <v>2374</v>
      </c>
      <c r="I885" s="808" t="s">
        <v>2373</v>
      </c>
      <c r="J885" s="809"/>
    </row>
    <row r="886" spans="1:10" s="801" customFormat="1" ht="33.75" x14ac:dyDescent="0.2">
      <c r="A886" s="804" t="s">
        <v>2211</v>
      </c>
      <c r="B886" s="805" t="s">
        <v>2198</v>
      </c>
      <c r="C886" s="806" t="s">
        <v>830</v>
      </c>
      <c r="D886" s="806"/>
      <c r="E886" s="825">
        <v>77280</v>
      </c>
      <c r="F886" s="1865"/>
      <c r="G886" s="805" t="s">
        <v>2371</v>
      </c>
      <c r="H886" s="808" t="s">
        <v>2374</v>
      </c>
      <c r="I886" s="808" t="s">
        <v>2373</v>
      </c>
      <c r="J886" s="809"/>
    </row>
    <row r="887" spans="1:10" s="801" customFormat="1" ht="33.75" x14ac:dyDescent="0.2">
      <c r="A887" s="804" t="s">
        <v>2214</v>
      </c>
      <c r="B887" s="805" t="s">
        <v>2198</v>
      </c>
      <c r="C887" s="806" t="s">
        <v>830</v>
      </c>
      <c r="D887" s="806" t="s">
        <v>2215</v>
      </c>
      <c r="E887" s="825">
        <v>238320</v>
      </c>
      <c r="F887" s="1865" t="s">
        <v>2216</v>
      </c>
      <c r="G887" s="805" t="s">
        <v>2153</v>
      </c>
      <c r="H887" s="808">
        <v>44084</v>
      </c>
      <c r="I887" s="808">
        <v>45178</v>
      </c>
      <c r="J887" s="809"/>
    </row>
    <row r="888" spans="1:10" s="801" customFormat="1" ht="33.75" x14ac:dyDescent="0.2">
      <c r="A888" s="804" t="s">
        <v>2217</v>
      </c>
      <c r="B888" s="805" t="s">
        <v>2198</v>
      </c>
      <c r="C888" s="806" t="s">
        <v>830</v>
      </c>
      <c r="D888" s="806" t="s">
        <v>2218</v>
      </c>
      <c r="E888" s="825">
        <v>234000</v>
      </c>
      <c r="F888" s="1865" t="s">
        <v>2219</v>
      </c>
      <c r="G888" s="805" t="s">
        <v>2153</v>
      </c>
      <c r="H888" s="808">
        <v>44089</v>
      </c>
      <c r="I888" s="808">
        <v>45183</v>
      </c>
      <c r="J888" s="809"/>
    </row>
    <row r="889" spans="1:10" s="801" customFormat="1" ht="33.75" x14ac:dyDescent="0.2">
      <c r="A889" s="804" t="s">
        <v>2220</v>
      </c>
      <c r="B889" s="805" t="s">
        <v>2198</v>
      </c>
      <c r="C889" s="806" t="s">
        <v>830</v>
      </c>
      <c r="D889" s="806"/>
      <c r="E889" s="825">
        <v>77280</v>
      </c>
      <c r="F889" s="1865"/>
      <c r="G889" s="805" t="s">
        <v>2371</v>
      </c>
      <c r="H889" s="808" t="s">
        <v>2374</v>
      </c>
      <c r="I889" s="808" t="s">
        <v>2373</v>
      </c>
      <c r="J889" s="809"/>
    </row>
    <row r="890" spans="1:10" s="801" customFormat="1" ht="22.5" x14ac:dyDescent="0.2">
      <c r="A890" s="804" t="s">
        <v>2222</v>
      </c>
      <c r="B890" s="805" t="s">
        <v>2198</v>
      </c>
      <c r="C890" s="806" t="s">
        <v>830</v>
      </c>
      <c r="D890" s="806"/>
      <c r="E890" s="825">
        <v>74393.78</v>
      </c>
      <c r="F890" s="1865"/>
      <c r="G890" s="805" t="s">
        <v>2371</v>
      </c>
      <c r="H890" s="808" t="s">
        <v>2374</v>
      </c>
      <c r="I890" s="808" t="s">
        <v>2373</v>
      </c>
      <c r="J890" s="809"/>
    </row>
    <row r="891" spans="1:10" s="801" customFormat="1" ht="22.5" x14ac:dyDescent="0.2">
      <c r="A891" s="804" t="s">
        <v>2225</v>
      </c>
      <c r="B891" s="805" t="s">
        <v>2198</v>
      </c>
      <c r="C891" s="806" t="s">
        <v>830</v>
      </c>
      <c r="D891" s="806"/>
      <c r="E891" s="825">
        <v>63900</v>
      </c>
      <c r="F891" s="1865"/>
      <c r="G891" s="805" t="s">
        <v>2371</v>
      </c>
      <c r="H891" s="808" t="s">
        <v>2374</v>
      </c>
      <c r="I891" s="808" t="s">
        <v>2373</v>
      </c>
      <c r="J891" s="809"/>
    </row>
    <row r="892" spans="1:10" s="801" customFormat="1" ht="45" x14ac:dyDescent="0.2">
      <c r="A892" s="804" t="s">
        <v>2378</v>
      </c>
      <c r="B892" s="805" t="s">
        <v>2232</v>
      </c>
      <c r="C892" s="805" t="s">
        <v>2165</v>
      </c>
      <c r="D892" s="805"/>
      <c r="E892" s="825">
        <v>600000</v>
      </c>
      <c r="F892" s="1865"/>
      <c r="G892" s="805" t="s">
        <v>2371</v>
      </c>
      <c r="H892" s="1873" t="s">
        <v>2376</v>
      </c>
      <c r="I892" s="808"/>
      <c r="J892" s="809"/>
    </row>
    <row r="893" spans="1:10" s="801" customFormat="1" ht="22.5" x14ac:dyDescent="0.2">
      <c r="A893" s="811" t="s">
        <v>2237</v>
      </c>
      <c r="B893" s="812" t="s">
        <v>2238</v>
      </c>
      <c r="C893" s="806" t="s">
        <v>830</v>
      </c>
      <c r="D893" s="805" t="s">
        <v>2162</v>
      </c>
      <c r="E893" s="834">
        <v>74048.399999999994</v>
      </c>
      <c r="F893" s="1867" t="s">
        <v>2239</v>
      </c>
      <c r="G893" s="805" t="s">
        <v>2153</v>
      </c>
      <c r="H893" s="814">
        <v>44021</v>
      </c>
      <c r="I893" s="814">
        <v>44743</v>
      </c>
      <c r="J893" s="809"/>
    </row>
    <row r="894" spans="1:10" s="801" customFormat="1" ht="22.5" x14ac:dyDescent="0.2">
      <c r="A894" s="815" t="s">
        <v>2240</v>
      </c>
      <c r="B894" s="812" t="s">
        <v>2241</v>
      </c>
      <c r="C894" s="806" t="s">
        <v>830</v>
      </c>
      <c r="D894" s="805" t="s">
        <v>2242</v>
      </c>
      <c r="E894" s="835">
        <v>105550</v>
      </c>
      <c r="F894" s="1868" t="s">
        <v>2243</v>
      </c>
      <c r="G894" s="805" t="s">
        <v>2153</v>
      </c>
      <c r="H894" s="814">
        <v>44064</v>
      </c>
      <c r="I894" s="814">
        <v>44785</v>
      </c>
      <c r="J894" s="809"/>
    </row>
    <row r="895" spans="1:10" s="801" customFormat="1" ht="45" x14ac:dyDescent="0.2">
      <c r="A895" s="824" t="s">
        <v>2385</v>
      </c>
      <c r="B895" s="805" t="s">
        <v>2269</v>
      </c>
      <c r="C895" s="806" t="s">
        <v>830</v>
      </c>
      <c r="D895" s="805"/>
      <c r="E895" s="825">
        <v>600000</v>
      </c>
      <c r="F895" s="1865"/>
      <c r="G895" s="805" t="s">
        <v>2371</v>
      </c>
      <c r="H895" s="1873" t="s">
        <v>2376</v>
      </c>
      <c r="I895" s="808"/>
      <c r="J895" s="810"/>
    </row>
    <row r="896" spans="1:10" s="801" customFormat="1" ht="45" x14ac:dyDescent="0.2">
      <c r="A896" s="824" t="s">
        <v>2386</v>
      </c>
      <c r="B896" s="805" t="s">
        <v>2269</v>
      </c>
      <c r="C896" s="806" t="s">
        <v>830</v>
      </c>
      <c r="D896" s="805"/>
      <c r="E896" s="825">
        <v>600000</v>
      </c>
      <c r="F896" s="1865"/>
      <c r="G896" s="805" t="s">
        <v>2371</v>
      </c>
      <c r="H896" s="1873" t="s">
        <v>2376</v>
      </c>
      <c r="I896" s="808"/>
      <c r="J896" s="810"/>
    </row>
    <row r="897" spans="1:10" s="801" customFormat="1" ht="45" x14ac:dyDescent="0.2">
      <c r="A897" s="824" t="s">
        <v>2387</v>
      </c>
      <c r="B897" s="805" t="s">
        <v>1653</v>
      </c>
      <c r="C897" s="806" t="s">
        <v>830</v>
      </c>
      <c r="D897" s="805"/>
      <c r="E897" s="825">
        <v>300000</v>
      </c>
      <c r="F897" s="1865"/>
      <c r="G897" s="805" t="s">
        <v>2371</v>
      </c>
      <c r="H897" s="1873" t="s">
        <v>2376</v>
      </c>
      <c r="I897" s="808"/>
      <c r="J897" s="810"/>
    </row>
    <row r="898" spans="1:10" s="801" customFormat="1" ht="45" x14ac:dyDescent="0.2">
      <c r="A898" s="824" t="s">
        <v>2388</v>
      </c>
      <c r="B898" s="805" t="s">
        <v>1653</v>
      </c>
      <c r="C898" s="806" t="s">
        <v>830</v>
      </c>
      <c r="D898" s="805"/>
      <c r="E898" s="825">
        <v>220000</v>
      </c>
      <c r="F898" s="1865"/>
      <c r="G898" s="805" t="s">
        <v>2371</v>
      </c>
      <c r="H898" s="1873" t="s">
        <v>2376</v>
      </c>
      <c r="I898" s="808"/>
      <c r="J898" s="810"/>
    </row>
    <row r="899" spans="1:10" s="801" customFormat="1" ht="45" x14ac:dyDescent="0.2">
      <c r="A899" s="824" t="s">
        <v>2389</v>
      </c>
      <c r="B899" s="805" t="s">
        <v>1653</v>
      </c>
      <c r="C899" s="806" t="s">
        <v>830</v>
      </c>
      <c r="D899" s="805"/>
      <c r="E899" s="825">
        <v>100000</v>
      </c>
      <c r="F899" s="1865"/>
      <c r="G899" s="805" t="s">
        <v>2371</v>
      </c>
      <c r="H899" s="1873" t="s">
        <v>2376</v>
      </c>
      <c r="I899" s="808"/>
      <c r="J899" s="810"/>
    </row>
    <row r="900" spans="1:10" s="801" customFormat="1" ht="45" x14ac:dyDescent="0.2">
      <c r="A900" s="824" t="s">
        <v>2390</v>
      </c>
      <c r="B900" s="805" t="s">
        <v>1653</v>
      </c>
      <c r="C900" s="806" t="s">
        <v>830</v>
      </c>
      <c r="D900" s="805"/>
      <c r="E900" s="825">
        <v>160000</v>
      </c>
      <c r="F900" s="1865"/>
      <c r="G900" s="805" t="s">
        <v>2371</v>
      </c>
      <c r="H900" s="1873" t="s">
        <v>2376</v>
      </c>
      <c r="I900" s="808"/>
      <c r="J900" s="810"/>
    </row>
    <row r="901" spans="1:10" s="801" customFormat="1" ht="45" x14ac:dyDescent="0.2">
      <c r="A901" s="824" t="s">
        <v>2393</v>
      </c>
      <c r="B901" s="805" t="s">
        <v>2158</v>
      </c>
      <c r="C901" s="806" t="s">
        <v>830</v>
      </c>
      <c r="D901" s="805"/>
      <c r="E901" s="825">
        <v>150000</v>
      </c>
      <c r="F901" s="1865"/>
      <c r="G901" s="805" t="s">
        <v>2371</v>
      </c>
      <c r="H901" s="1873" t="s">
        <v>2376</v>
      </c>
      <c r="I901" s="808"/>
      <c r="J901" s="810"/>
    </row>
    <row r="902" spans="1:10" s="801" customFormat="1" ht="33.75" x14ac:dyDescent="0.2">
      <c r="A902" s="824" t="s">
        <v>2299</v>
      </c>
      <c r="B902" s="805" t="s">
        <v>2198</v>
      </c>
      <c r="C902" s="806" t="s">
        <v>830</v>
      </c>
      <c r="D902" s="805"/>
      <c r="E902" s="825">
        <v>40000</v>
      </c>
      <c r="F902" s="1865"/>
      <c r="G902" s="805" t="s">
        <v>2371</v>
      </c>
      <c r="H902" s="808" t="s">
        <v>2379</v>
      </c>
      <c r="I902" s="808" t="s">
        <v>2373</v>
      </c>
      <c r="J902" s="809"/>
    </row>
    <row r="903" spans="1:10" s="801" customFormat="1" ht="56.25" x14ac:dyDescent="0.2">
      <c r="A903" s="824" t="s">
        <v>2304</v>
      </c>
      <c r="B903" s="805" t="s">
        <v>2198</v>
      </c>
      <c r="C903" s="806" t="s">
        <v>830</v>
      </c>
      <c r="D903" s="805"/>
      <c r="E903" s="825">
        <v>31300</v>
      </c>
      <c r="F903" s="1865" t="s">
        <v>2306</v>
      </c>
      <c r="G903" s="805" t="s">
        <v>2371</v>
      </c>
      <c r="H903" s="808" t="s">
        <v>2307</v>
      </c>
      <c r="I903" s="808">
        <v>44757</v>
      </c>
      <c r="J903" s="809"/>
    </row>
    <row r="904" spans="1:10" s="801" customFormat="1" ht="22.5" x14ac:dyDescent="0.2">
      <c r="A904" s="824" t="s">
        <v>2320</v>
      </c>
      <c r="B904" s="805" t="s">
        <v>2198</v>
      </c>
      <c r="C904" s="806" t="s">
        <v>830</v>
      </c>
      <c r="D904" s="806"/>
      <c r="E904" s="825">
        <v>44000</v>
      </c>
      <c r="F904" s="1865"/>
      <c r="G904" s="805" t="s">
        <v>2371</v>
      </c>
      <c r="H904" s="1873" t="s">
        <v>2376</v>
      </c>
      <c r="I904" s="808"/>
      <c r="J904" s="809"/>
    </row>
    <row r="905" spans="1:10" s="801" customFormat="1" ht="33.75" x14ac:dyDescent="0.2">
      <c r="A905" s="824" t="s">
        <v>2323</v>
      </c>
      <c r="B905" s="805" t="s">
        <v>1653</v>
      </c>
      <c r="C905" s="806" t="s">
        <v>830</v>
      </c>
      <c r="D905" s="805"/>
      <c r="E905" s="825">
        <v>500000</v>
      </c>
      <c r="F905" s="1865"/>
      <c r="G905" s="805" t="s">
        <v>2371</v>
      </c>
      <c r="H905" s="1873" t="s">
        <v>2376</v>
      </c>
      <c r="I905" s="808"/>
      <c r="J905" s="809"/>
    </row>
    <row r="906" spans="1:10" s="801" customFormat="1" ht="22.5" x14ac:dyDescent="0.2">
      <c r="A906" s="827" t="s">
        <v>2329</v>
      </c>
      <c r="B906" s="812" t="s">
        <v>2245</v>
      </c>
      <c r="C906" s="806" t="s">
        <v>830</v>
      </c>
      <c r="D906" s="812" t="s">
        <v>2245</v>
      </c>
      <c r="E906" s="825">
        <v>11328</v>
      </c>
      <c r="F906" s="1869"/>
      <c r="G906" s="805" t="s">
        <v>2153</v>
      </c>
      <c r="H906" s="814" t="s">
        <v>2380</v>
      </c>
      <c r="I906" s="814" t="s">
        <v>2373</v>
      </c>
      <c r="J906" s="809"/>
    </row>
    <row r="907" spans="1:10" s="801" customFormat="1" ht="22.5" x14ac:dyDescent="0.2">
      <c r="A907" s="827" t="s">
        <v>2331</v>
      </c>
      <c r="B907" s="821" t="s">
        <v>1506</v>
      </c>
      <c r="C907" s="806" t="s">
        <v>830</v>
      </c>
      <c r="D907" s="821" t="s">
        <v>1506</v>
      </c>
      <c r="E907" s="825">
        <v>7552</v>
      </c>
      <c r="F907" s="1869"/>
      <c r="G907" s="805" t="s">
        <v>2153</v>
      </c>
      <c r="H907" s="814" t="s">
        <v>2381</v>
      </c>
      <c r="I907" s="814" t="s">
        <v>2373</v>
      </c>
      <c r="J907" s="809"/>
    </row>
    <row r="908" spans="1:10" s="801" customFormat="1" ht="22.5" x14ac:dyDescent="0.2">
      <c r="A908" s="827" t="s">
        <v>2333</v>
      </c>
      <c r="B908" s="821" t="s">
        <v>1506</v>
      </c>
      <c r="C908" s="806" t="s">
        <v>830</v>
      </c>
      <c r="D908" s="821" t="s">
        <v>1506</v>
      </c>
      <c r="E908" s="825">
        <v>9402.24</v>
      </c>
      <c r="F908" s="1869"/>
      <c r="G908" s="805" t="s">
        <v>2153</v>
      </c>
      <c r="H908" s="814" t="s">
        <v>2372</v>
      </c>
      <c r="I908" s="814" t="s">
        <v>2373</v>
      </c>
      <c r="J908" s="831"/>
    </row>
    <row r="909" spans="1:10" s="801" customFormat="1" ht="45" x14ac:dyDescent="0.2">
      <c r="A909" s="827" t="s">
        <v>2335</v>
      </c>
      <c r="B909" s="821" t="s">
        <v>2336</v>
      </c>
      <c r="C909" s="806" t="s">
        <v>830</v>
      </c>
      <c r="D909" s="806"/>
      <c r="E909" s="825">
        <v>16317.5</v>
      </c>
      <c r="F909" s="1869"/>
      <c r="G909" s="805" t="s">
        <v>2153</v>
      </c>
      <c r="H909" s="820">
        <v>44445</v>
      </c>
      <c r="I909" s="820">
        <v>44810</v>
      </c>
      <c r="J909" s="831"/>
    </row>
    <row r="910" spans="1:10" s="801" customFormat="1" ht="33.75" x14ac:dyDescent="0.2">
      <c r="A910" s="827" t="s">
        <v>2347</v>
      </c>
      <c r="B910" s="833" t="s">
        <v>2348</v>
      </c>
      <c r="C910" s="806" t="s">
        <v>830</v>
      </c>
      <c r="D910" s="805"/>
      <c r="E910" s="828">
        <v>100000</v>
      </c>
      <c r="F910" s="1865"/>
      <c r="G910" s="805" t="s">
        <v>2371</v>
      </c>
      <c r="H910" s="1873" t="s">
        <v>2376</v>
      </c>
      <c r="I910" s="808"/>
      <c r="J910" s="832"/>
    </row>
    <row r="911" spans="1:10" s="801" customFormat="1" ht="39" x14ac:dyDescent="0.2">
      <c r="A911" s="827" t="s">
        <v>2351</v>
      </c>
      <c r="B911" s="833" t="s">
        <v>2352</v>
      </c>
      <c r="C911" s="806" t="s">
        <v>830</v>
      </c>
      <c r="D911" s="805"/>
      <c r="E911" s="828">
        <v>400000</v>
      </c>
      <c r="F911" s="1870" t="s">
        <v>2354</v>
      </c>
      <c r="G911" s="805" t="s">
        <v>2371</v>
      </c>
      <c r="H911" s="1873" t="s">
        <v>2382</v>
      </c>
      <c r="I911" s="808"/>
      <c r="J911" s="832"/>
    </row>
    <row r="912" spans="1:10" s="801" customFormat="1" ht="78.75" x14ac:dyDescent="0.2">
      <c r="A912" s="827" t="s">
        <v>2355</v>
      </c>
      <c r="B912" s="833" t="s">
        <v>2356</v>
      </c>
      <c r="C912" s="806" t="s">
        <v>830</v>
      </c>
      <c r="D912" s="805"/>
      <c r="E912" s="828">
        <v>300000</v>
      </c>
      <c r="F912" s="1869"/>
      <c r="G912" s="805" t="s">
        <v>2371</v>
      </c>
      <c r="H912" s="808" t="s">
        <v>2379</v>
      </c>
      <c r="I912" s="808" t="s">
        <v>2373</v>
      </c>
      <c r="J912" s="832"/>
    </row>
    <row r="913" spans="1:10" s="801" customFormat="1" ht="33.75" x14ac:dyDescent="0.2">
      <c r="A913" s="824" t="s">
        <v>2359</v>
      </c>
      <c r="B913" s="833" t="s">
        <v>2360</v>
      </c>
      <c r="C913" s="806" t="s">
        <v>830</v>
      </c>
      <c r="D913" s="805"/>
      <c r="E913" s="828">
        <v>1163571</v>
      </c>
      <c r="F913" s="1865"/>
      <c r="G913" s="805" t="s">
        <v>2371</v>
      </c>
      <c r="H913" s="1873" t="s">
        <v>2376</v>
      </c>
      <c r="I913" s="808"/>
      <c r="J913" s="832"/>
    </row>
    <row r="914" spans="1:10" s="801" customFormat="1" ht="33.75" x14ac:dyDescent="0.2">
      <c r="A914" s="824" t="s">
        <v>2363</v>
      </c>
      <c r="B914" s="833" t="s">
        <v>2364</v>
      </c>
      <c r="C914" s="806" t="s">
        <v>830</v>
      </c>
      <c r="D914" s="805"/>
      <c r="E914" s="828">
        <v>55990</v>
      </c>
      <c r="F914" s="1865"/>
      <c r="G914" s="805" t="s">
        <v>2371</v>
      </c>
      <c r="H914" s="1873" t="s">
        <v>2376</v>
      </c>
      <c r="I914" s="808"/>
      <c r="J914" s="832"/>
    </row>
    <row r="915" spans="1:10" s="801" customFormat="1" ht="34.5" thickBot="1" x14ac:dyDescent="0.25">
      <c r="A915" s="836" t="s">
        <v>2367</v>
      </c>
      <c r="B915" s="837" t="s">
        <v>2368</v>
      </c>
      <c r="C915" s="838" t="s">
        <v>830</v>
      </c>
      <c r="D915" s="839"/>
      <c r="E915" s="840">
        <v>1247533</v>
      </c>
      <c r="F915" s="1871"/>
      <c r="G915" s="839" t="s">
        <v>2371</v>
      </c>
      <c r="H915" s="1874" t="s">
        <v>2376</v>
      </c>
      <c r="I915" s="841"/>
      <c r="J915" s="842"/>
    </row>
    <row r="916" spans="1:10" ht="24.6" customHeight="1" thickTop="1" thickBot="1" x14ac:dyDescent="0.25">
      <c r="A916" s="1982" t="s">
        <v>570</v>
      </c>
      <c r="B916" s="1982"/>
      <c r="C916" s="1982"/>
      <c r="D916" s="1982"/>
      <c r="E916" s="1982"/>
      <c r="F916" s="1982"/>
      <c r="G916" s="1982"/>
      <c r="H916" s="1982"/>
      <c r="I916" s="1982"/>
      <c r="J916" s="1982"/>
    </row>
    <row r="917" spans="1:10" s="859" customFormat="1" ht="12.75" thickTop="1" x14ac:dyDescent="0.2">
      <c r="A917" s="1031" t="s">
        <v>353</v>
      </c>
      <c r="B917" s="860"/>
      <c r="C917" s="860"/>
      <c r="D917" s="1024"/>
      <c r="E917" s="860"/>
      <c r="F917" s="860"/>
      <c r="G917" s="861"/>
      <c r="H917" s="861"/>
      <c r="I917" s="861"/>
      <c r="J917" s="862"/>
    </row>
    <row r="918" spans="1:10" s="859" customFormat="1" ht="22.5" x14ac:dyDescent="0.2">
      <c r="A918" s="863" t="s">
        <v>2394</v>
      </c>
      <c r="B918" s="1025" t="s">
        <v>1424</v>
      </c>
      <c r="C918" s="865" t="s">
        <v>2395</v>
      </c>
      <c r="D918" s="1025" t="s">
        <v>2396</v>
      </c>
      <c r="E918" s="882">
        <v>150000</v>
      </c>
      <c r="F918" s="864" t="s">
        <v>2397</v>
      </c>
      <c r="G918" s="866" t="s">
        <v>2398</v>
      </c>
      <c r="H918" s="867">
        <v>43991</v>
      </c>
      <c r="I918" s="867">
        <v>44051</v>
      </c>
      <c r="J918" s="868" t="s">
        <v>2399</v>
      </c>
    </row>
    <row r="919" spans="1:10" s="859" customFormat="1" ht="22.5" x14ac:dyDescent="0.2">
      <c r="A919" s="863" t="s">
        <v>2400</v>
      </c>
      <c r="B919" s="1025" t="s">
        <v>1424</v>
      </c>
      <c r="C919" s="865" t="s">
        <v>2395</v>
      </c>
      <c r="D919" s="1025" t="s">
        <v>2401</v>
      </c>
      <c r="E919" s="882">
        <v>89192.52</v>
      </c>
      <c r="F919" s="864" t="s">
        <v>2402</v>
      </c>
      <c r="G919" s="866" t="s">
        <v>2398</v>
      </c>
      <c r="H919" s="867">
        <v>44041</v>
      </c>
      <c r="I919" s="867">
        <v>44049</v>
      </c>
      <c r="J919" s="868" t="s">
        <v>2403</v>
      </c>
    </row>
    <row r="920" spans="1:10" s="859" customFormat="1" ht="33.75" x14ac:dyDescent="0.2">
      <c r="A920" s="863" t="s">
        <v>1503</v>
      </c>
      <c r="B920" s="1025" t="s">
        <v>1424</v>
      </c>
      <c r="C920" s="865" t="s">
        <v>2395</v>
      </c>
      <c r="D920" s="1025" t="s">
        <v>2404</v>
      </c>
      <c r="E920" s="882">
        <v>118900</v>
      </c>
      <c r="F920" s="864" t="s">
        <v>2405</v>
      </c>
      <c r="G920" s="866" t="s">
        <v>2398</v>
      </c>
      <c r="H920" s="867">
        <v>44186</v>
      </c>
      <c r="I920" s="867">
        <v>44070</v>
      </c>
      <c r="J920" s="868" t="s">
        <v>2406</v>
      </c>
    </row>
    <row r="921" spans="1:10" s="859" customFormat="1" ht="12" x14ac:dyDescent="0.2">
      <c r="A921" s="1030" t="s">
        <v>354</v>
      </c>
      <c r="B921" s="104"/>
      <c r="C921" s="869"/>
      <c r="D921" s="104"/>
      <c r="E921" s="105"/>
      <c r="F921" s="105"/>
      <c r="G921" s="105"/>
      <c r="H921" s="870"/>
      <c r="I921" s="870"/>
      <c r="J921" s="871"/>
    </row>
    <row r="922" spans="1:10" s="859" customFormat="1" ht="22.5" x14ac:dyDescent="0.2">
      <c r="A922" s="872" t="s">
        <v>2407</v>
      </c>
      <c r="B922" s="1025" t="s">
        <v>1633</v>
      </c>
      <c r="C922" s="864" t="s">
        <v>2395</v>
      </c>
      <c r="D922" s="1025" t="s">
        <v>2408</v>
      </c>
      <c r="E922" s="873" t="s">
        <v>2409</v>
      </c>
      <c r="F922" s="864" t="s">
        <v>2410</v>
      </c>
      <c r="G922" s="866" t="s">
        <v>2398</v>
      </c>
      <c r="H922" s="867">
        <v>44344</v>
      </c>
      <c r="I922" s="867">
        <v>44348</v>
      </c>
      <c r="J922" s="868" t="s">
        <v>2399</v>
      </c>
    </row>
    <row r="923" spans="1:10" s="859" customFormat="1" ht="22.5" x14ac:dyDescent="0.2">
      <c r="A923" s="872" t="s">
        <v>2411</v>
      </c>
      <c r="B923" s="1025" t="s">
        <v>1424</v>
      </c>
      <c r="C923" s="864" t="s">
        <v>2395</v>
      </c>
      <c r="D923" s="1025" t="s">
        <v>1695</v>
      </c>
      <c r="E923" s="882">
        <v>118900</v>
      </c>
      <c r="F923" s="865"/>
      <c r="G923" s="102"/>
      <c r="H923" s="867"/>
      <c r="I923" s="867"/>
      <c r="J923" s="874" t="s">
        <v>2412</v>
      </c>
    </row>
    <row r="924" spans="1:10" s="859" customFormat="1" ht="12" x14ac:dyDescent="0.2">
      <c r="A924" s="1030" t="s">
        <v>355</v>
      </c>
      <c r="B924" s="104"/>
      <c r="C924" s="869"/>
      <c r="D924" s="104"/>
      <c r="E924" s="883"/>
      <c r="F924" s="869"/>
      <c r="G924" s="105"/>
      <c r="H924" s="870"/>
      <c r="I924" s="870"/>
      <c r="J924" s="871"/>
    </row>
    <row r="925" spans="1:10" s="859" customFormat="1" ht="45" x14ac:dyDescent="0.2">
      <c r="A925" s="872" t="s">
        <v>2394</v>
      </c>
      <c r="B925" s="1025" t="s">
        <v>1424</v>
      </c>
      <c r="C925" s="864" t="s">
        <v>2395</v>
      </c>
      <c r="D925" s="101" t="s">
        <v>1695</v>
      </c>
      <c r="E925" s="882">
        <v>150000</v>
      </c>
      <c r="F925" s="865"/>
      <c r="G925" s="102"/>
      <c r="H925" s="867"/>
      <c r="I925" s="867"/>
      <c r="J925" s="875" t="s">
        <v>2413</v>
      </c>
    </row>
    <row r="926" spans="1:10" s="859" customFormat="1" ht="45" x14ac:dyDescent="0.2">
      <c r="A926" s="872" t="s">
        <v>2400</v>
      </c>
      <c r="B926" s="1025" t="s">
        <v>1424</v>
      </c>
      <c r="C926" s="864" t="s">
        <v>2395</v>
      </c>
      <c r="D926" s="101" t="s">
        <v>1695</v>
      </c>
      <c r="E926" s="882">
        <v>90000</v>
      </c>
      <c r="F926" s="865"/>
      <c r="G926" s="102"/>
      <c r="H926" s="867"/>
      <c r="I926" s="867"/>
      <c r="J926" s="875" t="s">
        <v>2414</v>
      </c>
    </row>
    <row r="927" spans="1:10" s="859" customFormat="1" ht="45.75" thickBot="1" x14ac:dyDescent="0.25">
      <c r="A927" s="876" t="s">
        <v>1503</v>
      </c>
      <c r="B927" s="1027" t="s">
        <v>1424</v>
      </c>
      <c r="C927" s="877" t="s">
        <v>2395</v>
      </c>
      <c r="D927" s="1026" t="s">
        <v>1695</v>
      </c>
      <c r="E927" s="884">
        <v>130000</v>
      </c>
      <c r="F927" s="878"/>
      <c r="G927" s="879"/>
      <c r="H927" s="880"/>
      <c r="I927" s="880"/>
      <c r="J927" s="881" t="s">
        <v>2415</v>
      </c>
    </row>
    <row r="928" spans="1:10" ht="25.15" customHeight="1" thickTop="1" thickBot="1" x14ac:dyDescent="0.25">
      <c r="A928" s="1982" t="s">
        <v>571</v>
      </c>
      <c r="B928" s="1982"/>
      <c r="C928" s="1982"/>
      <c r="D928" s="1982"/>
      <c r="E928" s="1982"/>
      <c r="F928" s="1982"/>
      <c r="G928" s="1982"/>
      <c r="H928" s="1982"/>
      <c r="I928" s="1982"/>
      <c r="J928" s="1982"/>
    </row>
    <row r="929" spans="1:10" s="9" customFormat="1" ht="12.75" thickTop="1" x14ac:dyDescent="0.2">
      <c r="A929" s="901" t="s">
        <v>353</v>
      </c>
      <c r="B929" s="741"/>
      <c r="C929" s="741"/>
      <c r="D929" s="741"/>
      <c r="E929" s="887"/>
      <c r="F929" s="741"/>
      <c r="G929" s="742"/>
      <c r="H929" s="742"/>
      <c r="I929" s="741"/>
      <c r="J929" s="753"/>
    </row>
    <row r="930" spans="1:10" s="9" customFormat="1" ht="67.5" x14ac:dyDescent="0.2">
      <c r="A930" s="770" t="s">
        <v>2417</v>
      </c>
      <c r="B930" s="48" t="s">
        <v>1762</v>
      </c>
      <c r="C930" s="728" t="s">
        <v>1696</v>
      </c>
      <c r="D930" s="48">
        <v>1</v>
      </c>
      <c r="E930" s="214">
        <v>748838</v>
      </c>
      <c r="F930" s="737" t="s">
        <v>2418</v>
      </c>
      <c r="G930" s="712" t="s">
        <v>2419</v>
      </c>
      <c r="H930" s="713">
        <v>44071</v>
      </c>
      <c r="I930" s="737" t="s">
        <v>2420</v>
      </c>
      <c r="J930" s="785" t="s">
        <v>2421</v>
      </c>
    </row>
    <row r="931" spans="1:10" s="9" customFormat="1" ht="45" x14ac:dyDescent="0.2">
      <c r="A931" s="212" t="s">
        <v>2422</v>
      </c>
      <c r="B931" s="48" t="s">
        <v>1707</v>
      </c>
      <c r="C931" s="728" t="s">
        <v>1696</v>
      </c>
      <c r="D931" s="48">
        <v>3</v>
      </c>
      <c r="E931" s="214">
        <v>1702062.72</v>
      </c>
      <c r="F931" s="737" t="s">
        <v>2423</v>
      </c>
      <c r="G931" s="31" t="s">
        <v>2424</v>
      </c>
      <c r="H931" s="713">
        <v>44112</v>
      </c>
      <c r="I931" s="737" t="s">
        <v>2425</v>
      </c>
      <c r="J931" s="785" t="s">
        <v>2426</v>
      </c>
    </row>
    <row r="932" spans="1:10" s="9" customFormat="1" ht="45" x14ac:dyDescent="0.2">
      <c r="A932" s="770" t="s">
        <v>2427</v>
      </c>
      <c r="B932" s="48" t="s">
        <v>1707</v>
      </c>
      <c r="C932" s="728" t="s">
        <v>1696</v>
      </c>
      <c r="D932" s="48">
        <v>5</v>
      </c>
      <c r="E932" s="214">
        <v>1892386.12</v>
      </c>
      <c r="F932" s="737" t="s">
        <v>2428</v>
      </c>
      <c r="G932" s="31" t="s">
        <v>2424</v>
      </c>
      <c r="H932" s="713">
        <v>44125</v>
      </c>
      <c r="I932" s="737" t="s">
        <v>2425</v>
      </c>
      <c r="J932" s="785" t="s">
        <v>2429</v>
      </c>
    </row>
    <row r="933" spans="1:10" s="9" customFormat="1" ht="45" x14ac:dyDescent="0.2">
      <c r="A933" s="770" t="s">
        <v>2430</v>
      </c>
      <c r="B933" s="48" t="s">
        <v>1707</v>
      </c>
      <c r="C933" s="728" t="s">
        <v>1696</v>
      </c>
      <c r="D933" s="48">
        <v>6</v>
      </c>
      <c r="E933" s="214">
        <v>381947</v>
      </c>
      <c r="F933" s="737" t="s">
        <v>2431</v>
      </c>
      <c r="G933" s="31" t="s">
        <v>1704</v>
      </c>
      <c r="H933" s="83">
        <v>44138</v>
      </c>
      <c r="I933" s="737" t="s">
        <v>2432</v>
      </c>
      <c r="J933" s="56"/>
    </row>
    <row r="934" spans="1:10" s="9" customFormat="1" ht="54.6" customHeight="1" x14ac:dyDescent="0.2">
      <c r="A934" s="770" t="s">
        <v>2433</v>
      </c>
      <c r="B934" s="48" t="s">
        <v>1707</v>
      </c>
      <c r="C934" s="728" t="s">
        <v>1696</v>
      </c>
      <c r="D934" s="48">
        <v>7</v>
      </c>
      <c r="E934" s="214">
        <v>495500</v>
      </c>
      <c r="F934" s="737" t="s">
        <v>2434</v>
      </c>
      <c r="G934" s="31" t="s">
        <v>1704</v>
      </c>
      <c r="H934" s="713">
        <v>44145</v>
      </c>
      <c r="I934" s="737" t="s">
        <v>2435</v>
      </c>
      <c r="J934" s="56"/>
    </row>
    <row r="935" spans="1:10" s="9" customFormat="1" ht="45" x14ac:dyDescent="0.2">
      <c r="A935" s="770" t="s">
        <v>2436</v>
      </c>
      <c r="B935" s="48" t="s">
        <v>1707</v>
      </c>
      <c r="C935" s="728" t="s">
        <v>1696</v>
      </c>
      <c r="D935" s="48">
        <v>9</v>
      </c>
      <c r="E935" s="214">
        <v>1011291.84</v>
      </c>
      <c r="F935" s="737" t="s">
        <v>2437</v>
      </c>
      <c r="G935" s="31" t="s">
        <v>2424</v>
      </c>
      <c r="H935" s="713">
        <v>44250</v>
      </c>
      <c r="I935" s="737" t="s">
        <v>2425</v>
      </c>
      <c r="J935" s="785" t="s">
        <v>2438</v>
      </c>
    </row>
    <row r="936" spans="1:10" s="9" customFormat="1" ht="22.5" x14ac:dyDescent="0.2">
      <c r="A936" s="770" t="s">
        <v>2439</v>
      </c>
      <c r="B936" s="48" t="s">
        <v>2440</v>
      </c>
      <c r="C936" s="728" t="s">
        <v>1696</v>
      </c>
      <c r="D936" s="48">
        <v>1</v>
      </c>
      <c r="E936" s="214">
        <v>437772.75</v>
      </c>
      <c r="F936" s="737" t="s">
        <v>2441</v>
      </c>
      <c r="G936" s="31" t="s">
        <v>2424</v>
      </c>
      <c r="H936" s="713">
        <v>43973</v>
      </c>
      <c r="I936" s="737" t="s">
        <v>2442</v>
      </c>
      <c r="J936" s="888"/>
    </row>
    <row r="937" spans="1:10" s="9" customFormat="1" ht="69.599999999999994" customHeight="1" x14ac:dyDescent="0.2">
      <c r="A937" s="770" t="s">
        <v>2443</v>
      </c>
      <c r="B937" s="48" t="s">
        <v>1695</v>
      </c>
      <c r="C937" s="728" t="s">
        <v>1696</v>
      </c>
      <c r="D937" s="48">
        <v>7</v>
      </c>
      <c r="E937" s="214">
        <v>464780.76</v>
      </c>
      <c r="F937" s="737" t="s">
        <v>2444</v>
      </c>
      <c r="G937" s="712" t="s">
        <v>2445</v>
      </c>
      <c r="H937" s="713">
        <v>44209</v>
      </c>
      <c r="I937" s="737" t="s">
        <v>2446</v>
      </c>
      <c r="J937" s="56" t="s">
        <v>2447</v>
      </c>
    </row>
    <row r="938" spans="1:10" s="9" customFormat="1" ht="22.5" x14ac:dyDescent="0.2">
      <c r="A938" s="770" t="s">
        <v>2448</v>
      </c>
      <c r="B938" s="48" t="s">
        <v>1695</v>
      </c>
      <c r="C938" s="728" t="s">
        <v>1696</v>
      </c>
      <c r="D938" s="48">
        <v>13</v>
      </c>
      <c r="E938" s="214">
        <v>3461223.34</v>
      </c>
      <c r="F938" s="737" t="s">
        <v>2449</v>
      </c>
      <c r="G938" s="31" t="s">
        <v>2424</v>
      </c>
      <c r="H938" s="713">
        <v>44211</v>
      </c>
      <c r="I938" s="728" t="s">
        <v>2425</v>
      </c>
      <c r="J938" s="56" t="s">
        <v>2450</v>
      </c>
    </row>
    <row r="939" spans="1:10" s="9" customFormat="1" ht="33.75" x14ac:dyDescent="0.2">
      <c r="A939" s="770" t="s">
        <v>2451</v>
      </c>
      <c r="B939" s="48" t="s">
        <v>2452</v>
      </c>
      <c r="C939" s="728" t="s">
        <v>1696</v>
      </c>
      <c r="D939" s="48">
        <v>1</v>
      </c>
      <c r="E939" s="214">
        <v>278142.86</v>
      </c>
      <c r="F939" s="737" t="s">
        <v>2453</v>
      </c>
      <c r="G939" s="31" t="s">
        <v>2424</v>
      </c>
      <c r="H939" s="713">
        <v>44520</v>
      </c>
      <c r="I939" s="737" t="s">
        <v>2454</v>
      </c>
      <c r="J939" s="56" t="s">
        <v>2455</v>
      </c>
    </row>
    <row r="940" spans="1:10" s="9" customFormat="1" ht="22.5" x14ac:dyDescent="0.2">
      <c r="A940" s="770" t="s">
        <v>2456</v>
      </c>
      <c r="B940" s="48" t="s">
        <v>1762</v>
      </c>
      <c r="C940" s="728" t="s">
        <v>1696</v>
      </c>
      <c r="D940" s="48">
        <v>1</v>
      </c>
      <c r="E940" s="214">
        <v>703000</v>
      </c>
      <c r="F940" s="737" t="s">
        <v>2457</v>
      </c>
      <c r="G940" s="31" t="s">
        <v>1704</v>
      </c>
      <c r="H940" s="713">
        <v>44533</v>
      </c>
      <c r="I940" s="889" t="s">
        <v>2458</v>
      </c>
      <c r="J940" s="56"/>
    </row>
    <row r="941" spans="1:10" s="9" customFormat="1" ht="12" x14ac:dyDescent="0.2">
      <c r="A941" s="770" t="s">
        <v>2459</v>
      </c>
      <c r="B941" s="48" t="s">
        <v>2460</v>
      </c>
      <c r="C941" s="728" t="s">
        <v>1696</v>
      </c>
      <c r="D941" s="48" t="s">
        <v>2461</v>
      </c>
      <c r="E941" s="890">
        <v>158837.44</v>
      </c>
      <c r="F941" s="891" t="s">
        <v>2462</v>
      </c>
      <c r="G941" s="31" t="s">
        <v>1704</v>
      </c>
      <c r="H941" s="48"/>
      <c r="I941" s="713">
        <v>44105</v>
      </c>
      <c r="J941" s="56"/>
    </row>
    <row r="942" spans="1:10" s="9" customFormat="1" ht="12" x14ac:dyDescent="0.2">
      <c r="A942" s="770" t="s">
        <v>2463</v>
      </c>
      <c r="B942" s="48" t="s">
        <v>2460</v>
      </c>
      <c r="C942" s="728" t="s">
        <v>1696</v>
      </c>
      <c r="D942" s="48" t="s">
        <v>2461</v>
      </c>
      <c r="E942" s="890">
        <v>448990</v>
      </c>
      <c r="F942" s="737" t="s">
        <v>2462</v>
      </c>
      <c r="G942" s="31" t="s">
        <v>1704</v>
      </c>
      <c r="H942" s="48"/>
      <c r="I942" s="713">
        <v>44119</v>
      </c>
      <c r="J942" s="56"/>
    </row>
    <row r="943" spans="1:10" s="9" customFormat="1" ht="22.5" x14ac:dyDescent="0.2">
      <c r="A943" s="892" t="s">
        <v>2464</v>
      </c>
      <c r="B943" s="48" t="s">
        <v>1695</v>
      </c>
      <c r="C943" s="728" t="s">
        <v>1696</v>
      </c>
      <c r="D943" s="48">
        <v>2</v>
      </c>
      <c r="E943" s="890">
        <v>210000</v>
      </c>
      <c r="F943" s="893" t="s">
        <v>2465</v>
      </c>
      <c r="G943" s="31" t="s">
        <v>1704</v>
      </c>
      <c r="H943" s="713">
        <v>44399</v>
      </c>
      <c r="I943" s="713">
        <v>44125</v>
      </c>
      <c r="J943" s="56"/>
    </row>
    <row r="944" spans="1:10" s="9" customFormat="1" ht="12" x14ac:dyDescent="0.2">
      <c r="A944" s="28" t="s">
        <v>354</v>
      </c>
      <c r="B944" s="181"/>
      <c r="C944" s="745"/>
      <c r="D944" s="181"/>
      <c r="E944" s="894"/>
      <c r="F944" s="747"/>
      <c r="G944" s="747"/>
      <c r="H944" s="747"/>
      <c r="I944" s="745"/>
      <c r="J944" s="749"/>
    </row>
    <row r="945" spans="1:10" s="9" customFormat="1" ht="67.5" x14ac:dyDescent="0.2">
      <c r="A945" s="770" t="s">
        <v>2466</v>
      </c>
      <c r="B945" s="48" t="s">
        <v>1762</v>
      </c>
      <c r="C945" s="728" t="s">
        <v>1696</v>
      </c>
      <c r="D945" s="48">
        <v>1</v>
      </c>
      <c r="E945" s="214">
        <v>1050000</v>
      </c>
      <c r="F945" s="737" t="s">
        <v>2467</v>
      </c>
      <c r="G945" s="31" t="s">
        <v>2424</v>
      </c>
      <c r="H945" s="713">
        <v>44397</v>
      </c>
      <c r="I945" s="737" t="s">
        <v>2468</v>
      </c>
      <c r="J945" s="785" t="s">
        <v>2469</v>
      </c>
    </row>
    <row r="946" spans="1:10" s="9" customFormat="1" ht="123.75" x14ac:dyDescent="0.2">
      <c r="A946" s="770" t="s">
        <v>2470</v>
      </c>
      <c r="B946" s="48" t="s">
        <v>2452</v>
      </c>
      <c r="C946" s="728" t="s">
        <v>1696</v>
      </c>
      <c r="D946" s="48">
        <v>1</v>
      </c>
      <c r="E946" s="214">
        <v>279828.57</v>
      </c>
      <c r="F946" s="737" t="s">
        <v>2471</v>
      </c>
      <c r="G946" s="31" t="s">
        <v>2424</v>
      </c>
      <c r="H946" s="713">
        <v>44363</v>
      </c>
      <c r="I946" s="737" t="s">
        <v>2472</v>
      </c>
      <c r="J946" s="56" t="s">
        <v>2473</v>
      </c>
    </row>
    <row r="947" spans="1:10" s="9" customFormat="1" ht="45" x14ac:dyDescent="0.2">
      <c r="A947" s="212" t="s">
        <v>2474</v>
      </c>
      <c r="B947" s="48" t="s">
        <v>1707</v>
      </c>
      <c r="C947" s="728" t="s">
        <v>1696</v>
      </c>
      <c r="D947" s="48">
        <v>1</v>
      </c>
      <c r="E947" s="214">
        <v>138768.42000000001</v>
      </c>
      <c r="F947" s="737" t="s">
        <v>2475</v>
      </c>
      <c r="G947" s="31" t="s">
        <v>2424</v>
      </c>
      <c r="H947" s="713">
        <v>44351</v>
      </c>
      <c r="I947" s="737" t="s">
        <v>21368</v>
      </c>
      <c r="J947" s="785" t="s">
        <v>2476</v>
      </c>
    </row>
    <row r="948" spans="1:10" s="9" customFormat="1" ht="67.150000000000006" customHeight="1" x14ac:dyDescent="0.2">
      <c r="A948" s="770" t="s">
        <v>2477</v>
      </c>
      <c r="B948" s="48" t="s">
        <v>1707</v>
      </c>
      <c r="C948" s="728" t="s">
        <v>1696</v>
      </c>
      <c r="D948" s="48">
        <v>3</v>
      </c>
      <c r="E948" s="214">
        <v>1515000</v>
      </c>
      <c r="F948" s="737" t="s">
        <v>2478</v>
      </c>
      <c r="G948" s="31" t="s">
        <v>2424</v>
      </c>
      <c r="H948" s="713">
        <v>44421</v>
      </c>
      <c r="I948" s="737" t="s">
        <v>2479</v>
      </c>
      <c r="J948" s="755" t="s">
        <v>2480</v>
      </c>
    </row>
    <row r="949" spans="1:10" s="9" customFormat="1" ht="22.5" x14ac:dyDescent="0.2">
      <c r="A949" s="770" t="s">
        <v>2481</v>
      </c>
      <c r="B949" s="48" t="s">
        <v>1707</v>
      </c>
      <c r="C949" s="728" t="s">
        <v>1696</v>
      </c>
      <c r="D949" s="48">
        <v>4</v>
      </c>
      <c r="E949" s="214">
        <v>1416000</v>
      </c>
      <c r="F949" s="737" t="s">
        <v>2482</v>
      </c>
      <c r="G949" s="712" t="s">
        <v>2483</v>
      </c>
      <c r="H949" s="48"/>
      <c r="I949" s="728"/>
      <c r="J949" s="56"/>
    </row>
    <row r="950" spans="1:10" s="9" customFormat="1" ht="22.5" x14ac:dyDescent="0.2">
      <c r="A950" s="770" t="s">
        <v>2484</v>
      </c>
      <c r="B950" s="48" t="s">
        <v>1707</v>
      </c>
      <c r="C950" s="728" t="s">
        <v>1696</v>
      </c>
      <c r="D950" s="48">
        <v>2</v>
      </c>
      <c r="E950" s="214">
        <v>3474935</v>
      </c>
      <c r="F950" s="737"/>
      <c r="G950" s="712" t="s">
        <v>2485</v>
      </c>
      <c r="H950" s="48"/>
      <c r="I950" s="728"/>
      <c r="J950" s="56"/>
    </row>
    <row r="951" spans="1:10" s="9" customFormat="1" ht="22.5" x14ac:dyDescent="0.2">
      <c r="A951" s="770" t="s">
        <v>2486</v>
      </c>
      <c r="B951" s="48" t="s">
        <v>1707</v>
      </c>
      <c r="C951" s="728" t="s">
        <v>1696</v>
      </c>
      <c r="D951" s="48">
        <v>5</v>
      </c>
      <c r="E951" s="214">
        <v>6800000</v>
      </c>
      <c r="F951" s="737"/>
      <c r="G951" s="712" t="s">
        <v>2485</v>
      </c>
      <c r="H951" s="31"/>
      <c r="I951" s="728"/>
      <c r="J951" s="56"/>
    </row>
    <row r="952" spans="1:10" s="9" customFormat="1" ht="22.5" x14ac:dyDescent="0.2">
      <c r="A952" s="212" t="s">
        <v>2487</v>
      </c>
      <c r="B952" s="48" t="s">
        <v>1695</v>
      </c>
      <c r="C952" s="728" t="s">
        <v>1696</v>
      </c>
      <c r="D952" s="48">
        <v>16</v>
      </c>
      <c r="E952" s="214">
        <v>616927</v>
      </c>
      <c r="F952" s="728"/>
      <c r="G952" s="712" t="s">
        <v>2485</v>
      </c>
      <c r="H952" s="31"/>
      <c r="I952" s="728"/>
      <c r="J952" s="56" t="s">
        <v>2488</v>
      </c>
    </row>
    <row r="953" spans="1:10" s="9" customFormat="1" ht="33.75" x14ac:dyDescent="0.2">
      <c r="A953" s="770" t="s">
        <v>2489</v>
      </c>
      <c r="B953" s="48" t="s">
        <v>1695</v>
      </c>
      <c r="C953" s="728" t="s">
        <v>1696</v>
      </c>
      <c r="D953" s="48"/>
      <c r="E953" s="214">
        <v>21012130</v>
      </c>
      <c r="F953" s="728"/>
      <c r="G953" s="712" t="s">
        <v>2490</v>
      </c>
      <c r="H953" s="31"/>
      <c r="I953" s="728"/>
      <c r="J953" s="56" t="s">
        <v>2491</v>
      </c>
    </row>
    <row r="954" spans="1:10" s="9" customFormat="1" ht="22.5" x14ac:dyDescent="0.2">
      <c r="A954" s="895" t="s">
        <v>2492</v>
      </c>
      <c r="B954" s="48"/>
      <c r="C954" s="728"/>
      <c r="D954" s="48"/>
      <c r="E954" s="890">
        <v>103499.99</v>
      </c>
      <c r="F954" s="712" t="s">
        <v>2493</v>
      </c>
      <c r="G954" s="896" t="s">
        <v>1704</v>
      </c>
      <c r="H954" s="31"/>
      <c r="I954" s="713">
        <v>44348</v>
      </c>
      <c r="J954" s="56"/>
    </row>
    <row r="955" spans="1:10" s="9" customFormat="1" ht="12" x14ac:dyDescent="0.2">
      <c r="A955" s="770" t="s">
        <v>2494</v>
      </c>
      <c r="B955" s="48" t="s">
        <v>1695</v>
      </c>
      <c r="C955" s="728" t="s">
        <v>1696</v>
      </c>
      <c r="D955" s="48">
        <v>10</v>
      </c>
      <c r="E955" s="890">
        <v>142564.45000000001</v>
      </c>
      <c r="F955" s="712" t="s">
        <v>2495</v>
      </c>
      <c r="G955" s="31" t="s">
        <v>1704</v>
      </c>
      <c r="H955" s="713">
        <v>44407</v>
      </c>
      <c r="I955" s="713">
        <v>44411</v>
      </c>
      <c r="J955" s="56"/>
    </row>
    <row r="956" spans="1:10" s="9" customFormat="1" ht="33.75" x14ac:dyDescent="0.2">
      <c r="A956" s="892" t="s">
        <v>2496</v>
      </c>
      <c r="B956" s="48" t="s">
        <v>1762</v>
      </c>
      <c r="C956" s="728" t="s">
        <v>1696</v>
      </c>
      <c r="D956" s="48">
        <v>1</v>
      </c>
      <c r="E956" s="214">
        <v>1010000</v>
      </c>
      <c r="F956" s="712" t="s">
        <v>2744</v>
      </c>
      <c r="G956" s="897" t="s">
        <v>1704</v>
      </c>
      <c r="H956" s="730"/>
      <c r="I956" s="713">
        <v>44433</v>
      </c>
      <c r="J956" s="56"/>
    </row>
    <row r="957" spans="1:10" s="9" customFormat="1" ht="12" x14ac:dyDescent="0.2">
      <c r="A957" s="28" t="s">
        <v>355</v>
      </c>
      <c r="B957" s="45"/>
      <c r="C957" s="849"/>
      <c r="D957" s="45"/>
      <c r="E957" s="752"/>
      <c r="F957" s="849"/>
      <c r="G957" s="750"/>
      <c r="H957" s="750"/>
      <c r="I957" s="849"/>
      <c r="J957" s="756"/>
    </row>
    <row r="958" spans="1:10" s="9" customFormat="1" ht="12" x14ac:dyDescent="0.2">
      <c r="A958" s="770" t="s">
        <v>2497</v>
      </c>
      <c r="B958" s="48" t="s">
        <v>1707</v>
      </c>
      <c r="C958" s="728" t="s">
        <v>1696</v>
      </c>
      <c r="D958" s="48"/>
      <c r="E958" s="214">
        <v>1200000</v>
      </c>
      <c r="F958" s="48" t="s">
        <v>2498</v>
      </c>
      <c r="G958" s="31"/>
      <c r="H958" s="690"/>
      <c r="I958" s="693"/>
      <c r="J958" s="697"/>
    </row>
    <row r="959" spans="1:10" s="9" customFormat="1" ht="33.75" x14ac:dyDescent="0.2">
      <c r="A959" s="770" t="s">
        <v>2499</v>
      </c>
      <c r="B959" s="48" t="s">
        <v>1695</v>
      </c>
      <c r="C959" s="728" t="s">
        <v>1696</v>
      </c>
      <c r="D959" s="48"/>
      <c r="E959" s="214">
        <v>396000</v>
      </c>
      <c r="F959" s="48" t="s">
        <v>2498</v>
      </c>
      <c r="G959" s="31"/>
      <c r="H959" s="690"/>
      <c r="I959" s="693"/>
      <c r="J959" s="697"/>
    </row>
    <row r="960" spans="1:10" s="9" customFormat="1" ht="22.5" x14ac:dyDescent="0.2">
      <c r="A960" s="770" t="s">
        <v>2500</v>
      </c>
      <c r="B960" s="48" t="s">
        <v>1695</v>
      </c>
      <c r="C960" s="728" t="s">
        <v>1696</v>
      </c>
      <c r="D960" s="48"/>
      <c r="E960" s="214">
        <v>100000</v>
      </c>
      <c r="F960" s="48" t="s">
        <v>2498</v>
      </c>
      <c r="G960" s="31"/>
      <c r="H960" s="690"/>
      <c r="I960" s="693"/>
      <c r="J960" s="697"/>
    </row>
    <row r="961" spans="1:10" s="9" customFormat="1" ht="12" x14ac:dyDescent="0.2">
      <c r="A961" s="770" t="s">
        <v>2501</v>
      </c>
      <c r="B961" s="48" t="s">
        <v>1695</v>
      </c>
      <c r="C961" s="728" t="s">
        <v>1696</v>
      </c>
      <c r="D961" s="48"/>
      <c r="E961" s="214">
        <v>220000</v>
      </c>
      <c r="F961" s="48" t="s">
        <v>2498</v>
      </c>
      <c r="G961" s="31"/>
      <c r="H961" s="690"/>
      <c r="I961" s="693"/>
      <c r="J961" s="697"/>
    </row>
    <row r="962" spans="1:10" s="9" customFormat="1" ht="22.5" x14ac:dyDescent="0.2">
      <c r="A962" s="770" t="s">
        <v>2502</v>
      </c>
      <c r="B962" s="48" t="s">
        <v>1762</v>
      </c>
      <c r="C962" s="728" t="s">
        <v>1696</v>
      </c>
      <c r="D962" s="48"/>
      <c r="E962" s="214">
        <v>501258</v>
      </c>
      <c r="F962" s="48" t="s">
        <v>2498</v>
      </c>
      <c r="G962" s="31"/>
      <c r="H962" s="690"/>
      <c r="I962" s="693"/>
      <c r="J962" s="697"/>
    </row>
    <row r="963" spans="1:10" s="9" customFormat="1" ht="33.75" x14ac:dyDescent="0.2">
      <c r="A963" s="770" t="s">
        <v>2503</v>
      </c>
      <c r="B963" s="48" t="s">
        <v>1695</v>
      </c>
      <c r="C963" s="728" t="s">
        <v>1696</v>
      </c>
      <c r="D963" s="48"/>
      <c r="E963" s="214">
        <v>300000</v>
      </c>
      <c r="F963" s="48" t="s">
        <v>2498</v>
      </c>
      <c r="G963" s="31"/>
      <c r="H963" s="690"/>
      <c r="I963" s="693"/>
      <c r="J963" s="697"/>
    </row>
    <row r="964" spans="1:10" s="9" customFormat="1" ht="33.75" x14ac:dyDescent="0.2">
      <c r="A964" s="770" t="s">
        <v>2504</v>
      </c>
      <c r="B964" s="48" t="s">
        <v>1695</v>
      </c>
      <c r="C964" s="728" t="s">
        <v>1696</v>
      </c>
      <c r="D964" s="48"/>
      <c r="E964" s="214">
        <v>250000</v>
      </c>
      <c r="F964" s="48" t="s">
        <v>2498</v>
      </c>
      <c r="G964" s="31"/>
      <c r="H964" s="690"/>
      <c r="I964" s="693"/>
      <c r="J964" s="697"/>
    </row>
    <row r="965" spans="1:10" s="9" customFormat="1" ht="22.5" x14ac:dyDescent="0.2">
      <c r="A965" s="770" t="s">
        <v>2505</v>
      </c>
      <c r="B965" s="48" t="s">
        <v>1695</v>
      </c>
      <c r="C965" s="728" t="s">
        <v>1696</v>
      </c>
      <c r="D965" s="48"/>
      <c r="E965" s="214">
        <v>200000</v>
      </c>
      <c r="F965" s="48" t="s">
        <v>2498</v>
      </c>
      <c r="G965" s="31"/>
      <c r="H965" s="690"/>
      <c r="I965" s="693"/>
      <c r="J965" s="697"/>
    </row>
    <row r="966" spans="1:10" s="9" customFormat="1" ht="22.5" x14ac:dyDescent="0.2">
      <c r="A966" s="770" t="s">
        <v>2506</v>
      </c>
      <c r="B966" s="48" t="s">
        <v>1695</v>
      </c>
      <c r="C966" s="728" t="s">
        <v>1696</v>
      </c>
      <c r="D966" s="48"/>
      <c r="E966" s="214">
        <v>200000</v>
      </c>
      <c r="F966" s="48" t="s">
        <v>2498</v>
      </c>
      <c r="G966" s="31"/>
      <c r="H966" s="690"/>
      <c r="I966" s="693"/>
      <c r="J966" s="697"/>
    </row>
    <row r="967" spans="1:10" s="9" customFormat="1" ht="12.75" thickBot="1" x14ac:dyDescent="0.25">
      <c r="A967" s="898" t="s">
        <v>2507</v>
      </c>
      <c r="B967" s="899" t="s">
        <v>1762</v>
      </c>
      <c r="C967" s="854" t="s">
        <v>1696</v>
      </c>
      <c r="D967" s="899"/>
      <c r="E967" s="855">
        <v>530509</v>
      </c>
      <c r="F967" s="899" t="s">
        <v>2498</v>
      </c>
      <c r="G967" s="900"/>
      <c r="H967" s="856"/>
      <c r="I967" s="853"/>
      <c r="J967" s="858"/>
    </row>
    <row r="968" spans="1:10" ht="25.15" customHeight="1" thickTop="1" thickBot="1" x14ac:dyDescent="0.25">
      <c r="A968" s="1982" t="s">
        <v>2508</v>
      </c>
      <c r="B968" s="1982"/>
      <c r="C968" s="1982"/>
      <c r="D968" s="1982"/>
      <c r="E968" s="1982"/>
      <c r="F968" s="1982"/>
      <c r="G968" s="1982"/>
      <c r="H968" s="1982"/>
      <c r="I968" s="1982"/>
      <c r="J968" s="1982"/>
    </row>
    <row r="969" spans="1:10" ht="12" thickTop="1" x14ac:dyDescent="0.2">
      <c r="A969" s="901" t="s">
        <v>353</v>
      </c>
      <c r="B969" s="741"/>
      <c r="C969" s="741"/>
      <c r="D969" s="741"/>
      <c r="E969" s="902"/>
      <c r="F969" s="741"/>
      <c r="G969" s="742"/>
      <c r="H969" s="742"/>
      <c r="I969" s="741"/>
      <c r="J969" s="753"/>
    </row>
    <row r="970" spans="1:10" ht="22.5" x14ac:dyDescent="0.2">
      <c r="A970" s="903" t="s">
        <v>2509</v>
      </c>
      <c r="B970" s="763" t="s">
        <v>1683</v>
      </c>
      <c r="C970" s="763" t="s">
        <v>2510</v>
      </c>
      <c r="D970" s="763" t="s">
        <v>2511</v>
      </c>
      <c r="E970" s="904">
        <v>9180400</v>
      </c>
      <c r="F970" s="763" t="s">
        <v>2512</v>
      </c>
      <c r="G970" s="763" t="s">
        <v>2398</v>
      </c>
      <c r="H970" s="905">
        <v>44089</v>
      </c>
      <c r="I970" s="763" t="s">
        <v>1445</v>
      </c>
      <c r="J970" s="906" t="s">
        <v>2513</v>
      </c>
    </row>
    <row r="971" spans="1:10" ht="33.75" x14ac:dyDescent="0.2">
      <c r="A971" s="903" t="s">
        <v>2514</v>
      </c>
      <c r="B971" s="763" t="s">
        <v>1683</v>
      </c>
      <c r="C971" s="763" t="s">
        <v>2510</v>
      </c>
      <c r="D971" s="763" t="s">
        <v>2515</v>
      </c>
      <c r="E971" s="904">
        <v>5337947.34</v>
      </c>
      <c r="F971" s="763" t="s">
        <v>2516</v>
      </c>
      <c r="G971" s="763" t="s">
        <v>2398</v>
      </c>
      <c r="H971" s="905">
        <v>44267</v>
      </c>
      <c r="I971" s="763" t="s">
        <v>1445</v>
      </c>
      <c r="J971" s="906" t="s">
        <v>2513</v>
      </c>
    </row>
    <row r="972" spans="1:10" ht="22.5" x14ac:dyDescent="0.2">
      <c r="A972" s="903" t="s">
        <v>2517</v>
      </c>
      <c r="B972" s="763" t="s">
        <v>1683</v>
      </c>
      <c r="C972" s="763" t="s">
        <v>2510</v>
      </c>
      <c r="D972" s="763" t="s">
        <v>2518</v>
      </c>
      <c r="E972" s="904">
        <v>3197985</v>
      </c>
      <c r="F972" s="763" t="s">
        <v>2519</v>
      </c>
      <c r="G972" s="763" t="s">
        <v>2398</v>
      </c>
      <c r="H972" s="905">
        <v>44057</v>
      </c>
      <c r="I972" s="763" t="s">
        <v>1445</v>
      </c>
      <c r="J972" s="906" t="s">
        <v>2513</v>
      </c>
    </row>
    <row r="973" spans="1:10" ht="33.75" x14ac:dyDescent="0.2">
      <c r="A973" s="903" t="s">
        <v>2520</v>
      </c>
      <c r="B973" s="763" t="s">
        <v>1683</v>
      </c>
      <c r="C973" s="763" t="s">
        <v>2510</v>
      </c>
      <c r="D973" s="763" t="s">
        <v>2521</v>
      </c>
      <c r="E973" s="904">
        <v>3259357</v>
      </c>
      <c r="F973" s="763" t="s">
        <v>2522</v>
      </c>
      <c r="G973" s="763" t="s">
        <v>2398</v>
      </c>
      <c r="H973" s="905">
        <v>44264</v>
      </c>
      <c r="I973" s="763" t="s">
        <v>1445</v>
      </c>
      <c r="J973" s="906" t="s">
        <v>2513</v>
      </c>
    </row>
    <row r="974" spans="1:10" ht="33.75" x14ac:dyDescent="0.2">
      <c r="A974" s="907" t="s">
        <v>2523</v>
      </c>
      <c r="B974" s="2009" t="s">
        <v>1683</v>
      </c>
      <c r="C974" s="2009" t="s">
        <v>2510</v>
      </c>
      <c r="D974" s="2009" t="s">
        <v>2524</v>
      </c>
      <c r="E974" s="2010">
        <v>1370595.6</v>
      </c>
      <c r="F974" s="909" t="s">
        <v>2525</v>
      </c>
      <c r="G974" s="763" t="s">
        <v>2398</v>
      </c>
      <c r="H974" s="910" t="s">
        <v>2526</v>
      </c>
      <c r="I974" s="763" t="s">
        <v>1445</v>
      </c>
      <c r="J974" s="906" t="s">
        <v>2513</v>
      </c>
    </row>
    <row r="975" spans="1:10" ht="33.75" x14ac:dyDescent="0.2">
      <c r="A975" s="907" t="s">
        <v>2527</v>
      </c>
      <c r="B975" s="2009"/>
      <c r="C975" s="2009"/>
      <c r="D975" s="2009"/>
      <c r="E975" s="2010">
        <v>297000</v>
      </c>
      <c r="F975" s="909" t="s">
        <v>2528</v>
      </c>
      <c r="G975" s="911" t="s">
        <v>2398</v>
      </c>
      <c r="H975" s="910">
        <v>44243</v>
      </c>
      <c r="I975" s="763" t="s">
        <v>1445</v>
      </c>
      <c r="J975" s="906" t="s">
        <v>2513</v>
      </c>
    </row>
    <row r="976" spans="1:10" ht="33.75" x14ac:dyDescent="0.2">
      <c r="A976" s="907" t="s">
        <v>2529</v>
      </c>
      <c r="B976" s="2009" t="s">
        <v>1424</v>
      </c>
      <c r="C976" s="2009" t="s">
        <v>2510</v>
      </c>
      <c r="D976" s="2009" t="s">
        <v>2530</v>
      </c>
      <c r="E976" s="2010">
        <v>4424932.8</v>
      </c>
      <c r="F976" s="909" t="s">
        <v>2531</v>
      </c>
      <c r="G976" s="911" t="s">
        <v>2398</v>
      </c>
      <c r="H976" s="910">
        <v>44089</v>
      </c>
      <c r="I976" s="763" t="s">
        <v>1445</v>
      </c>
      <c r="J976" s="906" t="s">
        <v>2513</v>
      </c>
    </row>
    <row r="977" spans="1:10" ht="33.75" x14ac:dyDescent="0.2">
      <c r="A977" s="907" t="s">
        <v>2532</v>
      </c>
      <c r="B977" s="2009"/>
      <c r="C977" s="2009"/>
      <c r="D977" s="2009"/>
      <c r="E977" s="2010">
        <v>1864458</v>
      </c>
      <c r="F977" s="909" t="s">
        <v>2531</v>
      </c>
      <c r="G977" s="911" t="s">
        <v>2398</v>
      </c>
      <c r="H977" s="910">
        <v>44089</v>
      </c>
      <c r="I977" s="763" t="s">
        <v>1445</v>
      </c>
      <c r="J977" s="906" t="s">
        <v>2513</v>
      </c>
    </row>
    <row r="978" spans="1:10" ht="45" x14ac:dyDescent="0.2">
      <c r="A978" s="907" t="s">
        <v>2533</v>
      </c>
      <c r="B978" s="763" t="s">
        <v>1424</v>
      </c>
      <c r="C978" s="763" t="s">
        <v>2510</v>
      </c>
      <c r="D978" s="763" t="s">
        <v>2534</v>
      </c>
      <c r="E978" s="904">
        <v>870000</v>
      </c>
      <c r="F978" s="909" t="s">
        <v>2535</v>
      </c>
      <c r="G978" s="911" t="s">
        <v>2398</v>
      </c>
      <c r="H978" s="910">
        <v>44071</v>
      </c>
      <c r="I978" s="763" t="s">
        <v>1445</v>
      </c>
      <c r="J978" s="906" t="s">
        <v>2513</v>
      </c>
    </row>
    <row r="979" spans="1:10" ht="45" x14ac:dyDescent="0.2">
      <c r="A979" s="907" t="s">
        <v>2536</v>
      </c>
      <c r="B979" s="763" t="s">
        <v>1424</v>
      </c>
      <c r="C979" s="763" t="s">
        <v>2510</v>
      </c>
      <c r="D979" s="763" t="s">
        <v>2537</v>
      </c>
      <c r="E979" s="904">
        <v>3906234.71</v>
      </c>
      <c r="F979" s="909" t="s">
        <v>2538</v>
      </c>
      <c r="G979" s="763" t="s">
        <v>2398</v>
      </c>
      <c r="H979" s="910">
        <v>44071</v>
      </c>
      <c r="I979" s="763" t="s">
        <v>1445</v>
      </c>
      <c r="J979" s="906" t="s">
        <v>2513</v>
      </c>
    </row>
    <row r="980" spans="1:10" ht="56.25" x14ac:dyDescent="0.2">
      <c r="A980" s="907" t="s">
        <v>2539</v>
      </c>
      <c r="B980" s="763" t="s">
        <v>1424</v>
      </c>
      <c r="C980" s="763" t="s">
        <v>2510</v>
      </c>
      <c r="D980" s="763" t="s">
        <v>2540</v>
      </c>
      <c r="E980" s="904">
        <v>511188</v>
      </c>
      <c r="F980" s="909" t="s">
        <v>2541</v>
      </c>
      <c r="G980" s="763" t="s">
        <v>2398</v>
      </c>
      <c r="H980" s="910">
        <v>44078</v>
      </c>
      <c r="I980" s="763" t="s">
        <v>1445</v>
      </c>
      <c r="J980" s="906" t="s">
        <v>2513</v>
      </c>
    </row>
    <row r="981" spans="1:10" ht="45" x14ac:dyDescent="0.2">
      <c r="A981" s="907" t="s">
        <v>2542</v>
      </c>
      <c r="B981" s="763" t="s">
        <v>1424</v>
      </c>
      <c r="C981" s="763" t="s">
        <v>2510</v>
      </c>
      <c r="D981" s="763" t="s">
        <v>2543</v>
      </c>
      <c r="E981" s="904">
        <v>430000</v>
      </c>
      <c r="F981" s="909" t="s">
        <v>2544</v>
      </c>
      <c r="G981" s="763" t="s">
        <v>2398</v>
      </c>
      <c r="H981" s="910">
        <v>44116</v>
      </c>
      <c r="I981" s="763" t="s">
        <v>1445</v>
      </c>
      <c r="J981" s="906" t="s">
        <v>2513</v>
      </c>
    </row>
    <row r="982" spans="1:10" x14ac:dyDescent="0.2">
      <c r="A982" s="28" t="s">
        <v>354</v>
      </c>
      <c r="B982" s="849"/>
      <c r="C982" s="849"/>
      <c r="D982" s="849"/>
      <c r="E982" s="752"/>
      <c r="F982" s="849"/>
      <c r="G982" s="750"/>
      <c r="H982" s="750"/>
      <c r="I982" s="849"/>
      <c r="J982" s="756"/>
    </row>
    <row r="983" spans="1:10" ht="45" x14ac:dyDescent="0.2">
      <c r="A983" s="907" t="s">
        <v>2545</v>
      </c>
      <c r="B983" s="763" t="s">
        <v>1424</v>
      </c>
      <c r="C983" s="763" t="s">
        <v>2510</v>
      </c>
      <c r="D983" s="763" t="s">
        <v>2546</v>
      </c>
      <c r="E983" s="912">
        <v>8064000</v>
      </c>
      <c r="F983" s="909" t="s">
        <v>2547</v>
      </c>
      <c r="G983" s="763" t="s">
        <v>2398</v>
      </c>
      <c r="H983" s="910">
        <v>44434</v>
      </c>
      <c r="I983" s="763" t="s">
        <v>1445</v>
      </c>
      <c r="J983" s="906" t="s">
        <v>2513</v>
      </c>
    </row>
    <row r="984" spans="1:10" ht="45" x14ac:dyDescent="0.2">
      <c r="A984" s="907" t="s">
        <v>2548</v>
      </c>
      <c r="B984" s="763" t="s">
        <v>1424</v>
      </c>
      <c r="C984" s="763" t="s">
        <v>2510</v>
      </c>
      <c r="D984" s="763" t="s">
        <v>2549</v>
      </c>
      <c r="E984" s="912">
        <v>4307368.92</v>
      </c>
      <c r="F984" s="909" t="s">
        <v>2550</v>
      </c>
      <c r="G984" s="763" t="s">
        <v>2398</v>
      </c>
      <c r="H984" s="910">
        <v>44420</v>
      </c>
      <c r="I984" s="763" t="s">
        <v>1445</v>
      </c>
      <c r="J984" s="906" t="s">
        <v>2513</v>
      </c>
    </row>
    <row r="985" spans="1:10" ht="33.75" x14ac:dyDescent="0.2">
      <c r="A985" s="907" t="s">
        <v>2551</v>
      </c>
      <c r="B985" s="763" t="s">
        <v>1683</v>
      </c>
      <c r="C985" s="763" t="s">
        <v>2510</v>
      </c>
      <c r="D985" s="763" t="s">
        <v>2552</v>
      </c>
      <c r="E985" s="912">
        <v>2935000</v>
      </c>
      <c r="F985" s="909" t="s">
        <v>2553</v>
      </c>
      <c r="G985" s="763" t="s">
        <v>2398</v>
      </c>
      <c r="H985" s="910">
        <v>44420</v>
      </c>
      <c r="I985" s="763" t="s">
        <v>1445</v>
      </c>
      <c r="J985" s="906" t="s">
        <v>2513</v>
      </c>
    </row>
    <row r="986" spans="1:10" ht="33.75" x14ac:dyDescent="0.2">
      <c r="A986" s="907" t="s">
        <v>2554</v>
      </c>
      <c r="B986" s="763" t="s">
        <v>1683</v>
      </c>
      <c r="C986" s="763" t="s">
        <v>2510</v>
      </c>
      <c r="D986" s="763" t="s">
        <v>2555</v>
      </c>
      <c r="E986" s="912">
        <v>4315503</v>
      </c>
      <c r="F986" s="909"/>
      <c r="G986" s="763" t="s">
        <v>2556</v>
      </c>
      <c r="H986" s="910"/>
      <c r="I986" s="763"/>
      <c r="J986" s="906" t="s">
        <v>2513</v>
      </c>
    </row>
    <row r="987" spans="1:10" ht="22.5" x14ac:dyDescent="0.2">
      <c r="A987" s="907" t="s">
        <v>2557</v>
      </c>
      <c r="B987" s="763" t="s">
        <v>1683</v>
      </c>
      <c r="C987" s="763" t="s">
        <v>2510</v>
      </c>
      <c r="D987" s="763" t="s">
        <v>2558</v>
      </c>
      <c r="E987" s="912">
        <v>3396600</v>
      </c>
      <c r="F987" s="73"/>
      <c r="G987" s="763" t="s">
        <v>2559</v>
      </c>
      <c r="H987" s="690"/>
      <c r="I987" s="690"/>
      <c r="J987" s="906" t="s">
        <v>2513</v>
      </c>
    </row>
    <row r="988" spans="1:10" ht="56.25" x14ac:dyDescent="0.2">
      <c r="A988" s="907" t="s">
        <v>2560</v>
      </c>
      <c r="B988" s="763" t="s">
        <v>1683</v>
      </c>
      <c r="C988" s="763" t="s">
        <v>2510</v>
      </c>
      <c r="D988" s="763" t="s">
        <v>2561</v>
      </c>
      <c r="E988" s="912">
        <v>3062475.6</v>
      </c>
      <c r="F988" s="73"/>
      <c r="G988" s="763" t="s">
        <v>2562</v>
      </c>
      <c r="H988" s="690"/>
      <c r="I988" s="690"/>
      <c r="J988" s="906" t="s">
        <v>2513</v>
      </c>
    </row>
    <row r="989" spans="1:10" ht="33.75" x14ac:dyDescent="0.2">
      <c r="A989" s="907" t="s">
        <v>2563</v>
      </c>
      <c r="B989" s="763" t="s">
        <v>1683</v>
      </c>
      <c r="C989" s="763" t="s">
        <v>2510</v>
      </c>
      <c r="D989" s="763" t="s">
        <v>2564</v>
      </c>
      <c r="E989" s="912">
        <v>2940300</v>
      </c>
      <c r="F989" s="73"/>
      <c r="G989" s="763" t="s">
        <v>2565</v>
      </c>
      <c r="H989" s="690"/>
      <c r="I989" s="690"/>
      <c r="J989" s="906" t="s">
        <v>2513</v>
      </c>
    </row>
    <row r="990" spans="1:10" ht="33.75" x14ac:dyDescent="0.2">
      <c r="A990" s="907" t="s">
        <v>2566</v>
      </c>
      <c r="B990" s="763" t="s">
        <v>1683</v>
      </c>
      <c r="C990" s="763" t="s">
        <v>2510</v>
      </c>
      <c r="D990" s="763" t="s">
        <v>2567</v>
      </c>
      <c r="E990" s="912">
        <v>3722900</v>
      </c>
      <c r="F990" s="73"/>
      <c r="G990" s="763" t="s">
        <v>2565</v>
      </c>
      <c r="H990" s="690"/>
      <c r="I990" s="690"/>
      <c r="J990" s="906" t="s">
        <v>2513</v>
      </c>
    </row>
    <row r="991" spans="1:10" ht="33.75" x14ac:dyDescent="0.2">
      <c r="A991" s="907" t="s">
        <v>2568</v>
      </c>
      <c r="B991" s="763" t="s">
        <v>1653</v>
      </c>
      <c r="C991" s="763" t="s">
        <v>2510</v>
      </c>
      <c r="D991" s="763" t="s">
        <v>2569</v>
      </c>
      <c r="E991" s="912">
        <v>3004778</v>
      </c>
      <c r="F991" s="73"/>
      <c r="G991" s="763" t="s">
        <v>2565</v>
      </c>
      <c r="H991" s="690"/>
      <c r="I991" s="690"/>
      <c r="J991" s="906" t="s">
        <v>2570</v>
      </c>
    </row>
    <row r="992" spans="1:10" ht="22.5" x14ac:dyDescent="0.2">
      <c r="A992" s="907" t="s">
        <v>2571</v>
      </c>
      <c r="B992" s="763" t="s">
        <v>1653</v>
      </c>
      <c r="C992" s="763" t="s">
        <v>2510</v>
      </c>
      <c r="D992" s="763" t="s">
        <v>2572</v>
      </c>
      <c r="E992" s="912">
        <v>1826916</v>
      </c>
      <c r="F992" s="73"/>
      <c r="G992" s="763" t="s">
        <v>2573</v>
      </c>
      <c r="H992" s="690"/>
      <c r="I992" s="690"/>
      <c r="J992" s="906" t="s">
        <v>2570</v>
      </c>
    </row>
    <row r="993" spans="1:10" x14ac:dyDescent="0.2">
      <c r="A993" s="28" t="s">
        <v>355</v>
      </c>
      <c r="B993" s="849"/>
      <c r="C993" s="849"/>
      <c r="D993" s="849"/>
      <c r="E993" s="752"/>
      <c r="F993" s="849"/>
      <c r="G993" s="750"/>
      <c r="H993" s="750"/>
      <c r="I993" s="849"/>
      <c r="J993" s="756"/>
    </row>
    <row r="994" spans="1:10" ht="22.5" x14ac:dyDescent="0.2">
      <c r="A994" s="907" t="s">
        <v>2574</v>
      </c>
      <c r="B994" s="763" t="s">
        <v>1683</v>
      </c>
      <c r="C994" s="763" t="s">
        <v>2510</v>
      </c>
      <c r="D994" s="763"/>
      <c r="E994" s="912">
        <v>1150000</v>
      </c>
      <c r="F994" s="73"/>
      <c r="G994" s="763"/>
      <c r="H994" s="690"/>
      <c r="I994" s="690"/>
      <c r="J994" s="906" t="s">
        <v>2513</v>
      </c>
    </row>
    <row r="995" spans="1:10" ht="22.5" x14ac:dyDescent="0.2">
      <c r="A995" s="907" t="s">
        <v>2575</v>
      </c>
      <c r="B995" s="763" t="s">
        <v>1683</v>
      </c>
      <c r="C995" s="763" t="s">
        <v>2510</v>
      </c>
      <c r="D995" s="763"/>
      <c r="E995" s="912">
        <v>4582855.68</v>
      </c>
      <c r="F995" s="73"/>
      <c r="G995" s="763"/>
      <c r="H995" s="690"/>
      <c r="I995" s="690"/>
      <c r="J995" s="906" t="s">
        <v>2513</v>
      </c>
    </row>
    <row r="996" spans="1:10" ht="33.75" x14ac:dyDescent="0.2">
      <c r="A996" s="907" t="s">
        <v>2576</v>
      </c>
      <c r="B996" s="763" t="s">
        <v>1683</v>
      </c>
      <c r="C996" s="763" t="s">
        <v>2510</v>
      </c>
      <c r="D996" s="763"/>
      <c r="E996" s="912">
        <v>1086452.2799999998</v>
      </c>
      <c r="F996" s="73"/>
      <c r="G996" s="763"/>
      <c r="H996" s="690"/>
      <c r="I996" s="690"/>
      <c r="J996" s="906" t="s">
        <v>2513</v>
      </c>
    </row>
    <row r="997" spans="1:10" x14ac:dyDescent="0.2">
      <c r="A997" s="907" t="s">
        <v>2577</v>
      </c>
      <c r="B997" s="763" t="s">
        <v>1632</v>
      </c>
      <c r="C997" s="763" t="s">
        <v>2510</v>
      </c>
      <c r="D997" s="763"/>
      <c r="E997" s="912">
        <v>900000</v>
      </c>
      <c r="F997" s="73"/>
      <c r="G997" s="763"/>
      <c r="H997" s="690"/>
      <c r="I997" s="690"/>
      <c r="J997" s="906" t="s">
        <v>2513</v>
      </c>
    </row>
    <row r="998" spans="1:10" x14ac:dyDescent="0.2">
      <c r="A998" s="907" t="s">
        <v>2578</v>
      </c>
      <c r="B998" s="763" t="s">
        <v>2579</v>
      </c>
      <c r="C998" s="763"/>
      <c r="D998" s="763"/>
      <c r="E998" s="912">
        <v>1200000</v>
      </c>
      <c r="F998" s="73"/>
      <c r="G998" s="763"/>
      <c r="H998" s="690"/>
      <c r="I998" s="690"/>
      <c r="J998" s="906" t="s">
        <v>2513</v>
      </c>
    </row>
    <row r="999" spans="1:10" ht="22.5" x14ac:dyDescent="0.2">
      <c r="A999" s="907" t="s">
        <v>2580</v>
      </c>
      <c r="B999" s="763" t="s">
        <v>1632</v>
      </c>
      <c r="C999" s="763" t="s">
        <v>2510</v>
      </c>
      <c r="D999" s="763"/>
      <c r="E999" s="912">
        <v>748551.375</v>
      </c>
      <c r="F999" s="73"/>
      <c r="G999" s="763"/>
      <c r="H999" s="690"/>
      <c r="I999" s="690"/>
      <c r="J999" s="906" t="s">
        <v>2513</v>
      </c>
    </row>
    <row r="1000" spans="1:10" ht="22.5" x14ac:dyDescent="0.2">
      <c r="A1000" s="907" t="s">
        <v>2581</v>
      </c>
      <c r="B1000" s="763" t="s">
        <v>1683</v>
      </c>
      <c r="C1000" s="763" t="s">
        <v>2510</v>
      </c>
      <c r="D1000" s="763"/>
      <c r="E1000" s="912">
        <v>400457.98741666658</v>
      </c>
      <c r="F1000" s="73"/>
      <c r="G1000" s="763"/>
      <c r="H1000" s="690"/>
      <c r="I1000" s="690"/>
      <c r="J1000" s="906" t="s">
        <v>2513</v>
      </c>
    </row>
    <row r="1001" spans="1:10" ht="22.5" x14ac:dyDescent="0.2">
      <c r="A1001" s="907" t="s">
        <v>2582</v>
      </c>
      <c r="B1001" s="763" t="s">
        <v>1683</v>
      </c>
      <c r="C1001" s="763" t="s">
        <v>2510</v>
      </c>
      <c r="D1001" s="763"/>
      <c r="E1001" s="912">
        <v>1193104</v>
      </c>
      <c r="F1001" s="73"/>
      <c r="G1001" s="763"/>
      <c r="H1001" s="690"/>
      <c r="I1001" s="690"/>
      <c r="J1001" s="906" t="s">
        <v>2513</v>
      </c>
    </row>
    <row r="1002" spans="1:10" x14ac:dyDescent="0.2">
      <c r="A1002" s="907" t="s">
        <v>2583</v>
      </c>
      <c r="B1002" s="763" t="s">
        <v>1683</v>
      </c>
      <c r="C1002" s="763" t="s">
        <v>2510</v>
      </c>
      <c r="D1002" s="763"/>
      <c r="E1002" s="912">
        <v>730793.06</v>
      </c>
      <c r="F1002" s="73"/>
      <c r="G1002" s="763"/>
      <c r="H1002" s="690"/>
      <c r="I1002" s="690"/>
      <c r="J1002" s="906" t="s">
        <v>2513</v>
      </c>
    </row>
    <row r="1003" spans="1:10" ht="22.5" x14ac:dyDescent="0.2">
      <c r="A1003" s="907" t="s">
        <v>2584</v>
      </c>
      <c r="B1003" s="763" t="s">
        <v>1683</v>
      </c>
      <c r="C1003" s="763" t="s">
        <v>2510</v>
      </c>
      <c r="D1003" s="763"/>
      <c r="E1003" s="912">
        <v>1543783.2850000001</v>
      </c>
      <c r="F1003" s="73"/>
      <c r="G1003" s="763"/>
      <c r="H1003" s="690"/>
      <c r="I1003" s="690"/>
      <c r="J1003" s="906" t="s">
        <v>2513</v>
      </c>
    </row>
    <row r="1004" spans="1:10" x14ac:dyDescent="0.2">
      <c r="A1004" s="907" t="s">
        <v>2585</v>
      </c>
      <c r="B1004" s="763" t="s">
        <v>1683</v>
      </c>
      <c r="C1004" s="763" t="s">
        <v>2510</v>
      </c>
      <c r="D1004" s="763"/>
      <c r="E1004" s="912">
        <v>1300000</v>
      </c>
      <c r="F1004" s="73"/>
      <c r="G1004" s="763"/>
      <c r="H1004" s="690"/>
      <c r="I1004" s="690"/>
      <c r="J1004" s="906" t="s">
        <v>2513</v>
      </c>
    </row>
    <row r="1005" spans="1:10" ht="22.5" x14ac:dyDescent="0.2">
      <c r="A1005" s="907" t="s">
        <v>2586</v>
      </c>
      <c r="B1005" s="763" t="s">
        <v>1632</v>
      </c>
      <c r="C1005" s="763" t="s">
        <v>2510</v>
      </c>
      <c r="D1005" s="763"/>
      <c r="E1005" s="912">
        <v>750000</v>
      </c>
      <c r="F1005" s="73"/>
      <c r="G1005" s="763"/>
      <c r="H1005" s="690"/>
      <c r="I1005" s="690"/>
      <c r="J1005" s="906" t="s">
        <v>2513</v>
      </c>
    </row>
    <row r="1006" spans="1:10" ht="22.5" x14ac:dyDescent="0.2">
      <c r="A1006" s="907" t="s">
        <v>2587</v>
      </c>
      <c r="B1006" s="763" t="s">
        <v>1632</v>
      </c>
      <c r="C1006" s="763" t="s">
        <v>2510</v>
      </c>
      <c r="D1006" s="763"/>
      <c r="E1006" s="912">
        <v>501592.35</v>
      </c>
      <c r="F1006" s="73"/>
      <c r="G1006" s="763"/>
      <c r="H1006" s="690"/>
      <c r="I1006" s="690"/>
      <c r="J1006" s="906" t="s">
        <v>2513</v>
      </c>
    </row>
    <row r="1007" spans="1:10" ht="22.5" x14ac:dyDescent="0.2">
      <c r="A1007" s="907" t="s">
        <v>2582</v>
      </c>
      <c r="B1007" s="763" t="s">
        <v>1683</v>
      </c>
      <c r="C1007" s="763" t="s">
        <v>2510</v>
      </c>
      <c r="D1007" s="763"/>
      <c r="E1007" s="912">
        <v>1530000</v>
      </c>
      <c r="F1007" s="73"/>
      <c r="G1007" s="763"/>
      <c r="H1007" s="690"/>
      <c r="I1007" s="690"/>
      <c r="J1007" s="906" t="s">
        <v>2513</v>
      </c>
    </row>
    <row r="1008" spans="1:10" x14ac:dyDescent="0.2">
      <c r="A1008" s="907" t="s">
        <v>2583</v>
      </c>
      <c r="B1008" s="763" t="s">
        <v>1683</v>
      </c>
      <c r="C1008" s="763" t="s">
        <v>2510</v>
      </c>
      <c r="D1008" s="763"/>
      <c r="E1008" s="912">
        <v>2500000</v>
      </c>
      <c r="F1008" s="73"/>
      <c r="G1008" s="763"/>
      <c r="H1008" s="690"/>
      <c r="I1008" s="690"/>
      <c r="J1008" s="906" t="s">
        <v>2513</v>
      </c>
    </row>
    <row r="1009" spans="1:10" ht="22.5" x14ac:dyDescent="0.2">
      <c r="A1009" s="907" t="s">
        <v>2588</v>
      </c>
      <c r="B1009" s="763" t="s">
        <v>1683</v>
      </c>
      <c r="C1009" s="763" t="s">
        <v>2510</v>
      </c>
      <c r="D1009" s="763"/>
      <c r="E1009" s="912">
        <v>400000</v>
      </c>
      <c r="F1009" s="73"/>
      <c r="G1009" s="763"/>
      <c r="H1009" s="690"/>
      <c r="I1009" s="690"/>
      <c r="J1009" s="906" t="s">
        <v>2513</v>
      </c>
    </row>
    <row r="1010" spans="1:10" ht="22.5" x14ac:dyDescent="0.2">
      <c r="A1010" s="907" t="s">
        <v>2589</v>
      </c>
      <c r="B1010" s="763" t="s">
        <v>1683</v>
      </c>
      <c r="C1010" s="763" t="s">
        <v>2510</v>
      </c>
      <c r="D1010" s="763"/>
      <c r="E1010" s="912">
        <v>800000</v>
      </c>
      <c r="F1010" s="73"/>
      <c r="G1010" s="763"/>
      <c r="H1010" s="690"/>
      <c r="I1010" s="690"/>
      <c r="J1010" s="906" t="s">
        <v>2513</v>
      </c>
    </row>
    <row r="1011" spans="1:10" ht="22.5" x14ac:dyDescent="0.2">
      <c r="A1011" s="907" t="s">
        <v>2590</v>
      </c>
      <c r="B1011" s="763" t="s">
        <v>1683</v>
      </c>
      <c r="C1011" s="763" t="s">
        <v>2510</v>
      </c>
      <c r="D1011" s="763"/>
      <c r="E1011" s="912">
        <v>400000</v>
      </c>
      <c r="F1011" s="73"/>
      <c r="G1011" s="763"/>
      <c r="H1011" s="690"/>
      <c r="I1011" s="690"/>
      <c r="J1011" s="906" t="s">
        <v>2513</v>
      </c>
    </row>
    <row r="1012" spans="1:10" ht="22.5" x14ac:dyDescent="0.2">
      <c r="A1012" s="907" t="s">
        <v>2591</v>
      </c>
      <c r="B1012" s="763" t="s">
        <v>1683</v>
      </c>
      <c r="C1012" s="763" t="s">
        <v>2510</v>
      </c>
      <c r="D1012" s="763"/>
      <c r="E1012" s="912">
        <v>1189007.8500000001</v>
      </c>
      <c r="F1012" s="73"/>
      <c r="G1012" s="763"/>
      <c r="H1012" s="690"/>
      <c r="I1012" s="690"/>
      <c r="J1012" s="906" t="s">
        <v>2513</v>
      </c>
    </row>
    <row r="1013" spans="1:10" ht="22.5" x14ac:dyDescent="0.2">
      <c r="A1013" s="907" t="s">
        <v>2592</v>
      </c>
      <c r="B1013" s="763" t="s">
        <v>1683</v>
      </c>
      <c r="C1013" s="763" t="s">
        <v>2510</v>
      </c>
      <c r="D1013" s="763"/>
      <c r="E1013" s="912">
        <v>500000</v>
      </c>
      <c r="F1013" s="73"/>
      <c r="G1013" s="763"/>
      <c r="H1013" s="690"/>
      <c r="I1013" s="690"/>
      <c r="J1013" s="906" t="s">
        <v>2513</v>
      </c>
    </row>
    <row r="1014" spans="1:10" ht="22.5" x14ac:dyDescent="0.2">
      <c r="A1014" s="907" t="s">
        <v>2593</v>
      </c>
      <c r="B1014" s="763" t="s">
        <v>1683</v>
      </c>
      <c r="C1014" s="763" t="s">
        <v>2510</v>
      </c>
      <c r="D1014" s="763"/>
      <c r="E1014" s="912">
        <v>400000</v>
      </c>
      <c r="F1014" s="73"/>
      <c r="G1014" s="763"/>
      <c r="H1014" s="690"/>
      <c r="I1014" s="690"/>
      <c r="J1014" s="906" t="s">
        <v>2513</v>
      </c>
    </row>
    <row r="1015" spans="1:10" ht="22.5" x14ac:dyDescent="0.2">
      <c r="A1015" s="907" t="s">
        <v>2594</v>
      </c>
      <c r="B1015" s="763" t="s">
        <v>1683</v>
      </c>
      <c r="C1015" s="763" t="s">
        <v>2510</v>
      </c>
      <c r="D1015" s="763"/>
      <c r="E1015" s="912">
        <v>500000</v>
      </c>
      <c r="F1015" s="73"/>
      <c r="G1015" s="763"/>
      <c r="H1015" s="690"/>
      <c r="I1015" s="690"/>
      <c r="J1015" s="906" t="s">
        <v>2513</v>
      </c>
    </row>
    <row r="1016" spans="1:10" x14ac:dyDescent="0.2">
      <c r="A1016" s="907" t="s">
        <v>2595</v>
      </c>
      <c r="B1016" s="763" t="s">
        <v>1653</v>
      </c>
      <c r="C1016" s="763" t="s">
        <v>2510</v>
      </c>
      <c r="D1016" s="763"/>
      <c r="E1016" s="912">
        <v>820000</v>
      </c>
      <c r="F1016" s="73"/>
      <c r="G1016" s="763"/>
      <c r="H1016" s="690"/>
      <c r="I1016" s="690"/>
      <c r="J1016" s="906" t="s">
        <v>2570</v>
      </c>
    </row>
    <row r="1017" spans="1:10" x14ac:dyDescent="0.2">
      <c r="A1017" s="907" t="s">
        <v>2596</v>
      </c>
      <c r="B1017" s="763" t="s">
        <v>1653</v>
      </c>
      <c r="C1017" s="763" t="s">
        <v>2510</v>
      </c>
      <c r="D1017" s="763"/>
      <c r="E1017" s="912">
        <v>800000</v>
      </c>
      <c r="F1017" s="73"/>
      <c r="G1017" s="763"/>
      <c r="H1017" s="690"/>
      <c r="I1017" s="690"/>
      <c r="J1017" s="906" t="s">
        <v>2570</v>
      </c>
    </row>
    <row r="1018" spans="1:10" ht="22.5" x14ac:dyDescent="0.2">
      <c r="A1018" s="907" t="s">
        <v>2590</v>
      </c>
      <c r="B1018" s="763" t="s">
        <v>1683</v>
      </c>
      <c r="C1018" s="763" t="s">
        <v>2510</v>
      </c>
      <c r="D1018" s="763"/>
      <c r="E1018" s="912">
        <v>400000</v>
      </c>
      <c r="F1018" s="73"/>
      <c r="G1018" s="763"/>
      <c r="H1018" s="690"/>
      <c r="I1018" s="690"/>
      <c r="J1018" s="906" t="s">
        <v>2513</v>
      </c>
    </row>
    <row r="1019" spans="1:10" x14ac:dyDescent="0.2">
      <c r="A1019" s="907" t="s">
        <v>2597</v>
      </c>
      <c r="B1019" s="763" t="s">
        <v>1653</v>
      </c>
      <c r="C1019" s="763" t="s">
        <v>2510</v>
      </c>
      <c r="D1019" s="763"/>
      <c r="E1019" s="912">
        <v>876220.87799999898</v>
      </c>
      <c r="F1019" s="73"/>
      <c r="G1019" s="763"/>
      <c r="H1019" s="690"/>
      <c r="I1019" s="690"/>
      <c r="J1019" s="906" t="s">
        <v>2570</v>
      </c>
    </row>
    <row r="1020" spans="1:10" ht="22.5" x14ac:dyDescent="0.2">
      <c r="A1020" s="907" t="s">
        <v>2598</v>
      </c>
      <c r="B1020" s="763" t="s">
        <v>1683</v>
      </c>
      <c r="C1020" s="763" t="s">
        <v>2510</v>
      </c>
      <c r="D1020" s="763"/>
      <c r="E1020" s="912">
        <v>1636363.6600000006</v>
      </c>
      <c r="F1020" s="73"/>
      <c r="G1020" s="763"/>
      <c r="H1020" s="690"/>
      <c r="I1020" s="690"/>
      <c r="J1020" s="906" t="s">
        <v>2513</v>
      </c>
    </row>
    <row r="1021" spans="1:10" x14ac:dyDescent="0.2">
      <c r="A1021" s="907" t="s">
        <v>2599</v>
      </c>
      <c r="B1021" s="763" t="s">
        <v>1683</v>
      </c>
      <c r="C1021" s="763" t="s">
        <v>2510</v>
      </c>
      <c r="D1021" s="763"/>
      <c r="E1021" s="912">
        <v>540000</v>
      </c>
      <c r="F1021" s="73"/>
      <c r="G1021" s="763"/>
      <c r="H1021" s="690"/>
      <c r="I1021" s="690"/>
      <c r="J1021" s="906" t="s">
        <v>2513</v>
      </c>
    </row>
    <row r="1022" spans="1:10" ht="22.5" x14ac:dyDescent="0.2">
      <c r="A1022" s="907" t="s">
        <v>2600</v>
      </c>
      <c r="B1022" s="763" t="s">
        <v>1683</v>
      </c>
      <c r="C1022" s="763" t="s">
        <v>2510</v>
      </c>
      <c r="D1022" s="763"/>
      <c r="E1022" s="912">
        <v>750000</v>
      </c>
      <c r="F1022" s="73"/>
      <c r="G1022" s="763"/>
      <c r="H1022" s="690"/>
      <c r="I1022" s="690"/>
      <c r="J1022" s="906" t="s">
        <v>2513</v>
      </c>
    </row>
    <row r="1023" spans="1:10" ht="22.5" x14ac:dyDescent="0.2">
      <c r="A1023" s="907" t="s">
        <v>2601</v>
      </c>
      <c r="B1023" s="763" t="s">
        <v>1683</v>
      </c>
      <c r="C1023" s="763" t="s">
        <v>2510</v>
      </c>
      <c r="D1023" s="763"/>
      <c r="E1023" s="912">
        <v>676000.04</v>
      </c>
      <c r="F1023" s="73"/>
      <c r="G1023" s="763"/>
      <c r="H1023" s="690"/>
      <c r="I1023" s="690"/>
      <c r="J1023" s="906" t="s">
        <v>2513</v>
      </c>
    </row>
    <row r="1024" spans="1:10" ht="33.75" x14ac:dyDescent="0.2">
      <c r="A1024" s="907" t="s">
        <v>2602</v>
      </c>
      <c r="B1024" s="763" t="s">
        <v>1424</v>
      </c>
      <c r="C1024" s="763" t="s">
        <v>2510</v>
      </c>
      <c r="D1024" s="763"/>
      <c r="E1024" s="913">
        <v>350000</v>
      </c>
      <c r="F1024" s="73"/>
      <c r="G1024" s="763"/>
      <c r="H1024" s="690"/>
      <c r="I1024" s="690"/>
      <c r="J1024" s="906" t="s">
        <v>2513</v>
      </c>
    </row>
    <row r="1025" spans="1:12" x14ac:dyDescent="0.2">
      <c r="A1025" s="907" t="s">
        <v>2603</v>
      </c>
      <c r="B1025" s="763" t="s">
        <v>1683</v>
      </c>
      <c r="C1025" s="763" t="s">
        <v>2510</v>
      </c>
      <c r="D1025" s="763"/>
      <c r="E1025" s="912">
        <v>2248940.69</v>
      </c>
      <c r="F1025" s="73"/>
      <c r="G1025" s="763"/>
      <c r="H1025" s="690"/>
      <c r="I1025" s="690"/>
      <c r="J1025" s="906" t="s">
        <v>2513</v>
      </c>
    </row>
    <row r="1026" spans="1:12" ht="22.5" x14ac:dyDescent="0.2">
      <c r="A1026" s="907" t="s">
        <v>2604</v>
      </c>
      <c r="B1026" s="763" t="s">
        <v>1683</v>
      </c>
      <c r="C1026" s="763" t="s">
        <v>2510</v>
      </c>
      <c r="D1026" s="763"/>
      <c r="E1026" s="912">
        <v>500000</v>
      </c>
      <c r="F1026" s="73"/>
      <c r="G1026" s="763"/>
      <c r="H1026" s="690"/>
      <c r="I1026" s="690"/>
      <c r="J1026" s="906" t="s">
        <v>2513</v>
      </c>
    </row>
    <row r="1027" spans="1:12" ht="23.25" thickBot="1" x14ac:dyDescent="0.25">
      <c r="A1027" s="914" t="s">
        <v>2605</v>
      </c>
      <c r="B1027" s="915" t="s">
        <v>1683</v>
      </c>
      <c r="C1027" s="915" t="s">
        <v>2510</v>
      </c>
      <c r="D1027" s="915"/>
      <c r="E1027" s="916">
        <v>975000</v>
      </c>
      <c r="F1027" s="917"/>
      <c r="G1027" s="915"/>
      <c r="H1027" s="856"/>
      <c r="I1027" s="856"/>
      <c r="J1027" s="918" t="s">
        <v>2513</v>
      </c>
    </row>
    <row r="1028" spans="1:12" ht="22.9" customHeight="1" thickTop="1" thickBot="1" x14ac:dyDescent="0.25">
      <c r="A1028" s="1982" t="s">
        <v>573</v>
      </c>
      <c r="B1028" s="1982"/>
      <c r="C1028" s="1982"/>
      <c r="D1028" s="1982"/>
      <c r="E1028" s="1982"/>
      <c r="F1028" s="1982"/>
      <c r="G1028" s="1982"/>
      <c r="H1028" s="1982"/>
      <c r="I1028" s="1982"/>
      <c r="J1028" s="1982"/>
    </row>
    <row r="1029" spans="1:12" s="885" customFormat="1" ht="12.75" thickTop="1" x14ac:dyDescent="0.2">
      <c r="A1029" s="901" t="s">
        <v>353</v>
      </c>
      <c r="B1029" s="919"/>
      <c r="C1029" s="919"/>
      <c r="D1029" s="741"/>
      <c r="E1029" s="741"/>
      <c r="F1029" s="741"/>
      <c r="G1029" s="742"/>
      <c r="H1029" s="742"/>
      <c r="I1029" s="742"/>
      <c r="J1029" s="753"/>
    </row>
    <row r="1030" spans="1:12" s="885" customFormat="1" ht="33.75" x14ac:dyDescent="0.2">
      <c r="A1030" s="932" t="s">
        <v>2606</v>
      </c>
      <c r="B1030" s="920" t="s">
        <v>2607</v>
      </c>
      <c r="C1030" s="920" t="s">
        <v>2608</v>
      </c>
      <c r="D1030" s="935" t="s">
        <v>2609</v>
      </c>
      <c r="E1030" s="939">
        <v>124903</v>
      </c>
      <c r="F1030" s="936" t="s">
        <v>2610</v>
      </c>
      <c r="G1030" s="921" t="s">
        <v>2611</v>
      </c>
      <c r="H1030" s="1698">
        <v>44062</v>
      </c>
      <c r="I1030" s="1698">
        <v>44092</v>
      </c>
      <c r="J1030" s="922" t="s">
        <v>2612</v>
      </c>
    </row>
    <row r="1031" spans="1:12" s="885" customFormat="1" ht="33.75" x14ac:dyDescent="0.2">
      <c r="A1031" s="932" t="s">
        <v>2613</v>
      </c>
      <c r="B1031" s="920" t="s">
        <v>2607</v>
      </c>
      <c r="C1031" s="920" t="s">
        <v>2608</v>
      </c>
      <c r="D1031" s="935" t="s">
        <v>2614</v>
      </c>
      <c r="E1031" s="939">
        <v>99320.6</v>
      </c>
      <c r="F1031" s="936" t="s">
        <v>2610</v>
      </c>
      <c r="G1031" s="921" t="s">
        <v>2611</v>
      </c>
      <c r="H1031" s="1698">
        <v>44028</v>
      </c>
      <c r="I1031" s="1698">
        <v>44113</v>
      </c>
      <c r="J1031" s="922" t="s">
        <v>2615</v>
      </c>
    </row>
    <row r="1032" spans="1:12" s="885" customFormat="1" ht="33.75" x14ac:dyDescent="0.2">
      <c r="A1032" s="932" t="s">
        <v>2616</v>
      </c>
      <c r="B1032" s="920" t="s">
        <v>2617</v>
      </c>
      <c r="C1032" s="920" t="s">
        <v>2608</v>
      </c>
      <c r="D1032" s="935" t="s">
        <v>2618</v>
      </c>
      <c r="E1032" s="939">
        <v>745200</v>
      </c>
      <c r="F1032" s="936" t="s">
        <v>2619</v>
      </c>
      <c r="G1032" s="921" t="s">
        <v>2611</v>
      </c>
      <c r="H1032" s="1698">
        <v>44054</v>
      </c>
      <c r="I1032" s="1698">
        <v>44075</v>
      </c>
      <c r="J1032" s="922" t="s">
        <v>2620</v>
      </c>
    </row>
    <row r="1033" spans="1:12" s="885" customFormat="1" ht="45" x14ac:dyDescent="0.2">
      <c r="A1033" s="932" t="s">
        <v>2621</v>
      </c>
      <c r="B1033" s="920" t="s">
        <v>2607</v>
      </c>
      <c r="C1033" s="920" t="s">
        <v>2608</v>
      </c>
      <c r="D1033" s="936" t="s">
        <v>2622</v>
      </c>
      <c r="E1033" s="939">
        <v>293122.59000000003</v>
      </c>
      <c r="F1033" s="936" t="s">
        <v>2623</v>
      </c>
      <c r="G1033" s="921" t="s">
        <v>2611</v>
      </c>
      <c r="H1033" s="1875">
        <v>44077</v>
      </c>
      <c r="I1033" s="1875">
        <v>44137</v>
      </c>
      <c r="J1033" s="922" t="s">
        <v>2624</v>
      </c>
      <c r="K1033" s="886"/>
      <c r="L1033" s="886"/>
    </row>
    <row r="1034" spans="1:12" s="885" customFormat="1" ht="22.5" x14ac:dyDescent="0.2">
      <c r="A1034" s="932" t="s">
        <v>2625</v>
      </c>
      <c r="B1034" s="920" t="s">
        <v>2626</v>
      </c>
      <c r="C1034" s="920" t="s">
        <v>2608</v>
      </c>
      <c r="D1034" s="936" t="s">
        <v>2627</v>
      </c>
      <c r="E1034" s="939">
        <v>58800</v>
      </c>
      <c r="F1034" s="936" t="s">
        <v>2628</v>
      </c>
      <c r="G1034" s="921" t="s">
        <v>2611</v>
      </c>
      <c r="H1034" s="1698">
        <v>44041</v>
      </c>
      <c r="I1034" s="1698">
        <v>44041</v>
      </c>
      <c r="J1034" s="922" t="s">
        <v>2629</v>
      </c>
    </row>
    <row r="1035" spans="1:12" s="885" customFormat="1" ht="33.75" x14ac:dyDescent="0.2">
      <c r="A1035" s="932" t="s">
        <v>2630</v>
      </c>
      <c r="B1035" s="920" t="s">
        <v>2607</v>
      </c>
      <c r="C1035" s="920" t="s">
        <v>2608</v>
      </c>
      <c r="D1035" s="936" t="s">
        <v>2631</v>
      </c>
      <c r="E1035" s="939">
        <v>139674.23999999999</v>
      </c>
      <c r="F1035" s="936" t="s">
        <v>2632</v>
      </c>
      <c r="G1035" s="921" t="s">
        <v>2611</v>
      </c>
      <c r="H1035" s="1698">
        <v>44055</v>
      </c>
      <c r="I1035" s="1698">
        <v>44145</v>
      </c>
      <c r="J1035" s="922" t="s">
        <v>2633</v>
      </c>
    </row>
    <row r="1036" spans="1:12" s="885" customFormat="1" ht="33.75" x14ac:dyDescent="0.2">
      <c r="A1036" s="932" t="s">
        <v>2634</v>
      </c>
      <c r="B1036" s="920" t="s">
        <v>2607</v>
      </c>
      <c r="C1036" s="920" t="s">
        <v>2608</v>
      </c>
      <c r="D1036" s="936" t="s">
        <v>2635</v>
      </c>
      <c r="E1036" s="939">
        <v>56000</v>
      </c>
      <c r="F1036" s="936" t="s">
        <v>2636</v>
      </c>
      <c r="G1036" s="921" t="s">
        <v>2611</v>
      </c>
      <c r="H1036" s="1698">
        <v>44091</v>
      </c>
      <c r="I1036" s="1698">
        <v>44111</v>
      </c>
      <c r="J1036" s="922" t="s">
        <v>2633</v>
      </c>
    </row>
    <row r="1037" spans="1:12" s="885" customFormat="1" ht="33.75" x14ac:dyDescent="0.2">
      <c r="A1037" s="932" t="s">
        <v>2637</v>
      </c>
      <c r="B1037" s="920" t="s">
        <v>2626</v>
      </c>
      <c r="C1037" s="920" t="s">
        <v>2608</v>
      </c>
      <c r="D1037" s="936" t="s">
        <v>2638</v>
      </c>
      <c r="E1037" s="939">
        <v>225273.71</v>
      </c>
      <c r="F1037" s="936" t="s">
        <v>2639</v>
      </c>
      <c r="G1037" s="921" t="s">
        <v>2611</v>
      </c>
      <c r="H1037" s="1698">
        <v>44097</v>
      </c>
      <c r="I1037" s="1698">
        <v>44157</v>
      </c>
      <c r="J1037" s="922" t="s">
        <v>2633</v>
      </c>
    </row>
    <row r="1038" spans="1:12" s="885" customFormat="1" ht="45" x14ac:dyDescent="0.2">
      <c r="A1038" s="932" t="s">
        <v>2640</v>
      </c>
      <c r="B1038" s="920" t="s">
        <v>2641</v>
      </c>
      <c r="C1038" s="920" t="s">
        <v>2608</v>
      </c>
      <c r="D1038" s="935" t="s">
        <v>2642</v>
      </c>
      <c r="E1038" s="939">
        <v>1300000</v>
      </c>
      <c r="F1038" s="936" t="s">
        <v>2623</v>
      </c>
      <c r="G1038" s="921" t="s">
        <v>2611</v>
      </c>
      <c r="H1038" s="1698">
        <v>44109</v>
      </c>
      <c r="I1038" s="1698">
        <v>44165</v>
      </c>
      <c r="J1038" s="922" t="s">
        <v>2633</v>
      </c>
    </row>
    <row r="1039" spans="1:12" s="885" customFormat="1" ht="33.75" x14ac:dyDescent="0.2">
      <c r="A1039" s="932" t="s">
        <v>2643</v>
      </c>
      <c r="B1039" s="920" t="s">
        <v>2607</v>
      </c>
      <c r="C1039" s="920" t="s">
        <v>2608</v>
      </c>
      <c r="D1039" s="936" t="s">
        <v>2644</v>
      </c>
      <c r="E1039" s="939">
        <v>350000</v>
      </c>
      <c r="F1039" s="936" t="s">
        <v>2645</v>
      </c>
      <c r="G1039" s="921" t="s">
        <v>2611</v>
      </c>
      <c r="H1039" s="1698">
        <v>44106</v>
      </c>
      <c r="I1039" s="1698">
        <v>44132</v>
      </c>
      <c r="J1039" s="922" t="s">
        <v>2633</v>
      </c>
    </row>
    <row r="1040" spans="1:12" s="885" customFormat="1" ht="33.75" x14ac:dyDescent="0.2">
      <c r="A1040" s="932" t="s">
        <v>2646</v>
      </c>
      <c r="B1040" s="920" t="s">
        <v>2607</v>
      </c>
      <c r="C1040" s="920" t="s">
        <v>2608</v>
      </c>
      <c r="D1040" s="936" t="s">
        <v>2647</v>
      </c>
      <c r="E1040" s="939">
        <v>399905</v>
      </c>
      <c r="F1040" s="936" t="s">
        <v>2648</v>
      </c>
      <c r="G1040" s="921" t="s">
        <v>2611</v>
      </c>
      <c r="H1040" s="1698">
        <v>44105</v>
      </c>
      <c r="I1040" s="1698">
        <v>44124</v>
      </c>
      <c r="J1040" s="922" t="s">
        <v>2633</v>
      </c>
    </row>
    <row r="1041" spans="1:10" s="885" customFormat="1" ht="33.75" x14ac:dyDescent="0.2">
      <c r="A1041" s="932" t="s">
        <v>2649</v>
      </c>
      <c r="B1041" s="920" t="s">
        <v>2607</v>
      </c>
      <c r="C1041" s="920" t="s">
        <v>2608</v>
      </c>
      <c r="D1041" s="936" t="s">
        <v>2650</v>
      </c>
      <c r="E1041" s="939">
        <v>71599</v>
      </c>
      <c r="F1041" s="936" t="s">
        <v>2651</v>
      </c>
      <c r="G1041" s="921" t="s">
        <v>2611</v>
      </c>
      <c r="H1041" s="1698">
        <v>44125</v>
      </c>
      <c r="I1041" s="1698">
        <v>44169</v>
      </c>
      <c r="J1041" s="922" t="s">
        <v>2633</v>
      </c>
    </row>
    <row r="1042" spans="1:10" s="885" customFormat="1" ht="45" x14ac:dyDescent="0.2">
      <c r="A1042" s="932" t="s">
        <v>2652</v>
      </c>
      <c r="B1042" s="920" t="s">
        <v>2607</v>
      </c>
      <c r="C1042" s="920" t="s">
        <v>2608</v>
      </c>
      <c r="D1042" s="936" t="s">
        <v>2653</v>
      </c>
      <c r="E1042" s="939">
        <v>293122.59000000003</v>
      </c>
      <c r="F1042" s="936" t="s">
        <v>2623</v>
      </c>
      <c r="G1042" s="921" t="s">
        <v>2611</v>
      </c>
      <c r="H1042" s="1698">
        <v>44125</v>
      </c>
      <c r="I1042" s="1698">
        <v>44148</v>
      </c>
      <c r="J1042" s="922" t="s">
        <v>2633</v>
      </c>
    </row>
    <row r="1043" spans="1:10" s="885" customFormat="1" ht="33.75" x14ac:dyDescent="0.2">
      <c r="A1043" s="932" t="s">
        <v>2654</v>
      </c>
      <c r="B1043" s="920" t="s">
        <v>2607</v>
      </c>
      <c r="C1043" s="920" t="s">
        <v>2608</v>
      </c>
      <c r="D1043" s="936" t="s">
        <v>2655</v>
      </c>
      <c r="E1043" s="939">
        <v>168800</v>
      </c>
      <c r="F1043" s="936" t="s">
        <v>2656</v>
      </c>
      <c r="G1043" s="921" t="s">
        <v>2611</v>
      </c>
      <c r="H1043" s="1698">
        <v>44147</v>
      </c>
      <c r="I1043" s="1698">
        <v>44188</v>
      </c>
      <c r="J1043" s="922" t="s">
        <v>2633</v>
      </c>
    </row>
    <row r="1044" spans="1:10" s="885" customFormat="1" ht="22.5" x14ac:dyDescent="0.2">
      <c r="A1044" s="932" t="s">
        <v>2657</v>
      </c>
      <c r="B1044" s="920" t="s">
        <v>2626</v>
      </c>
      <c r="C1044" s="920" t="s">
        <v>2608</v>
      </c>
      <c r="D1044" s="936" t="s">
        <v>2658</v>
      </c>
      <c r="E1044" s="939">
        <v>87345.96</v>
      </c>
      <c r="F1044" s="936" t="s">
        <v>2659</v>
      </c>
      <c r="G1044" s="921" t="s">
        <v>2611</v>
      </c>
      <c r="H1044" s="1698">
        <v>44132</v>
      </c>
      <c r="I1044" s="1698">
        <v>44145</v>
      </c>
      <c r="J1044" s="922" t="s">
        <v>2633</v>
      </c>
    </row>
    <row r="1045" spans="1:10" s="885" customFormat="1" ht="33.75" x14ac:dyDescent="0.2">
      <c r="A1045" s="932" t="s">
        <v>2660</v>
      </c>
      <c r="B1045" s="920" t="s">
        <v>2641</v>
      </c>
      <c r="C1045" s="920" t="s">
        <v>2608</v>
      </c>
      <c r="D1045" s="935" t="s">
        <v>2661</v>
      </c>
      <c r="E1045" s="939">
        <v>573330</v>
      </c>
      <c r="F1045" s="936" t="s">
        <v>2662</v>
      </c>
      <c r="G1045" s="921" t="s">
        <v>2611</v>
      </c>
      <c r="H1045" s="1698">
        <v>44146</v>
      </c>
      <c r="I1045" s="1698">
        <v>44147</v>
      </c>
      <c r="J1045" s="922" t="s">
        <v>2633</v>
      </c>
    </row>
    <row r="1046" spans="1:10" s="885" customFormat="1" ht="33.75" x14ac:dyDescent="0.2">
      <c r="A1046" s="932" t="s">
        <v>2663</v>
      </c>
      <c r="B1046" s="920" t="s">
        <v>2641</v>
      </c>
      <c r="C1046" s="920" t="s">
        <v>2608</v>
      </c>
      <c r="D1046" s="935" t="s">
        <v>2664</v>
      </c>
      <c r="E1046" s="939">
        <v>689500</v>
      </c>
      <c r="F1046" s="936" t="s">
        <v>2665</v>
      </c>
      <c r="G1046" s="921" t="s">
        <v>2611</v>
      </c>
      <c r="H1046" s="1698">
        <v>44166</v>
      </c>
      <c r="I1046" s="1698">
        <v>44227</v>
      </c>
      <c r="J1046" s="1632" t="s">
        <v>2666</v>
      </c>
    </row>
    <row r="1047" spans="1:10" s="885" customFormat="1" ht="22.5" x14ac:dyDescent="0.2">
      <c r="A1047" s="932" t="s">
        <v>2667</v>
      </c>
      <c r="B1047" s="920" t="s">
        <v>2626</v>
      </c>
      <c r="C1047" s="920" t="s">
        <v>2608</v>
      </c>
      <c r="D1047" s="936" t="s">
        <v>2668</v>
      </c>
      <c r="E1047" s="939">
        <v>124173.17</v>
      </c>
      <c r="F1047" s="936" t="s">
        <v>2669</v>
      </c>
      <c r="G1047" s="921" t="s">
        <v>2611</v>
      </c>
      <c r="H1047" s="1698">
        <v>44160</v>
      </c>
      <c r="I1047" s="1698">
        <v>44169</v>
      </c>
      <c r="J1047" s="922" t="s">
        <v>2633</v>
      </c>
    </row>
    <row r="1048" spans="1:10" s="885" customFormat="1" ht="45" x14ac:dyDescent="0.2">
      <c r="A1048" s="932" t="s">
        <v>2670</v>
      </c>
      <c r="B1048" s="920" t="s">
        <v>2671</v>
      </c>
      <c r="C1048" s="920" t="s">
        <v>2608</v>
      </c>
      <c r="D1048" s="936" t="s">
        <v>2672</v>
      </c>
      <c r="E1048" s="939">
        <v>56514.87</v>
      </c>
      <c r="F1048" s="936" t="s">
        <v>2673</v>
      </c>
      <c r="G1048" s="921" t="s">
        <v>2611</v>
      </c>
      <c r="H1048" s="1698">
        <v>44175</v>
      </c>
      <c r="I1048" s="1698">
        <v>44185</v>
      </c>
      <c r="J1048" s="922" t="s">
        <v>2633</v>
      </c>
    </row>
    <row r="1049" spans="1:10" s="885" customFormat="1" ht="22.5" x14ac:dyDescent="0.2">
      <c r="A1049" s="932" t="s">
        <v>2674</v>
      </c>
      <c r="B1049" s="920" t="s">
        <v>2626</v>
      </c>
      <c r="C1049" s="920" t="s">
        <v>2608</v>
      </c>
      <c r="D1049" s="936" t="s">
        <v>2675</v>
      </c>
      <c r="E1049" s="939">
        <v>124993.12</v>
      </c>
      <c r="F1049" s="936" t="s">
        <v>2676</v>
      </c>
      <c r="G1049" s="921" t="s">
        <v>2611</v>
      </c>
      <c r="H1049" s="1698">
        <v>44096</v>
      </c>
      <c r="I1049" s="1698">
        <v>44105</v>
      </c>
      <c r="J1049" s="922" t="s">
        <v>2633</v>
      </c>
    </row>
    <row r="1050" spans="1:10" s="885" customFormat="1" ht="33.75" x14ac:dyDescent="0.2">
      <c r="A1050" s="932" t="s">
        <v>2677</v>
      </c>
      <c r="B1050" s="920" t="s">
        <v>2607</v>
      </c>
      <c r="C1050" s="920" t="s">
        <v>2608</v>
      </c>
      <c r="D1050" s="936" t="s">
        <v>2678</v>
      </c>
      <c r="E1050" s="939">
        <v>338880</v>
      </c>
      <c r="F1050" s="936" t="s">
        <v>2656</v>
      </c>
      <c r="G1050" s="921" t="s">
        <v>2611</v>
      </c>
      <c r="H1050" s="1698">
        <v>44138</v>
      </c>
      <c r="I1050" s="1698">
        <v>44150</v>
      </c>
      <c r="J1050" s="922" t="s">
        <v>2633</v>
      </c>
    </row>
    <row r="1051" spans="1:10" s="885" customFormat="1" ht="33.75" x14ac:dyDescent="0.2">
      <c r="A1051" s="932" t="s">
        <v>2679</v>
      </c>
      <c r="B1051" s="920" t="s">
        <v>2617</v>
      </c>
      <c r="C1051" s="920" t="s">
        <v>2608</v>
      </c>
      <c r="D1051" s="935" t="s">
        <v>2680</v>
      </c>
      <c r="E1051" s="939">
        <v>540707.34</v>
      </c>
      <c r="F1051" s="936" t="s">
        <v>2681</v>
      </c>
      <c r="G1051" s="921" t="s">
        <v>2611</v>
      </c>
      <c r="H1051" s="1698">
        <v>44103</v>
      </c>
      <c r="I1051" s="1698">
        <v>44134</v>
      </c>
      <c r="J1051" s="922" t="s">
        <v>2682</v>
      </c>
    </row>
    <row r="1052" spans="1:10" s="885" customFormat="1" ht="33.75" x14ac:dyDescent="0.2">
      <c r="A1052" s="932" t="s">
        <v>2683</v>
      </c>
      <c r="B1052" s="920" t="s">
        <v>2617</v>
      </c>
      <c r="C1052" s="920" t="s">
        <v>2608</v>
      </c>
      <c r="D1052" s="935" t="s">
        <v>2684</v>
      </c>
      <c r="E1052" s="939">
        <v>445000</v>
      </c>
      <c r="F1052" s="936" t="s">
        <v>2685</v>
      </c>
      <c r="G1052" s="921" t="s">
        <v>2611</v>
      </c>
      <c r="H1052" s="1698">
        <v>44194</v>
      </c>
      <c r="I1052" s="1698">
        <v>44270</v>
      </c>
      <c r="J1052" s="922" t="s">
        <v>2686</v>
      </c>
    </row>
    <row r="1053" spans="1:10" s="885" customFormat="1" ht="33.75" x14ac:dyDescent="0.2">
      <c r="A1053" s="932" t="s">
        <v>2687</v>
      </c>
      <c r="B1053" s="920" t="s">
        <v>2607</v>
      </c>
      <c r="C1053" s="920" t="s">
        <v>2608</v>
      </c>
      <c r="D1053" s="936" t="s">
        <v>2688</v>
      </c>
      <c r="E1053" s="939">
        <v>79597.5</v>
      </c>
      <c r="F1053" s="936" t="s">
        <v>2689</v>
      </c>
      <c r="G1053" s="921" t="s">
        <v>2611</v>
      </c>
      <c r="H1053" s="1698">
        <v>44151</v>
      </c>
      <c r="I1053" s="1698">
        <v>44195</v>
      </c>
      <c r="J1053" s="922" t="s">
        <v>2690</v>
      </c>
    </row>
    <row r="1054" spans="1:10" s="885" customFormat="1" ht="22.5" x14ac:dyDescent="0.2">
      <c r="A1054" s="932" t="s">
        <v>2691</v>
      </c>
      <c r="B1054" s="920" t="s">
        <v>2626</v>
      </c>
      <c r="C1054" s="920" t="s">
        <v>2608</v>
      </c>
      <c r="D1054" s="936" t="s">
        <v>2692</v>
      </c>
      <c r="E1054" s="939">
        <v>65400</v>
      </c>
      <c r="F1054" s="936" t="s">
        <v>2693</v>
      </c>
      <c r="G1054" s="921" t="s">
        <v>2611</v>
      </c>
      <c r="H1054" s="1698">
        <v>44186</v>
      </c>
      <c r="I1054" s="1698">
        <v>44186</v>
      </c>
      <c r="J1054" s="922" t="s">
        <v>2694</v>
      </c>
    </row>
    <row r="1055" spans="1:10" s="885" customFormat="1" ht="33.75" x14ac:dyDescent="0.2">
      <c r="A1055" s="932" t="s">
        <v>2695</v>
      </c>
      <c r="B1055" s="920" t="s">
        <v>2626</v>
      </c>
      <c r="C1055" s="920" t="s">
        <v>2608</v>
      </c>
      <c r="D1055" s="936" t="s">
        <v>2696</v>
      </c>
      <c r="E1055" s="939">
        <v>84000</v>
      </c>
      <c r="F1055" s="936" t="s">
        <v>2697</v>
      </c>
      <c r="G1055" s="921" t="s">
        <v>2611</v>
      </c>
      <c r="H1055" s="1698">
        <v>44132</v>
      </c>
      <c r="I1055" s="1698">
        <v>44132</v>
      </c>
      <c r="J1055" s="922" t="s">
        <v>2698</v>
      </c>
    </row>
    <row r="1056" spans="1:10" s="885" customFormat="1" ht="12" x14ac:dyDescent="0.2">
      <c r="A1056" s="28" t="s">
        <v>354</v>
      </c>
      <c r="B1056" s="923"/>
      <c r="C1056" s="923"/>
      <c r="D1056" s="750"/>
      <c r="E1056" s="750"/>
      <c r="F1056" s="750"/>
      <c r="G1056" s="750"/>
      <c r="H1056" s="750"/>
      <c r="I1056" s="750"/>
      <c r="J1056" s="756"/>
    </row>
    <row r="1057" spans="1:10" s="885" customFormat="1" ht="33.75" x14ac:dyDescent="0.2">
      <c r="A1057" s="932" t="s">
        <v>2699</v>
      </c>
      <c r="B1057" s="920" t="s">
        <v>2607</v>
      </c>
      <c r="C1057" s="920" t="s">
        <v>2608</v>
      </c>
      <c r="D1057" s="935" t="s">
        <v>2700</v>
      </c>
      <c r="E1057" s="940">
        <v>59992.11</v>
      </c>
      <c r="F1057" s="936" t="s">
        <v>2701</v>
      </c>
      <c r="G1057" s="921" t="s">
        <v>2611</v>
      </c>
      <c r="H1057" s="1698">
        <v>44267</v>
      </c>
      <c r="I1057" s="1698">
        <v>44287</v>
      </c>
      <c r="J1057" s="922" t="s">
        <v>2702</v>
      </c>
    </row>
    <row r="1058" spans="1:10" s="885" customFormat="1" ht="33.75" x14ac:dyDescent="0.2">
      <c r="A1058" s="932" t="s">
        <v>2703</v>
      </c>
      <c r="B1058" s="920" t="s">
        <v>2607</v>
      </c>
      <c r="C1058" s="920" t="s">
        <v>2608</v>
      </c>
      <c r="D1058" s="935" t="s">
        <v>2704</v>
      </c>
      <c r="E1058" s="940">
        <v>182000</v>
      </c>
      <c r="F1058" s="936" t="s">
        <v>2705</v>
      </c>
      <c r="G1058" s="921" t="s">
        <v>2611</v>
      </c>
      <c r="H1058" s="1698">
        <v>44327</v>
      </c>
      <c r="I1058" s="1698">
        <v>44450</v>
      </c>
      <c r="J1058" s="922" t="s">
        <v>2633</v>
      </c>
    </row>
    <row r="1059" spans="1:10" s="885" customFormat="1" ht="33.75" x14ac:dyDescent="0.2">
      <c r="A1059" s="932" t="s">
        <v>2706</v>
      </c>
      <c r="B1059" s="920" t="s">
        <v>2607</v>
      </c>
      <c r="C1059" s="920" t="s">
        <v>2608</v>
      </c>
      <c r="D1059" s="935" t="s">
        <v>2707</v>
      </c>
      <c r="E1059" s="940">
        <v>76000</v>
      </c>
      <c r="F1059" s="936" t="s">
        <v>2708</v>
      </c>
      <c r="G1059" s="921" t="s">
        <v>2611</v>
      </c>
      <c r="H1059" s="1698">
        <v>44393</v>
      </c>
      <c r="I1059" s="1698">
        <v>44349</v>
      </c>
      <c r="J1059" s="924" t="s">
        <v>2633</v>
      </c>
    </row>
    <row r="1060" spans="1:10" s="885" customFormat="1" ht="33.75" x14ac:dyDescent="0.2">
      <c r="A1060" s="932" t="s">
        <v>2709</v>
      </c>
      <c r="B1060" s="920" t="s">
        <v>2617</v>
      </c>
      <c r="C1060" s="920" t="s">
        <v>2608</v>
      </c>
      <c r="D1060" s="935" t="s">
        <v>2710</v>
      </c>
      <c r="E1060" s="940">
        <v>206400</v>
      </c>
      <c r="F1060" s="936" t="s">
        <v>2711</v>
      </c>
      <c r="G1060" s="921" t="s">
        <v>2611</v>
      </c>
      <c r="H1060" s="1698">
        <v>44315</v>
      </c>
      <c r="I1060" s="1698">
        <v>44319</v>
      </c>
      <c r="J1060" s="922" t="s">
        <v>2712</v>
      </c>
    </row>
    <row r="1061" spans="1:10" s="885" customFormat="1" ht="22.5" x14ac:dyDescent="0.2">
      <c r="A1061" s="932" t="s">
        <v>2713</v>
      </c>
      <c r="B1061" s="920" t="s">
        <v>2626</v>
      </c>
      <c r="C1061" s="920" t="s">
        <v>2608</v>
      </c>
      <c r="D1061" s="936" t="s">
        <v>2714</v>
      </c>
      <c r="E1061" s="940">
        <v>66000</v>
      </c>
      <c r="F1061" s="936" t="s">
        <v>2715</v>
      </c>
      <c r="G1061" s="921" t="s">
        <v>2611</v>
      </c>
      <c r="H1061" s="1698">
        <v>44253</v>
      </c>
      <c r="I1061" s="1698">
        <v>44287</v>
      </c>
      <c r="J1061" s="922" t="s">
        <v>2702</v>
      </c>
    </row>
    <row r="1062" spans="1:10" s="885" customFormat="1" ht="33.75" x14ac:dyDescent="0.2">
      <c r="A1062" s="932" t="s">
        <v>2716</v>
      </c>
      <c r="B1062" s="920" t="s">
        <v>2626</v>
      </c>
      <c r="C1062" s="920" t="s">
        <v>2608</v>
      </c>
      <c r="D1062" s="936" t="s">
        <v>2717</v>
      </c>
      <c r="E1062" s="940">
        <v>131884.38</v>
      </c>
      <c r="F1062" s="936" t="s">
        <v>2718</v>
      </c>
      <c r="G1062" s="921" t="s">
        <v>2611</v>
      </c>
      <c r="H1062" s="1698">
        <v>44280</v>
      </c>
      <c r="I1062" s="1698">
        <v>44281</v>
      </c>
      <c r="J1062" s="922" t="s">
        <v>2719</v>
      </c>
    </row>
    <row r="1063" spans="1:10" s="885" customFormat="1" ht="22.5" x14ac:dyDescent="0.2">
      <c r="A1063" s="932" t="s">
        <v>2720</v>
      </c>
      <c r="B1063" s="920" t="s">
        <v>2626</v>
      </c>
      <c r="C1063" s="920" t="s">
        <v>2608</v>
      </c>
      <c r="D1063" s="936" t="s">
        <v>2721</v>
      </c>
      <c r="E1063" s="940">
        <v>44636.42</v>
      </c>
      <c r="F1063" s="936" t="s">
        <v>2722</v>
      </c>
      <c r="G1063" s="921" t="s">
        <v>2611</v>
      </c>
      <c r="H1063" s="1698">
        <v>44379</v>
      </c>
      <c r="I1063" s="1698">
        <v>44359</v>
      </c>
      <c r="J1063" s="924" t="s">
        <v>2633</v>
      </c>
    </row>
    <row r="1064" spans="1:10" s="885" customFormat="1" ht="22.5" x14ac:dyDescent="0.2">
      <c r="A1064" s="932" t="s">
        <v>2723</v>
      </c>
      <c r="B1064" s="920" t="s">
        <v>2626</v>
      </c>
      <c r="C1064" s="920" t="s">
        <v>2608</v>
      </c>
      <c r="D1064" s="936" t="s">
        <v>2724</v>
      </c>
      <c r="E1064" s="940">
        <v>60000</v>
      </c>
      <c r="F1064" s="936" t="s">
        <v>2725</v>
      </c>
      <c r="G1064" s="921" t="s">
        <v>2611</v>
      </c>
      <c r="H1064" s="1698">
        <v>44253</v>
      </c>
      <c r="I1064" s="1698">
        <v>44393</v>
      </c>
      <c r="J1064" s="922" t="s">
        <v>2726</v>
      </c>
    </row>
    <row r="1065" spans="1:10" s="885" customFormat="1" ht="33.75" x14ac:dyDescent="0.2">
      <c r="A1065" s="932" t="s">
        <v>2727</v>
      </c>
      <c r="B1065" s="920" t="s">
        <v>2607</v>
      </c>
      <c r="C1065" s="920" t="s">
        <v>2608</v>
      </c>
      <c r="D1065" s="935" t="s">
        <v>2728</v>
      </c>
      <c r="E1065" s="940">
        <v>92050</v>
      </c>
      <c r="F1065" s="936" t="s">
        <v>2729</v>
      </c>
      <c r="G1065" s="921" t="s">
        <v>2611</v>
      </c>
      <c r="H1065" s="1698">
        <v>44393</v>
      </c>
      <c r="I1065" s="1698">
        <v>44409</v>
      </c>
      <c r="J1065" s="924" t="s">
        <v>2633</v>
      </c>
    </row>
    <row r="1066" spans="1:10" s="885" customFormat="1" ht="33.75" x14ac:dyDescent="0.2">
      <c r="A1066" s="932" t="s">
        <v>2730</v>
      </c>
      <c r="B1066" s="920" t="s">
        <v>2607</v>
      </c>
      <c r="C1066" s="920" t="s">
        <v>2608</v>
      </c>
      <c r="D1066" s="935" t="s">
        <v>2731</v>
      </c>
      <c r="E1066" s="940">
        <v>187291</v>
      </c>
      <c r="F1066" s="936" t="s">
        <v>2732</v>
      </c>
      <c r="G1066" s="921" t="s">
        <v>2611</v>
      </c>
      <c r="H1066" s="1698">
        <v>44424</v>
      </c>
      <c r="I1066" s="1698">
        <v>44484</v>
      </c>
      <c r="J1066" s="922" t="s">
        <v>1587</v>
      </c>
    </row>
    <row r="1067" spans="1:10" s="885" customFormat="1" ht="45" x14ac:dyDescent="0.2">
      <c r="A1067" s="932" t="s">
        <v>2733</v>
      </c>
      <c r="B1067" s="920" t="s">
        <v>2607</v>
      </c>
      <c r="C1067" s="920" t="s">
        <v>2608</v>
      </c>
      <c r="D1067" s="935" t="s">
        <v>2734</v>
      </c>
      <c r="E1067" s="940">
        <v>189595</v>
      </c>
      <c r="F1067" s="936" t="s">
        <v>2735</v>
      </c>
      <c r="G1067" s="921" t="s">
        <v>2611</v>
      </c>
      <c r="H1067" s="1698">
        <v>44425</v>
      </c>
      <c r="I1067" s="1698">
        <v>44440</v>
      </c>
      <c r="J1067" s="924" t="s">
        <v>2633</v>
      </c>
    </row>
    <row r="1068" spans="1:10" s="885" customFormat="1" ht="33.75" x14ac:dyDescent="0.2">
      <c r="A1068" s="932" t="s">
        <v>2736</v>
      </c>
      <c r="B1068" s="920" t="s">
        <v>2617</v>
      </c>
      <c r="C1068" s="920" t="s">
        <v>2608</v>
      </c>
      <c r="D1068" s="935" t="s">
        <v>2737</v>
      </c>
      <c r="E1068" s="940">
        <v>3553508.16</v>
      </c>
      <c r="F1068" s="936" t="s">
        <v>2738</v>
      </c>
      <c r="G1068" s="921" t="s">
        <v>2611</v>
      </c>
      <c r="H1068" s="1698">
        <v>44434</v>
      </c>
      <c r="I1068" s="1698">
        <v>44455</v>
      </c>
      <c r="J1068" s="922" t="s">
        <v>2739</v>
      </c>
    </row>
    <row r="1069" spans="1:10" s="885" customFormat="1" ht="12" x14ac:dyDescent="0.2">
      <c r="A1069" s="28" t="s">
        <v>355</v>
      </c>
      <c r="B1069" s="923"/>
      <c r="C1069" s="923"/>
      <c r="D1069" s="849"/>
      <c r="E1069" s="849"/>
      <c r="F1069" s="849"/>
      <c r="G1069" s="750"/>
      <c r="H1069" s="750"/>
      <c r="I1069" s="750"/>
      <c r="J1069" s="756"/>
    </row>
    <row r="1070" spans="1:10" s="885" customFormat="1" ht="22.5" x14ac:dyDescent="0.2">
      <c r="A1070" s="933" t="s">
        <v>2740</v>
      </c>
      <c r="B1070" s="920" t="s">
        <v>2617</v>
      </c>
      <c r="C1070" s="920" t="s">
        <v>2608</v>
      </c>
      <c r="D1070" s="937" t="s">
        <v>2617</v>
      </c>
      <c r="E1070" s="941">
        <v>745200</v>
      </c>
      <c r="F1070" s="693"/>
      <c r="G1070" s="690"/>
      <c r="H1070" s="690"/>
      <c r="I1070" s="690"/>
      <c r="J1070" s="925" t="s">
        <v>2741</v>
      </c>
    </row>
    <row r="1071" spans="1:10" s="885" customFormat="1" ht="12" x14ac:dyDescent="0.2">
      <c r="A1071" s="933" t="s">
        <v>2742</v>
      </c>
      <c r="B1071" s="920" t="s">
        <v>2617</v>
      </c>
      <c r="C1071" s="920" t="s">
        <v>2608</v>
      </c>
      <c r="D1071" s="937" t="s">
        <v>2617</v>
      </c>
      <c r="E1071" s="941">
        <v>3600000</v>
      </c>
      <c r="F1071" s="926"/>
      <c r="G1071" s="927"/>
      <c r="H1071" s="927"/>
      <c r="I1071" s="927"/>
      <c r="J1071" s="925" t="s">
        <v>2741</v>
      </c>
    </row>
    <row r="1072" spans="1:10" s="885" customFormat="1" ht="12.75" thickBot="1" x14ac:dyDescent="0.25">
      <c r="A1072" s="934" t="s">
        <v>2743</v>
      </c>
      <c r="B1072" s="928" t="s">
        <v>2617</v>
      </c>
      <c r="C1072" s="928" t="s">
        <v>2608</v>
      </c>
      <c r="D1072" s="938" t="s">
        <v>2617</v>
      </c>
      <c r="E1072" s="942">
        <v>600000</v>
      </c>
      <c r="F1072" s="929"/>
      <c r="G1072" s="930"/>
      <c r="H1072" s="930"/>
      <c r="I1072" s="930"/>
      <c r="J1072" s="931" t="s">
        <v>2741</v>
      </c>
    </row>
    <row r="1073" spans="1:10" ht="25.9" customHeight="1" thickTop="1" thickBot="1" x14ac:dyDescent="0.25">
      <c r="A1073" s="1982" t="s">
        <v>574</v>
      </c>
      <c r="B1073" s="1982"/>
      <c r="C1073" s="1982"/>
      <c r="D1073" s="1982"/>
      <c r="E1073" s="1982"/>
      <c r="F1073" s="1982"/>
      <c r="G1073" s="1982"/>
      <c r="H1073" s="1982"/>
      <c r="I1073" s="1982"/>
      <c r="J1073" s="1982"/>
    </row>
    <row r="1074" spans="1:10" s="9" customFormat="1" ht="16.5" customHeight="1" thickTop="1" x14ac:dyDescent="0.2">
      <c r="A1074" s="901" t="s">
        <v>353</v>
      </c>
      <c r="B1074" s="741"/>
      <c r="C1074" s="741"/>
      <c r="D1074" s="741"/>
      <c r="E1074" s="741"/>
      <c r="F1074" s="843"/>
      <c r="G1074" s="742"/>
      <c r="H1074" s="742"/>
      <c r="I1074" s="742"/>
      <c r="J1074" s="753"/>
    </row>
    <row r="1075" spans="1:10" s="9" customFormat="1" ht="45" x14ac:dyDescent="0.2">
      <c r="A1075" s="903" t="s">
        <v>2746</v>
      </c>
      <c r="B1075" s="1017" t="s">
        <v>2747</v>
      </c>
      <c r="C1075" s="1633" t="s">
        <v>2748</v>
      </c>
      <c r="D1075" s="1633" t="s">
        <v>2749</v>
      </c>
      <c r="E1075" s="1634">
        <v>160509</v>
      </c>
      <c r="F1075" s="1017" t="s">
        <v>2750</v>
      </c>
      <c r="G1075" s="1580" t="s">
        <v>2751</v>
      </c>
      <c r="H1075" s="46" t="s">
        <v>2752</v>
      </c>
      <c r="I1075" s="46">
        <v>2020</v>
      </c>
      <c r="J1075" s="697"/>
    </row>
    <row r="1076" spans="1:10" s="9" customFormat="1" ht="33.75" x14ac:dyDescent="0.2">
      <c r="A1076" s="903" t="s">
        <v>2753</v>
      </c>
      <c r="B1076" s="1017" t="s">
        <v>2747</v>
      </c>
      <c r="C1076" s="1633" t="s">
        <v>2748</v>
      </c>
      <c r="D1076" s="1633" t="s">
        <v>2754</v>
      </c>
      <c r="E1076" s="1634">
        <v>66580</v>
      </c>
      <c r="F1076" s="1017" t="s">
        <v>2755</v>
      </c>
      <c r="G1076" s="1580" t="s">
        <v>2751</v>
      </c>
      <c r="H1076" s="46" t="s">
        <v>2756</v>
      </c>
      <c r="I1076" s="46">
        <v>2020</v>
      </c>
      <c r="J1076" s="697"/>
    </row>
    <row r="1077" spans="1:10" s="9" customFormat="1" ht="22.5" x14ac:dyDescent="0.2">
      <c r="A1077" s="903" t="s">
        <v>2757</v>
      </c>
      <c r="B1077" s="1017" t="s">
        <v>2626</v>
      </c>
      <c r="C1077" s="1633" t="s">
        <v>2748</v>
      </c>
      <c r="D1077" s="1633" t="s">
        <v>2758</v>
      </c>
      <c r="E1077" s="1634">
        <v>61119.43</v>
      </c>
      <c r="F1077" s="1017" t="s">
        <v>2759</v>
      </c>
      <c r="G1077" s="1580" t="s">
        <v>2751</v>
      </c>
      <c r="H1077" s="46" t="s">
        <v>2760</v>
      </c>
      <c r="I1077" s="46">
        <v>2020</v>
      </c>
      <c r="J1077" s="697"/>
    </row>
    <row r="1078" spans="1:10" s="9" customFormat="1" ht="22.5" x14ac:dyDescent="0.2">
      <c r="A1078" s="903" t="s">
        <v>2761</v>
      </c>
      <c r="B1078" s="1017" t="s">
        <v>755</v>
      </c>
      <c r="C1078" s="1633" t="s">
        <v>2748</v>
      </c>
      <c r="D1078" s="1633" t="s">
        <v>2762</v>
      </c>
      <c r="E1078" s="1634">
        <v>49560</v>
      </c>
      <c r="F1078" s="1017" t="s">
        <v>2763</v>
      </c>
      <c r="G1078" s="1580" t="s">
        <v>2751</v>
      </c>
      <c r="H1078" s="46" t="s">
        <v>2764</v>
      </c>
      <c r="I1078" s="46">
        <v>2020</v>
      </c>
      <c r="J1078" s="697"/>
    </row>
    <row r="1079" spans="1:10" s="9" customFormat="1" ht="45" x14ac:dyDescent="0.2">
      <c r="A1079" s="903" t="s">
        <v>2765</v>
      </c>
      <c r="B1079" s="1017" t="s">
        <v>2766</v>
      </c>
      <c r="C1079" s="1633" t="s">
        <v>2748</v>
      </c>
      <c r="D1079" s="1633" t="s">
        <v>2767</v>
      </c>
      <c r="E1079" s="1634">
        <v>213000</v>
      </c>
      <c r="F1079" s="1017" t="s">
        <v>2768</v>
      </c>
      <c r="G1079" s="1580" t="s">
        <v>2751</v>
      </c>
      <c r="H1079" s="46" t="s">
        <v>2769</v>
      </c>
      <c r="I1079" s="46">
        <v>2020</v>
      </c>
      <c r="J1079" s="697"/>
    </row>
    <row r="1080" spans="1:10" s="9" customFormat="1" ht="22.5" x14ac:dyDescent="0.2">
      <c r="A1080" s="903" t="s">
        <v>2770</v>
      </c>
      <c r="B1080" s="1017" t="s">
        <v>2747</v>
      </c>
      <c r="C1080" s="1633" t="s">
        <v>2748</v>
      </c>
      <c r="D1080" s="1633" t="s">
        <v>2771</v>
      </c>
      <c r="E1080" s="1634">
        <v>181570.85</v>
      </c>
      <c r="F1080" s="1017" t="s">
        <v>2772</v>
      </c>
      <c r="G1080" s="1580" t="s">
        <v>2751</v>
      </c>
      <c r="H1080" s="46" t="s">
        <v>2769</v>
      </c>
      <c r="I1080" s="46">
        <v>2020</v>
      </c>
      <c r="J1080" s="697"/>
    </row>
    <row r="1081" spans="1:10" s="9" customFormat="1" ht="22.5" x14ac:dyDescent="0.2">
      <c r="A1081" s="903" t="s">
        <v>2773</v>
      </c>
      <c r="B1081" s="1017" t="s">
        <v>2747</v>
      </c>
      <c r="C1081" s="1633" t="s">
        <v>2748</v>
      </c>
      <c r="D1081" s="1633" t="s">
        <v>2774</v>
      </c>
      <c r="E1081" s="1634">
        <v>81826.5</v>
      </c>
      <c r="F1081" s="1017" t="s">
        <v>2775</v>
      </c>
      <c r="G1081" s="1580" t="s">
        <v>2751</v>
      </c>
      <c r="H1081" s="46" t="s">
        <v>2776</v>
      </c>
      <c r="I1081" s="46">
        <v>2020</v>
      </c>
      <c r="J1081" s="697"/>
    </row>
    <row r="1082" spans="1:10" s="9" customFormat="1" ht="22.5" x14ac:dyDescent="0.2">
      <c r="A1082" s="903" t="s">
        <v>2777</v>
      </c>
      <c r="B1082" s="1017" t="s">
        <v>755</v>
      </c>
      <c r="C1082" s="1633" t="s">
        <v>2748</v>
      </c>
      <c r="D1082" s="1633" t="s">
        <v>2762</v>
      </c>
      <c r="E1082" s="1634">
        <v>154800</v>
      </c>
      <c r="F1082" s="1017" t="s">
        <v>2778</v>
      </c>
      <c r="G1082" s="1580" t="s">
        <v>2751</v>
      </c>
      <c r="H1082" s="46" t="s">
        <v>2779</v>
      </c>
      <c r="I1082" s="46">
        <v>2020</v>
      </c>
      <c r="J1082" s="697"/>
    </row>
    <row r="1083" spans="1:10" s="9" customFormat="1" ht="22.5" x14ac:dyDescent="0.2">
      <c r="A1083" s="903" t="s">
        <v>2780</v>
      </c>
      <c r="B1083" s="1017" t="s">
        <v>755</v>
      </c>
      <c r="C1083" s="1633" t="s">
        <v>2748</v>
      </c>
      <c r="D1083" s="1633" t="s">
        <v>2762</v>
      </c>
      <c r="E1083" s="1634">
        <v>231837.6</v>
      </c>
      <c r="F1083" s="1017" t="s">
        <v>2781</v>
      </c>
      <c r="G1083" s="1580" t="s">
        <v>2751</v>
      </c>
      <c r="H1083" s="46" t="s">
        <v>2782</v>
      </c>
      <c r="I1083" s="46">
        <v>2020</v>
      </c>
      <c r="J1083" s="697"/>
    </row>
    <row r="1084" spans="1:10" s="9" customFormat="1" ht="22.5" x14ac:dyDescent="0.2">
      <c r="A1084" s="903" t="s">
        <v>2783</v>
      </c>
      <c r="B1084" s="1017" t="s">
        <v>2747</v>
      </c>
      <c r="C1084" s="1633" t="s">
        <v>2748</v>
      </c>
      <c r="D1084" s="1633" t="s">
        <v>1712</v>
      </c>
      <c r="E1084" s="1634">
        <v>425873.88</v>
      </c>
      <c r="F1084" s="1017" t="s">
        <v>2784</v>
      </c>
      <c r="G1084" s="1580" t="s">
        <v>2751</v>
      </c>
      <c r="H1084" s="46" t="s">
        <v>2785</v>
      </c>
      <c r="I1084" s="46">
        <v>2020</v>
      </c>
      <c r="J1084" s="697"/>
    </row>
    <row r="1085" spans="1:10" s="9" customFormat="1" ht="22.5" x14ac:dyDescent="0.2">
      <c r="A1085" s="903" t="s">
        <v>2786</v>
      </c>
      <c r="B1085" s="1017" t="s">
        <v>2626</v>
      </c>
      <c r="C1085" s="1633" t="s">
        <v>2748</v>
      </c>
      <c r="D1085" s="1633" t="s">
        <v>1712</v>
      </c>
      <c r="E1085" s="1634">
        <v>45000</v>
      </c>
      <c r="F1085" s="1017" t="s">
        <v>2787</v>
      </c>
      <c r="G1085" s="1580" t="s">
        <v>2751</v>
      </c>
      <c r="H1085" s="46" t="s">
        <v>2788</v>
      </c>
      <c r="I1085" s="46">
        <v>2020</v>
      </c>
      <c r="J1085" s="697"/>
    </row>
    <row r="1086" spans="1:10" s="9" customFormat="1" ht="22.5" x14ac:dyDescent="0.2">
      <c r="A1086" s="903" t="s">
        <v>2789</v>
      </c>
      <c r="B1086" s="1017" t="s">
        <v>2626</v>
      </c>
      <c r="C1086" s="1633" t="s">
        <v>2748</v>
      </c>
      <c r="D1086" s="1633" t="s">
        <v>1718</v>
      </c>
      <c r="E1086" s="1634">
        <v>65000</v>
      </c>
      <c r="F1086" s="1017" t="s">
        <v>2790</v>
      </c>
      <c r="G1086" s="1580" t="s">
        <v>2751</v>
      </c>
      <c r="H1086" s="46" t="s">
        <v>2791</v>
      </c>
      <c r="I1086" s="46">
        <v>2020</v>
      </c>
      <c r="J1086" s="697"/>
    </row>
    <row r="1087" spans="1:10" s="9" customFormat="1" ht="22.5" x14ac:dyDescent="0.2">
      <c r="A1087" s="903" t="s">
        <v>2792</v>
      </c>
      <c r="B1087" s="1017" t="s">
        <v>2626</v>
      </c>
      <c r="C1087" s="1633" t="s">
        <v>2748</v>
      </c>
      <c r="D1087" s="1633" t="s">
        <v>1709</v>
      </c>
      <c r="E1087" s="1634">
        <v>57200</v>
      </c>
      <c r="F1087" s="1017" t="s">
        <v>2793</v>
      </c>
      <c r="G1087" s="1580" t="s">
        <v>2751</v>
      </c>
      <c r="H1087" s="46" t="s">
        <v>2794</v>
      </c>
      <c r="I1087" s="46">
        <v>2020</v>
      </c>
      <c r="J1087" s="697"/>
    </row>
    <row r="1088" spans="1:10" s="9" customFormat="1" ht="22.5" x14ac:dyDescent="0.2">
      <c r="A1088" s="903" t="s">
        <v>2795</v>
      </c>
      <c r="B1088" s="1017" t="s">
        <v>2747</v>
      </c>
      <c r="C1088" s="1633" t="s">
        <v>2748</v>
      </c>
      <c r="D1088" s="1633" t="s">
        <v>2796</v>
      </c>
      <c r="E1088" s="1634">
        <v>121637.57</v>
      </c>
      <c r="F1088" s="1017" t="s">
        <v>2797</v>
      </c>
      <c r="G1088" s="1580" t="s">
        <v>2751</v>
      </c>
      <c r="H1088" s="46" t="s">
        <v>2798</v>
      </c>
      <c r="I1088" s="46">
        <v>2020</v>
      </c>
      <c r="J1088" s="697"/>
    </row>
    <row r="1089" spans="1:10" s="9" customFormat="1" ht="56.25" x14ac:dyDescent="0.2">
      <c r="A1089" s="903" t="s">
        <v>2799</v>
      </c>
      <c r="B1089" s="1017" t="s">
        <v>2800</v>
      </c>
      <c r="C1089" s="1633" t="s">
        <v>2748</v>
      </c>
      <c r="D1089" s="1633" t="s">
        <v>2801</v>
      </c>
      <c r="E1089" s="1635">
        <v>2753110.84</v>
      </c>
      <c r="F1089" s="1017" t="s">
        <v>2802</v>
      </c>
      <c r="G1089" s="1580" t="s">
        <v>2751</v>
      </c>
      <c r="H1089" s="46" t="s">
        <v>2803</v>
      </c>
      <c r="I1089" s="46">
        <v>2020</v>
      </c>
      <c r="J1089" s="697"/>
    </row>
    <row r="1090" spans="1:10" s="9" customFormat="1" ht="33.75" x14ac:dyDescent="0.2">
      <c r="A1090" s="903" t="s">
        <v>2804</v>
      </c>
      <c r="B1090" s="1017" t="s">
        <v>755</v>
      </c>
      <c r="C1090" s="1633" t="s">
        <v>2748</v>
      </c>
      <c r="D1090" s="1633" t="s">
        <v>2805</v>
      </c>
      <c r="E1090" s="1634">
        <f>214080+244800+190080+214080</f>
        <v>863040</v>
      </c>
      <c r="F1090" s="1017" t="s">
        <v>2806</v>
      </c>
      <c r="G1090" s="1580" t="s">
        <v>2751</v>
      </c>
      <c r="H1090" s="46" t="s">
        <v>2807</v>
      </c>
      <c r="I1090" s="46">
        <v>2020</v>
      </c>
      <c r="J1090" s="697"/>
    </row>
    <row r="1091" spans="1:10" s="9" customFormat="1" ht="33.75" x14ac:dyDescent="0.2">
      <c r="A1091" s="903" t="s">
        <v>2808</v>
      </c>
      <c r="B1091" s="1017" t="s">
        <v>755</v>
      </c>
      <c r="C1091" s="1633" t="s">
        <v>2748</v>
      </c>
      <c r="D1091" s="1633" t="s">
        <v>2805</v>
      </c>
      <c r="E1091" s="1634">
        <f>304000+284000</f>
        <v>588000</v>
      </c>
      <c r="F1091" s="1017" t="s">
        <v>2809</v>
      </c>
      <c r="G1091" s="1580" t="s">
        <v>2751</v>
      </c>
      <c r="H1091" s="46" t="s">
        <v>2810</v>
      </c>
      <c r="I1091" s="46">
        <v>2020</v>
      </c>
      <c r="J1091" s="697"/>
    </row>
    <row r="1092" spans="1:10" s="9" customFormat="1" ht="33.75" x14ac:dyDescent="0.2">
      <c r="A1092" s="903" t="s">
        <v>2811</v>
      </c>
      <c r="B1092" s="1017" t="s">
        <v>755</v>
      </c>
      <c r="C1092" s="1633" t="s">
        <v>2748</v>
      </c>
      <c r="D1092" s="1633" t="s">
        <v>2805</v>
      </c>
      <c r="E1092" s="1634">
        <f>251952+220752+220752+268752+268752+268752+249552+249552+249552+244752+249552+263952</f>
        <v>3006624</v>
      </c>
      <c r="F1092" s="1017" t="s">
        <v>2812</v>
      </c>
      <c r="G1092" s="1580" t="s">
        <v>2751</v>
      </c>
      <c r="H1092" s="46" t="s">
        <v>2813</v>
      </c>
      <c r="I1092" s="46">
        <v>2020</v>
      </c>
      <c r="J1092" s="697"/>
    </row>
    <row r="1093" spans="1:10" s="9" customFormat="1" ht="33.75" x14ac:dyDescent="0.2">
      <c r="A1093" s="903" t="s">
        <v>2814</v>
      </c>
      <c r="B1093" s="1017" t="s">
        <v>755</v>
      </c>
      <c r="C1093" s="1633" t="s">
        <v>2748</v>
      </c>
      <c r="D1093" s="1633" t="s">
        <v>2805</v>
      </c>
      <c r="E1093" s="1634">
        <v>216000</v>
      </c>
      <c r="F1093" s="1017" t="s">
        <v>2815</v>
      </c>
      <c r="G1093" s="1580" t="s">
        <v>2751</v>
      </c>
      <c r="H1093" s="46" t="s">
        <v>2816</v>
      </c>
      <c r="I1093" s="46">
        <v>2020</v>
      </c>
      <c r="J1093" s="697"/>
    </row>
    <row r="1094" spans="1:10" s="9" customFormat="1" ht="45" x14ac:dyDescent="0.2">
      <c r="A1094" s="903" t="s">
        <v>2817</v>
      </c>
      <c r="B1094" s="1017" t="s">
        <v>2747</v>
      </c>
      <c r="C1094" s="1633" t="s">
        <v>2748</v>
      </c>
      <c r="D1094" s="1633" t="s">
        <v>1709</v>
      </c>
      <c r="E1094" s="1634">
        <v>172516</v>
      </c>
      <c r="F1094" s="1017" t="s">
        <v>2818</v>
      </c>
      <c r="G1094" s="1580" t="s">
        <v>2751</v>
      </c>
      <c r="H1094" s="46" t="s">
        <v>2819</v>
      </c>
      <c r="I1094" s="46">
        <v>2020</v>
      </c>
      <c r="J1094" s="697"/>
    </row>
    <row r="1095" spans="1:10" s="9" customFormat="1" ht="22.5" x14ac:dyDescent="0.2">
      <c r="A1095" s="903" t="s">
        <v>2820</v>
      </c>
      <c r="B1095" s="1017" t="s">
        <v>755</v>
      </c>
      <c r="C1095" s="1633" t="s">
        <v>2748</v>
      </c>
      <c r="D1095" s="1633" t="s">
        <v>1709</v>
      </c>
      <c r="E1095" s="1634">
        <v>1383045.57</v>
      </c>
      <c r="F1095" s="1017" t="s">
        <v>2821</v>
      </c>
      <c r="G1095" s="1580" t="s">
        <v>2751</v>
      </c>
      <c r="H1095" s="46" t="s">
        <v>2822</v>
      </c>
      <c r="I1095" s="46">
        <v>2020</v>
      </c>
      <c r="J1095" s="697"/>
    </row>
    <row r="1096" spans="1:10" s="9" customFormat="1" ht="33.75" x14ac:dyDescent="0.2">
      <c r="A1096" s="903" t="s">
        <v>2823</v>
      </c>
      <c r="B1096" s="1017" t="s">
        <v>755</v>
      </c>
      <c r="C1096" s="1633" t="s">
        <v>2748</v>
      </c>
      <c r="D1096" s="1633" t="s">
        <v>1718</v>
      </c>
      <c r="E1096" s="1634">
        <v>1276758.31</v>
      </c>
      <c r="F1096" s="1017" t="s">
        <v>2824</v>
      </c>
      <c r="G1096" s="1580" t="s">
        <v>2751</v>
      </c>
      <c r="H1096" s="46" t="s">
        <v>2825</v>
      </c>
      <c r="I1096" s="46">
        <v>2020</v>
      </c>
      <c r="J1096" s="697"/>
    </row>
    <row r="1097" spans="1:10" s="9" customFormat="1" ht="22.5" x14ac:dyDescent="0.2">
      <c r="A1097" s="903" t="s">
        <v>2826</v>
      </c>
      <c r="B1097" s="1017" t="s">
        <v>2747</v>
      </c>
      <c r="C1097" s="1633" t="s">
        <v>2748</v>
      </c>
      <c r="D1097" s="1633" t="s">
        <v>2827</v>
      </c>
      <c r="E1097" s="1634">
        <v>240554.58</v>
      </c>
      <c r="F1097" s="1017" t="s">
        <v>2828</v>
      </c>
      <c r="G1097" s="1580" t="s">
        <v>2751</v>
      </c>
      <c r="H1097" s="46" t="s">
        <v>2829</v>
      </c>
      <c r="I1097" s="46">
        <v>2020</v>
      </c>
      <c r="J1097" s="697"/>
    </row>
    <row r="1098" spans="1:10" s="9" customFormat="1" ht="22.5" x14ac:dyDescent="0.2">
      <c r="A1098" s="903" t="s">
        <v>2830</v>
      </c>
      <c r="B1098" s="1017" t="s">
        <v>2626</v>
      </c>
      <c r="C1098" s="1633" t="s">
        <v>2748</v>
      </c>
      <c r="D1098" s="1633" t="s">
        <v>2831</v>
      </c>
      <c r="E1098" s="1634">
        <v>45000</v>
      </c>
      <c r="F1098" s="1017" t="s">
        <v>2787</v>
      </c>
      <c r="G1098" s="1580" t="s">
        <v>2751</v>
      </c>
      <c r="H1098" s="46" t="s">
        <v>2832</v>
      </c>
      <c r="I1098" s="46">
        <v>2020</v>
      </c>
      <c r="J1098" s="697"/>
    </row>
    <row r="1099" spans="1:10" s="9" customFormat="1" ht="45" x14ac:dyDescent="0.2">
      <c r="A1099" s="903" t="s">
        <v>2833</v>
      </c>
      <c r="B1099" s="1017" t="s">
        <v>2626</v>
      </c>
      <c r="C1099" s="1633" t="s">
        <v>2748</v>
      </c>
      <c r="D1099" s="1633" t="s">
        <v>2834</v>
      </c>
      <c r="E1099" s="1634">
        <v>80000</v>
      </c>
      <c r="F1099" s="1017" t="s">
        <v>2835</v>
      </c>
      <c r="G1099" s="1580" t="s">
        <v>2751</v>
      </c>
      <c r="H1099" s="46" t="s">
        <v>2836</v>
      </c>
      <c r="I1099" s="46">
        <v>2020</v>
      </c>
      <c r="J1099" s="697"/>
    </row>
    <row r="1100" spans="1:10" s="9" customFormat="1" ht="22.5" x14ac:dyDescent="0.2">
      <c r="A1100" s="903" t="s">
        <v>2837</v>
      </c>
      <c r="B1100" s="1017" t="s">
        <v>2626</v>
      </c>
      <c r="C1100" s="1633" t="s">
        <v>2748</v>
      </c>
      <c r="D1100" s="1633" t="s">
        <v>2827</v>
      </c>
      <c r="E1100" s="1634">
        <v>70000</v>
      </c>
      <c r="F1100" s="1017" t="s">
        <v>2838</v>
      </c>
      <c r="G1100" s="1580" t="s">
        <v>2751</v>
      </c>
      <c r="H1100" s="46" t="s">
        <v>2839</v>
      </c>
      <c r="I1100" s="46">
        <v>2020</v>
      </c>
      <c r="J1100" s="697"/>
    </row>
    <row r="1101" spans="1:10" s="9" customFormat="1" ht="33.75" x14ac:dyDescent="0.2">
      <c r="A1101" s="903" t="s">
        <v>2840</v>
      </c>
      <c r="B1101" s="1017" t="s">
        <v>2747</v>
      </c>
      <c r="C1101" s="1633" t="s">
        <v>2748</v>
      </c>
      <c r="D1101" s="1633" t="s">
        <v>2834</v>
      </c>
      <c r="E1101" s="1634">
        <v>207500</v>
      </c>
      <c r="F1101" s="1017" t="s">
        <v>2841</v>
      </c>
      <c r="G1101" s="1580" t="s">
        <v>2751</v>
      </c>
      <c r="H1101" s="46" t="s">
        <v>2842</v>
      </c>
      <c r="I1101" s="46">
        <v>2020</v>
      </c>
      <c r="J1101" s="697"/>
    </row>
    <row r="1102" spans="1:10" s="9" customFormat="1" ht="22.5" x14ac:dyDescent="0.2">
      <c r="A1102" s="903" t="s">
        <v>2843</v>
      </c>
      <c r="B1102" s="1017" t="s">
        <v>2747</v>
      </c>
      <c r="C1102" s="1633" t="s">
        <v>2748</v>
      </c>
      <c r="D1102" s="1633" t="s">
        <v>2844</v>
      </c>
      <c r="E1102" s="1634">
        <v>46550</v>
      </c>
      <c r="F1102" s="1017" t="s">
        <v>2845</v>
      </c>
      <c r="G1102" s="1580" t="s">
        <v>2751</v>
      </c>
      <c r="H1102" s="46" t="s">
        <v>2846</v>
      </c>
      <c r="I1102" s="46">
        <v>2020</v>
      </c>
      <c r="J1102" s="697"/>
    </row>
    <row r="1103" spans="1:10" s="9" customFormat="1" ht="22.5" x14ac:dyDescent="0.2">
      <c r="A1103" s="903" t="s">
        <v>2847</v>
      </c>
      <c r="B1103" s="1017" t="s">
        <v>2626</v>
      </c>
      <c r="C1103" s="1633" t="s">
        <v>2748</v>
      </c>
      <c r="D1103" s="1633" t="s">
        <v>1721</v>
      </c>
      <c r="E1103" s="1634">
        <v>73640</v>
      </c>
      <c r="F1103" s="1017" t="s">
        <v>2848</v>
      </c>
      <c r="G1103" s="1580" t="s">
        <v>2751</v>
      </c>
      <c r="H1103" s="46" t="s">
        <v>2849</v>
      </c>
      <c r="I1103" s="46">
        <v>2020</v>
      </c>
      <c r="J1103" s="697"/>
    </row>
    <row r="1104" spans="1:10" s="9" customFormat="1" ht="22.5" x14ac:dyDescent="0.2">
      <c r="A1104" s="903" t="s">
        <v>2850</v>
      </c>
      <c r="B1104" s="1017" t="s">
        <v>2626</v>
      </c>
      <c r="C1104" s="1633" t="s">
        <v>2748</v>
      </c>
      <c r="D1104" s="1633" t="s">
        <v>2844</v>
      </c>
      <c r="E1104" s="1634">
        <v>64000</v>
      </c>
      <c r="F1104" s="1017" t="s">
        <v>2851</v>
      </c>
      <c r="G1104" s="1580" t="s">
        <v>2751</v>
      </c>
      <c r="H1104" s="46" t="s">
        <v>2852</v>
      </c>
      <c r="I1104" s="46">
        <v>2020</v>
      </c>
      <c r="J1104" s="697"/>
    </row>
    <row r="1105" spans="1:10" s="9" customFormat="1" ht="56.25" x14ac:dyDescent="0.2">
      <c r="A1105" s="903" t="s">
        <v>2853</v>
      </c>
      <c r="B1105" s="1017" t="s">
        <v>2854</v>
      </c>
      <c r="C1105" s="1633" t="s">
        <v>2748</v>
      </c>
      <c r="D1105" s="1633" t="s">
        <v>1712</v>
      </c>
      <c r="E1105" s="1634">
        <v>325573.75</v>
      </c>
      <c r="F1105" s="1017" t="s">
        <v>2855</v>
      </c>
      <c r="G1105" s="1580" t="s">
        <v>2751</v>
      </c>
      <c r="H1105" s="46" t="s">
        <v>2856</v>
      </c>
      <c r="I1105" s="46">
        <v>2020</v>
      </c>
      <c r="J1105" s="697"/>
    </row>
    <row r="1106" spans="1:10" s="9" customFormat="1" ht="56.25" x14ac:dyDescent="0.2">
      <c r="A1106" s="903" t="s">
        <v>2857</v>
      </c>
      <c r="B1106" s="1017" t="s">
        <v>2854</v>
      </c>
      <c r="C1106" s="1633" t="s">
        <v>2748</v>
      </c>
      <c r="D1106" s="1633" t="s">
        <v>1718</v>
      </c>
      <c r="E1106" s="1634">
        <v>276531.63</v>
      </c>
      <c r="F1106" s="1017" t="s">
        <v>2858</v>
      </c>
      <c r="G1106" s="1580" t="s">
        <v>2751</v>
      </c>
      <c r="H1106" s="46" t="s">
        <v>2856</v>
      </c>
      <c r="I1106" s="46">
        <v>2020</v>
      </c>
      <c r="J1106" s="697"/>
    </row>
    <row r="1107" spans="1:10" s="9" customFormat="1" ht="56.25" x14ac:dyDescent="0.2">
      <c r="A1107" s="903" t="s">
        <v>2859</v>
      </c>
      <c r="B1107" s="1017" t="s">
        <v>2854</v>
      </c>
      <c r="C1107" s="1633" t="s">
        <v>2748</v>
      </c>
      <c r="D1107" s="1633" t="s">
        <v>2796</v>
      </c>
      <c r="E1107" s="1634">
        <v>292641.63</v>
      </c>
      <c r="F1107" s="1017" t="s">
        <v>2860</v>
      </c>
      <c r="G1107" s="1580" t="s">
        <v>2751</v>
      </c>
      <c r="H1107" s="46" t="s">
        <v>2856</v>
      </c>
      <c r="I1107" s="46">
        <v>2020</v>
      </c>
      <c r="J1107" s="697"/>
    </row>
    <row r="1108" spans="1:10" s="9" customFormat="1" ht="56.25" x14ac:dyDescent="0.2">
      <c r="A1108" s="903" t="s">
        <v>2861</v>
      </c>
      <c r="B1108" s="1017" t="s">
        <v>2854</v>
      </c>
      <c r="C1108" s="1633" t="s">
        <v>2748</v>
      </c>
      <c r="D1108" s="1633" t="s">
        <v>1721</v>
      </c>
      <c r="E1108" s="1634">
        <v>113785</v>
      </c>
      <c r="F1108" s="1017" t="s">
        <v>2862</v>
      </c>
      <c r="G1108" s="1580" t="s">
        <v>2751</v>
      </c>
      <c r="H1108" s="46" t="s">
        <v>2856</v>
      </c>
      <c r="I1108" s="46">
        <v>2020</v>
      </c>
      <c r="J1108" s="697"/>
    </row>
    <row r="1109" spans="1:10" s="9" customFormat="1" ht="33.75" x14ac:dyDescent="0.2">
      <c r="A1109" s="903" t="s">
        <v>2863</v>
      </c>
      <c r="B1109" s="1017" t="s">
        <v>2626</v>
      </c>
      <c r="C1109" s="1633" t="s">
        <v>2748</v>
      </c>
      <c r="D1109" s="1633" t="s">
        <v>2864</v>
      </c>
      <c r="E1109" s="1634">
        <v>304280</v>
      </c>
      <c r="F1109" s="1017" t="s">
        <v>2865</v>
      </c>
      <c r="G1109" s="1580" t="s">
        <v>2751</v>
      </c>
      <c r="H1109" s="46" t="s">
        <v>2856</v>
      </c>
      <c r="I1109" s="46">
        <v>2020</v>
      </c>
      <c r="J1109" s="697"/>
    </row>
    <row r="1110" spans="1:10" s="9" customFormat="1" ht="56.25" x14ac:dyDescent="0.2">
      <c r="A1110" s="903" t="s">
        <v>2866</v>
      </c>
      <c r="B1110" s="1017" t="s">
        <v>2854</v>
      </c>
      <c r="C1110" s="1633" t="s">
        <v>2748</v>
      </c>
      <c r="D1110" s="1633" t="s">
        <v>1709</v>
      </c>
      <c r="E1110" s="1634">
        <v>222831.9</v>
      </c>
      <c r="F1110" s="1017" t="s">
        <v>2867</v>
      </c>
      <c r="G1110" s="1580" t="s">
        <v>2751</v>
      </c>
      <c r="H1110" s="46" t="s">
        <v>2868</v>
      </c>
      <c r="I1110" s="46">
        <v>2020</v>
      </c>
      <c r="J1110" s="697"/>
    </row>
    <row r="1111" spans="1:10" s="9" customFormat="1" ht="12" x14ac:dyDescent="0.2">
      <c r="A1111" s="28" t="s">
        <v>354</v>
      </c>
      <c r="B1111" s="849"/>
      <c r="C1111" s="745" t="s">
        <v>2748</v>
      </c>
      <c r="D1111" s="750"/>
      <c r="E1111" s="750"/>
      <c r="F1111" s="1636"/>
      <c r="G1111" s="750"/>
      <c r="H1111" s="750"/>
      <c r="I1111" s="750"/>
      <c r="J1111" s="756"/>
    </row>
    <row r="1112" spans="1:10" s="9" customFormat="1" ht="56.25" x14ac:dyDescent="0.2">
      <c r="A1112" s="903" t="s">
        <v>2869</v>
      </c>
      <c r="B1112" s="1017" t="s">
        <v>2800</v>
      </c>
      <c r="C1112" s="1633" t="s">
        <v>2748</v>
      </c>
      <c r="D1112" s="1633" t="s">
        <v>2827</v>
      </c>
      <c r="E1112" s="1635">
        <v>5189115.5599999996</v>
      </c>
      <c r="F1112" s="1017" t="s">
        <v>2870</v>
      </c>
      <c r="G1112" s="1580" t="s">
        <v>2751</v>
      </c>
      <c r="H1112" s="1876" t="s">
        <v>2871</v>
      </c>
      <c r="I1112" s="46">
        <v>2021</v>
      </c>
      <c r="J1112" s="697"/>
    </row>
    <row r="1113" spans="1:10" s="9" customFormat="1" ht="33.75" x14ac:dyDescent="0.2">
      <c r="A1113" s="903" t="s">
        <v>2872</v>
      </c>
      <c r="B1113" s="1017" t="s">
        <v>2800</v>
      </c>
      <c r="C1113" s="1633" t="s">
        <v>2748</v>
      </c>
      <c r="D1113" s="1633" t="s">
        <v>2831</v>
      </c>
      <c r="E1113" s="1634">
        <v>26782020.100000001</v>
      </c>
      <c r="F1113" s="1017" t="s">
        <v>2873</v>
      </c>
      <c r="G1113" s="1580" t="s">
        <v>2751</v>
      </c>
      <c r="H1113" s="1876" t="s">
        <v>2874</v>
      </c>
      <c r="I1113" s="46">
        <v>2021</v>
      </c>
      <c r="J1113" s="697"/>
    </row>
    <row r="1114" spans="1:10" s="9" customFormat="1" ht="33.75" x14ac:dyDescent="0.2">
      <c r="A1114" s="903" t="s">
        <v>2875</v>
      </c>
      <c r="B1114" s="1017" t="s">
        <v>2800</v>
      </c>
      <c r="C1114" s="1633" t="s">
        <v>2748</v>
      </c>
      <c r="D1114" s="1633" t="s">
        <v>2796</v>
      </c>
      <c r="E1114" s="1635">
        <v>4045161.54</v>
      </c>
      <c r="F1114" s="1017" t="s">
        <v>2876</v>
      </c>
      <c r="G1114" s="1580" t="s">
        <v>2751</v>
      </c>
      <c r="H1114" s="1877" t="s">
        <v>2877</v>
      </c>
      <c r="I1114" s="46">
        <v>2021</v>
      </c>
      <c r="J1114" s="697"/>
    </row>
    <row r="1115" spans="1:10" s="9" customFormat="1" ht="33.75" x14ac:dyDescent="0.2">
      <c r="A1115" s="903" t="s">
        <v>2878</v>
      </c>
      <c r="B1115" s="1017" t="s">
        <v>2800</v>
      </c>
      <c r="C1115" s="1633" t="s">
        <v>2748</v>
      </c>
      <c r="D1115" s="1633" t="s">
        <v>2834</v>
      </c>
      <c r="E1115" s="1635">
        <v>3155674</v>
      </c>
      <c r="F1115" s="1017" t="s">
        <v>2879</v>
      </c>
      <c r="G1115" s="1580" t="s">
        <v>2751</v>
      </c>
      <c r="H1115" s="1877" t="s">
        <v>2880</v>
      </c>
      <c r="I1115" s="46">
        <v>2021</v>
      </c>
      <c r="J1115" s="697"/>
    </row>
    <row r="1116" spans="1:10" s="9" customFormat="1" ht="22.5" x14ac:dyDescent="0.2">
      <c r="A1116" s="903" t="s">
        <v>2881</v>
      </c>
      <c r="B1116" s="1017" t="s">
        <v>2626</v>
      </c>
      <c r="C1116" s="1633" t="s">
        <v>2748</v>
      </c>
      <c r="D1116" s="1633" t="s">
        <v>2796</v>
      </c>
      <c r="E1116" s="1634">
        <v>111600</v>
      </c>
      <c r="F1116" s="1017" t="s">
        <v>2882</v>
      </c>
      <c r="G1116" s="1580" t="s">
        <v>2751</v>
      </c>
      <c r="H1116" s="1877" t="s">
        <v>2883</v>
      </c>
      <c r="I1116" s="46">
        <v>2021</v>
      </c>
      <c r="J1116" s="697"/>
    </row>
    <row r="1117" spans="1:10" s="9" customFormat="1" ht="33.75" x14ac:dyDescent="0.2">
      <c r="A1117" s="903" t="s">
        <v>2884</v>
      </c>
      <c r="B1117" s="1017" t="s">
        <v>776</v>
      </c>
      <c r="C1117" s="1633" t="s">
        <v>2748</v>
      </c>
      <c r="D1117" s="1633" t="s">
        <v>1709</v>
      </c>
      <c r="E1117" s="1634">
        <v>522033.89</v>
      </c>
      <c r="F1117" s="1017" t="s">
        <v>2885</v>
      </c>
      <c r="G1117" s="1580" t="s">
        <v>2751</v>
      </c>
      <c r="H1117" s="1877" t="s">
        <v>2886</v>
      </c>
      <c r="I1117" s="46">
        <v>2021</v>
      </c>
      <c r="J1117" s="697"/>
    </row>
    <row r="1118" spans="1:10" s="9" customFormat="1" ht="45" x14ac:dyDescent="0.2">
      <c r="A1118" s="903" t="s">
        <v>2887</v>
      </c>
      <c r="B1118" s="1017" t="s">
        <v>2800</v>
      </c>
      <c r="C1118" s="1633" t="s">
        <v>2748</v>
      </c>
      <c r="D1118" s="1633" t="s">
        <v>1718</v>
      </c>
      <c r="E1118" s="1634">
        <v>8879000</v>
      </c>
      <c r="F1118" s="1017" t="s">
        <v>2888</v>
      </c>
      <c r="G1118" s="1580" t="s">
        <v>2751</v>
      </c>
      <c r="H1118" s="1877" t="s">
        <v>2889</v>
      </c>
      <c r="I1118" s="46">
        <v>2021</v>
      </c>
      <c r="J1118" s="697"/>
    </row>
    <row r="1119" spans="1:10" s="9" customFormat="1" ht="22.5" x14ac:dyDescent="0.2">
      <c r="A1119" s="903" t="s">
        <v>2890</v>
      </c>
      <c r="B1119" s="1017" t="s">
        <v>2747</v>
      </c>
      <c r="C1119" s="1633" t="s">
        <v>2748</v>
      </c>
      <c r="D1119" s="1633" t="s">
        <v>1723</v>
      </c>
      <c r="E1119" s="1634">
        <v>101376.15</v>
      </c>
      <c r="F1119" s="1017" t="s">
        <v>2772</v>
      </c>
      <c r="G1119" s="1580" t="s">
        <v>2751</v>
      </c>
      <c r="H1119" s="1877" t="s">
        <v>2891</v>
      </c>
      <c r="I1119" s="46">
        <v>2021</v>
      </c>
      <c r="J1119" s="697"/>
    </row>
    <row r="1120" spans="1:10" s="9" customFormat="1" ht="22.5" x14ac:dyDescent="0.2">
      <c r="A1120" s="903" t="s">
        <v>2892</v>
      </c>
      <c r="B1120" s="1017" t="s">
        <v>2626</v>
      </c>
      <c r="C1120" s="1633" t="s">
        <v>2748</v>
      </c>
      <c r="D1120" s="1633" t="s">
        <v>1723</v>
      </c>
      <c r="E1120" s="1634">
        <v>150000</v>
      </c>
      <c r="F1120" s="1017" t="s">
        <v>2893</v>
      </c>
      <c r="G1120" s="1580" t="s">
        <v>2751</v>
      </c>
      <c r="H1120" s="997" t="s">
        <v>2894</v>
      </c>
      <c r="I1120" s="46">
        <v>2021</v>
      </c>
      <c r="J1120" s="697"/>
    </row>
    <row r="1121" spans="1:10" s="9" customFormat="1" ht="45" x14ac:dyDescent="0.2">
      <c r="A1121" s="903" t="s">
        <v>2895</v>
      </c>
      <c r="B1121" s="1017" t="s">
        <v>755</v>
      </c>
      <c r="C1121" s="1633" t="s">
        <v>2748</v>
      </c>
      <c r="D1121" s="1633" t="s">
        <v>1723</v>
      </c>
      <c r="E1121" s="1634">
        <v>565293.6</v>
      </c>
      <c r="F1121" s="1017" t="s">
        <v>2896</v>
      </c>
      <c r="G1121" s="1580" t="s">
        <v>2751</v>
      </c>
      <c r="H1121" s="997" t="s">
        <v>2894</v>
      </c>
      <c r="I1121" s="46">
        <v>2021</v>
      </c>
      <c r="J1121" s="697"/>
    </row>
    <row r="1122" spans="1:10" s="9" customFormat="1" ht="33.75" x14ac:dyDescent="0.2">
      <c r="A1122" s="903" t="s">
        <v>2897</v>
      </c>
      <c r="B1122" s="1017" t="s">
        <v>755</v>
      </c>
      <c r="C1122" s="1633" t="s">
        <v>2748</v>
      </c>
      <c r="D1122" s="1633" t="s">
        <v>1726</v>
      </c>
      <c r="E1122" s="1634">
        <v>473431.4</v>
      </c>
      <c r="F1122" s="1017" t="s">
        <v>2898</v>
      </c>
      <c r="G1122" s="1580" t="s">
        <v>2751</v>
      </c>
      <c r="H1122" s="997" t="s">
        <v>2899</v>
      </c>
      <c r="I1122" s="46">
        <v>2021</v>
      </c>
      <c r="J1122" s="697"/>
    </row>
    <row r="1123" spans="1:10" s="9" customFormat="1" ht="33.75" x14ac:dyDescent="0.2">
      <c r="A1123" s="903" t="s">
        <v>2900</v>
      </c>
      <c r="B1123" s="1017" t="s">
        <v>2747</v>
      </c>
      <c r="C1123" s="1633" t="s">
        <v>2748</v>
      </c>
      <c r="D1123" s="1633" t="s">
        <v>1726</v>
      </c>
      <c r="E1123" s="1634">
        <v>300000</v>
      </c>
      <c r="F1123" s="1017" t="s">
        <v>2901</v>
      </c>
      <c r="G1123" s="1580" t="s">
        <v>2751</v>
      </c>
      <c r="H1123" s="997" t="s">
        <v>2902</v>
      </c>
      <c r="I1123" s="46">
        <v>2021</v>
      </c>
      <c r="J1123" s="697"/>
    </row>
    <row r="1124" spans="1:10" s="9" customFormat="1" ht="22.5" x14ac:dyDescent="0.2">
      <c r="A1124" s="903" t="s">
        <v>2903</v>
      </c>
      <c r="B1124" s="1017" t="s">
        <v>2747</v>
      </c>
      <c r="C1124" s="1633" t="s">
        <v>2748</v>
      </c>
      <c r="D1124" s="1633" t="s">
        <v>1729</v>
      </c>
      <c r="E1124" s="1634">
        <v>47700</v>
      </c>
      <c r="F1124" s="1017" t="s">
        <v>2904</v>
      </c>
      <c r="G1124" s="1580" t="s">
        <v>2751</v>
      </c>
      <c r="H1124" s="997" t="s">
        <v>2905</v>
      </c>
      <c r="I1124" s="46">
        <v>2021</v>
      </c>
      <c r="J1124" s="697"/>
    </row>
    <row r="1125" spans="1:10" s="9" customFormat="1" ht="33.75" x14ac:dyDescent="0.2">
      <c r="A1125" s="903" t="s">
        <v>2906</v>
      </c>
      <c r="B1125" s="1017" t="s">
        <v>2747</v>
      </c>
      <c r="C1125" s="1633" t="s">
        <v>2748</v>
      </c>
      <c r="D1125" s="1633" t="s">
        <v>1751</v>
      </c>
      <c r="E1125" s="1634">
        <v>60940.2</v>
      </c>
      <c r="F1125" s="1017" t="s">
        <v>2907</v>
      </c>
      <c r="G1125" s="1580" t="s">
        <v>2751</v>
      </c>
      <c r="H1125" s="997" t="s">
        <v>2908</v>
      </c>
      <c r="I1125" s="46">
        <v>2021</v>
      </c>
      <c r="J1125" s="697"/>
    </row>
    <row r="1126" spans="1:10" s="9" customFormat="1" ht="22.5" x14ac:dyDescent="0.2">
      <c r="A1126" s="903" t="s">
        <v>2909</v>
      </c>
      <c r="B1126" s="1017" t="s">
        <v>2747</v>
      </c>
      <c r="C1126" s="1633" t="s">
        <v>2748</v>
      </c>
      <c r="D1126" s="1633" t="s">
        <v>1749</v>
      </c>
      <c r="E1126" s="1634">
        <v>265300</v>
      </c>
      <c r="F1126" s="1017" t="s">
        <v>2910</v>
      </c>
      <c r="G1126" s="1580" t="s">
        <v>2751</v>
      </c>
      <c r="H1126" s="997" t="s">
        <v>2911</v>
      </c>
      <c r="I1126" s="46">
        <v>2021</v>
      </c>
      <c r="J1126" s="697"/>
    </row>
    <row r="1127" spans="1:10" s="9" customFormat="1" ht="12" x14ac:dyDescent="0.2">
      <c r="A1127" s="28" t="s">
        <v>355</v>
      </c>
      <c r="B1127" s="849"/>
      <c r="C1127" s="849"/>
      <c r="D1127" s="849"/>
      <c r="E1127" s="849"/>
      <c r="F1127" s="848"/>
      <c r="G1127" s="750"/>
      <c r="H1127" s="750"/>
      <c r="I1127" s="750"/>
      <c r="J1127" s="756"/>
    </row>
    <row r="1128" spans="1:10" s="9" customFormat="1" ht="33.75" x14ac:dyDescent="0.2">
      <c r="A1128" s="903" t="s">
        <v>2912</v>
      </c>
      <c r="B1128" s="1633" t="s">
        <v>1785</v>
      </c>
      <c r="C1128" s="1633" t="s">
        <v>2748</v>
      </c>
      <c r="D1128" s="1633"/>
      <c r="E1128" s="1634">
        <v>240554.58</v>
      </c>
      <c r="F1128" s="1017" t="s">
        <v>2913</v>
      </c>
      <c r="G1128" s="690" t="s">
        <v>63</v>
      </c>
      <c r="H1128" s="690"/>
      <c r="I1128" s="48">
        <v>2022</v>
      </c>
      <c r="J1128" s="697"/>
    </row>
    <row r="1129" spans="1:10" s="9" customFormat="1" ht="33.75" x14ac:dyDescent="0.2">
      <c r="A1129" s="1637" t="s">
        <v>2914</v>
      </c>
      <c r="B1129" s="1633" t="s">
        <v>1785</v>
      </c>
      <c r="C1129" s="1633" t="s">
        <v>2748</v>
      </c>
      <c r="D1129" s="1633"/>
      <c r="E1129" s="1634">
        <v>81826.5</v>
      </c>
      <c r="F1129" s="1017" t="s">
        <v>2913</v>
      </c>
      <c r="G1129" s="690" t="s">
        <v>63</v>
      </c>
      <c r="H1129" s="690"/>
      <c r="I1129" s="48">
        <v>2022</v>
      </c>
      <c r="J1129" s="697"/>
    </row>
    <row r="1130" spans="1:10" s="9" customFormat="1" ht="33.75" x14ac:dyDescent="0.2">
      <c r="A1130" s="1637" t="s">
        <v>2915</v>
      </c>
      <c r="B1130" s="1633" t="s">
        <v>1785</v>
      </c>
      <c r="C1130" s="1633" t="s">
        <v>2748</v>
      </c>
      <c r="D1130" s="1633"/>
      <c r="E1130" s="1634">
        <v>60940.2</v>
      </c>
      <c r="F1130" s="1017" t="s">
        <v>2913</v>
      </c>
      <c r="G1130" s="690" t="s">
        <v>63</v>
      </c>
      <c r="H1130" s="690"/>
      <c r="I1130" s="48">
        <v>2022</v>
      </c>
      <c r="J1130" s="697"/>
    </row>
    <row r="1131" spans="1:10" s="9" customFormat="1" ht="33.75" x14ac:dyDescent="0.2">
      <c r="A1131" s="903" t="s">
        <v>2916</v>
      </c>
      <c r="B1131" s="1633" t="s">
        <v>1785</v>
      </c>
      <c r="C1131" s="1633" t="s">
        <v>2748</v>
      </c>
      <c r="D1131" s="1633"/>
      <c r="E1131" s="1634">
        <v>61119.43</v>
      </c>
      <c r="F1131" s="1017" t="s">
        <v>2913</v>
      </c>
      <c r="G1131" s="690" t="s">
        <v>63</v>
      </c>
      <c r="H1131" s="690"/>
      <c r="I1131" s="48">
        <v>2022</v>
      </c>
      <c r="J1131" s="697"/>
    </row>
    <row r="1132" spans="1:10" s="9" customFormat="1" ht="33.75" x14ac:dyDescent="0.2">
      <c r="A1132" s="1637" t="s">
        <v>2917</v>
      </c>
      <c r="B1132" s="1633" t="s">
        <v>1842</v>
      </c>
      <c r="C1132" s="1633" t="s">
        <v>2748</v>
      </c>
      <c r="D1132" s="1633"/>
      <c r="E1132" s="1634">
        <v>431697</v>
      </c>
      <c r="F1132" s="1017" t="s">
        <v>2913</v>
      </c>
      <c r="G1132" s="690" t="s">
        <v>63</v>
      </c>
      <c r="H1132" s="690"/>
      <c r="I1132" s="48">
        <v>2022</v>
      </c>
      <c r="J1132" s="697"/>
    </row>
    <row r="1133" spans="1:10" s="9" customFormat="1" ht="33.75" x14ac:dyDescent="0.2">
      <c r="A1133" s="903" t="s">
        <v>2918</v>
      </c>
      <c r="B1133" s="1633" t="s">
        <v>1842</v>
      </c>
      <c r="C1133" s="1633" t="s">
        <v>2748</v>
      </c>
      <c r="D1133" s="1633"/>
      <c r="E1133" s="1634">
        <v>473431.4</v>
      </c>
      <c r="F1133" s="1017" t="s">
        <v>2913</v>
      </c>
      <c r="G1133" s="690" t="s">
        <v>63</v>
      </c>
      <c r="H1133" s="690"/>
      <c r="I1133" s="48">
        <v>2022</v>
      </c>
      <c r="J1133" s="697"/>
    </row>
    <row r="1134" spans="1:10" s="9" customFormat="1" ht="33.75" x14ac:dyDescent="0.2">
      <c r="A1134" s="903" t="s">
        <v>2919</v>
      </c>
      <c r="B1134" s="1633" t="s">
        <v>1785</v>
      </c>
      <c r="C1134" s="1633" t="s">
        <v>2748</v>
      </c>
      <c r="D1134" s="1633"/>
      <c r="E1134" s="1634">
        <v>47700</v>
      </c>
      <c r="F1134" s="1017" t="s">
        <v>2913</v>
      </c>
      <c r="G1134" s="690" t="s">
        <v>63</v>
      </c>
      <c r="H1134" s="690"/>
      <c r="I1134" s="48">
        <v>2022</v>
      </c>
      <c r="J1134" s="697"/>
    </row>
    <row r="1135" spans="1:10" s="9" customFormat="1" ht="34.5" thickBot="1" x14ac:dyDescent="0.25">
      <c r="A1135" s="1638" t="s">
        <v>2920</v>
      </c>
      <c r="B1135" s="1639" t="s">
        <v>1785</v>
      </c>
      <c r="C1135" s="1639" t="s">
        <v>2748</v>
      </c>
      <c r="D1135" s="1639"/>
      <c r="E1135" s="1640">
        <v>181570.85</v>
      </c>
      <c r="F1135" s="1641" t="s">
        <v>2913</v>
      </c>
      <c r="G1135" s="856" t="s">
        <v>63</v>
      </c>
      <c r="H1135" s="856"/>
      <c r="I1135" s="899">
        <v>2022</v>
      </c>
      <c r="J1135" s="858"/>
    </row>
    <row r="1136" spans="1:10" ht="25.15" customHeight="1" thickTop="1" thickBot="1" x14ac:dyDescent="0.25">
      <c r="A1136" s="1982" t="s">
        <v>575</v>
      </c>
      <c r="B1136" s="1982"/>
      <c r="C1136" s="1982"/>
      <c r="D1136" s="1982"/>
      <c r="E1136" s="1982"/>
      <c r="F1136" s="1982"/>
      <c r="G1136" s="1982"/>
      <c r="H1136" s="1982"/>
      <c r="I1136" s="1982"/>
      <c r="J1136" s="1982"/>
    </row>
    <row r="1137" spans="1:10" s="16" customFormat="1" ht="12.75" thickTop="1" x14ac:dyDescent="0.2">
      <c r="A1137" s="1028" t="s">
        <v>353</v>
      </c>
      <c r="B1137" s="943"/>
      <c r="C1137" s="943"/>
      <c r="D1137" s="943"/>
      <c r="E1137" s="943"/>
      <c r="F1137" s="943"/>
      <c r="G1137" s="944"/>
      <c r="H1137" s="944"/>
      <c r="I1137" s="944"/>
      <c r="J1137" s="945"/>
    </row>
    <row r="1138" spans="1:10" s="16" customFormat="1" ht="33.75" x14ac:dyDescent="0.2">
      <c r="A1138" s="946" t="s">
        <v>2921</v>
      </c>
      <c r="B1138" s="947" t="s">
        <v>1424</v>
      </c>
      <c r="C1138" s="948" t="s">
        <v>2922</v>
      </c>
      <c r="D1138" s="948" t="s">
        <v>2923</v>
      </c>
      <c r="E1138" s="961">
        <v>355000</v>
      </c>
      <c r="F1138" s="947" t="s">
        <v>2924</v>
      </c>
      <c r="G1138" s="948" t="s">
        <v>2925</v>
      </c>
      <c r="H1138" s="949">
        <v>44034</v>
      </c>
      <c r="I1138" s="949">
        <v>45175</v>
      </c>
      <c r="J1138" s="950"/>
    </row>
    <row r="1139" spans="1:10" s="16" customFormat="1" ht="22.5" x14ac:dyDescent="0.2">
      <c r="A1139" s="946" t="s">
        <v>2926</v>
      </c>
      <c r="B1139" s="947" t="s">
        <v>1499</v>
      </c>
      <c r="C1139" s="948" t="s">
        <v>2922</v>
      </c>
      <c r="D1139" s="948" t="s">
        <v>2927</v>
      </c>
      <c r="E1139" s="961">
        <v>327000</v>
      </c>
      <c r="F1139" s="947" t="s">
        <v>2928</v>
      </c>
      <c r="G1139" s="948" t="s">
        <v>1794</v>
      </c>
      <c r="H1139" s="949">
        <v>43608</v>
      </c>
      <c r="I1139" s="949">
        <v>44031</v>
      </c>
      <c r="J1139" s="951"/>
    </row>
    <row r="1140" spans="1:10" s="16" customFormat="1" ht="22.5" x14ac:dyDescent="0.2">
      <c r="A1140" s="946" t="s">
        <v>2929</v>
      </c>
      <c r="B1140" s="947" t="s">
        <v>1424</v>
      </c>
      <c r="C1140" s="948" t="s">
        <v>2922</v>
      </c>
      <c r="D1140" s="948" t="s">
        <v>2930</v>
      </c>
      <c r="E1140" s="961">
        <v>389966.4</v>
      </c>
      <c r="F1140" s="1659" t="s">
        <v>2931</v>
      </c>
      <c r="G1140" s="948" t="s">
        <v>2925</v>
      </c>
      <c r="H1140" s="949">
        <v>44006</v>
      </c>
      <c r="I1140" s="949">
        <v>45179</v>
      </c>
      <c r="J1140" s="950"/>
    </row>
    <row r="1141" spans="1:10" s="16" customFormat="1" ht="22.5" x14ac:dyDescent="0.2">
      <c r="A1141" s="946" t="s">
        <v>2932</v>
      </c>
      <c r="B1141" s="947" t="s">
        <v>1683</v>
      </c>
      <c r="C1141" s="948" t="s">
        <v>2922</v>
      </c>
      <c r="D1141" s="948" t="s">
        <v>2933</v>
      </c>
      <c r="E1141" s="961">
        <v>5407168</v>
      </c>
      <c r="F1141" s="947" t="s">
        <v>2934</v>
      </c>
      <c r="G1141" s="948" t="s">
        <v>1794</v>
      </c>
      <c r="H1141" s="949">
        <v>43655</v>
      </c>
      <c r="I1141" s="949">
        <v>44386</v>
      </c>
      <c r="J1141" s="951"/>
    </row>
    <row r="1142" spans="1:10" s="16" customFormat="1" ht="33.75" x14ac:dyDescent="0.2">
      <c r="A1142" s="946" t="s">
        <v>2935</v>
      </c>
      <c r="B1142" s="947" t="s">
        <v>1424</v>
      </c>
      <c r="C1142" s="948" t="s">
        <v>2922</v>
      </c>
      <c r="D1142" s="948" t="s">
        <v>2936</v>
      </c>
      <c r="E1142" s="961">
        <v>898466</v>
      </c>
      <c r="F1142" s="947" t="s">
        <v>2937</v>
      </c>
      <c r="G1142" s="948" t="s">
        <v>1794</v>
      </c>
      <c r="H1142" s="949">
        <v>43697</v>
      </c>
      <c r="I1142" s="949">
        <v>44428</v>
      </c>
      <c r="J1142" s="951"/>
    </row>
    <row r="1143" spans="1:10" s="16" customFormat="1" ht="45" x14ac:dyDescent="0.2">
      <c r="A1143" s="946" t="s">
        <v>2938</v>
      </c>
      <c r="B1143" s="947" t="s">
        <v>1424</v>
      </c>
      <c r="C1143" s="948" t="s">
        <v>2939</v>
      </c>
      <c r="D1143" s="948" t="s">
        <v>2940</v>
      </c>
      <c r="E1143" s="961">
        <v>156600</v>
      </c>
      <c r="F1143" s="1659" t="s">
        <v>2941</v>
      </c>
      <c r="G1143" s="948" t="s">
        <v>1794</v>
      </c>
      <c r="H1143" s="949">
        <v>43592</v>
      </c>
      <c r="I1143" s="949">
        <v>44550</v>
      </c>
      <c r="J1143" s="951"/>
    </row>
    <row r="1144" spans="1:10" s="16" customFormat="1" ht="22.5" x14ac:dyDescent="0.2">
      <c r="A1144" s="946" t="s">
        <v>2942</v>
      </c>
      <c r="B1144" s="947" t="s">
        <v>1424</v>
      </c>
      <c r="C1144" s="948" t="s">
        <v>2922</v>
      </c>
      <c r="D1144" s="948" t="s">
        <v>2943</v>
      </c>
      <c r="E1144" s="961">
        <v>140896.25</v>
      </c>
      <c r="F1144" s="1659" t="s">
        <v>2931</v>
      </c>
      <c r="G1144" s="948" t="s">
        <v>1794</v>
      </c>
      <c r="H1144" s="949">
        <v>43663</v>
      </c>
      <c r="I1144" s="949">
        <v>44089</v>
      </c>
      <c r="J1144" s="951"/>
    </row>
    <row r="1145" spans="1:10" s="16" customFormat="1" ht="56.25" x14ac:dyDescent="0.2">
      <c r="A1145" s="946" t="s">
        <v>2944</v>
      </c>
      <c r="B1145" s="947" t="s">
        <v>1424</v>
      </c>
      <c r="C1145" s="948" t="s">
        <v>2939</v>
      </c>
      <c r="D1145" s="948" t="s">
        <v>2945</v>
      </c>
      <c r="E1145" s="961">
        <v>169200</v>
      </c>
      <c r="F1145" s="947" t="s">
        <v>2946</v>
      </c>
      <c r="G1145" s="948" t="s">
        <v>1794</v>
      </c>
      <c r="H1145" s="949">
        <v>43630</v>
      </c>
      <c r="I1145" s="949">
        <v>43996</v>
      </c>
      <c r="J1145" s="951"/>
    </row>
    <row r="1146" spans="1:10" s="16" customFormat="1" ht="22.5" x14ac:dyDescent="0.2">
      <c r="A1146" s="946" t="s">
        <v>2947</v>
      </c>
      <c r="B1146" s="947" t="s">
        <v>1632</v>
      </c>
      <c r="C1146" s="948" t="s">
        <v>2922</v>
      </c>
      <c r="D1146" s="948" t="s">
        <v>2948</v>
      </c>
      <c r="E1146" s="961">
        <v>2268000</v>
      </c>
      <c r="F1146" s="947" t="s">
        <v>2949</v>
      </c>
      <c r="G1146" s="948" t="s">
        <v>2925</v>
      </c>
      <c r="H1146" s="949">
        <v>43650</v>
      </c>
      <c r="I1146" s="949">
        <v>44746</v>
      </c>
      <c r="J1146" s="950"/>
    </row>
    <row r="1147" spans="1:10" s="16" customFormat="1" ht="33.75" x14ac:dyDescent="0.2">
      <c r="A1147" s="946" t="s">
        <v>2950</v>
      </c>
      <c r="B1147" s="947" t="s">
        <v>1424</v>
      </c>
      <c r="C1147" s="948" t="s">
        <v>2922</v>
      </c>
      <c r="D1147" s="948" t="s">
        <v>2951</v>
      </c>
      <c r="E1147" s="961">
        <v>298664.33</v>
      </c>
      <c r="F1147" s="947" t="s">
        <v>2952</v>
      </c>
      <c r="G1147" s="948" t="s">
        <v>2925</v>
      </c>
      <c r="H1147" s="949">
        <v>43732</v>
      </c>
      <c r="I1147" s="949">
        <v>44490</v>
      </c>
      <c r="J1147" s="950"/>
    </row>
    <row r="1148" spans="1:10" s="16" customFormat="1" ht="33.75" x14ac:dyDescent="0.2">
      <c r="A1148" s="946" t="s">
        <v>2953</v>
      </c>
      <c r="B1148" s="947" t="s">
        <v>1683</v>
      </c>
      <c r="C1148" s="948" t="s">
        <v>2922</v>
      </c>
      <c r="D1148" s="948" t="s">
        <v>2954</v>
      </c>
      <c r="E1148" s="961">
        <v>576590</v>
      </c>
      <c r="F1148" s="947" t="s">
        <v>2955</v>
      </c>
      <c r="G1148" s="948" t="s">
        <v>2925</v>
      </c>
      <c r="H1148" s="949">
        <v>43780</v>
      </c>
      <c r="I1148" s="949">
        <v>44926</v>
      </c>
      <c r="J1148" s="950"/>
    </row>
    <row r="1149" spans="1:10" s="16" customFormat="1" ht="45" x14ac:dyDescent="0.2">
      <c r="A1149" s="946" t="s">
        <v>2956</v>
      </c>
      <c r="B1149" s="947" t="s">
        <v>1632</v>
      </c>
      <c r="C1149" s="948" t="s">
        <v>2922</v>
      </c>
      <c r="D1149" s="948" t="s">
        <v>2957</v>
      </c>
      <c r="E1149" s="961">
        <v>2400000</v>
      </c>
      <c r="F1149" s="947" t="s">
        <v>2958</v>
      </c>
      <c r="G1149" s="948" t="s">
        <v>2925</v>
      </c>
      <c r="H1149" s="949">
        <v>43830</v>
      </c>
      <c r="I1149" s="949">
        <v>44568</v>
      </c>
      <c r="J1149" s="950"/>
    </row>
    <row r="1150" spans="1:10" s="16" customFormat="1" ht="22.5" x14ac:dyDescent="0.2">
      <c r="A1150" s="946" t="s">
        <v>2959</v>
      </c>
      <c r="B1150" s="947" t="s">
        <v>1499</v>
      </c>
      <c r="C1150" s="948" t="s">
        <v>2922</v>
      </c>
      <c r="D1150" s="948" t="s">
        <v>2960</v>
      </c>
      <c r="E1150" s="961">
        <v>288864</v>
      </c>
      <c r="F1150" s="1659" t="s">
        <v>2961</v>
      </c>
      <c r="G1150" s="948" t="s">
        <v>1794</v>
      </c>
      <c r="H1150" s="949">
        <v>43861</v>
      </c>
      <c r="I1150" s="949">
        <v>44242</v>
      </c>
      <c r="J1150" s="950"/>
    </row>
    <row r="1151" spans="1:10" s="16" customFormat="1" ht="22.5" x14ac:dyDescent="0.2">
      <c r="A1151" s="946" t="s">
        <v>2962</v>
      </c>
      <c r="B1151" s="947" t="s">
        <v>1683</v>
      </c>
      <c r="C1151" s="948" t="s">
        <v>2939</v>
      </c>
      <c r="D1151" s="948" t="s">
        <v>2963</v>
      </c>
      <c r="E1151" s="961">
        <v>200000</v>
      </c>
      <c r="F1151" s="1659" t="s">
        <v>2964</v>
      </c>
      <c r="G1151" s="948" t="s">
        <v>1794</v>
      </c>
      <c r="H1151" s="949">
        <v>80397</v>
      </c>
      <c r="I1151" s="949">
        <v>44237</v>
      </c>
      <c r="J1151" s="950"/>
    </row>
    <row r="1152" spans="1:10" s="16" customFormat="1" ht="22.5" x14ac:dyDescent="0.2">
      <c r="A1152" s="946" t="s">
        <v>2965</v>
      </c>
      <c r="B1152" s="947" t="s">
        <v>1683</v>
      </c>
      <c r="C1152" s="948" t="s">
        <v>2939</v>
      </c>
      <c r="D1152" s="948" t="s">
        <v>2963</v>
      </c>
      <c r="E1152" s="961">
        <v>180000</v>
      </c>
      <c r="F1152" s="1659" t="s">
        <v>2966</v>
      </c>
      <c r="G1152" s="948" t="s">
        <v>1794</v>
      </c>
      <c r="H1152" s="949">
        <v>43881</v>
      </c>
      <c r="I1152" s="949">
        <v>44245</v>
      </c>
      <c r="J1152" s="950"/>
    </row>
    <row r="1153" spans="1:10" s="16" customFormat="1" ht="22.5" x14ac:dyDescent="0.2">
      <c r="A1153" s="946" t="s">
        <v>2967</v>
      </c>
      <c r="B1153" s="947" t="s">
        <v>1683</v>
      </c>
      <c r="C1153" s="948" t="s">
        <v>2939</v>
      </c>
      <c r="D1153" s="948" t="s">
        <v>2963</v>
      </c>
      <c r="E1153" s="961">
        <v>225000</v>
      </c>
      <c r="F1153" s="1659" t="s">
        <v>2968</v>
      </c>
      <c r="G1153" s="948" t="s">
        <v>1794</v>
      </c>
      <c r="H1153" s="949">
        <v>43881</v>
      </c>
      <c r="I1153" s="949">
        <v>44245</v>
      </c>
      <c r="J1153" s="950"/>
    </row>
    <row r="1154" spans="1:10" s="16" customFormat="1" ht="22.5" x14ac:dyDescent="0.2">
      <c r="A1154" s="946" t="s">
        <v>2969</v>
      </c>
      <c r="B1154" s="947" t="s">
        <v>1683</v>
      </c>
      <c r="C1154" s="948" t="s">
        <v>2939</v>
      </c>
      <c r="D1154" s="948" t="s">
        <v>2963</v>
      </c>
      <c r="E1154" s="961">
        <v>225000</v>
      </c>
      <c r="F1154" s="1659" t="s">
        <v>2970</v>
      </c>
      <c r="G1154" s="948" t="s">
        <v>1794</v>
      </c>
      <c r="H1154" s="949">
        <v>43882</v>
      </c>
      <c r="I1154" s="949">
        <v>44246</v>
      </c>
      <c r="J1154" s="950"/>
    </row>
    <row r="1155" spans="1:10" s="16" customFormat="1" ht="22.5" x14ac:dyDescent="0.2">
      <c r="A1155" s="946" t="s">
        <v>2971</v>
      </c>
      <c r="B1155" s="947" t="s">
        <v>1424</v>
      </c>
      <c r="C1155" s="948" t="s">
        <v>2939</v>
      </c>
      <c r="D1155" s="948" t="s">
        <v>2972</v>
      </c>
      <c r="E1155" s="961">
        <v>225000</v>
      </c>
      <c r="F1155" s="1659" t="s">
        <v>2973</v>
      </c>
      <c r="G1155" s="948" t="s">
        <v>1794</v>
      </c>
      <c r="H1155" s="949">
        <v>43976</v>
      </c>
      <c r="I1155" s="949">
        <v>44341</v>
      </c>
      <c r="J1155" s="950"/>
    </row>
    <row r="1156" spans="1:10" s="16" customFormat="1" ht="22.5" x14ac:dyDescent="0.2">
      <c r="A1156" s="946" t="s">
        <v>2974</v>
      </c>
      <c r="B1156" s="947" t="s">
        <v>1683</v>
      </c>
      <c r="C1156" s="948" t="s">
        <v>2939</v>
      </c>
      <c r="D1156" s="948" t="s">
        <v>2963</v>
      </c>
      <c r="E1156" s="962">
        <v>180000</v>
      </c>
      <c r="F1156" s="1659" t="s">
        <v>2975</v>
      </c>
      <c r="G1156" s="948" t="s">
        <v>1794</v>
      </c>
      <c r="H1156" s="949">
        <v>43880</v>
      </c>
      <c r="I1156" s="949">
        <f t="shared" ref="I1156" si="0">H1156+365-1</f>
        <v>44244</v>
      </c>
      <c r="J1156" s="950"/>
    </row>
    <row r="1157" spans="1:10" s="16" customFormat="1" ht="33.75" x14ac:dyDescent="0.2">
      <c r="A1157" s="946" t="s">
        <v>2976</v>
      </c>
      <c r="B1157" s="947" t="s">
        <v>1424</v>
      </c>
      <c r="C1157" s="948" t="s">
        <v>2922</v>
      </c>
      <c r="D1157" s="948" t="s">
        <v>2977</v>
      </c>
      <c r="E1157" s="961">
        <v>110000</v>
      </c>
      <c r="F1157" s="1659" t="s">
        <v>2978</v>
      </c>
      <c r="G1157" s="948" t="s">
        <v>1794</v>
      </c>
      <c r="H1157" s="949">
        <v>44013</v>
      </c>
      <c r="I1157" s="949">
        <v>44186</v>
      </c>
      <c r="J1157" s="950"/>
    </row>
    <row r="1158" spans="1:10" s="16" customFormat="1" ht="67.5" x14ac:dyDescent="0.2">
      <c r="A1158" s="946" t="s">
        <v>2979</v>
      </c>
      <c r="B1158" s="947" t="s">
        <v>1424</v>
      </c>
      <c r="C1158" s="948" t="s">
        <v>2939</v>
      </c>
      <c r="D1158" s="948" t="s">
        <v>2980</v>
      </c>
      <c r="E1158" s="961">
        <v>133000</v>
      </c>
      <c r="F1158" s="1659" t="s">
        <v>2981</v>
      </c>
      <c r="G1158" s="948" t="s">
        <v>1794</v>
      </c>
      <c r="H1158" s="949">
        <v>44034</v>
      </c>
      <c r="I1158" s="949">
        <v>44303</v>
      </c>
      <c r="J1158" s="950"/>
    </row>
    <row r="1159" spans="1:10" s="16" customFormat="1" ht="90" x14ac:dyDescent="0.2">
      <c r="A1159" s="946" t="s">
        <v>2982</v>
      </c>
      <c r="B1159" s="947" t="s">
        <v>1683</v>
      </c>
      <c r="C1159" s="948" t="s">
        <v>2939</v>
      </c>
      <c r="D1159" s="948" t="s">
        <v>2983</v>
      </c>
      <c r="E1159" s="962">
        <v>128000</v>
      </c>
      <c r="F1159" s="1659" t="s">
        <v>2984</v>
      </c>
      <c r="G1159" s="948" t="s">
        <v>1794</v>
      </c>
      <c r="H1159" s="949">
        <v>44034</v>
      </c>
      <c r="I1159" s="949">
        <v>44313</v>
      </c>
      <c r="J1159" s="950"/>
    </row>
    <row r="1160" spans="1:10" s="16" customFormat="1" ht="22.5" x14ac:dyDescent="0.2">
      <c r="A1160" s="946" t="s">
        <v>2985</v>
      </c>
      <c r="B1160" s="947" t="s">
        <v>1632</v>
      </c>
      <c r="C1160" s="948" t="s">
        <v>2922</v>
      </c>
      <c r="D1160" s="948" t="s">
        <v>2986</v>
      </c>
      <c r="E1160" s="962">
        <v>456000</v>
      </c>
      <c r="F1160" s="1659" t="s">
        <v>2987</v>
      </c>
      <c r="G1160" s="948" t="s">
        <v>2925</v>
      </c>
      <c r="H1160" s="949">
        <v>43830</v>
      </c>
      <c r="I1160" s="949">
        <v>44561</v>
      </c>
      <c r="J1160" s="950"/>
    </row>
    <row r="1161" spans="1:10" s="16" customFormat="1" ht="12" x14ac:dyDescent="0.2">
      <c r="A1161" s="1029" t="s">
        <v>354</v>
      </c>
      <c r="B1161" s="952"/>
      <c r="C1161" s="952"/>
      <c r="D1161" s="953"/>
      <c r="E1161" s="963"/>
      <c r="F1161" s="953"/>
      <c r="G1161" s="953"/>
      <c r="H1161" s="953"/>
      <c r="I1161" s="953"/>
      <c r="J1161" s="954"/>
    </row>
    <row r="1162" spans="1:10" s="16" customFormat="1" ht="33.75" x14ac:dyDescent="0.2">
      <c r="A1162" s="946" t="s">
        <v>2988</v>
      </c>
      <c r="B1162" s="947" t="s">
        <v>1424</v>
      </c>
      <c r="C1162" s="948" t="s">
        <v>2939</v>
      </c>
      <c r="D1162" s="948" t="s">
        <v>2989</v>
      </c>
      <c r="E1162" s="962">
        <v>96000</v>
      </c>
      <c r="F1162" s="1659" t="s">
        <v>2990</v>
      </c>
      <c r="G1162" s="948" t="s">
        <v>1794</v>
      </c>
      <c r="H1162" s="949">
        <v>44205</v>
      </c>
      <c r="I1162" s="949">
        <v>44439</v>
      </c>
      <c r="J1162" s="950"/>
    </row>
    <row r="1163" spans="1:10" s="16" customFormat="1" ht="33.75" x14ac:dyDescent="0.2">
      <c r="A1163" s="946" t="s">
        <v>2991</v>
      </c>
      <c r="B1163" s="947" t="s">
        <v>1683</v>
      </c>
      <c r="C1163" s="948" t="s">
        <v>2922</v>
      </c>
      <c r="D1163" s="948" t="s">
        <v>2992</v>
      </c>
      <c r="E1163" s="962">
        <v>1824000</v>
      </c>
      <c r="F1163" s="1659" t="s">
        <v>2993</v>
      </c>
      <c r="G1163" s="948" t="s">
        <v>1789</v>
      </c>
      <c r="H1163" s="949">
        <v>44207</v>
      </c>
      <c r="I1163" s="949">
        <v>44936</v>
      </c>
      <c r="J1163" s="950"/>
    </row>
    <row r="1164" spans="1:10" s="16" customFormat="1" ht="22.5" x14ac:dyDescent="0.2">
      <c r="A1164" s="946" t="s">
        <v>2994</v>
      </c>
      <c r="B1164" s="947" t="s">
        <v>1424</v>
      </c>
      <c r="C1164" s="948" t="s">
        <v>2922</v>
      </c>
      <c r="D1164" s="948" t="s">
        <v>2995</v>
      </c>
      <c r="E1164" s="962">
        <v>209412.24</v>
      </c>
      <c r="F1164" s="1659" t="s">
        <v>2931</v>
      </c>
      <c r="G1164" s="948" t="s">
        <v>1789</v>
      </c>
      <c r="H1164" s="949">
        <v>44244</v>
      </c>
      <c r="I1164" s="949">
        <v>44973</v>
      </c>
      <c r="J1164" s="950"/>
    </row>
    <row r="1165" spans="1:10" s="16" customFormat="1" ht="56.25" x14ac:dyDescent="0.2">
      <c r="A1165" s="946" t="s">
        <v>2996</v>
      </c>
      <c r="B1165" s="947" t="s">
        <v>1424</v>
      </c>
      <c r="C1165" s="948" t="s">
        <v>2922</v>
      </c>
      <c r="D1165" s="948" t="s">
        <v>2997</v>
      </c>
      <c r="E1165" s="962">
        <v>356158</v>
      </c>
      <c r="F1165" s="1659" t="s">
        <v>2998</v>
      </c>
      <c r="G1165" s="948" t="s">
        <v>1789</v>
      </c>
      <c r="H1165" s="949">
        <v>44256</v>
      </c>
      <c r="I1165" s="949">
        <v>45352</v>
      </c>
      <c r="J1165" s="950"/>
    </row>
    <row r="1166" spans="1:10" s="16" customFormat="1" ht="56.25" x14ac:dyDescent="0.2">
      <c r="A1166" s="946" t="s">
        <v>2999</v>
      </c>
      <c r="B1166" s="947" t="s">
        <v>1683</v>
      </c>
      <c r="C1166" s="948" t="s">
        <v>2922</v>
      </c>
      <c r="D1166" s="948" t="s">
        <v>3000</v>
      </c>
      <c r="E1166" s="962">
        <v>1749674.11</v>
      </c>
      <c r="F1166" s="1659" t="s">
        <v>3001</v>
      </c>
      <c r="G1166" s="948" t="s">
        <v>1789</v>
      </c>
      <c r="H1166" s="949">
        <v>44257</v>
      </c>
      <c r="I1166" s="949">
        <v>44492</v>
      </c>
      <c r="J1166" s="950"/>
    </row>
    <row r="1167" spans="1:10" s="16" customFormat="1" ht="33.75" x14ac:dyDescent="0.2">
      <c r="A1167" s="946" t="s">
        <v>3002</v>
      </c>
      <c r="B1167" s="947" t="s">
        <v>1424</v>
      </c>
      <c r="C1167" s="948" t="s">
        <v>2939</v>
      </c>
      <c r="D1167" s="948" t="s">
        <v>2989</v>
      </c>
      <c r="E1167" s="962">
        <v>100000</v>
      </c>
      <c r="F1167" s="1659" t="s">
        <v>2975</v>
      </c>
      <c r="G1167" s="948" t="s">
        <v>1789</v>
      </c>
      <c r="H1167" s="949">
        <v>44274</v>
      </c>
      <c r="I1167" s="949">
        <v>44543</v>
      </c>
      <c r="J1167" s="950"/>
    </row>
    <row r="1168" spans="1:10" s="16" customFormat="1" ht="22.5" x14ac:dyDescent="0.2">
      <c r="A1168" s="946" t="s">
        <v>3003</v>
      </c>
      <c r="B1168" s="947" t="s">
        <v>1683</v>
      </c>
      <c r="C1168" s="948" t="s">
        <v>2939</v>
      </c>
      <c r="D1168" s="948" t="s">
        <v>3004</v>
      </c>
      <c r="E1168" s="962">
        <v>299215.5</v>
      </c>
      <c r="F1168" s="1659" t="s">
        <v>3005</v>
      </c>
      <c r="G1168" s="948" t="s">
        <v>1789</v>
      </c>
      <c r="H1168" s="949">
        <v>44292</v>
      </c>
      <c r="I1168" s="949">
        <v>44711</v>
      </c>
      <c r="J1168" s="950"/>
    </row>
    <row r="1169" spans="1:10" s="16" customFormat="1" ht="22.5" x14ac:dyDescent="0.2">
      <c r="A1169" s="946" t="s">
        <v>3006</v>
      </c>
      <c r="B1169" s="947" t="s">
        <v>1424</v>
      </c>
      <c r="C1169" s="948" t="s">
        <v>2922</v>
      </c>
      <c r="D1169" s="948" t="s">
        <v>3007</v>
      </c>
      <c r="E1169" s="962">
        <v>398701.3</v>
      </c>
      <c r="F1169" s="1659" t="s">
        <v>2961</v>
      </c>
      <c r="G1169" s="948" t="s">
        <v>1789</v>
      </c>
      <c r="H1169" s="949">
        <v>44329</v>
      </c>
      <c r="I1169" s="949">
        <v>44693</v>
      </c>
      <c r="J1169" s="950"/>
    </row>
    <row r="1170" spans="1:10" s="16" customFormat="1" ht="33.75" x14ac:dyDescent="0.2">
      <c r="A1170" s="946" t="s">
        <v>3008</v>
      </c>
      <c r="B1170" s="947" t="s">
        <v>1632</v>
      </c>
      <c r="C1170" s="948" t="s">
        <v>2922</v>
      </c>
      <c r="D1170" s="948" t="s">
        <v>3009</v>
      </c>
      <c r="E1170" s="962">
        <v>90165.45</v>
      </c>
      <c r="F1170" s="1659" t="s">
        <v>3010</v>
      </c>
      <c r="G1170" s="948" t="s">
        <v>1789</v>
      </c>
      <c r="H1170" s="949">
        <v>44348</v>
      </c>
      <c r="I1170" s="949">
        <v>44712</v>
      </c>
      <c r="J1170" s="950"/>
    </row>
    <row r="1171" spans="1:10" s="16" customFormat="1" ht="67.5" x14ac:dyDescent="0.2">
      <c r="A1171" s="946" t="s">
        <v>3011</v>
      </c>
      <c r="B1171" s="947" t="s">
        <v>1683</v>
      </c>
      <c r="C1171" s="948" t="s">
        <v>2939</v>
      </c>
      <c r="D1171" s="948" t="s">
        <v>3012</v>
      </c>
      <c r="E1171" s="962">
        <v>180000</v>
      </c>
      <c r="F1171" s="1659" t="s">
        <v>2975</v>
      </c>
      <c r="G1171" s="948" t="s">
        <v>1789</v>
      </c>
      <c r="H1171" s="949">
        <v>44349</v>
      </c>
      <c r="I1171" s="949">
        <v>44713</v>
      </c>
      <c r="J1171" s="950"/>
    </row>
    <row r="1172" spans="1:10" s="16" customFormat="1" ht="22.5" x14ac:dyDescent="0.2">
      <c r="A1172" s="946" t="s">
        <v>3013</v>
      </c>
      <c r="B1172" s="947" t="s">
        <v>1424</v>
      </c>
      <c r="C1172" s="948" t="s">
        <v>2922</v>
      </c>
      <c r="D1172" s="948" t="s">
        <v>3014</v>
      </c>
      <c r="E1172" s="962">
        <v>356136</v>
      </c>
      <c r="F1172" s="1659" t="s">
        <v>2931</v>
      </c>
      <c r="G1172" s="948" t="s">
        <v>1789</v>
      </c>
      <c r="H1172" s="949">
        <v>44358</v>
      </c>
      <c r="I1172" s="949">
        <v>45088</v>
      </c>
      <c r="J1172" s="950"/>
    </row>
    <row r="1173" spans="1:10" s="16" customFormat="1" ht="78.75" x14ac:dyDescent="0.2">
      <c r="A1173" s="946" t="s">
        <v>3015</v>
      </c>
      <c r="B1173" s="947" t="s">
        <v>1683</v>
      </c>
      <c r="C1173" s="948" t="s">
        <v>2939</v>
      </c>
      <c r="D1173" s="948" t="s">
        <v>3012</v>
      </c>
      <c r="E1173" s="962">
        <v>180000</v>
      </c>
      <c r="F1173" s="1659" t="s">
        <v>2964</v>
      </c>
      <c r="G1173" s="948" t="s">
        <v>1789</v>
      </c>
      <c r="H1173" s="949">
        <v>44352</v>
      </c>
      <c r="I1173" s="949">
        <v>44716</v>
      </c>
      <c r="J1173" s="950"/>
    </row>
    <row r="1174" spans="1:10" s="16" customFormat="1" ht="78.75" x14ac:dyDescent="0.2">
      <c r="A1174" s="946" t="s">
        <v>3016</v>
      </c>
      <c r="B1174" s="947" t="s">
        <v>1683</v>
      </c>
      <c r="C1174" s="948" t="s">
        <v>2939</v>
      </c>
      <c r="D1174" s="948" t="s">
        <v>3012</v>
      </c>
      <c r="E1174" s="962">
        <v>225000</v>
      </c>
      <c r="F1174" s="1659" t="s">
        <v>2968</v>
      </c>
      <c r="G1174" s="948" t="s">
        <v>1789</v>
      </c>
      <c r="H1174" s="949">
        <v>44355</v>
      </c>
      <c r="I1174" s="949">
        <v>44719</v>
      </c>
      <c r="J1174" s="950"/>
    </row>
    <row r="1175" spans="1:10" s="16" customFormat="1" ht="56.25" x14ac:dyDescent="0.2">
      <c r="A1175" s="946" t="s">
        <v>3017</v>
      </c>
      <c r="B1175" s="947" t="s">
        <v>1683</v>
      </c>
      <c r="C1175" s="948" t="s">
        <v>2939</v>
      </c>
      <c r="D1175" s="948" t="s">
        <v>3012</v>
      </c>
      <c r="E1175" s="962">
        <v>180000</v>
      </c>
      <c r="F1175" s="1659" t="s">
        <v>2966</v>
      </c>
      <c r="G1175" s="948" t="s">
        <v>1789</v>
      </c>
      <c r="H1175" s="949">
        <v>44357</v>
      </c>
      <c r="I1175" s="949">
        <v>44721</v>
      </c>
      <c r="J1175" s="950"/>
    </row>
    <row r="1176" spans="1:10" s="16" customFormat="1" ht="56.25" x14ac:dyDescent="0.2">
      <c r="A1176" s="946" t="s">
        <v>3018</v>
      </c>
      <c r="B1176" s="947" t="s">
        <v>1683</v>
      </c>
      <c r="C1176" s="948" t="s">
        <v>2939</v>
      </c>
      <c r="D1176" s="948" t="s">
        <v>3012</v>
      </c>
      <c r="E1176" s="962">
        <v>225000</v>
      </c>
      <c r="F1176" s="1659" t="s">
        <v>2970</v>
      </c>
      <c r="G1176" s="948" t="s">
        <v>1789</v>
      </c>
      <c r="H1176" s="949">
        <v>44357</v>
      </c>
      <c r="I1176" s="949">
        <v>44721</v>
      </c>
      <c r="J1176" s="950"/>
    </row>
    <row r="1177" spans="1:10" s="16" customFormat="1" ht="33.75" x14ac:dyDescent="0.2">
      <c r="A1177" s="946" t="s">
        <v>3019</v>
      </c>
      <c r="B1177" s="947" t="s">
        <v>1424</v>
      </c>
      <c r="C1177" s="948" t="s">
        <v>2939</v>
      </c>
      <c r="D1177" s="948" t="s">
        <v>3020</v>
      </c>
      <c r="E1177" s="962">
        <v>221290</v>
      </c>
      <c r="F1177" s="1659" t="s">
        <v>3021</v>
      </c>
      <c r="G1177" s="948" t="s">
        <v>1789</v>
      </c>
      <c r="H1177" s="949">
        <v>44410</v>
      </c>
      <c r="I1177" s="949">
        <v>45140</v>
      </c>
      <c r="J1177" s="950"/>
    </row>
    <row r="1178" spans="1:10" s="16" customFormat="1" ht="33.75" x14ac:dyDescent="0.2">
      <c r="A1178" s="946" t="s">
        <v>3022</v>
      </c>
      <c r="B1178" s="947" t="s">
        <v>1683</v>
      </c>
      <c r="C1178" s="948" t="s">
        <v>2922</v>
      </c>
      <c r="D1178" s="948"/>
      <c r="E1178" s="962">
        <v>400000</v>
      </c>
      <c r="F1178" s="948"/>
      <c r="G1178" s="948" t="s">
        <v>3023</v>
      </c>
      <c r="H1178" s="949"/>
      <c r="I1178" s="949"/>
      <c r="J1178" s="950"/>
    </row>
    <row r="1179" spans="1:10" s="16" customFormat="1" ht="33.75" x14ac:dyDescent="0.2">
      <c r="A1179" s="946" t="s">
        <v>3024</v>
      </c>
      <c r="B1179" s="947" t="s">
        <v>1653</v>
      </c>
      <c r="C1179" s="948" t="s">
        <v>2922</v>
      </c>
      <c r="D1179" s="948"/>
      <c r="E1179" s="962">
        <v>550300</v>
      </c>
      <c r="F1179" s="948"/>
      <c r="G1179" s="948" t="s">
        <v>3025</v>
      </c>
      <c r="H1179" s="949"/>
      <c r="I1179" s="949"/>
      <c r="J1179" s="950"/>
    </row>
    <row r="1180" spans="1:10" s="16" customFormat="1" ht="12" x14ac:dyDescent="0.2">
      <c r="A1180" s="1029" t="s">
        <v>355</v>
      </c>
      <c r="B1180" s="952"/>
      <c r="C1180" s="952"/>
      <c r="D1180" s="952"/>
      <c r="E1180" s="964"/>
      <c r="F1180" s="952"/>
      <c r="G1180" s="953"/>
      <c r="H1180" s="953"/>
      <c r="I1180" s="953"/>
      <c r="J1180" s="954"/>
    </row>
    <row r="1181" spans="1:10" s="16" customFormat="1" ht="22.9" customHeight="1" x14ac:dyDescent="0.2">
      <c r="A1181" s="946" t="s">
        <v>3026</v>
      </c>
      <c r="B1181" s="947" t="s">
        <v>1683</v>
      </c>
      <c r="C1181" s="948" t="s">
        <v>2922</v>
      </c>
      <c r="D1181" s="948"/>
      <c r="E1181" s="962">
        <v>4000000</v>
      </c>
      <c r="F1181" s="947"/>
      <c r="G1181" s="948" t="s">
        <v>3027</v>
      </c>
      <c r="H1181" s="949"/>
      <c r="I1181" s="949"/>
      <c r="J1181" s="950"/>
    </row>
    <row r="1182" spans="1:10" s="16" customFormat="1" ht="24" customHeight="1" x14ac:dyDescent="0.2">
      <c r="A1182" s="946" t="s">
        <v>3028</v>
      </c>
      <c r="B1182" s="947" t="s">
        <v>1632</v>
      </c>
      <c r="C1182" s="948" t="s">
        <v>2922</v>
      </c>
      <c r="D1182" s="948"/>
      <c r="E1182" s="962">
        <v>756000</v>
      </c>
      <c r="F1182" s="947"/>
      <c r="G1182" s="948"/>
      <c r="H1182" s="949"/>
      <c r="I1182" s="949"/>
      <c r="J1182" s="950"/>
    </row>
    <row r="1183" spans="1:10" s="16" customFormat="1" ht="25.9" customHeight="1" x14ac:dyDescent="0.2">
      <c r="A1183" s="946" t="s">
        <v>3029</v>
      </c>
      <c r="B1183" s="947" t="s">
        <v>1632</v>
      </c>
      <c r="C1183" s="948" t="s">
        <v>2922</v>
      </c>
      <c r="D1183" s="948"/>
      <c r="E1183" s="962">
        <v>1200000</v>
      </c>
      <c r="F1183" s="947"/>
      <c r="G1183" s="948"/>
      <c r="H1183" s="949"/>
      <c r="I1183" s="949"/>
      <c r="J1183" s="950"/>
    </row>
    <row r="1184" spans="1:10" s="16" customFormat="1" ht="27" customHeight="1" x14ac:dyDescent="0.2">
      <c r="A1184" s="946" t="s">
        <v>3030</v>
      </c>
      <c r="B1184" s="947" t="s">
        <v>1424</v>
      </c>
      <c r="C1184" s="948" t="s">
        <v>2939</v>
      </c>
      <c r="D1184" s="948"/>
      <c r="E1184" s="962">
        <v>299215.5</v>
      </c>
      <c r="F1184" s="948"/>
      <c r="G1184" s="948"/>
      <c r="H1184" s="949"/>
      <c r="I1184" s="949"/>
      <c r="J1184" s="955"/>
    </row>
    <row r="1185" spans="1:10" s="16" customFormat="1" ht="26.45" customHeight="1" x14ac:dyDescent="0.2">
      <c r="A1185" s="946" t="s">
        <v>3031</v>
      </c>
      <c r="B1185" s="947" t="s">
        <v>1424</v>
      </c>
      <c r="C1185" s="948" t="s">
        <v>2922</v>
      </c>
      <c r="D1185" s="948"/>
      <c r="E1185" s="962">
        <v>398701.3</v>
      </c>
      <c r="F1185" s="948"/>
      <c r="G1185" s="948"/>
      <c r="H1185" s="949"/>
      <c r="I1185" s="949"/>
      <c r="J1185" s="955"/>
    </row>
    <row r="1186" spans="1:10" s="16" customFormat="1" ht="33.75" x14ac:dyDescent="0.2">
      <c r="A1186" s="946" t="s">
        <v>3032</v>
      </c>
      <c r="B1186" s="947" t="s">
        <v>1632</v>
      </c>
      <c r="C1186" s="948" t="s">
        <v>2922</v>
      </c>
      <c r="D1186" s="948"/>
      <c r="E1186" s="962">
        <v>90165.45</v>
      </c>
      <c r="F1186" s="948"/>
      <c r="G1186" s="948"/>
      <c r="H1186" s="949"/>
      <c r="I1186" s="949"/>
      <c r="J1186" s="955"/>
    </row>
    <row r="1187" spans="1:10" s="16" customFormat="1" ht="67.5" x14ac:dyDescent="0.2">
      <c r="A1187" s="946" t="s">
        <v>3033</v>
      </c>
      <c r="B1187" s="947" t="s">
        <v>1683</v>
      </c>
      <c r="C1187" s="948" t="s">
        <v>2939</v>
      </c>
      <c r="D1187" s="948"/>
      <c r="E1187" s="962">
        <v>180000</v>
      </c>
      <c r="F1187" s="948"/>
      <c r="G1187" s="948"/>
      <c r="H1187" s="949"/>
      <c r="I1187" s="949"/>
      <c r="J1187" s="955"/>
    </row>
    <row r="1188" spans="1:10" s="16" customFormat="1" ht="22.5" x14ac:dyDescent="0.2">
      <c r="A1188" s="946" t="s">
        <v>3034</v>
      </c>
      <c r="B1188" s="947" t="s">
        <v>1424</v>
      </c>
      <c r="C1188" s="948" t="s">
        <v>2922</v>
      </c>
      <c r="D1188" s="948"/>
      <c r="E1188" s="962">
        <v>356136</v>
      </c>
      <c r="F1188" s="948"/>
      <c r="G1188" s="948"/>
      <c r="H1188" s="949"/>
      <c r="I1188" s="949"/>
      <c r="J1188" s="955"/>
    </row>
    <row r="1189" spans="1:10" s="16" customFormat="1" ht="78.75" x14ac:dyDescent="0.2">
      <c r="A1189" s="946" t="s">
        <v>3035</v>
      </c>
      <c r="B1189" s="947" t="s">
        <v>1683</v>
      </c>
      <c r="C1189" s="948" t="s">
        <v>2939</v>
      </c>
      <c r="D1189" s="948"/>
      <c r="E1189" s="962">
        <v>180000</v>
      </c>
      <c r="F1189" s="948"/>
      <c r="G1189" s="948"/>
      <c r="H1189" s="949"/>
      <c r="I1189" s="949"/>
      <c r="J1189" s="955"/>
    </row>
    <row r="1190" spans="1:10" s="16" customFormat="1" ht="78.75" x14ac:dyDescent="0.2">
      <c r="A1190" s="946" t="s">
        <v>3036</v>
      </c>
      <c r="B1190" s="947" t="s">
        <v>1683</v>
      </c>
      <c r="C1190" s="948" t="s">
        <v>2939</v>
      </c>
      <c r="D1190" s="948"/>
      <c r="E1190" s="962">
        <v>225000</v>
      </c>
      <c r="F1190" s="948"/>
      <c r="G1190" s="948"/>
      <c r="H1190" s="949"/>
      <c r="I1190" s="949"/>
      <c r="J1190" s="955"/>
    </row>
    <row r="1191" spans="1:10" s="16" customFormat="1" ht="56.25" x14ac:dyDescent="0.2">
      <c r="A1191" s="946" t="s">
        <v>3037</v>
      </c>
      <c r="B1191" s="947" t="s">
        <v>1683</v>
      </c>
      <c r="C1191" s="948" t="s">
        <v>2939</v>
      </c>
      <c r="D1191" s="948"/>
      <c r="E1191" s="962">
        <v>180000</v>
      </c>
      <c r="F1191" s="948"/>
      <c r="G1191" s="948"/>
      <c r="H1191" s="949"/>
      <c r="I1191" s="949"/>
      <c r="J1191" s="955"/>
    </row>
    <row r="1192" spans="1:10" s="16" customFormat="1" ht="56.25" x14ac:dyDescent="0.2">
      <c r="A1192" s="946" t="s">
        <v>3038</v>
      </c>
      <c r="B1192" s="947" t="s">
        <v>1683</v>
      </c>
      <c r="C1192" s="948" t="s">
        <v>2939</v>
      </c>
      <c r="D1192" s="948"/>
      <c r="E1192" s="962">
        <v>225000</v>
      </c>
      <c r="F1192" s="948"/>
      <c r="G1192" s="948"/>
      <c r="H1192" s="949"/>
      <c r="I1192" s="949"/>
      <c r="J1192" s="955"/>
    </row>
    <row r="1193" spans="1:10" s="16" customFormat="1" ht="33.75" x14ac:dyDescent="0.2">
      <c r="A1193" s="946" t="s">
        <v>3039</v>
      </c>
      <c r="B1193" s="947" t="s">
        <v>1424</v>
      </c>
      <c r="C1193" s="948" t="s">
        <v>2922</v>
      </c>
      <c r="D1193" s="948"/>
      <c r="E1193" s="961">
        <v>298664.33</v>
      </c>
      <c r="F1193" s="947"/>
      <c r="G1193" s="948"/>
      <c r="H1193" s="949"/>
      <c r="I1193" s="949"/>
      <c r="J1193" s="955"/>
    </row>
    <row r="1194" spans="1:10" s="16" customFormat="1" ht="23.25" thickBot="1" x14ac:dyDescent="0.25">
      <c r="A1194" s="956" t="s">
        <v>3040</v>
      </c>
      <c r="B1194" s="957" t="s">
        <v>1632</v>
      </c>
      <c r="C1194" s="958" t="s">
        <v>2922</v>
      </c>
      <c r="D1194" s="958"/>
      <c r="E1194" s="965">
        <v>228000</v>
      </c>
      <c r="F1194" s="958"/>
      <c r="G1194" s="958"/>
      <c r="H1194" s="959"/>
      <c r="I1194" s="959"/>
      <c r="J1194" s="960"/>
    </row>
    <row r="1195" spans="1:10" ht="25.9" customHeight="1" thickTop="1" thickBot="1" x14ac:dyDescent="0.25">
      <c r="A1195" s="2008" t="s">
        <v>738</v>
      </c>
      <c r="B1195" s="2008"/>
      <c r="C1195" s="2008"/>
      <c r="D1195" s="2008"/>
      <c r="E1195" s="2008"/>
      <c r="F1195" s="2008"/>
      <c r="G1195" s="2008"/>
      <c r="H1195" s="2008"/>
      <c r="I1195" s="2008"/>
      <c r="J1195" s="2008"/>
    </row>
    <row r="1196" spans="1:10" s="9" customFormat="1" ht="12.75" thickTop="1" x14ac:dyDescent="0.2">
      <c r="A1196" s="901" t="s">
        <v>353</v>
      </c>
      <c r="B1196" s="739"/>
      <c r="C1196" s="739"/>
      <c r="D1196" s="739"/>
      <c r="E1196" s="739"/>
      <c r="F1196" s="739"/>
      <c r="G1196" s="739"/>
      <c r="H1196" s="739"/>
      <c r="I1196" s="739"/>
      <c r="J1196" s="987"/>
    </row>
    <row r="1197" spans="1:10" s="9" customFormat="1" ht="33.75" x14ac:dyDescent="0.2">
      <c r="A1197" s="770" t="s">
        <v>3041</v>
      </c>
      <c r="B1197" s="966" t="s">
        <v>1424</v>
      </c>
      <c r="C1197" s="966" t="s">
        <v>3042</v>
      </c>
      <c r="D1197" s="966" t="s">
        <v>3043</v>
      </c>
      <c r="E1197" s="983">
        <v>90000</v>
      </c>
      <c r="F1197" s="737" t="s">
        <v>3044</v>
      </c>
      <c r="G1197" s="711" t="s">
        <v>3045</v>
      </c>
      <c r="H1197" s="713">
        <v>43945</v>
      </c>
      <c r="I1197" s="713">
        <v>44225</v>
      </c>
      <c r="J1197" s="56" t="s">
        <v>3046</v>
      </c>
    </row>
    <row r="1198" spans="1:10" s="9" customFormat="1" ht="33.75" x14ac:dyDescent="0.2">
      <c r="A1198" s="770" t="s">
        <v>3047</v>
      </c>
      <c r="B1198" s="966" t="s">
        <v>1424</v>
      </c>
      <c r="C1198" s="966" t="s">
        <v>2165</v>
      </c>
      <c r="D1198" s="966" t="s">
        <v>3048</v>
      </c>
      <c r="E1198" s="984">
        <v>113280</v>
      </c>
      <c r="F1198" s="737" t="s">
        <v>3049</v>
      </c>
      <c r="G1198" s="711" t="s">
        <v>3050</v>
      </c>
      <c r="H1198" s="713">
        <v>44138</v>
      </c>
      <c r="I1198" s="48" t="s">
        <v>2498</v>
      </c>
      <c r="J1198" s="785" t="s">
        <v>3051</v>
      </c>
    </row>
    <row r="1199" spans="1:10" s="9" customFormat="1" ht="22.5" x14ac:dyDescent="0.2">
      <c r="A1199" s="770" t="s">
        <v>3052</v>
      </c>
      <c r="B1199" s="966" t="s">
        <v>1424</v>
      </c>
      <c r="C1199" s="966" t="s">
        <v>3042</v>
      </c>
      <c r="D1199" s="966" t="s">
        <v>3053</v>
      </c>
      <c r="E1199" s="984">
        <v>120068.28</v>
      </c>
      <c r="F1199" s="737" t="s">
        <v>3054</v>
      </c>
      <c r="G1199" s="711" t="s">
        <v>1603</v>
      </c>
      <c r="H1199" s="713" t="s">
        <v>3055</v>
      </c>
      <c r="I1199" s="48" t="s">
        <v>2498</v>
      </c>
      <c r="J1199" s="785" t="s">
        <v>3056</v>
      </c>
    </row>
    <row r="1200" spans="1:10" s="9" customFormat="1" ht="33.75" x14ac:dyDescent="0.2">
      <c r="A1200" s="770" t="s">
        <v>3057</v>
      </c>
      <c r="B1200" s="966" t="s">
        <v>1424</v>
      </c>
      <c r="C1200" s="966" t="s">
        <v>3042</v>
      </c>
      <c r="D1200" s="966" t="s">
        <v>3058</v>
      </c>
      <c r="E1200" s="984">
        <v>137000</v>
      </c>
      <c r="F1200" s="737" t="s">
        <v>3059</v>
      </c>
      <c r="G1200" s="711" t="s">
        <v>3050</v>
      </c>
      <c r="H1200" s="713">
        <v>44186</v>
      </c>
      <c r="I1200" s="48" t="s">
        <v>2498</v>
      </c>
      <c r="J1200" s="785" t="s">
        <v>3060</v>
      </c>
    </row>
    <row r="1201" spans="1:10" s="9" customFormat="1" ht="45" x14ac:dyDescent="0.2">
      <c r="A1201" s="770" t="s">
        <v>3061</v>
      </c>
      <c r="B1201" s="966" t="s">
        <v>1424</v>
      </c>
      <c r="C1201" s="966" t="s">
        <v>3042</v>
      </c>
      <c r="D1201" s="966" t="s">
        <v>3062</v>
      </c>
      <c r="E1201" s="985">
        <v>24330.57</v>
      </c>
      <c r="F1201" s="737" t="s">
        <v>1549</v>
      </c>
      <c r="G1201" s="711" t="s">
        <v>3050</v>
      </c>
      <c r="H1201" s="713">
        <v>44210</v>
      </c>
      <c r="I1201" s="48" t="s">
        <v>2498</v>
      </c>
      <c r="J1201" s="785" t="s">
        <v>3063</v>
      </c>
    </row>
    <row r="1202" spans="1:10" s="9" customFormat="1" ht="33.75" x14ac:dyDescent="0.2">
      <c r="A1202" s="845" t="s">
        <v>3064</v>
      </c>
      <c r="B1202" s="966" t="s">
        <v>1424</v>
      </c>
      <c r="C1202" s="966" t="s">
        <v>2165</v>
      </c>
      <c r="D1202" s="966" t="s">
        <v>3065</v>
      </c>
      <c r="E1202" s="984">
        <v>162860</v>
      </c>
      <c r="F1202" s="967" t="s">
        <v>3054</v>
      </c>
      <c r="G1202" s="711" t="s">
        <v>1603</v>
      </c>
      <c r="H1202" s="967" t="s">
        <v>3055</v>
      </c>
      <c r="I1202" s="48" t="s">
        <v>2498</v>
      </c>
      <c r="J1202" s="785" t="s">
        <v>3056</v>
      </c>
    </row>
    <row r="1203" spans="1:10" s="9" customFormat="1" ht="56.25" x14ac:dyDescent="0.2">
      <c r="A1203" s="968" t="s">
        <v>3066</v>
      </c>
      <c r="B1203" s="969" t="s">
        <v>1683</v>
      </c>
      <c r="C1203" s="969" t="s">
        <v>3042</v>
      </c>
      <c r="D1203" s="969" t="s">
        <v>3067</v>
      </c>
      <c r="E1203" s="984">
        <v>117811.2</v>
      </c>
      <c r="F1203" s="737" t="s">
        <v>3068</v>
      </c>
      <c r="G1203" s="711" t="s">
        <v>3050</v>
      </c>
      <c r="H1203" s="713">
        <v>44298</v>
      </c>
      <c r="I1203" s="48" t="s">
        <v>2498</v>
      </c>
      <c r="J1203" s="785" t="s">
        <v>3069</v>
      </c>
    </row>
    <row r="1204" spans="1:10" s="9" customFormat="1" ht="45" x14ac:dyDescent="0.2">
      <c r="A1204" s="968" t="s">
        <v>3066</v>
      </c>
      <c r="B1204" s="969" t="s">
        <v>1683</v>
      </c>
      <c r="C1204" s="969" t="s">
        <v>3042</v>
      </c>
      <c r="D1204" s="969" t="s">
        <v>3067</v>
      </c>
      <c r="E1204" s="984">
        <v>82224</v>
      </c>
      <c r="F1204" s="737" t="s">
        <v>3070</v>
      </c>
      <c r="G1204" s="711" t="s">
        <v>3050</v>
      </c>
      <c r="H1204" s="713">
        <v>44299</v>
      </c>
      <c r="I1204" s="48" t="s">
        <v>2498</v>
      </c>
      <c r="J1204" s="785" t="s">
        <v>3071</v>
      </c>
    </row>
    <row r="1205" spans="1:10" s="9" customFormat="1" ht="56.25" x14ac:dyDescent="0.2">
      <c r="A1205" s="968" t="s">
        <v>3066</v>
      </c>
      <c r="B1205" s="969" t="s">
        <v>1683</v>
      </c>
      <c r="C1205" s="969" t="s">
        <v>3042</v>
      </c>
      <c r="D1205" s="969" t="s">
        <v>3067</v>
      </c>
      <c r="E1205" s="984">
        <v>80033.47</v>
      </c>
      <c r="F1205" s="737" t="s">
        <v>3072</v>
      </c>
      <c r="G1205" s="711" t="s">
        <v>3050</v>
      </c>
      <c r="H1205" s="713">
        <v>44299</v>
      </c>
      <c r="I1205" s="48" t="s">
        <v>2498</v>
      </c>
      <c r="J1205" s="785" t="s">
        <v>3073</v>
      </c>
    </row>
    <row r="1206" spans="1:10" s="9" customFormat="1" ht="56.25" x14ac:dyDescent="0.2">
      <c r="A1206" s="968" t="s">
        <v>3066</v>
      </c>
      <c r="B1206" s="969" t="s">
        <v>1683</v>
      </c>
      <c r="C1206" s="969" t="s">
        <v>3042</v>
      </c>
      <c r="D1206" s="969" t="s">
        <v>3067</v>
      </c>
      <c r="E1206" s="984">
        <v>86400</v>
      </c>
      <c r="F1206" s="737" t="s">
        <v>3074</v>
      </c>
      <c r="G1206" s="711" t="s">
        <v>3050</v>
      </c>
      <c r="H1206" s="713">
        <v>44293</v>
      </c>
      <c r="I1206" s="48" t="s">
        <v>2498</v>
      </c>
      <c r="J1206" s="785" t="s">
        <v>3075</v>
      </c>
    </row>
    <row r="1207" spans="1:10" s="9" customFormat="1" ht="56.25" x14ac:dyDescent="0.2">
      <c r="A1207" s="968" t="s">
        <v>3066</v>
      </c>
      <c r="B1207" s="969" t="s">
        <v>1683</v>
      </c>
      <c r="C1207" s="969" t="s">
        <v>3042</v>
      </c>
      <c r="D1207" s="969" t="s">
        <v>3067</v>
      </c>
      <c r="E1207" s="984">
        <v>86400</v>
      </c>
      <c r="F1207" s="737" t="s">
        <v>3076</v>
      </c>
      <c r="G1207" s="711" t="s">
        <v>3050</v>
      </c>
      <c r="H1207" s="713">
        <v>44299</v>
      </c>
      <c r="I1207" s="48" t="s">
        <v>2498</v>
      </c>
      <c r="J1207" s="785" t="s">
        <v>3077</v>
      </c>
    </row>
    <row r="1208" spans="1:10" s="9" customFormat="1" ht="45" x14ac:dyDescent="0.2">
      <c r="A1208" s="968" t="s">
        <v>3066</v>
      </c>
      <c r="B1208" s="969" t="s">
        <v>1683</v>
      </c>
      <c r="C1208" s="969" t="s">
        <v>3042</v>
      </c>
      <c r="D1208" s="969" t="s">
        <v>3067</v>
      </c>
      <c r="E1208" s="984">
        <v>80339.64</v>
      </c>
      <c r="F1208" s="737" t="s">
        <v>3078</v>
      </c>
      <c r="G1208" s="711" t="s">
        <v>3050</v>
      </c>
      <c r="H1208" s="713">
        <v>44291</v>
      </c>
      <c r="I1208" s="48" t="s">
        <v>2498</v>
      </c>
      <c r="J1208" s="785" t="s">
        <v>3079</v>
      </c>
    </row>
    <row r="1209" spans="1:10" s="9" customFormat="1" ht="56.25" x14ac:dyDescent="0.2">
      <c r="A1209" s="968" t="s">
        <v>3066</v>
      </c>
      <c r="B1209" s="969" t="s">
        <v>1683</v>
      </c>
      <c r="C1209" s="969" t="s">
        <v>3042</v>
      </c>
      <c r="D1209" s="969" t="s">
        <v>3067</v>
      </c>
      <c r="E1209" s="984">
        <v>92750.399999999994</v>
      </c>
      <c r="F1209" s="737" t="s">
        <v>3080</v>
      </c>
      <c r="G1209" s="711" t="s">
        <v>3050</v>
      </c>
      <c r="H1209" s="713">
        <v>44363</v>
      </c>
      <c r="I1209" s="48" t="s">
        <v>2498</v>
      </c>
      <c r="J1209" s="785" t="s">
        <v>3081</v>
      </c>
    </row>
    <row r="1210" spans="1:10" s="9" customFormat="1" ht="45" x14ac:dyDescent="0.2">
      <c r="A1210" s="968" t="s">
        <v>3066</v>
      </c>
      <c r="B1210" s="969" t="s">
        <v>1683</v>
      </c>
      <c r="C1210" s="969" t="s">
        <v>3042</v>
      </c>
      <c r="D1210" s="969" t="s">
        <v>3067</v>
      </c>
      <c r="E1210" s="986">
        <v>88800</v>
      </c>
      <c r="F1210" s="969" t="s">
        <v>3076</v>
      </c>
      <c r="G1210" s="711" t="s">
        <v>3050</v>
      </c>
      <c r="H1210" s="713">
        <v>44361</v>
      </c>
      <c r="I1210" s="48" t="s">
        <v>2498</v>
      </c>
      <c r="J1210" s="785" t="s">
        <v>3082</v>
      </c>
    </row>
    <row r="1211" spans="1:10" s="9" customFormat="1" ht="12" x14ac:dyDescent="0.2">
      <c r="A1211" s="28" t="s">
        <v>354</v>
      </c>
      <c r="B1211" s="849"/>
      <c r="C1211" s="849"/>
      <c r="D1211" s="750"/>
      <c r="E1211" s="752">
        <f>+SUM(E1197:E1210)</f>
        <v>1362297.5599999998</v>
      </c>
      <c r="F1211" s="750"/>
      <c r="G1211" s="750"/>
      <c r="H1211" s="750"/>
      <c r="I1211" s="750"/>
      <c r="J1211" s="756"/>
    </row>
    <row r="1212" spans="1:10" s="9" customFormat="1" ht="33.75" x14ac:dyDescent="0.2">
      <c r="A1212" s="770" t="s">
        <v>3083</v>
      </c>
      <c r="B1212" s="966" t="s">
        <v>1424</v>
      </c>
      <c r="C1212" s="966" t="s">
        <v>2165</v>
      </c>
      <c r="D1212" s="966" t="s">
        <v>3084</v>
      </c>
      <c r="E1212" s="984">
        <v>123000</v>
      </c>
      <c r="F1212" s="969" t="s">
        <v>3085</v>
      </c>
      <c r="G1212" s="711" t="s">
        <v>3045</v>
      </c>
      <c r="H1212" s="970">
        <v>40655</v>
      </c>
      <c r="I1212" s="713">
        <f>+H1212+60</f>
        <v>40715</v>
      </c>
      <c r="J1212" s="56" t="s">
        <v>3046</v>
      </c>
    </row>
    <row r="1213" spans="1:10" s="9" customFormat="1" ht="45" x14ac:dyDescent="0.2">
      <c r="A1213" s="770" t="s">
        <v>3086</v>
      </c>
      <c r="B1213" s="966" t="s">
        <v>1424</v>
      </c>
      <c r="C1213" s="48" t="s">
        <v>3042</v>
      </c>
      <c r="D1213" s="966" t="s">
        <v>3087</v>
      </c>
      <c r="E1213" s="214">
        <v>60162.36</v>
      </c>
      <c r="F1213" s="737" t="s">
        <v>748</v>
      </c>
      <c r="G1213" s="711" t="s">
        <v>3050</v>
      </c>
      <c r="H1213" s="713">
        <v>44375</v>
      </c>
      <c r="I1213" s="48" t="s">
        <v>2498</v>
      </c>
      <c r="J1213" s="785" t="s">
        <v>3088</v>
      </c>
    </row>
    <row r="1214" spans="1:10" s="9" customFormat="1" ht="33.75" x14ac:dyDescent="0.2">
      <c r="A1214" s="770" t="s">
        <v>3089</v>
      </c>
      <c r="B1214" s="966" t="s">
        <v>1424</v>
      </c>
      <c r="C1214" s="48" t="s">
        <v>3042</v>
      </c>
      <c r="D1214" s="966" t="s">
        <v>3090</v>
      </c>
      <c r="E1214" s="214">
        <v>155000</v>
      </c>
      <c r="F1214" s="971" t="s">
        <v>3091</v>
      </c>
      <c r="G1214" s="711" t="s">
        <v>3092</v>
      </c>
      <c r="H1214" s="967" t="s">
        <v>3055</v>
      </c>
      <c r="I1214" s="48" t="s">
        <v>2498</v>
      </c>
      <c r="J1214" s="56" t="s">
        <v>3093</v>
      </c>
    </row>
    <row r="1215" spans="1:10" s="9" customFormat="1" ht="33.75" x14ac:dyDescent="0.2">
      <c r="A1215" s="770" t="s">
        <v>3094</v>
      </c>
      <c r="B1215" s="966" t="s">
        <v>1424</v>
      </c>
      <c r="C1215" s="966" t="s">
        <v>2165</v>
      </c>
      <c r="D1215" s="966" t="s">
        <v>3095</v>
      </c>
      <c r="E1215" s="214">
        <v>175997</v>
      </c>
      <c r="F1215" s="971" t="s">
        <v>3096</v>
      </c>
      <c r="G1215" s="711" t="s">
        <v>3050</v>
      </c>
      <c r="H1215" s="713">
        <v>44448</v>
      </c>
      <c r="I1215" s="713">
        <f>+H1215+70</f>
        <v>44518</v>
      </c>
      <c r="J1215" s="56" t="s">
        <v>3046</v>
      </c>
    </row>
    <row r="1216" spans="1:10" s="9" customFormat="1" ht="56.25" x14ac:dyDescent="0.2">
      <c r="A1216" s="770" t="s">
        <v>3097</v>
      </c>
      <c r="B1216" s="966" t="s">
        <v>1424</v>
      </c>
      <c r="C1216" s="966" t="s">
        <v>2165</v>
      </c>
      <c r="D1216" s="966" t="s">
        <v>3098</v>
      </c>
      <c r="E1216" s="214">
        <v>180165</v>
      </c>
      <c r="F1216" s="967" t="s">
        <v>3054</v>
      </c>
      <c r="G1216" s="711" t="s">
        <v>1603</v>
      </c>
      <c r="H1216" s="967" t="s">
        <v>3055</v>
      </c>
      <c r="I1216" s="48" t="s">
        <v>2498</v>
      </c>
      <c r="J1216" s="785" t="s">
        <v>3056</v>
      </c>
    </row>
    <row r="1217" spans="1:10" s="9" customFormat="1" ht="56.25" x14ac:dyDescent="0.2">
      <c r="A1217" s="770" t="s">
        <v>3099</v>
      </c>
      <c r="B1217" s="966" t="s">
        <v>1424</v>
      </c>
      <c r="C1217" s="966" t="s">
        <v>2165</v>
      </c>
      <c r="D1217" s="966" t="s">
        <v>3100</v>
      </c>
      <c r="E1217" s="214">
        <v>180165</v>
      </c>
      <c r="F1217" s="967" t="s">
        <v>3054</v>
      </c>
      <c r="G1217" s="711" t="s">
        <v>3101</v>
      </c>
      <c r="H1217" s="967" t="s">
        <v>3055</v>
      </c>
      <c r="I1217" s="48" t="s">
        <v>2498</v>
      </c>
      <c r="J1217" s="785" t="s">
        <v>3056</v>
      </c>
    </row>
    <row r="1218" spans="1:10" s="9" customFormat="1" ht="33.75" x14ac:dyDescent="0.2">
      <c r="A1218" s="770" t="s">
        <v>3102</v>
      </c>
      <c r="B1218" s="966" t="s">
        <v>1424</v>
      </c>
      <c r="C1218" s="966" t="s">
        <v>2165</v>
      </c>
      <c r="D1218" s="966" t="s">
        <v>3103</v>
      </c>
      <c r="E1218" s="214">
        <v>120280.94</v>
      </c>
      <c r="F1218" s="967" t="s">
        <v>3054</v>
      </c>
      <c r="G1218" s="711" t="s">
        <v>3104</v>
      </c>
      <c r="H1218" s="967" t="s">
        <v>3055</v>
      </c>
      <c r="I1218" s="48" t="s">
        <v>2498</v>
      </c>
      <c r="J1218" s="785" t="s">
        <v>3105</v>
      </c>
    </row>
    <row r="1219" spans="1:10" s="9" customFormat="1" ht="22.5" x14ac:dyDescent="0.2">
      <c r="A1219" s="770" t="s">
        <v>3106</v>
      </c>
      <c r="B1219" s="966" t="s">
        <v>1424</v>
      </c>
      <c r="C1219" s="966" t="s">
        <v>2165</v>
      </c>
      <c r="D1219" s="966" t="s">
        <v>3107</v>
      </c>
      <c r="E1219" s="214">
        <v>55622.55</v>
      </c>
      <c r="F1219" s="967" t="s">
        <v>3054</v>
      </c>
      <c r="G1219" s="711" t="s">
        <v>3108</v>
      </c>
      <c r="H1219" s="967" t="s">
        <v>3055</v>
      </c>
      <c r="I1219" s="48" t="s">
        <v>2498</v>
      </c>
      <c r="J1219" s="785" t="s">
        <v>3109</v>
      </c>
    </row>
    <row r="1220" spans="1:10" s="9" customFormat="1" ht="22.5" x14ac:dyDescent="0.2">
      <c r="A1220" s="972" t="s">
        <v>3110</v>
      </c>
      <c r="B1220" s="966" t="s">
        <v>1632</v>
      </c>
      <c r="C1220" s="966" t="s">
        <v>3042</v>
      </c>
      <c r="D1220" s="966" t="s">
        <v>3111</v>
      </c>
      <c r="E1220" s="988">
        <v>42000</v>
      </c>
      <c r="F1220" s="967" t="s">
        <v>3054</v>
      </c>
      <c r="G1220" s="711" t="s">
        <v>3108</v>
      </c>
      <c r="H1220" s="967" t="s">
        <v>3055</v>
      </c>
      <c r="I1220" s="48" t="s">
        <v>2498</v>
      </c>
      <c r="J1220" s="785" t="s">
        <v>3109</v>
      </c>
    </row>
    <row r="1221" spans="1:10" s="9" customFormat="1" ht="33.75" x14ac:dyDescent="0.2">
      <c r="A1221" s="972" t="s">
        <v>3112</v>
      </c>
      <c r="B1221" s="966" t="s">
        <v>1632</v>
      </c>
      <c r="C1221" s="966" t="s">
        <v>3042</v>
      </c>
      <c r="D1221" s="966" t="s">
        <v>3113</v>
      </c>
      <c r="E1221" s="988">
        <v>55733.34</v>
      </c>
      <c r="F1221" s="967" t="s">
        <v>3054</v>
      </c>
      <c r="G1221" s="711" t="s">
        <v>3108</v>
      </c>
      <c r="H1221" s="967" t="s">
        <v>3055</v>
      </c>
      <c r="I1221" s="48" t="s">
        <v>2498</v>
      </c>
      <c r="J1221" s="785" t="s">
        <v>3109</v>
      </c>
    </row>
    <row r="1222" spans="1:10" s="9" customFormat="1" ht="22.5" x14ac:dyDescent="0.2">
      <c r="A1222" s="972" t="s">
        <v>3114</v>
      </c>
      <c r="B1222" s="966" t="s">
        <v>1424</v>
      </c>
      <c r="C1222" s="966" t="s">
        <v>3042</v>
      </c>
      <c r="D1222" s="973" t="s">
        <v>3115</v>
      </c>
      <c r="E1222" s="988">
        <v>105600</v>
      </c>
      <c r="F1222" s="967" t="s">
        <v>3054</v>
      </c>
      <c r="G1222" s="711" t="s">
        <v>3108</v>
      </c>
      <c r="H1222" s="967" t="s">
        <v>3055</v>
      </c>
      <c r="I1222" s="48" t="s">
        <v>2498</v>
      </c>
      <c r="J1222" s="785" t="s">
        <v>3109</v>
      </c>
    </row>
    <row r="1223" spans="1:10" s="9" customFormat="1" ht="33.75" x14ac:dyDescent="0.2">
      <c r="A1223" s="972" t="s">
        <v>3116</v>
      </c>
      <c r="B1223" s="974" t="s">
        <v>1683</v>
      </c>
      <c r="C1223" s="966" t="s">
        <v>3042</v>
      </c>
      <c r="D1223" s="973" t="s">
        <v>3115</v>
      </c>
      <c r="E1223" s="988">
        <v>801574.24</v>
      </c>
      <c r="F1223" s="967" t="s">
        <v>3054</v>
      </c>
      <c r="G1223" s="711" t="s">
        <v>3117</v>
      </c>
      <c r="H1223" s="967" t="s">
        <v>3055</v>
      </c>
      <c r="I1223" s="48" t="s">
        <v>2498</v>
      </c>
      <c r="J1223" s="785" t="s">
        <v>3118</v>
      </c>
    </row>
    <row r="1224" spans="1:10" s="9" customFormat="1" ht="33.75" x14ac:dyDescent="0.2">
      <c r="A1224" s="972" t="s">
        <v>3119</v>
      </c>
      <c r="B1224" s="966" t="s">
        <v>1424</v>
      </c>
      <c r="C1224" s="966" t="s">
        <v>3042</v>
      </c>
      <c r="D1224" s="973" t="s">
        <v>3115</v>
      </c>
      <c r="E1224" s="988">
        <v>87784.69</v>
      </c>
      <c r="F1224" s="967" t="s">
        <v>3054</v>
      </c>
      <c r="G1224" s="711" t="s">
        <v>3117</v>
      </c>
      <c r="H1224" s="48" t="s">
        <v>3055</v>
      </c>
      <c r="I1224" s="48" t="s">
        <v>2498</v>
      </c>
      <c r="J1224" s="785" t="s">
        <v>3118</v>
      </c>
    </row>
    <row r="1225" spans="1:10" s="9" customFormat="1" ht="22.5" x14ac:dyDescent="0.2">
      <c r="A1225" s="975" t="s">
        <v>3120</v>
      </c>
      <c r="B1225" s="966" t="s">
        <v>1424</v>
      </c>
      <c r="C1225" s="966" t="s">
        <v>3042</v>
      </c>
      <c r="D1225" s="973" t="s">
        <v>3115</v>
      </c>
      <c r="E1225" s="214">
        <v>283578</v>
      </c>
      <c r="F1225" s="967" t="s">
        <v>3054</v>
      </c>
      <c r="G1225" s="711" t="s">
        <v>3108</v>
      </c>
      <c r="H1225" s="48" t="s">
        <v>3055</v>
      </c>
      <c r="I1225" s="48" t="s">
        <v>2498</v>
      </c>
      <c r="J1225" s="785" t="s">
        <v>3121</v>
      </c>
    </row>
    <row r="1226" spans="1:10" s="9" customFormat="1" ht="33.75" x14ac:dyDescent="0.2">
      <c r="A1226" s="975" t="s">
        <v>3122</v>
      </c>
      <c r="B1226" s="966" t="s">
        <v>1424</v>
      </c>
      <c r="C1226" s="966" t="s">
        <v>3042</v>
      </c>
      <c r="D1226" s="973" t="s">
        <v>3115</v>
      </c>
      <c r="E1226" s="214">
        <v>100000</v>
      </c>
      <c r="F1226" s="967" t="s">
        <v>3054</v>
      </c>
      <c r="G1226" s="711" t="s">
        <v>3108</v>
      </c>
      <c r="H1226" s="48" t="s">
        <v>3055</v>
      </c>
      <c r="I1226" s="48" t="s">
        <v>2498</v>
      </c>
      <c r="J1226" s="785" t="s">
        <v>3123</v>
      </c>
    </row>
    <row r="1227" spans="1:10" s="9" customFormat="1" ht="12" x14ac:dyDescent="0.2">
      <c r="A1227" s="28" t="s">
        <v>355</v>
      </c>
      <c r="B1227" s="849"/>
      <c r="C1227" s="849"/>
      <c r="D1227" s="849"/>
      <c r="E1227" s="752">
        <f>+SUM(E1212:E1226)</f>
        <v>2526663.12</v>
      </c>
      <c r="F1227" s="849"/>
      <c r="G1227" s="750"/>
      <c r="H1227" s="750"/>
      <c r="I1227" s="750"/>
      <c r="J1227" s="756"/>
    </row>
    <row r="1228" spans="1:10" s="9" customFormat="1" ht="33.75" x14ac:dyDescent="0.2">
      <c r="A1228" s="770" t="s">
        <v>3124</v>
      </c>
      <c r="B1228" s="966" t="s">
        <v>1424</v>
      </c>
      <c r="C1228" s="48" t="s">
        <v>3042</v>
      </c>
      <c r="D1228" s="973" t="s">
        <v>3125</v>
      </c>
      <c r="E1228" s="214">
        <v>85000</v>
      </c>
      <c r="F1228" s="967" t="s">
        <v>3054</v>
      </c>
      <c r="G1228" s="973" t="s">
        <v>3125</v>
      </c>
      <c r="H1228" s="48" t="s">
        <v>3055</v>
      </c>
      <c r="I1228" s="48" t="s">
        <v>2498</v>
      </c>
      <c r="J1228" s="976" t="s">
        <v>3126</v>
      </c>
    </row>
    <row r="1229" spans="1:10" s="9" customFormat="1" ht="33.75" x14ac:dyDescent="0.2">
      <c r="A1229" s="770" t="s">
        <v>3047</v>
      </c>
      <c r="B1229" s="966" t="s">
        <v>1424</v>
      </c>
      <c r="C1229" s="966" t="s">
        <v>2165</v>
      </c>
      <c r="D1229" s="973" t="s">
        <v>3125</v>
      </c>
      <c r="E1229" s="984">
        <v>120000</v>
      </c>
      <c r="F1229" s="967" t="s">
        <v>3054</v>
      </c>
      <c r="G1229" s="973" t="s">
        <v>3125</v>
      </c>
      <c r="H1229" s="48" t="s">
        <v>3055</v>
      </c>
      <c r="I1229" s="48" t="s">
        <v>2498</v>
      </c>
      <c r="J1229" s="976" t="s">
        <v>3126</v>
      </c>
    </row>
    <row r="1230" spans="1:10" s="9" customFormat="1" ht="33.75" x14ac:dyDescent="0.2">
      <c r="A1230" s="770" t="s">
        <v>3127</v>
      </c>
      <c r="B1230" s="966" t="s">
        <v>1424</v>
      </c>
      <c r="C1230" s="966" t="s">
        <v>3042</v>
      </c>
      <c r="D1230" s="973" t="s">
        <v>3125</v>
      </c>
      <c r="E1230" s="984">
        <v>145000</v>
      </c>
      <c r="F1230" s="967" t="s">
        <v>3054</v>
      </c>
      <c r="G1230" s="973" t="s">
        <v>3125</v>
      </c>
      <c r="H1230" s="48" t="s">
        <v>3055</v>
      </c>
      <c r="I1230" s="48" t="s">
        <v>2498</v>
      </c>
      <c r="J1230" s="976" t="s">
        <v>3126</v>
      </c>
    </row>
    <row r="1231" spans="1:10" s="9" customFormat="1" ht="33.75" x14ac:dyDescent="0.2">
      <c r="A1231" s="770" t="s">
        <v>3128</v>
      </c>
      <c r="B1231" s="966" t="s">
        <v>1424</v>
      </c>
      <c r="C1231" s="966" t="s">
        <v>3042</v>
      </c>
      <c r="D1231" s="973" t="s">
        <v>3125</v>
      </c>
      <c r="E1231" s="214">
        <v>290000</v>
      </c>
      <c r="F1231" s="967" t="s">
        <v>3054</v>
      </c>
      <c r="G1231" s="973" t="s">
        <v>3125</v>
      </c>
      <c r="H1231" s="48" t="s">
        <v>3055</v>
      </c>
      <c r="I1231" s="48" t="s">
        <v>2498</v>
      </c>
      <c r="J1231" s="976" t="s">
        <v>3126</v>
      </c>
    </row>
    <row r="1232" spans="1:10" s="9" customFormat="1" ht="34.5" thickBot="1" x14ac:dyDescent="0.25">
      <c r="A1232" s="977" t="s">
        <v>3129</v>
      </c>
      <c r="B1232" s="978" t="s">
        <v>1683</v>
      </c>
      <c r="C1232" s="979" t="s">
        <v>3042</v>
      </c>
      <c r="D1232" s="980" t="s">
        <v>3125</v>
      </c>
      <c r="E1232" s="855">
        <v>802000</v>
      </c>
      <c r="F1232" s="981" t="s">
        <v>3054</v>
      </c>
      <c r="G1232" s="980" t="s">
        <v>3125</v>
      </c>
      <c r="H1232" s="899" t="s">
        <v>3055</v>
      </c>
      <c r="I1232" s="899" t="s">
        <v>2498</v>
      </c>
      <c r="J1232" s="982" t="s">
        <v>3126</v>
      </c>
    </row>
    <row r="1233" spans="1:10" ht="25.15" customHeight="1" thickTop="1" thickBot="1" x14ac:dyDescent="0.25">
      <c r="A1233" s="1982" t="s">
        <v>593</v>
      </c>
      <c r="B1233" s="1982"/>
      <c r="C1233" s="1982"/>
      <c r="D1233" s="1982"/>
      <c r="E1233" s="1982"/>
      <c r="F1233" s="1982"/>
      <c r="G1233" s="1982"/>
      <c r="H1233" s="1982"/>
      <c r="I1233" s="1982"/>
      <c r="J1233" s="1982"/>
    </row>
    <row r="1234" spans="1:10" s="9" customFormat="1" ht="12.75" thickTop="1" x14ac:dyDescent="0.2">
      <c r="A1234" s="901" t="s">
        <v>353</v>
      </c>
      <c r="B1234" s="741"/>
      <c r="C1234" s="741"/>
      <c r="D1234" s="741"/>
      <c r="E1234" s="741"/>
      <c r="F1234" s="741"/>
      <c r="G1234" s="742"/>
      <c r="H1234" s="989"/>
      <c r="I1234" s="844"/>
      <c r="J1234" s="753"/>
    </row>
    <row r="1235" spans="1:10" s="9" customFormat="1" ht="33.75" x14ac:dyDescent="0.2">
      <c r="A1235" s="770" t="s">
        <v>3130</v>
      </c>
      <c r="B1235" s="737" t="s">
        <v>1499</v>
      </c>
      <c r="C1235" s="737" t="s">
        <v>3131</v>
      </c>
      <c r="D1235" s="737" t="s">
        <v>3132</v>
      </c>
      <c r="E1235" s="990">
        <v>224110.32</v>
      </c>
      <c r="F1235" s="737" t="s">
        <v>3133</v>
      </c>
      <c r="G1235" s="712" t="s">
        <v>1539</v>
      </c>
      <c r="H1235" s="715">
        <v>43907</v>
      </c>
      <c r="I1235" s="715">
        <v>44636</v>
      </c>
      <c r="J1235" s="785"/>
    </row>
    <row r="1236" spans="1:10" s="9" customFormat="1" ht="22.5" x14ac:dyDescent="0.2">
      <c r="A1236" s="770" t="s">
        <v>3134</v>
      </c>
      <c r="B1236" s="737" t="s">
        <v>1499</v>
      </c>
      <c r="C1236" s="737" t="s">
        <v>3135</v>
      </c>
      <c r="D1236" s="737" t="s">
        <v>3136</v>
      </c>
      <c r="E1236" s="990">
        <v>78900</v>
      </c>
      <c r="F1236" s="737" t="s">
        <v>3137</v>
      </c>
      <c r="G1236" s="712" t="s">
        <v>1539</v>
      </c>
      <c r="H1236" s="715">
        <v>43993</v>
      </c>
      <c r="I1236" s="715">
        <v>44722</v>
      </c>
      <c r="J1236" s="785"/>
    </row>
    <row r="1237" spans="1:10" s="9" customFormat="1" ht="22.5" x14ac:dyDescent="0.2">
      <c r="A1237" s="770" t="s">
        <v>3138</v>
      </c>
      <c r="B1237" s="737" t="s">
        <v>1499</v>
      </c>
      <c r="C1237" s="737" t="s">
        <v>3135</v>
      </c>
      <c r="D1237" s="737" t="s">
        <v>3139</v>
      </c>
      <c r="E1237" s="990">
        <v>271831.2</v>
      </c>
      <c r="F1237" s="737" t="s">
        <v>3140</v>
      </c>
      <c r="G1237" s="712" t="s">
        <v>1539</v>
      </c>
      <c r="H1237" s="715">
        <v>44089</v>
      </c>
      <c r="I1237" s="715">
        <v>44818</v>
      </c>
      <c r="J1237" s="785"/>
    </row>
    <row r="1238" spans="1:10" s="9" customFormat="1" ht="33.75" x14ac:dyDescent="0.2">
      <c r="A1238" s="770" t="s">
        <v>3141</v>
      </c>
      <c r="B1238" s="737" t="s">
        <v>1499</v>
      </c>
      <c r="C1238" s="737" t="s">
        <v>3135</v>
      </c>
      <c r="D1238" s="737" t="s">
        <v>3142</v>
      </c>
      <c r="E1238" s="990">
        <v>334080</v>
      </c>
      <c r="F1238" s="737" t="s">
        <v>3143</v>
      </c>
      <c r="G1238" s="712" t="s">
        <v>2201</v>
      </c>
      <c r="H1238" s="715">
        <v>44092</v>
      </c>
      <c r="I1238" s="715">
        <v>44270</v>
      </c>
      <c r="J1238" s="785" t="s">
        <v>3144</v>
      </c>
    </row>
    <row r="1239" spans="1:10" s="9" customFormat="1" ht="33.75" x14ac:dyDescent="0.2">
      <c r="A1239" s="770" t="s">
        <v>3145</v>
      </c>
      <c r="B1239" s="737" t="s">
        <v>1683</v>
      </c>
      <c r="C1239" s="737" t="s">
        <v>3135</v>
      </c>
      <c r="D1239" s="737" t="s">
        <v>3146</v>
      </c>
      <c r="E1239" s="990">
        <v>500000.16</v>
      </c>
      <c r="F1239" s="737" t="s">
        <v>3147</v>
      </c>
      <c r="G1239" s="712" t="s">
        <v>1539</v>
      </c>
      <c r="H1239" s="715">
        <v>44141</v>
      </c>
      <c r="I1239" s="715">
        <v>44870</v>
      </c>
      <c r="J1239" s="785"/>
    </row>
    <row r="1240" spans="1:10" s="9" customFormat="1" ht="33.75" x14ac:dyDescent="0.2">
      <c r="A1240" s="770" t="s">
        <v>3148</v>
      </c>
      <c r="B1240" s="737" t="s">
        <v>1499</v>
      </c>
      <c r="C1240" s="737" t="s">
        <v>3135</v>
      </c>
      <c r="D1240" s="737" t="s">
        <v>3149</v>
      </c>
      <c r="E1240" s="990">
        <v>118000</v>
      </c>
      <c r="F1240" s="737" t="s">
        <v>3150</v>
      </c>
      <c r="G1240" s="712" t="s">
        <v>2201</v>
      </c>
      <c r="H1240" s="715">
        <v>44105</v>
      </c>
      <c r="I1240" s="715">
        <v>44176</v>
      </c>
      <c r="J1240" s="785"/>
    </row>
    <row r="1241" spans="1:10" s="9" customFormat="1" ht="33.75" x14ac:dyDescent="0.2">
      <c r="A1241" s="770" t="s">
        <v>3151</v>
      </c>
      <c r="B1241" s="737" t="s">
        <v>1499</v>
      </c>
      <c r="C1241" s="737" t="s">
        <v>3135</v>
      </c>
      <c r="D1241" s="737" t="s">
        <v>3152</v>
      </c>
      <c r="E1241" s="990">
        <v>95700</v>
      </c>
      <c r="F1241" s="737" t="s">
        <v>3153</v>
      </c>
      <c r="G1241" s="712" t="s">
        <v>2201</v>
      </c>
      <c r="H1241" s="715">
        <v>44123</v>
      </c>
      <c r="I1241" s="715">
        <v>44177</v>
      </c>
      <c r="J1241" s="785"/>
    </row>
    <row r="1242" spans="1:10" s="9" customFormat="1" ht="33.75" x14ac:dyDescent="0.2">
      <c r="A1242" s="770" t="s">
        <v>3154</v>
      </c>
      <c r="B1242" s="737" t="s">
        <v>3155</v>
      </c>
      <c r="C1242" s="737" t="s">
        <v>3135</v>
      </c>
      <c r="D1242" s="737" t="s">
        <v>3156</v>
      </c>
      <c r="E1242" s="990">
        <v>448747</v>
      </c>
      <c r="F1242" s="737" t="s">
        <v>3157</v>
      </c>
      <c r="G1242" s="712" t="s">
        <v>1539</v>
      </c>
      <c r="H1242" s="715">
        <v>44187</v>
      </c>
      <c r="I1242" s="715">
        <v>44552</v>
      </c>
      <c r="J1242" s="785"/>
    </row>
    <row r="1243" spans="1:10" s="9" customFormat="1" ht="33.75" x14ac:dyDescent="0.2">
      <c r="A1243" s="770" t="s">
        <v>3158</v>
      </c>
      <c r="B1243" s="737" t="s">
        <v>3155</v>
      </c>
      <c r="C1243" s="737" t="s">
        <v>3135</v>
      </c>
      <c r="D1243" s="737" t="s">
        <v>3159</v>
      </c>
      <c r="E1243" s="990">
        <v>229403.48</v>
      </c>
      <c r="F1243" s="737" t="s">
        <v>3160</v>
      </c>
      <c r="G1243" s="712" t="s">
        <v>1539</v>
      </c>
      <c r="H1243" s="715">
        <v>44187</v>
      </c>
      <c r="I1243" s="715">
        <v>44552</v>
      </c>
      <c r="J1243" s="785"/>
    </row>
    <row r="1244" spans="1:10" s="9" customFormat="1" ht="45" x14ac:dyDescent="0.2">
      <c r="A1244" s="770" t="s">
        <v>3161</v>
      </c>
      <c r="B1244" s="737" t="s">
        <v>3155</v>
      </c>
      <c r="C1244" s="737" t="s">
        <v>3131</v>
      </c>
      <c r="D1244" s="737" t="s">
        <v>3162</v>
      </c>
      <c r="E1244" s="990">
        <v>409800</v>
      </c>
      <c r="F1244" s="737" t="s">
        <v>3163</v>
      </c>
      <c r="G1244" s="712" t="s">
        <v>1539</v>
      </c>
      <c r="H1244" s="715">
        <v>44196</v>
      </c>
      <c r="I1244" s="715">
        <v>44560</v>
      </c>
      <c r="J1244" s="785"/>
    </row>
    <row r="1245" spans="1:10" s="9" customFormat="1" ht="33.75" x14ac:dyDescent="0.2">
      <c r="A1245" s="770" t="s">
        <v>3164</v>
      </c>
      <c r="B1245" s="737" t="s">
        <v>1683</v>
      </c>
      <c r="C1245" s="737" t="s">
        <v>3135</v>
      </c>
      <c r="D1245" s="737" t="s">
        <v>3165</v>
      </c>
      <c r="E1245" s="990">
        <v>630000</v>
      </c>
      <c r="F1245" s="737" t="s">
        <v>3166</v>
      </c>
      <c r="G1245" s="712" t="s">
        <v>1539</v>
      </c>
      <c r="H1245" s="715">
        <v>44232</v>
      </c>
      <c r="I1245" s="715" t="s">
        <v>3167</v>
      </c>
      <c r="J1245" s="785"/>
    </row>
    <row r="1246" spans="1:10" s="9" customFormat="1" ht="45" x14ac:dyDescent="0.2">
      <c r="A1246" s="770" t="s">
        <v>3168</v>
      </c>
      <c r="B1246" s="737" t="s">
        <v>1499</v>
      </c>
      <c r="C1246" s="737" t="s">
        <v>3135</v>
      </c>
      <c r="D1246" s="737" t="s">
        <v>3169</v>
      </c>
      <c r="E1246" s="990">
        <v>62250</v>
      </c>
      <c r="F1246" s="737" t="s">
        <v>3170</v>
      </c>
      <c r="G1246" s="712" t="s">
        <v>1539</v>
      </c>
      <c r="H1246" s="715">
        <v>44175</v>
      </c>
      <c r="I1246" s="715">
        <v>44590</v>
      </c>
      <c r="J1246" s="785"/>
    </row>
    <row r="1247" spans="1:10" s="9" customFormat="1" ht="33.75" x14ac:dyDescent="0.2">
      <c r="A1247" s="770" t="s">
        <v>3171</v>
      </c>
      <c r="B1247" s="737" t="s">
        <v>1499</v>
      </c>
      <c r="C1247" s="737" t="s">
        <v>3131</v>
      </c>
      <c r="D1247" s="737" t="s">
        <v>3172</v>
      </c>
      <c r="E1247" s="990">
        <v>271831.2</v>
      </c>
      <c r="F1247" s="737" t="s">
        <v>3173</v>
      </c>
      <c r="G1247" s="712" t="s">
        <v>1539</v>
      </c>
      <c r="H1247" s="715">
        <v>44089</v>
      </c>
      <c r="I1247" s="715">
        <v>44818</v>
      </c>
      <c r="J1247" s="785"/>
    </row>
    <row r="1248" spans="1:10" s="9" customFormat="1" ht="33.75" x14ac:dyDescent="0.2">
      <c r="A1248" s="770" t="s">
        <v>3174</v>
      </c>
      <c r="B1248" s="737" t="s">
        <v>1499</v>
      </c>
      <c r="C1248" s="737" t="s">
        <v>3131</v>
      </c>
      <c r="D1248" s="737" t="s">
        <v>3175</v>
      </c>
      <c r="E1248" s="990">
        <v>334080</v>
      </c>
      <c r="F1248" s="737" t="s">
        <v>3176</v>
      </c>
      <c r="G1248" s="712" t="s">
        <v>1539</v>
      </c>
      <c r="H1248" s="715">
        <v>44093</v>
      </c>
      <c r="I1248" s="715">
        <v>44457</v>
      </c>
      <c r="J1248" s="785"/>
    </row>
    <row r="1249" spans="1:10" s="9" customFormat="1" ht="33.75" x14ac:dyDescent="0.2">
      <c r="A1249" s="770" t="s">
        <v>3177</v>
      </c>
      <c r="B1249" s="737" t="s">
        <v>1499</v>
      </c>
      <c r="C1249" s="737" t="s">
        <v>3131</v>
      </c>
      <c r="D1249" s="737" t="s">
        <v>3178</v>
      </c>
      <c r="E1249" s="990">
        <v>143791.4</v>
      </c>
      <c r="F1249" s="737" t="s">
        <v>3179</v>
      </c>
      <c r="G1249" s="712" t="s">
        <v>1539</v>
      </c>
      <c r="H1249" s="715">
        <v>44118</v>
      </c>
      <c r="I1249" s="715">
        <v>44482</v>
      </c>
      <c r="J1249" s="785"/>
    </row>
    <row r="1250" spans="1:10" s="9" customFormat="1" ht="33.75" x14ac:dyDescent="0.2">
      <c r="A1250" s="770" t="s">
        <v>3180</v>
      </c>
      <c r="B1250" s="737" t="s">
        <v>1424</v>
      </c>
      <c r="C1250" s="737" t="s">
        <v>2510</v>
      </c>
      <c r="D1250" s="737" t="s">
        <v>3181</v>
      </c>
      <c r="E1250" s="990">
        <v>174291.9</v>
      </c>
      <c r="F1250" s="737" t="s">
        <v>3182</v>
      </c>
      <c r="G1250" s="712" t="s">
        <v>1587</v>
      </c>
      <c r="H1250" s="715" t="s">
        <v>3183</v>
      </c>
      <c r="I1250" s="715">
        <v>44895</v>
      </c>
      <c r="J1250" s="785" t="s">
        <v>3184</v>
      </c>
    </row>
    <row r="1251" spans="1:10" s="9" customFormat="1" ht="12" x14ac:dyDescent="0.2">
      <c r="A1251" s="28" t="s">
        <v>354</v>
      </c>
      <c r="B1251" s="849"/>
      <c r="C1251" s="849"/>
      <c r="D1251" s="849"/>
      <c r="E1251" s="849"/>
      <c r="F1251" s="849"/>
      <c r="G1251" s="750"/>
      <c r="H1251" s="850"/>
      <c r="I1251" s="850"/>
      <c r="J1251" s="756"/>
    </row>
    <row r="1252" spans="1:10" s="9" customFormat="1" ht="33.75" x14ac:dyDescent="0.2">
      <c r="A1252" s="770" t="s">
        <v>3185</v>
      </c>
      <c r="B1252" s="737" t="s">
        <v>1499</v>
      </c>
      <c r="C1252" s="737" t="s">
        <v>3131</v>
      </c>
      <c r="D1252" s="737" t="s">
        <v>3186</v>
      </c>
      <c r="E1252" s="990">
        <v>191848.8</v>
      </c>
      <c r="F1252" s="737" t="s">
        <v>3187</v>
      </c>
      <c r="G1252" s="712" t="s">
        <v>1539</v>
      </c>
      <c r="H1252" s="715">
        <v>43389</v>
      </c>
      <c r="I1252" s="715" t="s">
        <v>3188</v>
      </c>
      <c r="J1252" s="785"/>
    </row>
    <row r="1253" spans="1:10" s="9" customFormat="1" ht="33.75" x14ac:dyDescent="0.2">
      <c r="A1253" s="770" t="s">
        <v>3189</v>
      </c>
      <c r="B1253" s="737" t="s">
        <v>1633</v>
      </c>
      <c r="C1253" s="737" t="s">
        <v>3131</v>
      </c>
      <c r="D1253" s="737" t="s">
        <v>3190</v>
      </c>
      <c r="E1253" s="990">
        <v>2312387.2999999998</v>
      </c>
      <c r="F1253" s="737" t="s">
        <v>3191</v>
      </c>
      <c r="G1253" s="712" t="s">
        <v>1539</v>
      </c>
      <c r="H1253" s="715">
        <v>43709</v>
      </c>
      <c r="I1253" s="715">
        <v>44804</v>
      </c>
      <c r="J1253" s="755"/>
    </row>
    <row r="1254" spans="1:10" s="9" customFormat="1" ht="33.75" x14ac:dyDescent="0.2">
      <c r="A1254" s="770" t="s">
        <v>3192</v>
      </c>
      <c r="B1254" s="737" t="s">
        <v>1633</v>
      </c>
      <c r="C1254" s="737" t="s">
        <v>3131</v>
      </c>
      <c r="D1254" s="737" t="s">
        <v>3190</v>
      </c>
      <c r="E1254" s="990">
        <v>2159830.4700000002</v>
      </c>
      <c r="F1254" s="737" t="s">
        <v>3191</v>
      </c>
      <c r="G1254" s="712" t="s">
        <v>1539</v>
      </c>
      <c r="H1254" s="715">
        <v>43709</v>
      </c>
      <c r="I1254" s="715">
        <v>44804</v>
      </c>
      <c r="J1254" s="755"/>
    </row>
    <row r="1255" spans="1:10" s="9" customFormat="1" ht="45" x14ac:dyDescent="0.2">
      <c r="A1255" s="770" t="s">
        <v>3193</v>
      </c>
      <c r="B1255" s="737" t="s">
        <v>1499</v>
      </c>
      <c r="C1255" s="737" t="s">
        <v>3131</v>
      </c>
      <c r="D1255" s="737" t="s">
        <v>3194</v>
      </c>
      <c r="E1255" s="990">
        <v>62795</v>
      </c>
      <c r="F1255" s="737" t="s">
        <v>3170</v>
      </c>
      <c r="G1255" s="712" t="s">
        <v>3195</v>
      </c>
      <c r="H1255" s="715"/>
      <c r="I1255" s="715"/>
      <c r="J1255" s="755"/>
    </row>
    <row r="1256" spans="1:10" s="9" customFormat="1" ht="33.75" x14ac:dyDescent="0.2">
      <c r="A1256" s="770" t="s">
        <v>3196</v>
      </c>
      <c r="B1256" s="737" t="s">
        <v>1499</v>
      </c>
      <c r="C1256" s="737" t="s">
        <v>3131</v>
      </c>
      <c r="D1256" s="737" t="s">
        <v>3197</v>
      </c>
      <c r="E1256" s="990">
        <v>73160.92</v>
      </c>
      <c r="F1256" s="737" t="s">
        <v>3198</v>
      </c>
      <c r="G1256" s="712" t="s">
        <v>1539</v>
      </c>
      <c r="H1256" s="715">
        <v>44435</v>
      </c>
      <c r="I1256" s="715">
        <v>44554</v>
      </c>
      <c r="J1256" s="755"/>
    </row>
    <row r="1257" spans="1:10" s="9" customFormat="1" ht="56.25" x14ac:dyDescent="0.2">
      <c r="A1257" s="770" t="s">
        <v>3199</v>
      </c>
      <c r="B1257" s="737" t="s">
        <v>1499</v>
      </c>
      <c r="C1257" s="737" t="s">
        <v>3131</v>
      </c>
      <c r="D1257" s="737" t="s">
        <v>3200</v>
      </c>
      <c r="E1257" s="990">
        <v>103000</v>
      </c>
      <c r="F1257" s="737" t="s">
        <v>3201</v>
      </c>
      <c r="G1257" s="712" t="s">
        <v>1539</v>
      </c>
      <c r="H1257" s="715">
        <v>44251</v>
      </c>
      <c r="I1257" s="715">
        <v>44616</v>
      </c>
      <c r="J1257" s="755"/>
    </row>
    <row r="1258" spans="1:10" s="9" customFormat="1" ht="33.75" x14ac:dyDescent="0.2">
      <c r="A1258" s="770" t="s">
        <v>3202</v>
      </c>
      <c r="B1258" s="737" t="s">
        <v>1499</v>
      </c>
      <c r="C1258" s="737" t="s">
        <v>3131</v>
      </c>
      <c r="D1258" s="737" t="s">
        <v>3203</v>
      </c>
      <c r="E1258" s="990">
        <v>75900</v>
      </c>
      <c r="F1258" s="737" t="s">
        <v>3204</v>
      </c>
      <c r="G1258" s="712" t="s">
        <v>1539</v>
      </c>
      <c r="H1258" s="715">
        <v>44398</v>
      </c>
      <c r="I1258" s="715">
        <v>44487</v>
      </c>
      <c r="J1258" s="755"/>
    </row>
    <row r="1259" spans="1:10" s="9" customFormat="1" ht="45" x14ac:dyDescent="0.2">
      <c r="A1259" s="770" t="s">
        <v>3205</v>
      </c>
      <c r="B1259" s="737" t="s">
        <v>1499</v>
      </c>
      <c r="C1259" s="737" t="s">
        <v>3135</v>
      </c>
      <c r="D1259" s="737" t="s">
        <v>3206</v>
      </c>
      <c r="E1259" s="990">
        <v>77025.52</v>
      </c>
      <c r="F1259" s="737" t="s">
        <v>3170</v>
      </c>
      <c r="G1259" s="712" t="s">
        <v>2201</v>
      </c>
      <c r="H1259" s="715">
        <v>44342</v>
      </c>
      <c r="I1259" s="715">
        <v>44380</v>
      </c>
      <c r="J1259" s="755"/>
    </row>
    <row r="1260" spans="1:10" s="9" customFormat="1" ht="33.75" x14ac:dyDescent="0.2">
      <c r="A1260" s="770" t="s">
        <v>3207</v>
      </c>
      <c r="B1260" s="737" t="s">
        <v>1633</v>
      </c>
      <c r="C1260" s="737" t="s">
        <v>3135</v>
      </c>
      <c r="D1260" s="737" t="s">
        <v>3208</v>
      </c>
      <c r="E1260" s="990">
        <v>330000</v>
      </c>
      <c r="F1260" s="737" t="s">
        <v>3209</v>
      </c>
      <c r="G1260" s="712" t="s">
        <v>1539</v>
      </c>
      <c r="H1260" s="715">
        <v>44198</v>
      </c>
      <c r="I1260" s="715">
        <v>44561</v>
      </c>
      <c r="J1260" s="755"/>
    </row>
    <row r="1261" spans="1:10" s="9" customFormat="1" ht="22.5" x14ac:dyDescent="0.2">
      <c r="A1261" s="770" t="s">
        <v>3210</v>
      </c>
      <c r="B1261" s="737" t="s">
        <v>1424</v>
      </c>
      <c r="C1261" s="737" t="s">
        <v>3131</v>
      </c>
      <c r="D1261" s="737" t="s">
        <v>3211</v>
      </c>
      <c r="E1261" s="990">
        <v>40881.599999999999</v>
      </c>
      <c r="F1261" s="737" t="s">
        <v>3212</v>
      </c>
      <c r="G1261" s="712" t="s">
        <v>1539</v>
      </c>
      <c r="H1261" s="715">
        <v>44409</v>
      </c>
      <c r="I1261" s="715">
        <v>44408</v>
      </c>
      <c r="J1261" s="755"/>
    </row>
    <row r="1262" spans="1:10" s="9" customFormat="1" ht="33.75" x14ac:dyDescent="0.2">
      <c r="A1262" s="770" t="s">
        <v>3213</v>
      </c>
      <c r="B1262" s="737" t="s">
        <v>1499</v>
      </c>
      <c r="C1262" s="737" t="s">
        <v>3135</v>
      </c>
      <c r="D1262" s="737" t="s">
        <v>3214</v>
      </c>
      <c r="E1262" s="990">
        <v>547511.30000000005</v>
      </c>
      <c r="F1262" s="737" t="s">
        <v>3215</v>
      </c>
      <c r="G1262" s="712" t="s">
        <v>1539</v>
      </c>
      <c r="H1262" s="715">
        <v>44302</v>
      </c>
      <c r="I1262" s="715">
        <v>44301</v>
      </c>
      <c r="J1262" s="755"/>
    </row>
    <row r="1263" spans="1:10" s="9" customFormat="1" ht="33.75" x14ac:dyDescent="0.2">
      <c r="A1263" s="770" t="s">
        <v>3216</v>
      </c>
      <c r="B1263" s="737" t="s">
        <v>1499</v>
      </c>
      <c r="C1263" s="737" t="s">
        <v>3135</v>
      </c>
      <c r="D1263" s="737" t="s">
        <v>3217</v>
      </c>
      <c r="E1263" s="990">
        <v>117600</v>
      </c>
      <c r="F1263" s="737" t="s">
        <v>3218</v>
      </c>
      <c r="G1263" s="712" t="s">
        <v>3195</v>
      </c>
      <c r="H1263" s="715"/>
      <c r="I1263" s="715"/>
      <c r="J1263" s="755"/>
    </row>
    <row r="1264" spans="1:10" s="9" customFormat="1" ht="22.5" x14ac:dyDescent="0.2">
      <c r="A1264" s="770" t="s">
        <v>3219</v>
      </c>
      <c r="B1264" s="737" t="s">
        <v>1499</v>
      </c>
      <c r="C1264" s="737" t="s">
        <v>3135</v>
      </c>
      <c r="D1264" s="737"/>
      <c r="E1264" s="991"/>
      <c r="F1264" s="737"/>
      <c r="G1264" s="712" t="s">
        <v>1955</v>
      </c>
      <c r="H1264" s="715"/>
      <c r="I1264" s="715"/>
      <c r="J1264" s="755"/>
    </row>
    <row r="1265" spans="1:10" s="9" customFormat="1" ht="33.75" x14ac:dyDescent="0.2">
      <c r="A1265" s="770" t="s">
        <v>3220</v>
      </c>
      <c r="B1265" s="737" t="s">
        <v>3155</v>
      </c>
      <c r="C1265" s="737" t="s">
        <v>3135</v>
      </c>
      <c r="D1265" s="737"/>
      <c r="E1265" s="991"/>
      <c r="F1265" s="737"/>
      <c r="G1265" s="712" t="s">
        <v>1955</v>
      </c>
      <c r="H1265" s="715"/>
      <c r="I1265" s="715"/>
      <c r="J1265" s="755"/>
    </row>
    <row r="1266" spans="1:10" s="9" customFormat="1" ht="33.75" x14ac:dyDescent="0.2">
      <c r="A1266" s="770" t="s">
        <v>3221</v>
      </c>
      <c r="B1266" s="737" t="s">
        <v>3155</v>
      </c>
      <c r="C1266" s="737" t="s">
        <v>3135</v>
      </c>
      <c r="D1266" s="737"/>
      <c r="E1266" s="991"/>
      <c r="F1266" s="737"/>
      <c r="G1266" s="712" t="s">
        <v>1955</v>
      </c>
      <c r="H1266" s="715"/>
      <c r="I1266" s="715"/>
      <c r="J1266" s="755"/>
    </row>
    <row r="1267" spans="1:10" s="9" customFormat="1" ht="22.5" x14ac:dyDescent="0.2">
      <c r="A1267" s="770" t="s">
        <v>3222</v>
      </c>
      <c r="B1267" s="737" t="s">
        <v>1499</v>
      </c>
      <c r="C1267" s="737" t="s">
        <v>3135</v>
      </c>
      <c r="D1267" s="737"/>
      <c r="E1267" s="991"/>
      <c r="F1267" s="737"/>
      <c r="G1267" s="712" t="s">
        <v>1955</v>
      </c>
      <c r="H1267" s="715"/>
      <c r="I1267" s="715"/>
      <c r="J1267" s="755"/>
    </row>
    <row r="1268" spans="1:10" s="9" customFormat="1" ht="22.5" x14ac:dyDescent="0.2">
      <c r="A1268" s="770" t="s">
        <v>3223</v>
      </c>
      <c r="B1268" s="737" t="s">
        <v>1499</v>
      </c>
      <c r="C1268" s="737" t="s">
        <v>3135</v>
      </c>
      <c r="D1268" s="737"/>
      <c r="E1268" s="991"/>
      <c r="F1268" s="737"/>
      <c r="G1268" s="712" t="s">
        <v>1955</v>
      </c>
      <c r="H1268" s="715"/>
      <c r="I1268" s="715"/>
      <c r="J1268" s="755"/>
    </row>
    <row r="1269" spans="1:10" s="9" customFormat="1" ht="22.5" x14ac:dyDescent="0.2">
      <c r="A1269" s="770" t="s">
        <v>3224</v>
      </c>
      <c r="B1269" s="737" t="s">
        <v>1499</v>
      </c>
      <c r="C1269" s="737" t="s">
        <v>3135</v>
      </c>
      <c r="D1269" s="737"/>
      <c r="E1269" s="991"/>
      <c r="F1269" s="737"/>
      <c r="G1269" s="712" t="s">
        <v>1955</v>
      </c>
      <c r="H1269" s="715"/>
      <c r="I1269" s="715"/>
      <c r="J1269" s="755"/>
    </row>
    <row r="1270" spans="1:10" s="9" customFormat="1" ht="78.75" x14ac:dyDescent="0.2">
      <c r="A1270" s="770" t="s">
        <v>3225</v>
      </c>
      <c r="B1270" s="737" t="s">
        <v>1683</v>
      </c>
      <c r="C1270" s="737" t="s">
        <v>3226</v>
      </c>
      <c r="D1270" s="737" t="s">
        <v>3227</v>
      </c>
      <c r="E1270" s="990">
        <v>207695.42</v>
      </c>
      <c r="F1270" s="737" t="s">
        <v>3228</v>
      </c>
      <c r="G1270" s="712" t="s">
        <v>1587</v>
      </c>
      <c r="H1270" s="715">
        <v>44302</v>
      </c>
      <c r="I1270" s="715">
        <v>44666</v>
      </c>
      <c r="J1270" s="785" t="s">
        <v>3184</v>
      </c>
    </row>
    <row r="1271" spans="1:10" s="9" customFormat="1" ht="33.75" x14ac:dyDescent="0.2">
      <c r="A1271" s="770" t="s">
        <v>3229</v>
      </c>
      <c r="B1271" s="737" t="s">
        <v>3230</v>
      </c>
      <c r="C1271" s="737" t="s">
        <v>3155</v>
      </c>
      <c r="D1271" s="737"/>
      <c r="E1271" s="990">
        <v>132925</v>
      </c>
      <c r="F1271" s="737"/>
      <c r="G1271" s="712" t="s">
        <v>3108</v>
      </c>
      <c r="H1271" s="715"/>
      <c r="I1271" s="715"/>
      <c r="J1271" s="785"/>
    </row>
    <row r="1272" spans="1:10" s="9" customFormat="1" ht="12" x14ac:dyDescent="0.2">
      <c r="A1272" s="28" t="s">
        <v>355</v>
      </c>
      <c r="B1272" s="849"/>
      <c r="C1272" s="849"/>
      <c r="D1272" s="849"/>
      <c r="E1272" s="752"/>
      <c r="F1272" s="849"/>
      <c r="G1272" s="750"/>
      <c r="H1272" s="850"/>
      <c r="I1272" s="850"/>
      <c r="J1272" s="756"/>
    </row>
    <row r="1273" spans="1:10" s="9" customFormat="1" ht="12" x14ac:dyDescent="0.2">
      <c r="A1273" s="770" t="s">
        <v>3231</v>
      </c>
      <c r="B1273" s="737" t="s">
        <v>1633</v>
      </c>
      <c r="C1273" s="737" t="s">
        <v>3131</v>
      </c>
      <c r="D1273" s="737"/>
      <c r="E1273" s="990">
        <v>195000</v>
      </c>
      <c r="F1273" s="737"/>
      <c r="G1273" s="712"/>
      <c r="H1273" s="715"/>
      <c r="I1273" s="715"/>
      <c r="J1273" s="755"/>
    </row>
    <row r="1274" spans="1:10" s="9" customFormat="1" ht="22.5" x14ac:dyDescent="0.2">
      <c r="A1274" s="770" t="s">
        <v>3232</v>
      </c>
      <c r="B1274" s="737" t="s">
        <v>2245</v>
      </c>
      <c r="C1274" s="737" t="s">
        <v>3131</v>
      </c>
      <c r="D1274" s="737"/>
      <c r="E1274" s="990">
        <v>398400</v>
      </c>
      <c r="F1274" s="737"/>
      <c r="G1274" s="712"/>
      <c r="H1274" s="715"/>
      <c r="I1274" s="715"/>
      <c r="J1274" s="755"/>
    </row>
    <row r="1275" spans="1:10" s="9" customFormat="1" ht="22.5" x14ac:dyDescent="0.2">
      <c r="A1275" s="770" t="s">
        <v>3233</v>
      </c>
      <c r="B1275" s="737" t="s">
        <v>2245</v>
      </c>
      <c r="C1275" s="737" t="s">
        <v>3131</v>
      </c>
      <c r="D1275" s="737"/>
      <c r="E1275" s="990">
        <v>348000</v>
      </c>
      <c r="F1275" s="737"/>
      <c r="G1275" s="712"/>
      <c r="H1275" s="715"/>
      <c r="I1275" s="715"/>
      <c r="J1275" s="755"/>
    </row>
    <row r="1276" spans="1:10" s="9" customFormat="1" ht="12" x14ac:dyDescent="0.2">
      <c r="A1276" s="770" t="s">
        <v>3234</v>
      </c>
      <c r="B1276" s="737" t="s">
        <v>1633</v>
      </c>
      <c r="C1276" s="737" t="s">
        <v>3131</v>
      </c>
      <c r="D1276" s="737"/>
      <c r="E1276" s="990">
        <v>1344000</v>
      </c>
      <c r="F1276" s="737"/>
      <c r="G1276" s="712"/>
      <c r="H1276" s="715"/>
      <c r="I1276" s="715"/>
      <c r="J1276" s="755"/>
    </row>
    <row r="1277" spans="1:10" s="9" customFormat="1" ht="22.5" x14ac:dyDescent="0.2">
      <c r="A1277" s="770" t="s">
        <v>3235</v>
      </c>
      <c r="B1277" s="737" t="s">
        <v>2245</v>
      </c>
      <c r="C1277" s="737" t="s">
        <v>3131</v>
      </c>
      <c r="D1277" s="737"/>
      <c r="E1277" s="990">
        <v>130000</v>
      </c>
      <c r="F1277" s="737"/>
      <c r="G1277" s="712"/>
      <c r="H1277" s="715"/>
      <c r="I1277" s="715"/>
      <c r="J1277" s="755"/>
    </row>
    <row r="1278" spans="1:10" s="9" customFormat="1" ht="22.5" x14ac:dyDescent="0.2">
      <c r="A1278" s="770" t="s">
        <v>3236</v>
      </c>
      <c r="B1278" s="737" t="s">
        <v>2245</v>
      </c>
      <c r="C1278" s="737" t="s">
        <v>3131</v>
      </c>
      <c r="D1278" s="737"/>
      <c r="E1278" s="990">
        <v>50962</v>
      </c>
      <c r="F1278" s="737"/>
      <c r="G1278" s="712"/>
      <c r="H1278" s="715"/>
      <c r="I1278" s="715"/>
      <c r="J1278" s="755"/>
    </row>
    <row r="1279" spans="1:10" s="9" customFormat="1" ht="12" x14ac:dyDescent="0.2">
      <c r="A1279" s="770" t="s">
        <v>3237</v>
      </c>
      <c r="B1279" s="737" t="s">
        <v>1633</v>
      </c>
      <c r="C1279" s="737" t="s">
        <v>3131</v>
      </c>
      <c r="D1279" s="737"/>
      <c r="E1279" s="990">
        <v>330000</v>
      </c>
      <c r="F1279" s="737"/>
      <c r="G1279" s="712"/>
      <c r="H1279" s="715"/>
      <c r="I1279" s="715"/>
      <c r="J1279" s="755"/>
    </row>
    <row r="1280" spans="1:10" s="9" customFormat="1" ht="22.5" x14ac:dyDescent="0.2">
      <c r="A1280" s="770" t="s">
        <v>3238</v>
      </c>
      <c r="B1280" s="737" t="s">
        <v>1499</v>
      </c>
      <c r="C1280" s="737" t="s">
        <v>3131</v>
      </c>
      <c r="D1280" s="737"/>
      <c r="E1280" s="990">
        <v>120000</v>
      </c>
      <c r="F1280" s="737"/>
      <c r="G1280" s="712"/>
      <c r="H1280" s="715"/>
      <c r="I1280" s="715"/>
      <c r="J1280" s="755"/>
    </row>
    <row r="1281" spans="1:10" s="9" customFormat="1" ht="23.25" thickBot="1" x14ac:dyDescent="0.25">
      <c r="A1281" s="898" t="s">
        <v>3239</v>
      </c>
      <c r="B1281" s="992" t="s">
        <v>1424</v>
      </c>
      <c r="C1281" s="992" t="s">
        <v>2510</v>
      </c>
      <c r="D1281" s="992"/>
      <c r="E1281" s="994">
        <v>210000</v>
      </c>
      <c r="F1281" s="992"/>
      <c r="G1281" s="993"/>
      <c r="H1281" s="797"/>
      <c r="I1281" s="797"/>
      <c r="J1281" s="799"/>
    </row>
    <row r="1282" spans="1:10" ht="25.15" customHeight="1" thickTop="1" thickBot="1" x14ac:dyDescent="0.25">
      <c r="A1282" s="1982" t="s">
        <v>576</v>
      </c>
      <c r="B1282" s="1982"/>
      <c r="C1282" s="1982"/>
      <c r="D1282" s="1982"/>
      <c r="E1282" s="1982"/>
      <c r="F1282" s="1982"/>
      <c r="G1282" s="1982"/>
      <c r="H1282" s="1982"/>
      <c r="I1282" s="1982"/>
      <c r="J1282" s="1982"/>
    </row>
    <row r="1283" spans="1:10" s="9" customFormat="1" ht="12.75" thickTop="1" x14ac:dyDescent="0.2">
      <c r="A1283" s="901" t="s">
        <v>353</v>
      </c>
      <c r="B1283" s="741"/>
      <c r="C1283" s="741"/>
      <c r="D1283" s="741"/>
      <c r="E1283" s="741"/>
      <c r="F1283" s="741"/>
      <c r="G1283" s="742"/>
      <c r="H1283" s="742"/>
      <c r="I1283" s="742"/>
      <c r="J1283" s="753"/>
    </row>
    <row r="1284" spans="1:10" s="9" customFormat="1" ht="33.75" x14ac:dyDescent="0.2">
      <c r="A1284" s="845" t="s">
        <v>3240</v>
      </c>
      <c r="B1284" s="995" t="s">
        <v>3241</v>
      </c>
      <c r="C1284" s="966" t="s">
        <v>3242</v>
      </c>
      <c r="D1284" s="995" t="s">
        <v>3243</v>
      </c>
      <c r="E1284" s="1008">
        <v>36000</v>
      </c>
      <c r="F1284" s="996" t="s">
        <v>3244</v>
      </c>
      <c r="G1284" s="995" t="s">
        <v>1539</v>
      </c>
      <c r="H1284" s="997">
        <v>44147</v>
      </c>
      <c r="I1284" s="966" t="s">
        <v>3245</v>
      </c>
      <c r="J1284" s="1642" t="s">
        <v>1539</v>
      </c>
    </row>
    <row r="1285" spans="1:10" s="9" customFormat="1" ht="33.75" x14ac:dyDescent="0.2">
      <c r="A1285" s="845" t="s">
        <v>3246</v>
      </c>
      <c r="B1285" s="995" t="s">
        <v>1547</v>
      </c>
      <c r="C1285" s="966" t="s">
        <v>3242</v>
      </c>
      <c r="D1285" s="995" t="s">
        <v>3247</v>
      </c>
      <c r="E1285" s="1009">
        <v>20588.87</v>
      </c>
      <c r="F1285" s="996" t="s">
        <v>3248</v>
      </c>
      <c r="G1285" s="995" t="s">
        <v>3249</v>
      </c>
      <c r="H1285" s="997">
        <v>44168</v>
      </c>
      <c r="I1285" s="966" t="s">
        <v>3250</v>
      </c>
      <c r="J1285" s="1642" t="s">
        <v>3249</v>
      </c>
    </row>
    <row r="1286" spans="1:10" s="9" customFormat="1" ht="33.75" x14ac:dyDescent="0.2">
      <c r="A1286" s="845" t="s">
        <v>3251</v>
      </c>
      <c r="B1286" s="995" t="s">
        <v>1547</v>
      </c>
      <c r="C1286" s="966" t="s">
        <v>3242</v>
      </c>
      <c r="D1286" s="995" t="s">
        <v>3252</v>
      </c>
      <c r="E1286" s="1010">
        <v>6760673.2400000002</v>
      </c>
      <c r="F1286" s="998" t="s">
        <v>3253</v>
      </c>
      <c r="G1286" s="995" t="s">
        <v>1539</v>
      </c>
      <c r="H1286" s="997">
        <v>43833</v>
      </c>
      <c r="I1286" s="966" t="s">
        <v>3254</v>
      </c>
      <c r="J1286" s="1642" t="s">
        <v>1539</v>
      </c>
    </row>
    <row r="1287" spans="1:10" s="9" customFormat="1" ht="33.75" x14ac:dyDescent="0.2">
      <c r="A1287" s="845" t="s">
        <v>3255</v>
      </c>
      <c r="B1287" s="995" t="s">
        <v>1547</v>
      </c>
      <c r="C1287" s="966" t="s">
        <v>3242</v>
      </c>
      <c r="D1287" s="995" t="s">
        <v>3256</v>
      </c>
      <c r="E1287" s="1010">
        <v>38081.699999999997</v>
      </c>
      <c r="F1287" s="998" t="s">
        <v>3257</v>
      </c>
      <c r="G1287" s="995" t="s">
        <v>1539</v>
      </c>
      <c r="H1287" s="997">
        <v>44120</v>
      </c>
      <c r="I1287" s="966" t="s">
        <v>3258</v>
      </c>
      <c r="J1287" s="1642" t="s">
        <v>1539</v>
      </c>
    </row>
    <row r="1288" spans="1:10" s="9" customFormat="1" ht="78.75" x14ac:dyDescent="0.2">
      <c r="A1288" s="845" t="s">
        <v>3259</v>
      </c>
      <c r="B1288" s="995" t="s">
        <v>1499</v>
      </c>
      <c r="C1288" s="966" t="s">
        <v>3242</v>
      </c>
      <c r="D1288" s="995" t="s">
        <v>3260</v>
      </c>
      <c r="E1288" s="1008">
        <v>279000</v>
      </c>
      <c r="F1288" s="996" t="s">
        <v>3261</v>
      </c>
      <c r="G1288" s="995" t="s">
        <v>3249</v>
      </c>
      <c r="H1288" s="997">
        <v>43859</v>
      </c>
      <c r="I1288" s="966" t="s">
        <v>3262</v>
      </c>
      <c r="J1288" s="1642" t="s">
        <v>3249</v>
      </c>
    </row>
    <row r="1289" spans="1:10" s="9" customFormat="1" ht="67.5" x14ac:dyDescent="0.2">
      <c r="A1289" s="845" t="s">
        <v>3263</v>
      </c>
      <c r="B1289" s="995" t="s">
        <v>1499</v>
      </c>
      <c r="C1289" s="966" t="s">
        <v>3242</v>
      </c>
      <c r="D1289" s="995" t="s">
        <v>3264</v>
      </c>
      <c r="E1289" s="1008">
        <v>111920</v>
      </c>
      <c r="F1289" s="969" t="s">
        <v>3265</v>
      </c>
      <c r="G1289" s="995" t="s">
        <v>1539</v>
      </c>
      <c r="H1289" s="997">
        <v>43885</v>
      </c>
      <c r="I1289" s="966" t="s">
        <v>3245</v>
      </c>
      <c r="J1289" s="1642" t="s">
        <v>1539</v>
      </c>
    </row>
    <row r="1290" spans="1:10" s="9" customFormat="1" ht="33.75" x14ac:dyDescent="0.2">
      <c r="A1290" s="1004" t="s">
        <v>3266</v>
      </c>
      <c r="B1290" s="995" t="s">
        <v>3241</v>
      </c>
      <c r="C1290" s="966" t="s">
        <v>3242</v>
      </c>
      <c r="D1290" s="995" t="s">
        <v>3267</v>
      </c>
      <c r="E1290" s="1009">
        <v>291600</v>
      </c>
      <c r="F1290" s="996" t="s">
        <v>3268</v>
      </c>
      <c r="G1290" s="995" t="s">
        <v>1539</v>
      </c>
      <c r="H1290" s="997">
        <v>43944</v>
      </c>
      <c r="I1290" s="966" t="s">
        <v>3254</v>
      </c>
      <c r="J1290" s="1642" t="s">
        <v>1539</v>
      </c>
    </row>
    <row r="1291" spans="1:10" s="9" customFormat="1" ht="45" x14ac:dyDescent="0.2">
      <c r="A1291" s="845" t="s">
        <v>3269</v>
      </c>
      <c r="B1291" s="995" t="s">
        <v>1499</v>
      </c>
      <c r="C1291" s="966" t="s">
        <v>3242</v>
      </c>
      <c r="D1291" s="995" t="s">
        <v>3270</v>
      </c>
      <c r="E1291" s="1009">
        <v>307997.65999999997</v>
      </c>
      <c r="F1291" s="969" t="s">
        <v>1435</v>
      </c>
      <c r="G1291" s="995" t="s">
        <v>1539</v>
      </c>
      <c r="H1291" s="997">
        <v>43888</v>
      </c>
      <c r="I1291" s="966" t="s">
        <v>3254</v>
      </c>
      <c r="J1291" s="1642" t="s">
        <v>1539</v>
      </c>
    </row>
    <row r="1292" spans="1:10" s="9" customFormat="1" ht="45" x14ac:dyDescent="0.2">
      <c r="A1292" s="845" t="s">
        <v>3271</v>
      </c>
      <c r="B1292" s="995" t="s">
        <v>1499</v>
      </c>
      <c r="C1292" s="966" t="s">
        <v>3242</v>
      </c>
      <c r="D1292" s="995" t="s">
        <v>3270</v>
      </c>
      <c r="E1292" s="1009">
        <v>2527.5500000000002</v>
      </c>
      <c r="F1292" s="969" t="s">
        <v>1435</v>
      </c>
      <c r="G1292" s="995" t="s">
        <v>1539</v>
      </c>
      <c r="H1292" s="997">
        <v>44123</v>
      </c>
      <c r="I1292" s="966" t="s">
        <v>3272</v>
      </c>
      <c r="J1292" s="1642" t="s">
        <v>1539</v>
      </c>
    </row>
    <row r="1293" spans="1:10" s="9" customFormat="1" ht="67.5" x14ac:dyDescent="0.2">
      <c r="A1293" s="845" t="s">
        <v>3273</v>
      </c>
      <c r="B1293" s="995" t="s">
        <v>1499</v>
      </c>
      <c r="C1293" s="966" t="s">
        <v>3242</v>
      </c>
      <c r="D1293" s="995" t="s">
        <v>3274</v>
      </c>
      <c r="E1293" s="1009">
        <v>68680</v>
      </c>
      <c r="F1293" s="969" t="s">
        <v>3275</v>
      </c>
      <c r="G1293" s="995" t="s">
        <v>3249</v>
      </c>
      <c r="H1293" s="997">
        <v>43990</v>
      </c>
      <c r="I1293" s="966" t="s">
        <v>3245</v>
      </c>
      <c r="J1293" s="1642" t="s">
        <v>3249</v>
      </c>
    </row>
    <row r="1294" spans="1:10" s="9" customFormat="1" ht="45" x14ac:dyDescent="0.2">
      <c r="A1294" s="845" t="s">
        <v>3276</v>
      </c>
      <c r="B1294" s="995" t="s">
        <v>1499</v>
      </c>
      <c r="C1294" s="966" t="s">
        <v>3242</v>
      </c>
      <c r="D1294" s="995" t="s">
        <v>3277</v>
      </c>
      <c r="E1294" s="1009">
        <v>250000</v>
      </c>
      <c r="F1294" s="996" t="s">
        <v>3278</v>
      </c>
      <c r="G1294" s="995" t="s">
        <v>1539</v>
      </c>
      <c r="H1294" s="997">
        <v>44008</v>
      </c>
      <c r="I1294" s="966" t="s">
        <v>3254</v>
      </c>
      <c r="J1294" s="1642" t="s">
        <v>1539</v>
      </c>
    </row>
    <row r="1295" spans="1:10" s="9" customFormat="1" ht="33.75" x14ac:dyDescent="0.2">
      <c r="A1295" s="845" t="s">
        <v>3279</v>
      </c>
      <c r="B1295" s="995" t="s">
        <v>3241</v>
      </c>
      <c r="C1295" s="966" t="s">
        <v>3242</v>
      </c>
      <c r="D1295" s="995" t="s">
        <v>3280</v>
      </c>
      <c r="E1295" s="1009">
        <v>190969</v>
      </c>
      <c r="F1295" s="996" t="s">
        <v>3281</v>
      </c>
      <c r="G1295" s="995" t="s">
        <v>3249</v>
      </c>
      <c r="H1295" s="997">
        <v>44029</v>
      </c>
      <c r="I1295" s="966" t="s">
        <v>3282</v>
      </c>
      <c r="J1295" s="1642" t="s">
        <v>3249</v>
      </c>
    </row>
    <row r="1296" spans="1:10" s="9" customFormat="1" ht="45" x14ac:dyDescent="0.2">
      <c r="A1296" s="845" t="s">
        <v>3283</v>
      </c>
      <c r="B1296" s="995" t="s">
        <v>1499</v>
      </c>
      <c r="C1296" s="966" t="s">
        <v>3242</v>
      </c>
      <c r="D1296" s="995" t="s">
        <v>3284</v>
      </c>
      <c r="E1296" s="1009">
        <v>195023.91</v>
      </c>
      <c r="F1296" s="969" t="s">
        <v>3285</v>
      </c>
      <c r="G1296" s="995" t="s">
        <v>1539</v>
      </c>
      <c r="H1296" s="997">
        <v>44042</v>
      </c>
      <c r="I1296" s="966" t="s">
        <v>3245</v>
      </c>
      <c r="J1296" s="1642" t="s">
        <v>1539</v>
      </c>
    </row>
    <row r="1297" spans="1:10" s="9" customFormat="1" ht="33.75" x14ac:dyDescent="0.2">
      <c r="A1297" s="845" t="s">
        <v>3286</v>
      </c>
      <c r="B1297" s="995" t="s">
        <v>3241</v>
      </c>
      <c r="C1297" s="966" t="s">
        <v>3242</v>
      </c>
      <c r="D1297" s="995" t="s">
        <v>3287</v>
      </c>
      <c r="E1297" s="1009">
        <v>140400</v>
      </c>
      <c r="F1297" s="996" t="s">
        <v>3288</v>
      </c>
      <c r="G1297" s="995" t="s">
        <v>1539</v>
      </c>
      <c r="H1297" s="997">
        <v>44043</v>
      </c>
      <c r="I1297" s="966" t="s">
        <v>3254</v>
      </c>
      <c r="J1297" s="1642" t="s">
        <v>1539</v>
      </c>
    </row>
    <row r="1298" spans="1:10" s="9" customFormat="1" ht="45" x14ac:dyDescent="0.2">
      <c r="A1298" s="845" t="s">
        <v>3289</v>
      </c>
      <c r="B1298" s="995" t="s">
        <v>1499</v>
      </c>
      <c r="C1298" s="966" t="s">
        <v>3242</v>
      </c>
      <c r="D1298" s="995" t="s">
        <v>3290</v>
      </c>
      <c r="E1298" s="1009">
        <v>64784.54</v>
      </c>
      <c r="F1298" s="969" t="s">
        <v>3291</v>
      </c>
      <c r="G1298" s="995" t="s">
        <v>1539</v>
      </c>
      <c r="H1298" s="997">
        <v>44026</v>
      </c>
      <c r="I1298" s="966" t="s">
        <v>3292</v>
      </c>
      <c r="J1298" s="1642" t="s">
        <v>1539</v>
      </c>
    </row>
    <row r="1299" spans="1:10" s="9" customFormat="1" ht="45" x14ac:dyDescent="0.2">
      <c r="A1299" s="845" t="s">
        <v>3293</v>
      </c>
      <c r="B1299" s="995" t="s">
        <v>1499</v>
      </c>
      <c r="C1299" s="966" t="s">
        <v>3242</v>
      </c>
      <c r="D1299" s="995" t="s">
        <v>3294</v>
      </c>
      <c r="E1299" s="1009">
        <v>96600</v>
      </c>
      <c r="F1299" s="969" t="s">
        <v>3295</v>
      </c>
      <c r="G1299" s="995" t="s">
        <v>1539</v>
      </c>
      <c r="H1299" s="997">
        <v>44081</v>
      </c>
      <c r="I1299" s="966" t="s">
        <v>3296</v>
      </c>
      <c r="J1299" s="1642" t="s">
        <v>1539</v>
      </c>
    </row>
    <row r="1300" spans="1:10" s="9" customFormat="1" ht="33.75" x14ac:dyDescent="0.2">
      <c r="A1300" s="845" t="s">
        <v>3297</v>
      </c>
      <c r="B1300" s="995" t="s">
        <v>3241</v>
      </c>
      <c r="C1300" s="966" t="s">
        <v>3242</v>
      </c>
      <c r="D1300" s="995" t="s">
        <v>3298</v>
      </c>
      <c r="E1300" s="1009">
        <v>502465.51</v>
      </c>
      <c r="F1300" s="969" t="s">
        <v>3299</v>
      </c>
      <c r="G1300" s="995" t="s">
        <v>1539</v>
      </c>
      <c r="H1300" s="997">
        <v>44088</v>
      </c>
      <c r="I1300" s="966" t="s">
        <v>3245</v>
      </c>
      <c r="J1300" s="1642" t="s">
        <v>1539</v>
      </c>
    </row>
    <row r="1301" spans="1:10" s="9" customFormat="1" ht="45" x14ac:dyDescent="0.2">
      <c r="A1301" s="845" t="s">
        <v>3300</v>
      </c>
      <c r="B1301" s="995" t="s">
        <v>1499</v>
      </c>
      <c r="C1301" s="966" t="s">
        <v>3242</v>
      </c>
      <c r="D1301" s="995" t="s">
        <v>3301</v>
      </c>
      <c r="E1301" s="1009">
        <v>230000</v>
      </c>
      <c r="F1301" s="969" t="s">
        <v>3302</v>
      </c>
      <c r="G1301" s="995" t="s">
        <v>1539</v>
      </c>
      <c r="H1301" s="997">
        <v>44092</v>
      </c>
      <c r="I1301" s="966" t="s">
        <v>3303</v>
      </c>
      <c r="J1301" s="1642" t="s">
        <v>1539</v>
      </c>
    </row>
    <row r="1302" spans="1:10" s="9" customFormat="1" ht="45" x14ac:dyDescent="0.2">
      <c r="A1302" s="845" t="s">
        <v>3304</v>
      </c>
      <c r="B1302" s="995" t="s">
        <v>1499</v>
      </c>
      <c r="C1302" s="966" t="s">
        <v>3242</v>
      </c>
      <c r="D1302" s="995" t="s">
        <v>3305</v>
      </c>
      <c r="E1302" s="1009">
        <v>59459</v>
      </c>
      <c r="F1302" s="969" t="s">
        <v>3302</v>
      </c>
      <c r="G1302" s="995" t="s">
        <v>1539</v>
      </c>
      <c r="H1302" s="997">
        <v>44095</v>
      </c>
      <c r="I1302" s="966" t="s">
        <v>3245</v>
      </c>
      <c r="J1302" s="1642" t="s">
        <v>1539</v>
      </c>
    </row>
    <row r="1303" spans="1:10" s="9" customFormat="1" ht="33.75" x14ac:dyDescent="0.2">
      <c r="A1303" s="845" t="s">
        <v>3306</v>
      </c>
      <c r="B1303" s="995" t="s">
        <v>3241</v>
      </c>
      <c r="C1303" s="966" t="s">
        <v>3242</v>
      </c>
      <c r="D1303" s="995" t="s">
        <v>3307</v>
      </c>
      <c r="E1303" s="1009">
        <v>362050</v>
      </c>
      <c r="F1303" s="969" t="s">
        <v>3308</v>
      </c>
      <c r="G1303" s="995" t="s">
        <v>3249</v>
      </c>
      <c r="H1303" s="997">
        <v>44110</v>
      </c>
      <c r="I1303" s="966" t="s">
        <v>3296</v>
      </c>
      <c r="J1303" s="1642" t="s">
        <v>3249</v>
      </c>
    </row>
    <row r="1304" spans="1:10" s="9" customFormat="1" ht="45" x14ac:dyDescent="0.2">
      <c r="A1304" s="1005" t="s">
        <v>3306</v>
      </c>
      <c r="B1304" s="995" t="s">
        <v>1499</v>
      </c>
      <c r="C1304" s="966" t="s">
        <v>3242</v>
      </c>
      <c r="D1304" s="995" t="s">
        <v>3309</v>
      </c>
      <c r="E1304" s="1009">
        <v>149989.79999999999</v>
      </c>
      <c r="F1304" s="969" t="s">
        <v>3308</v>
      </c>
      <c r="G1304" s="995" t="s">
        <v>3249</v>
      </c>
      <c r="H1304" s="997">
        <v>44111</v>
      </c>
      <c r="I1304" s="966" t="s">
        <v>3296</v>
      </c>
      <c r="J1304" s="1642" t="s">
        <v>3249</v>
      </c>
    </row>
    <row r="1305" spans="1:10" s="9" customFormat="1" ht="33.75" x14ac:dyDescent="0.2">
      <c r="A1305" s="1005" t="s">
        <v>3310</v>
      </c>
      <c r="B1305" s="995" t="s">
        <v>1621</v>
      </c>
      <c r="C1305" s="966" t="s">
        <v>3242</v>
      </c>
      <c r="D1305" s="995" t="s">
        <v>3311</v>
      </c>
      <c r="E1305" s="1009">
        <v>325671.74</v>
      </c>
      <c r="F1305" s="996" t="s">
        <v>3312</v>
      </c>
      <c r="G1305" s="995" t="s">
        <v>1539</v>
      </c>
      <c r="H1305" s="997">
        <v>44127</v>
      </c>
      <c r="I1305" s="966" t="s">
        <v>3254</v>
      </c>
      <c r="J1305" s="1642" t="s">
        <v>1539</v>
      </c>
    </row>
    <row r="1306" spans="1:10" s="9" customFormat="1" ht="45" x14ac:dyDescent="0.2">
      <c r="A1306" s="1005" t="s">
        <v>3313</v>
      </c>
      <c r="B1306" s="995" t="s">
        <v>1499</v>
      </c>
      <c r="C1306" s="966" t="s">
        <v>3242</v>
      </c>
      <c r="D1306" s="995" t="s">
        <v>3314</v>
      </c>
      <c r="E1306" s="1009">
        <v>99607.59</v>
      </c>
      <c r="F1306" s="996" t="s">
        <v>3315</v>
      </c>
      <c r="G1306" s="995" t="s">
        <v>1539</v>
      </c>
      <c r="H1306" s="997">
        <v>44126</v>
      </c>
      <c r="I1306" s="966" t="s">
        <v>3245</v>
      </c>
      <c r="J1306" s="1642" t="s">
        <v>1539</v>
      </c>
    </row>
    <row r="1307" spans="1:10" s="9" customFormat="1" ht="33.75" x14ac:dyDescent="0.2">
      <c r="A1307" s="1005" t="s">
        <v>3316</v>
      </c>
      <c r="B1307" s="995" t="s">
        <v>3317</v>
      </c>
      <c r="C1307" s="966" t="s">
        <v>3242</v>
      </c>
      <c r="D1307" s="995" t="s">
        <v>3318</v>
      </c>
      <c r="E1307" s="1009">
        <v>670393.4</v>
      </c>
      <c r="F1307" s="996" t="s">
        <v>3312</v>
      </c>
      <c r="G1307" s="995" t="s">
        <v>1539</v>
      </c>
      <c r="H1307" s="997">
        <v>44130</v>
      </c>
      <c r="I1307" s="966" t="s">
        <v>3319</v>
      </c>
      <c r="J1307" s="1642" t="s">
        <v>1539</v>
      </c>
    </row>
    <row r="1308" spans="1:10" s="9" customFormat="1" ht="33.75" x14ac:dyDescent="0.2">
      <c r="A1308" s="1005" t="s">
        <v>3320</v>
      </c>
      <c r="B1308" s="995" t="s">
        <v>1621</v>
      </c>
      <c r="C1308" s="966" t="s">
        <v>3242</v>
      </c>
      <c r="D1308" s="995" t="s">
        <v>3321</v>
      </c>
      <c r="E1308" s="1009">
        <v>407538.96</v>
      </c>
      <c r="F1308" s="996" t="s">
        <v>3312</v>
      </c>
      <c r="G1308" s="995" t="s">
        <v>1539</v>
      </c>
      <c r="H1308" s="997">
        <v>44138</v>
      </c>
      <c r="I1308" s="966" t="s">
        <v>3254</v>
      </c>
      <c r="J1308" s="1642" t="s">
        <v>1539</v>
      </c>
    </row>
    <row r="1309" spans="1:10" s="9" customFormat="1" ht="33.75" x14ac:dyDescent="0.2">
      <c r="A1309" s="1005" t="s">
        <v>3322</v>
      </c>
      <c r="B1309" s="995" t="s">
        <v>3241</v>
      </c>
      <c r="C1309" s="966" t="s">
        <v>3242</v>
      </c>
      <c r="D1309" s="995" t="s">
        <v>3323</v>
      </c>
      <c r="E1309" s="1009">
        <v>270000</v>
      </c>
      <c r="F1309" s="996" t="s">
        <v>3324</v>
      </c>
      <c r="G1309" s="995" t="s">
        <v>1539</v>
      </c>
      <c r="H1309" s="997">
        <v>44148</v>
      </c>
      <c r="I1309" s="966" t="s">
        <v>3254</v>
      </c>
      <c r="J1309" s="1642" t="s">
        <v>1539</v>
      </c>
    </row>
    <row r="1310" spans="1:10" s="9" customFormat="1" ht="45" x14ac:dyDescent="0.2">
      <c r="A1310" s="1005" t="s">
        <v>3325</v>
      </c>
      <c r="B1310" s="995" t="s">
        <v>1499</v>
      </c>
      <c r="C1310" s="966" t="s">
        <v>3242</v>
      </c>
      <c r="D1310" s="995" t="s">
        <v>3326</v>
      </c>
      <c r="E1310" s="1009">
        <v>140507.5</v>
      </c>
      <c r="F1310" s="996" t="s">
        <v>3327</v>
      </c>
      <c r="G1310" s="995" t="s">
        <v>1539</v>
      </c>
      <c r="H1310" s="1000">
        <v>44180</v>
      </c>
      <c r="I1310" s="966" t="s">
        <v>3254</v>
      </c>
      <c r="J1310" s="1642" t="s">
        <v>1539</v>
      </c>
    </row>
    <row r="1311" spans="1:10" s="9" customFormat="1" ht="45" x14ac:dyDescent="0.2">
      <c r="A1311" s="1005" t="s">
        <v>3328</v>
      </c>
      <c r="B1311" s="995" t="s">
        <v>1499</v>
      </c>
      <c r="C1311" s="966" t="s">
        <v>3242</v>
      </c>
      <c r="D1311" s="995" t="s">
        <v>3326</v>
      </c>
      <c r="E1311" s="1009">
        <v>34320</v>
      </c>
      <c r="F1311" s="996" t="s">
        <v>3327</v>
      </c>
      <c r="G1311" s="995" t="s">
        <v>1539</v>
      </c>
      <c r="H1311" s="1000">
        <v>44180</v>
      </c>
      <c r="I1311" s="966" t="s">
        <v>3254</v>
      </c>
      <c r="J1311" s="1642" t="s">
        <v>1539</v>
      </c>
    </row>
    <row r="1312" spans="1:10" s="9" customFormat="1" ht="33.75" x14ac:dyDescent="0.2">
      <c r="A1312" s="845" t="s">
        <v>3329</v>
      </c>
      <c r="B1312" s="995" t="s">
        <v>3241</v>
      </c>
      <c r="C1312" s="966" t="s">
        <v>3242</v>
      </c>
      <c r="D1312" s="995" t="s">
        <v>3330</v>
      </c>
      <c r="E1312" s="1009">
        <v>48000</v>
      </c>
      <c r="F1312" s="1660" t="s">
        <v>3331</v>
      </c>
      <c r="G1312" s="995" t="s">
        <v>1539</v>
      </c>
      <c r="H1312" s="997">
        <v>44196</v>
      </c>
      <c r="I1312" s="966" t="s">
        <v>3245</v>
      </c>
      <c r="J1312" s="1642" t="s">
        <v>1539</v>
      </c>
    </row>
    <row r="1313" spans="1:10" s="9" customFormat="1" ht="22.5" x14ac:dyDescent="0.2">
      <c r="A1313" s="1006" t="s">
        <v>3332</v>
      </c>
      <c r="B1313" s="1001" t="s">
        <v>1499</v>
      </c>
      <c r="C1313" s="966" t="s">
        <v>3242</v>
      </c>
      <c r="D1313" s="1001" t="s">
        <v>3333</v>
      </c>
      <c r="E1313" s="1011">
        <v>212174.66</v>
      </c>
      <c r="F1313" s="893" t="s">
        <v>3334</v>
      </c>
      <c r="G1313" s="966" t="s">
        <v>104</v>
      </c>
      <c r="H1313" s="1002">
        <v>43837</v>
      </c>
      <c r="I1313" s="966" t="s">
        <v>3245</v>
      </c>
      <c r="J1313" s="1643" t="s">
        <v>1539</v>
      </c>
    </row>
    <row r="1314" spans="1:10" s="9" customFormat="1" ht="78.75" x14ac:dyDescent="0.2">
      <c r="A1314" s="1006" t="s">
        <v>3335</v>
      </c>
      <c r="B1314" s="966" t="s">
        <v>1499</v>
      </c>
      <c r="C1314" s="966" t="s">
        <v>3242</v>
      </c>
      <c r="D1314" s="1001" t="s">
        <v>3336</v>
      </c>
      <c r="E1314" s="1011">
        <v>73870</v>
      </c>
      <c r="F1314" s="893" t="s">
        <v>3337</v>
      </c>
      <c r="G1314" s="966" t="s">
        <v>104</v>
      </c>
      <c r="H1314" s="1002">
        <v>43843</v>
      </c>
      <c r="I1314" s="966" t="s">
        <v>3245</v>
      </c>
      <c r="J1314" s="1643" t="s">
        <v>1539</v>
      </c>
    </row>
    <row r="1315" spans="1:10" s="9" customFormat="1" ht="33.75" x14ac:dyDescent="0.2">
      <c r="A1315" s="1006" t="s">
        <v>3338</v>
      </c>
      <c r="B1315" s="966" t="s">
        <v>1499</v>
      </c>
      <c r="C1315" s="966" t="s">
        <v>3242</v>
      </c>
      <c r="D1315" s="1001" t="s">
        <v>3339</v>
      </c>
      <c r="E1315" s="1011">
        <v>231000</v>
      </c>
      <c r="F1315" s="893" t="s">
        <v>3340</v>
      </c>
      <c r="G1315" s="966" t="s">
        <v>104</v>
      </c>
      <c r="H1315" s="1002">
        <v>43902</v>
      </c>
      <c r="I1315" s="966" t="s">
        <v>3341</v>
      </c>
      <c r="J1315" s="1643" t="s">
        <v>1539</v>
      </c>
    </row>
    <row r="1316" spans="1:10" s="9" customFormat="1" ht="12" x14ac:dyDescent="0.2">
      <c r="A1316" s="28" t="s">
        <v>354</v>
      </c>
      <c r="B1316" s="849"/>
      <c r="C1316" s="849"/>
      <c r="D1316" s="750"/>
      <c r="E1316" s="752"/>
      <c r="F1316" s="750"/>
      <c r="G1316" s="750"/>
      <c r="H1316" s="750"/>
      <c r="I1316" s="750"/>
      <c r="J1316" s="756"/>
    </row>
    <row r="1317" spans="1:10" s="9" customFormat="1" ht="33.75" x14ac:dyDescent="0.2">
      <c r="A1317" s="1005" t="s">
        <v>3342</v>
      </c>
      <c r="B1317" s="966" t="s">
        <v>1547</v>
      </c>
      <c r="C1317" s="966" t="s">
        <v>3242</v>
      </c>
      <c r="D1317" s="995" t="s">
        <v>3343</v>
      </c>
      <c r="E1317" s="1009">
        <v>257039.24</v>
      </c>
      <c r="F1317" s="996" t="s">
        <v>3248</v>
      </c>
      <c r="G1317" s="966" t="s">
        <v>104</v>
      </c>
      <c r="H1317" s="1000">
        <v>44210</v>
      </c>
      <c r="I1317" s="966" t="s">
        <v>3303</v>
      </c>
      <c r="J1317" s="1643" t="s">
        <v>1539</v>
      </c>
    </row>
    <row r="1318" spans="1:10" s="9" customFormat="1" ht="22.5" x14ac:dyDescent="0.2">
      <c r="A1318" s="1005" t="s">
        <v>3344</v>
      </c>
      <c r="B1318" s="966" t="s">
        <v>1547</v>
      </c>
      <c r="C1318" s="966" t="s">
        <v>3242</v>
      </c>
      <c r="D1318" s="995" t="s">
        <v>3343</v>
      </c>
      <c r="E1318" s="1009">
        <v>432000</v>
      </c>
      <c r="F1318" s="996" t="s">
        <v>3345</v>
      </c>
      <c r="G1318" s="966" t="s">
        <v>104</v>
      </c>
      <c r="H1318" s="997">
        <v>44214</v>
      </c>
      <c r="I1318" s="966" t="s">
        <v>3303</v>
      </c>
      <c r="J1318" s="1643" t="s">
        <v>1539</v>
      </c>
    </row>
    <row r="1319" spans="1:10" s="9" customFormat="1" ht="33.75" x14ac:dyDescent="0.2">
      <c r="A1319" s="1005" t="s">
        <v>3346</v>
      </c>
      <c r="B1319" s="966" t="s">
        <v>1547</v>
      </c>
      <c r="C1319" s="966" t="s">
        <v>3242</v>
      </c>
      <c r="D1319" s="995" t="s">
        <v>3343</v>
      </c>
      <c r="E1319" s="1009">
        <v>52715.75</v>
      </c>
      <c r="F1319" s="996" t="s">
        <v>3347</v>
      </c>
      <c r="G1319" s="966" t="s">
        <v>104</v>
      </c>
      <c r="H1319" s="997">
        <v>44214</v>
      </c>
      <c r="I1319" s="966" t="s">
        <v>3303</v>
      </c>
      <c r="J1319" s="1643" t="s">
        <v>1539</v>
      </c>
    </row>
    <row r="1320" spans="1:10" s="9" customFormat="1" ht="33.75" x14ac:dyDescent="0.2">
      <c r="A1320" s="1005" t="s">
        <v>3348</v>
      </c>
      <c r="B1320" s="966" t="s">
        <v>1547</v>
      </c>
      <c r="C1320" s="966" t="s">
        <v>3242</v>
      </c>
      <c r="D1320" s="995" t="s">
        <v>3343</v>
      </c>
      <c r="E1320" s="1009">
        <v>53392.27</v>
      </c>
      <c r="F1320" s="996" t="s">
        <v>3347</v>
      </c>
      <c r="G1320" s="966" t="s">
        <v>104</v>
      </c>
      <c r="H1320" s="997">
        <v>44214</v>
      </c>
      <c r="I1320" s="966" t="s">
        <v>3303</v>
      </c>
      <c r="J1320" s="1643" t="s">
        <v>1539</v>
      </c>
    </row>
    <row r="1321" spans="1:10" s="9" customFormat="1" ht="45" x14ac:dyDescent="0.2">
      <c r="A1321" s="1005" t="s">
        <v>3349</v>
      </c>
      <c r="B1321" s="966" t="s">
        <v>3241</v>
      </c>
      <c r="C1321" s="966" t="s">
        <v>3242</v>
      </c>
      <c r="D1321" s="995" t="s">
        <v>3350</v>
      </c>
      <c r="E1321" s="1009">
        <v>108000</v>
      </c>
      <c r="F1321" s="996" t="s">
        <v>3351</v>
      </c>
      <c r="G1321" s="966" t="s">
        <v>104</v>
      </c>
      <c r="H1321" s="997">
        <v>44215</v>
      </c>
      <c r="I1321" s="966" t="s">
        <v>3352</v>
      </c>
      <c r="J1321" s="1643" t="s">
        <v>1794</v>
      </c>
    </row>
    <row r="1322" spans="1:10" s="9" customFormat="1" ht="22.5" x14ac:dyDescent="0.2">
      <c r="A1322" s="1005" t="s">
        <v>3353</v>
      </c>
      <c r="B1322" s="966" t="s">
        <v>1499</v>
      </c>
      <c r="C1322" s="966" t="s">
        <v>3242</v>
      </c>
      <c r="D1322" s="995" t="s">
        <v>3354</v>
      </c>
      <c r="E1322" s="1009">
        <v>59643</v>
      </c>
      <c r="F1322" s="996" t="s">
        <v>3355</v>
      </c>
      <c r="G1322" s="966" t="s">
        <v>104</v>
      </c>
      <c r="H1322" s="997">
        <v>44222</v>
      </c>
      <c r="I1322" s="966" t="s">
        <v>3356</v>
      </c>
      <c r="J1322" s="1643" t="s">
        <v>1794</v>
      </c>
    </row>
    <row r="1323" spans="1:10" s="9" customFormat="1" ht="22.5" x14ac:dyDescent="0.2">
      <c r="A1323" s="845" t="s">
        <v>3357</v>
      </c>
      <c r="B1323" s="966" t="s">
        <v>3241</v>
      </c>
      <c r="C1323" s="966" t="s">
        <v>3242</v>
      </c>
      <c r="D1323" s="995" t="s">
        <v>3358</v>
      </c>
      <c r="E1323" s="1009">
        <v>66000</v>
      </c>
      <c r="F1323" s="996" t="s">
        <v>3359</v>
      </c>
      <c r="G1323" s="966" t="s">
        <v>104</v>
      </c>
      <c r="H1323" s="997">
        <v>44202</v>
      </c>
      <c r="I1323" s="966" t="s">
        <v>3245</v>
      </c>
      <c r="J1323" s="1643" t="s">
        <v>1539</v>
      </c>
    </row>
    <row r="1324" spans="1:10" s="9" customFormat="1" ht="22.5" x14ac:dyDescent="0.2">
      <c r="A1324" s="1005" t="s">
        <v>3332</v>
      </c>
      <c r="B1324" s="966" t="s">
        <v>1499</v>
      </c>
      <c r="C1324" s="966" t="s">
        <v>3242</v>
      </c>
      <c r="D1324" s="995" t="s">
        <v>3360</v>
      </c>
      <c r="E1324" s="1009">
        <v>176471.11</v>
      </c>
      <c r="F1324" s="996" t="s">
        <v>3361</v>
      </c>
      <c r="G1324" s="966" t="s">
        <v>104</v>
      </c>
      <c r="H1324" s="997">
        <v>44216</v>
      </c>
      <c r="I1324" s="966" t="s">
        <v>3245</v>
      </c>
      <c r="J1324" s="1643" t="s">
        <v>1539</v>
      </c>
    </row>
    <row r="1325" spans="1:10" s="9" customFormat="1" ht="22.5" x14ac:dyDescent="0.2">
      <c r="A1325" s="1005" t="s">
        <v>3362</v>
      </c>
      <c r="B1325" s="966" t="s">
        <v>1547</v>
      </c>
      <c r="C1325" s="966" t="s">
        <v>3242</v>
      </c>
      <c r="D1325" s="995" t="s">
        <v>3363</v>
      </c>
      <c r="E1325" s="1009">
        <v>1509622</v>
      </c>
      <c r="F1325" s="996" t="s">
        <v>3364</v>
      </c>
      <c r="G1325" s="966" t="s">
        <v>104</v>
      </c>
      <c r="H1325" s="997">
        <v>44235</v>
      </c>
      <c r="I1325" s="966" t="s">
        <v>3303</v>
      </c>
      <c r="J1325" s="1642" t="s">
        <v>1539</v>
      </c>
    </row>
    <row r="1326" spans="1:10" s="9" customFormat="1" ht="33.75" x14ac:dyDescent="0.2">
      <c r="A1326" s="1005" t="s">
        <v>3365</v>
      </c>
      <c r="B1326" s="966" t="s">
        <v>1499</v>
      </c>
      <c r="C1326" s="966" t="s">
        <v>3242</v>
      </c>
      <c r="D1326" s="995" t="s">
        <v>3366</v>
      </c>
      <c r="E1326" s="1009">
        <v>158450</v>
      </c>
      <c r="F1326" s="996" t="s">
        <v>3367</v>
      </c>
      <c r="G1326" s="966" t="s">
        <v>104</v>
      </c>
      <c r="H1326" s="997">
        <v>44237</v>
      </c>
      <c r="I1326" s="966" t="s">
        <v>3303</v>
      </c>
      <c r="J1326" s="1642" t="s">
        <v>1539</v>
      </c>
    </row>
    <row r="1327" spans="1:10" s="9" customFormat="1" ht="22.5" x14ac:dyDescent="0.2">
      <c r="A1327" s="845" t="s">
        <v>3368</v>
      </c>
      <c r="B1327" s="966" t="s">
        <v>3241</v>
      </c>
      <c r="C1327" s="966" t="s">
        <v>3242</v>
      </c>
      <c r="D1327" s="995" t="s">
        <v>3369</v>
      </c>
      <c r="E1327" s="1008">
        <v>54000</v>
      </c>
      <c r="F1327" s="996" t="s">
        <v>3370</v>
      </c>
      <c r="G1327" s="966" t="s">
        <v>104</v>
      </c>
      <c r="H1327" s="997">
        <v>44229</v>
      </c>
      <c r="I1327" s="966" t="s">
        <v>3245</v>
      </c>
      <c r="J1327" s="1642" t="s">
        <v>1539</v>
      </c>
    </row>
    <row r="1328" spans="1:10" s="9" customFormat="1" ht="33.75" x14ac:dyDescent="0.2">
      <c r="A1328" s="1005" t="s">
        <v>3371</v>
      </c>
      <c r="B1328" s="966" t="s">
        <v>1499</v>
      </c>
      <c r="C1328" s="966" t="s">
        <v>3242</v>
      </c>
      <c r="D1328" s="995" t="s">
        <v>3372</v>
      </c>
      <c r="E1328" s="1009">
        <v>68785</v>
      </c>
      <c r="F1328" s="996" t="s">
        <v>3373</v>
      </c>
      <c r="G1328" s="966" t="s">
        <v>104</v>
      </c>
      <c r="H1328" s="997">
        <v>44243</v>
      </c>
      <c r="I1328" s="966" t="s">
        <v>3245</v>
      </c>
      <c r="J1328" s="1642" t="s">
        <v>1539</v>
      </c>
    </row>
    <row r="1329" spans="1:10" s="9" customFormat="1" ht="22.5" x14ac:dyDescent="0.2">
      <c r="A1329" s="845" t="s">
        <v>3374</v>
      </c>
      <c r="B1329" s="966" t="s">
        <v>3241</v>
      </c>
      <c r="C1329" s="966" t="s">
        <v>3242</v>
      </c>
      <c r="D1329" s="995" t="s">
        <v>3375</v>
      </c>
      <c r="E1329" s="1008">
        <v>106800</v>
      </c>
      <c r="F1329" s="996" t="s">
        <v>3376</v>
      </c>
      <c r="G1329" s="966" t="s">
        <v>104</v>
      </c>
      <c r="H1329" s="997">
        <v>44250</v>
      </c>
      <c r="I1329" s="966" t="s">
        <v>3245</v>
      </c>
      <c r="J1329" s="1642" t="s">
        <v>1539</v>
      </c>
    </row>
    <row r="1330" spans="1:10" s="9" customFormat="1" ht="33.75" x14ac:dyDescent="0.2">
      <c r="A1330" s="845" t="s">
        <v>3377</v>
      </c>
      <c r="B1330" s="966" t="s">
        <v>1547</v>
      </c>
      <c r="C1330" s="966" t="s">
        <v>3242</v>
      </c>
      <c r="D1330" s="1001" t="s">
        <v>3378</v>
      </c>
      <c r="E1330" s="1008">
        <v>476893.3</v>
      </c>
      <c r="F1330" s="999" t="s">
        <v>3379</v>
      </c>
      <c r="G1330" s="966" t="s">
        <v>104</v>
      </c>
      <c r="H1330" s="997">
        <v>44258</v>
      </c>
      <c r="I1330" s="966" t="s">
        <v>3254</v>
      </c>
      <c r="J1330" s="1644" t="s">
        <v>1539</v>
      </c>
    </row>
    <row r="1331" spans="1:10" s="9" customFormat="1" ht="22.5" x14ac:dyDescent="0.2">
      <c r="A1331" s="845" t="s">
        <v>3380</v>
      </c>
      <c r="B1331" s="966" t="s">
        <v>3241</v>
      </c>
      <c r="C1331" s="966" t="s">
        <v>3242</v>
      </c>
      <c r="D1331" s="995" t="s">
        <v>3381</v>
      </c>
      <c r="E1331" s="1008">
        <v>258000</v>
      </c>
      <c r="F1331" s="996" t="s">
        <v>3382</v>
      </c>
      <c r="G1331" s="966" t="s">
        <v>104</v>
      </c>
      <c r="H1331" s="997">
        <v>44259</v>
      </c>
      <c r="I1331" s="966" t="s">
        <v>3245</v>
      </c>
      <c r="J1331" s="1644" t="s">
        <v>1539</v>
      </c>
    </row>
    <row r="1332" spans="1:10" s="9" customFormat="1" ht="33.75" x14ac:dyDescent="0.2">
      <c r="A1332" s="845" t="s">
        <v>3383</v>
      </c>
      <c r="B1332" s="966" t="s">
        <v>1547</v>
      </c>
      <c r="C1332" s="966" t="s">
        <v>3242</v>
      </c>
      <c r="D1332" s="995" t="s">
        <v>3384</v>
      </c>
      <c r="E1332" s="1008">
        <v>651000</v>
      </c>
      <c r="F1332" s="996" t="s">
        <v>3385</v>
      </c>
      <c r="G1332" s="966" t="s">
        <v>104</v>
      </c>
      <c r="H1332" s="997">
        <v>44259</v>
      </c>
      <c r="I1332" s="966" t="s">
        <v>3386</v>
      </c>
      <c r="J1332" s="1642" t="s">
        <v>1539</v>
      </c>
    </row>
    <row r="1333" spans="1:10" s="9" customFormat="1" ht="22.5" x14ac:dyDescent="0.2">
      <c r="A1333" s="845" t="s">
        <v>3387</v>
      </c>
      <c r="B1333" s="966" t="s">
        <v>3241</v>
      </c>
      <c r="C1333" s="966" t="s">
        <v>3242</v>
      </c>
      <c r="D1333" s="995" t="s">
        <v>3388</v>
      </c>
      <c r="E1333" s="1008">
        <v>66000</v>
      </c>
      <c r="F1333" s="996" t="s">
        <v>3389</v>
      </c>
      <c r="G1333" s="966" t="s">
        <v>104</v>
      </c>
      <c r="H1333" s="997">
        <v>44274</v>
      </c>
      <c r="I1333" s="966" t="s">
        <v>3245</v>
      </c>
      <c r="J1333" s="1642" t="s">
        <v>1539</v>
      </c>
    </row>
    <row r="1334" spans="1:10" s="9" customFormat="1" ht="33.75" x14ac:dyDescent="0.2">
      <c r="A1334" s="1005" t="s">
        <v>3390</v>
      </c>
      <c r="B1334" s="966" t="s">
        <v>1547</v>
      </c>
      <c r="C1334" s="966" t="s">
        <v>3242</v>
      </c>
      <c r="D1334" s="995" t="s">
        <v>3391</v>
      </c>
      <c r="E1334" s="1009">
        <v>419850</v>
      </c>
      <c r="F1334" s="996" t="s">
        <v>3392</v>
      </c>
      <c r="G1334" s="966" t="s">
        <v>104</v>
      </c>
      <c r="H1334" s="970">
        <v>44278</v>
      </c>
      <c r="I1334" s="966" t="s">
        <v>3254</v>
      </c>
      <c r="J1334" s="1642" t="s">
        <v>1539</v>
      </c>
    </row>
    <row r="1335" spans="1:10" s="9" customFormat="1" ht="56.25" x14ac:dyDescent="0.2">
      <c r="A1335" s="1005" t="s">
        <v>3393</v>
      </c>
      <c r="B1335" s="966" t="s">
        <v>1499</v>
      </c>
      <c r="C1335" s="966" t="s">
        <v>3242</v>
      </c>
      <c r="D1335" s="995" t="s">
        <v>3394</v>
      </c>
      <c r="E1335" s="1009">
        <v>350000</v>
      </c>
      <c r="F1335" s="996" t="s">
        <v>3351</v>
      </c>
      <c r="G1335" s="966" t="s">
        <v>104</v>
      </c>
      <c r="H1335" s="970">
        <v>44285</v>
      </c>
      <c r="I1335" s="966" t="s">
        <v>3245</v>
      </c>
      <c r="J1335" s="1642" t="s">
        <v>1539</v>
      </c>
    </row>
    <row r="1336" spans="1:10" s="9" customFormat="1" ht="22.5" x14ac:dyDescent="0.2">
      <c r="A1336" s="845" t="s">
        <v>3395</v>
      </c>
      <c r="B1336" s="966" t="s">
        <v>3241</v>
      </c>
      <c r="C1336" s="966" t="s">
        <v>3242</v>
      </c>
      <c r="D1336" s="995" t="s">
        <v>3396</v>
      </c>
      <c r="E1336" s="1009">
        <v>162000</v>
      </c>
      <c r="F1336" s="996" t="s">
        <v>3397</v>
      </c>
      <c r="G1336" s="966" t="s">
        <v>104</v>
      </c>
      <c r="H1336" s="970">
        <v>44295</v>
      </c>
      <c r="I1336" s="966" t="s">
        <v>3245</v>
      </c>
      <c r="J1336" s="1642" t="s">
        <v>1539</v>
      </c>
    </row>
    <row r="1337" spans="1:10" s="9" customFormat="1" ht="22.5" x14ac:dyDescent="0.2">
      <c r="A1337" s="1005" t="s">
        <v>3398</v>
      </c>
      <c r="B1337" s="995" t="s">
        <v>1554</v>
      </c>
      <c r="C1337" s="966" t="s">
        <v>3242</v>
      </c>
      <c r="D1337" s="995" t="s">
        <v>3399</v>
      </c>
      <c r="E1337" s="1009">
        <v>11762.24</v>
      </c>
      <c r="F1337" s="996" t="s">
        <v>3400</v>
      </c>
      <c r="G1337" s="966" t="s">
        <v>104</v>
      </c>
      <c r="H1337" s="997">
        <v>44299</v>
      </c>
      <c r="I1337" s="966" t="s">
        <v>3401</v>
      </c>
      <c r="J1337" s="1642" t="s">
        <v>3249</v>
      </c>
    </row>
    <row r="1338" spans="1:10" s="9" customFormat="1" ht="33.75" x14ac:dyDescent="0.2">
      <c r="A1338" s="1005" t="s">
        <v>3402</v>
      </c>
      <c r="B1338" s="995" t="s">
        <v>1554</v>
      </c>
      <c r="C1338" s="966" t="s">
        <v>3242</v>
      </c>
      <c r="D1338" s="995" t="s">
        <v>3403</v>
      </c>
      <c r="E1338" s="1009">
        <v>7522.5</v>
      </c>
      <c r="F1338" s="996" t="s">
        <v>3404</v>
      </c>
      <c r="G1338" s="966" t="s">
        <v>104</v>
      </c>
      <c r="H1338" s="997">
        <v>44299</v>
      </c>
      <c r="I1338" s="966" t="s">
        <v>3405</v>
      </c>
      <c r="J1338" s="1642" t="s">
        <v>3249</v>
      </c>
    </row>
    <row r="1339" spans="1:10" s="9" customFormat="1" ht="33.75" x14ac:dyDescent="0.2">
      <c r="A1339" s="1005" t="s">
        <v>3406</v>
      </c>
      <c r="B1339" s="995" t="s">
        <v>1554</v>
      </c>
      <c r="C1339" s="966" t="s">
        <v>3242</v>
      </c>
      <c r="D1339" s="995" t="s">
        <v>3407</v>
      </c>
      <c r="E1339" s="1009">
        <v>16815</v>
      </c>
      <c r="F1339" s="996" t="s">
        <v>3408</v>
      </c>
      <c r="G1339" s="966" t="s">
        <v>104</v>
      </c>
      <c r="H1339" s="997">
        <v>44299</v>
      </c>
      <c r="I1339" s="966" t="s">
        <v>3405</v>
      </c>
      <c r="J1339" s="1642" t="s">
        <v>3249</v>
      </c>
    </row>
    <row r="1340" spans="1:10" s="9" customFormat="1" ht="22.5" x14ac:dyDescent="0.2">
      <c r="A1340" s="845" t="s">
        <v>3409</v>
      </c>
      <c r="B1340" s="966" t="s">
        <v>3241</v>
      </c>
      <c r="C1340" s="966" t="s">
        <v>3242</v>
      </c>
      <c r="D1340" s="995" t="s">
        <v>3410</v>
      </c>
      <c r="E1340" s="1009">
        <v>168000</v>
      </c>
      <c r="F1340" s="996" t="s">
        <v>3411</v>
      </c>
      <c r="G1340" s="966" t="s">
        <v>104</v>
      </c>
      <c r="H1340" s="997">
        <v>44306</v>
      </c>
      <c r="I1340" s="966" t="s">
        <v>3245</v>
      </c>
      <c r="J1340" s="1642" t="s">
        <v>1539</v>
      </c>
    </row>
    <row r="1341" spans="1:10" s="9" customFormat="1" ht="22.5" x14ac:dyDescent="0.2">
      <c r="A1341" s="1005" t="s">
        <v>3412</v>
      </c>
      <c r="B1341" s="966" t="s">
        <v>1499</v>
      </c>
      <c r="C1341" s="966" t="s">
        <v>3242</v>
      </c>
      <c r="D1341" s="995" t="s">
        <v>3413</v>
      </c>
      <c r="E1341" s="1009">
        <v>100000</v>
      </c>
      <c r="F1341" s="996" t="s">
        <v>3414</v>
      </c>
      <c r="G1341" s="966" t="s">
        <v>104</v>
      </c>
      <c r="H1341" s="997">
        <v>44322</v>
      </c>
      <c r="I1341" s="966" t="s">
        <v>3245</v>
      </c>
      <c r="J1341" s="1642" t="s">
        <v>1539</v>
      </c>
    </row>
    <row r="1342" spans="1:10" s="9" customFormat="1" ht="22.5" x14ac:dyDescent="0.2">
      <c r="A1342" s="1005" t="s">
        <v>3415</v>
      </c>
      <c r="B1342" s="966" t="s">
        <v>1499</v>
      </c>
      <c r="C1342" s="966" t="s">
        <v>3242</v>
      </c>
      <c r="D1342" s="995" t="s">
        <v>3416</v>
      </c>
      <c r="E1342" s="1009">
        <v>189970</v>
      </c>
      <c r="F1342" s="996" t="s">
        <v>3417</v>
      </c>
      <c r="G1342" s="966" t="s">
        <v>104</v>
      </c>
      <c r="H1342" s="997">
        <v>44371</v>
      </c>
      <c r="I1342" s="966" t="s">
        <v>3418</v>
      </c>
      <c r="J1342" s="1642" t="s">
        <v>1539</v>
      </c>
    </row>
    <row r="1343" spans="1:10" s="9" customFormat="1" ht="22.5" x14ac:dyDescent="0.2">
      <c r="A1343" s="1005" t="s">
        <v>3419</v>
      </c>
      <c r="B1343" s="966" t="s">
        <v>1499</v>
      </c>
      <c r="C1343" s="966" t="s">
        <v>3242</v>
      </c>
      <c r="D1343" s="995" t="s">
        <v>3420</v>
      </c>
      <c r="E1343" s="1009">
        <v>57600</v>
      </c>
      <c r="F1343" s="996" t="s">
        <v>3351</v>
      </c>
      <c r="G1343" s="966" t="s">
        <v>104</v>
      </c>
      <c r="H1343" s="997">
        <v>44365</v>
      </c>
      <c r="I1343" s="966" t="s">
        <v>3418</v>
      </c>
      <c r="J1343" s="1642" t="s">
        <v>1539</v>
      </c>
    </row>
    <row r="1344" spans="1:10" s="9" customFormat="1" ht="22.5" x14ac:dyDescent="0.2">
      <c r="A1344" s="845" t="s">
        <v>3421</v>
      </c>
      <c r="B1344" s="966" t="s">
        <v>3241</v>
      </c>
      <c r="C1344" s="966" t="s">
        <v>3242</v>
      </c>
      <c r="D1344" s="995" t="s">
        <v>3422</v>
      </c>
      <c r="E1344" s="1008">
        <v>30000</v>
      </c>
      <c r="F1344" s="996" t="s">
        <v>3423</v>
      </c>
      <c r="G1344" s="966" t="s">
        <v>104</v>
      </c>
      <c r="H1344" s="997">
        <v>44355</v>
      </c>
      <c r="I1344" s="966" t="s">
        <v>3352</v>
      </c>
      <c r="J1344" s="1642" t="s">
        <v>1539</v>
      </c>
    </row>
    <row r="1345" spans="1:10" s="9" customFormat="1" ht="22.5" x14ac:dyDescent="0.2">
      <c r="A1345" s="845" t="s">
        <v>3424</v>
      </c>
      <c r="B1345" s="966" t="s">
        <v>3241</v>
      </c>
      <c r="C1345" s="966" t="s">
        <v>3242</v>
      </c>
      <c r="D1345" s="995" t="s">
        <v>3425</v>
      </c>
      <c r="E1345" s="1008">
        <v>47880</v>
      </c>
      <c r="F1345" s="996" t="s">
        <v>3426</v>
      </c>
      <c r="G1345" s="966" t="s">
        <v>104</v>
      </c>
      <c r="H1345" s="997">
        <v>44371</v>
      </c>
      <c r="I1345" s="966" t="s">
        <v>3245</v>
      </c>
      <c r="J1345" s="1642" t="s">
        <v>1539</v>
      </c>
    </row>
    <row r="1346" spans="1:10" s="9" customFormat="1" ht="33.75" x14ac:dyDescent="0.2">
      <c r="A1346" s="845" t="s">
        <v>3427</v>
      </c>
      <c r="B1346" s="966" t="s">
        <v>3241</v>
      </c>
      <c r="C1346" s="966" t="s">
        <v>3242</v>
      </c>
      <c r="D1346" s="995" t="s">
        <v>3428</v>
      </c>
      <c r="E1346" s="1008">
        <v>36000</v>
      </c>
      <c r="F1346" s="996" t="s">
        <v>3429</v>
      </c>
      <c r="G1346" s="966" t="s">
        <v>104</v>
      </c>
      <c r="H1346" s="997">
        <v>44386</v>
      </c>
      <c r="I1346" s="966" t="s">
        <v>3245</v>
      </c>
      <c r="J1346" s="1642" t="s">
        <v>1539</v>
      </c>
    </row>
    <row r="1347" spans="1:10" s="9" customFormat="1" ht="22.5" x14ac:dyDescent="0.2">
      <c r="A1347" s="845" t="s">
        <v>3430</v>
      </c>
      <c r="B1347" s="966" t="s">
        <v>1499</v>
      </c>
      <c r="C1347" s="966" t="s">
        <v>3242</v>
      </c>
      <c r="D1347" s="995" t="s">
        <v>3431</v>
      </c>
      <c r="E1347" s="1008">
        <v>23444.22</v>
      </c>
      <c r="F1347" s="996" t="s">
        <v>3432</v>
      </c>
      <c r="G1347" s="966" t="s">
        <v>104</v>
      </c>
      <c r="H1347" s="997">
        <v>44392</v>
      </c>
      <c r="I1347" s="966" t="s">
        <v>3352</v>
      </c>
      <c r="J1347" s="1642" t="s">
        <v>1539</v>
      </c>
    </row>
    <row r="1348" spans="1:10" s="9" customFormat="1" ht="22.5" x14ac:dyDescent="0.2">
      <c r="A1348" s="845" t="s">
        <v>3433</v>
      </c>
      <c r="B1348" s="966" t="s">
        <v>1547</v>
      </c>
      <c r="C1348" s="966" t="s">
        <v>3242</v>
      </c>
      <c r="D1348" s="995" t="s">
        <v>3434</v>
      </c>
      <c r="E1348" s="1008">
        <v>550895.74</v>
      </c>
      <c r="F1348" s="996" t="s">
        <v>3435</v>
      </c>
      <c r="G1348" s="966" t="s">
        <v>104</v>
      </c>
      <c r="H1348" s="997">
        <v>44397</v>
      </c>
      <c r="I1348" s="966" t="s">
        <v>3436</v>
      </c>
      <c r="J1348" s="1642" t="s">
        <v>1539</v>
      </c>
    </row>
    <row r="1349" spans="1:10" s="9" customFormat="1" ht="22.5" x14ac:dyDescent="0.2">
      <c r="A1349" s="845" t="s">
        <v>3437</v>
      </c>
      <c r="B1349" s="966" t="s">
        <v>3241</v>
      </c>
      <c r="C1349" s="966" t="s">
        <v>3242</v>
      </c>
      <c r="D1349" s="995" t="s">
        <v>3438</v>
      </c>
      <c r="E1349" s="1008">
        <v>390391.2</v>
      </c>
      <c r="F1349" s="996" t="s">
        <v>3439</v>
      </c>
      <c r="G1349" s="966" t="s">
        <v>104</v>
      </c>
      <c r="H1349" s="997">
        <v>44403</v>
      </c>
      <c r="I1349" s="966" t="s">
        <v>3418</v>
      </c>
      <c r="J1349" s="1642" t="s">
        <v>1539</v>
      </c>
    </row>
    <row r="1350" spans="1:10" s="9" customFormat="1" ht="56.25" x14ac:dyDescent="0.2">
      <c r="A1350" s="845" t="s">
        <v>3440</v>
      </c>
      <c r="B1350" s="995" t="s">
        <v>2187</v>
      </c>
      <c r="C1350" s="966" t="s">
        <v>3242</v>
      </c>
      <c r="D1350" s="995" t="s">
        <v>3441</v>
      </c>
      <c r="E1350" s="1008">
        <v>1318487.94</v>
      </c>
      <c r="F1350" s="996" t="s">
        <v>3442</v>
      </c>
      <c r="G1350" s="966" t="s">
        <v>104</v>
      </c>
      <c r="H1350" s="997">
        <v>44407</v>
      </c>
      <c r="I1350" s="966" t="s">
        <v>3443</v>
      </c>
      <c r="J1350" s="1642" t="s">
        <v>1539</v>
      </c>
    </row>
    <row r="1351" spans="1:10" s="9" customFormat="1" ht="22.5" x14ac:dyDescent="0.2">
      <c r="A1351" s="845" t="s">
        <v>3444</v>
      </c>
      <c r="B1351" s="966" t="s">
        <v>1547</v>
      </c>
      <c r="C1351" s="966" t="s">
        <v>3242</v>
      </c>
      <c r="D1351" s="995" t="s">
        <v>3445</v>
      </c>
      <c r="E1351" s="1008">
        <v>100869.75999999999</v>
      </c>
      <c r="F1351" s="996" t="s">
        <v>3446</v>
      </c>
      <c r="G1351" s="966" t="s">
        <v>104</v>
      </c>
      <c r="H1351" s="997">
        <v>44407</v>
      </c>
      <c r="I1351" s="966" t="s">
        <v>3250</v>
      </c>
      <c r="J1351" s="1642" t="s">
        <v>1539</v>
      </c>
    </row>
    <row r="1352" spans="1:10" s="9" customFormat="1" ht="22.5" x14ac:dyDescent="0.2">
      <c r="A1352" s="845" t="s">
        <v>3447</v>
      </c>
      <c r="B1352" s="995" t="s">
        <v>1554</v>
      </c>
      <c r="C1352" s="966" t="s">
        <v>3242</v>
      </c>
      <c r="D1352" s="995" t="s">
        <v>3448</v>
      </c>
      <c r="E1352" s="1008">
        <v>212665.83</v>
      </c>
      <c r="F1352" s="996" t="s">
        <v>3449</v>
      </c>
      <c r="G1352" s="966" t="s">
        <v>104</v>
      </c>
      <c r="H1352" s="997">
        <v>44411</v>
      </c>
      <c r="I1352" s="966" t="s">
        <v>3352</v>
      </c>
      <c r="J1352" s="1642" t="s">
        <v>1539</v>
      </c>
    </row>
    <row r="1353" spans="1:10" s="9" customFormat="1" ht="22.5" x14ac:dyDescent="0.2">
      <c r="A1353" s="845" t="s">
        <v>3450</v>
      </c>
      <c r="B1353" s="966" t="s">
        <v>1499</v>
      </c>
      <c r="C1353" s="966" t="s">
        <v>3242</v>
      </c>
      <c r="D1353" s="995" t="s">
        <v>3451</v>
      </c>
      <c r="E1353" s="1008">
        <v>88900</v>
      </c>
      <c r="F1353" s="996" t="s">
        <v>3452</v>
      </c>
      <c r="G1353" s="966" t="s">
        <v>104</v>
      </c>
      <c r="H1353" s="997">
        <v>44411</v>
      </c>
      <c r="I1353" s="966" t="s">
        <v>3245</v>
      </c>
      <c r="J1353" s="1642" t="s">
        <v>1539</v>
      </c>
    </row>
    <row r="1354" spans="1:10" s="9" customFormat="1" ht="33.75" x14ac:dyDescent="0.2">
      <c r="A1354" s="845" t="s">
        <v>3453</v>
      </c>
      <c r="B1354" s="966" t="s">
        <v>1499</v>
      </c>
      <c r="C1354" s="966" t="s">
        <v>3242</v>
      </c>
      <c r="D1354" s="995" t="s">
        <v>3454</v>
      </c>
      <c r="E1354" s="1008">
        <v>85340.39</v>
      </c>
      <c r="F1354" s="996" t="s">
        <v>3455</v>
      </c>
      <c r="G1354" s="966" t="s">
        <v>104</v>
      </c>
      <c r="H1354" s="997">
        <v>44417</v>
      </c>
      <c r="I1354" s="966" t="s">
        <v>3245</v>
      </c>
      <c r="J1354" s="1642" t="s">
        <v>1539</v>
      </c>
    </row>
    <row r="1355" spans="1:10" s="9" customFormat="1" ht="22.5" x14ac:dyDescent="0.2">
      <c r="A1355" s="845" t="s">
        <v>3456</v>
      </c>
      <c r="B1355" s="966" t="s">
        <v>1499</v>
      </c>
      <c r="C1355" s="966" t="s">
        <v>3242</v>
      </c>
      <c r="D1355" s="995" t="s">
        <v>3457</v>
      </c>
      <c r="E1355" s="1008">
        <v>153745</v>
      </c>
      <c r="F1355" s="996" t="s">
        <v>3432</v>
      </c>
      <c r="G1355" s="966" t="s">
        <v>104</v>
      </c>
      <c r="H1355" s="997">
        <v>44422</v>
      </c>
      <c r="I1355" s="966" t="s">
        <v>3303</v>
      </c>
      <c r="J1355" s="1642" t="s">
        <v>1539</v>
      </c>
    </row>
    <row r="1356" spans="1:10" s="9" customFormat="1" ht="22.5" x14ac:dyDescent="0.2">
      <c r="A1356" s="845" t="s">
        <v>3458</v>
      </c>
      <c r="B1356" s="995" t="s">
        <v>3241</v>
      </c>
      <c r="C1356" s="966" t="s">
        <v>3242</v>
      </c>
      <c r="D1356" s="995" t="s">
        <v>3459</v>
      </c>
      <c r="E1356" s="1008">
        <v>203440</v>
      </c>
      <c r="F1356" s="996" t="s">
        <v>3460</v>
      </c>
      <c r="G1356" s="966" t="s">
        <v>104</v>
      </c>
      <c r="H1356" s="997">
        <v>44427</v>
      </c>
      <c r="I1356" s="966" t="s">
        <v>3254</v>
      </c>
      <c r="J1356" s="1642" t="s">
        <v>1539</v>
      </c>
    </row>
    <row r="1357" spans="1:10" s="9" customFormat="1" ht="22.5" x14ac:dyDescent="0.2">
      <c r="A1357" s="845" t="s">
        <v>3461</v>
      </c>
      <c r="B1357" s="966" t="s">
        <v>1499</v>
      </c>
      <c r="C1357" s="966" t="s">
        <v>3242</v>
      </c>
      <c r="D1357" s="995" t="s">
        <v>3462</v>
      </c>
      <c r="E1357" s="1008">
        <v>71180</v>
      </c>
      <c r="F1357" s="996" t="s">
        <v>3463</v>
      </c>
      <c r="G1357" s="966" t="s">
        <v>104</v>
      </c>
      <c r="H1357" s="997">
        <v>44432</v>
      </c>
      <c r="I1357" s="966" t="s">
        <v>3245</v>
      </c>
      <c r="J1357" s="1642" t="s">
        <v>1539</v>
      </c>
    </row>
    <row r="1358" spans="1:10" s="9" customFormat="1" ht="33.75" x14ac:dyDescent="0.2">
      <c r="A1358" s="845" t="s">
        <v>3464</v>
      </c>
      <c r="B1358" s="966" t="s">
        <v>1499</v>
      </c>
      <c r="C1358" s="966" t="s">
        <v>3242</v>
      </c>
      <c r="D1358" s="995" t="s">
        <v>3465</v>
      </c>
      <c r="E1358" s="1008">
        <v>106170.9</v>
      </c>
      <c r="F1358" s="996" t="s">
        <v>3466</v>
      </c>
      <c r="G1358" s="966" t="s">
        <v>104</v>
      </c>
      <c r="H1358" s="997">
        <v>44441</v>
      </c>
      <c r="I1358" s="966" t="s">
        <v>3467</v>
      </c>
      <c r="J1358" s="1642" t="s">
        <v>1539</v>
      </c>
    </row>
    <row r="1359" spans="1:10" s="9" customFormat="1" ht="22.5" x14ac:dyDescent="0.2">
      <c r="A1359" s="845" t="s">
        <v>3468</v>
      </c>
      <c r="B1359" s="966" t="s">
        <v>1499</v>
      </c>
      <c r="C1359" s="966" t="s">
        <v>3242</v>
      </c>
      <c r="D1359" s="995" t="s">
        <v>3469</v>
      </c>
      <c r="E1359" s="1008">
        <v>196632.25</v>
      </c>
      <c r="F1359" s="996" t="s">
        <v>3285</v>
      </c>
      <c r="G1359" s="966" t="s">
        <v>104</v>
      </c>
      <c r="H1359" s="997">
        <v>44442</v>
      </c>
      <c r="I1359" s="966" t="s">
        <v>3245</v>
      </c>
      <c r="J1359" s="1642" t="s">
        <v>1539</v>
      </c>
    </row>
    <row r="1360" spans="1:10" s="9" customFormat="1" ht="22.5" x14ac:dyDescent="0.2">
      <c r="A1360" s="845" t="s">
        <v>3470</v>
      </c>
      <c r="B1360" s="966" t="s">
        <v>1499</v>
      </c>
      <c r="C1360" s="966" t="s">
        <v>3242</v>
      </c>
      <c r="D1360" s="995" t="s">
        <v>3471</v>
      </c>
      <c r="E1360" s="1008">
        <v>178892</v>
      </c>
      <c r="F1360" s="996" t="s">
        <v>3472</v>
      </c>
      <c r="G1360" s="966" t="s">
        <v>104</v>
      </c>
      <c r="H1360" s="997">
        <v>44449</v>
      </c>
      <c r="I1360" s="966" t="s">
        <v>3245</v>
      </c>
      <c r="J1360" s="1642" t="s">
        <v>1539</v>
      </c>
    </row>
    <row r="1361" spans="1:10" s="9" customFormat="1" ht="22.5" x14ac:dyDescent="0.2">
      <c r="A1361" s="845" t="s">
        <v>3473</v>
      </c>
      <c r="B1361" s="995" t="s">
        <v>3241</v>
      </c>
      <c r="C1361" s="966" t="s">
        <v>3242</v>
      </c>
      <c r="D1361" s="995" t="s">
        <v>3474</v>
      </c>
      <c r="E1361" s="1008">
        <v>132000</v>
      </c>
      <c r="F1361" s="996" t="s">
        <v>3475</v>
      </c>
      <c r="G1361" s="966" t="s">
        <v>104</v>
      </c>
      <c r="H1361" s="997">
        <v>44428</v>
      </c>
      <c r="I1361" s="966" t="s">
        <v>3245</v>
      </c>
      <c r="J1361" s="1642" t="s">
        <v>1539</v>
      </c>
    </row>
    <row r="1362" spans="1:10" s="9" customFormat="1" ht="12" x14ac:dyDescent="0.2">
      <c r="A1362" s="28" t="s">
        <v>355</v>
      </c>
      <c r="B1362" s="849"/>
      <c r="C1362" s="849"/>
      <c r="D1362" s="849"/>
      <c r="E1362" s="752"/>
      <c r="F1362" s="849"/>
      <c r="G1362" s="750"/>
      <c r="H1362" s="750"/>
      <c r="I1362" s="750"/>
      <c r="J1362" s="756"/>
    </row>
    <row r="1363" spans="1:10" s="9" customFormat="1" ht="33.75" x14ac:dyDescent="0.2">
      <c r="A1363" s="845" t="s">
        <v>3476</v>
      </c>
      <c r="B1363" s="966" t="s">
        <v>1499</v>
      </c>
      <c r="C1363" s="966" t="s">
        <v>3242</v>
      </c>
      <c r="D1363" s="1003" t="s">
        <v>1445</v>
      </c>
      <c r="E1363" s="1008">
        <v>59459</v>
      </c>
      <c r="F1363" s="1003" t="s">
        <v>1445</v>
      </c>
      <c r="G1363" s="1003" t="s">
        <v>1445</v>
      </c>
      <c r="H1363" s="1003" t="s">
        <v>1445</v>
      </c>
      <c r="I1363" s="1003" t="s">
        <v>1445</v>
      </c>
      <c r="J1363" s="1642" t="s">
        <v>3477</v>
      </c>
    </row>
    <row r="1364" spans="1:10" s="9" customFormat="1" ht="33.75" x14ac:dyDescent="0.2">
      <c r="A1364" s="845" t="s">
        <v>3478</v>
      </c>
      <c r="B1364" s="966" t="s">
        <v>1499</v>
      </c>
      <c r="C1364" s="966" t="s">
        <v>3242</v>
      </c>
      <c r="D1364" s="1003" t="s">
        <v>1445</v>
      </c>
      <c r="E1364" s="1008">
        <v>337312.77</v>
      </c>
      <c r="F1364" s="1003" t="s">
        <v>1445</v>
      </c>
      <c r="G1364" s="1003" t="s">
        <v>1445</v>
      </c>
      <c r="H1364" s="1003" t="s">
        <v>1445</v>
      </c>
      <c r="I1364" s="1003" t="s">
        <v>1445</v>
      </c>
      <c r="J1364" s="1642" t="s">
        <v>3477</v>
      </c>
    </row>
    <row r="1365" spans="1:10" s="9" customFormat="1" ht="33.75" x14ac:dyDescent="0.2">
      <c r="A1365" s="845" t="s">
        <v>3479</v>
      </c>
      <c r="B1365" s="966" t="s">
        <v>3480</v>
      </c>
      <c r="C1365" s="966" t="s">
        <v>3242</v>
      </c>
      <c r="D1365" s="1003" t="s">
        <v>1445</v>
      </c>
      <c r="E1365" s="1008">
        <v>288875.38</v>
      </c>
      <c r="F1365" s="1003" t="s">
        <v>1445</v>
      </c>
      <c r="G1365" s="1003" t="s">
        <v>1445</v>
      </c>
      <c r="H1365" s="1003" t="s">
        <v>1445</v>
      </c>
      <c r="I1365" s="1003" t="s">
        <v>1445</v>
      </c>
      <c r="J1365" s="1642" t="s">
        <v>3477</v>
      </c>
    </row>
    <row r="1366" spans="1:10" s="9" customFormat="1" ht="33.75" x14ac:dyDescent="0.2">
      <c r="A1366" s="845" t="s">
        <v>3481</v>
      </c>
      <c r="B1366" s="966" t="s">
        <v>3480</v>
      </c>
      <c r="C1366" s="966" t="s">
        <v>3242</v>
      </c>
      <c r="D1366" s="1003" t="s">
        <v>1445</v>
      </c>
      <c r="E1366" s="1008">
        <v>2966251.2</v>
      </c>
      <c r="F1366" s="1003" t="s">
        <v>1445</v>
      </c>
      <c r="G1366" s="1003" t="s">
        <v>1445</v>
      </c>
      <c r="H1366" s="1003" t="s">
        <v>1445</v>
      </c>
      <c r="I1366" s="1003" t="s">
        <v>1445</v>
      </c>
      <c r="J1366" s="1642" t="s">
        <v>3477</v>
      </c>
    </row>
    <row r="1367" spans="1:10" s="9" customFormat="1" ht="33.75" x14ac:dyDescent="0.2">
      <c r="A1367" s="845" t="s">
        <v>3482</v>
      </c>
      <c r="B1367" s="966" t="s">
        <v>3480</v>
      </c>
      <c r="C1367" s="966" t="s">
        <v>3242</v>
      </c>
      <c r="D1367" s="1003" t="s">
        <v>1445</v>
      </c>
      <c r="E1367" s="1008">
        <v>6137806.6600000001</v>
      </c>
      <c r="F1367" s="1003" t="s">
        <v>1445</v>
      </c>
      <c r="G1367" s="1003" t="s">
        <v>1445</v>
      </c>
      <c r="H1367" s="1003" t="s">
        <v>1445</v>
      </c>
      <c r="I1367" s="1003" t="s">
        <v>1445</v>
      </c>
      <c r="J1367" s="1642" t="s">
        <v>3477</v>
      </c>
    </row>
    <row r="1368" spans="1:10" s="9" customFormat="1" ht="33.75" x14ac:dyDescent="0.2">
      <c r="A1368" s="845" t="s">
        <v>3483</v>
      </c>
      <c r="B1368" s="966" t="s">
        <v>3480</v>
      </c>
      <c r="C1368" s="966" t="s">
        <v>3242</v>
      </c>
      <c r="D1368" s="1003" t="s">
        <v>1445</v>
      </c>
      <c r="E1368" s="1008">
        <v>425680.63</v>
      </c>
      <c r="F1368" s="1003" t="s">
        <v>1445</v>
      </c>
      <c r="G1368" s="1003" t="s">
        <v>1445</v>
      </c>
      <c r="H1368" s="1003" t="s">
        <v>1445</v>
      </c>
      <c r="I1368" s="1003" t="s">
        <v>1445</v>
      </c>
      <c r="J1368" s="1642" t="s">
        <v>3477</v>
      </c>
    </row>
    <row r="1369" spans="1:10" s="9" customFormat="1" ht="33.75" x14ac:dyDescent="0.2">
      <c r="A1369" s="845" t="s">
        <v>3484</v>
      </c>
      <c r="B1369" s="966" t="s">
        <v>1499</v>
      </c>
      <c r="C1369" s="966" t="s">
        <v>3242</v>
      </c>
      <c r="D1369" s="1003" t="s">
        <v>1445</v>
      </c>
      <c r="E1369" s="1008">
        <v>42000</v>
      </c>
      <c r="F1369" s="1003" t="s">
        <v>1445</v>
      </c>
      <c r="G1369" s="1003" t="s">
        <v>1445</v>
      </c>
      <c r="H1369" s="1003" t="s">
        <v>1445</v>
      </c>
      <c r="I1369" s="1003" t="s">
        <v>1445</v>
      </c>
      <c r="J1369" s="1642" t="s">
        <v>3477</v>
      </c>
    </row>
    <row r="1370" spans="1:10" s="9" customFormat="1" ht="33.75" x14ac:dyDescent="0.2">
      <c r="A1370" s="845" t="s">
        <v>3485</v>
      </c>
      <c r="B1370" s="966" t="s">
        <v>1499</v>
      </c>
      <c r="C1370" s="966" t="s">
        <v>3242</v>
      </c>
      <c r="D1370" s="1003" t="s">
        <v>1445</v>
      </c>
      <c r="E1370" s="1008">
        <v>250000</v>
      </c>
      <c r="F1370" s="1003" t="s">
        <v>1445</v>
      </c>
      <c r="G1370" s="1003" t="s">
        <v>1445</v>
      </c>
      <c r="H1370" s="1003" t="s">
        <v>1445</v>
      </c>
      <c r="I1370" s="1003" t="s">
        <v>1445</v>
      </c>
      <c r="J1370" s="1642" t="s">
        <v>3477</v>
      </c>
    </row>
    <row r="1371" spans="1:10" s="9" customFormat="1" ht="34.5" thickBot="1" x14ac:dyDescent="0.25">
      <c r="A1371" s="851" t="s">
        <v>3486</v>
      </c>
      <c r="B1371" s="979" t="s">
        <v>3480</v>
      </c>
      <c r="C1371" s="979" t="s">
        <v>3242</v>
      </c>
      <c r="D1371" s="1007" t="s">
        <v>1445</v>
      </c>
      <c r="E1371" s="1012">
        <v>7688712.8600000003</v>
      </c>
      <c r="F1371" s="1007" t="s">
        <v>1445</v>
      </c>
      <c r="G1371" s="1007" t="s">
        <v>1445</v>
      </c>
      <c r="H1371" s="1007" t="s">
        <v>1445</v>
      </c>
      <c r="I1371" s="1007" t="s">
        <v>1445</v>
      </c>
      <c r="J1371" s="1645" t="s">
        <v>3477</v>
      </c>
    </row>
    <row r="1372" spans="1:10" ht="12" thickTop="1" x14ac:dyDescent="0.2"/>
  </sheetData>
  <mergeCells count="25">
    <mergeCell ref="A6:J6"/>
    <mergeCell ref="A479:J479"/>
    <mergeCell ref="A534:J534"/>
    <mergeCell ref="A803:J803"/>
    <mergeCell ref="A387:J387"/>
    <mergeCell ref="A392:A393"/>
    <mergeCell ref="B392:B393"/>
    <mergeCell ref="C392:C393"/>
    <mergeCell ref="A916:J916"/>
    <mergeCell ref="A928:J928"/>
    <mergeCell ref="A968:J968"/>
    <mergeCell ref="B974:B975"/>
    <mergeCell ref="C974:C975"/>
    <mergeCell ref="D974:D975"/>
    <mergeCell ref="E974:E975"/>
    <mergeCell ref="B976:B977"/>
    <mergeCell ref="C976:C977"/>
    <mergeCell ref="D976:D977"/>
    <mergeCell ref="E976:E977"/>
    <mergeCell ref="A1028:J1028"/>
    <mergeCell ref="A1073:J1073"/>
    <mergeCell ref="A1136:J1136"/>
    <mergeCell ref="A1233:J1233"/>
    <mergeCell ref="A1282:J1282"/>
    <mergeCell ref="A1195:J1195"/>
  </mergeCells>
  <phoneticPr fontId="9" type="noConversion"/>
  <hyperlinks>
    <hyperlink ref="A1287" r:id="rId1" display="SERVICIO DE SEGURIDAD Y VIGILANCIA INTEGRAL A NIVEL NACIONAL DEL INDECOPI" xr:uid="{00000000-0004-0000-1300-000000000000}"/>
  </hyperlinks>
  <printOptions horizontalCentered="1"/>
  <pageMargins left="0.23622047244094491" right="0.23622047244094491" top="0.74803149606299213" bottom="0.74803149606299213" header="0.31496062992125984" footer="0.31496062992125984"/>
  <pageSetup scale="61" fitToHeight="0" orientation="landscape" r:id="rId2"/>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1">
    <tabColor theme="9" tint="-0.249977111117893"/>
    <pageSetUpPr fitToPage="1"/>
  </sheetPr>
  <dimension ref="A1:T465"/>
  <sheetViews>
    <sheetView view="pageBreakPreview" topLeftCell="A169" zoomScaleNormal="130" zoomScaleSheetLayoutView="100" zoomScalePageLayoutView="85" workbookViewId="0">
      <selection activeCell="F154" sqref="F154"/>
    </sheetView>
  </sheetViews>
  <sheetFormatPr baseColWidth="10" defaultColWidth="11.42578125" defaultRowHeight="11.25" x14ac:dyDescent="0.2"/>
  <cols>
    <col min="1" max="1" width="60.28515625" style="5" customWidth="1"/>
    <col min="2" max="2" width="11.28515625" style="4" customWidth="1"/>
    <col min="3" max="3" width="12.85546875" style="4" customWidth="1"/>
    <col min="4" max="6" width="13.5703125" style="4" customWidth="1"/>
    <col min="7" max="7" width="50.85546875" style="5" customWidth="1"/>
    <col min="8" max="8" width="28.28515625" style="5" customWidth="1"/>
    <col min="9" max="9" width="3.7109375" style="4" hidden="1" customWidth="1"/>
    <col min="10" max="16384" width="11.42578125" style="4"/>
  </cols>
  <sheetData>
    <row r="1" spans="1:20" s="14" customFormat="1" ht="12.75" x14ac:dyDescent="0.2">
      <c r="A1" s="1394" t="s">
        <v>307</v>
      </c>
      <c r="B1" s="11"/>
      <c r="C1" s="11"/>
      <c r="D1" s="11"/>
      <c r="E1" s="11"/>
      <c r="F1" s="11"/>
      <c r="G1" s="1034"/>
      <c r="H1" s="1035"/>
    </row>
    <row r="2" spans="1:20" s="14" customFormat="1" ht="12.75" x14ac:dyDescent="0.2">
      <c r="A2" s="15" t="s">
        <v>3909</v>
      </c>
      <c r="B2" s="1036"/>
      <c r="C2" s="11"/>
      <c r="D2" s="11"/>
      <c r="E2" s="11"/>
      <c r="F2" s="11"/>
      <c r="G2" s="1034"/>
      <c r="H2" s="1034"/>
      <c r="I2" s="11"/>
      <c r="J2" s="11"/>
      <c r="K2" s="11"/>
      <c r="L2" s="11"/>
      <c r="M2" s="11"/>
      <c r="N2" s="11"/>
      <c r="O2" s="11"/>
      <c r="P2" s="11"/>
      <c r="Q2" s="11"/>
      <c r="R2" s="11"/>
      <c r="S2" s="11"/>
      <c r="T2" s="11"/>
    </row>
    <row r="3" spans="1:20" ht="12" thickBot="1" x14ac:dyDescent="0.25">
      <c r="A3" s="1034"/>
      <c r="B3" s="726"/>
      <c r="C3" s="726"/>
      <c r="D3" s="727"/>
      <c r="E3" s="727"/>
      <c r="F3" s="727"/>
    </row>
    <row r="4" spans="1:20" ht="34.9" customHeight="1" thickTop="1" x14ac:dyDescent="0.2">
      <c r="A4" s="1987" t="s">
        <v>29</v>
      </c>
      <c r="B4" s="2023" t="s">
        <v>244</v>
      </c>
      <c r="C4" s="2023" t="s">
        <v>245</v>
      </c>
      <c r="D4" s="1663" t="s">
        <v>21369</v>
      </c>
      <c r="E4" s="1663" t="s">
        <v>21370</v>
      </c>
      <c r="F4" s="1044" t="s">
        <v>21371</v>
      </c>
      <c r="G4" s="2023" t="s">
        <v>41</v>
      </c>
      <c r="H4" s="1989" t="s">
        <v>88</v>
      </c>
      <c r="I4" s="2022" t="s">
        <v>357</v>
      </c>
    </row>
    <row r="5" spans="1:20" ht="20.45" customHeight="1" thickBot="1" x14ac:dyDescent="0.25">
      <c r="A5" s="1988"/>
      <c r="B5" s="2024"/>
      <c r="C5" s="2024"/>
      <c r="D5" s="49" t="s">
        <v>243</v>
      </c>
      <c r="E5" s="49" t="s">
        <v>243</v>
      </c>
      <c r="F5" s="49" t="s">
        <v>243</v>
      </c>
      <c r="G5" s="2024"/>
      <c r="H5" s="1990"/>
      <c r="I5" s="2022"/>
    </row>
    <row r="6" spans="1:20" s="1037" customFormat="1" ht="16.149999999999999" customHeight="1" thickTop="1" x14ac:dyDescent="0.2">
      <c r="A6" s="2017" t="s">
        <v>3488</v>
      </c>
      <c r="B6" s="2013"/>
      <c r="C6" s="2013"/>
      <c r="D6" s="2013"/>
      <c r="E6" s="2013"/>
      <c r="F6" s="2013"/>
      <c r="G6" s="2013"/>
      <c r="H6" s="2013"/>
      <c r="I6" s="2018"/>
    </row>
    <row r="7" spans="1:20" s="1037" customFormat="1" ht="16.149999999999999" customHeight="1" thickBot="1" x14ac:dyDescent="0.25">
      <c r="A7" s="2017" t="s">
        <v>3489</v>
      </c>
      <c r="B7" s="2013"/>
      <c r="C7" s="2013"/>
      <c r="D7" s="2013"/>
      <c r="E7" s="2013"/>
      <c r="F7" s="2013"/>
      <c r="G7" s="2013"/>
      <c r="H7" s="2013"/>
      <c r="I7" s="2019"/>
    </row>
    <row r="8" spans="1:20" ht="23.25" thickTop="1" x14ac:dyDescent="0.2">
      <c r="A8" s="1047" t="s">
        <v>21810</v>
      </c>
      <c r="B8" s="1048" t="s">
        <v>1445</v>
      </c>
      <c r="C8" s="1048" t="s">
        <v>3490</v>
      </c>
      <c r="D8" s="1049">
        <v>7000</v>
      </c>
      <c r="E8" s="1049">
        <v>0</v>
      </c>
      <c r="F8" s="1049"/>
      <c r="G8" s="1050" t="s">
        <v>21815</v>
      </c>
      <c r="H8" s="1051" t="s">
        <v>21818</v>
      </c>
      <c r="I8" s="52" t="s">
        <v>3491</v>
      </c>
    </row>
    <row r="9" spans="1:20" ht="22.5" x14ac:dyDescent="0.2">
      <c r="A9" s="770" t="s">
        <v>21811</v>
      </c>
      <c r="B9" s="711" t="s">
        <v>1445</v>
      </c>
      <c r="C9" s="711" t="s">
        <v>3492</v>
      </c>
      <c r="D9" s="1045">
        <v>10000</v>
      </c>
      <c r="E9" s="1045"/>
      <c r="F9" s="1045"/>
      <c r="G9" s="712" t="s">
        <v>21816</v>
      </c>
      <c r="H9" s="1052" t="s">
        <v>21818</v>
      </c>
      <c r="I9" s="52" t="s">
        <v>3491</v>
      </c>
    </row>
    <row r="10" spans="1:20" ht="22.5" x14ac:dyDescent="0.2">
      <c r="A10" s="770" t="s">
        <v>21812</v>
      </c>
      <c r="B10" s="711" t="s">
        <v>1445</v>
      </c>
      <c r="C10" s="711">
        <v>15605536589</v>
      </c>
      <c r="D10" s="1045">
        <v>62926</v>
      </c>
      <c r="E10" s="1045">
        <v>33972</v>
      </c>
      <c r="F10" s="1045"/>
      <c r="G10" s="712" t="s">
        <v>21817</v>
      </c>
      <c r="H10" s="1052" t="s">
        <v>21818</v>
      </c>
      <c r="I10" s="52" t="s">
        <v>3491</v>
      </c>
    </row>
    <row r="11" spans="1:20" ht="22.5" x14ac:dyDescent="0.2">
      <c r="A11" s="770" t="s">
        <v>21813</v>
      </c>
      <c r="B11" s="711" t="s">
        <v>3493</v>
      </c>
      <c r="C11" s="711" t="s">
        <v>66</v>
      </c>
      <c r="D11" s="1045">
        <v>0</v>
      </c>
      <c r="E11" s="1045"/>
      <c r="F11" s="1045">
        <v>150000</v>
      </c>
      <c r="G11" s="712" t="s">
        <v>3494</v>
      </c>
      <c r="H11" s="1052" t="s">
        <v>21818</v>
      </c>
      <c r="I11" s="1046" t="s">
        <v>3495</v>
      </c>
    </row>
    <row r="12" spans="1:20" ht="23.25" thickBot="1" x14ac:dyDescent="0.25">
      <c r="A12" s="898" t="s">
        <v>21814</v>
      </c>
      <c r="B12" s="795" t="s">
        <v>66</v>
      </c>
      <c r="C12" s="795">
        <v>20180483</v>
      </c>
      <c r="D12" s="1053"/>
      <c r="E12" s="1053"/>
      <c r="F12" s="1053">
        <v>180854</v>
      </c>
      <c r="G12" s="993" t="s">
        <v>3494</v>
      </c>
      <c r="H12" s="1054" t="s">
        <v>21818</v>
      </c>
      <c r="I12" s="1046" t="s">
        <v>3491</v>
      </c>
    </row>
    <row r="13" spans="1:20" s="1037" customFormat="1" ht="17.45" customHeight="1" thickTop="1" thickBot="1" x14ac:dyDescent="0.25">
      <c r="A13" s="2020" t="s">
        <v>3496</v>
      </c>
      <c r="B13" s="2020"/>
      <c r="C13" s="2020"/>
      <c r="D13" s="2020"/>
      <c r="E13" s="2020"/>
      <c r="F13" s="2020"/>
      <c r="G13" s="2020"/>
      <c r="H13" s="2020"/>
      <c r="I13" s="2021"/>
    </row>
    <row r="14" spans="1:20" ht="23.25" thickTop="1" x14ac:dyDescent="0.2">
      <c r="A14" s="1047" t="s">
        <v>21819</v>
      </c>
      <c r="B14" s="1048" t="s">
        <v>66</v>
      </c>
      <c r="C14" s="1048">
        <v>23974636</v>
      </c>
      <c r="D14" s="1058">
        <v>20000</v>
      </c>
      <c r="E14" s="1058"/>
      <c r="F14" s="1058"/>
      <c r="G14" s="1050" t="s">
        <v>21841</v>
      </c>
      <c r="H14" s="1051" t="s">
        <v>21818</v>
      </c>
      <c r="I14" s="1661">
        <v>232721</v>
      </c>
    </row>
    <row r="15" spans="1:20" ht="34.9" customHeight="1" x14ac:dyDescent="0.2">
      <c r="A15" s="770" t="s">
        <v>21820</v>
      </c>
      <c r="B15" s="711" t="s">
        <v>66</v>
      </c>
      <c r="C15" s="711">
        <v>23974636</v>
      </c>
      <c r="D15" s="1059">
        <v>30000</v>
      </c>
      <c r="E15" s="1059"/>
      <c r="F15" s="1059"/>
      <c r="G15" s="712" t="s">
        <v>21842</v>
      </c>
      <c r="H15" s="1052" t="s">
        <v>21818</v>
      </c>
      <c r="I15" s="1662">
        <v>232721</v>
      </c>
    </row>
    <row r="16" spans="1:20" ht="22.5" x14ac:dyDescent="0.2">
      <c r="A16" s="770" t="s">
        <v>21821</v>
      </c>
      <c r="B16" s="711"/>
      <c r="C16" s="711">
        <v>23974636</v>
      </c>
      <c r="D16" s="1059">
        <v>20000</v>
      </c>
      <c r="E16" s="1059"/>
      <c r="F16" s="1059"/>
      <c r="G16" s="712" t="s">
        <v>21843</v>
      </c>
      <c r="H16" s="1052" t="s">
        <v>21818</v>
      </c>
      <c r="I16" s="1662">
        <v>232721</v>
      </c>
    </row>
    <row r="17" spans="1:9" ht="21.6" customHeight="1" x14ac:dyDescent="0.2">
      <c r="A17" s="770" t="s">
        <v>21822</v>
      </c>
      <c r="B17" s="711" t="s">
        <v>821</v>
      </c>
      <c r="C17" s="711"/>
      <c r="D17" s="1059">
        <v>6626</v>
      </c>
      <c r="E17" s="1059"/>
      <c r="F17" s="1059"/>
      <c r="G17" s="712" t="s">
        <v>21844</v>
      </c>
      <c r="H17" s="1052" t="s">
        <v>21818</v>
      </c>
      <c r="I17" s="1662">
        <v>232711</v>
      </c>
    </row>
    <row r="18" spans="1:9" ht="25.15" customHeight="1" x14ac:dyDescent="0.2">
      <c r="A18" s="770" t="s">
        <v>21823</v>
      </c>
      <c r="B18" s="711" t="s">
        <v>822</v>
      </c>
      <c r="C18" s="711"/>
      <c r="D18" s="1059">
        <v>30644</v>
      </c>
      <c r="E18" s="1059"/>
      <c r="F18" s="1059"/>
      <c r="G18" s="712" t="s">
        <v>21845</v>
      </c>
      <c r="H18" s="1052" t="s">
        <v>21818</v>
      </c>
      <c r="I18" s="1662">
        <v>232711</v>
      </c>
    </row>
    <row r="19" spans="1:9" ht="35.450000000000003" customHeight="1" x14ac:dyDescent="0.2">
      <c r="A19" s="770" t="s">
        <v>21824</v>
      </c>
      <c r="B19" s="711" t="s">
        <v>823</v>
      </c>
      <c r="C19" s="711"/>
      <c r="D19" s="1059">
        <v>34400</v>
      </c>
      <c r="E19" s="1059"/>
      <c r="F19" s="1059"/>
      <c r="G19" s="712" t="s">
        <v>21846</v>
      </c>
      <c r="H19" s="1052" t="s">
        <v>21818</v>
      </c>
      <c r="I19" s="1662">
        <v>232711</v>
      </c>
    </row>
    <row r="20" spans="1:9" ht="24" customHeight="1" x14ac:dyDescent="0.2">
      <c r="A20" s="770" t="s">
        <v>21825</v>
      </c>
      <c r="B20" s="711" t="s">
        <v>824</v>
      </c>
      <c r="C20" s="711"/>
      <c r="D20" s="1059">
        <v>34000</v>
      </c>
      <c r="E20" s="1059"/>
      <c r="F20" s="1059"/>
      <c r="G20" s="712" t="s">
        <v>21847</v>
      </c>
      <c r="H20" s="1052" t="s">
        <v>21818</v>
      </c>
      <c r="I20" s="1662">
        <v>232711</v>
      </c>
    </row>
    <row r="21" spans="1:9" ht="53.45" customHeight="1" x14ac:dyDescent="0.2">
      <c r="A21" s="770" t="s">
        <v>21826</v>
      </c>
      <c r="B21" s="711" t="s">
        <v>823</v>
      </c>
      <c r="C21" s="711"/>
      <c r="D21" s="1059">
        <v>34400</v>
      </c>
      <c r="E21" s="1059"/>
      <c r="F21" s="1059"/>
      <c r="G21" s="712" t="s">
        <v>21848</v>
      </c>
      <c r="H21" s="1052" t="s">
        <v>21818</v>
      </c>
      <c r="I21" s="1662">
        <v>232711</v>
      </c>
    </row>
    <row r="22" spans="1:9" ht="33.6" customHeight="1" x14ac:dyDescent="0.2">
      <c r="A22" s="770" t="s">
        <v>21827</v>
      </c>
      <c r="B22" s="711" t="s">
        <v>825</v>
      </c>
      <c r="C22" s="711"/>
      <c r="D22" s="1059">
        <v>31480</v>
      </c>
      <c r="E22" s="1059"/>
      <c r="F22" s="1059"/>
      <c r="G22" s="712" t="s">
        <v>21849</v>
      </c>
      <c r="H22" s="1052" t="s">
        <v>21818</v>
      </c>
      <c r="I22" s="1662">
        <v>232711</v>
      </c>
    </row>
    <row r="23" spans="1:9" ht="33.6" customHeight="1" x14ac:dyDescent="0.2">
      <c r="A23" s="770" t="s">
        <v>21828</v>
      </c>
      <c r="B23" s="711" t="s">
        <v>822</v>
      </c>
      <c r="C23" s="711"/>
      <c r="D23" s="1059">
        <v>34000</v>
      </c>
      <c r="E23" s="1059"/>
      <c r="F23" s="1059"/>
      <c r="G23" s="712" t="s">
        <v>21850</v>
      </c>
      <c r="H23" s="1052" t="s">
        <v>21818</v>
      </c>
      <c r="I23" s="1662">
        <v>232711</v>
      </c>
    </row>
    <row r="24" spans="1:9" ht="22.5" x14ac:dyDescent="0.2">
      <c r="A24" s="770" t="s">
        <v>21836</v>
      </c>
      <c r="B24" s="711">
        <v>20555113499</v>
      </c>
      <c r="C24" s="711"/>
      <c r="D24" s="1059">
        <v>34400</v>
      </c>
      <c r="E24" s="1059"/>
      <c r="F24" s="1059"/>
      <c r="G24" s="969" t="s">
        <v>21851</v>
      </c>
      <c r="H24" s="1052" t="s">
        <v>21818</v>
      </c>
      <c r="I24" s="1662">
        <v>232711</v>
      </c>
    </row>
    <row r="25" spans="1:9" ht="22.5" x14ac:dyDescent="0.2">
      <c r="A25" s="770" t="s">
        <v>21837</v>
      </c>
      <c r="B25" s="711">
        <v>20124163693</v>
      </c>
      <c r="C25" s="711"/>
      <c r="D25" s="1059">
        <v>20000</v>
      </c>
      <c r="E25" s="1059"/>
      <c r="F25" s="1059"/>
      <c r="G25" s="969" t="s">
        <v>21852</v>
      </c>
      <c r="H25" s="1052" t="s">
        <v>21818</v>
      </c>
      <c r="I25" s="1662">
        <v>232711</v>
      </c>
    </row>
    <row r="26" spans="1:9" ht="45" x14ac:dyDescent="0.2">
      <c r="A26" s="770" t="s">
        <v>21829</v>
      </c>
      <c r="B26" s="711">
        <v>20294066421</v>
      </c>
      <c r="C26" s="711"/>
      <c r="D26" s="1059">
        <v>17000</v>
      </c>
      <c r="E26" s="1059"/>
      <c r="F26" s="1059"/>
      <c r="G26" s="969" t="s">
        <v>21853</v>
      </c>
      <c r="H26" s="1052" t="s">
        <v>21818</v>
      </c>
      <c r="I26" s="1662">
        <v>232711</v>
      </c>
    </row>
    <row r="27" spans="1:9" ht="22.5" x14ac:dyDescent="0.2">
      <c r="A27" s="770" t="s">
        <v>21838</v>
      </c>
      <c r="B27" s="711">
        <v>20510037562</v>
      </c>
      <c r="C27" s="711"/>
      <c r="D27" s="1059">
        <v>13000</v>
      </c>
      <c r="E27" s="1059"/>
      <c r="F27" s="1059"/>
      <c r="G27" s="969" t="s">
        <v>21854</v>
      </c>
      <c r="H27" s="1052" t="s">
        <v>21818</v>
      </c>
      <c r="I27" s="1662">
        <v>232711</v>
      </c>
    </row>
    <row r="28" spans="1:9" ht="45" x14ac:dyDescent="0.2">
      <c r="A28" s="770" t="s">
        <v>21830</v>
      </c>
      <c r="B28" s="711">
        <v>20522997642</v>
      </c>
      <c r="C28" s="711"/>
      <c r="D28" s="1059">
        <v>8976</v>
      </c>
      <c r="E28" s="1059"/>
      <c r="F28" s="1059"/>
      <c r="G28" s="969" t="s">
        <v>21855</v>
      </c>
      <c r="H28" s="1052" t="s">
        <v>21818</v>
      </c>
      <c r="I28" s="1662">
        <v>232711</v>
      </c>
    </row>
    <row r="29" spans="1:9" ht="45" x14ac:dyDescent="0.2">
      <c r="A29" s="770" t="s">
        <v>21831</v>
      </c>
      <c r="B29" s="711" t="s">
        <v>826</v>
      </c>
      <c r="C29" s="711"/>
      <c r="D29" s="1059"/>
      <c r="E29" s="1059">
        <v>13464</v>
      </c>
      <c r="F29" s="1059"/>
      <c r="G29" s="969" t="s">
        <v>21856</v>
      </c>
      <c r="H29" s="1052" t="s">
        <v>21818</v>
      </c>
      <c r="I29" s="1662">
        <v>232711</v>
      </c>
    </row>
    <row r="30" spans="1:9" ht="22.5" x14ac:dyDescent="0.2">
      <c r="A30" s="770" t="s">
        <v>21839</v>
      </c>
      <c r="B30" s="711" t="s">
        <v>822</v>
      </c>
      <c r="C30" s="711"/>
      <c r="D30" s="1059"/>
      <c r="E30" s="1059">
        <v>17000</v>
      </c>
      <c r="F30" s="1059"/>
      <c r="G30" s="969" t="s">
        <v>21857</v>
      </c>
      <c r="H30" s="1052" t="s">
        <v>21818</v>
      </c>
      <c r="I30" s="1662">
        <v>232711</v>
      </c>
    </row>
    <row r="31" spans="1:9" ht="36.6" customHeight="1" x14ac:dyDescent="0.2">
      <c r="A31" s="770" t="s">
        <v>21832</v>
      </c>
      <c r="B31" s="711" t="s">
        <v>827</v>
      </c>
      <c r="C31" s="711"/>
      <c r="D31" s="1059"/>
      <c r="E31" s="1059">
        <v>4488.91</v>
      </c>
      <c r="F31" s="1059"/>
      <c r="G31" s="969" t="s">
        <v>21858</v>
      </c>
      <c r="H31" s="1052" t="s">
        <v>21818</v>
      </c>
      <c r="I31" s="1662">
        <v>232711</v>
      </c>
    </row>
    <row r="32" spans="1:9" ht="38.450000000000003" customHeight="1" x14ac:dyDescent="0.2">
      <c r="A32" s="770" t="s">
        <v>21833</v>
      </c>
      <c r="B32" s="711">
        <v>20294066421</v>
      </c>
      <c r="C32" s="711"/>
      <c r="D32" s="1059"/>
      <c r="E32" s="1059">
        <v>17500</v>
      </c>
      <c r="F32" s="1059"/>
      <c r="G32" s="969" t="s">
        <v>21859</v>
      </c>
      <c r="H32" s="1052" t="s">
        <v>21818</v>
      </c>
      <c r="I32" s="1662">
        <v>232711</v>
      </c>
    </row>
    <row r="33" spans="1:9" ht="35.450000000000003" customHeight="1" x14ac:dyDescent="0.2">
      <c r="A33" s="770" t="s">
        <v>21834</v>
      </c>
      <c r="B33" s="711">
        <v>20600603401</v>
      </c>
      <c r="C33" s="711"/>
      <c r="D33" s="1059"/>
      <c r="E33" s="1059">
        <v>5310</v>
      </c>
      <c r="F33" s="1059"/>
      <c r="G33" s="969" t="s">
        <v>21860</v>
      </c>
      <c r="H33" s="1052" t="s">
        <v>21818</v>
      </c>
      <c r="I33" s="1662">
        <v>232711</v>
      </c>
    </row>
    <row r="34" spans="1:9" ht="45" x14ac:dyDescent="0.2">
      <c r="A34" s="770" t="s">
        <v>21835</v>
      </c>
      <c r="B34" s="711"/>
      <c r="C34" s="711">
        <v>10278008</v>
      </c>
      <c r="D34" s="1059"/>
      <c r="E34" s="1059">
        <v>11616</v>
      </c>
      <c r="F34" s="1059"/>
      <c r="G34" s="969" t="s">
        <v>21861</v>
      </c>
      <c r="H34" s="1052" t="s">
        <v>21818</v>
      </c>
      <c r="I34" s="1662">
        <v>232721</v>
      </c>
    </row>
    <row r="35" spans="1:9" ht="22.5" x14ac:dyDescent="0.2">
      <c r="A35" s="770" t="s">
        <v>21840</v>
      </c>
      <c r="B35" s="711"/>
      <c r="C35" s="711"/>
      <c r="D35" s="1059"/>
      <c r="E35" s="1059"/>
      <c r="F35" s="1059">
        <v>240000</v>
      </c>
      <c r="G35" s="969" t="s">
        <v>21862</v>
      </c>
      <c r="H35" s="1052" t="s">
        <v>21818</v>
      </c>
      <c r="I35" s="1662">
        <v>232721</v>
      </c>
    </row>
    <row r="36" spans="1:9" ht="12" thickBot="1" x14ac:dyDescent="0.25">
      <c r="A36" s="33" t="s">
        <v>30</v>
      </c>
      <c r="B36" s="49"/>
      <c r="C36" s="49"/>
      <c r="D36" s="1060">
        <f>SUM(D8:D35)</f>
        <v>448852</v>
      </c>
      <c r="E36" s="1060">
        <f t="shared" ref="E36" si="0">SUM(E8:E35)</f>
        <v>103350.91</v>
      </c>
      <c r="F36" s="1060">
        <f>SUM(F8:F35)</f>
        <v>570854</v>
      </c>
      <c r="G36" s="1056"/>
      <c r="H36" s="1067"/>
      <c r="I36" s="1074"/>
    </row>
    <row r="37" spans="1:9" ht="26.45" customHeight="1" thickTop="1" thickBot="1" x14ac:dyDescent="0.25">
      <c r="A37" s="2013" t="s">
        <v>3497</v>
      </c>
      <c r="B37" s="2013"/>
      <c r="C37" s="2013"/>
      <c r="D37" s="2013"/>
      <c r="E37" s="2013"/>
      <c r="F37" s="2013"/>
      <c r="G37" s="2013"/>
      <c r="H37" s="2013"/>
      <c r="I37" s="2014"/>
    </row>
    <row r="38" spans="1:9" ht="23.45" customHeight="1" thickTop="1" x14ac:dyDescent="0.2">
      <c r="A38" s="1069" t="s">
        <v>21372</v>
      </c>
      <c r="B38" s="1062"/>
      <c r="C38" s="1062"/>
      <c r="D38" s="1063"/>
      <c r="E38" s="1063"/>
      <c r="F38" s="1063">
        <v>120000</v>
      </c>
      <c r="G38" s="1064" t="s">
        <v>21372</v>
      </c>
      <c r="H38" s="1864" t="s">
        <v>21818</v>
      </c>
      <c r="I38" s="51"/>
    </row>
    <row r="39" spans="1:9" ht="12" thickBot="1" x14ac:dyDescent="0.25">
      <c r="A39" s="33" t="s">
        <v>30</v>
      </c>
      <c r="B39" s="49"/>
      <c r="C39" s="49"/>
      <c r="D39" s="1055"/>
      <c r="E39" s="1055"/>
      <c r="F39" s="1055">
        <f>+F38</f>
        <v>120000</v>
      </c>
      <c r="G39" s="1056"/>
      <c r="H39" s="1067"/>
      <c r="I39" s="1061"/>
    </row>
    <row r="40" spans="1:9" ht="28.15" customHeight="1" thickTop="1" thickBot="1" x14ac:dyDescent="0.25">
      <c r="A40" s="2013" t="s">
        <v>3498</v>
      </c>
      <c r="B40" s="2013"/>
      <c r="C40" s="2013"/>
      <c r="D40" s="2013"/>
      <c r="E40" s="2013"/>
      <c r="F40" s="2013"/>
      <c r="G40" s="2013"/>
      <c r="H40" s="2013"/>
      <c r="I40" s="2015"/>
    </row>
    <row r="41" spans="1:9" ht="45.75" thickTop="1" x14ac:dyDescent="0.2">
      <c r="A41" s="1069" t="s">
        <v>3499</v>
      </c>
      <c r="B41" s="1062">
        <v>20603273801</v>
      </c>
      <c r="C41" s="1062"/>
      <c r="D41" s="1070">
        <v>20450</v>
      </c>
      <c r="E41" s="1063">
        <v>0</v>
      </c>
      <c r="F41" s="1063">
        <v>0</v>
      </c>
      <c r="G41" s="1064" t="s">
        <v>3500</v>
      </c>
      <c r="H41" s="1065" t="s">
        <v>3501</v>
      </c>
      <c r="I41" s="51" t="s">
        <v>3502</v>
      </c>
    </row>
    <row r="42" spans="1:9" ht="12" thickBot="1" x14ac:dyDescent="0.25">
      <c r="A42" s="33" t="s">
        <v>30</v>
      </c>
      <c r="B42" s="49"/>
      <c r="C42" s="49"/>
      <c r="D42" s="1057">
        <f>+D41</f>
        <v>20450</v>
      </c>
      <c r="E42" s="1055">
        <f t="shared" ref="E42:F42" si="1">+E41</f>
        <v>0</v>
      </c>
      <c r="F42" s="1055">
        <f t="shared" si="1"/>
        <v>0</v>
      </c>
      <c r="G42" s="1056"/>
      <c r="H42" s="1067"/>
      <c r="I42" s="1061"/>
    </row>
    <row r="43" spans="1:9" ht="27" customHeight="1" thickTop="1" thickBot="1" x14ac:dyDescent="0.25">
      <c r="A43" s="2013" t="s">
        <v>3503</v>
      </c>
      <c r="B43" s="2013"/>
      <c r="C43" s="2013"/>
      <c r="D43" s="2013"/>
      <c r="E43" s="2013"/>
      <c r="F43" s="2013"/>
      <c r="G43" s="2013"/>
      <c r="H43" s="2013"/>
      <c r="I43" s="2016"/>
    </row>
    <row r="44" spans="1:9" ht="34.5" thickTop="1" x14ac:dyDescent="0.2">
      <c r="A44" s="1069" t="s">
        <v>21863</v>
      </c>
      <c r="B44" s="1062"/>
      <c r="C44" s="1068" t="s">
        <v>3504</v>
      </c>
      <c r="D44" s="1070">
        <v>115000</v>
      </c>
      <c r="E44" s="1070"/>
      <c r="F44" s="1070"/>
      <c r="G44" s="1064" t="s">
        <v>3505</v>
      </c>
      <c r="H44" s="1065" t="s">
        <v>21871</v>
      </c>
      <c r="I44" s="1072"/>
    </row>
    <row r="45" spans="1:9" ht="22.5" x14ac:dyDescent="0.2">
      <c r="A45" s="903" t="s">
        <v>21864</v>
      </c>
      <c r="B45" s="46"/>
      <c r="C45" s="1040" t="s">
        <v>3506</v>
      </c>
      <c r="D45" s="1071">
        <v>30000</v>
      </c>
      <c r="E45" s="1071"/>
      <c r="F45" s="1071"/>
      <c r="G45" s="1039" t="s">
        <v>3507</v>
      </c>
      <c r="H45" s="1066" t="s">
        <v>21871</v>
      </c>
      <c r="I45" s="1073"/>
    </row>
    <row r="46" spans="1:9" ht="13.9" customHeight="1" x14ac:dyDescent="0.2">
      <c r="A46" s="903" t="s">
        <v>21865</v>
      </c>
      <c r="B46" s="46"/>
      <c r="C46" s="1040" t="s">
        <v>3508</v>
      </c>
      <c r="D46" s="1071">
        <v>18000</v>
      </c>
      <c r="E46" s="1071"/>
      <c r="F46" s="1071"/>
      <c r="G46" s="1039" t="s">
        <v>3509</v>
      </c>
      <c r="H46" s="1066" t="s">
        <v>21871</v>
      </c>
      <c r="I46" s="1073"/>
    </row>
    <row r="47" spans="1:9" ht="33.75" x14ac:dyDescent="0.2">
      <c r="A47" s="903" t="s">
        <v>21866</v>
      </c>
      <c r="B47" s="1040" t="s">
        <v>3510</v>
      </c>
      <c r="C47" s="46" t="s">
        <v>66</v>
      </c>
      <c r="D47" s="1071"/>
      <c r="E47" s="1071">
        <v>848670</v>
      </c>
      <c r="F47" s="1071"/>
      <c r="G47" s="1039" t="s">
        <v>3511</v>
      </c>
      <c r="H47" s="1066" t="s">
        <v>21871</v>
      </c>
      <c r="I47" s="1073"/>
    </row>
    <row r="48" spans="1:9" ht="35.450000000000003" customHeight="1" x14ac:dyDescent="0.2">
      <c r="A48" s="903" t="s">
        <v>21867</v>
      </c>
      <c r="B48" s="1040" t="s">
        <v>3512</v>
      </c>
      <c r="C48" s="46"/>
      <c r="D48" s="1071"/>
      <c r="E48" s="1071">
        <v>339032</v>
      </c>
      <c r="F48" s="1071"/>
      <c r="G48" s="1039" t="s">
        <v>3513</v>
      </c>
      <c r="H48" s="1066" t="s">
        <v>21871</v>
      </c>
      <c r="I48" s="1073"/>
    </row>
    <row r="49" spans="1:9" ht="28.15" customHeight="1" x14ac:dyDescent="0.2">
      <c r="A49" s="903" t="s">
        <v>21868</v>
      </c>
      <c r="B49" s="1040" t="s">
        <v>3514</v>
      </c>
      <c r="C49" s="46"/>
      <c r="D49" s="1071"/>
      <c r="E49" s="1071">
        <v>3500</v>
      </c>
      <c r="F49" s="1071"/>
      <c r="G49" s="1039" t="s">
        <v>3515</v>
      </c>
      <c r="H49" s="1066" t="s">
        <v>21871</v>
      </c>
      <c r="I49" s="1073"/>
    </row>
    <row r="50" spans="1:9" ht="26.45" customHeight="1" x14ac:dyDescent="0.2">
      <c r="A50" s="903" t="s">
        <v>21869</v>
      </c>
      <c r="B50" s="46"/>
      <c r="C50" s="1040" t="s">
        <v>3516</v>
      </c>
      <c r="D50" s="1071"/>
      <c r="E50" s="1071">
        <v>29400</v>
      </c>
      <c r="F50" s="1071"/>
      <c r="G50" s="1039"/>
      <c r="H50" s="1066" t="s">
        <v>21871</v>
      </c>
      <c r="I50" s="1073"/>
    </row>
    <row r="51" spans="1:9" ht="15" customHeight="1" x14ac:dyDescent="0.2">
      <c r="A51" s="903" t="s">
        <v>21870</v>
      </c>
      <c r="B51" s="46"/>
      <c r="C51" s="46"/>
      <c r="D51" s="1071"/>
      <c r="E51" s="1071"/>
      <c r="F51" s="1071">
        <v>350000</v>
      </c>
      <c r="G51" s="1039" t="s">
        <v>3517</v>
      </c>
      <c r="H51" s="1066" t="s">
        <v>21871</v>
      </c>
      <c r="I51" s="1073"/>
    </row>
    <row r="52" spans="1:9" ht="15" customHeight="1" x14ac:dyDescent="0.2">
      <c r="A52" s="903" t="s">
        <v>21870</v>
      </c>
      <c r="B52" s="46"/>
      <c r="C52" s="46"/>
      <c r="D52" s="1071"/>
      <c r="E52" s="1071"/>
      <c r="F52" s="1071">
        <v>271149</v>
      </c>
      <c r="G52" s="1039" t="s">
        <v>3518</v>
      </c>
      <c r="H52" s="1066" t="s">
        <v>21871</v>
      </c>
      <c r="I52" s="1073"/>
    </row>
    <row r="53" spans="1:9" ht="12" thickBot="1" x14ac:dyDescent="0.25">
      <c r="A53" s="33" t="s">
        <v>30</v>
      </c>
      <c r="B53" s="49"/>
      <c r="C53" s="49"/>
      <c r="D53" s="1057">
        <f>SUM(D44:D52)</f>
        <v>163000</v>
      </c>
      <c r="E53" s="1057">
        <f t="shared" ref="E53:F53" si="2">SUM(E44:E52)</f>
        <v>1220602</v>
      </c>
      <c r="F53" s="1057">
        <f t="shared" si="2"/>
        <v>621149</v>
      </c>
      <c r="G53" s="1056"/>
      <c r="H53" s="1067"/>
      <c r="I53" s="1074"/>
    </row>
    <row r="54" spans="1:9" ht="27.6" customHeight="1" thickTop="1" thickBot="1" x14ac:dyDescent="0.25">
      <c r="A54" s="2013" t="s">
        <v>2416</v>
      </c>
      <c r="B54" s="2013"/>
      <c r="C54" s="2013"/>
      <c r="D54" s="2013"/>
      <c r="E54" s="2013"/>
      <c r="F54" s="2013"/>
      <c r="G54" s="2013"/>
      <c r="H54" s="2013"/>
      <c r="I54" s="2013"/>
    </row>
    <row r="55" spans="1:9" ht="23.25" thickTop="1" x14ac:dyDescent="0.2">
      <c r="A55" s="1069" t="s">
        <v>3519</v>
      </c>
      <c r="B55" s="1062">
        <v>20156178889</v>
      </c>
      <c r="C55" s="1068" t="s">
        <v>66</v>
      </c>
      <c r="D55" s="1070">
        <v>240000</v>
      </c>
      <c r="E55" s="1070"/>
      <c r="F55" s="1070"/>
      <c r="G55" s="1064" t="s">
        <v>3494</v>
      </c>
      <c r="H55" s="1065" t="s">
        <v>3520</v>
      </c>
      <c r="I55" s="1072">
        <v>232711</v>
      </c>
    </row>
    <row r="56" spans="1:9" ht="24" customHeight="1" x14ac:dyDescent="0.2">
      <c r="A56" s="903" t="s">
        <v>3521</v>
      </c>
      <c r="B56" s="46">
        <v>20156178889</v>
      </c>
      <c r="C56" s="1040" t="s">
        <v>66</v>
      </c>
      <c r="D56" s="1071">
        <v>360000</v>
      </c>
      <c r="E56" s="1071"/>
      <c r="F56" s="1071"/>
      <c r="G56" s="1039" t="s">
        <v>3494</v>
      </c>
      <c r="H56" s="1066" t="s">
        <v>3520</v>
      </c>
      <c r="I56" s="1073">
        <v>232711</v>
      </c>
    </row>
    <row r="57" spans="1:9" ht="22.5" x14ac:dyDescent="0.2">
      <c r="A57" s="903" t="s">
        <v>3522</v>
      </c>
      <c r="B57" s="46">
        <v>20525043844</v>
      </c>
      <c r="C57" s="1040" t="s">
        <v>66</v>
      </c>
      <c r="D57" s="1071">
        <v>8015</v>
      </c>
      <c r="E57" s="1071"/>
      <c r="F57" s="1071"/>
      <c r="G57" s="1039" t="s">
        <v>3494</v>
      </c>
      <c r="H57" s="1066" t="s">
        <v>3520</v>
      </c>
      <c r="I57" s="1073">
        <v>232711</v>
      </c>
    </row>
    <row r="58" spans="1:9" x14ac:dyDescent="0.2">
      <c r="A58" s="903" t="s">
        <v>3523</v>
      </c>
      <c r="B58" s="46" t="s">
        <v>66</v>
      </c>
      <c r="C58" s="1040">
        <v>40793966</v>
      </c>
      <c r="D58" s="1071">
        <v>10080</v>
      </c>
      <c r="E58" s="1071"/>
      <c r="F58" s="1071"/>
      <c r="G58" s="1039" t="s">
        <v>3494</v>
      </c>
      <c r="H58" s="1066" t="s">
        <v>3520</v>
      </c>
      <c r="I58" s="1073">
        <v>232721</v>
      </c>
    </row>
    <row r="59" spans="1:9" ht="32.450000000000003" customHeight="1" x14ac:dyDescent="0.2">
      <c r="A59" s="903" t="s">
        <v>3524</v>
      </c>
      <c r="B59" s="46" t="s">
        <v>66</v>
      </c>
      <c r="C59" s="1040">
        <v>40381222</v>
      </c>
      <c r="D59" s="1071">
        <v>9000</v>
      </c>
      <c r="E59" s="1071"/>
      <c r="F59" s="1071"/>
      <c r="G59" s="1039" t="s">
        <v>3525</v>
      </c>
      <c r="H59" s="1066" t="s">
        <v>3520</v>
      </c>
      <c r="I59" s="1073">
        <v>232721</v>
      </c>
    </row>
    <row r="60" spans="1:9" ht="33.6" customHeight="1" x14ac:dyDescent="0.2">
      <c r="A60" s="903" t="s">
        <v>3526</v>
      </c>
      <c r="B60" s="46" t="s">
        <v>66</v>
      </c>
      <c r="C60" s="1040">
        <v>45423322</v>
      </c>
      <c r="D60" s="1071">
        <v>3000</v>
      </c>
      <c r="E60" s="1071"/>
      <c r="F60" s="1071"/>
      <c r="G60" s="1039" t="s">
        <v>3525</v>
      </c>
      <c r="H60" s="1066" t="s">
        <v>3520</v>
      </c>
      <c r="I60" s="1073">
        <v>232721</v>
      </c>
    </row>
    <row r="61" spans="1:9" ht="32.450000000000003" customHeight="1" x14ac:dyDescent="0.2">
      <c r="A61" s="903" t="s">
        <v>3527</v>
      </c>
      <c r="B61" s="46" t="s">
        <v>66</v>
      </c>
      <c r="C61" s="1040">
        <v>43045009</v>
      </c>
      <c r="D61" s="1071">
        <v>3000</v>
      </c>
      <c r="E61" s="1071"/>
      <c r="F61" s="1071"/>
      <c r="G61" s="1039" t="s">
        <v>3525</v>
      </c>
      <c r="H61" s="1066" t="s">
        <v>3520</v>
      </c>
      <c r="I61" s="1073">
        <v>232721</v>
      </c>
    </row>
    <row r="62" spans="1:9" ht="34.15" customHeight="1" x14ac:dyDescent="0.2">
      <c r="A62" s="903" t="s">
        <v>3528</v>
      </c>
      <c r="B62" s="46" t="s">
        <v>66</v>
      </c>
      <c r="C62" s="1040">
        <v>43110749</v>
      </c>
      <c r="D62" s="1071">
        <v>3000</v>
      </c>
      <c r="E62" s="1071"/>
      <c r="F62" s="1071"/>
      <c r="G62" s="1039" t="s">
        <v>3525</v>
      </c>
      <c r="H62" s="1066" t="s">
        <v>3520</v>
      </c>
      <c r="I62" s="1073">
        <v>232721</v>
      </c>
    </row>
    <row r="63" spans="1:9" ht="22.15" customHeight="1" x14ac:dyDescent="0.2">
      <c r="A63" s="903" t="s">
        <v>3529</v>
      </c>
      <c r="B63" s="46" t="s">
        <v>66</v>
      </c>
      <c r="C63" s="1040" t="s">
        <v>66</v>
      </c>
      <c r="D63" s="1071" t="s">
        <v>3530</v>
      </c>
      <c r="E63" s="1071" t="s">
        <v>3530</v>
      </c>
      <c r="F63" s="1071">
        <v>29250</v>
      </c>
      <c r="G63" s="1039" t="s">
        <v>3494</v>
      </c>
      <c r="H63" s="1066" t="s">
        <v>3520</v>
      </c>
      <c r="I63" s="1073">
        <v>232711</v>
      </c>
    </row>
    <row r="64" spans="1:9" ht="24" customHeight="1" x14ac:dyDescent="0.2">
      <c r="A64" s="903" t="s">
        <v>3531</v>
      </c>
      <c r="B64" s="46" t="s">
        <v>66</v>
      </c>
      <c r="C64" s="1040" t="s">
        <v>66</v>
      </c>
      <c r="D64" s="1071" t="s">
        <v>3530</v>
      </c>
      <c r="E64" s="1071" t="s">
        <v>3530</v>
      </c>
      <c r="F64" s="1071">
        <v>1200000</v>
      </c>
      <c r="G64" s="1039" t="s">
        <v>3494</v>
      </c>
      <c r="H64" s="1066" t="s">
        <v>3520</v>
      </c>
      <c r="I64" s="1073">
        <v>232711</v>
      </c>
    </row>
    <row r="65" spans="1:9" x14ac:dyDescent="0.2">
      <c r="A65" s="903" t="s">
        <v>3532</v>
      </c>
      <c r="B65" s="46" t="s">
        <v>66</v>
      </c>
      <c r="C65" s="1040" t="s">
        <v>66</v>
      </c>
      <c r="D65" s="1071" t="s">
        <v>3530</v>
      </c>
      <c r="E65" s="1071" t="s">
        <v>3530</v>
      </c>
      <c r="F65" s="1071">
        <v>5000</v>
      </c>
      <c r="G65" s="1039" t="s">
        <v>3494</v>
      </c>
      <c r="H65" s="1066" t="s">
        <v>3520</v>
      </c>
      <c r="I65" s="1073">
        <v>232711</v>
      </c>
    </row>
    <row r="66" spans="1:9" x14ac:dyDescent="0.2">
      <c r="A66" s="903" t="s">
        <v>3533</v>
      </c>
      <c r="B66" s="46" t="s">
        <v>66</v>
      </c>
      <c r="C66" s="1040" t="s">
        <v>66</v>
      </c>
      <c r="D66" s="1071" t="s">
        <v>3530</v>
      </c>
      <c r="E66" s="1071" t="s">
        <v>3530</v>
      </c>
      <c r="F66" s="1071">
        <v>40000</v>
      </c>
      <c r="G66" s="1039" t="s">
        <v>3494</v>
      </c>
      <c r="H66" s="1066" t="s">
        <v>3520</v>
      </c>
      <c r="I66" s="1073">
        <v>232711</v>
      </c>
    </row>
    <row r="67" spans="1:9" ht="33.75" x14ac:dyDescent="0.2">
      <c r="A67" s="903" t="s">
        <v>3534</v>
      </c>
      <c r="B67" s="46" t="s">
        <v>66</v>
      </c>
      <c r="C67" s="1040" t="s">
        <v>66</v>
      </c>
      <c r="D67" s="1071" t="s">
        <v>3530</v>
      </c>
      <c r="E67" s="1071" t="s">
        <v>3530</v>
      </c>
      <c r="F67" s="1071">
        <v>50000</v>
      </c>
      <c r="G67" s="1039" t="s">
        <v>3494</v>
      </c>
      <c r="H67" s="1066" t="s">
        <v>3520</v>
      </c>
      <c r="I67" s="1073">
        <v>232711</v>
      </c>
    </row>
    <row r="68" spans="1:9" ht="22.5" x14ac:dyDescent="0.2">
      <c r="A68" s="903" t="s">
        <v>3535</v>
      </c>
      <c r="B68" s="46" t="s">
        <v>66</v>
      </c>
      <c r="C68" s="1040" t="s">
        <v>66</v>
      </c>
      <c r="D68" s="1071" t="s">
        <v>3530</v>
      </c>
      <c r="E68" s="1071" t="s">
        <v>3530</v>
      </c>
      <c r="F68" s="1071">
        <v>150000</v>
      </c>
      <c r="G68" s="1039" t="s">
        <v>3494</v>
      </c>
      <c r="H68" s="1066" t="s">
        <v>3520</v>
      </c>
      <c r="I68" s="1073">
        <v>232711</v>
      </c>
    </row>
    <row r="69" spans="1:9" ht="22.5" x14ac:dyDescent="0.2">
      <c r="A69" s="903" t="s">
        <v>3536</v>
      </c>
      <c r="B69" s="46" t="s">
        <v>66</v>
      </c>
      <c r="C69" s="1040" t="s">
        <v>66</v>
      </c>
      <c r="D69" s="1071" t="s">
        <v>3530</v>
      </c>
      <c r="E69" s="1071" t="s">
        <v>3530</v>
      </c>
      <c r="F69" s="1071">
        <v>1125000</v>
      </c>
      <c r="G69" s="1039" t="s">
        <v>3494</v>
      </c>
      <c r="H69" s="1066" t="s">
        <v>3520</v>
      </c>
      <c r="I69" s="1073">
        <v>232711</v>
      </c>
    </row>
    <row r="70" spans="1:9" ht="22.5" x14ac:dyDescent="0.2">
      <c r="A70" s="903" t="s">
        <v>3537</v>
      </c>
      <c r="B70" s="46" t="s">
        <v>66</v>
      </c>
      <c r="C70" s="1040" t="s">
        <v>66</v>
      </c>
      <c r="D70" s="1071" t="s">
        <v>3530</v>
      </c>
      <c r="E70" s="1071" t="s">
        <v>3530</v>
      </c>
      <c r="F70" s="1071">
        <v>72000</v>
      </c>
      <c r="G70" s="1039" t="s">
        <v>3494</v>
      </c>
      <c r="H70" s="1066" t="s">
        <v>3520</v>
      </c>
      <c r="I70" s="1073">
        <v>232711</v>
      </c>
    </row>
    <row r="71" spans="1:9" ht="33.75" x14ac:dyDescent="0.2">
      <c r="A71" s="903" t="s">
        <v>3534</v>
      </c>
      <c r="B71" s="46" t="s">
        <v>66</v>
      </c>
      <c r="C71" s="1040" t="s">
        <v>66</v>
      </c>
      <c r="D71" s="1071" t="s">
        <v>3530</v>
      </c>
      <c r="E71" s="1071" t="s">
        <v>3530</v>
      </c>
      <c r="F71" s="1071">
        <v>50000</v>
      </c>
      <c r="G71" s="1039" t="s">
        <v>3494</v>
      </c>
      <c r="H71" s="1066" t="s">
        <v>3520</v>
      </c>
      <c r="I71" s="1073">
        <v>232711</v>
      </c>
    </row>
    <row r="72" spans="1:9" ht="33.75" x14ac:dyDescent="0.2">
      <c r="A72" s="903" t="s">
        <v>3538</v>
      </c>
      <c r="B72" s="46" t="s">
        <v>66</v>
      </c>
      <c r="C72" s="1040" t="s">
        <v>66</v>
      </c>
      <c r="D72" s="1071" t="s">
        <v>3530</v>
      </c>
      <c r="E72" s="1071" t="s">
        <v>3530</v>
      </c>
      <c r="F72" s="1071">
        <v>35200</v>
      </c>
      <c r="G72" s="1039" t="s">
        <v>3494</v>
      </c>
      <c r="H72" s="1066" t="s">
        <v>3520</v>
      </c>
      <c r="I72" s="1073">
        <v>232711</v>
      </c>
    </row>
    <row r="73" spans="1:9" ht="22.5" x14ac:dyDescent="0.2">
      <c r="A73" s="903" t="s">
        <v>3539</v>
      </c>
      <c r="B73" s="46" t="s">
        <v>66</v>
      </c>
      <c r="C73" s="1040" t="s">
        <v>66</v>
      </c>
      <c r="D73" s="1071" t="s">
        <v>3530</v>
      </c>
      <c r="E73" s="1071" t="s">
        <v>3530</v>
      </c>
      <c r="F73" s="1071">
        <v>30800</v>
      </c>
      <c r="G73" s="1039" t="s">
        <v>3494</v>
      </c>
      <c r="H73" s="1066" t="s">
        <v>3520</v>
      </c>
      <c r="I73" s="1073">
        <v>232711</v>
      </c>
    </row>
    <row r="74" spans="1:9" x14ac:dyDescent="0.2">
      <c r="A74" s="903" t="s">
        <v>3540</v>
      </c>
      <c r="B74" s="46" t="s">
        <v>66</v>
      </c>
      <c r="C74" s="1040" t="s">
        <v>66</v>
      </c>
      <c r="D74" s="1071" t="s">
        <v>3530</v>
      </c>
      <c r="E74" s="1071" t="s">
        <v>3530</v>
      </c>
      <c r="F74" s="1071">
        <v>15000</v>
      </c>
      <c r="G74" s="1039" t="s">
        <v>3494</v>
      </c>
      <c r="H74" s="1066" t="s">
        <v>3520</v>
      </c>
      <c r="I74" s="1073">
        <v>232721</v>
      </c>
    </row>
    <row r="75" spans="1:9" x14ac:dyDescent="0.2">
      <c r="A75" s="903" t="s">
        <v>3541</v>
      </c>
      <c r="B75" s="46" t="s">
        <v>66</v>
      </c>
      <c r="C75" s="1040" t="s">
        <v>66</v>
      </c>
      <c r="D75" s="1071" t="s">
        <v>3530</v>
      </c>
      <c r="E75" s="1071" t="s">
        <v>3530</v>
      </c>
      <c r="F75" s="1071">
        <v>15000</v>
      </c>
      <c r="G75" s="1039" t="s">
        <v>3494</v>
      </c>
      <c r="H75" s="1066" t="s">
        <v>3520</v>
      </c>
      <c r="I75" s="1073">
        <v>232721</v>
      </c>
    </row>
    <row r="76" spans="1:9" ht="33.75" x14ac:dyDescent="0.2">
      <c r="A76" s="903" t="s">
        <v>3542</v>
      </c>
      <c r="B76" s="46" t="s">
        <v>66</v>
      </c>
      <c r="C76" s="1040" t="s">
        <v>66</v>
      </c>
      <c r="D76" s="1071" t="s">
        <v>3530</v>
      </c>
      <c r="E76" s="1071" t="s">
        <v>3530</v>
      </c>
      <c r="F76" s="1071">
        <v>150000</v>
      </c>
      <c r="G76" s="1039" t="s">
        <v>3494</v>
      </c>
      <c r="H76" s="1066" t="s">
        <v>3520</v>
      </c>
      <c r="I76" s="1073">
        <v>232721</v>
      </c>
    </row>
    <row r="77" spans="1:9" ht="12" thickBot="1" x14ac:dyDescent="0.25">
      <c r="A77" s="33" t="s">
        <v>30</v>
      </c>
      <c r="B77" s="49"/>
      <c r="C77" s="49"/>
      <c r="D77" s="1057">
        <f>SUM(D55:D76)</f>
        <v>636095</v>
      </c>
      <c r="E77" s="1057">
        <f t="shared" ref="E77:F77" si="3">SUM(E55:E76)</f>
        <v>0</v>
      </c>
      <c r="F77" s="1057">
        <f t="shared" si="3"/>
        <v>2967250</v>
      </c>
      <c r="G77" s="1056"/>
      <c r="H77" s="1067"/>
      <c r="I77" s="1074"/>
    </row>
    <row r="78" spans="1:9" ht="25.15" customHeight="1" thickTop="1" thickBot="1" x14ac:dyDescent="0.25">
      <c r="A78" s="2013" t="s">
        <v>3543</v>
      </c>
      <c r="B78" s="2013"/>
      <c r="C78" s="2013"/>
      <c r="D78" s="2013"/>
      <c r="E78" s="2013"/>
      <c r="F78" s="2013"/>
      <c r="G78" s="2013"/>
      <c r="H78" s="2013"/>
      <c r="I78" s="2013"/>
    </row>
    <row r="79" spans="1:9" s="5" customFormat="1" ht="53.45" customHeight="1" thickTop="1" x14ac:dyDescent="0.2">
      <c r="A79" s="1069" t="s">
        <v>3544</v>
      </c>
      <c r="B79" s="1075"/>
      <c r="C79" s="1076">
        <v>10082245427</v>
      </c>
      <c r="D79" s="1078">
        <v>17200</v>
      </c>
      <c r="E79" s="1077"/>
      <c r="F79" s="1077"/>
      <c r="G79" s="1064" t="s">
        <v>3544</v>
      </c>
      <c r="H79" s="1065" t="s">
        <v>3545</v>
      </c>
      <c r="I79" s="1664" t="s">
        <v>3495</v>
      </c>
    </row>
    <row r="80" spans="1:9" s="5" customFormat="1" ht="36" customHeight="1" x14ac:dyDescent="0.2">
      <c r="A80" s="903" t="s">
        <v>3546</v>
      </c>
      <c r="B80" s="908"/>
      <c r="C80" s="1041">
        <v>10093048119</v>
      </c>
      <c r="D80" s="1079">
        <v>31000</v>
      </c>
      <c r="E80" s="1042"/>
      <c r="F80" s="1042"/>
      <c r="G80" s="1039" t="s">
        <v>3546</v>
      </c>
      <c r="H80" s="1066" t="s">
        <v>3545</v>
      </c>
      <c r="I80" s="1665" t="s">
        <v>3495</v>
      </c>
    </row>
    <row r="81" spans="1:9" s="5" customFormat="1" ht="36.6" customHeight="1" x14ac:dyDescent="0.2">
      <c r="A81" s="903" t="s">
        <v>3547</v>
      </c>
      <c r="B81" s="908"/>
      <c r="C81" s="1041">
        <v>10238267655</v>
      </c>
      <c r="D81" s="1079">
        <v>10416</v>
      </c>
      <c r="E81" s="1042"/>
      <c r="F81" s="1042"/>
      <c r="G81" s="1039" t="s">
        <v>3547</v>
      </c>
      <c r="H81" s="1066" t="s">
        <v>3548</v>
      </c>
      <c r="I81" s="1665" t="s">
        <v>3495</v>
      </c>
    </row>
    <row r="82" spans="1:9" s="5" customFormat="1" ht="33.75" x14ac:dyDescent="0.2">
      <c r="A82" s="903" t="s">
        <v>3549</v>
      </c>
      <c r="B82" s="908"/>
      <c r="C82" s="1041">
        <v>19000004533</v>
      </c>
      <c r="D82" s="1079">
        <v>102756</v>
      </c>
      <c r="E82" s="1042"/>
      <c r="F82" s="1042"/>
      <c r="G82" s="1039" t="s">
        <v>3549</v>
      </c>
      <c r="H82" s="1066" t="s">
        <v>3545</v>
      </c>
      <c r="I82" s="1665" t="s">
        <v>3495</v>
      </c>
    </row>
    <row r="83" spans="1:9" s="5" customFormat="1" ht="33.75" x14ac:dyDescent="0.2">
      <c r="A83" s="903" t="s">
        <v>3550</v>
      </c>
      <c r="B83" s="908">
        <v>20106530450</v>
      </c>
      <c r="C83" s="1041"/>
      <c r="D83" s="1079">
        <v>32900</v>
      </c>
      <c r="E83" s="1042"/>
      <c r="F83" s="1042"/>
      <c r="G83" s="1039" t="s">
        <v>3550</v>
      </c>
      <c r="H83" s="1066" t="s">
        <v>3545</v>
      </c>
      <c r="I83" s="1665" t="s">
        <v>3495</v>
      </c>
    </row>
    <row r="84" spans="1:9" s="5" customFormat="1" ht="36" customHeight="1" x14ac:dyDescent="0.2">
      <c r="A84" s="903" t="s">
        <v>3551</v>
      </c>
      <c r="B84" s="908">
        <v>20106636011</v>
      </c>
      <c r="C84" s="1041"/>
      <c r="D84" s="1079">
        <v>153356</v>
      </c>
      <c r="E84" s="1042"/>
      <c r="F84" s="1042"/>
      <c r="G84" s="1039" t="s">
        <v>3551</v>
      </c>
      <c r="H84" s="1066" t="s">
        <v>3545</v>
      </c>
      <c r="I84" s="1665" t="s">
        <v>3495</v>
      </c>
    </row>
    <row r="85" spans="1:9" s="5" customFormat="1" ht="44.45" customHeight="1" x14ac:dyDescent="0.2">
      <c r="A85" s="903" t="s">
        <v>3552</v>
      </c>
      <c r="B85" s="908">
        <v>20108432510</v>
      </c>
      <c r="C85" s="1041"/>
      <c r="D85" s="1079">
        <v>13200</v>
      </c>
      <c r="E85" s="1042"/>
      <c r="F85" s="1042"/>
      <c r="G85" s="1039" t="s">
        <v>3552</v>
      </c>
      <c r="H85" s="1066" t="s">
        <v>3545</v>
      </c>
      <c r="I85" s="1665" t="s">
        <v>3495</v>
      </c>
    </row>
    <row r="86" spans="1:9" s="5" customFormat="1" ht="33.75" x14ac:dyDescent="0.2">
      <c r="A86" s="903" t="s">
        <v>3553</v>
      </c>
      <c r="B86" s="908">
        <v>20108432510</v>
      </c>
      <c r="C86" s="1041"/>
      <c r="D86" s="1079">
        <v>150000</v>
      </c>
      <c r="E86" s="1042"/>
      <c r="F86" s="1042"/>
      <c r="G86" s="1039" t="s">
        <v>3553</v>
      </c>
      <c r="H86" s="1066" t="s">
        <v>3545</v>
      </c>
      <c r="I86" s="1665" t="s">
        <v>3495</v>
      </c>
    </row>
    <row r="87" spans="1:9" s="5" customFormat="1" ht="33.75" x14ac:dyDescent="0.2">
      <c r="A87" s="903" t="s">
        <v>3554</v>
      </c>
      <c r="B87" s="908">
        <v>20108432510</v>
      </c>
      <c r="C87" s="1041"/>
      <c r="D87" s="1079">
        <v>1200000</v>
      </c>
      <c r="E87" s="1042"/>
      <c r="F87" s="1042"/>
      <c r="G87" s="1039" t="s">
        <v>3554</v>
      </c>
      <c r="H87" s="1066" t="s">
        <v>3545</v>
      </c>
      <c r="I87" s="1665" t="s">
        <v>3495</v>
      </c>
    </row>
    <row r="88" spans="1:9" s="5" customFormat="1" ht="37.15" customHeight="1" x14ac:dyDescent="0.2">
      <c r="A88" s="903" t="s">
        <v>3555</v>
      </c>
      <c r="B88" s="908">
        <v>20156178889</v>
      </c>
      <c r="C88" s="1041"/>
      <c r="D88" s="1079">
        <v>690000</v>
      </c>
      <c r="E88" s="1042"/>
      <c r="F88" s="1042"/>
      <c r="G88" s="1039" t="s">
        <v>3555</v>
      </c>
      <c r="H88" s="1066" t="s">
        <v>3545</v>
      </c>
      <c r="I88" s="1665" t="s">
        <v>3495</v>
      </c>
    </row>
    <row r="89" spans="1:9" s="5" customFormat="1" ht="33.75" x14ac:dyDescent="0.2">
      <c r="A89" s="903" t="s">
        <v>3556</v>
      </c>
      <c r="B89" s="908">
        <v>20360794874</v>
      </c>
      <c r="C89" s="1041"/>
      <c r="D89" s="1079">
        <v>85125</v>
      </c>
      <c r="E89" s="1042"/>
      <c r="F89" s="1042"/>
      <c r="G89" s="1039" t="s">
        <v>3556</v>
      </c>
      <c r="H89" s="1066" t="s">
        <v>3545</v>
      </c>
      <c r="I89" s="1665" t="s">
        <v>3495</v>
      </c>
    </row>
    <row r="90" spans="1:9" s="5" customFormat="1" ht="33.75" x14ac:dyDescent="0.2">
      <c r="A90" s="903" t="s">
        <v>3557</v>
      </c>
      <c r="B90" s="908">
        <v>20360794874</v>
      </c>
      <c r="C90" s="1041"/>
      <c r="D90" s="1079">
        <v>39600</v>
      </c>
      <c r="E90" s="1042"/>
      <c r="F90" s="1042"/>
      <c r="G90" s="1039" t="s">
        <v>3557</v>
      </c>
      <c r="H90" s="1066" t="s">
        <v>3545</v>
      </c>
      <c r="I90" s="1665" t="s">
        <v>3495</v>
      </c>
    </row>
    <row r="91" spans="1:9" s="5" customFormat="1" ht="39" customHeight="1" x14ac:dyDescent="0.2">
      <c r="A91" s="903" t="s">
        <v>3558</v>
      </c>
      <c r="B91" s="908">
        <v>20360794874</v>
      </c>
      <c r="C91" s="1041"/>
      <c r="D91" s="1079">
        <v>153600</v>
      </c>
      <c r="E91" s="1042"/>
      <c r="F91" s="1042"/>
      <c r="G91" s="1039" t="s">
        <v>3558</v>
      </c>
      <c r="H91" s="1066" t="s">
        <v>3545</v>
      </c>
      <c r="I91" s="1665" t="s">
        <v>3495</v>
      </c>
    </row>
    <row r="92" spans="1:9" s="5" customFormat="1" ht="33.75" x14ac:dyDescent="0.2">
      <c r="A92" s="903" t="s">
        <v>3559</v>
      </c>
      <c r="B92" s="908">
        <v>20402307341</v>
      </c>
      <c r="C92" s="1041"/>
      <c r="D92" s="1079">
        <v>92500</v>
      </c>
      <c r="E92" s="1042"/>
      <c r="F92" s="1042"/>
      <c r="G92" s="1039" t="s">
        <v>3559</v>
      </c>
      <c r="H92" s="1066" t="s">
        <v>3545</v>
      </c>
      <c r="I92" s="1665" t="s">
        <v>3495</v>
      </c>
    </row>
    <row r="93" spans="1:9" s="5" customFormat="1" ht="33.75" x14ac:dyDescent="0.2">
      <c r="A93" s="903" t="s">
        <v>3560</v>
      </c>
      <c r="B93" s="908">
        <v>20429344531</v>
      </c>
      <c r="C93" s="1041"/>
      <c r="D93" s="1079">
        <v>74999</v>
      </c>
      <c r="E93" s="1042"/>
      <c r="F93" s="1042"/>
      <c r="G93" s="1039" t="s">
        <v>3560</v>
      </c>
      <c r="H93" s="1066" t="s">
        <v>3545</v>
      </c>
      <c r="I93" s="1665" t="s">
        <v>3495</v>
      </c>
    </row>
    <row r="94" spans="1:9" s="5" customFormat="1" ht="36.6" customHeight="1" x14ac:dyDescent="0.2">
      <c r="A94" s="903" t="s">
        <v>3561</v>
      </c>
      <c r="B94" s="908">
        <v>20493147791</v>
      </c>
      <c r="C94" s="1041"/>
      <c r="D94" s="1079">
        <v>22500</v>
      </c>
      <c r="E94" s="1042"/>
      <c r="F94" s="1042"/>
      <c r="G94" s="1039" t="s">
        <v>3561</v>
      </c>
      <c r="H94" s="1066" t="s">
        <v>3545</v>
      </c>
      <c r="I94" s="1665" t="s">
        <v>3495</v>
      </c>
    </row>
    <row r="95" spans="1:9" s="5" customFormat="1" ht="45.6" customHeight="1" x14ac:dyDescent="0.2">
      <c r="A95" s="903" t="s">
        <v>3562</v>
      </c>
      <c r="B95" s="908">
        <v>20493396740</v>
      </c>
      <c r="C95" s="1041"/>
      <c r="D95" s="1079">
        <v>27100</v>
      </c>
      <c r="E95" s="1042"/>
      <c r="F95" s="1042"/>
      <c r="G95" s="1039" t="s">
        <v>3562</v>
      </c>
      <c r="H95" s="1066" t="s">
        <v>3545</v>
      </c>
      <c r="I95" s="1665" t="s">
        <v>3495</v>
      </c>
    </row>
    <row r="96" spans="1:9" s="5" customFormat="1" ht="33.75" x14ac:dyDescent="0.2">
      <c r="A96" s="903" t="s">
        <v>3563</v>
      </c>
      <c r="B96" s="908">
        <v>20505203586</v>
      </c>
      <c r="C96" s="1041"/>
      <c r="D96" s="1079">
        <v>93000</v>
      </c>
      <c r="E96" s="1042"/>
      <c r="F96" s="1042"/>
      <c r="G96" s="1039" t="s">
        <v>3563</v>
      </c>
      <c r="H96" s="1066" t="s">
        <v>3545</v>
      </c>
      <c r="I96" s="1665" t="s">
        <v>3495</v>
      </c>
    </row>
    <row r="97" spans="1:9" s="5" customFormat="1" ht="35.450000000000003" customHeight="1" x14ac:dyDescent="0.2">
      <c r="A97" s="903" t="s">
        <v>3564</v>
      </c>
      <c r="B97" s="908">
        <v>20505203586</v>
      </c>
      <c r="C97" s="1041"/>
      <c r="D97" s="1079">
        <v>71420</v>
      </c>
      <c r="E97" s="1042"/>
      <c r="F97" s="1042"/>
      <c r="G97" s="1039" t="s">
        <v>3564</v>
      </c>
      <c r="H97" s="1066" t="s">
        <v>3545</v>
      </c>
      <c r="I97" s="1665" t="s">
        <v>3495</v>
      </c>
    </row>
    <row r="98" spans="1:9" s="5" customFormat="1" ht="37.9" customHeight="1" x14ac:dyDescent="0.2">
      <c r="A98" s="903" t="s">
        <v>3565</v>
      </c>
      <c r="B98" s="908">
        <v>20506333149</v>
      </c>
      <c r="C98" s="1041"/>
      <c r="D98" s="1079">
        <v>125892</v>
      </c>
      <c r="E98" s="1042"/>
      <c r="F98" s="1042"/>
      <c r="G98" s="1039" t="s">
        <v>3565</v>
      </c>
      <c r="H98" s="1066" t="s">
        <v>3545</v>
      </c>
      <c r="I98" s="1665" t="s">
        <v>3495</v>
      </c>
    </row>
    <row r="99" spans="1:9" s="5" customFormat="1" ht="33.75" x14ac:dyDescent="0.2">
      <c r="A99" s="903" t="s">
        <v>3566</v>
      </c>
      <c r="B99" s="908">
        <v>20506333149</v>
      </c>
      <c r="C99" s="1041"/>
      <c r="D99" s="1079">
        <v>207537</v>
      </c>
      <c r="E99" s="1042"/>
      <c r="F99" s="1042"/>
      <c r="G99" s="1039" t="s">
        <v>3566</v>
      </c>
      <c r="H99" s="1066" t="s">
        <v>3545</v>
      </c>
      <c r="I99" s="1665" t="s">
        <v>3495</v>
      </c>
    </row>
    <row r="100" spans="1:9" s="5" customFormat="1" ht="33.75" x14ac:dyDescent="0.2">
      <c r="A100" s="903" t="s">
        <v>3567</v>
      </c>
      <c r="B100" s="908">
        <v>20509469246</v>
      </c>
      <c r="C100" s="1041"/>
      <c r="D100" s="1079">
        <v>23600</v>
      </c>
      <c r="E100" s="1042"/>
      <c r="F100" s="1042"/>
      <c r="G100" s="1039" t="s">
        <v>3567</v>
      </c>
      <c r="H100" s="1066" t="s">
        <v>3545</v>
      </c>
      <c r="I100" s="1665" t="s">
        <v>3495</v>
      </c>
    </row>
    <row r="101" spans="1:9" s="5" customFormat="1" ht="33.75" x14ac:dyDescent="0.2">
      <c r="A101" s="903" t="s">
        <v>3568</v>
      </c>
      <c r="B101" s="908">
        <v>20514630306</v>
      </c>
      <c r="C101" s="1041"/>
      <c r="D101" s="1079">
        <v>150000</v>
      </c>
      <c r="E101" s="1042"/>
      <c r="F101" s="1042"/>
      <c r="G101" s="1039" t="s">
        <v>3568</v>
      </c>
      <c r="H101" s="1066" t="s">
        <v>3545</v>
      </c>
      <c r="I101" s="1665" t="s">
        <v>3495</v>
      </c>
    </row>
    <row r="102" spans="1:9" s="5" customFormat="1" ht="33.75" x14ac:dyDescent="0.2">
      <c r="A102" s="903" t="s">
        <v>3569</v>
      </c>
      <c r="B102" s="908">
        <v>20515012509</v>
      </c>
      <c r="C102" s="1041"/>
      <c r="D102" s="1079">
        <v>33512</v>
      </c>
      <c r="E102" s="1042"/>
      <c r="F102" s="1042"/>
      <c r="G102" s="1039" t="s">
        <v>3569</v>
      </c>
      <c r="H102" s="1066" t="s">
        <v>3545</v>
      </c>
      <c r="I102" s="1665" t="s">
        <v>3495</v>
      </c>
    </row>
    <row r="103" spans="1:9" s="5" customFormat="1" ht="33.75" x14ac:dyDescent="0.2">
      <c r="A103" s="903" t="s">
        <v>3570</v>
      </c>
      <c r="B103" s="908">
        <v>20521019647</v>
      </c>
      <c r="C103" s="1041"/>
      <c r="D103" s="1079">
        <v>33272</v>
      </c>
      <c r="E103" s="1042"/>
      <c r="F103" s="1042"/>
      <c r="G103" s="1039" t="s">
        <v>3570</v>
      </c>
      <c r="H103" s="1066" t="s">
        <v>3545</v>
      </c>
      <c r="I103" s="1665" t="s">
        <v>3495</v>
      </c>
    </row>
    <row r="104" spans="1:9" s="5" customFormat="1" ht="33.75" x14ac:dyDescent="0.2">
      <c r="A104" s="903" t="s">
        <v>3571</v>
      </c>
      <c r="B104" s="908">
        <v>20521019647</v>
      </c>
      <c r="C104" s="1041"/>
      <c r="D104" s="1079">
        <v>33572</v>
      </c>
      <c r="E104" s="1042"/>
      <c r="F104" s="1042"/>
      <c r="G104" s="1039" t="s">
        <v>3571</v>
      </c>
      <c r="H104" s="1066" t="s">
        <v>3545</v>
      </c>
      <c r="I104" s="1665" t="s">
        <v>3495</v>
      </c>
    </row>
    <row r="105" spans="1:9" s="5" customFormat="1" ht="33.75" x14ac:dyDescent="0.2">
      <c r="A105" s="903" t="s">
        <v>3572</v>
      </c>
      <c r="B105" s="908">
        <v>20521019647</v>
      </c>
      <c r="C105" s="1041"/>
      <c r="D105" s="1079">
        <v>213583</v>
      </c>
      <c r="E105" s="1042"/>
      <c r="F105" s="1042"/>
      <c r="G105" s="1039" t="s">
        <v>3572</v>
      </c>
      <c r="H105" s="1066" t="s">
        <v>3545</v>
      </c>
      <c r="I105" s="1665" t="s">
        <v>3495</v>
      </c>
    </row>
    <row r="106" spans="1:9" s="5" customFormat="1" ht="35.450000000000003" customHeight="1" x14ac:dyDescent="0.2">
      <c r="A106" s="903" t="s">
        <v>3573</v>
      </c>
      <c r="B106" s="908">
        <v>20521145430</v>
      </c>
      <c r="C106" s="1041"/>
      <c r="D106" s="1079">
        <v>24010</v>
      </c>
      <c r="E106" s="1042"/>
      <c r="F106" s="1042"/>
      <c r="G106" s="1039" t="s">
        <v>3573</v>
      </c>
      <c r="H106" s="1066" t="s">
        <v>3545</v>
      </c>
      <c r="I106" s="1665" t="s">
        <v>3495</v>
      </c>
    </row>
    <row r="107" spans="1:9" s="5" customFormat="1" ht="38.450000000000003" customHeight="1" x14ac:dyDescent="0.2">
      <c r="A107" s="903" t="s">
        <v>3574</v>
      </c>
      <c r="B107" s="908">
        <v>20523187261</v>
      </c>
      <c r="C107" s="1041"/>
      <c r="D107" s="1079">
        <v>10800</v>
      </c>
      <c r="E107" s="1042"/>
      <c r="F107" s="1042"/>
      <c r="G107" s="1039" t="s">
        <v>3574</v>
      </c>
      <c r="H107" s="1066" t="s">
        <v>3545</v>
      </c>
      <c r="I107" s="1665" t="s">
        <v>3495</v>
      </c>
    </row>
    <row r="108" spans="1:9" s="5" customFormat="1" ht="48" customHeight="1" x14ac:dyDescent="0.2">
      <c r="A108" s="903" t="s">
        <v>3575</v>
      </c>
      <c r="B108" s="908">
        <v>20544234201</v>
      </c>
      <c r="C108" s="1041"/>
      <c r="D108" s="1079">
        <v>10880</v>
      </c>
      <c r="E108" s="1042"/>
      <c r="F108" s="1042"/>
      <c r="G108" s="1039" t="s">
        <v>3575</v>
      </c>
      <c r="H108" s="1066" t="s">
        <v>3545</v>
      </c>
      <c r="I108" s="1665" t="s">
        <v>3495</v>
      </c>
    </row>
    <row r="109" spans="1:9" s="5" customFormat="1" ht="39" customHeight="1" x14ac:dyDescent="0.2">
      <c r="A109" s="903" t="s">
        <v>3576</v>
      </c>
      <c r="B109" s="908">
        <v>20551711812</v>
      </c>
      <c r="C109" s="1041"/>
      <c r="D109" s="1079">
        <v>109266</v>
      </c>
      <c r="E109" s="1042"/>
      <c r="F109" s="1042"/>
      <c r="G109" s="1039" t="s">
        <v>3576</v>
      </c>
      <c r="H109" s="1066" t="s">
        <v>3545</v>
      </c>
      <c r="I109" s="1665" t="s">
        <v>3495</v>
      </c>
    </row>
    <row r="110" spans="1:9" s="5" customFormat="1" ht="49.15" customHeight="1" x14ac:dyDescent="0.2">
      <c r="A110" s="903" t="s">
        <v>3577</v>
      </c>
      <c r="B110" s="908">
        <v>20551711812</v>
      </c>
      <c r="C110" s="1041"/>
      <c r="D110" s="1079">
        <v>16500</v>
      </c>
      <c r="E110" s="1042"/>
      <c r="F110" s="1042"/>
      <c r="G110" s="1039" t="s">
        <v>3577</v>
      </c>
      <c r="H110" s="1066" t="s">
        <v>3545</v>
      </c>
      <c r="I110" s="1665" t="s">
        <v>3495</v>
      </c>
    </row>
    <row r="111" spans="1:9" s="5" customFormat="1" ht="18" customHeight="1" x14ac:dyDescent="0.2">
      <c r="A111" s="903" t="s">
        <v>3578</v>
      </c>
      <c r="B111" s="908">
        <v>20565818806</v>
      </c>
      <c r="C111" s="1041"/>
      <c r="D111" s="1079">
        <v>152690</v>
      </c>
      <c r="E111" s="1042"/>
      <c r="F111" s="1042"/>
      <c r="G111" s="1039" t="s">
        <v>3578</v>
      </c>
      <c r="H111" s="1066" t="s">
        <v>3545</v>
      </c>
      <c r="I111" s="1665" t="s">
        <v>3495</v>
      </c>
    </row>
    <row r="112" spans="1:9" s="5" customFormat="1" ht="27.6" customHeight="1" x14ac:dyDescent="0.2">
      <c r="A112" s="903" t="s">
        <v>3579</v>
      </c>
      <c r="B112" s="908">
        <v>20566432812</v>
      </c>
      <c r="C112" s="1041"/>
      <c r="D112" s="1079">
        <v>32000</v>
      </c>
      <c r="E112" s="1042"/>
      <c r="F112" s="1042"/>
      <c r="G112" s="1039" t="s">
        <v>3579</v>
      </c>
      <c r="H112" s="1066" t="s">
        <v>3545</v>
      </c>
      <c r="I112" s="1665" t="s">
        <v>3495</v>
      </c>
    </row>
    <row r="113" spans="1:9" s="5" customFormat="1" ht="27.6" customHeight="1" x14ac:dyDescent="0.2">
      <c r="A113" s="903" t="s">
        <v>3580</v>
      </c>
      <c r="B113" s="908">
        <v>20566432812</v>
      </c>
      <c r="C113" s="1041"/>
      <c r="D113" s="1079">
        <v>30500</v>
      </c>
      <c r="E113" s="1042"/>
      <c r="F113" s="1042"/>
      <c r="G113" s="1039" t="s">
        <v>3580</v>
      </c>
      <c r="H113" s="1066" t="s">
        <v>3545</v>
      </c>
      <c r="I113" s="1665" t="s">
        <v>3495</v>
      </c>
    </row>
    <row r="114" spans="1:9" s="5" customFormat="1" ht="37.9" customHeight="1" x14ac:dyDescent="0.2">
      <c r="A114" s="903" t="s">
        <v>3581</v>
      </c>
      <c r="B114" s="908">
        <v>20600111109</v>
      </c>
      <c r="C114" s="1041"/>
      <c r="D114" s="1079">
        <v>336046</v>
      </c>
      <c r="E114" s="1042"/>
      <c r="F114" s="1042"/>
      <c r="G114" s="1039" t="s">
        <v>3581</v>
      </c>
      <c r="H114" s="1066" t="s">
        <v>3545</v>
      </c>
      <c r="I114" s="1665" t="s">
        <v>3495</v>
      </c>
    </row>
    <row r="115" spans="1:9" s="5" customFormat="1" ht="78" customHeight="1" x14ac:dyDescent="0.2">
      <c r="A115" s="903" t="s">
        <v>3582</v>
      </c>
      <c r="B115" s="908">
        <v>20600496701</v>
      </c>
      <c r="C115" s="1041"/>
      <c r="D115" s="1079">
        <v>29300</v>
      </c>
      <c r="E115" s="1042"/>
      <c r="F115" s="1042"/>
      <c r="G115" s="1039" t="s">
        <v>3582</v>
      </c>
      <c r="H115" s="1066" t="s">
        <v>3545</v>
      </c>
      <c r="I115" s="1665" t="s">
        <v>3495</v>
      </c>
    </row>
    <row r="116" spans="1:9" s="5" customFormat="1" ht="39.6" customHeight="1" x14ac:dyDescent="0.2">
      <c r="A116" s="903" t="s">
        <v>3583</v>
      </c>
      <c r="B116" s="908">
        <v>20600741846</v>
      </c>
      <c r="C116" s="1041"/>
      <c r="D116" s="1079">
        <v>14195</v>
      </c>
      <c r="E116" s="1042"/>
      <c r="F116" s="1042"/>
      <c r="G116" s="1039" t="s">
        <v>3583</v>
      </c>
      <c r="H116" s="1066" t="s">
        <v>3545</v>
      </c>
      <c r="I116" s="1665" t="s">
        <v>3495</v>
      </c>
    </row>
    <row r="117" spans="1:9" s="5" customFormat="1" ht="37.15" customHeight="1" x14ac:dyDescent="0.2">
      <c r="A117" s="903" t="s">
        <v>3584</v>
      </c>
      <c r="B117" s="908">
        <v>20601606896</v>
      </c>
      <c r="C117" s="1041"/>
      <c r="D117" s="1079">
        <v>19200</v>
      </c>
      <c r="E117" s="1042"/>
      <c r="F117" s="1042"/>
      <c r="G117" s="1039" t="s">
        <v>3584</v>
      </c>
      <c r="H117" s="1066" t="s">
        <v>3545</v>
      </c>
      <c r="I117" s="1665" t="s">
        <v>3495</v>
      </c>
    </row>
    <row r="118" spans="1:9" s="5" customFormat="1" ht="33.75" x14ac:dyDescent="0.2">
      <c r="A118" s="903" t="s">
        <v>3585</v>
      </c>
      <c r="B118" s="908">
        <v>20601756243</v>
      </c>
      <c r="C118" s="1041"/>
      <c r="D118" s="1079">
        <v>16550</v>
      </c>
      <c r="E118" s="1042"/>
      <c r="F118" s="1042"/>
      <c r="G118" s="1039" t="s">
        <v>3585</v>
      </c>
      <c r="H118" s="1066" t="s">
        <v>3545</v>
      </c>
      <c r="I118" s="1665" t="s">
        <v>3495</v>
      </c>
    </row>
    <row r="119" spans="1:9" s="5" customFormat="1" ht="33.75" x14ac:dyDescent="0.2">
      <c r="A119" s="903" t="s">
        <v>3586</v>
      </c>
      <c r="B119" s="908">
        <v>20602442617</v>
      </c>
      <c r="C119" s="1041"/>
      <c r="D119" s="1079">
        <v>44800</v>
      </c>
      <c r="E119" s="1042"/>
      <c r="F119" s="1042"/>
      <c r="G119" s="1039" t="s">
        <v>3586</v>
      </c>
      <c r="H119" s="1066" t="s">
        <v>3545</v>
      </c>
      <c r="I119" s="1665" t="s">
        <v>3495</v>
      </c>
    </row>
    <row r="120" spans="1:9" s="5" customFormat="1" ht="49.15" customHeight="1" x14ac:dyDescent="0.2">
      <c r="A120" s="903" t="s">
        <v>3587</v>
      </c>
      <c r="B120" s="908">
        <v>20602442617</v>
      </c>
      <c r="C120" s="1041"/>
      <c r="D120" s="1079">
        <v>29500</v>
      </c>
      <c r="E120" s="1042"/>
      <c r="F120" s="1042"/>
      <c r="G120" s="1039" t="s">
        <v>3587</v>
      </c>
      <c r="H120" s="1066" t="s">
        <v>3545</v>
      </c>
      <c r="I120" s="1665" t="s">
        <v>3495</v>
      </c>
    </row>
    <row r="121" spans="1:9" s="5" customFormat="1" ht="47.45" customHeight="1" x14ac:dyDescent="0.2">
      <c r="A121" s="903" t="s">
        <v>3588</v>
      </c>
      <c r="B121" s="908">
        <v>20602442617</v>
      </c>
      <c r="C121" s="1041"/>
      <c r="D121" s="1079">
        <v>32600</v>
      </c>
      <c r="E121" s="1042"/>
      <c r="F121" s="1042"/>
      <c r="G121" s="1039" t="s">
        <v>3588</v>
      </c>
      <c r="H121" s="1066" t="s">
        <v>3545</v>
      </c>
      <c r="I121" s="1665" t="s">
        <v>3495</v>
      </c>
    </row>
    <row r="122" spans="1:9" s="5" customFormat="1" ht="33.75" x14ac:dyDescent="0.2">
      <c r="A122" s="903" t="s">
        <v>3589</v>
      </c>
      <c r="B122" s="908">
        <v>20602442617</v>
      </c>
      <c r="C122" s="1041"/>
      <c r="D122" s="1079">
        <v>37700</v>
      </c>
      <c r="E122" s="1042"/>
      <c r="F122" s="1042"/>
      <c r="G122" s="1039" t="s">
        <v>3589</v>
      </c>
      <c r="H122" s="1066" t="s">
        <v>3545</v>
      </c>
      <c r="I122" s="1665" t="s">
        <v>3495</v>
      </c>
    </row>
    <row r="123" spans="1:9" s="5" customFormat="1" ht="33.75" x14ac:dyDescent="0.2">
      <c r="A123" s="903" t="s">
        <v>3590</v>
      </c>
      <c r="B123" s="908">
        <v>20602607365</v>
      </c>
      <c r="C123" s="1041"/>
      <c r="D123" s="1079">
        <v>23450</v>
      </c>
      <c r="E123" s="1042"/>
      <c r="F123" s="1042"/>
      <c r="G123" s="1039" t="s">
        <v>3590</v>
      </c>
      <c r="H123" s="1066" t="s">
        <v>3545</v>
      </c>
      <c r="I123" s="1665" t="s">
        <v>3495</v>
      </c>
    </row>
    <row r="124" spans="1:9" s="5" customFormat="1" ht="46.15" customHeight="1" x14ac:dyDescent="0.2">
      <c r="A124" s="903" t="s">
        <v>3591</v>
      </c>
      <c r="B124" s="908">
        <v>20602641032</v>
      </c>
      <c r="C124" s="1041"/>
      <c r="D124" s="1079">
        <v>110500</v>
      </c>
      <c r="E124" s="1042"/>
      <c r="F124" s="1042"/>
      <c r="G124" s="1039" t="s">
        <v>3591</v>
      </c>
      <c r="H124" s="1066" t="s">
        <v>3545</v>
      </c>
      <c r="I124" s="1665" t="s">
        <v>3495</v>
      </c>
    </row>
    <row r="125" spans="1:9" s="5" customFormat="1" ht="33.75" x14ac:dyDescent="0.2">
      <c r="A125" s="903" t="s">
        <v>3592</v>
      </c>
      <c r="B125" s="908">
        <v>20602641032</v>
      </c>
      <c r="C125" s="1041"/>
      <c r="D125" s="1079">
        <v>120000</v>
      </c>
      <c r="E125" s="1042"/>
      <c r="F125" s="1042"/>
      <c r="G125" s="1039" t="s">
        <v>3592</v>
      </c>
      <c r="H125" s="1066" t="s">
        <v>3545</v>
      </c>
      <c r="I125" s="1665" t="s">
        <v>3495</v>
      </c>
    </row>
    <row r="126" spans="1:9" s="5" customFormat="1" ht="34.9" customHeight="1" x14ac:dyDescent="0.2">
      <c r="A126" s="903" t="s">
        <v>3593</v>
      </c>
      <c r="B126" s="908">
        <v>20602753761</v>
      </c>
      <c r="C126" s="1041"/>
      <c r="D126" s="1079">
        <v>90000</v>
      </c>
      <c r="E126" s="1042"/>
      <c r="F126" s="1042"/>
      <c r="G126" s="1039" t="s">
        <v>3593</v>
      </c>
      <c r="H126" s="1066" t="s">
        <v>3545</v>
      </c>
      <c r="I126" s="1665" t="s">
        <v>3495</v>
      </c>
    </row>
    <row r="127" spans="1:9" s="5" customFormat="1" ht="36.6" customHeight="1" x14ac:dyDescent="0.2">
      <c r="A127" s="903" t="s">
        <v>3594</v>
      </c>
      <c r="B127" s="908">
        <v>20603519061</v>
      </c>
      <c r="C127" s="1041"/>
      <c r="D127" s="1079">
        <v>34000</v>
      </c>
      <c r="E127" s="1042"/>
      <c r="F127" s="1042"/>
      <c r="G127" s="1039" t="s">
        <v>3594</v>
      </c>
      <c r="H127" s="1066" t="s">
        <v>3545</v>
      </c>
      <c r="I127" s="1665" t="s">
        <v>3495</v>
      </c>
    </row>
    <row r="128" spans="1:9" s="5" customFormat="1" ht="56.45" customHeight="1" x14ac:dyDescent="0.2">
      <c r="A128" s="903" t="s">
        <v>3595</v>
      </c>
      <c r="B128" s="908">
        <v>20603519061</v>
      </c>
      <c r="C128" s="1041"/>
      <c r="D128" s="1079">
        <v>21700</v>
      </c>
      <c r="E128" s="1042"/>
      <c r="F128" s="1042"/>
      <c r="G128" s="1039" t="s">
        <v>3595</v>
      </c>
      <c r="H128" s="1066" t="s">
        <v>3545</v>
      </c>
      <c r="I128" s="1665" t="s">
        <v>3495</v>
      </c>
    </row>
    <row r="129" spans="1:9" s="5" customFormat="1" ht="33.75" x14ac:dyDescent="0.2">
      <c r="A129" s="903" t="s">
        <v>3596</v>
      </c>
      <c r="B129" s="908">
        <v>20603519061</v>
      </c>
      <c r="C129" s="1041"/>
      <c r="D129" s="1079">
        <v>34000</v>
      </c>
      <c r="E129" s="1042"/>
      <c r="F129" s="1042"/>
      <c r="G129" s="1039" t="s">
        <v>3596</v>
      </c>
      <c r="H129" s="1066" t="s">
        <v>3545</v>
      </c>
      <c r="I129" s="1665" t="s">
        <v>3495</v>
      </c>
    </row>
    <row r="130" spans="1:9" s="5" customFormat="1" ht="37.15" customHeight="1" x14ac:dyDescent="0.2">
      <c r="A130" s="903" t="s">
        <v>3597</v>
      </c>
      <c r="B130" s="908">
        <v>20603738510</v>
      </c>
      <c r="C130" s="1041"/>
      <c r="D130" s="1079">
        <v>19500</v>
      </c>
      <c r="E130" s="1042"/>
      <c r="F130" s="1042"/>
      <c r="G130" s="1039" t="s">
        <v>3597</v>
      </c>
      <c r="H130" s="1066" t="s">
        <v>3545</v>
      </c>
      <c r="I130" s="1665" t="s">
        <v>3495</v>
      </c>
    </row>
    <row r="131" spans="1:9" s="5" customFormat="1" ht="33.75" x14ac:dyDescent="0.2">
      <c r="A131" s="903" t="s">
        <v>3598</v>
      </c>
      <c r="B131" s="908">
        <v>30556212510</v>
      </c>
      <c r="C131" s="1041"/>
      <c r="D131" s="1079">
        <v>30452</v>
      </c>
      <c r="E131" s="1042"/>
      <c r="F131" s="1042"/>
      <c r="G131" s="1039" t="s">
        <v>3598</v>
      </c>
      <c r="H131" s="1066" t="s">
        <v>3545</v>
      </c>
      <c r="I131" s="1665" t="s">
        <v>3495</v>
      </c>
    </row>
    <row r="132" spans="1:9" s="5" customFormat="1" ht="42.6" customHeight="1" x14ac:dyDescent="0.2">
      <c r="A132" s="903" t="s">
        <v>3599</v>
      </c>
      <c r="B132" s="908"/>
      <c r="C132" s="1041">
        <v>10067135674</v>
      </c>
      <c r="D132" s="1079">
        <v>25500</v>
      </c>
      <c r="E132" s="1042"/>
      <c r="F132" s="1042"/>
      <c r="G132" s="1039" t="s">
        <v>3599</v>
      </c>
      <c r="H132" s="1066" t="s">
        <v>3545</v>
      </c>
      <c r="I132" s="1665" t="s">
        <v>3491</v>
      </c>
    </row>
    <row r="133" spans="1:9" s="5" customFormat="1" ht="39.6" customHeight="1" x14ac:dyDescent="0.2">
      <c r="A133" s="903" t="s">
        <v>3600</v>
      </c>
      <c r="B133" s="908"/>
      <c r="C133" s="1041">
        <v>10081703871</v>
      </c>
      <c r="D133" s="1079">
        <v>8313</v>
      </c>
      <c r="E133" s="1042"/>
      <c r="F133" s="1042"/>
      <c r="G133" s="1039" t="s">
        <v>3600</v>
      </c>
      <c r="H133" s="1066" t="s">
        <v>3545</v>
      </c>
      <c r="I133" s="1665" t="s">
        <v>3491</v>
      </c>
    </row>
    <row r="134" spans="1:9" s="5" customFormat="1" ht="54.6" customHeight="1" x14ac:dyDescent="0.2">
      <c r="A134" s="903" t="s">
        <v>3601</v>
      </c>
      <c r="B134" s="908"/>
      <c r="C134" s="1041">
        <v>10082245427</v>
      </c>
      <c r="D134" s="1079">
        <v>17200</v>
      </c>
      <c r="E134" s="1042"/>
      <c r="F134" s="1042"/>
      <c r="G134" s="1039" t="s">
        <v>3601</v>
      </c>
      <c r="H134" s="1066" t="s">
        <v>3545</v>
      </c>
      <c r="I134" s="1665" t="s">
        <v>3491</v>
      </c>
    </row>
    <row r="135" spans="1:9" s="5" customFormat="1" ht="37.15" customHeight="1" x14ac:dyDescent="0.2">
      <c r="A135" s="903" t="s">
        <v>3602</v>
      </c>
      <c r="B135" s="908"/>
      <c r="C135" s="1041">
        <v>10096226221</v>
      </c>
      <c r="D135" s="1079">
        <v>20100</v>
      </c>
      <c r="E135" s="1042"/>
      <c r="F135" s="1042"/>
      <c r="G135" s="1039" t="s">
        <v>3602</v>
      </c>
      <c r="H135" s="1066" t="s">
        <v>3545</v>
      </c>
      <c r="I135" s="1665" t="s">
        <v>3491</v>
      </c>
    </row>
    <row r="136" spans="1:9" s="5" customFormat="1" ht="56.45" customHeight="1" x14ac:dyDescent="0.2">
      <c r="A136" s="903" t="s">
        <v>3603</v>
      </c>
      <c r="B136" s="908"/>
      <c r="C136" s="1041">
        <v>30000006014</v>
      </c>
      <c r="D136" s="1079">
        <v>34300</v>
      </c>
      <c r="E136" s="1042"/>
      <c r="F136" s="1042"/>
      <c r="G136" s="1039" t="s">
        <v>3603</v>
      </c>
      <c r="H136" s="1066" t="s">
        <v>3545</v>
      </c>
      <c r="I136" s="1665" t="s">
        <v>3491</v>
      </c>
    </row>
    <row r="137" spans="1:9" s="5" customFormat="1" ht="33.75" x14ac:dyDescent="0.2">
      <c r="A137" s="903" t="s">
        <v>3604</v>
      </c>
      <c r="B137" s="908">
        <v>19000004533</v>
      </c>
      <c r="C137" s="1041"/>
      <c r="D137" s="1042"/>
      <c r="E137" s="1079">
        <v>27216</v>
      </c>
      <c r="F137" s="1042"/>
      <c r="G137" s="1039" t="s">
        <v>3604</v>
      </c>
      <c r="H137" s="1066" t="s">
        <v>3545</v>
      </c>
      <c r="I137" s="1665" t="s">
        <v>3495</v>
      </c>
    </row>
    <row r="138" spans="1:9" s="5" customFormat="1" ht="56.25" x14ac:dyDescent="0.2">
      <c r="A138" s="903" t="s">
        <v>3605</v>
      </c>
      <c r="B138" s="908">
        <v>20100114349</v>
      </c>
      <c r="C138" s="1041"/>
      <c r="D138" s="1042"/>
      <c r="E138" s="1079">
        <v>34528.629999999997</v>
      </c>
      <c r="F138" s="1042"/>
      <c r="G138" s="1039" t="s">
        <v>3605</v>
      </c>
      <c r="H138" s="1066" t="s">
        <v>3545</v>
      </c>
      <c r="I138" s="1665" t="s">
        <v>3495</v>
      </c>
    </row>
    <row r="139" spans="1:9" s="5" customFormat="1" ht="33.75" x14ac:dyDescent="0.2">
      <c r="A139" s="903" t="s">
        <v>3606</v>
      </c>
      <c r="B139" s="908">
        <v>20106530450</v>
      </c>
      <c r="C139" s="1041"/>
      <c r="D139" s="1042"/>
      <c r="E139" s="1079">
        <v>22750</v>
      </c>
      <c r="F139" s="1042"/>
      <c r="G139" s="1039" t="s">
        <v>3606</v>
      </c>
      <c r="H139" s="1066" t="s">
        <v>3545</v>
      </c>
      <c r="I139" s="1665" t="s">
        <v>3495</v>
      </c>
    </row>
    <row r="140" spans="1:9" s="5" customFormat="1" ht="35.450000000000003" customHeight="1" x14ac:dyDescent="0.2">
      <c r="A140" s="903" t="s">
        <v>3551</v>
      </c>
      <c r="B140" s="908">
        <v>20106636011</v>
      </c>
      <c r="C140" s="1041"/>
      <c r="D140" s="1042"/>
      <c r="E140" s="1079">
        <v>281153.40000000002</v>
      </c>
      <c r="F140" s="1042"/>
      <c r="G140" s="1039" t="s">
        <v>3551</v>
      </c>
      <c r="H140" s="1066" t="s">
        <v>3545</v>
      </c>
      <c r="I140" s="1665" t="s">
        <v>3495</v>
      </c>
    </row>
    <row r="141" spans="1:9" s="5" customFormat="1" ht="33.75" x14ac:dyDescent="0.2">
      <c r="A141" s="903" t="s">
        <v>3607</v>
      </c>
      <c r="B141" s="908">
        <v>20108432510</v>
      </c>
      <c r="C141" s="1041"/>
      <c r="D141" s="1042"/>
      <c r="E141" s="1079">
        <v>18000</v>
      </c>
      <c r="F141" s="1042"/>
      <c r="G141" s="1039" t="s">
        <v>3607</v>
      </c>
      <c r="H141" s="1066" t="s">
        <v>3545</v>
      </c>
      <c r="I141" s="1665" t="s">
        <v>3495</v>
      </c>
    </row>
    <row r="142" spans="1:9" s="5" customFormat="1" ht="33.75" x14ac:dyDescent="0.2">
      <c r="A142" s="903" t="s">
        <v>3608</v>
      </c>
      <c r="B142" s="908">
        <v>20349248132</v>
      </c>
      <c r="C142" s="1041"/>
      <c r="D142" s="1042"/>
      <c r="E142" s="1079">
        <v>96000</v>
      </c>
      <c r="F142" s="1042"/>
      <c r="G142" s="1039" t="s">
        <v>3608</v>
      </c>
      <c r="H142" s="1066" t="s">
        <v>3545</v>
      </c>
      <c r="I142" s="1665" t="s">
        <v>3495</v>
      </c>
    </row>
    <row r="143" spans="1:9" s="5" customFormat="1" ht="33.75" x14ac:dyDescent="0.2">
      <c r="A143" s="903" t="s">
        <v>3609</v>
      </c>
      <c r="B143" s="908">
        <v>20360794874</v>
      </c>
      <c r="C143" s="1041"/>
      <c r="D143" s="1042"/>
      <c r="E143" s="1079">
        <v>64000</v>
      </c>
      <c r="F143" s="1042"/>
      <c r="G143" s="1039" t="s">
        <v>3609</v>
      </c>
      <c r="H143" s="1066" t="s">
        <v>3545</v>
      </c>
      <c r="I143" s="1665" t="s">
        <v>3495</v>
      </c>
    </row>
    <row r="144" spans="1:9" s="5" customFormat="1" ht="33.75" x14ac:dyDescent="0.2">
      <c r="A144" s="903" t="s">
        <v>3610</v>
      </c>
      <c r="B144" s="908">
        <v>20390150645</v>
      </c>
      <c r="C144" s="1041"/>
      <c r="D144" s="1042"/>
      <c r="E144" s="1079">
        <v>25000</v>
      </c>
      <c r="F144" s="1042"/>
      <c r="G144" s="1039" t="s">
        <v>3610</v>
      </c>
      <c r="H144" s="1066" t="s">
        <v>3545</v>
      </c>
      <c r="I144" s="1665" t="s">
        <v>3495</v>
      </c>
    </row>
    <row r="145" spans="1:9" s="5" customFormat="1" ht="39" customHeight="1" x14ac:dyDescent="0.2">
      <c r="A145" s="903" t="s">
        <v>3611</v>
      </c>
      <c r="B145" s="908">
        <v>20392589784</v>
      </c>
      <c r="C145" s="1041"/>
      <c r="D145" s="1042"/>
      <c r="E145" s="1079">
        <v>8800</v>
      </c>
      <c r="F145" s="1042"/>
      <c r="G145" s="1039" t="s">
        <v>3611</v>
      </c>
      <c r="H145" s="1066" t="s">
        <v>3545</v>
      </c>
      <c r="I145" s="1665" t="s">
        <v>3495</v>
      </c>
    </row>
    <row r="146" spans="1:9" s="5" customFormat="1" ht="38.450000000000003" customHeight="1" x14ac:dyDescent="0.2">
      <c r="A146" s="903" t="s">
        <v>3612</v>
      </c>
      <c r="B146" s="908">
        <v>20429344531</v>
      </c>
      <c r="C146" s="1041"/>
      <c r="D146" s="1042"/>
      <c r="E146" s="1079">
        <v>65002</v>
      </c>
      <c r="F146" s="1042"/>
      <c r="G146" s="1039" t="s">
        <v>3612</v>
      </c>
      <c r="H146" s="1066" t="s">
        <v>3545</v>
      </c>
      <c r="I146" s="1665" t="s">
        <v>3495</v>
      </c>
    </row>
    <row r="147" spans="1:9" s="5" customFormat="1" ht="45" x14ac:dyDescent="0.2">
      <c r="A147" s="903" t="s">
        <v>3613</v>
      </c>
      <c r="B147" s="908">
        <v>20493396740</v>
      </c>
      <c r="C147" s="1041"/>
      <c r="D147" s="1042"/>
      <c r="E147" s="1079">
        <v>24850</v>
      </c>
      <c r="F147" s="1042"/>
      <c r="G147" s="1039" t="s">
        <v>3613</v>
      </c>
      <c r="H147" s="1066" t="s">
        <v>3545</v>
      </c>
      <c r="I147" s="1665" t="s">
        <v>3495</v>
      </c>
    </row>
    <row r="148" spans="1:9" s="5" customFormat="1" ht="33.75" x14ac:dyDescent="0.2">
      <c r="A148" s="903" t="s">
        <v>3614</v>
      </c>
      <c r="B148" s="908">
        <v>20506333149</v>
      </c>
      <c r="C148" s="1041"/>
      <c r="D148" s="1042"/>
      <c r="E148" s="1079">
        <v>68480</v>
      </c>
      <c r="F148" s="1042"/>
      <c r="G148" s="1039" t="s">
        <v>3614</v>
      </c>
      <c r="H148" s="1066" t="s">
        <v>3545</v>
      </c>
      <c r="I148" s="1665" t="s">
        <v>3495</v>
      </c>
    </row>
    <row r="149" spans="1:9" s="5" customFormat="1" ht="41.45" customHeight="1" x14ac:dyDescent="0.2">
      <c r="A149" s="903" t="s">
        <v>3615</v>
      </c>
      <c r="B149" s="908">
        <v>20506333149</v>
      </c>
      <c r="C149" s="1041"/>
      <c r="D149" s="1042"/>
      <c r="E149" s="1079">
        <v>17600</v>
      </c>
      <c r="F149" s="1042"/>
      <c r="G149" s="1039" t="s">
        <v>3615</v>
      </c>
      <c r="H149" s="1066" t="s">
        <v>3545</v>
      </c>
      <c r="I149" s="1665" t="s">
        <v>3495</v>
      </c>
    </row>
    <row r="150" spans="1:9" s="5" customFormat="1" ht="33.75" x14ac:dyDescent="0.2">
      <c r="A150" s="903" t="s">
        <v>3616</v>
      </c>
      <c r="B150" s="908">
        <v>20514630306</v>
      </c>
      <c r="C150" s="1041"/>
      <c r="D150" s="1042"/>
      <c r="E150" s="1079">
        <v>89999.99</v>
      </c>
      <c r="F150" s="1042"/>
      <c r="G150" s="1039" t="s">
        <v>3616</v>
      </c>
      <c r="H150" s="1066" t="s">
        <v>3545</v>
      </c>
      <c r="I150" s="1665" t="s">
        <v>3495</v>
      </c>
    </row>
    <row r="151" spans="1:9" s="5" customFormat="1" ht="40.9" customHeight="1" x14ac:dyDescent="0.2">
      <c r="A151" s="903" t="s">
        <v>3617</v>
      </c>
      <c r="B151" s="908">
        <v>20544234201</v>
      </c>
      <c r="C151" s="1041"/>
      <c r="D151" s="1042"/>
      <c r="E151" s="1079">
        <v>10000</v>
      </c>
      <c r="F151" s="1042"/>
      <c r="G151" s="1039" t="s">
        <v>3617</v>
      </c>
      <c r="H151" s="1066" t="s">
        <v>3545</v>
      </c>
      <c r="I151" s="1665" t="s">
        <v>3495</v>
      </c>
    </row>
    <row r="152" spans="1:9" s="5" customFormat="1" ht="17.45" customHeight="1" x14ac:dyDescent="0.2">
      <c r="A152" s="903" t="s">
        <v>3618</v>
      </c>
      <c r="B152" s="908">
        <v>20544737881</v>
      </c>
      <c r="C152" s="1041"/>
      <c r="D152" s="1042"/>
      <c r="E152" s="1079">
        <v>32800</v>
      </c>
      <c r="F152" s="1042"/>
      <c r="G152" s="1039" t="s">
        <v>3618</v>
      </c>
      <c r="H152" s="1066" t="s">
        <v>3545</v>
      </c>
      <c r="I152" s="1665" t="s">
        <v>3495</v>
      </c>
    </row>
    <row r="153" spans="1:9" s="5" customFormat="1" ht="37.9" customHeight="1" x14ac:dyDescent="0.2">
      <c r="A153" s="903" t="s">
        <v>3619</v>
      </c>
      <c r="B153" s="908">
        <v>20550205409</v>
      </c>
      <c r="C153" s="1041"/>
      <c r="D153" s="1042"/>
      <c r="E153" s="1079">
        <v>30000</v>
      </c>
      <c r="F153" s="1042"/>
      <c r="G153" s="1039" t="s">
        <v>3619</v>
      </c>
      <c r="H153" s="1066" t="s">
        <v>3545</v>
      </c>
      <c r="I153" s="1665" t="s">
        <v>3495</v>
      </c>
    </row>
    <row r="154" spans="1:9" s="5" customFormat="1" ht="37.9" customHeight="1" x14ac:dyDescent="0.2">
      <c r="A154" s="903" t="s">
        <v>3620</v>
      </c>
      <c r="B154" s="908">
        <v>20551711812</v>
      </c>
      <c r="C154" s="1041"/>
      <c r="D154" s="1042"/>
      <c r="E154" s="1079">
        <v>132986.70000000001</v>
      </c>
      <c r="F154" s="1042"/>
      <c r="G154" s="1039" t="s">
        <v>3620</v>
      </c>
      <c r="H154" s="1066" t="s">
        <v>3545</v>
      </c>
      <c r="I154" s="1665" t="s">
        <v>3495</v>
      </c>
    </row>
    <row r="155" spans="1:9" s="5" customFormat="1" ht="33.75" x14ac:dyDescent="0.2">
      <c r="A155" s="903" t="s">
        <v>3621</v>
      </c>
      <c r="B155" s="908">
        <v>20565818806</v>
      </c>
      <c r="C155" s="1041"/>
      <c r="D155" s="1042"/>
      <c r="E155" s="1079">
        <v>125100</v>
      </c>
      <c r="F155" s="1042"/>
      <c r="G155" s="1039" t="s">
        <v>3621</v>
      </c>
      <c r="H155" s="1066" t="s">
        <v>3545</v>
      </c>
      <c r="I155" s="1665" t="s">
        <v>3495</v>
      </c>
    </row>
    <row r="156" spans="1:9" s="5" customFormat="1" ht="35.450000000000003" customHeight="1" x14ac:dyDescent="0.2">
      <c r="A156" s="903" t="s">
        <v>3622</v>
      </c>
      <c r="B156" s="908">
        <v>20566432812</v>
      </c>
      <c r="C156" s="1041"/>
      <c r="D156" s="1042"/>
      <c r="E156" s="1079">
        <v>12000</v>
      </c>
      <c r="F156" s="1042"/>
      <c r="G156" s="1039" t="s">
        <v>3622</v>
      </c>
      <c r="H156" s="1066" t="s">
        <v>3545</v>
      </c>
      <c r="I156" s="1665" t="s">
        <v>3495</v>
      </c>
    </row>
    <row r="157" spans="1:9" s="5" customFormat="1" ht="60.6" customHeight="1" x14ac:dyDescent="0.2">
      <c r="A157" s="903" t="s">
        <v>3623</v>
      </c>
      <c r="B157" s="908">
        <v>20600496701</v>
      </c>
      <c r="C157" s="1041"/>
      <c r="D157" s="1042"/>
      <c r="E157" s="1079">
        <v>29050</v>
      </c>
      <c r="F157" s="1042"/>
      <c r="G157" s="1039" t="s">
        <v>3623</v>
      </c>
      <c r="H157" s="1066" t="s">
        <v>3545</v>
      </c>
      <c r="I157" s="1665" t="s">
        <v>3495</v>
      </c>
    </row>
    <row r="158" spans="1:9" s="5" customFormat="1" ht="50.45" customHeight="1" x14ac:dyDescent="0.2">
      <c r="A158" s="903" t="s">
        <v>3624</v>
      </c>
      <c r="B158" s="908">
        <v>20600741846</v>
      </c>
      <c r="C158" s="1041"/>
      <c r="D158" s="1042"/>
      <c r="E158" s="1079">
        <v>26963</v>
      </c>
      <c r="F158" s="1042"/>
      <c r="G158" s="1039" t="s">
        <v>3624</v>
      </c>
      <c r="H158" s="1066" t="s">
        <v>3545</v>
      </c>
      <c r="I158" s="1665" t="s">
        <v>3495</v>
      </c>
    </row>
    <row r="159" spans="1:9" s="5" customFormat="1" ht="33.75" x14ac:dyDescent="0.2">
      <c r="A159" s="903" t="s">
        <v>3625</v>
      </c>
      <c r="B159" s="908">
        <v>20602442617</v>
      </c>
      <c r="C159" s="1041"/>
      <c r="D159" s="1042"/>
      <c r="E159" s="1079">
        <v>107300</v>
      </c>
      <c r="F159" s="1042"/>
      <c r="G159" s="1039" t="s">
        <v>3625</v>
      </c>
      <c r="H159" s="1066" t="s">
        <v>3545</v>
      </c>
      <c r="I159" s="1665" t="s">
        <v>3495</v>
      </c>
    </row>
    <row r="160" spans="1:9" s="5" customFormat="1" ht="52.15" customHeight="1" x14ac:dyDescent="0.2">
      <c r="A160" s="903" t="s">
        <v>3626</v>
      </c>
      <c r="B160" s="908">
        <v>20602442617</v>
      </c>
      <c r="C160" s="1041"/>
      <c r="D160" s="1042"/>
      <c r="E160" s="1079">
        <v>33500</v>
      </c>
      <c r="F160" s="1042"/>
      <c r="G160" s="1039" t="s">
        <v>3626</v>
      </c>
      <c r="H160" s="1066" t="s">
        <v>3545</v>
      </c>
      <c r="I160" s="1665" t="s">
        <v>3495</v>
      </c>
    </row>
    <row r="161" spans="1:9" s="5" customFormat="1" ht="47.45" customHeight="1" x14ac:dyDescent="0.2">
      <c r="A161" s="903" t="s">
        <v>3627</v>
      </c>
      <c r="B161" s="908">
        <v>20602641032</v>
      </c>
      <c r="C161" s="1041"/>
      <c r="D161" s="1042"/>
      <c r="E161" s="1079">
        <v>59500</v>
      </c>
      <c r="F161" s="1042"/>
      <c r="G161" s="1039" t="s">
        <v>3627</v>
      </c>
      <c r="H161" s="1066" t="s">
        <v>3545</v>
      </c>
      <c r="I161" s="1665" t="s">
        <v>3495</v>
      </c>
    </row>
    <row r="162" spans="1:9" s="5" customFormat="1" ht="33.75" x14ac:dyDescent="0.2">
      <c r="A162" s="903" t="s">
        <v>3628</v>
      </c>
      <c r="B162" s="908">
        <v>20602753761</v>
      </c>
      <c r="C162" s="1041"/>
      <c r="D162" s="1042"/>
      <c r="E162" s="1079">
        <v>60000</v>
      </c>
      <c r="F162" s="1042"/>
      <c r="G162" s="1039" t="s">
        <v>3628</v>
      </c>
      <c r="H162" s="1066" t="s">
        <v>3545</v>
      </c>
      <c r="I162" s="1665" t="s">
        <v>3495</v>
      </c>
    </row>
    <row r="163" spans="1:9" s="5" customFormat="1" ht="40.15" customHeight="1" x14ac:dyDescent="0.2">
      <c r="A163" s="903" t="s">
        <v>3629</v>
      </c>
      <c r="B163" s="908">
        <v>20604392790</v>
      </c>
      <c r="C163" s="1041"/>
      <c r="D163" s="1042"/>
      <c r="E163" s="1079">
        <v>13600</v>
      </c>
      <c r="F163" s="1042"/>
      <c r="G163" s="1039" t="s">
        <v>3629</v>
      </c>
      <c r="H163" s="1066" t="s">
        <v>3545</v>
      </c>
      <c r="I163" s="1665" t="s">
        <v>3495</v>
      </c>
    </row>
    <row r="164" spans="1:9" s="5" customFormat="1" ht="52.15" customHeight="1" x14ac:dyDescent="0.2">
      <c r="A164" s="903" t="s">
        <v>3630</v>
      </c>
      <c r="B164" s="908"/>
      <c r="C164" s="1041">
        <v>10067135674</v>
      </c>
      <c r="D164" s="1042"/>
      <c r="E164" s="1079">
        <v>8500</v>
      </c>
      <c r="F164" s="1042"/>
      <c r="G164" s="1039" t="s">
        <v>3630</v>
      </c>
      <c r="H164" s="1066" t="s">
        <v>3545</v>
      </c>
      <c r="I164" s="1665" t="s">
        <v>3491</v>
      </c>
    </row>
    <row r="165" spans="1:9" s="5" customFormat="1" ht="27" customHeight="1" x14ac:dyDescent="0.2">
      <c r="A165" s="903" t="s">
        <v>3631</v>
      </c>
      <c r="B165" s="908"/>
      <c r="C165" s="1041">
        <v>10081703871</v>
      </c>
      <c r="D165" s="1042"/>
      <c r="E165" s="1079">
        <v>33000</v>
      </c>
      <c r="F165" s="1042"/>
      <c r="G165" s="1039" t="s">
        <v>3631</v>
      </c>
      <c r="H165" s="1066" t="s">
        <v>3545</v>
      </c>
      <c r="I165" s="1665" t="s">
        <v>3491</v>
      </c>
    </row>
    <row r="166" spans="1:9" s="5" customFormat="1" ht="31.9" customHeight="1" x14ac:dyDescent="0.2">
      <c r="A166" s="903" t="s">
        <v>3632</v>
      </c>
      <c r="B166" s="908"/>
      <c r="C166" s="1041">
        <v>10240060243</v>
      </c>
      <c r="D166" s="1042"/>
      <c r="E166" s="1079">
        <v>21750</v>
      </c>
      <c r="F166" s="1042"/>
      <c r="G166" s="1039" t="s">
        <v>3632</v>
      </c>
      <c r="H166" s="1066" t="s">
        <v>3545</v>
      </c>
      <c r="I166" s="1665" t="s">
        <v>3491</v>
      </c>
    </row>
    <row r="167" spans="1:9" s="5" customFormat="1" ht="44.45" customHeight="1" x14ac:dyDescent="0.2">
      <c r="A167" s="903" t="s">
        <v>3633</v>
      </c>
      <c r="B167" s="908"/>
      <c r="C167" s="1041"/>
      <c r="D167" s="1042"/>
      <c r="E167" s="1042"/>
      <c r="F167" s="1079">
        <v>100000</v>
      </c>
      <c r="G167" s="1039" t="s">
        <v>3633</v>
      </c>
      <c r="H167" s="1066" t="s">
        <v>3545</v>
      </c>
      <c r="I167" s="1665" t="s">
        <v>3495</v>
      </c>
    </row>
    <row r="168" spans="1:9" s="5" customFormat="1" ht="28.15" customHeight="1" x14ac:dyDescent="0.2">
      <c r="A168" s="903" t="s">
        <v>3634</v>
      </c>
      <c r="B168" s="908"/>
      <c r="C168" s="1041"/>
      <c r="D168" s="1042"/>
      <c r="E168" s="1042"/>
      <c r="F168" s="1079">
        <v>100000</v>
      </c>
      <c r="G168" s="1039" t="s">
        <v>3634</v>
      </c>
      <c r="H168" s="1066" t="s">
        <v>3545</v>
      </c>
      <c r="I168" s="1665" t="s">
        <v>3495</v>
      </c>
    </row>
    <row r="169" spans="1:9" s="5" customFormat="1" ht="28.15" customHeight="1" x14ac:dyDescent="0.2">
      <c r="A169" s="903" t="s">
        <v>3635</v>
      </c>
      <c r="B169" s="908"/>
      <c r="C169" s="1041"/>
      <c r="D169" s="1042"/>
      <c r="E169" s="1042"/>
      <c r="F169" s="1079">
        <v>100000</v>
      </c>
      <c r="G169" s="1039" t="s">
        <v>3635</v>
      </c>
      <c r="H169" s="1066" t="s">
        <v>3545</v>
      </c>
      <c r="I169" s="1665" t="s">
        <v>3495</v>
      </c>
    </row>
    <row r="170" spans="1:9" s="5" customFormat="1" ht="28.15" customHeight="1" x14ac:dyDescent="0.2">
      <c r="A170" s="903" t="s">
        <v>3636</v>
      </c>
      <c r="B170" s="908"/>
      <c r="C170" s="1041"/>
      <c r="D170" s="1042"/>
      <c r="E170" s="1042"/>
      <c r="F170" s="1079">
        <v>250000</v>
      </c>
      <c r="G170" s="1039" t="s">
        <v>3636</v>
      </c>
      <c r="H170" s="1066" t="s">
        <v>3545</v>
      </c>
      <c r="I170" s="1665" t="s">
        <v>3495</v>
      </c>
    </row>
    <row r="171" spans="1:9" s="5" customFormat="1" ht="28.15" customHeight="1" x14ac:dyDescent="0.2">
      <c r="A171" s="903" t="s">
        <v>3637</v>
      </c>
      <c r="B171" s="908"/>
      <c r="C171" s="1041"/>
      <c r="D171" s="1042"/>
      <c r="E171" s="1042"/>
      <c r="F171" s="1079">
        <v>173176.29</v>
      </c>
      <c r="G171" s="1039" t="s">
        <v>3637</v>
      </c>
      <c r="H171" s="1066" t="s">
        <v>3545</v>
      </c>
      <c r="I171" s="1665" t="s">
        <v>3495</v>
      </c>
    </row>
    <row r="172" spans="1:9" s="5" customFormat="1" ht="57.6" customHeight="1" x14ac:dyDescent="0.2">
      <c r="A172" s="903" t="s">
        <v>3638</v>
      </c>
      <c r="B172" s="908"/>
      <c r="C172" s="1041"/>
      <c r="D172" s="1042"/>
      <c r="E172" s="1042"/>
      <c r="F172" s="1079">
        <v>150000</v>
      </c>
      <c r="G172" s="1039" t="s">
        <v>3638</v>
      </c>
      <c r="H172" s="1066" t="s">
        <v>3545</v>
      </c>
      <c r="I172" s="1665" t="s">
        <v>3495</v>
      </c>
    </row>
    <row r="173" spans="1:9" s="5" customFormat="1" ht="30.6" customHeight="1" x14ac:dyDescent="0.2">
      <c r="A173" s="903" t="s">
        <v>3639</v>
      </c>
      <c r="B173" s="908"/>
      <c r="C173" s="1041"/>
      <c r="D173" s="1042"/>
      <c r="E173" s="1042"/>
      <c r="F173" s="1079">
        <v>400000</v>
      </c>
      <c r="G173" s="1039" t="s">
        <v>3639</v>
      </c>
      <c r="H173" s="1066" t="s">
        <v>3545</v>
      </c>
      <c r="I173" s="1665" t="s">
        <v>3495</v>
      </c>
    </row>
    <row r="174" spans="1:9" s="5" customFormat="1" ht="34.9" customHeight="1" x14ac:dyDescent="0.2">
      <c r="A174" s="903" t="s">
        <v>3640</v>
      </c>
      <c r="B174" s="908"/>
      <c r="C174" s="1041"/>
      <c r="D174" s="1042"/>
      <c r="E174" s="1042"/>
      <c r="F174" s="1079">
        <v>300000</v>
      </c>
      <c r="G174" s="1039" t="s">
        <v>3640</v>
      </c>
      <c r="H174" s="1066" t="s">
        <v>3545</v>
      </c>
      <c r="I174" s="1665" t="s">
        <v>3495</v>
      </c>
    </row>
    <row r="175" spans="1:9" s="5" customFormat="1" ht="34.9" customHeight="1" x14ac:dyDescent="0.2">
      <c r="A175" s="903" t="s">
        <v>3640</v>
      </c>
      <c r="B175" s="908"/>
      <c r="C175" s="1041"/>
      <c r="D175" s="1042"/>
      <c r="E175" s="1042"/>
      <c r="F175" s="1079">
        <v>200000</v>
      </c>
      <c r="G175" s="1039" t="s">
        <v>3640</v>
      </c>
      <c r="H175" s="1066" t="s">
        <v>3545</v>
      </c>
      <c r="I175" s="1665" t="s">
        <v>3495</v>
      </c>
    </row>
    <row r="176" spans="1:9" s="5" customFormat="1" ht="34.9" customHeight="1" x14ac:dyDescent="0.2">
      <c r="A176" s="903" t="s">
        <v>3641</v>
      </c>
      <c r="B176" s="908"/>
      <c r="C176" s="1041"/>
      <c r="D176" s="1042"/>
      <c r="E176" s="1042"/>
      <c r="F176" s="1079">
        <v>300000</v>
      </c>
      <c r="G176" s="1039" t="s">
        <v>3641</v>
      </c>
      <c r="H176" s="1066" t="s">
        <v>3545</v>
      </c>
      <c r="I176" s="1665" t="s">
        <v>3495</v>
      </c>
    </row>
    <row r="177" spans="1:9" s="5" customFormat="1" ht="34.9" customHeight="1" x14ac:dyDescent="0.2">
      <c r="A177" s="903" t="s">
        <v>3642</v>
      </c>
      <c r="B177" s="908"/>
      <c r="C177" s="1041"/>
      <c r="D177" s="1042"/>
      <c r="E177" s="1042"/>
      <c r="F177" s="1079">
        <v>200000</v>
      </c>
      <c r="G177" s="1039" t="s">
        <v>3642</v>
      </c>
      <c r="H177" s="1066" t="s">
        <v>3545</v>
      </c>
      <c r="I177" s="1665" t="s">
        <v>3495</v>
      </c>
    </row>
    <row r="178" spans="1:9" s="5" customFormat="1" ht="34.9" customHeight="1" x14ac:dyDescent="0.2">
      <c r="A178" s="903" t="s">
        <v>3643</v>
      </c>
      <c r="B178" s="908"/>
      <c r="C178" s="1041"/>
      <c r="D178" s="1042"/>
      <c r="E178" s="1042"/>
      <c r="F178" s="1079">
        <v>300000</v>
      </c>
      <c r="G178" s="1039" t="s">
        <v>3643</v>
      </c>
      <c r="H178" s="1066" t="s">
        <v>3545</v>
      </c>
      <c r="I178" s="1665" t="s">
        <v>3495</v>
      </c>
    </row>
    <row r="179" spans="1:9" s="5" customFormat="1" ht="33.75" x14ac:dyDescent="0.2">
      <c r="A179" s="903" t="s">
        <v>3644</v>
      </c>
      <c r="B179" s="908"/>
      <c r="C179" s="1041"/>
      <c r="D179" s="1042"/>
      <c r="E179" s="1042"/>
      <c r="F179" s="1079">
        <v>260000</v>
      </c>
      <c r="G179" s="1039" t="s">
        <v>3644</v>
      </c>
      <c r="H179" s="1066" t="s">
        <v>3545</v>
      </c>
      <c r="I179" s="1665" t="s">
        <v>3495</v>
      </c>
    </row>
    <row r="180" spans="1:9" s="5" customFormat="1" ht="19.899999999999999" customHeight="1" x14ac:dyDescent="0.2">
      <c r="A180" s="903" t="s">
        <v>3645</v>
      </c>
      <c r="B180" s="908"/>
      <c r="C180" s="1041"/>
      <c r="D180" s="1042"/>
      <c r="E180" s="1042"/>
      <c r="F180" s="1079">
        <v>75000</v>
      </c>
      <c r="G180" s="1039" t="s">
        <v>3645</v>
      </c>
      <c r="H180" s="1066" t="s">
        <v>3545</v>
      </c>
      <c r="I180" s="1665" t="s">
        <v>3495</v>
      </c>
    </row>
    <row r="181" spans="1:9" s="5" customFormat="1" ht="36" customHeight="1" x14ac:dyDescent="0.2">
      <c r="A181" s="903" t="s">
        <v>3646</v>
      </c>
      <c r="B181" s="908"/>
      <c r="C181" s="1041"/>
      <c r="D181" s="1042"/>
      <c r="E181" s="1042"/>
      <c r="F181" s="1079">
        <v>80000</v>
      </c>
      <c r="G181" s="1039" t="s">
        <v>3646</v>
      </c>
      <c r="H181" s="1066" t="s">
        <v>3545</v>
      </c>
      <c r="I181" s="1665" t="s">
        <v>3495</v>
      </c>
    </row>
    <row r="182" spans="1:9" s="5" customFormat="1" ht="33.75" x14ac:dyDescent="0.2">
      <c r="A182" s="903" t="s">
        <v>3647</v>
      </c>
      <c r="B182" s="908"/>
      <c r="C182" s="1041"/>
      <c r="D182" s="1042"/>
      <c r="E182" s="1042"/>
      <c r="F182" s="1079">
        <v>200000</v>
      </c>
      <c r="G182" s="1039" t="s">
        <v>3647</v>
      </c>
      <c r="H182" s="1066" t="s">
        <v>3545</v>
      </c>
      <c r="I182" s="1665" t="s">
        <v>3495</v>
      </c>
    </row>
    <row r="183" spans="1:9" s="5" customFormat="1" ht="24" customHeight="1" x14ac:dyDescent="0.2">
      <c r="A183" s="903" t="s">
        <v>3648</v>
      </c>
      <c r="B183" s="908"/>
      <c r="C183" s="1041"/>
      <c r="D183" s="1042"/>
      <c r="E183" s="1042"/>
      <c r="F183" s="1079">
        <v>150000</v>
      </c>
      <c r="G183" s="1039" t="s">
        <v>3648</v>
      </c>
      <c r="H183" s="1066" t="s">
        <v>3545</v>
      </c>
      <c r="I183" s="1665" t="s">
        <v>3495</v>
      </c>
    </row>
    <row r="184" spans="1:9" s="5" customFormat="1" ht="34.9" customHeight="1" x14ac:dyDescent="0.2">
      <c r="A184" s="903" t="s">
        <v>3649</v>
      </c>
      <c r="B184" s="908"/>
      <c r="C184" s="1041"/>
      <c r="D184" s="1042"/>
      <c r="E184" s="1042"/>
      <c r="F184" s="1079">
        <v>150000</v>
      </c>
      <c r="G184" s="1039" t="s">
        <v>3649</v>
      </c>
      <c r="H184" s="1066" t="s">
        <v>3545</v>
      </c>
      <c r="I184" s="1665" t="s">
        <v>3495</v>
      </c>
    </row>
    <row r="185" spans="1:9" s="5" customFormat="1" ht="18" customHeight="1" x14ac:dyDescent="0.2">
      <c r="A185" s="903" t="s">
        <v>3650</v>
      </c>
      <c r="B185" s="908"/>
      <c r="C185" s="1041"/>
      <c r="D185" s="1042"/>
      <c r="E185" s="1042"/>
      <c r="F185" s="1079">
        <v>180000</v>
      </c>
      <c r="G185" s="1039" t="s">
        <v>3650</v>
      </c>
      <c r="H185" s="1066" t="s">
        <v>3545</v>
      </c>
      <c r="I185" s="1665" t="s">
        <v>3495</v>
      </c>
    </row>
    <row r="186" spans="1:9" s="5" customFormat="1" ht="23.45" customHeight="1" x14ac:dyDescent="0.2">
      <c r="A186" s="903" t="s">
        <v>3651</v>
      </c>
      <c r="B186" s="908"/>
      <c r="C186" s="1041"/>
      <c r="D186" s="1042"/>
      <c r="E186" s="1042"/>
      <c r="F186" s="1079">
        <v>120000</v>
      </c>
      <c r="G186" s="1039" t="s">
        <v>3651</v>
      </c>
      <c r="H186" s="1066" t="s">
        <v>3545</v>
      </c>
      <c r="I186" s="1665" t="s">
        <v>3495</v>
      </c>
    </row>
    <row r="187" spans="1:9" s="5" customFormat="1" ht="15.6" customHeight="1" x14ac:dyDescent="0.2">
      <c r="A187" s="903" t="s">
        <v>3652</v>
      </c>
      <c r="B187" s="908"/>
      <c r="C187" s="1041"/>
      <c r="D187" s="1042"/>
      <c r="E187" s="1042"/>
      <c r="F187" s="1079">
        <v>250000</v>
      </c>
      <c r="G187" s="1039" t="s">
        <v>3652</v>
      </c>
      <c r="H187" s="1066" t="s">
        <v>3545</v>
      </c>
      <c r="I187" s="1665" t="s">
        <v>3495</v>
      </c>
    </row>
    <row r="188" spans="1:9" s="5" customFormat="1" ht="15.6" customHeight="1" x14ac:dyDescent="0.2">
      <c r="A188" s="903" t="s">
        <v>3653</v>
      </c>
      <c r="B188" s="908"/>
      <c r="C188" s="1041"/>
      <c r="D188" s="1042"/>
      <c r="E188" s="1042"/>
      <c r="F188" s="1079">
        <v>90000</v>
      </c>
      <c r="G188" s="1039" t="s">
        <v>3653</v>
      </c>
      <c r="H188" s="1066" t="s">
        <v>3545</v>
      </c>
      <c r="I188" s="1665" t="s">
        <v>3495</v>
      </c>
    </row>
    <row r="189" spans="1:9" s="5" customFormat="1" ht="26.45" customHeight="1" x14ac:dyDescent="0.2">
      <c r="A189" s="903" t="s">
        <v>3654</v>
      </c>
      <c r="B189" s="908"/>
      <c r="C189" s="1041"/>
      <c r="D189" s="1042"/>
      <c r="E189" s="1042"/>
      <c r="F189" s="1079">
        <v>230000</v>
      </c>
      <c r="G189" s="1039" t="s">
        <v>3654</v>
      </c>
      <c r="H189" s="1066" t="s">
        <v>3545</v>
      </c>
      <c r="I189" s="1665" t="s">
        <v>3495</v>
      </c>
    </row>
    <row r="190" spans="1:9" s="5" customFormat="1" ht="26.45" customHeight="1" x14ac:dyDescent="0.2">
      <c r="A190" s="903" t="s">
        <v>3655</v>
      </c>
      <c r="B190" s="908"/>
      <c r="C190" s="1041"/>
      <c r="D190" s="1042"/>
      <c r="E190" s="1042"/>
      <c r="F190" s="1079">
        <v>60000</v>
      </c>
      <c r="G190" s="1039" t="s">
        <v>3655</v>
      </c>
      <c r="H190" s="1066" t="s">
        <v>3545</v>
      </c>
      <c r="I190" s="1665" t="s">
        <v>3495</v>
      </c>
    </row>
    <row r="191" spans="1:9" s="5" customFormat="1" ht="26.45" customHeight="1" x14ac:dyDescent="0.2">
      <c r="A191" s="903" t="s">
        <v>3656</v>
      </c>
      <c r="B191" s="908"/>
      <c r="C191" s="1041"/>
      <c r="D191" s="1042"/>
      <c r="E191" s="1042"/>
      <c r="F191" s="1079">
        <v>60000</v>
      </c>
      <c r="G191" s="1039" t="s">
        <v>3656</v>
      </c>
      <c r="H191" s="1066" t="s">
        <v>3545</v>
      </c>
      <c r="I191" s="1665" t="s">
        <v>3495</v>
      </c>
    </row>
    <row r="192" spans="1:9" s="5" customFormat="1" ht="37.15" customHeight="1" x14ac:dyDescent="0.2">
      <c r="A192" s="903" t="s">
        <v>3657</v>
      </c>
      <c r="B192" s="908"/>
      <c r="C192" s="1041"/>
      <c r="D192" s="1042"/>
      <c r="E192" s="1042"/>
      <c r="F192" s="1079">
        <v>33500</v>
      </c>
      <c r="G192" s="1039" t="s">
        <v>3657</v>
      </c>
      <c r="H192" s="1066" t="s">
        <v>3545</v>
      </c>
      <c r="I192" s="1665" t="s">
        <v>3495</v>
      </c>
    </row>
    <row r="193" spans="1:9" s="5" customFormat="1" ht="19.149999999999999" customHeight="1" x14ac:dyDescent="0.2">
      <c r="A193" s="903" t="s">
        <v>3658</v>
      </c>
      <c r="B193" s="908"/>
      <c r="C193" s="1041"/>
      <c r="D193" s="1042"/>
      <c r="E193" s="1042"/>
      <c r="F193" s="1079">
        <v>36000</v>
      </c>
      <c r="G193" s="1039" t="s">
        <v>3658</v>
      </c>
      <c r="H193" s="1066" t="s">
        <v>3545</v>
      </c>
      <c r="I193" s="1665" t="s">
        <v>3495</v>
      </c>
    </row>
    <row r="194" spans="1:9" s="5" customFormat="1" ht="19.149999999999999" customHeight="1" x14ac:dyDescent="0.2">
      <c r="A194" s="903" t="s">
        <v>3659</v>
      </c>
      <c r="B194" s="908"/>
      <c r="C194" s="1041"/>
      <c r="D194" s="1042"/>
      <c r="E194" s="1042"/>
      <c r="F194" s="1042"/>
      <c r="G194" s="1039" t="s">
        <v>3659</v>
      </c>
      <c r="H194" s="1066" t="s">
        <v>3545</v>
      </c>
      <c r="I194" s="1665" t="s">
        <v>3495</v>
      </c>
    </row>
    <row r="195" spans="1:9" s="5" customFormat="1" ht="27.6" customHeight="1" x14ac:dyDescent="0.2">
      <c r="A195" s="903" t="s">
        <v>3660</v>
      </c>
      <c r="B195" s="908"/>
      <c r="C195" s="1041"/>
      <c r="D195" s="1042"/>
      <c r="E195" s="1042"/>
      <c r="F195" s="1079">
        <v>32000</v>
      </c>
      <c r="G195" s="1039" t="s">
        <v>3660</v>
      </c>
      <c r="H195" s="1066" t="s">
        <v>3545</v>
      </c>
      <c r="I195" s="1665" t="s">
        <v>3495</v>
      </c>
    </row>
    <row r="196" spans="1:9" s="5" customFormat="1" ht="38.450000000000003" customHeight="1" x14ac:dyDescent="0.2">
      <c r="A196" s="903" t="s">
        <v>3661</v>
      </c>
      <c r="B196" s="908"/>
      <c r="C196" s="1041"/>
      <c r="D196" s="1042"/>
      <c r="E196" s="1042"/>
      <c r="F196" s="1079">
        <v>180000</v>
      </c>
      <c r="G196" s="1039" t="s">
        <v>3661</v>
      </c>
      <c r="H196" s="1066" t="s">
        <v>3545</v>
      </c>
      <c r="I196" s="1665" t="s">
        <v>3495</v>
      </c>
    </row>
    <row r="197" spans="1:9" s="5" customFormat="1" ht="37.9" customHeight="1" x14ac:dyDescent="0.2">
      <c r="A197" s="903" t="s">
        <v>3662</v>
      </c>
      <c r="B197" s="908"/>
      <c r="C197" s="1041"/>
      <c r="D197" s="1042"/>
      <c r="E197" s="1042"/>
      <c r="F197" s="1042"/>
      <c r="G197" s="1039" t="s">
        <v>3662</v>
      </c>
      <c r="H197" s="1066" t="s">
        <v>3545</v>
      </c>
      <c r="I197" s="1665" t="s">
        <v>3495</v>
      </c>
    </row>
    <row r="198" spans="1:9" s="5" customFormat="1" ht="26.45" customHeight="1" x14ac:dyDescent="0.2">
      <c r="A198" s="903" t="s">
        <v>3663</v>
      </c>
      <c r="B198" s="908"/>
      <c r="C198" s="1041"/>
      <c r="D198" s="1042"/>
      <c r="E198" s="1042"/>
      <c r="F198" s="1079">
        <v>32500</v>
      </c>
      <c r="G198" s="1039" t="s">
        <v>3663</v>
      </c>
      <c r="H198" s="1066" t="s">
        <v>3545</v>
      </c>
      <c r="I198" s="1665" t="s">
        <v>3495</v>
      </c>
    </row>
    <row r="199" spans="1:9" s="5" customFormat="1" ht="26.45" customHeight="1" x14ac:dyDescent="0.2">
      <c r="A199" s="903" t="s">
        <v>3664</v>
      </c>
      <c r="B199" s="908"/>
      <c r="C199" s="1041"/>
      <c r="D199" s="1042"/>
      <c r="E199" s="1042"/>
      <c r="F199" s="1079">
        <v>100000</v>
      </c>
      <c r="G199" s="1039" t="s">
        <v>3664</v>
      </c>
      <c r="H199" s="1066" t="s">
        <v>3545</v>
      </c>
      <c r="I199" s="1665" t="s">
        <v>3495</v>
      </c>
    </row>
    <row r="200" spans="1:9" s="5" customFormat="1" ht="26.45" customHeight="1" x14ac:dyDescent="0.2">
      <c r="A200" s="903" t="s">
        <v>3665</v>
      </c>
      <c r="B200" s="908"/>
      <c r="C200" s="1041"/>
      <c r="D200" s="1042"/>
      <c r="E200" s="1042"/>
      <c r="F200" s="1079">
        <v>125000</v>
      </c>
      <c r="G200" s="1039" t="s">
        <v>3665</v>
      </c>
      <c r="H200" s="1066" t="s">
        <v>3545</v>
      </c>
      <c r="I200" s="1665" t="s">
        <v>3495</v>
      </c>
    </row>
    <row r="201" spans="1:9" s="5" customFormat="1" ht="35.450000000000003" customHeight="1" x14ac:dyDescent="0.2">
      <c r="A201" s="903" t="s">
        <v>3666</v>
      </c>
      <c r="B201" s="908"/>
      <c r="C201" s="1041"/>
      <c r="D201" s="1042"/>
      <c r="E201" s="1042"/>
      <c r="F201" s="1079">
        <v>190000</v>
      </c>
      <c r="G201" s="1039" t="s">
        <v>3666</v>
      </c>
      <c r="H201" s="1066" t="s">
        <v>3545</v>
      </c>
      <c r="I201" s="1665" t="s">
        <v>3495</v>
      </c>
    </row>
    <row r="202" spans="1:9" s="5" customFormat="1" ht="27" customHeight="1" x14ac:dyDescent="0.2">
      <c r="A202" s="903" t="s">
        <v>3667</v>
      </c>
      <c r="B202" s="908"/>
      <c r="C202" s="1041"/>
      <c r="D202" s="1042"/>
      <c r="E202" s="1042"/>
      <c r="F202" s="1079">
        <v>57381.56</v>
      </c>
      <c r="G202" s="1039" t="s">
        <v>3667</v>
      </c>
      <c r="H202" s="1066" t="s">
        <v>3545</v>
      </c>
      <c r="I202" s="1665" t="s">
        <v>3495</v>
      </c>
    </row>
    <row r="203" spans="1:9" s="5" customFormat="1" ht="27" customHeight="1" x14ac:dyDescent="0.2">
      <c r="A203" s="903" t="s">
        <v>3668</v>
      </c>
      <c r="B203" s="908"/>
      <c r="C203" s="1041"/>
      <c r="D203" s="1042"/>
      <c r="E203" s="1042"/>
      <c r="F203" s="1079">
        <v>57381.56</v>
      </c>
      <c r="G203" s="1039" t="s">
        <v>3668</v>
      </c>
      <c r="H203" s="1066" t="s">
        <v>3545</v>
      </c>
      <c r="I203" s="1665" t="s">
        <v>3495</v>
      </c>
    </row>
    <row r="204" spans="1:9" s="5" customFormat="1" ht="27" customHeight="1" x14ac:dyDescent="0.2">
      <c r="A204" s="903" t="s">
        <v>3669</v>
      </c>
      <c r="B204" s="908"/>
      <c r="C204" s="1041"/>
      <c r="D204" s="1042"/>
      <c r="E204" s="1042"/>
      <c r="F204" s="1079">
        <v>142338.56</v>
      </c>
      <c r="G204" s="1039" t="s">
        <v>3669</v>
      </c>
      <c r="H204" s="1066" t="s">
        <v>3545</v>
      </c>
      <c r="I204" s="1665" t="s">
        <v>3495</v>
      </c>
    </row>
    <row r="205" spans="1:9" s="5" customFormat="1" ht="27" customHeight="1" x14ac:dyDescent="0.2">
      <c r="A205" s="903" t="s">
        <v>3670</v>
      </c>
      <c r="B205" s="908"/>
      <c r="C205" s="1041"/>
      <c r="D205" s="1042"/>
      <c r="E205" s="1042"/>
      <c r="F205" s="1042"/>
      <c r="G205" s="1039" t="s">
        <v>3670</v>
      </c>
      <c r="H205" s="1066" t="s">
        <v>3545</v>
      </c>
      <c r="I205" s="1665" t="s">
        <v>3495</v>
      </c>
    </row>
    <row r="206" spans="1:9" s="5" customFormat="1" ht="34.9" customHeight="1" x14ac:dyDescent="0.2">
      <c r="A206" s="903" t="s">
        <v>3671</v>
      </c>
      <c r="B206" s="908"/>
      <c r="C206" s="1041"/>
      <c r="D206" s="1042"/>
      <c r="E206" s="1042"/>
      <c r="F206" s="1079">
        <v>150000</v>
      </c>
      <c r="G206" s="1039" t="s">
        <v>3671</v>
      </c>
      <c r="H206" s="1066" t="s">
        <v>3545</v>
      </c>
      <c r="I206" s="1665" t="s">
        <v>3495</v>
      </c>
    </row>
    <row r="207" spans="1:9" s="5" customFormat="1" ht="38.450000000000003" customHeight="1" x14ac:dyDescent="0.2">
      <c r="A207" s="903" t="s">
        <v>3672</v>
      </c>
      <c r="B207" s="908"/>
      <c r="C207" s="1041"/>
      <c r="D207" s="1042"/>
      <c r="E207" s="1042"/>
      <c r="F207" s="1079">
        <v>136259.54999999999</v>
      </c>
      <c r="G207" s="1039" t="s">
        <v>3672</v>
      </c>
      <c r="H207" s="1066" t="s">
        <v>3545</v>
      </c>
      <c r="I207" s="1665" t="s">
        <v>3495</v>
      </c>
    </row>
    <row r="208" spans="1:9" s="5" customFormat="1" ht="39.6" customHeight="1" x14ac:dyDescent="0.2">
      <c r="A208" s="903" t="s">
        <v>3673</v>
      </c>
      <c r="B208" s="908"/>
      <c r="C208" s="1041"/>
      <c r="D208" s="1042"/>
      <c r="E208" s="1042"/>
      <c r="F208" s="1079">
        <v>2089517.47</v>
      </c>
      <c r="G208" s="1039" t="s">
        <v>3673</v>
      </c>
      <c r="H208" s="1066" t="s">
        <v>3545</v>
      </c>
      <c r="I208" s="1665" t="s">
        <v>3495</v>
      </c>
    </row>
    <row r="209" spans="1:9" s="5" customFormat="1" ht="36.6" customHeight="1" x14ac:dyDescent="0.2">
      <c r="A209" s="903" t="s">
        <v>3674</v>
      </c>
      <c r="B209" s="908"/>
      <c r="C209" s="1041"/>
      <c r="D209" s="1042"/>
      <c r="E209" s="1042"/>
      <c r="F209" s="1042"/>
      <c r="G209" s="1039" t="s">
        <v>3674</v>
      </c>
      <c r="H209" s="1066" t="s">
        <v>3545</v>
      </c>
      <c r="I209" s="1665" t="s">
        <v>3495</v>
      </c>
    </row>
    <row r="210" spans="1:9" s="5" customFormat="1" ht="36" customHeight="1" x14ac:dyDescent="0.2">
      <c r="A210" s="903" t="s">
        <v>3675</v>
      </c>
      <c r="B210" s="908"/>
      <c r="C210" s="1041"/>
      <c r="D210" s="1042"/>
      <c r="E210" s="1042"/>
      <c r="F210" s="1079">
        <v>750000</v>
      </c>
      <c r="G210" s="1039" t="s">
        <v>3675</v>
      </c>
      <c r="H210" s="1066" t="s">
        <v>3545</v>
      </c>
      <c r="I210" s="1665" t="s">
        <v>3495</v>
      </c>
    </row>
    <row r="211" spans="1:9" s="5" customFormat="1" ht="34.15" customHeight="1" x14ac:dyDescent="0.2">
      <c r="A211" s="903" t="s">
        <v>3676</v>
      </c>
      <c r="B211" s="908"/>
      <c r="C211" s="1041"/>
      <c r="D211" s="1042"/>
      <c r="E211" s="1042"/>
      <c r="F211" s="1079">
        <v>164681.89000000001</v>
      </c>
      <c r="G211" s="1039" t="s">
        <v>3676</v>
      </c>
      <c r="H211" s="1066" t="s">
        <v>3545</v>
      </c>
      <c r="I211" s="1665" t="s">
        <v>3495</v>
      </c>
    </row>
    <row r="212" spans="1:9" s="5" customFormat="1" ht="37.9" customHeight="1" x14ac:dyDescent="0.2">
      <c r="A212" s="903" t="s">
        <v>3677</v>
      </c>
      <c r="B212" s="908"/>
      <c r="C212" s="1041"/>
      <c r="D212" s="1042"/>
      <c r="E212" s="1042"/>
      <c r="F212" s="1079">
        <v>392409.83</v>
      </c>
      <c r="G212" s="1039" t="s">
        <v>3677</v>
      </c>
      <c r="H212" s="1066" t="s">
        <v>3545</v>
      </c>
      <c r="I212" s="1665" t="s">
        <v>3495</v>
      </c>
    </row>
    <row r="213" spans="1:9" s="5" customFormat="1" ht="38.450000000000003" customHeight="1" x14ac:dyDescent="0.2">
      <c r="A213" s="903" t="s">
        <v>3678</v>
      </c>
      <c r="B213" s="908"/>
      <c r="C213" s="1041"/>
      <c r="D213" s="1042"/>
      <c r="E213" s="1042"/>
      <c r="F213" s="1079">
        <v>450000</v>
      </c>
      <c r="G213" s="1039" t="s">
        <v>3678</v>
      </c>
      <c r="H213" s="1066" t="s">
        <v>3545</v>
      </c>
      <c r="I213" s="1665" t="s">
        <v>3495</v>
      </c>
    </row>
    <row r="214" spans="1:9" s="5" customFormat="1" ht="47.45" customHeight="1" x14ac:dyDescent="0.2">
      <c r="A214" s="903" t="s">
        <v>3679</v>
      </c>
      <c r="B214" s="908"/>
      <c r="C214" s="1041"/>
      <c r="D214" s="1042"/>
      <c r="E214" s="1042"/>
      <c r="F214" s="1079">
        <v>200000</v>
      </c>
      <c r="G214" s="1039" t="s">
        <v>3679</v>
      </c>
      <c r="H214" s="1066" t="s">
        <v>3545</v>
      </c>
      <c r="I214" s="1665" t="s">
        <v>3495</v>
      </c>
    </row>
    <row r="215" spans="1:9" s="5" customFormat="1" ht="33.75" x14ac:dyDescent="0.2">
      <c r="A215" s="903" t="s">
        <v>3680</v>
      </c>
      <c r="B215" s="908"/>
      <c r="C215" s="1041"/>
      <c r="D215" s="1042"/>
      <c r="E215" s="1042"/>
      <c r="F215" s="1079">
        <v>67801.48</v>
      </c>
      <c r="G215" s="1039" t="s">
        <v>3680</v>
      </c>
      <c r="H215" s="1066" t="s">
        <v>3545</v>
      </c>
      <c r="I215" s="1665" t="s">
        <v>3495</v>
      </c>
    </row>
    <row r="216" spans="1:9" s="5" customFormat="1" ht="33.75" x14ac:dyDescent="0.2">
      <c r="A216" s="903" t="s">
        <v>3681</v>
      </c>
      <c r="B216" s="908"/>
      <c r="C216" s="1041"/>
      <c r="D216" s="1042"/>
      <c r="E216" s="1042"/>
      <c r="F216" s="1079">
        <v>105437.33</v>
      </c>
      <c r="G216" s="1039" t="s">
        <v>3681</v>
      </c>
      <c r="H216" s="1066" t="s">
        <v>3545</v>
      </c>
      <c r="I216" s="1665" t="s">
        <v>3495</v>
      </c>
    </row>
    <row r="217" spans="1:9" s="5" customFormat="1" ht="33.75" x14ac:dyDescent="0.2">
      <c r="A217" s="903" t="s">
        <v>3682</v>
      </c>
      <c r="B217" s="908"/>
      <c r="C217" s="1041"/>
      <c r="D217" s="1042"/>
      <c r="E217" s="1042"/>
      <c r="F217" s="1042"/>
      <c r="G217" s="1039" t="s">
        <v>3682</v>
      </c>
      <c r="H217" s="1066" t="s">
        <v>3545</v>
      </c>
      <c r="I217" s="1665" t="s">
        <v>3495</v>
      </c>
    </row>
    <row r="218" spans="1:9" s="5" customFormat="1" ht="37.15" customHeight="1" x14ac:dyDescent="0.2">
      <c r="A218" s="903" t="s">
        <v>3683</v>
      </c>
      <c r="B218" s="908"/>
      <c r="C218" s="1041"/>
      <c r="D218" s="1042"/>
      <c r="E218" s="1042"/>
      <c r="F218" s="1042"/>
      <c r="G218" s="1039" t="s">
        <v>3683</v>
      </c>
      <c r="H218" s="1066" t="s">
        <v>3545</v>
      </c>
      <c r="I218" s="1665" t="s">
        <v>3495</v>
      </c>
    </row>
    <row r="219" spans="1:9" s="5" customFormat="1" ht="36.6" customHeight="1" x14ac:dyDescent="0.2">
      <c r="A219" s="903" t="s">
        <v>3684</v>
      </c>
      <c r="B219" s="908"/>
      <c r="C219" s="1041"/>
      <c r="D219" s="1042"/>
      <c r="E219" s="1042"/>
      <c r="F219" s="1042"/>
      <c r="G219" s="1039" t="s">
        <v>3684</v>
      </c>
      <c r="H219" s="1066" t="s">
        <v>3545</v>
      </c>
      <c r="I219" s="1665" t="s">
        <v>3495</v>
      </c>
    </row>
    <row r="220" spans="1:9" s="5" customFormat="1" ht="35.450000000000003" customHeight="1" x14ac:dyDescent="0.2">
      <c r="A220" s="903" t="s">
        <v>3593</v>
      </c>
      <c r="B220" s="908"/>
      <c r="C220" s="1041"/>
      <c r="D220" s="1042"/>
      <c r="E220" s="1042"/>
      <c r="F220" s="1079">
        <v>30000</v>
      </c>
      <c r="G220" s="1039" t="s">
        <v>3593</v>
      </c>
      <c r="H220" s="1066" t="s">
        <v>3545</v>
      </c>
      <c r="I220" s="1665" t="s">
        <v>3495</v>
      </c>
    </row>
    <row r="221" spans="1:9" s="5" customFormat="1" ht="37.15" customHeight="1" x14ac:dyDescent="0.2">
      <c r="A221" s="903" t="s">
        <v>3685</v>
      </c>
      <c r="B221" s="908"/>
      <c r="C221" s="1041"/>
      <c r="D221" s="1042"/>
      <c r="E221" s="1042"/>
      <c r="F221" s="1079">
        <v>101718.75</v>
      </c>
      <c r="G221" s="1039" t="s">
        <v>3685</v>
      </c>
      <c r="H221" s="1066" t="s">
        <v>3545</v>
      </c>
      <c r="I221" s="1665" t="s">
        <v>3495</v>
      </c>
    </row>
    <row r="222" spans="1:9" s="5" customFormat="1" ht="40.15" customHeight="1" x14ac:dyDescent="0.2">
      <c r="A222" s="903" t="s">
        <v>3558</v>
      </c>
      <c r="B222" s="908"/>
      <c r="C222" s="1041"/>
      <c r="D222" s="1042"/>
      <c r="E222" s="1042"/>
      <c r="F222" s="1079">
        <v>25600</v>
      </c>
      <c r="G222" s="1039" t="s">
        <v>3558</v>
      </c>
      <c r="H222" s="1066" t="s">
        <v>3545</v>
      </c>
      <c r="I222" s="1665" t="s">
        <v>3495</v>
      </c>
    </row>
    <row r="223" spans="1:9" s="5" customFormat="1" ht="37.9" customHeight="1" x14ac:dyDescent="0.2">
      <c r="A223" s="903" t="s">
        <v>3686</v>
      </c>
      <c r="B223" s="908"/>
      <c r="C223" s="1041"/>
      <c r="D223" s="1042"/>
      <c r="E223" s="1042"/>
      <c r="F223" s="1079">
        <v>169907.8</v>
      </c>
      <c r="G223" s="1039" t="s">
        <v>3686</v>
      </c>
      <c r="H223" s="1066" t="s">
        <v>3545</v>
      </c>
      <c r="I223" s="1665" t="s">
        <v>3495</v>
      </c>
    </row>
    <row r="224" spans="1:9" s="5" customFormat="1" ht="35.450000000000003" customHeight="1" x14ac:dyDescent="0.2">
      <c r="A224" s="903" t="s">
        <v>3687</v>
      </c>
      <c r="B224" s="908"/>
      <c r="C224" s="1041"/>
      <c r="D224" s="1042"/>
      <c r="E224" s="1042"/>
      <c r="F224" s="1079">
        <v>476242.28</v>
      </c>
      <c r="G224" s="1039" t="s">
        <v>3687</v>
      </c>
      <c r="H224" s="1066" t="s">
        <v>3545</v>
      </c>
      <c r="I224" s="1665" t="s">
        <v>3495</v>
      </c>
    </row>
    <row r="225" spans="1:9" s="5" customFormat="1" ht="36" customHeight="1" x14ac:dyDescent="0.2">
      <c r="A225" s="903" t="s">
        <v>3688</v>
      </c>
      <c r="B225" s="908"/>
      <c r="C225" s="1041"/>
      <c r="D225" s="1042"/>
      <c r="E225" s="1042"/>
      <c r="F225" s="1079">
        <v>392830.79</v>
      </c>
      <c r="G225" s="1039" t="s">
        <v>3688</v>
      </c>
      <c r="H225" s="1066" t="s">
        <v>3545</v>
      </c>
      <c r="I225" s="1665" t="s">
        <v>3495</v>
      </c>
    </row>
    <row r="226" spans="1:9" s="5" customFormat="1" ht="33.75" x14ac:dyDescent="0.2">
      <c r="A226" s="903" t="s">
        <v>3689</v>
      </c>
      <c r="B226" s="908"/>
      <c r="C226" s="1041"/>
      <c r="D226" s="1042"/>
      <c r="E226" s="1042"/>
      <c r="F226" s="1079">
        <v>222560</v>
      </c>
      <c r="G226" s="1039" t="s">
        <v>3689</v>
      </c>
      <c r="H226" s="1066" t="s">
        <v>3545</v>
      </c>
      <c r="I226" s="1665" t="s">
        <v>3495</v>
      </c>
    </row>
    <row r="227" spans="1:9" s="5" customFormat="1" ht="27.6" customHeight="1" x14ac:dyDescent="0.2">
      <c r="A227" s="903" t="s">
        <v>3690</v>
      </c>
      <c r="B227" s="908"/>
      <c r="C227" s="1041"/>
      <c r="D227" s="1042"/>
      <c r="E227" s="1042"/>
      <c r="F227" s="1079">
        <v>1193104</v>
      </c>
      <c r="G227" s="1039" t="s">
        <v>3690</v>
      </c>
      <c r="H227" s="1066" t="s">
        <v>3545</v>
      </c>
      <c r="I227" s="1665" t="s">
        <v>3495</v>
      </c>
    </row>
    <row r="228" spans="1:9" s="5" customFormat="1" ht="27.6" customHeight="1" x14ac:dyDescent="0.2">
      <c r="A228" s="903" t="s">
        <v>3691</v>
      </c>
      <c r="B228" s="908"/>
      <c r="C228" s="1041"/>
      <c r="D228" s="1042"/>
      <c r="E228" s="1042"/>
      <c r="F228" s="1079">
        <v>285974</v>
      </c>
      <c r="G228" s="1039" t="s">
        <v>3691</v>
      </c>
      <c r="H228" s="1066" t="s">
        <v>3545</v>
      </c>
      <c r="I228" s="1665" t="s">
        <v>3495</v>
      </c>
    </row>
    <row r="229" spans="1:9" s="5" customFormat="1" ht="27.6" customHeight="1" x14ac:dyDescent="0.2">
      <c r="A229" s="903" t="s">
        <v>3692</v>
      </c>
      <c r="B229" s="908"/>
      <c r="C229" s="1041"/>
      <c r="D229" s="1042"/>
      <c r="E229" s="1042"/>
      <c r="F229" s="1079">
        <v>111000</v>
      </c>
      <c r="G229" s="1039" t="s">
        <v>3692</v>
      </c>
      <c r="H229" s="1066" t="s">
        <v>3545</v>
      </c>
      <c r="I229" s="1665" t="s">
        <v>3495</v>
      </c>
    </row>
    <row r="230" spans="1:9" s="5" customFormat="1" ht="37.9" customHeight="1" x14ac:dyDescent="0.2">
      <c r="A230" s="903" t="s">
        <v>3693</v>
      </c>
      <c r="B230" s="908"/>
      <c r="C230" s="1041"/>
      <c r="D230" s="1042"/>
      <c r="E230" s="1042"/>
      <c r="F230" s="1079">
        <v>36055.199999999997</v>
      </c>
      <c r="G230" s="1039" t="s">
        <v>3693</v>
      </c>
      <c r="H230" s="1066" t="s">
        <v>3545</v>
      </c>
      <c r="I230" s="1665" t="s">
        <v>3495</v>
      </c>
    </row>
    <row r="231" spans="1:9" s="5" customFormat="1" ht="15.6" customHeight="1" x14ac:dyDescent="0.2">
      <c r="A231" s="903" t="s">
        <v>3694</v>
      </c>
      <c r="B231" s="908"/>
      <c r="C231" s="1041"/>
      <c r="D231" s="1042"/>
      <c r="E231" s="1042"/>
      <c r="F231" s="1079">
        <v>32761</v>
      </c>
      <c r="G231" s="1039" t="s">
        <v>3694</v>
      </c>
      <c r="H231" s="1066" t="s">
        <v>3545</v>
      </c>
      <c r="I231" s="1665" t="s">
        <v>3495</v>
      </c>
    </row>
    <row r="232" spans="1:9" s="5" customFormat="1" ht="15.6" customHeight="1" x14ac:dyDescent="0.2">
      <c r="A232" s="903" t="s">
        <v>3695</v>
      </c>
      <c r="B232" s="908"/>
      <c r="C232" s="1041"/>
      <c r="D232" s="1042"/>
      <c r="E232" s="1042"/>
      <c r="F232" s="1079">
        <v>24500</v>
      </c>
      <c r="G232" s="1039" t="s">
        <v>3695</v>
      </c>
      <c r="H232" s="1066" t="s">
        <v>3545</v>
      </c>
      <c r="I232" s="1665" t="s">
        <v>3495</v>
      </c>
    </row>
    <row r="233" spans="1:9" s="5" customFormat="1" ht="15.6" customHeight="1" x14ac:dyDescent="0.2">
      <c r="A233" s="903" t="s">
        <v>3696</v>
      </c>
      <c r="B233" s="908"/>
      <c r="C233" s="1041"/>
      <c r="D233" s="1042"/>
      <c r="E233" s="1042"/>
      <c r="F233" s="1079">
        <v>208582.67</v>
      </c>
      <c r="G233" s="1039" t="s">
        <v>3696</v>
      </c>
      <c r="H233" s="1066" t="s">
        <v>3545</v>
      </c>
      <c r="I233" s="1665" t="s">
        <v>3495</v>
      </c>
    </row>
    <row r="234" spans="1:9" s="5" customFormat="1" ht="15.6" customHeight="1" x14ac:dyDescent="0.2">
      <c r="A234" s="903" t="s">
        <v>3697</v>
      </c>
      <c r="B234" s="908"/>
      <c r="C234" s="1041"/>
      <c r="D234" s="1042"/>
      <c r="E234" s="1042"/>
      <c r="F234" s="1079">
        <v>49380</v>
      </c>
      <c r="G234" s="1039" t="s">
        <v>3697</v>
      </c>
      <c r="H234" s="1066" t="s">
        <v>3545</v>
      </c>
      <c r="I234" s="1665" t="s">
        <v>3495</v>
      </c>
    </row>
    <row r="235" spans="1:9" s="5" customFormat="1" ht="33.75" x14ac:dyDescent="0.2">
      <c r="A235" s="903" t="s">
        <v>3698</v>
      </c>
      <c r="B235" s="908"/>
      <c r="C235" s="1041"/>
      <c r="D235" s="1042"/>
      <c r="E235" s="1042"/>
      <c r="F235" s="1079">
        <v>70000</v>
      </c>
      <c r="G235" s="1039" t="s">
        <v>3698</v>
      </c>
      <c r="H235" s="1066" t="s">
        <v>3545</v>
      </c>
      <c r="I235" s="1665" t="s">
        <v>3495</v>
      </c>
    </row>
    <row r="236" spans="1:9" ht="12" thickBot="1" x14ac:dyDescent="0.25">
      <c r="A236" s="33" t="s">
        <v>30</v>
      </c>
      <c r="B236" s="49"/>
      <c r="C236" s="49"/>
      <c r="D236" s="1057">
        <f>SUM(D79:D235)</f>
        <v>5417192</v>
      </c>
      <c r="E236" s="1057">
        <f>SUM(E79:E235)</f>
        <v>1579429.72</v>
      </c>
      <c r="F236" s="1057">
        <f>SUM(F79:F235)</f>
        <v>13400602.009999998</v>
      </c>
      <c r="G236" s="1056"/>
      <c r="H236" s="1067"/>
      <c r="I236" s="1074"/>
    </row>
    <row r="237" spans="1:9" ht="26.45" customHeight="1" thickTop="1" thickBot="1" x14ac:dyDescent="0.25">
      <c r="A237" s="2013" t="s">
        <v>3699</v>
      </c>
      <c r="B237" s="2013"/>
      <c r="C237" s="2013"/>
      <c r="D237" s="2013"/>
      <c r="E237" s="2013"/>
      <c r="F237" s="2013"/>
      <c r="G237" s="2013"/>
      <c r="H237" s="2013"/>
      <c r="I237" s="2013"/>
    </row>
    <row r="238" spans="1:9" s="5" customFormat="1" ht="47.45" customHeight="1" thickTop="1" x14ac:dyDescent="0.2">
      <c r="A238" s="1069" t="s">
        <v>3700</v>
      </c>
      <c r="B238" s="1075">
        <v>20100114349</v>
      </c>
      <c r="C238" s="1076"/>
      <c r="D238" s="1078">
        <v>19517.2</v>
      </c>
      <c r="E238" s="1077"/>
      <c r="F238" s="1077"/>
      <c r="G238" s="1064" t="s">
        <v>3700</v>
      </c>
      <c r="H238" s="1065" t="s">
        <v>3701</v>
      </c>
      <c r="I238" s="1664">
        <v>232711</v>
      </c>
    </row>
    <row r="239" spans="1:9" s="5" customFormat="1" ht="37.15" customHeight="1" x14ac:dyDescent="0.2">
      <c r="A239" s="903" t="s">
        <v>3702</v>
      </c>
      <c r="B239" s="908">
        <v>20153138541</v>
      </c>
      <c r="C239" s="1041"/>
      <c r="D239" s="1079">
        <v>30000</v>
      </c>
      <c r="E239" s="1042"/>
      <c r="F239" s="1042"/>
      <c r="G239" s="1039" t="s">
        <v>3702</v>
      </c>
      <c r="H239" s="1066" t="s">
        <v>3701</v>
      </c>
      <c r="I239" s="1665">
        <v>232711</v>
      </c>
    </row>
    <row r="240" spans="1:9" s="5" customFormat="1" ht="18" customHeight="1" x14ac:dyDescent="0.2">
      <c r="A240" s="903" t="s">
        <v>3703</v>
      </c>
      <c r="B240" s="908">
        <v>20432295754</v>
      </c>
      <c r="C240" s="1041"/>
      <c r="D240" s="1079">
        <v>3186</v>
      </c>
      <c r="E240" s="1042"/>
      <c r="F240" s="1042"/>
      <c r="G240" s="1039" t="s">
        <v>3703</v>
      </c>
      <c r="H240" s="1066" t="s">
        <v>3701</v>
      </c>
      <c r="I240" s="1665">
        <v>232711</v>
      </c>
    </row>
    <row r="241" spans="1:9" s="5" customFormat="1" ht="53.45" customHeight="1" x14ac:dyDescent="0.2">
      <c r="A241" s="903" t="s">
        <v>3704</v>
      </c>
      <c r="B241" s="908">
        <v>20520972740</v>
      </c>
      <c r="C241" s="1041"/>
      <c r="D241" s="1079">
        <v>30000</v>
      </c>
      <c r="E241" s="1042"/>
      <c r="F241" s="1042"/>
      <c r="G241" s="1039" t="s">
        <v>3704</v>
      </c>
      <c r="H241" s="1066" t="s">
        <v>3701</v>
      </c>
      <c r="I241" s="1665">
        <v>232711</v>
      </c>
    </row>
    <row r="242" spans="1:9" s="5" customFormat="1" ht="50.45" customHeight="1" x14ac:dyDescent="0.2">
      <c r="A242" s="903" t="s">
        <v>3705</v>
      </c>
      <c r="B242" s="908">
        <v>20522364283</v>
      </c>
      <c r="C242" s="1041"/>
      <c r="D242" s="1079">
        <v>26000</v>
      </c>
      <c r="E242" s="1042"/>
      <c r="F242" s="1042"/>
      <c r="G242" s="1039" t="s">
        <v>3705</v>
      </c>
      <c r="H242" s="1066" t="s">
        <v>3701</v>
      </c>
      <c r="I242" s="1665">
        <v>232711</v>
      </c>
    </row>
    <row r="243" spans="1:9" s="5" customFormat="1" ht="37.9" customHeight="1" x14ac:dyDescent="0.2">
      <c r="A243" s="903" t="s">
        <v>3706</v>
      </c>
      <c r="B243" s="908">
        <v>20547488173</v>
      </c>
      <c r="C243" s="1041"/>
      <c r="D243" s="1079">
        <v>9823.15</v>
      </c>
      <c r="E243" s="1042"/>
      <c r="F243" s="1042"/>
      <c r="G243" s="1039" t="s">
        <v>3706</v>
      </c>
      <c r="H243" s="1066" t="s">
        <v>3701</v>
      </c>
      <c r="I243" s="1665">
        <v>232711</v>
      </c>
    </row>
    <row r="244" spans="1:9" s="5" customFormat="1" ht="44.45" customHeight="1" x14ac:dyDescent="0.2">
      <c r="A244" s="903" t="s">
        <v>3707</v>
      </c>
      <c r="B244" s="908">
        <v>20600007174</v>
      </c>
      <c r="C244" s="1041"/>
      <c r="D244" s="1079">
        <v>58200</v>
      </c>
      <c r="E244" s="1042"/>
      <c r="F244" s="1042"/>
      <c r="G244" s="1039" t="s">
        <v>3707</v>
      </c>
      <c r="H244" s="1066" t="s">
        <v>3701</v>
      </c>
      <c r="I244" s="1665">
        <v>232711</v>
      </c>
    </row>
    <row r="245" spans="1:9" s="5" customFormat="1" ht="57" customHeight="1" x14ac:dyDescent="0.2">
      <c r="A245" s="903" t="s">
        <v>3708</v>
      </c>
      <c r="B245" s="908">
        <v>20600793030</v>
      </c>
      <c r="C245" s="1041"/>
      <c r="D245" s="1079">
        <v>26700</v>
      </c>
      <c r="E245" s="1042"/>
      <c r="F245" s="1042"/>
      <c r="G245" s="1039" t="s">
        <v>3708</v>
      </c>
      <c r="H245" s="1066" t="s">
        <v>3701</v>
      </c>
      <c r="I245" s="1665">
        <v>232711</v>
      </c>
    </row>
    <row r="246" spans="1:9" s="5" customFormat="1" ht="33.6" customHeight="1" x14ac:dyDescent="0.2">
      <c r="A246" s="903" t="s">
        <v>3709</v>
      </c>
      <c r="B246" s="908">
        <v>20601508312</v>
      </c>
      <c r="C246" s="1041"/>
      <c r="D246" s="1079">
        <v>29900</v>
      </c>
      <c r="E246" s="1042"/>
      <c r="F246" s="1042"/>
      <c r="G246" s="1039" t="s">
        <v>3709</v>
      </c>
      <c r="H246" s="1066" t="s">
        <v>3701</v>
      </c>
      <c r="I246" s="1665">
        <v>232711</v>
      </c>
    </row>
    <row r="247" spans="1:9" s="5" customFormat="1" ht="46.9" customHeight="1" x14ac:dyDescent="0.2">
      <c r="A247" s="903" t="s">
        <v>3710</v>
      </c>
      <c r="B247" s="908">
        <v>20603927258</v>
      </c>
      <c r="C247" s="1041"/>
      <c r="D247" s="1079">
        <v>8000</v>
      </c>
      <c r="E247" s="1042"/>
      <c r="F247" s="1042"/>
      <c r="G247" s="1039" t="s">
        <v>3710</v>
      </c>
      <c r="H247" s="1066" t="s">
        <v>3701</v>
      </c>
      <c r="I247" s="1665">
        <v>232711</v>
      </c>
    </row>
    <row r="248" spans="1:9" s="5" customFormat="1" ht="46.15" customHeight="1" x14ac:dyDescent="0.2">
      <c r="A248" s="903" t="s">
        <v>3711</v>
      </c>
      <c r="B248" s="908"/>
      <c r="C248" s="1041">
        <v>10033869709</v>
      </c>
      <c r="D248" s="1079">
        <v>24000</v>
      </c>
      <c r="E248" s="1042"/>
      <c r="F248" s="1042"/>
      <c r="G248" s="1039" t="s">
        <v>3711</v>
      </c>
      <c r="H248" s="1066" t="s">
        <v>3701</v>
      </c>
      <c r="I248" s="1665">
        <v>232721</v>
      </c>
    </row>
    <row r="249" spans="1:9" s="5" customFormat="1" ht="57.6" customHeight="1" x14ac:dyDescent="0.2">
      <c r="A249" s="903" t="s">
        <v>3712</v>
      </c>
      <c r="B249" s="908"/>
      <c r="C249" s="1041">
        <v>10062794904</v>
      </c>
      <c r="D249" s="1079">
        <v>11300</v>
      </c>
      <c r="E249" s="1042"/>
      <c r="F249" s="1042"/>
      <c r="G249" s="1039" t="s">
        <v>3712</v>
      </c>
      <c r="H249" s="1066" t="s">
        <v>3701</v>
      </c>
      <c r="I249" s="1665">
        <v>232721</v>
      </c>
    </row>
    <row r="250" spans="1:9" s="5" customFormat="1" ht="35.450000000000003" customHeight="1" x14ac:dyDescent="0.2">
      <c r="A250" s="903" t="s">
        <v>3713</v>
      </c>
      <c r="B250" s="908"/>
      <c r="C250" s="1041">
        <v>10062893520</v>
      </c>
      <c r="D250" s="1079">
        <v>16000</v>
      </c>
      <c r="E250" s="1042"/>
      <c r="F250" s="1042"/>
      <c r="G250" s="1039" t="s">
        <v>3713</v>
      </c>
      <c r="H250" s="1066" t="s">
        <v>3701</v>
      </c>
      <c r="I250" s="1665">
        <v>232721</v>
      </c>
    </row>
    <row r="251" spans="1:9" s="5" customFormat="1" ht="39.6" customHeight="1" x14ac:dyDescent="0.2">
      <c r="A251" s="903" t="s">
        <v>3714</v>
      </c>
      <c r="B251" s="908"/>
      <c r="C251" s="1041">
        <v>10066560991</v>
      </c>
      <c r="D251" s="1079">
        <v>35750</v>
      </c>
      <c r="E251" s="1042"/>
      <c r="F251" s="1042"/>
      <c r="G251" s="1039" t="s">
        <v>3714</v>
      </c>
      <c r="H251" s="1066" t="s">
        <v>3701</v>
      </c>
      <c r="I251" s="1665">
        <v>232721</v>
      </c>
    </row>
    <row r="252" spans="1:9" s="5" customFormat="1" ht="33.75" x14ac:dyDescent="0.2">
      <c r="A252" s="903" t="s">
        <v>3715</v>
      </c>
      <c r="B252" s="908"/>
      <c r="C252" s="1041">
        <v>10066623713</v>
      </c>
      <c r="D252" s="1079">
        <v>34400</v>
      </c>
      <c r="E252" s="1042"/>
      <c r="F252" s="1042"/>
      <c r="G252" s="1039" t="s">
        <v>3715</v>
      </c>
      <c r="H252" s="1066" t="s">
        <v>3701</v>
      </c>
      <c r="I252" s="1665">
        <v>232721</v>
      </c>
    </row>
    <row r="253" spans="1:9" s="5" customFormat="1" ht="37.9" customHeight="1" x14ac:dyDescent="0.2">
      <c r="A253" s="903" t="s">
        <v>3715</v>
      </c>
      <c r="B253" s="908"/>
      <c r="C253" s="1041">
        <v>10070041818</v>
      </c>
      <c r="D253" s="1079">
        <v>118337</v>
      </c>
      <c r="E253" s="1042"/>
      <c r="F253" s="1042"/>
      <c r="G253" s="1039" t="s">
        <v>3715</v>
      </c>
      <c r="H253" s="1066" t="s">
        <v>3701</v>
      </c>
      <c r="I253" s="1665">
        <v>232721</v>
      </c>
    </row>
    <row r="254" spans="1:9" s="5" customFormat="1" ht="37.9" customHeight="1" x14ac:dyDescent="0.2">
      <c r="A254" s="903" t="s">
        <v>3715</v>
      </c>
      <c r="B254" s="908"/>
      <c r="C254" s="1041">
        <v>10078295185</v>
      </c>
      <c r="D254" s="1079">
        <v>20000</v>
      </c>
      <c r="E254" s="1042"/>
      <c r="F254" s="1042"/>
      <c r="G254" s="1039" t="s">
        <v>3715</v>
      </c>
      <c r="H254" s="1066" t="s">
        <v>3701</v>
      </c>
      <c r="I254" s="1665">
        <v>232721</v>
      </c>
    </row>
    <row r="255" spans="1:9" s="5" customFormat="1" ht="37.9" customHeight="1" x14ac:dyDescent="0.2">
      <c r="A255" s="903" t="s">
        <v>3715</v>
      </c>
      <c r="B255" s="908"/>
      <c r="C255" s="1041">
        <v>10078648398</v>
      </c>
      <c r="D255" s="1079">
        <v>8000</v>
      </c>
      <c r="E255" s="1042"/>
      <c r="F255" s="1042"/>
      <c r="G255" s="1039" t="s">
        <v>3715</v>
      </c>
      <c r="H255" s="1066" t="s">
        <v>3701</v>
      </c>
      <c r="I255" s="1665">
        <v>232721</v>
      </c>
    </row>
    <row r="256" spans="1:9" s="5" customFormat="1" ht="37.9" customHeight="1" x14ac:dyDescent="0.2">
      <c r="A256" s="903" t="s">
        <v>3715</v>
      </c>
      <c r="B256" s="908"/>
      <c r="C256" s="1041">
        <v>10078655980</v>
      </c>
      <c r="D256" s="1079">
        <v>19975</v>
      </c>
      <c r="E256" s="1042"/>
      <c r="F256" s="1042"/>
      <c r="G256" s="1039" t="s">
        <v>3715</v>
      </c>
      <c r="H256" s="1066" t="s">
        <v>3701</v>
      </c>
      <c r="I256" s="1665">
        <v>232721</v>
      </c>
    </row>
    <row r="257" spans="1:9" s="5" customFormat="1" ht="37.9" customHeight="1" x14ac:dyDescent="0.2">
      <c r="A257" s="903" t="s">
        <v>3715</v>
      </c>
      <c r="B257" s="908"/>
      <c r="C257" s="1041">
        <v>10079454902</v>
      </c>
      <c r="D257" s="1079">
        <v>17200</v>
      </c>
      <c r="E257" s="1042"/>
      <c r="F257" s="1042"/>
      <c r="G257" s="1039" t="s">
        <v>3715</v>
      </c>
      <c r="H257" s="1066" t="s">
        <v>3701</v>
      </c>
      <c r="I257" s="1665">
        <v>232721</v>
      </c>
    </row>
    <row r="258" spans="1:9" s="5" customFormat="1" ht="37.9" customHeight="1" x14ac:dyDescent="0.2">
      <c r="A258" s="903" t="s">
        <v>3715</v>
      </c>
      <c r="B258" s="908"/>
      <c r="C258" s="1041">
        <v>10083006451</v>
      </c>
      <c r="D258" s="1079">
        <v>9360</v>
      </c>
      <c r="E258" s="1042"/>
      <c r="F258" s="1042"/>
      <c r="G258" s="1039" t="s">
        <v>3715</v>
      </c>
      <c r="H258" s="1066" t="s">
        <v>3701</v>
      </c>
      <c r="I258" s="1665">
        <v>232721</v>
      </c>
    </row>
    <row r="259" spans="1:9" s="5" customFormat="1" ht="37.9" customHeight="1" x14ac:dyDescent="0.2">
      <c r="A259" s="903" t="s">
        <v>3715</v>
      </c>
      <c r="B259" s="908"/>
      <c r="C259" s="1041">
        <v>10084877668</v>
      </c>
      <c r="D259" s="1079">
        <v>3800</v>
      </c>
      <c r="E259" s="1042"/>
      <c r="F259" s="1042"/>
      <c r="G259" s="1039" t="s">
        <v>3715</v>
      </c>
      <c r="H259" s="1066" t="s">
        <v>3701</v>
      </c>
      <c r="I259" s="1665">
        <v>232721</v>
      </c>
    </row>
    <row r="260" spans="1:9" s="5" customFormat="1" ht="55.9" customHeight="1" x14ac:dyDescent="0.2">
      <c r="A260" s="903" t="s">
        <v>3716</v>
      </c>
      <c r="B260" s="908"/>
      <c r="C260" s="1041">
        <v>10093788180</v>
      </c>
      <c r="D260" s="1079">
        <v>25300</v>
      </c>
      <c r="E260" s="1042"/>
      <c r="F260" s="1042"/>
      <c r="G260" s="1039" t="s">
        <v>3716</v>
      </c>
      <c r="H260" s="1066" t="s">
        <v>3701</v>
      </c>
      <c r="I260" s="1665">
        <v>232721</v>
      </c>
    </row>
    <row r="261" spans="1:9" s="5" customFormat="1" ht="55.9" customHeight="1" x14ac:dyDescent="0.2">
      <c r="A261" s="903" t="s">
        <v>3717</v>
      </c>
      <c r="B261" s="908"/>
      <c r="C261" s="1041">
        <v>10093929654</v>
      </c>
      <c r="D261" s="1079">
        <v>40000</v>
      </c>
      <c r="E261" s="1042"/>
      <c r="F261" s="1042"/>
      <c r="G261" s="1039" t="s">
        <v>3717</v>
      </c>
      <c r="H261" s="1066" t="s">
        <v>3701</v>
      </c>
      <c r="I261" s="1665">
        <v>232721</v>
      </c>
    </row>
    <row r="262" spans="1:9" s="5" customFormat="1" ht="55.9" customHeight="1" x14ac:dyDescent="0.2">
      <c r="A262" s="903" t="s">
        <v>3717</v>
      </c>
      <c r="B262" s="908"/>
      <c r="C262" s="1041">
        <v>10095389703</v>
      </c>
      <c r="D262" s="1079">
        <v>24650</v>
      </c>
      <c r="E262" s="1042"/>
      <c r="F262" s="1042"/>
      <c r="G262" s="1039" t="s">
        <v>3717</v>
      </c>
      <c r="H262" s="1066" t="s">
        <v>3701</v>
      </c>
      <c r="I262" s="1665">
        <v>232721</v>
      </c>
    </row>
    <row r="263" spans="1:9" s="5" customFormat="1" ht="55.9" customHeight="1" x14ac:dyDescent="0.2">
      <c r="A263" s="903" t="s">
        <v>3717</v>
      </c>
      <c r="B263" s="908"/>
      <c r="C263" s="1041">
        <v>10095725568</v>
      </c>
      <c r="D263" s="1079">
        <v>33600</v>
      </c>
      <c r="E263" s="1042"/>
      <c r="F263" s="1042"/>
      <c r="G263" s="1039" t="s">
        <v>3717</v>
      </c>
      <c r="H263" s="1066" t="s">
        <v>3701</v>
      </c>
      <c r="I263" s="1665">
        <v>232721</v>
      </c>
    </row>
    <row r="264" spans="1:9" s="5" customFormat="1" ht="55.9" customHeight="1" x14ac:dyDescent="0.2">
      <c r="A264" s="903" t="s">
        <v>3717</v>
      </c>
      <c r="B264" s="908"/>
      <c r="C264" s="1041">
        <v>10096410412</v>
      </c>
      <c r="D264" s="1079">
        <v>14000</v>
      </c>
      <c r="E264" s="1042"/>
      <c r="F264" s="1042"/>
      <c r="G264" s="1039" t="s">
        <v>3717</v>
      </c>
      <c r="H264" s="1066" t="s">
        <v>3701</v>
      </c>
      <c r="I264" s="1665">
        <v>232721</v>
      </c>
    </row>
    <row r="265" spans="1:9" s="5" customFormat="1" ht="55.9" customHeight="1" x14ac:dyDescent="0.2">
      <c r="A265" s="903" t="s">
        <v>3717</v>
      </c>
      <c r="B265" s="908"/>
      <c r="C265" s="1041">
        <v>10099450211</v>
      </c>
      <c r="D265" s="1079">
        <v>165000</v>
      </c>
      <c r="E265" s="1042"/>
      <c r="F265" s="1042"/>
      <c r="G265" s="1039" t="s">
        <v>3717</v>
      </c>
      <c r="H265" s="1066" t="s">
        <v>3701</v>
      </c>
      <c r="I265" s="1665">
        <v>232721</v>
      </c>
    </row>
    <row r="266" spans="1:9" s="5" customFormat="1" ht="55.9" customHeight="1" x14ac:dyDescent="0.2">
      <c r="A266" s="903" t="s">
        <v>3717</v>
      </c>
      <c r="B266" s="908"/>
      <c r="C266" s="1041">
        <v>10099739679</v>
      </c>
      <c r="D266" s="1079">
        <v>15000</v>
      </c>
      <c r="E266" s="1042"/>
      <c r="F266" s="1042"/>
      <c r="G266" s="1039" t="s">
        <v>3717</v>
      </c>
      <c r="H266" s="1066" t="s">
        <v>3701</v>
      </c>
      <c r="I266" s="1665">
        <v>232721</v>
      </c>
    </row>
    <row r="267" spans="1:9" s="5" customFormat="1" ht="56.45" customHeight="1" x14ac:dyDescent="0.2">
      <c r="A267" s="903" t="s">
        <v>3717</v>
      </c>
      <c r="B267" s="908"/>
      <c r="C267" s="1041">
        <v>10099979084</v>
      </c>
      <c r="D267" s="1079">
        <v>58000</v>
      </c>
      <c r="E267" s="1042"/>
      <c r="F267" s="1042"/>
      <c r="G267" s="1039" t="s">
        <v>3717</v>
      </c>
      <c r="H267" s="1066" t="s">
        <v>3701</v>
      </c>
      <c r="I267" s="1665">
        <v>232721</v>
      </c>
    </row>
    <row r="268" spans="1:9" s="5" customFormat="1" ht="56.45" customHeight="1" x14ac:dyDescent="0.2">
      <c r="A268" s="903" t="s">
        <v>3717</v>
      </c>
      <c r="B268" s="908"/>
      <c r="C268" s="1041">
        <v>10100020535</v>
      </c>
      <c r="D268" s="1079">
        <v>20000</v>
      </c>
      <c r="E268" s="1042"/>
      <c r="F268" s="1042"/>
      <c r="G268" s="1039" t="s">
        <v>3717</v>
      </c>
      <c r="H268" s="1066" t="s">
        <v>3701</v>
      </c>
      <c r="I268" s="1665">
        <v>232721</v>
      </c>
    </row>
    <row r="269" spans="1:9" s="5" customFormat="1" ht="56.45" customHeight="1" x14ac:dyDescent="0.2">
      <c r="A269" s="903" t="s">
        <v>3717</v>
      </c>
      <c r="B269" s="908"/>
      <c r="C269" s="1041">
        <v>10100863567</v>
      </c>
      <c r="D269" s="1079">
        <v>14560</v>
      </c>
      <c r="E269" s="1042"/>
      <c r="F269" s="1042"/>
      <c r="G269" s="1039" t="s">
        <v>3717</v>
      </c>
      <c r="H269" s="1066" t="s">
        <v>3701</v>
      </c>
      <c r="I269" s="1665">
        <v>232721</v>
      </c>
    </row>
    <row r="270" spans="1:9" s="5" customFormat="1" ht="56.45" customHeight="1" x14ac:dyDescent="0.2">
      <c r="A270" s="903" t="s">
        <v>3717</v>
      </c>
      <c r="B270" s="908"/>
      <c r="C270" s="1041">
        <v>10101364432</v>
      </c>
      <c r="D270" s="1079">
        <v>44000</v>
      </c>
      <c r="E270" s="1042"/>
      <c r="F270" s="1042"/>
      <c r="G270" s="1039" t="s">
        <v>3717</v>
      </c>
      <c r="H270" s="1066" t="s">
        <v>3701</v>
      </c>
      <c r="I270" s="1665">
        <v>232721</v>
      </c>
    </row>
    <row r="271" spans="1:9" s="5" customFormat="1" ht="56.45" customHeight="1" x14ac:dyDescent="0.2">
      <c r="A271" s="903" t="s">
        <v>3717</v>
      </c>
      <c r="B271" s="908"/>
      <c r="C271" s="1041">
        <v>10102290904</v>
      </c>
      <c r="D271" s="1079">
        <v>15000</v>
      </c>
      <c r="E271" s="1042"/>
      <c r="F271" s="1042"/>
      <c r="G271" s="1039" t="s">
        <v>3717</v>
      </c>
      <c r="H271" s="1066" t="s">
        <v>3701</v>
      </c>
      <c r="I271" s="1665">
        <v>232721</v>
      </c>
    </row>
    <row r="272" spans="1:9" s="5" customFormat="1" ht="56.45" customHeight="1" x14ac:dyDescent="0.2">
      <c r="A272" s="903" t="s">
        <v>3717</v>
      </c>
      <c r="B272" s="908"/>
      <c r="C272" s="1041">
        <v>10102691151</v>
      </c>
      <c r="D272" s="1079">
        <v>16000</v>
      </c>
      <c r="E272" s="1042"/>
      <c r="F272" s="1042"/>
      <c r="G272" s="1039" t="s">
        <v>3717</v>
      </c>
      <c r="H272" s="1066" t="s">
        <v>3701</v>
      </c>
      <c r="I272" s="1665">
        <v>232721</v>
      </c>
    </row>
    <row r="273" spans="1:9" s="5" customFormat="1" ht="55.9" customHeight="1" x14ac:dyDescent="0.2">
      <c r="A273" s="903" t="s">
        <v>3717</v>
      </c>
      <c r="B273" s="908"/>
      <c r="C273" s="1041">
        <v>10102806978</v>
      </c>
      <c r="D273" s="1079">
        <v>14000</v>
      </c>
      <c r="E273" s="1042"/>
      <c r="F273" s="1042"/>
      <c r="G273" s="1039" t="s">
        <v>3717</v>
      </c>
      <c r="H273" s="1066" t="s">
        <v>3701</v>
      </c>
      <c r="I273" s="1665">
        <v>232721</v>
      </c>
    </row>
    <row r="274" spans="1:9" s="5" customFormat="1" ht="55.9" customHeight="1" x14ac:dyDescent="0.2">
      <c r="A274" s="903" t="s">
        <v>3717</v>
      </c>
      <c r="B274" s="908"/>
      <c r="C274" s="1041">
        <v>10102996882</v>
      </c>
      <c r="D274" s="1079">
        <v>16000</v>
      </c>
      <c r="E274" s="1042"/>
      <c r="F274" s="1042"/>
      <c r="G274" s="1039" t="s">
        <v>3717</v>
      </c>
      <c r="H274" s="1066" t="s">
        <v>3701</v>
      </c>
      <c r="I274" s="1665">
        <v>232721</v>
      </c>
    </row>
    <row r="275" spans="1:9" s="5" customFormat="1" ht="55.9" customHeight="1" x14ac:dyDescent="0.2">
      <c r="A275" s="903" t="s">
        <v>3717</v>
      </c>
      <c r="B275" s="908"/>
      <c r="C275" s="1041">
        <v>10106038975</v>
      </c>
      <c r="D275" s="1079">
        <v>18000</v>
      </c>
      <c r="E275" s="1042"/>
      <c r="F275" s="1042"/>
      <c r="G275" s="1039" t="s">
        <v>3717</v>
      </c>
      <c r="H275" s="1066" t="s">
        <v>3701</v>
      </c>
      <c r="I275" s="1665">
        <v>232721</v>
      </c>
    </row>
    <row r="276" spans="1:9" s="5" customFormat="1" ht="55.9" customHeight="1" x14ac:dyDescent="0.2">
      <c r="A276" s="903" t="s">
        <v>3717</v>
      </c>
      <c r="B276" s="908"/>
      <c r="C276" s="1041">
        <v>10106113691</v>
      </c>
      <c r="D276" s="1079">
        <v>21200</v>
      </c>
      <c r="E276" s="1042"/>
      <c r="F276" s="1042"/>
      <c r="G276" s="1039" t="s">
        <v>3717</v>
      </c>
      <c r="H276" s="1066" t="s">
        <v>3701</v>
      </c>
      <c r="I276" s="1665">
        <v>232721</v>
      </c>
    </row>
    <row r="277" spans="1:9" s="5" customFormat="1" ht="55.9" customHeight="1" x14ac:dyDescent="0.2">
      <c r="A277" s="903" t="s">
        <v>3717</v>
      </c>
      <c r="B277" s="908"/>
      <c r="C277" s="1041">
        <v>10107838053</v>
      </c>
      <c r="D277" s="1079">
        <v>25000</v>
      </c>
      <c r="E277" s="1042"/>
      <c r="F277" s="1042"/>
      <c r="G277" s="1039" t="s">
        <v>3717</v>
      </c>
      <c r="H277" s="1066" t="s">
        <v>3701</v>
      </c>
      <c r="I277" s="1665">
        <v>232721</v>
      </c>
    </row>
    <row r="278" spans="1:9" s="5" customFormat="1" ht="55.9" customHeight="1" x14ac:dyDescent="0.2">
      <c r="A278" s="903" t="s">
        <v>3717</v>
      </c>
      <c r="B278" s="908"/>
      <c r="C278" s="1041">
        <v>10107883008</v>
      </c>
      <c r="D278" s="1079">
        <v>30000</v>
      </c>
      <c r="E278" s="1042"/>
      <c r="F278" s="1042"/>
      <c r="G278" s="1039" t="s">
        <v>3717</v>
      </c>
      <c r="H278" s="1066" t="s">
        <v>3701</v>
      </c>
      <c r="I278" s="1665">
        <v>232721</v>
      </c>
    </row>
    <row r="279" spans="1:9" s="5" customFormat="1" ht="56.45" customHeight="1" x14ac:dyDescent="0.2">
      <c r="A279" s="903" t="s">
        <v>3717</v>
      </c>
      <c r="B279" s="908"/>
      <c r="C279" s="1041">
        <v>10167791471</v>
      </c>
      <c r="D279" s="1079">
        <v>26300</v>
      </c>
      <c r="E279" s="1042"/>
      <c r="F279" s="1042"/>
      <c r="G279" s="1039" t="s">
        <v>3717</v>
      </c>
      <c r="H279" s="1066" t="s">
        <v>3701</v>
      </c>
      <c r="I279" s="1665">
        <v>232721</v>
      </c>
    </row>
    <row r="280" spans="1:9" s="5" customFormat="1" ht="56.45" customHeight="1" x14ac:dyDescent="0.2">
      <c r="A280" s="903" t="s">
        <v>3717</v>
      </c>
      <c r="B280" s="908"/>
      <c r="C280" s="1041">
        <v>10168049752</v>
      </c>
      <c r="D280" s="1079">
        <v>17000</v>
      </c>
      <c r="E280" s="1042"/>
      <c r="F280" s="1042"/>
      <c r="G280" s="1039" t="s">
        <v>3717</v>
      </c>
      <c r="H280" s="1066" t="s">
        <v>3701</v>
      </c>
      <c r="I280" s="1665">
        <v>232721</v>
      </c>
    </row>
    <row r="281" spans="1:9" s="5" customFormat="1" ht="56.45" customHeight="1" x14ac:dyDescent="0.2">
      <c r="A281" s="903" t="s">
        <v>3717</v>
      </c>
      <c r="B281" s="908"/>
      <c r="C281" s="1041">
        <v>10201123475</v>
      </c>
      <c r="D281" s="1079">
        <v>30000</v>
      </c>
      <c r="E281" s="1042"/>
      <c r="F281" s="1042"/>
      <c r="G281" s="1039" t="s">
        <v>3717</v>
      </c>
      <c r="H281" s="1066" t="s">
        <v>3701</v>
      </c>
      <c r="I281" s="1665">
        <v>232721</v>
      </c>
    </row>
    <row r="282" spans="1:9" s="5" customFormat="1" ht="56.45" customHeight="1" x14ac:dyDescent="0.2">
      <c r="A282" s="903" t="s">
        <v>3717</v>
      </c>
      <c r="B282" s="908"/>
      <c r="C282" s="1041">
        <v>10215456795</v>
      </c>
      <c r="D282" s="1079">
        <v>15000</v>
      </c>
      <c r="E282" s="1042"/>
      <c r="F282" s="1042"/>
      <c r="G282" s="1039" t="s">
        <v>3717</v>
      </c>
      <c r="H282" s="1066" t="s">
        <v>3701</v>
      </c>
      <c r="I282" s="1665">
        <v>232721</v>
      </c>
    </row>
    <row r="283" spans="1:9" s="5" customFormat="1" ht="56.45" customHeight="1" x14ac:dyDescent="0.2">
      <c r="A283" s="903" t="s">
        <v>3718</v>
      </c>
      <c r="B283" s="908"/>
      <c r="C283" s="1041">
        <v>10238340085</v>
      </c>
      <c r="D283" s="1079">
        <v>30000</v>
      </c>
      <c r="E283" s="1042"/>
      <c r="F283" s="1042"/>
      <c r="G283" s="1039" t="s">
        <v>3718</v>
      </c>
      <c r="H283" s="1066" t="s">
        <v>3701</v>
      </c>
      <c r="I283" s="1665">
        <v>232721</v>
      </c>
    </row>
    <row r="284" spans="1:9" s="5" customFormat="1" ht="45.6" customHeight="1" x14ac:dyDescent="0.2">
      <c r="A284" s="903" t="s">
        <v>3719</v>
      </c>
      <c r="B284" s="908"/>
      <c r="C284" s="1041">
        <v>10239512220</v>
      </c>
      <c r="D284" s="1079">
        <v>30000</v>
      </c>
      <c r="E284" s="1042"/>
      <c r="F284" s="1042"/>
      <c r="G284" s="1039" t="s">
        <v>3719</v>
      </c>
      <c r="H284" s="1066" t="s">
        <v>3701</v>
      </c>
      <c r="I284" s="1665">
        <v>232721</v>
      </c>
    </row>
    <row r="285" spans="1:9" s="5" customFormat="1" ht="45.6" customHeight="1" x14ac:dyDescent="0.2">
      <c r="A285" s="903" t="s">
        <v>3719</v>
      </c>
      <c r="B285" s="908"/>
      <c r="C285" s="1041">
        <v>10239550318</v>
      </c>
      <c r="D285" s="1079">
        <v>30000</v>
      </c>
      <c r="E285" s="1042"/>
      <c r="F285" s="1042"/>
      <c r="G285" s="1039" t="s">
        <v>3719</v>
      </c>
      <c r="H285" s="1066" t="s">
        <v>3701</v>
      </c>
      <c r="I285" s="1665">
        <v>232721</v>
      </c>
    </row>
    <row r="286" spans="1:9" s="5" customFormat="1" ht="45.6" customHeight="1" x14ac:dyDescent="0.2">
      <c r="A286" s="903" t="s">
        <v>3719</v>
      </c>
      <c r="B286" s="908"/>
      <c r="C286" s="1041">
        <v>10239791749</v>
      </c>
      <c r="D286" s="1079">
        <v>14000</v>
      </c>
      <c r="E286" s="1042"/>
      <c r="F286" s="1042"/>
      <c r="G286" s="1039" t="s">
        <v>3719</v>
      </c>
      <c r="H286" s="1066" t="s">
        <v>3701</v>
      </c>
      <c r="I286" s="1665">
        <v>232721</v>
      </c>
    </row>
    <row r="287" spans="1:9" s="5" customFormat="1" ht="45.6" customHeight="1" x14ac:dyDescent="0.2">
      <c r="A287" s="903" t="s">
        <v>3719</v>
      </c>
      <c r="B287" s="908"/>
      <c r="C287" s="1041">
        <v>10258047406</v>
      </c>
      <c r="D287" s="1079">
        <v>22000</v>
      </c>
      <c r="E287" s="1042"/>
      <c r="F287" s="1042"/>
      <c r="G287" s="1039" t="s">
        <v>3719</v>
      </c>
      <c r="H287" s="1066" t="s">
        <v>3701</v>
      </c>
      <c r="I287" s="1665">
        <v>232721</v>
      </c>
    </row>
    <row r="288" spans="1:9" s="5" customFormat="1" ht="48.6" customHeight="1" x14ac:dyDescent="0.2">
      <c r="A288" s="903" t="s">
        <v>3719</v>
      </c>
      <c r="B288" s="908"/>
      <c r="C288" s="1041">
        <v>10266747247</v>
      </c>
      <c r="D288" s="1079">
        <v>23400</v>
      </c>
      <c r="E288" s="1042"/>
      <c r="F288" s="1042"/>
      <c r="G288" s="1039" t="s">
        <v>3719</v>
      </c>
      <c r="H288" s="1066" t="s">
        <v>3701</v>
      </c>
      <c r="I288" s="1665">
        <v>232721</v>
      </c>
    </row>
    <row r="289" spans="1:9" s="5" customFormat="1" ht="43.9" customHeight="1" x14ac:dyDescent="0.2">
      <c r="A289" s="903" t="s">
        <v>3719</v>
      </c>
      <c r="B289" s="908"/>
      <c r="C289" s="1041">
        <v>10296391455</v>
      </c>
      <c r="D289" s="1079">
        <v>18000</v>
      </c>
      <c r="E289" s="1042"/>
      <c r="F289" s="1042"/>
      <c r="G289" s="1039" t="s">
        <v>3719</v>
      </c>
      <c r="H289" s="1066" t="s">
        <v>3701</v>
      </c>
      <c r="I289" s="1665">
        <v>232721</v>
      </c>
    </row>
    <row r="290" spans="1:9" s="5" customFormat="1" ht="46.9" customHeight="1" x14ac:dyDescent="0.2">
      <c r="A290" s="903" t="s">
        <v>3719</v>
      </c>
      <c r="B290" s="908"/>
      <c r="C290" s="1041">
        <v>10402385761</v>
      </c>
      <c r="D290" s="1079">
        <v>14000</v>
      </c>
      <c r="E290" s="1042"/>
      <c r="F290" s="1042"/>
      <c r="G290" s="1039" t="s">
        <v>3719</v>
      </c>
      <c r="H290" s="1066" t="s">
        <v>3701</v>
      </c>
      <c r="I290" s="1665">
        <v>232721</v>
      </c>
    </row>
    <row r="291" spans="1:9" s="5" customFormat="1" ht="46.9" customHeight="1" x14ac:dyDescent="0.2">
      <c r="A291" s="903" t="s">
        <v>3719</v>
      </c>
      <c r="B291" s="908"/>
      <c r="C291" s="1041">
        <v>10402585906</v>
      </c>
      <c r="D291" s="1079">
        <v>32000</v>
      </c>
      <c r="E291" s="1042"/>
      <c r="F291" s="1042"/>
      <c r="G291" s="1039" t="s">
        <v>3719</v>
      </c>
      <c r="H291" s="1066" t="s">
        <v>3701</v>
      </c>
      <c r="I291" s="1665">
        <v>232721</v>
      </c>
    </row>
    <row r="292" spans="1:9" s="5" customFormat="1" ht="46.9" customHeight="1" x14ac:dyDescent="0.2">
      <c r="A292" s="903" t="s">
        <v>3719</v>
      </c>
      <c r="B292" s="908"/>
      <c r="C292" s="1041">
        <v>10408968513</v>
      </c>
      <c r="D292" s="1079">
        <v>16000</v>
      </c>
      <c r="E292" s="1042"/>
      <c r="F292" s="1042"/>
      <c r="G292" s="1039" t="s">
        <v>3719</v>
      </c>
      <c r="H292" s="1066" t="s">
        <v>3701</v>
      </c>
      <c r="I292" s="1665">
        <v>232721</v>
      </c>
    </row>
    <row r="293" spans="1:9" s="5" customFormat="1" ht="46.9" customHeight="1" x14ac:dyDescent="0.2">
      <c r="A293" s="903" t="s">
        <v>3719</v>
      </c>
      <c r="B293" s="908"/>
      <c r="C293" s="1041">
        <v>10411655542</v>
      </c>
      <c r="D293" s="1079">
        <v>5000</v>
      </c>
      <c r="E293" s="1042"/>
      <c r="F293" s="1042"/>
      <c r="G293" s="1039" t="s">
        <v>3719</v>
      </c>
      <c r="H293" s="1066" t="s">
        <v>3701</v>
      </c>
      <c r="I293" s="1665">
        <v>232721</v>
      </c>
    </row>
    <row r="294" spans="1:9" s="5" customFormat="1" ht="46.9" customHeight="1" x14ac:dyDescent="0.2">
      <c r="A294" s="903" t="s">
        <v>3719</v>
      </c>
      <c r="B294" s="908"/>
      <c r="C294" s="1041">
        <v>10412644102</v>
      </c>
      <c r="D294" s="1079">
        <v>6300</v>
      </c>
      <c r="E294" s="1042"/>
      <c r="F294" s="1042"/>
      <c r="G294" s="1039" t="s">
        <v>3719</v>
      </c>
      <c r="H294" s="1066" t="s">
        <v>3701</v>
      </c>
      <c r="I294" s="1665">
        <v>232721</v>
      </c>
    </row>
    <row r="295" spans="1:9" s="5" customFormat="1" ht="46.9" customHeight="1" x14ac:dyDescent="0.2">
      <c r="A295" s="903" t="s">
        <v>3719</v>
      </c>
      <c r="B295" s="908"/>
      <c r="C295" s="1041">
        <v>10413859358</v>
      </c>
      <c r="D295" s="1079">
        <v>26250</v>
      </c>
      <c r="E295" s="1042"/>
      <c r="F295" s="1042"/>
      <c r="G295" s="1039" t="s">
        <v>3719</v>
      </c>
      <c r="H295" s="1066" t="s">
        <v>3701</v>
      </c>
      <c r="I295" s="1665">
        <v>232721</v>
      </c>
    </row>
    <row r="296" spans="1:9" s="5" customFormat="1" ht="46.15" customHeight="1" x14ac:dyDescent="0.2">
      <c r="A296" s="903" t="s">
        <v>3719</v>
      </c>
      <c r="B296" s="908"/>
      <c r="C296" s="1041">
        <v>10413925342</v>
      </c>
      <c r="D296" s="1079">
        <v>12000</v>
      </c>
      <c r="E296" s="1042"/>
      <c r="F296" s="1042"/>
      <c r="G296" s="1039" t="s">
        <v>3719</v>
      </c>
      <c r="H296" s="1066" t="s">
        <v>3701</v>
      </c>
      <c r="I296" s="1665">
        <v>232721</v>
      </c>
    </row>
    <row r="297" spans="1:9" s="5" customFormat="1" ht="46.15" customHeight="1" x14ac:dyDescent="0.2">
      <c r="A297" s="903" t="s">
        <v>3719</v>
      </c>
      <c r="B297" s="908"/>
      <c r="C297" s="1041">
        <v>10416312520</v>
      </c>
      <c r="D297" s="1079">
        <v>15000</v>
      </c>
      <c r="E297" s="1042"/>
      <c r="F297" s="1042"/>
      <c r="G297" s="1039" t="s">
        <v>3719</v>
      </c>
      <c r="H297" s="1066" t="s">
        <v>3701</v>
      </c>
      <c r="I297" s="1665">
        <v>232721</v>
      </c>
    </row>
    <row r="298" spans="1:9" s="5" customFormat="1" ht="60" customHeight="1" x14ac:dyDescent="0.2">
      <c r="A298" s="903" t="s">
        <v>3720</v>
      </c>
      <c r="B298" s="908"/>
      <c r="C298" s="1041">
        <v>10416683072</v>
      </c>
      <c r="D298" s="1079">
        <v>25000</v>
      </c>
      <c r="E298" s="1042"/>
      <c r="F298" s="1042"/>
      <c r="G298" s="1039" t="s">
        <v>3720</v>
      </c>
      <c r="H298" s="1066" t="s">
        <v>3701</v>
      </c>
      <c r="I298" s="1665">
        <v>232721</v>
      </c>
    </row>
    <row r="299" spans="1:9" s="5" customFormat="1" ht="45" customHeight="1" x14ac:dyDescent="0.2">
      <c r="A299" s="903" t="s">
        <v>3721</v>
      </c>
      <c r="B299" s="908"/>
      <c r="C299" s="1041">
        <v>10425299510</v>
      </c>
      <c r="D299" s="1079">
        <v>9600</v>
      </c>
      <c r="E299" s="1042"/>
      <c r="F299" s="1042"/>
      <c r="G299" s="1039" t="s">
        <v>3721</v>
      </c>
      <c r="H299" s="1066" t="s">
        <v>3701</v>
      </c>
      <c r="I299" s="1665">
        <v>232721</v>
      </c>
    </row>
    <row r="300" spans="1:9" s="5" customFormat="1" ht="45" customHeight="1" x14ac:dyDescent="0.2">
      <c r="A300" s="903" t="s">
        <v>3721</v>
      </c>
      <c r="B300" s="908"/>
      <c r="C300" s="1041">
        <v>10427655127</v>
      </c>
      <c r="D300" s="1079">
        <v>15000</v>
      </c>
      <c r="E300" s="1042"/>
      <c r="F300" s="1042"/>
      <c r="G300" s="1039" t="s">
        <v>3721</v>
      </c>
      <c r="H300" s="1066" t="s">
        <v>3701</v>
      </c>
      <c r="I300" s="1665">
        <v>232721</v>
      </c>
    </row>
    <row r="301" spans="1:9" s="5" customFormat="1" ht="45" customHeight="1" x14ac:dyDescent="0.2">
      <c r="A301" s="903" t="s">
        <v>3721</v>
      </c>
      <c r="B301" s="908"/>
      <c r="C301" s="1041">
        <v>10428109177</v>
      </c>
      <c r="D301" s="1079">
        <v>16800</v>
      </c>
      <c r="E301" s="1042"/>
      <c r="F301" s="1042"/>
      <c r="G301" s="1039" t="s">
        <v>3721</v>
      </c>
      <c r="H301" s="1066" t="s">
        <v>3701</v>
      </c>
      <c r="I301" s="1665">
        <v>232721</v>
      </c>
    </row>
    <row r="302" spans="1:9" s="5" customFormat="1" ht="45" customHeight="1" x14ac:dyDescent="0.2">
      <c r="A302" s="903" t="s">
        <v>3721</v>
      </c>
      <c r="B302" s="908"/>
      <c r="C302" s="1041">
        <v>10428415855</v>
      </c>
      <c r="D302" s="1079">
        <v>14000</v>
      </c>
      <c r="E302" s="1042"/>
      <c r="F302" s="1042"/>
      <c r="G302" s="1039" t="s">
        <v>3721</v>
      </c>
      <c r="H302" s="1066" t="s">
        <v>3701</v>
      </c>
      <c r="I302" s="1665">
        <v>232721</v>
      </c>
    </row>
    <row r="303" spans="1:9" s="5" customFormat="1" ht="45" customHeight="1" x14ac:dyDescent="0.2">
      <c r="A303" s="903" t="s">
        <v>3721</v>
      </c>
      <c r="B303" s="908"/>
      <c r="C303" s="1041">
        <v>10430468087</v>
      </c>
      <c r="D303" s="1079">
        <v>12000</v>
      </c>
      <c r="E303" s="1042"/>
      <c r="F303" s="1042"/>
      <c r="G303" s="1039" t="s">
        <v>3721</v>
      </c>
      <c r="H303" s="1066" t="s">
        <v>3701</v>
      </c>
      <c r="I303" s="1665">
        <v>232721</v>
      </c>
    </row>
    <row r="304" spans="1:9" s="5" customFormat="1" ht="45" customHeight="1" x14ac:dyDescent="0.2">
      <c r="A304" s="903" t="s">
        <v>3721</v>
      </c>
      <c r="B304" s="908"/>
      <c r="C304" s="1041">
        <v>10430965625</v>
      </c>
      <c r="D304" s="1079">
        <v>14000</v>
      </c>
      <c r="E304" s="1042"/>
      <c r="F304" s="1042"/>
      <c r="G304" s="1039" t="s">
        <v>3721</v>
      </c>
      <c r="H304" s="1066" t="s">
        <v>3701</v>
      </c>
      <c r="I304" s="1665">
        <v>232721</v>
      </c>
    </row>
    <row r="305" spans="1:9" s="5" customFormat="1" ht="45" customHeight="1" x14ac:dyDescent="0.2">
      <c r="A305" s="903" t="s">
        <v>3721</v>
      </c>
      <c r="B305" s="908"/>
      <c r="C305" s="1041">
        <v>10435235617</v>
      </c>
      <c r="D305" s="1079">
        <v>16000</v>
      </c>
      <c r="E305" s="1042"/>
      <c r="F305" s="1042"/>
      <c r="G305" s="1039" t="s">
        <v>3721</v>
      </c>
      <c r="H305" s="1066" t="s">
        <v>3701</v>
      </c>
      <c r="I305" s="1665">
        <v>232721</v>
      </c>
    </row>
    <row r="306" spans="1:9" s="5" customFormat="1" ht="45" customHeight="1" x14ac:dyDescent="0.2">
      <c r="A306" s="903" t="s">
        <v>3721</v>
      </c>
      <c r="B306" s="908"/>
      <c r="C306" s="1041">
        <v>10435735032</v>
      </c>
      <c r="D306" s="1079">
        <v>12000</v>
      </c>
      <c r="E306" s="1042"/>
      <c r="F306" s="1042"/>
      <c r="G306" s="1039" t="s">
        <v>3721</v>
      </c>
      <c r="H306" s="1066" t="s">
        <v>3701</v>
      </c>
      <c r="I306" s="1665">
        <v>232721</v>
      </c>
    </row>
    <row r="307" spans="1:9" s="5" customFormat="1" ht="45" customHeight="1" x14ac:dyDescent="0.2">
      <c r="A307" s="903" t="s">
        <v>3721</v>
      </c>
      <c r="B307" s="908"/>
      <c r="C307" s="1041">
        <v>10436392481</v>
      </c>
      <c r="D307" s="1079">
        <v>24000</v>
      </c>
      <c r="E307" s="1042"/>
      <c r="F307" s="1042"/>
      <c r="G307" s="1039" t="s">
        <v>3721</v>
      </c>
      <c r="H307" s="1066" t="s">
        <v>3701</v>
      </c>
      <c r="I307" s="1665">
        <v>232721</v>
      </c>
    </row>
    <row r="308" spans="1:9" s="5" customFormat="1" ht="45" customHeight="1" x14ac:dyDescent="0.2">
      <c r="A308" s="903" t="s">
        <v>3721</v>
      </c>
      <c r="B308" s="908"/>
      <c r="C308" s="1041">
        <v>10442421116</v>
      </c>
      <c r="D308" s="1079">
        <v>13500</v>
      </c>
      <c r="E308" s="1042"/>
      <c r="F308" s="1042"/>
      <c r="G308" s="1039" t="s">
        <v>3721</v>
      </c>
      <c r="H308" s="1066" t="s">
        <v>3701</v>
      </c>
      <c r="I308" s="1665">
        <v>232721</v>
      </c>
    </row>
    <row r="309" spans="1:9" s="5" customFormat="1" ht="45" customHeight="1" x14ac:dyDescent="0.2">
      <c r="A309" s="903" t="s">
        <v>3721</v>
      </c>
      <c r="B309" s="908"/>
      <c r="C309" s="1041">
        <v>10444629504</v>
      </c>
      <c r="D309" s="1079">
        <v>30000</v>
      </c>
      <c r="E309" s="1042"/>
      <c r="F309" s="1042"/>
      <c r="G309" s="1039" t="s">
        <v>3721</v>
      </c>
      <c r="H309" s="1066" t="s">
        <v>3701</v>
      </c>
      <c r="I309" s="1665">
        <v>232721</v>
      </c>
    </row>
    <row r="310" spans="1:9" s="5" customFormat="1" ht="45" customHeight="1" x14ac:dyDescent="0.2">
      <c r="A310" s="903" t="s">
        <v>3721</v>
      </c>
      <c r="B310" s="908"/>
      <c r="C310" s="1041">
        <v>10445117744</v>
      </c>
      <c r="D310" s="1079">
        <v>24000</v>
      </c>
      <c r="E310" s="1042"/>
      <c r="F310" s="1042"/>
      <c r="G310" s="1039" t="s">
        <v>3721</v>
      </c>
      <c r="H310" s="1066" t="s">
        <v>3701</v>
      </c>
      <c r="I310" s="1665">
        <v>232721</v>
      </c>
    </row>
    <row r="311" spans="1:9" s="5" customFormat="1" ht="45" customHeight="1" x14ac:dyDescent="0.2">
      <c r="A311" s="903" t="s">
        <v>3721</v>
      </c>
      <c r="B311" s="908"/>
      <c r="C311" s="1041">
        <v>10450742576</v>
      </c>
      <c r="D311" s="1079">
        <v>15000</v>
      </c>
      <c r="E311" s="1042"/>
      <c r="F311" s="1042"/>
      <c r="G311" s="1039" t="s">
        <v>3721</v>
      </c>
      <c r="H311" s="1066" t="s">
        <v>3701</v>
      </c>
      <c r="I311" s="1665">
        <v>232721</v>
      </c>
    </row>
    <row r="312" spans="1:9" s="5" customFormat="1" ht="45" customHeight="1" x14ac:dyDescent="0.2">
      <c r="A312" s="903" t="s">
        <v>3721</v>
      </c>
      <c r="B312" s="908"/>
      <c r="C312" s="1041">
        <v>10451266441</v>
      </c>
      <c r="D312" s="1079">
        <v>8000</v>
      </c>
      <c r="E312" s="1042"/>
      <c r="F312" s="1042"/>
      <c r="G312" s="1039" t="s">
        <v>3721</v>
      </c>
      <c r="H312" s="1066" t="s">
        <v>3701</v>
      </c>
      <c r="I312" s="1665">
        <v>232721</v>
      </c>
    </row>
    <row r="313" spans="1:9" s="5" customFormat="1" ht="46.9" customHeight="1" x14ac:dyDescent="0.2">
      <c r="A313" s="903" t="s">
        <v>3721</v>
      </c>
      <c r="B313" s="908"/>
      <c r="C313" s="1041">
        <v>10452063617</v>
      </c>
      <c r="D313" s="1079">
        <v>24000</v>
      </c>
      <c r="E313" s="1042"/>
      <c r="F313" s="1042"/>
      <c r="G313" s="1039" t="s">
        <v>3721</v>
      </c>
      <c r="H313" s="1066" t="s">
        <v>3701</v>
      </c>
      <c r="I313" s="1665">
        <v>232721</v>
      </c>
    </row>
    <row r="314" spans="1:9" s="5" customFormat="1" ht="46.9" customHeight="1" x14ac:dyDescent="0.2">
      <c r="A314" s="903" t="s">
        <v>3721</v>
      </c>
      <c r="B314" s="908"/>
      <c r="C314" s="1041">
        <v>10452547223</v>
      </c>
      <c r="D314" s="1079">
        <v>21000</v>
      </c>
      <c r="E314" s="1042"/>
      <c r="F314" s="1042"/>
      <c r="G314" s="1039" t="s">
        <v>3721</v>
      </c>
      <c r="H314" s="1066" t="s">
        <v>3701</v>
      </c>
      <c r="I314" s="1665">
        <v>232721</v>
      </c>
    </row>
    <row r="315" spans="1:9" s="5" customFormat="1" ht="46.9" customHeight="1" x14ac:dyDescent="0.2">
      <c r="A315" s="903" t="s">
        <v>3721</v>
      </c>
      <c r="B315" s="908"/>
      <c r="C315" s="1041">
        <v>10452946071</v>
      </c>
      <c r="D315" s="1079">
        <v>3500</v>
      </c>
      <c r="E315" s="1042"/>
      <c r="F315" s="1042"/>
      <c r="G315" s="1039" t="s">
        <v>3721</v>
      </c>
      <c r="H315" s="1066" t="s">
        <v>3701</v>
      </c>
      <c r="I315" s="1665">
        <v>232721</v>
      </c>
    </row>
    <row r="316" spans="1:9" s="5" customFormat="1" ht="46.9" customHeight="1" x14ac:dyDescent="0.2">
      <c r="A316" s="903" t="s">
        <v>3721</v>
      </c>
      <c r="B316" s="908"/>
      <c r="C316" s="1041">
        <v>10455867016</v>
      </c>
      <c r="D316" s="1079">
        <v>26000</v>
      </c>
      <c r="E316" s="1042"/>
      <c r="F316" s="1042"/>
      <c r="G316" s="1039" t="s">
        <v>3721</v>
      </c>
      <c r="H316" s="1066" t="s">
        <v>3701</v>
      </c>
      <c r="I316" s="1665">
        <v>232721</v>
      </c>
    </row>
    <row r="317" spans="1:9" s="5" customFormat="1" ht="46.9" customHeight="1" x14ac:dyDescent="0.2">
      <c r="A317" s="903" t="s">
        <v>3722</v>
      </c>
      <c r="B317" s="908"/>
      <c r="C317" s="1041">
        <v>10456123576</v>
      </c>
      <c r="D317" s="1079">
        <v>24000</v>
      </c>
      <c r="E317" s="1042"/>
      <c r="F317" s="1042"/>
      <c r="G317" s="1039" t="s">
        <v>3722</v>
      </c>
      <c r="H317" s="1066" t="s">
        <v>3701</v>
      </c>
      <c r="I317" s="1665">
        <v>232721</v>
      </c>
    </row>
    <row r="318" spans="1:9" s="5" customFormat="1" ht="46.9" customHeight="1" x14ac:dyDescent="0.2">
      <c r="A318" s="903" t="s">
        <v>3722</v>
      </c>
      <c r="B318" s="908"/>
      <c r="C318" s="1041">
        <v>10457702049</v>
      </c>
      <c r="D318" s="1079">
        <v>48000</v>
      </c>
      <c r="E318" s="1042"/>
      <c r="F318" s="1042"/>
      <c r="G318" s="1039" t="s">
        <v>3722</v>
      </c>
      <c r="H318" s="1066" t="s">
        <v>3701</v>
      </c>
      <c r="I318" s="1665">
        <v>232721</v>
      </c>
    </row>
    <row r="319" spans="1:9" s="5" customFormat="1" ht="46.9" customHeight="1" x14ac:dyDescent="0.2">
      <c r="A319" s="903" t="s">
        <v>3722</v>
      </c>
      <c r="B319" s="908"/>
      <c r="C319" s="1041">
        <v>10458138902</v>
      </c>
      <c r="D319" s="1079">
        <v>17000</v>
      </c>
      <c r="E319" s="1042"/>
      <c r="F319" s="1042"/>
      <c r="G319" s="1039" t="s">
        <v>3722</v>
      </c>
      <c r="H319" s="1066" t="s">
        <v>3701</v>
      </c>
      <c r="I319" s="1665">
        <v>232721</v>
      </c>
    </row>
    <row r="320" spans="1:9" s="5" customFormat="1" ht="46.9" customHeight="1" x14ac:dyDescent="0.2">
      <c r="A320" s="903" t="s">
        <v>3722</v>
      </c>
      <c r="B320" s="908"/>
      <c r="C320" s="1041">
        <v>10458283953</v>
      </c>
      <c r="D320" s="1079">
        <v>16000</v>
      </c>
      <c r="E320" s="1042"/>
      <c r="F320" s="1042"/>
      <c r="G320" s="1039" t="s">
        <v>3722</v>
      </c>
      <c r="H320" s="1066" t="s">
        <v>3701</v>
      </c>
      <c r="I320" s="1665">
        <v>232721</v>
      </c>
    </row>
    <row r="321" spans="1:9" s="5" customFormat="1" ht="46.9" customHeight="1" x14ac:dyDescent="0.2">
      <c r="A321" s="903" t="s">
        <v>3722</v>
      </c>
      <c r="B321" s="908"/>
      <c r="C321" s="1041">
        <v>10459028060</v>
      </c>
      <c r="D321" s="1079">
        <v>14000</v>
      </c>
      <c r="E321" s="1042"/>
      <c r="F321" s="1042"/>
      <c r="G321" s="1039" t="s">
        <v>3722</v>
      </c>
      <c r="H321" s="1066" t="s">
        <v>3701</v>
      </c>
      <c r="I321" s="1665">
        <v>232721</v>
      </c>
    </row>
    <row r="322" spans="1:9" s="5" customFormat="1" ht="46.9" customHeight="1" x14ac:dyDescent="0.2">
      <c r="A322" s="903" t="s">
        <v>3722</v>
      </c>
      <c r="B322" s="908"/>
      <c r="C322" s="1041">
        <v>10460606174</v>
      </c>
      <c r="D322" s="1079">
        <v>24000</v>
      </c>
      <c r="E322" s="1042"/>
      <c r="F322" s="1042"/>
      <c r="G322" s="1039" t="s">
        <v>3722</v>
      </c>
      <c r="H322" s="1066" t="s">
        <v>3701</v>
      </c>
      <c r="I322" s="1665">
        <v>232721</v>
      </c>
    </row>
    <row r="323" spans="1:9" s="5" customFormat="1" ht="57.6" customHeight="1" x14ac:dyDescent="0.2">
      <c r="A323" s="903" t="s">
        <v>3723</v>
      </c>
      <c r="B323" s="908"/>
      <c r="C323" s="1041">
        <v>10461193493</v>
      </c>
      <c r="D323" s="1079">
        <v>9000</v>
      </c>
      <c r="E323" s="1042"/>
      <c r="F323" s="1042"/>
      <c r="G323" s="1039" t="s">
        <v>3723</v>
      </c>
      <c r="H323" s="1066" t="s">
        <v>3701</v>
      </c>
      <c r="I323" s="1665">
        <v>232721</v>
      </c>
    </row>
    <row r="324" spans="1:9" s="5" customFormat="1" ht="56.45" customHeight="1" x14ac:dyDescent="0.2">
      <c r="A324" s="903" t="s">
        <v>3724</v>
      </c>
      <c r="B324" s="908"/>
      <c r="C324" s="1041">
        <v>10462578607</v>
      </c>
      <c r="D324" s="1079">
        <v>13000</v>
      </c>
      <c r="E324" s="1042"/>
      <c r="F324" s="1042"/>
      <c r="G324" s="1039" t="s">
        <v>3724</v>
      </c>
      <c r="H324" s="1066" t="s">
        <v>3701</v>
      </c>
      <c r="I324" s="1665">
        <v>232721</v>
      </c>
    </row>
    <row r="325" spans="1:9" s="5" customFormat="1" ht="56.45" customHeight="1" x14ac:dyDescent="0.2">
      <c r="A325" s="903" t="s">
        <v>3724</v>
      </c>
      <c r="B325" s="908"/>
      <c r="C325" s="1041">
        <v>10462599019</v>
      </c>
      <c r="D325" s="1079">
        <v>15000</v>
      </c>
      <c r="E325" s="1042"/>
      <c r="F325" s="1042"/>
      <c r="G325" s="1039" t="s">
        <v>3724</v>
      </c>
      <c r="H325" s="1066" t="s">
        <v>3701</v>
      </c>
      <c r="I325" s="1665">
        <v>232721</v>
      </c>
    </row>
    <row r="326" spans="1:9" s="5" customFormat="1" ht="56.45" customHeight="1" x14ac:dyDescent="0.2">
      <c r="A326" s="903" t="s">
        <v>3724</v>
      </c>
      <c r="B326" s="908"/>
      <c r="C326" s="1041">
        <v>10462889441</v>
      </c>
      <c r="D326" s="1079">
        <v>23500</v>
      </c>
      <c r="E326" s="1042"/>
      <c r="F326" s="1042"/>
      <c r="G326" s="1039" t="s">
        <v>3724</v>
      </c>
      <c r="H326" s="1066" t="s">
        <v>3701</v>
      </c>
      <c r="I326" s="1665">
        <v>232721</v>
      </c>
    </row>
    <row r="327" spans="1:9" s="5" customFormat="1" ht="56.45" customHeight="1" x14ac:dyDescent="0.2">
      <c r="A327" s="903" t="s">
        <v>3724</v>
      </c>
      <c r="B327" s="908"/>
      <c r="C327" s="1041">
        <v>10466385510</v>
      </c>
      <c r="D327" s="1079">
        <v>31000</v>
      </c>
      <c r="E327" s="1042"/>
      <c r="F327" s="1042"/>
      <c r="G327" s="1039" t="s">
        <v>3724</v>
      </c>
      <c r="H327" s="1066" t="s">
        <v>3701</v>
      </c>
      <c r="I327" s="1665">
        <v>232721</v>
      </c>
    </row>
    <row r="328" spans="1:9" s="5" customFormat="1" ht="56.45" customHeight="1" x14ac:dyDescent="0.2">
      <c r="A328" s="903" t="s">
        <v>3724</v>
      </c>
      <c r="B328" s="908"/>
      <c r="C328" s="1041">
        <v>10466390831</v>
      </c>
      <c r="D328" s="1079">
        <v>8000</v>
      </c>
      <c r="E328" s="1042"/>
      <c r="F328" s="1042"/>
      <c r="G328" s="1039" t="s">
        <v>3724</v>
      </c>
      <c r="H328" s="1066" t="s">
        <v>3701</v>
      </c>
      <c r="I328" s="1665">
        <v>232721</v>
      </c>
    </row>
    <row r="329" spans="1:9" s="5" customFormat="1" ht="56.45" customHeight="1" x14ac:dyDescent="0.2">
      <c r="A329" s="903" t="s">
        <v>3724</v>
      </c>
      <c r="B329" s="908"/>
      <c r="C329" s="1041">
        <v>10466641494</v>
      </c>
      <c r="D329" s="1079">
        <v>15000</v>
      </c>
      <c r="E329" s="1042"/>
      <c r="F329" s="1042"/>
      <c r="G329" s="1039" t="s">
        <v>3724</v>
      </c>
      <c r="H329" s="1066" t="s">
        <v>3701</v>
      </c>
      <c r="I329" s="1665">
        <v>232721</v>
      </c>
    </row>
    <row r="330" spans="1:9" s="5" customFormat="1" ht="56.45" customHeight="1" x14ac:dyDescent="0.2">
      <c r="A330" s="903" t="s">
        <v>3724</v>
      </c>
      <c r="B330" s="908"/>
      <c r="C330" s="1041">
        <v>10467603014</v>
      </c>
      <c r="D330" s="1079">
        <v>30000</v>
      </c>
      <c r="E330" s="1042"/>
      <c r="F330" s="1042"/>
      <c r="G330" s="1039" t="s">
        <v>3724</v>
      </c>
      <c r="H330" s="1066" t="s">
        <v>3701</v>
      </c>
      <c r="I330" s="1665">
        <v>232721</v>
      </c>
    </row>
    <row r="331" spans="1:9" s="5" customFormat="1" ht="56.45" customHeight="1" x14ac:dyDescent="0.2">
      <c r="A331" s="903" t="s">
        <v>3724</v>
      </c>
      <c r="B331" s="908"/>
      <c r="C331" s="1041">
        <v>10467752460</v>
      </c>
      <c r="D331" s="1079">
        <v>15000</v>
      </c>
      <c r="E331" s="1042"/>
      <c r="F331" s="1042"/>
      <c r="G331" s="1039" t="s">
        <v>3724</v>
      </c>
      <c r="H331" s="1066" t="s">
        <v>3701</v>
      </c>
      <c r="I331" s="1665">
        <v>232721</v>
      </c>
    </row>
    <row r="332" spans="1:9" s="5" customFormat="1" ht="56.45" customHeight="1" x14ac:dyDescent="0.2">
      <c r="A332" s="903" t="s">
        <v>3724</v>
      </c>
      <c r="B332" s="908"/>
      <c r="C332" s="1041">
        <v>10467957941</v>
      </c>
      <c r="D332" s="1079">
        <v>16000</v>
      </c>
      <c r="E332" s="1042"/>
      <c r="F332" s="1042"/>
      <c r="G332" s="1039" t="s">
        <v>3724</v>
      </c>
      <c r="H332" s="1066" t="s">
        <v>3701</v>
      </c>
      <c r="I332" s="1665">
        <v>232721</v>
      </c>
    </row>
    <row r="333" spans="1:9" s="5" customFormat="1" ht="56.45" customHeight="1" x14ac:dyDescent="0.2">
      <c r="A333" s="903" t="s">
        <v>3724</v>
      </c>
      <c r="B333" s="908"/>
      <c r="C333" s="1041">
        <v>10468472665</v>
      </c>
      <c r="D333" s="1079">
        <v>30000</v>
      </c>
      <c r="E333" s="1042"/>
      <c r="F333" s="1042"/>
      <c r="G333" s="1039" t="s">
        <v>3724</v>
      </c>
      <c r="H333" s="1066" t="s">
        <v>3701</v>
      </c>
      <c r="I333" s="1665">
        <v>232721</v>
      </c>
    </row>
    <row r="334" spans="1:9" s="5" customFormat="1" ht="53.45" customHeight="1" x14ac:dyDescent="0.2">
      <c r="A334" s="903" t="s">
        <v>3724</v>
      </c>
      <c r="B334" s="908"/>
      <c r="C334" s="1041">
        <v>10470429467</v>
      </c>
      <c r="D334" s="1079">
        <v>18500</v>
      </c>
      <c r="E334" s="1042"/>
      <c r="F334" s="1042"/>
      <c r="G334" s="1039" t="s">
        <v>3724</v>
      </c>
      <c r="H334" s="1066" t="s">
        <v>3701</v>
      </c>
      <c r="I334" s="1665">
        <v>232721</v>
      </c>
    </row>
    <row r="335" spans="1:9" s="5" customFormat="1" ht="53.45" customHeight="1" x14ac:dyDescent="0.2">
      <c r="A335" s="903" t="s">
        <v>3724</v>
      </c>
      <c r="B335" s="908"/>
      <c r="C335" s="1041">
        <v>10471301847</v>
      </c>
      <c r="D335" s="1079">
        <v>30000</v>
      </c>
      <c r="E335" s="1042"/>
      <c r="F335" s="1042"/>
      <c r="G335" s="1039" t="s">
        <v>3724</v>
      </c>
      <c r="H335" s="1066" t="s">
        <v>3701</v>
      </c>
      <c r="I335" s="1665">
        <v>232721</v>
      </c>
    </row>
    <row r="336" spans="1:9" s="5" customFormat="1" ht="53.45" customHeight="1" x14ac:dyDescent="0.2">
      <c r="A336" s="903" t="s">
        <v>3724</v>
      </c>
      <c r="B336" s="908"/>
      <c r="C336" s="1041">
        <v>10472278741</v>
      </c>
      <c r="D336" s="1079">
        <v>24000</v>
      </c>
      <c r="E336" s="1042"/>
      <c r="F336" s="1042"/>
      <c r="G336" s="1039" t="s">
        <v>3724</v>
      </c>
      <c r="H336" s="1066" t="s">
        <v>3701</v>
      </c>
      <c r="I336" s="1665">
        <v>232721</v>
      </c>
    </row>
    <row r="337" spans="1:9" s="5" customFormat="1" ht="53.45" customHeight="1" x14ac:dyDescent="0.2">
      <c r="A337" s="903" t="s">
        <v>3724</v>
      </c>
      <c r="B337" s="908"/>
      <c r="C337" s="1041">
        <v>10472329796</v>
      </c>
      <c r="D337" s="1079">
        <v>15000</v>
      </c>
      <c r="E337" s="1042"/>
      <c r="F337" s="1042"/>
      <c r="G337" s="1039" t="s">
        <v>3724</v>
      </c>
      <c r="H337" s="1066" t="s">
        <v>3701</v>
      </c>
      <c r="I337" s="1665">
        <v>232721</v>
      </c>
    </row>
    <row r="338" spans="1:9" s="5" customFormat="1" ht="53.45" customHeight="1" x14ac:dyDescent="0.2">
      <c r="A338" s="903" t="s">
        <v>3724</v>
      </c>
      <c r="B338" s="908"/>
      <c r="C338" s="1041">
        <v>10472656851</v>
      </c>
      <c r="D338" s="1079">
        <v>16000</v>
      </c>
      <c r="E338" s="1042"/>
      <c r="F338" s="1042"/>
      <c r="G338" s="1039" t="s">
        <v>3724</v>
      </c>
      <c r="H338" s="1066" t="s">
        <v>3701</v>
      </c>
      <c r="I338" s="1665">
        <v>232721</v>
      </c>
    </row>
    <row r="339" spans="1:9" s="5" customFormat="1" ht="56.45" customHeight="1" x14ac:dyDescent="0.2">
      <c r="A339" s="903" t="s">
        <v>3725</v>
      </c>
      <c r="B339" s="908"/>
      <c r="C339" s="1041">
        <v>10474582022</v>
      </c>
      <c r="D339" s="1079">
        <v>16000</v>
      </c>
      <c r="E339" s="1042"/>
      <c r="F339" s="1042"/>
      <c r="G339" s="1039" t="s">
        <v>3725</v>
      </c>
      <c r="H339" s="1066" t="s">
        <v>3701</v>
      </c>
      <c r="I339" s="1665">
        <v>232721</v>
      </c>
    </row>
    <row r="340" spans="1:9" s="5" customFormat="1" ht="56.45" customHeight="1" x14ac:dyDescent="0.2">
      <c r="A340" s="903" t="s">
        <v>3726</v>
      </c>
      <c r="B340" s="908"/>
      <c r="C340" s="1041">
        <v>10475530441</v>
      </c>
      <c r="D340" s="1079">
        <v>8400</v>
      </c>
      <c r="E340" s="1042"/>
      <c r="F340" s="1042"/>
      <c r="G340" s="1039" t="s">
        <v>3726</v>
      </c>
      <c r="H340" s="1066" t="s">
        <v>3701</v>
      </c>
      <c r="I340" s="1665">
        <v>232721</v>
      </c>
    </row>
    <row r="341" spans="1:9" s="5" customFormat="1" ht="56.45" customHeight="1" x14ac:dyDescent="0.2">
      <c r="A341" s="903" t="s">
        <v>3726</v>
      </c>
      <c r="B341" s="908"/>
      <c r="C341" s="1041">
        <v>10481230905</v>
      </c>
      <c r="D341" s="1079">
        <v>9000</v>
      </c>
      <c r="E341" s="1042"/>
      <c r="F341" s="1042"/>
      <c r="G341" s="1039" t="s">
        <v>3726</v>
      </c>
      <c r="H341" s="1066" t="s">
        <v>3701</v>
      </c>
      <c r="I341" s="1665">
        <v>232721</v>
      </c>
    </row>
    <row r="342" spans="1:9" s="5" customFormat="1" ht="56.45" customHeight="1" x14ac:dyDescent="0.2">
      <c r="A342" s="903" t="s">
        <v>3726</v>
      </c>
      <c r="B342" s="908"/>
      <c r="C342" s="1041">
        <v>10481364936</v>
      </c>
      <c r="D342" s="1079">
        <v>4800</v>
      </c>
      <c r="E342" s="1042"/>
      <c r="F342" s="1042"/>
      <c r="G342" s="1039" t="s">
        <v>3726</v>
      </c>
      <c r="H342" s="1066" t="s">
        <v>3701</v>
      </c>
      <c r="I342" s="1665">
        <v>232721</v>
      </c>
    </row>
    <row r="343" spans="1:9" s="5" customFormat="1" ht="56.45" customHeight="1" x14ac:dyDescent="0.2">
      <c r="A343" s="903" t="s">
        <v>3727</v>
      </c>
      <c r="B343" s="908"/>
      <c r="C343" s="1041">
        <v>10482509296</v>
      </c>
      <c r="D343" s="1079">
        <v>12000</v>
      </c>
      <c r="E343" s="1042"/>
      <c r="F343" s="1042"/>
      <c r="G343" s="1039" t="s">
        <v>3727</v>
      </c>
      <c r="H343" s="1066" t="s">
        <v>3701</v>
      </c>
      <c r="I343" s="1665">
        <v>232721</v>
      </c>
    </row>
    <row r="344" spans="1:9" s="5" customFormat="1" ht="56.45" customHeight="1" x14ac:dyDescent="0.2">
      <c r="A344" s="903" t="s">
        <v>3728</v>
      </c>
      <c r="B344" s="908"/>
      <c r="C344" s="1041">
        <v>10706902932</v>
      </c>
      <c r="D344" s="1079">
        <v>17200</v>
      </c>
      <c r="E344" s="1042"/>
      <c r="F344" s="1042"/>
      <c r="G344" s="1039" t="s">
        <v>3728</v>
      </c>
      <c r="H344" s="1066" t="s">
        <v>3701</v>
      </c>
      <c r="I344" s="1665">
        <v>232721</v>
      </c>
    </row>
    <row r="345" spans="1:9" s="5" customFormat="1" ht="46.15" customHeight="1" x14ac:dyDescent="0.2">
      <c r="A345" s="903" t="s">
        <v>3729</v>
      </c>
      <c r="B345" s="908"/>
      <c r="C345" s="1041">
        <v>10724439816</v>
      </c>
      <c r="D345" s="1079">
        <v>30000</v>
      </c>
      <c r="E345" s="1042"/>
      <c r="F345" s="1042"/>
      <c r="G345" s="1039" t="s">
        <v>3729</v>
      </c>
      <c r="H345" s="1066" t="s">
        <v>3701</v>
      </c>
      <c r="I345" s="1665">
        <v>232721</v>
      </c>
    </row>
    <row r="346" spans="1:9" s="5" customFormat="1" ht="57" customHeight="1" x14ac:dyDescent="0.2">
      <c r="A346" s="903" t="s">
        <v>3730</v>
      </c>
      <c r="B346" s="908"/>
      <c r="C346" s="1041">
        <v>10803097106</v>
      </c>
      <c r="D346" s="1079">
        <v>18000</v>
      </c>
      <c r="E346" s="1042"/>
      <c r="F346" s="1042"/>
      <c r="G346" s="1039" t="s">
        <v>3730</v>
      </c>
      <c r="H346" s="1066" t="s">
        <v>3701</v>
      </c>
      <c r="I346" s="1665">
        <v>232721</v>
      </c>
    </row>
    <row r="347" spans="1:9" s="5" customFormat="1" ht="56.45" customHeight="1" x14ac:dyDescent="0.2">
      <c r="A347" s="903" t="s">
        <v>3730</v>
      </c>
      <c r="B347" s="908"/>
      <c r="C347" s="1041">
        <v>15514094851</v>
      </c>
      <c r="D347" s="1079">
        <v>27000</v>
      </c>
      <c r="E347" s="1042"/>
      <c r="F347" s="1042"/>
      <c r="G347" s="1039" t="s">
        <v>3730</v>
      </c>
      <c r="H347" s="1066" t="s">
        <v>3701</v>
      </c>
      <c r="I347" s="1665">
        <v>232721</v>
      </c>
    </row>
    <row r="348" spans="1:9" s="5" customFormat="1" ht="47.45" customHeight="1" x14ac:dyDescent="0.2">
      <c r="A348" s="903" t="s">
        <v>3731</v>
      </c>
      <c r="B348" s="908">
        <v>20451578571</v>
      </c>
      <c r="C348" s="1041"/>
      <c r="D348" s="1042"/>
      <c r="E348" s="1079">
        <v>10500</v>
      </c>
      <c r="F348" s="1042"/>
      <c r="G348" s="1039" t="s">
        <v>21809</v>
      </c>
      <c r="H348" s="1066" t="s">
        <v>3701</v>
      </c>
      <c r="I348" s="1665">
        <v>232711</v>
      </c>
    </row>
    <row r="349" spans="1:9" s="5" customFormat="1" ht="33.6" customHeight="1" x14ac:dyDescent="0.2">
      <c r="A349" s="903" t="s">
        <v>3732</v>
      </c>
      <c r="B349" s="908">
        <v>20501766811</v>
      </c>
      <c r="C349" s="1041"/>
      <c r="D349" s="1042"/>
      <c r="E349" s="1079">
        <v>36400</v>
      </c>
      <c r="F349" s="1042"/>
      <c r="G349" s="1039" t="s">
        <v>3732</v>
      </c>
      <c r="H349" s="1066" t="s">
        <v>3701</v>
      </c>
      <c r="I349" s="1665">
        <v>232711</v>
      </c>
    </row>
    <row r="350" spans="1:9" s="5" customFormat="1" ht="57" customHeight="1" x14ac:dyDescent="0.2">
      <c r="A350" s="903" t="s">
        <v>3733</v>
      </c>
      <c r="B350" s="908">
        <v>20603051263</v>
      </c>
      <c r="C350" s="1041"/>
      <c r="D350" s="1042"/>
      <c r="E350" s="1079">
        <v>11882.6</v>
      </c>
      <c r="F350" s="1042"/>
      <c r="G350" s="1039" t="s">
        <v>3733</v>
      </c>
      <c r="H350" s="1066" t="s">
        <v>3701</v>
      </c>
      <c r="I350" s="1665">
        <v>232711</v>
      </c>
    </row>
    <row r="351" spans="1:9" s="5" customFormat="1" ht="36.6" customHeight="1" x14ac:dyDescent="0.2">
      <c r="A351" s="903" t="s">
        <v>3734</v>
      </c>
      <c r="B351" s="908"/>
      <c r="C351" s="1041">
        <v>10077601801</v>
      </c>
      <c r="D351" s="1042"/>
      <c r="E351" s="1079">
        <v>10500</v>
      </c>
      <c r="F351" s="1042"/>
      <c r="G351" s="1039" t="s">
        <v>3734</v>
      </c>
      <c r="H351" s="1066" t="s">
        <v>3701</v>
      </c>
      <c r="I351" s="1665">
        <v>232721</v>
      </c>
    </row>
    <row r="352" spans="1:9" s="5" customFormat="1" ht="48.6" customHeight="1" x14ac:dyDescent="0.2">
      <c r="A352" s="903" t="s">
        <v>3735</v>
      </c>
      <c r="B352" s="908"/>
      <c r="C352" s="1041">
        <v>10093929654</v>
      </c>
      <c r="D352" s="1042"/>
      <c r="E352" s="1079">
        <v>8000</v>
      </c>
      <c r="F352" s="1042"/>
      <c r="G352" s="1039" t="s">
        <v>3735</v>
      </c>
      <c r="H352" s="1066" t="s">
        <v>3701</v>
      </c>
      <c r="I352" s="1665">
        <v>232721</v>
      </c>
    </row>
    <row r="353" spans="1:9" s="5" customFormat="1" ht="46.9" customHeight="1" x14ac:dyDescent="0.2">
      <c r="A353" s="903" t="s">
        <v>3736</v>
      </c>
      <c r="B353" s="908"/>
      <c r="C353" s="1041">
        <v>10101364432</v>
      </c>
      <c r="D353" s="1042"/>
      <c r="E353" s="1079">
        <v>24000</v>
      </c>
      <c r="F353" s="1042"/>
      <c r="G353" s="1039" t="s">
        <v>3736</v>
      </c>
      <c r="H353" s="1066" t="s">
        <v>3701</v>
      </c>
      <c r="I353" s="1665">
        <v>232721</v>
      </c>
    </row>
    <row r="354" spans="1:9" s="5" customFormat="1" ht="34.9" customHeight="1" x14ac:dyDescent="0.2">
      <c r="A354" s="903" t="s">
        <v>3737</v>
      </c>
      <c r="B354" s="908"/>
      <c r="C354" s="1041">
        <v>10167465752</v>
      </c>
      <c r="D354" s="1042"/>
      <c r="E354" s="1079">
        <v>6500</v>
      </c>
      <c r="F354" s="1042"/>
      <c r="G354" s="1039" t="s">
        <v>3737</v>
      </c>
      <c r="H354" s="1066" t="s">
        <v>3701</v>
      </c>
      <c r="I354" s="1665">
        <v>232721</v>
      </c>
    </row>
    <row r="355" spans="1:9" s="5" customFormat="1" ht="57.6" customHeight="1" x14ac:dyDescent="0.2">
      <c r="A355" s="903" t="s">
        <v>3738</v>
      </c>
      <c r="B355" s="908"/>
      <c r="C355" s="1041">
        <v>10239791749</v>
      </c>
      <c r="D355" s="1042"/>
      <c r="E355" s="1079">
        <v>16000</v>
      </c>
      <c r="F355" s="1042"/>
      <c r="G355" s="1039" t="s">
        <v>3738</v>
      </c>
      <c r="H355" s="1066" t="s">
        <v>3701</v>
      </c>
      <c r="I355" s="1665">
        <v>232721</v>
      </c>
    </row>
    <row r="356" spans="1:9" s="5" customFormat="1" ht="39.6" customHeight="1" x14ac:dyDescent="0.2">
      <c r="A356" s="903" t="s">
        <v>3739</v>
      </c>
      <c r="B356" s="908"/>
      <c r="C356" s="1041">
        <v>10409328127</v>
      </c>
      <c r="D356" s="1042"/>
      <c r="E356" s="1079">
        <v>15000</v>
      </c>
      <c r="F356" s="1042"/>
      <c r="G356" s="1039" t="s">
        <v>3739</v>
      </c>
      <c r="H356" s="1066" t="s">
        <v>3701</v>
      </c>
      <c r="I356" s="1665">
        <v>232721</v>
      </c>
    </row>
    <row r="357" spans="1:9" s="5" customFormat="1" ht="34.15" customHeight="1" x14ac:dyDescent="0.2">
      <c r="A357" s="903" t="s">
        <v>3740</v>
      </c>
      <c r="B357" s="908"/>
      <c r="C357" s="1041">
        <v>10436928942</v>
      </c>
      <c r="D357" s="1042"/>
      <c r="E357" s="1079">
        <v>8000</v>
      </c>
      <c r="F357" s="1042"/>
      <c r="G357" s="1039" t="s">
        <v>3740</v>
      </c>
      <c r="H357" s="1066" t="s">
        <v>3701</v>
      </c>
      <c r="I357" s="1665">
        <v>232721</v>
      </c>
    </row>
    <row r="358" spans="1:9" s="5" customFormat="1" ht="57" customHeight="1" x14ac:dyDescent="0.2">
      <c r="A358" s="903" t="s">
        <v>3741</v>
      </c>
      <c r="B358" s="908"/>
      <c r="C358" s="1041">
        <v>10466385510</v>
      </c>
      <c r="D358" s="1042"/>
      <c r="E358" s="1079">
        <v>40000</v>
      </c>
      <c r="F358" s="1042"/>
      <c r="G358" s="1039" t="s">
        <v>3741</v>
      </c>
      <c r="H358" s="1066" t="s">
        <v>3701</v>
      </c>
      <c r="I358" s="1665">
        <v>232721</v>
      </c>
    </row>
    <row r="359" spans="1:9" s="5" customFormat="1" ht="15.6" customHeight="1" x14ac:dyDescent="0.2">
      <c r="A359" s="903" t="s">
        <v>3742</v>
      </c>
      <c r="B359" s="908"/>
      <c r="C359" s="1041"/>
      <c r="D359" s="1042"/>
      <c r="E359" s="1042"/>
      <c r="F359" s="1079">
        <v>42750</v>
      </c>
      <c r="G359" s="1039" t="s">
        <v>3742</v>
      </c>
      <c r="H359" s="1066" t="s">
        <v>3701</v>
      </c>
      <c r="I359" s="1665">
        <v>232711</v>
      </c>
    </row>
    <row r="360" spans="1:9" s="5" customFormat="1" ht="16.149999999999999" customHeight="1" x14ac:dyDescent="0.2">
      <c r="A360" s="903" t="s">
        <v>3743</v>
      </c>
      <c r="B360" s="908"/>
      <c r="C360" s="1041"/>
      <c r="D360" s="1042"/>
      <c r="E360" s="1042"/>
      <c r="F360" s="1079">
        <v>56332</v>
      </c>
      <c r="G360" s="1039" t="s">
        <v>3743</v>
      </c>
      <c r="H360" s="1066" t="s">
        <v>3701</v>
      </c>
      <c r="I360" s="1665">
        <v>232711</v>
      </c>
    </row>
    <row r="361" spans="1:9" s="5" customFormat="1" ht="30" customHeight="1" x14ac:dyDescent="0.2">
      <c r="A361" s="903" t="s">
        <v>3744</v>
      </c>
      <c r="B361" s="908"/>
      <c r="C361" s="1041"/>
      <c r="D361" s="1042"/>
      <c r="E361" s="1042"/>
      <c r="F361" s="1079">
        <v>54000</v>
      </c>
      <c r="G361" s="1039" t="s">
        <v>3744</v>
      </c>
      <c r="H361" s="1066" t="s">
        <v>3701</v>
      </c>
      <c r="I361" s="1665">
        <v>232711</v>
      </c>
    </row>
    <row r="362" spans="1:9" s="5" customFormat="1" ht="30" customHeight="1" x14ac:dyDescent="0.2">
      <c r="A362" s="903" t="s">
        <v>3745</v>
      </c>
      <c r="B362" s="908"/>
      <c r="C362" s="1041"/>
      <c r="D362" s="1042"/>
      <c r="E362" s="1042"/>
      <c r="F362" s="1079">
        <v>60000</v>
      </c>
      <c r="G362" s="1039" t="s">
        <v>3745</v>
      </c>
      <c r="H362" s="1066" t="s">
        <v>3701</v>
      </c>
      <c r="I362" s="1665">
        <v>232711</v>
      </c>
    </row>
    <row r="363" spans="1:9" s="5" customFormat="1" ht="16.149999999999999" customHeight="1" x14ac:dyDescent="0.2">
      <c r="A363" s="903" t="s">
        <v>3746</v>
      </c>
      <c r="B363" s="908"/>
      <c r="C363" s="1041"/>
      <c r="D363" s="1042"/>
      <c r="E363" s="1042"/>
      <c r="F363" s="1079">
        <v>28404</v>
      </c>
      <c r="G363" s="1039" t="s">
        <v>3746</v>
      </c>
      <c r="H363" s="1066" t="s">
        <v>3701</v>
      </c>
      <c r="I363" s="1665">
        <v>232711</v>
      </c>
    </row>
    <row r="364" spans="1:9" s="5" customFormat="1" ht="16.149999999999999" customHeight="1" x14ac:dyDescent="0.2">
      <c r="A364" s="903" t="s">
        <v>3747</v>
      </c>
      <c r="B364" s="908"/>
      <c r="C364" s="1041"/>
      <c r="D364" s="1042"/>
      <c r="E364" s="1042"/>
      <c r="F364" s="1079">
        <v>24399.09</v>
      </c>
      <c r="G364" s="1039" t="s">
        <v>3747</v>
      </c>
      <c r="H364" s="1066" t="s">
        <v>3701</v>
      </c>
      <c r="I364" s="1665">
        <v>232711</v>
      </c>
    </row>
    <row r="365" spans="1:9" s="5" customFormat="1" ht="31.9" customHeight="1" x14ac:dyDescent="0.2">
      <c r="A365" s="903" t="s">
        <v>3748</v>
      </c>
      <c r="B365" s="908"/>
      <c r="C365" s="1041"/>
      <c r="D365" s="1042"/>
      <c r="E365" s="1042"/>
      <c r="F365" s="1079">
        <v>180942.42</v>
      </c>
      <c r="G365" s="1039" t="s">
        <v>3748</v>
      </c>
      <c r="H365" s="1066" t="s">
        <v>3701</v>
      </c>
      <c r="I365" s="1665">
        <v>232711</v>
      </c>
    </row>
    <row r="366" spans="1:9" s="5" customFormat="1" ht="17.45" customHeight="1" x14ac:dyDescent="0.2">
      <c r="A366" s="903" t="s">
        <v>3742</v>
      </c>
      <c r="B366" s="908"/>
      <c r="C366" s="1041"/>
      <c r="D366" s="1042"/>
      <c r="E366" s="1042"/>
      <c r="F366" s="1079">
        <v>22230.49</v>
      </c>
      <c r="G366" s="1039" t="s">
        <v>3742</v>
      </c>
      <c r="H366" s="1066" t="s">
        <v>3701</v>
      </c>
      <c r="I366" s="1665">
        <v>232721</v>
      </c>
    </row>
    <row r="367" spans="1:9" s="5" customFormat="1" ht="29.45" customHeight="1" x14ac:dyDescent="0.2">
      <c r="A367" s="903" t="s">
        <v>3749</v>
      </c>
      <c r="B367" s="908"/>
      <c r="C367" s="1041"/>
      <c r="D367" s="1042"/>
      <c r="E367" s="1042"/>
      <c r="F367" s="1079">
        <v>15000</v>
      </c>
      <c r="G367" s="1039" t="s">
        <v>3749</v>
      </c>
      <c r="H367" s="1066" t="s">
        <v>3701</v>
      </c>
      <c r="I367" s="1665">
        <v>232721</v>
      </c>
    </row>
    <row r="368" spans="1:9" ht="12" thickBot="1" x14ac:dyDescent="0.25">
      <c r="A368" s="33" t="s">
        <v>30</v>
      </c>
      <c r="B368" s="49"/>
      <c r="C368" s="49"/>
      <c r="D368" s="1057">
        <f>SUM(D238:D367)</f>
        <v>2468808.35</v>
      </c>
      <c r="E368" s="1057">
        <f>SUM(E238:E367)</f>
        <v>186782.6</v>
      </c>
      <c r="F368" s="1057">
        <f>SUM(F238:F367)</f>
        <v>484058</v>
      </c>
      <c r="G368" s="1056"/>
      <c r="H368" s="1067"/>
      <c r="I368" s="1074"/>
    </row>
    <row r="369" spans="1:9" ht="29.45" customHeight="1" thickTop="1" thickBot="1" x14ac:dyDescent="0.25">
      <c r="A369" s="2013" t="s">
        <v>3750</v>
      </c>
      <c r="B369" s="2013"/>
      <c r="C369" s="2013"/>
      <c r="D369" s="2013"/>
      <c r="E369" s="2013"/>
      <c r="F369" s="2013"/>
      <c r="G369" s="2013"/>
      <c r="H369" s="2013"/>
      <c r="I369" s="2013"/>
    </row>
    <row r="370" spans="1:9" s="5" customFormat="1" ht="36.6" customHeight="1" thickTop="1" x14ac:dyDescent="0.2">
      <c r="A370" s="1069" t="s">
        <v>3751</v>
      </c>
      <c r="B370" s="1075">
        <v>20538102173</v>
      </c>
      <c r="C370" s="1076" t="s">
        <v>66</v>
      </c>
      <c r="D370" s="1078">
        <v>31000</v>
      </c>
      <c r="E370" s="1077"/>
      <c r="F370" s="1077"/>
      <c r="G370" s="1064" t="s">
        <v>3752</v>
      </c>
      <c r="H370" s="1065" t="s">
        <v>3753</v>
      </c>
      <c r="I370" s="1664" t="s">
        <v>3495</v>
      </c>
    </row>
    <row r="371" spans="1:9" s="5" customFormat="1" ht="25.9" customHeight="1" x14ac:dyDescent="0.2">
      <c r="A371" s="903" t="s">
        <v>3754</v>
      </c>
      <c r="B371" s="908">
        <v>20544203313</v>
      </c>
      <c r="C371" s="1041"/>
      <c r="D371" s="1079">
        <v>16200</v>
      </c>
      <c r="E371" s="1042"/>
      <c r="F371" s="1042"/>
      <c r="G371" s="1039" t="s">
        <v>3755</v>
      </c>
      <c r="H371" s="1066" t="s">
        <v>3753</v>
      </c>
      <c r="I371" s="1665" t="s">
        <v>3495</v>
      </c>
    </row>
    <row r="372" spans="1:9" s="5" customFormat="1" ht="17.45" customHeight="1" x14ac:dyDescent="0.2">
      <c r="A372" s="903" t="s">
        <v>3756</v>
      </c>
      <c r="B372" s="908">
        <v>20544203313</v>
      </c>
      <c r="C372" s="1041" t="s">
        <v>66</v>
      </c>
      <c r="D372" s="1079">
        <v>14960</v>
      </c>
      <c r="E372" s="1042"/>
      <c r="F372" s="1042"/>
      <c r="G372" s="1039" t="s">
        <v>3757</v>
      </c>
      <c r="H372" s="1066" t="s">
        <v>3753</v>
      </c>
      <c r="I372" s="1665" t="s">
        <v>3495</v>
      </c>
    </row>
    <row r="373" spans="1:9" s="5" customFormat="1" ht="55.15" customHeight="1" x14ac:dyDescent="0.2">
      <c r="A373" s="903" t="s">
        <v>3758</v>
      </c>
      <c r="B373" s="908">
        <v>20109705129</v>
      </c>
      <c r="C373" s="1041" t="s">
        <v>66</v>
      </c>
      <c r="D373" s="1079">
        <v>194700</v>
      </c>
      <c r="E373" s="1042"/>
      <c r="F373" s="1042"/>
      <c r="G373" s="1039" t="s">
        <v>3759</v>
      </c>
      <c r="H373" s="1066" t="s">
        <v>3753</v>
      </c>
      <c r="I373" s="1665" t="s">
        <v>3495</v>
      </c>
    </row>
    <row r="374" spans="1:9" s="5" customFormat="1" ht="56.45" customHeight="1" x14ac:dyDescent="0.2">
      <c r="A374" s="903" t="s">
        <v>3760</v>
      </c>
      <c r="B374" s="908">
        <v>20506261300</v>
      </c>
      <c r="C374" s="1041" t="s">
        <v>66</v>
      </c>
      <c r="D374" s="1079">
        <v>10050</v>
      </c>
      <c r="E374" s="1042"/>
      <c r="F374" s="1042"/>
      <c r="G374" s="1039" t="s">
        <v>3761</v>
      </c>
      <c r="H374" s="1066" t="s">
        <v>3753</v>
      </c>
      <c r="I374" s="1665" t="s">
        <v>3495</v>
      </c>
    </row>
    <row r="375" spans="1:9" s="5" customFormat="1" ht="37.15" customHeight="1" x14ac:dyDescent="0.2">
      <c r="A375" s="903" t="s">
        <v>3762</v>
      </c>
      <c r="B375" s="908">
        <v>20601895006</v>
      </c>
      <c r="C375" s="1041"/>
      <c r="D375" s="1079">
        <v>172516</v>
      </c>
      <c r="E375" s="1042"/>
      <c r="F375" s="1042"/>
      <c r="G375" s="1039" t="s">
        <v>3763</v>
      </c>
      <c r="H375" s="1066" t="s">
        <v>3753</v>
      </c>
      <c r="I375" s="1665" t="s">
        <v>3495</v>
      </c>
    </row>
    <row r="376" spans="1:9" s="5" customFormat="1" ht="47.45" customHeight="1" x14ac:dyDescent="0.2">
      <c r="A376" s="903" t="s">
        <v>3764</v>
      </c>
      <c r="B376" s="908">
        <v>20506261300</v>
      </c>
      <c r="C376" s="1041"/>
      <c r="D376" s="1079">
        <v>3350</v>
      </c>
      <c r="E376" s="1042"/>
      <c r="F376" s="1042"/>
      <c r="G376" s="1039" t="s">
        <v>3765</v>
      </c>
      <c r="H376" s="1066" t="s">
        <v>3753</v>
      </c>
      <c r="I376" s="1665" t="s">
        <v>3495</v>
      </c>
    </row>
    <row r="377" spans="1:9" s="5" customFormat="1" ht="33.75" x14ac:dyDescent="0.2">
      <c r="A377" s="903" t="s">
        <v>3766</v>
      </c>
      <c r="B377" s="908">
        <v>20521277930</v>
      </c>
      <c r="C377" s="1041"/>
      <c r="D377" s="1079">
        <v>34380</v>
      </c>
      <c r="E377" s="1042"/>
      <c r="F377" s="1042"/>
      <c r="G377" s="1039" t="s">
        <v>3767</v>
      </c>
      <c r="H377" s="1066" t="s">
        <v>3753</v>
      </c>
      <c r="I377" s="1665" t="s">
        <v>3495</v>
      </c>
    </row>
    <row r="378" spans="1:9" s="5" customFormat="1" ht="56.45" customHeight="1" x14ac:dyDescent="0.2">
      <c r="A378" s="903" t="s">
        <v>3768</v>
      </c>
      <c r="B378" s="908">
        <v>20600793030</v>
      </c>
      <c r="C378" s="1041"/>
      <c r="D378" s="1079">
        <v>26500</v>
      </c>
      <c r="E378" s="1042"/>
      <c r="F378" s="1042"/>
      <c r="G378" s="1039" t="s">
        <v>3769</v>
      </c>
      <c r="H378" s="1066" t="s">
        <v>3753</v>
      </c>
      <c r="I378" s="1665" t="s">
        <v>3495</v>
      </c>
    </row>
    <row r="379" spans="1:9" s="5" customFormat="1" ht="26.45" customHeight="1" x14ac:dyDescent="0.2">
      <c r="A379" s="903" t="s">
        <v>3770</v>
      </c>
      <c r="B379" s="908">
        <v>20506537062</v>
      </c>
      <c r="C379" s="1041"/>
      <c r="D379" s="1079">
        <v>17500</v>
      </c>
      <c r="E379" s="1042"/>
      <c r="F379" s="1042"/>
      <c r="G379" s="1039" t="s">
        <v>3771</v>
      </c>
      <c r="H379" s="1066" t="s">
        <v>3753</v>
      </c>
      <c r="I379" s="1665" t="s">
        <v>3495</v>
      </c>
    </row>
    <row r="380" spans="1:9" s="5" customFormat="1" ht="18.600000000000001" customHeight="1" x14ac:dyDescent="0.2">
      <c r="A380" s="903" t="s">
        <v>3772</v>
      </c>
      <c r="B380" s="908">
        <v>20294066421</v>
      </c>
      <c r="C380" s="1041"/>
      <c r="D380" s="1079">
        <v>30000</v>
      </c>
      <c r="E380" s="1042"/>
      <c r="F380" s="1042"/>
      <c r="G380" s="1039" t="s">
        <v>3773</v>
      </c>
      <c r="H380" s="1066" t="s">
        <v>3753</v>
      </c>
      <c r="I380" s="1665" t="s">
        <v>3495</v>
      </c>
    </row>
    <row r="381" spans="1:9" s="5" customFormat="1" ht="18.600000000000001" customHeight="1" x14ac:dyDescent="0.2">
      <c r="A381" s="903" t="s">
        <v>3774</v>
      </c>
      <c r="B381" s="908">
        <v>20512973770</v>
      </c>
      <c r="C381" s="1041"/>
      <c r="D381" s="1079">
        <v>23500</v>
      </c>
      <c r="E381" s="1042"/>
      <c r="F381" s="1042"/>
      <c r="G381" s="1039" t="s">
        <v>3773</v>
      </c>
      <c r="H381" s="1066" t="s">
        <v>3753</v>
      </c>
      <c r="I381" s="1665" t="s">
        <v>3495</v>
      </c>
    </row>
    <row r="382" spans="1:9" s="5" customFormat="1" ht="25.15" customHeight="1" x14ac:dyDescent="0.2">
      <c r="A382" s="903" t="s">
        <v>3775</v>
      </c>
      <c r="B382" s="908">
        <v>20506537062</v>
      </c>
      <c r="C382" s="1041"/>
      <c r="D382" s="1079">
        <v>34400</v>
      </c>
      <c r="E382" s="1042"/>
      <c r="F382" s="1042"/>
      <c r="G382" s="1039" t="s">
        <v>3776</v>
      </c>
      <c r="H382" s="1066" t="s">
        <v>3753</v>
      </c>
      <c r="I382" s="1665" t="s">
        <v>3495</v>
      </c>
    </row>
    <row r="383" spans="1:9" s="5" customFormat="1" ht="25.15" customHeight="1" x14ac:dyDescent="0.2">
      <c r="A383" s="903" t="s">
        <v>3777</v>
      </c>
      <c r="B383" s="908"/>
      <c r="C383" s="1041">
        <v>81247337</v>
      </c>
      <c r="D383" s="1079">
        <v>12000</v>
      </c>
      <c r="E383" s="1042"/>
      <c r="F383" s="1042"/>
      <c r="G383" s="1039" t="s">
        <v>3778</v>
      </c>
      <c r="H383" s="1066" t="s">
        <v>3753</v>
      </c>
      <c r="I383" s="1665" t="s">
        <v>3779</v>
      </c>
    </row>
    <row r="384" spans="1:9" s="5" customFormat="1" ht="25.15" customHeight="1" x14ac:dyDescent="0.2">
      <c r="A384" s="903" t="s">
        <v>3780</v>
      </c>
      <c r="B384" s="908"/>
      <c r="C384" s="1041">
        <v>9720369</v>
      </c>
      <c r="D384" s="1079">
        <v>12000</v>
      </c>
      <c r="E384" s="1042"/>
      <c r="F384" s="1042"/>
      <c r="G384" s="1039" t="s">
        <v>3781</v>
      </c>
      <c r="H384" s="1066" t="s">
        <v>3753</v>
      </c>
      <c r="I384" s="1665" t="s">
        <v>3779</v>
      </c>
    </row>
    <row r="385" spans="1:9" s="5" customFormat="1" ht="25.15" customHeight="1" x14ac:dyDescent="0.2">
      <c r="A385" s="903" t="s">
        <v>3782</v>
      </c>
      <c r="B385" s="908"/>
      <c r="C385" s="1041">
        <v>45809501</v>
      </c>
      <c r="D385" s="1079">
        <v>26000</v>
      </c>
      <c r="E385" s="1042"/>
      <c r="F385" s="1042"/>
      <c r="G385" s="1039" t="s">
        <v>3783</v>
      </c>
      <c r="H385" s="1066" t="s">
        <v>3753</v>
      </c>
      <c r="I385" s="1665" t="s">
        <v>3779</v>
      </c>
    </row>
    <row r="386" spans="1:9" s="5" customFormat="1" ht="48.6" customHeight="1" x14ac:dyDescent="0.2">
      <c r="A386" s="903" t="s">
        <v>3784</v>
      </c>
      <c r="B386" s="908"/>
      <c r="C386" s="1041">
        <v>7623601</v>
      </c>
      <c r="D386" s="1079">
        <v>16500</v>
      </c>
      <c r="E386" s="1042"/>
      <c r="F386" s="1042"/>
      <c r="G386" s="1039" t="s">
        <v>3785</v>
      </c>
      <c r="H386" s="1066" t="s">
        <v>3753</v>
      </c>
      <c r="I386" s="1665" t="s">
        <v>3779</v>
      </c>
    </row>
    <row r="387" spans="1:9" s="5" customFormat="1" ht="33" customHeight="1" x14ac:dyDescent="0.2">
      <c r="A387" s="903" t="s">
        <v>3786</v>
      </c>
      <c r="B387" s="908"/>
      <c r="C387" s="1041">
        <v>6289352</v>
      </c>
      <c r="D387" s="1079">
        <v>12000</v>
      </c>
      <c r="E387" s="1042"/>
      <c r="F387" s="1042"/>
      <c r="G387" s="1039" t="s">
        <v>3787</v>
      </c>
      <c r="H387" s="1066" t="s">
        <v>3753</v>
      </c>
      <c r="I387" s="1665" t="s">
        <v>3779</v>
      </c>
    </row>
    <row r="388" spans="1:9" s="5" customFormat="1" ht="58.15" customHeight="1" x14ac:dyDescent="0.2">
      <c r="A388" s="903" t="s">
        <v>3788</v>
      </c>
      <c r="B388" s="908"/>
      <c r="C388" s="1041">
        <v>45809501</v>
      </c>
      <c r="D388" s="1079">
        <v>34400</v>
      </c>
      <c r="E388" s="1042"/>
      <c r="F388" s="1042"/>
      <c r="G388" s="1039" t="s">
        <v>3789</v>
      </c>
      <c r="H388" s="1066" t="s">
        <v>3753</v>
      </c>
      <c r="I388" s="1665" t="s">
        <v>3779</v>
      </c>
    </row>
    <row r="389" spans="1:9" s="5" customFormat="1" ht="33.75" x14ac:dyDescent="0.2">
      <c r="A389" s="903" t="s">
        <v>3790</v>
      </c>
      <c r="B389" s="908"/>
      <c r="C389" s="1041">
        <v>6775429</v>
      </c>
      <c r="D389" s="1079">
        <v>29700</v>
      </c>
      <c r="E389" s="1042"/>
      <c r="F389" s="1042"/>
      <c r="G389" s="1039" t="s">
        <v>3791</v>
      </c>
      <c r="H389" s="1066" t="s">
        <v>3753</v>
      </c>
      <c r="I389" s="1665" t="s">
        <v>3779</v>
      </c>
    </row>
    <row r="390" spans="1:9" s="5" customFormat="1" ht="36.6" customHeight="1" x14ac:dyDescent="0.2">
      <c r="A390" s="903" t="s">
        <v>3792</v>
      </c>
      <c r="B390" s="908"/>
      <c r="C390" s="1041">
        <v>8235358</v>
      </c>
      <c r="D390" s="1079">
        <v>30000</v>
      </c>
      <c r="E390" s="1042"/>
      <c r="F390" s="1042"/>
      <c r="G390" s="1039" t="s">
        <v>3793</v>
      </c>
      <c r="H390" s="1066" t="s">
        <v>3753</v>
      </c>
      <c r="I390" s="1665" t="s">
        <v>3779</v>
      </c>
    </row>
    <row r="391" spans="1:9" s="5" customFormat="1" ht="46.15" customHeight="1" x14ac:dyDescent="0.2">
      <c r="A391" s="903" t="s">
        <v>3794</v>
      </c>
      <c r="B391" s="908"/>
      <c r="C391" s="1041">
        <v>10791649</v>
      </c>
      <c r="D391" s="1079">
        <v>10500</v>
      </c>
      <c r="E391" s="1042"/>
      <c r="F391" s="1042"/>
      <c r="G391" s="1039" t="s">
        <v>3795</v>
      </c>
      <c r="H391" s="1066" t="s">
        <v>3753</v>
      </c>
      <c r="I391" s="1665" t="s">
        <v>3779</v>
      </c>
    </row>
    <row r="392" spans="1:9" s="5" customFormat="1" ht="27" customHeight="1" x14ac:dyDescent="0.2">
      <c r="A392" s="903" t="s">
        <v>3796</v>
      </c>
      <c r="B392" s="908"/>
      <c r="C392" s="1041">
        <v>45809501</v>
      </c>
      <c r="D392" s="1079">
        <v>34400</v>
      </c>
      <c r="E392" s="1042"/>
      <c r="F392" s="1042"/>
      <c r="G392" s="1039" t="s">
        <v>3797</v>
      </c>
      <c r="H392" s="1066" t="s">
        <v>3753</v>
      </c>
      <c r="I392" s="1665" t="s">
        <v>3779</v>
      </c>
    </row>
    <row r="393" spans="1:9" s="5" customFormat="1" ht="27" customHeight="1" x14ac:dyDescent="0.2">
      <c r="A393" s="903" t="s">
        <v>3798</v>
      </c>
      <c r="B393" s="908"/>
      <c r="C393" s="1041">
        <v>40571375</v>
      </c>
      <c r="D393" s="1079">
        <v>22000</v>
      </c>
      <c r="E393" s="1042"/>
      <c r="F393" s="1042"/>
      <c r="G393" s="1039" t="s">
        <v>3799</v>
      </c>
      <c r="H393" s="1066" t="s">
        <v>3753</v>
      </c>
      <c r="I393" s="1665" t="s">
        <v>3779</v>
      </c>
    </row>
    <row r="394" spans="1:9" s="5" customFormat="1" ht="27" customHeight="1" x14ac:dyDescent="0.2">
      <c r="A394" s="903" t="s">
        <v>3800</v>
      </c>
      <c r="B394" s="908"/>
      <c r="C394" s="1041">
        <v>7822602</v>
      </c>
      <c r="D394" s="1079">
        <v>8832</v>
      </c>
      <c r="E394" s="1042"/>
      <c r="F394" s="1042"/>
      <c r="G394" s="1039" t="s">
        <v>3801</v>
      </c>
      <c r="H394" s="1066" t="s">
        <v>3753</v>
      </c>
      <c r="I394" s="1665" t="s">
        <v>3779</v>
      </c>
    </row>
    <row r="395" spans="1:9" s="5" customFormat="1" ht="70.150000000000006" customHeight="1" x14ac:dyDescent="0.2">
      <c r="A395" s="903" t="s">
        <v>3802</v>
      </c>
      <c r="B395" s="908"/>
      <c r="C395" s="1041">
        <v>7623601</v>
      </c>
      <c r="D395" s="1079">
        <v>32000</v>
      </c>
      <c r="E395" s="1042"/>
      <c r="F395" s="1042"/>
      <c r="G395" s="1039" t="s">
        <v>3803</v>
      </c>
      <c r="H395" s="1066" t="s">
        <v>3753</v>
      </c>
      <c r="I395" s="1665" t="s">
        <v>3779</v>
      </c>
    </row>
    <row r="396" spans="1:9" s="5" customFormat="1" ht="18" customHeight="1" x14ac:dyDescent="0.2">
      <c r="A396" s="903" t="s">
        <v>3804</v>
      </c>
      <c r="B396" s="908"/>
      <c r="C396" s="1041">
        <v>10765546</v>
      </c>
      <c r="D396" s="1079">
        <v>29000</v>
      </c>
      <c r="E396" s="1042"/>
      <c r="F396" s="1042"/>
      <c r="G396" s="1039" t="s">
        <v>3805</v>
      </c>
      <c r="H396" s="1066" t="s">
        <v>3753</v>
      </c>
      <c r="I396" s="1665" t="s">
        <v>3779</v>
      </c>
    </row>
    <row r="397" spans="1:9" s="5" customFormat="1" ht="36" customHeight="1" x14ac:dyDescent="0.2">
      <c r="A397" s="903" t="s">
        <v>3806</v>
      </c>
      <c r="B397" s="908"/>
      <c r="C397" s="1041">
        <v>6248781</v>
      </c>
      <c r="D397" s="1079">
        <v>2472.5300000000002</v>
      </c>
      <c r="E397" s="1042"/>
      <c r="F397" s="1042"/>
      <c r="G397" s="1039" t="s">
        <v>3807</v>
      </c>
      <c r="H397" s="1066" t="s">
        <v>3753</v>
      </c>
      <c r="I397" s="1665" t="s">
        <v>3779</v>
      </c>
    </row>
    <row r="398" spans="1:9" s="5" customFormat="1" ht="41.45" customHeight="1" x14ac:dyDescent="0.2">
      <c r="A398" s="903" t="s">
        <v>3808</v>
      </c>
      <c r="B398" s="908">
        <v>20600793030</v>
      </c>
      <c r="C398" s="1041"/>
      <c r="D398" s="1042"/>
      <c r="E398" s="1079">
        <v>30000</v>
      </c>
      <c r="F398" s="1042"/>
      <c r="G398" s="1039" t="s">
        <v>3809</v>
      </c>
      <c r="H398" s="1066" t="s">
        <v>3753</v>
      </c>
      <c r="I398" s="1665" t="s">
        <v>3495</v>
      </c>
    </row>
    <row r="399" spans="1:9" s="5" customFormat="1" ht="44.45" customHeight="1" x14ac:dyDescent="0.2">
      <c r="A399" s="903" t="s">
        <v>3810</v>
      </c>
      <c r="B399" s="908">
        <v>20299704913</v>
      </c>
      <c r="C399" s="1041"/>
      <c r="D399" s="1042"/>
      <c r="E399" s="1079">
        <v>19800</v>
      </c>
      <c r="F399" s="1042"/>
      <c r="G399" s="1039" t="s">
        <v>3811</v>
      </c>
      <c r="H399" s="1066" t="s">
        <v>3753</v>
      </c>
      <c r="I399" s="1665" t="s">
        <v>3495</v>
      </c>
    </row>
    <row r="400" spans="1:9" s="5" customFormat="1" ht="36" customHeight="1" x14ac:dyDescent="0.2">
      <c r="A400" s="903" t="s">
        <v>3812</v>
      </c>
      <c r="B400" s="908">
        <v>20603184573</v>
      </c>
      <c r="C400" s="1041"/>
      <c r="D400" s="1042"/>
      <c r="E400" s="1079">
        <v>30000</v>
      </c>
      <c r="F400" s="1042"/>
      <c r="G400" s="1039" t="s">
        <v>3813</v>
      </c>
      <c r="H400" s="1066" t="s">
        <v>3753</v>
      </c>
      <c r="I400" s="1665" t="s">
        <v>3495</v>
      </c>
    </row>
    <row r="401" spans="1:9" s="5" customFormat="1" ht="46.9" customHeight="1" x14ac:dyDescent="0.2">
      <c r="A401" s="903" t="s">
        <v>3814</v>
      </c>
      <c r="B401" s="908">
        <v>20600869320</v>
      </c>
      <c r="C401" s="1041"/>
      <c r="D401" s="1042"/>
      <c r="E401" s="1079">
        <v>35200</v>
      </c>
      <c r="F401" s="1042"/>
      <c r="G401" s="1039" t="s">
        <v>3815</v>
      </c>
      <c r="H401" s="1066" t="s">
        <v>3753</v>
      </c>
      <c r="I401" s="1665" t="s">
        <v>3495</v>
      </c>
    </row>
    <row r="402" spans="1:9" s="5" customFormat="1" ht="44.45" customHeight="1" x14ac:dyDescent="0.2">
      <c r="A402" s="903" t="s">
        <v>3816</v>
      </c>
      <c r="B402" s="908">
        <v>20600793030</v>
      </c>
      <c r="C402" s="1041"/>
      <c r="D402" s="1042"/>
      <c r="E402" s="1079"/>
      <c r="F402" s="1042"/>
      <c r="G402" s="1039" t="s">
        <v>3817</v>
      </c>
      <c r="H402" s="1066" t="s">
        <v>3753</v>
      </c>
      <c r="I402" s="1665" t="s">
        <v>3495</v>
      </c>
    </row>
    <row r="403" spans="1:9" s="5" customFormat="1" ht="45.6" customHeight="1" x14ac:dyDescent="0.2">
      <c r="A403" s="903" t="s">
        <v>3818</v>
      </c>
      <c r="B403" s="908"/>
      <c r="C403" s="1041">
        <v>8846005</v>
      </c>
      <c r="D403" s="1042"/>
      <c r="E403" s="1079">
        <v>30000</v>
      </c>
      <c r="F403" s="1042"/>
      <c r="G403" s="1039" t="s">
        <v>3819</v>
      </c>
      <c r="H403" s="1066" t="s">
        <v>3753</v>
      </c>
      <c r="I403" s="1665" t="s">
        <v>3779</v>
      </c>
    </row>
    <row r="404" spans="1:9" s="5" customFormat="1" ht="27.6" customHeight="1" x14ac:dyDescent="0.2">
      <c r="A404" s="903" t="s">
        <v>3820</v>
      </c>
      <c r="B404" s="908"/>
      <c r="C404" s="1041">
        <v>33591281</v>
      </c>
      <c r="D404" s="1042"/>
      <c r="E404" s="1079">
        <v>33000</v>
      </c>
      <c r="F404" s="1042"/>
      <c r="G404" s="1039" t="s">
        <v>3821</v>
      </c>
      <c r="H404" s="1066" t="s">
        <v>3753</v>
      </c>
      <c r="I404" s="1665" t="s">
        <v>3779</v>
      </c>
    </row>
    <row r="405" spans="1:9" s="5" customFormat="1" ht="45" x14ac:dyDescent="0.2">
      <c r="A405" s="903" t="s">
        <v>3822</v>
      </c>
      <c r="B405" s="908"/>
      <c r="C405" s="1041"/>
      <c r="D405" s="1042"/>
      <c r="E405" s="1042"/>
      <c r="F405" s="1079">
        <v>50000</v>
      </c>
      <c r="G405" s="1039" t="s">
        <v>3823</v>
      </c>
      <c r="H405" s="1066" t="s">
        <v>3753</v>
      </c>
      <c r="I405" s="1665" t="s">
        <v>3495</v>
      </c>
    </row>
    <row r="406" spans="1:9" s="5" customFormat="1" ht="45" x14ac:dyDescent="0.2">
      <c r="A406" s="903" t="s">
        <v>3824</v>
      </c>
      <c r="B406" s="908"/>
      <c r="C406" s="1041"/>
      <c r="D406" s="1042"/>
      <c r="E406" s="1042"/>
      <c r="F406" s="1079">
        <v>50000</v>
      </c>
      <c r="G406" s="1039" t="s">
        <v>3823</v>
      </c>
      <c r="H406" s="1066" t="s">
        <v>3753</v>
      </c>
      <c r="I406" s="1665" t="s">
        <v>3491</v>
      </c>
    </row>
    <row r="407" spans="1:9" s="5" customFormat="1" ht="33.75" x14ac:dyDescent="0.2">
      <c r="A407" s="903" t="s">
        <v>3825</v>
      </c>
      <c r="B407" s="908"/>
      <c r="C407" s="1041"/>
      <c r="D407" s="1042"/>
      <c r="E407" s="1042"/>
      <c r="F407" s="1079">
        <v>50000</v>
      </c>
      <c r="G407" s="1039" t="s">
        <v>3826</v>
      </c>
      <c r="H407" s="1066" t="s">
        <v>3753</v>
      </c>
      <c r="I407" s="1665" t="s">
        <v>3495</v>
      </c>
    </row>
    <row r="408" spans="1:9" s="5" customFormat="1" ht="28.9" customHeight="1" x14ac:dyDescent="0.2">
      <c r="A408" s="903" t="s">
        <v>3827</v>
      </c>
      <c r="B408" s="908"/>
      <c r="C408" s="1041"/>
      <c r="D408" s="1042"/>
      <c r="E408" s="1042"/>
      <c r="F408" s="1079">
        <v>50000</v>
      </c>
      <c r="G408" s="1039" t="s">
        <v>3826</v>
      </c>
      <c r="H408" s="1066" t="s">
        <v>3753</v>
      </c>
      <c r="I408" s="1665" t="s">
        <v>3491</v>
      </c>
    </row>
    <row r="409" spans="1:9" s="5" customFormat="1" ht="28.9" customHeight="1" x14ac:dyDescent="0.2">
      <c r="A409" s="903" t="s">
        <v>3828</v>
      </c>
      <c r="B409" s="908"/>
      <c r="C409" s="1041"/>
      <c r="D409" s="1042"/>
      <c r="E409" s="1042"/>
      <c r="F409" s="1079">
        <v>50000</v>
      </c>
      <c r="G409" s="1039" t="s">
        <v>3826</v>
      </c>
      <c r="H409" s="1066" t="s">
        <v>3753</v>
      </c>
      <c r="I409" s="1665" t="s">
        <v>3495</v>
      </c>
    </row>
    <row r="410" spans="1:9" s="5" customFormat="1" ht="28.9" customHeight="1" x14ac:dyDescent="0.2">
      <c r="A410" s="903" t="s">
        <v>3829</v>
      </c>
      <c r="B410" s="908"/>
      <c r="C410" s="1041"/>
      <c r="D410" s="1042"/>
      <c r="E410" s="1042"/>
      <c r="F410" s="1079">
        <v>50000</v>
      </c>
      <c r="G410" s="1039" t="s">
        <v>3826</v>
      </c>
      <c r="H410" s="1066" t="s">
        <v>3753</v>
      </c>
      <c r="I410" s="1665" t="s">
        <v>3491</v>
      </c>
    </row>
    <row r="411" spans="1:9" s="5" customFormat="1" ht="32.450000000000003" customHeight="1" x14ac:dyDescent="0.2">
      <c r="A411" s="903" t="s">
        <v>3830</v>
      </c>
      <c r="B411" s="908"/>
      <c r="C411" s="1041"/>
      <c r="D411" s="1042"/>
      <c r="E411" s="1042"/>
      <c r="F411" s="1079">
        <v>14125</v>
      </c>
      <c r="G411" s="1039" t="s">
        <v>3826</v>
      </c>
      <c r="H411" s="1066" t="s">
        <v>3753</v>
      </c>
      <c r="I411" s="1665" t="s">
        <v>3495</v>
      </c>
    </row>
    <row r="412" spans="1:9" s="5" customFormat="1" ht="28.9" customHeight="1" x14ac:dyDescent="0.2">
      <c r="A412" s="903" t="s">
        <v>3831</v>
      </c>
      <c r="B412" s="908"/>
      <c r="C412" s="1041"/>
      <c r="D412" s="1042"/>
      <c r="E412" s="1042"/>
      <c r="F412" s="1079">
        <v>32125</v>
      </c>
      <c r="G412" s="1039" t="s">
        <v>3826</v>
      </c>
      <c r="H412" s="1066" t="s">
        <v>3753</v>
      </c>
      <c r="I412" s="1665" t="s">
        <v>3491</v>
      </c>
    </row>
    <row r="413" spans="1:9" s="5" customFormat="1" ht="21.6" customHeight="1" x14ac:dyDescent="0.2">
      <c r="A413" s="903" t="s">
        <v>3832</v>
      </c>
      <c r="B413" s="908"/>
      <c r="C413" s="1041"/>
      <c r="D413" s="1042"/>
      <c r="E413" s="1042"/>
      <c r="F413" s="1079">
        <v>50000</v>
      </c>
      <c r="G413" s="1039" t="s">
        <v>3833</v>
      </c>
      <c r="H413" s="1066" t="s">
        <v>3753</v>
      </c>
      <c r="I413" s="1665" t="s">
        <v>3495</v>
      </c>
    </row>
    <row r="414" spans="1:9" s="5" customFormat="1" ht="26.45" customHeight="1" x14ac:dyDescent="0.2">
      <c r="A414" s="903" t="s">
        <v>3834</v>
      </c>
      <c r="B414" s="908"/>
      <c r="C414" s="1041"/>
      <c r="D414" s="1042"/>
      <c r="E414" s="1042"/>
      <c r="F414" s="1079">
        <v>7000</v>
      </c>
      <c r="G414" s="1039" t="s">
        <v>3835</v>
      </c>
      <c r="H414" s="1066" t="s">
        <v>3753</v>
      </c>
      <c r="I414" s="1665" t="s">
        <v>3495</v>
      </c>
    </row>
    <row r="415" spans="1:9" s="5" customFormat="1" ht="37.9" customHeight="1" x14ac:dyDescent="0.2">
      <c r="A415" s="903" t="s">
        <v>3836</v>
      </c>
      <c r="B415" s="908"/>
      <c r="C415" s="1041"/>
      <c r="D415" s="1042"/>
      <c r="E415" s="1042"/>
      <c r="F415" s="1079">
        <v>95400</v>
      </c>
      <c r="G415" s="1039" t="s">
        <v>3837</v>
      </c>
      <c r="H415" s="1066" t="s">
        <v>3753</v>
      </c>
      <c r="I415" s="1665" t="s">
        <v>3495</v>
      </c>
    </row>
    <row r="416" spans="1:9" s="5" customFormat="1" ht="35.450000000000003" customHeight="1" x14ac:dyDescent="0.2">
      <c r="A416" s="903" t="s">
        <v>3838</v>
      </c>
      <c r="B416" s="908"/>
      <c r="C416" s="1041"/>
      <c r="D416" s="1042"/>
      <c r="E416" s="1042"/>
      <c r="F416" s="1079">
        <v>70400</v>
      </c>
      <c r="G416" s="1039" t="s">
        <v>3837</v>
      </c>
      <c r="H416" s="1066" t="s">
        <v>3753</v>
      </c>
      <c r="I416" s="1665" t="s">
        <v>3491</v>
      </c>
    </row>
    <row r="417" spans="1:9" s="5" customFormat="1" ht="33" customHeight="1" x14ac:dyDescent="0.2">
      <c r="A417" s="903" t="s">
        <v>3839</v>
      </c>
      <c r="B417" s="908"/>
      <c r="C417" s="1041"/>
      <c r="D417" s="1042"/>
      <c r="E417" s="1042"/>
      <c r="F417" s="1079">
        <v>33600</v>
      </c>
      <c r="G417" s="1039" t="s">
        <v>3840</v>
      </c>
      <c r="H417" s="1066" t="s">
        <v>3753</v>
      </c>
      <c r="I417" s="1665" t="s">
        <v>3495</v>
      </c>
    </row>
    <row r="418" spans="1:9" s="5" customFormat="1" ht="36" customHeight="1" x14ac:dyDescent="0.2">
      <c r="A418" s="903" t="s">
        <v>3841</v>
      </c>
      <c r="B418" s="908"/>
      <c r="C418" s="1041"/>
      <c r="D418" s="1042"/>
      <c r="E418" s="1042"/>
      <c r="F418" s="1079">
        <v>66000</v>
      </c>
      <c r="G418" s="1039" t="s">
        <v>3842</v>
      </c>
      <c r="H418" s="1066" t="s">
        <v>3753</v>
      </c>
      <c r="I418" s="1665" t="s">
        <v>3491</v>
      </c>
    </row>
    <row r="419" spans="1:9" s="5" customFormat="1" ht="36" customHeight="1" x14ac:dyDescent="0.2">
      <c r="A419" s="903" t="s">
        <v>3843</v>
      </c>
      <c r="B419" s="908"/>
      <c r="C419" s="1041"/>
      <c r="D419" s="1042"/>
      <c r="E419" s="1042"/>
      <c r="F419" s="1079">
        <v>67200</v>
      </c>
      <c r="G419" s="1039" t="s">
        <v>3844</v>
      </c>
      <c r="H419" s="1066" t="s">
        <v>3753</v>
      </c>
      <c r="I419" s="1665" t="s">
        <v>3495</v>
      </c>
    </row>
    <row r="420" spans="1:9" s="5" customFormat="1" ht="27.6" customHeight="1" x14ac:dyDescent="0.2">
      <c r="A420" s="903" t="s">
        <v>3845</v>
      </c>
      <c r="B420" s="908"/>
      <c r="C420" s="1041"/>
      <c r="D420" s="1042"/>
      <c r="E420" s="1042"/>
      <c r="F420" s="1079">
        <v>45800</v>
      </c>
      <c r="G420" s="1039" t="s">
        <v>3846</v>
      </c>
      <c r="H420" s="1066" t="s">
        <v>3753</v>
      </c>
      <c r="I420" s="1665" t="s">
        <v>3495</v>
      </c>
    </row>
    <row r="421" spans="1:9" s="5" customFormat="1" ht="20.45" customHeight="1" x14ac:dyDescent="0.2">
      <c r="A421" s="903" t="s">
        <v>3847</v>
      </c>
      <c r="B421" s="908"/>
      <c r="C421" s="1041"/>
      <c r="D421" s="1042"/>
      <c r="E421" s="1042"/>
      <c r="F421" s="1079">
        <v>57000</v>
      </c>
      <c r="G421" s="1039" t="s">
        <v>3848</v>
      </c>
      <c r="H421" s="1066" t="s">
        <v>3753</v>
      </c>
      <c r="I421" s="1665" t="s">
        <v>3495</v>
      </c>
    </row>
    <row r="422" spans="1:9" s="5" customFormat="1" ht="24.6" customHeight="1" x14ac:dyDescent="0.2">
      <c r="A422" s="903" t="s">
        <v>3849</v>
      </c>
      <c r="B422" s="908"/>
      <c r="C422" s="1041"/>
      <c r="D422" s="1042"/>
      <c r="E422" s="1042"/>
      <c r="F422" s="1079">
        <v>30880</v>
      </c>
      <c r="G422" s="1039" t="s">
        <v>3850</v>
      </c>
      <c r="H422" s="1066" t="s">
        <v>3753</v>
      </c>
      <c r="I422" s="1665" t="s">
        <v>3491</v>
      </c>
    </row>
    <row r="423" spans="1:9" s="5" customFormat="1" ht="24.6" customHeight="1" x14ac:dyDescent="0.2">
      <c r="A423" s="903" t="s">
        <v>3851</v>
      </c>
      <c r="B423" s="908"/>
      <c r="C423" s="1041"/>
      <c r="D423" s="1042"/>
      <c r="E423" s="1042"/>
      <c r="F423" s="1079">
        <v>75476</v>
      </c>
      <c r="G423" s="1039" t="s">
        <v>3852</v>
      </c>
      <c r="H423" s="1066" t="s">
        <v>3753</v>
      </c>
      <c r="I423" s="1665" t="s">
        <v>3495</v>
      </c>
    </row>
    <row r="424" spans="1:9" ht="12" thickBot="1" x14ac:dyDescent="0.25">
      <c r="A424" s="33" t="s">
        <v>30</v>
      </c>
      <c r="B424" s="49"/>
      <c r="C424" s="49"/>
      <c r="D424" s="1057">
        <f>SUM(D370:D423)</f>
        <v>920860.53</v>
      </c>
      <c r="E424" s="1057">
        <f>SUM(E370:E423)</f>
        <v>178000</v>
      </c>
      <c r="F424" s="1057">
        <f>SUM(F370:F423)</f>
        <v>945006</v>
      </c>
      <c r="G424" s="1056"/>
      <c r="H424" s="1067"/>
      <c r="I424" s="1074"/>
    </row>
    <row r="425" spans="1:9" ht="27" customHeight="1" thickTop="1" thickBot="1" x14ac:dyDescent="0.25">
      <c r="A425" s="2013" t="s">
        <v>3853</v>
      </c>
      <c r="B425" s="2013"/>
      <c r="C425" s="2013"/>
      <c r="D425" s="2013"/>
      <c r="E425" s="2013"/>
      <c r="F425" s="2013"/>
      <c r="G425" s="2013"/>
      <c r="H425" s="2013"/>
      <c r="I425" s="2014"/>
    </row>
    <row r="426" spans="1:9" ht="30.6" customHeight="1" thickTop="1" x14ac:dyDescent="0.2">
      <c r="A426" s="1069" t="s">
        <v>21872</v>
      </c>
      <c r="B426" s="1075" t="s">
        <v>66</v>
      </c>
      <c r="C426" s="1075">
        <v>10412405221</v>
      </c>
      <c r="D426" s="1078">
        <v>29500</v>
      </c>
      <c r="E426" s="1077"/>
      <c r="F426" s="1077"/>
      <c r="G426" s="1064" t="s">
        <v>21873</v>
      </c>
      <c r="H426" s="1065" t="s">
        <v>21874</v>
      </c>
      <c r="I426" s="1080" t="s">
        <v>3854</v>
      </c>
    </row>
    <row r="427" spans="1:9" ht="41.45" customHeight="1" x14ac:dyDescent="0.2">
      <c r="A427" s="903" t="s">
        <v>21877</v>
      </c>
      <c r="B427" s="908">
        <v>20124163693</v>
      </c>
      <c r="C427" s="908" t="s">
        <v>66</v>
      </c>
      <c r="D427" s="1079">
        <v>25370</v>
      </c>
      <c r="E427" s="1042"/>
      <c r="F427" s="1042"/>
      <c r="G427" s="1039" t="s">
        <v>21875</v>
      </c>
      <c r="H427" s="1066" t="s">
        <v>21874</v>
      </c>
      <c r="I427" s="1080" t="s">
        <v>3855</v>
      </c>
    </row>
    <row r="428" spans="1:9" ht="24.6" customHeight="1" x14ac:dyDescent="0.2">
      <c r="A428" s="903" t="s">
        <v>21878</v>
      </c>
      <c r="B428" s="908">
        <v>20601853125</v>
      </c>
      <c r="C428" s="908" t="s">
        <v>66</v>
      </c>
      <c r="D428" s="1079">
        <v>30273.1</v>
      </c>
      <c r="E428" s="1042"/>
      <c r="F428" s="1042"/>
      <c r="G428" s="1039" t="s">
        <v>21876</v>
      </c>
      <c r="H428" s="1066" t="s">
        <v>21874</v>
      </c>
      <c r="I428" s="1080" t="s">
        <v>3855</v>
      </c>
    </row>
    <row r="429" spans="1:9" ht="12" thickBot="1" x14ac:dyDescent="0.25">
      <c r="A429" s="33" t="s">
        <v>30</v>
      </c>
      <c r="B429" s="49"/>
      <c r="C429" s="49"/>
      <c r="D429" s="1057">
        <f>SUM(D426:D428)</f>
        <v>85143.1</v>
      </c>
      <c r="E429" s="1055">
        <f t="shared" ref="E429" si="4">SUM(E426:E428)</f>
        <v>0</v>
      </c>
      <c r="F429" s="1055">
        <f>SUM(F426:F428)</f>
        <v>0</v>
      </c>
      <c r="G429" s="1056"/>
      <c r="H429" s="1067"/>
      <c r="I429" s="1061"/>
    </row>
    <row r="430" spans="1:9" ht="24.6" customHeight="1" thickTop="1" thickBot="1" x14ac:dyDescent="0.25">
      <c r="A430" s="2013" t="s">
        <v>509</v>
      </c>
      <c r="B430" s="2013"/>
      <c r="C430" s="2013"/>
      <c r="D430" s="2013"/>
      <c r="E430" s="2013"/>
      <c r="F430" s="2013"/>
      <c r="G430" s="2013"/>
      <c r="H430" s="2013"/>
      <c r="I430" s="2015"/>
    </row>
    <row r="431" spans="1:9" ht="25.9" customHeight="1" thickTop="1" x14ac:dyDescent="0.2">
      <c r="A431" s="1069" t="s">
        <v>21881</v>
      </c>
      <c r="B431" s="1075" t="s">
        <v>66</v>
      </c>
      <c r="C431" s="1076" t="s">
        <v>3856</v>
      </c>
      <c r="D431" s="1081">
        <v>19500</v>
      </c>
      <c r="E431" s="1077">
        <v>0</v>
      </c>
      <c r="F431" s="1077">
        <v>0</v>
      </c>
      <c r="G431" s="1064" t="s">
        <v>21885</v>
      </c>
      <c r="H431" s="1065" t="s">
        <v>21874</v>
      </c>
      <c r="I431" s="1080" t="s">
        <v>3858</v>
      </c>
    </row>
    <row r="432" spans="1:9" ht="25.9" customHeight="1" x14ac:dyDescent="0.2">
      <c r="A432" s="903" t="s">
        <v>21882</v>
      </c>
      <c r="B432" s="908" t="s">
        <v>66</v>
      </c>
      <c r="C432" s="1041" t="s">
        <v>3859</v>
      </c>
      <c r="D432" s="1082">
        <v>20000</v>
      </c>
      <c r="E432" s="1042">
        <v>0</v>
      </c>
      <c r="F432" s="1042">
        <v>0</v>
      </c>
      <c r="G432" s="1039" t="s">
        <v>21886</v>
      </c>
      <c r="H432" s="1066" t="s">
        <v>21874</v>
      </c>
      <c r="I432" s="1080" t="s">
        <v>3858</v>
      </c>
    </row>
    <row r="433" spans="1:9" ht="25.9" customHeight="1" x14ac:dyDescent="0.2">
      <c r="A433" s="903" t="s">
        <v>21883</v>
      </c>
      <c r="B433" s="1041" t="s">
        <v>3860</v>
      </c>
      <c r="C433" s="908" t="s">
        <v>66</v>
      </c>
      <c r="D433" s="1082">
        <v>21704.92</v>
      </c>
      <c r="E433" s="1042">
        <v>0</v>
      </c>
      <c r="F433" s="1042">
        <v>0</v>
      </c>
      <c r="G433" s="1039" t="s">
        <v>21887</v>
      </c>
      <c r="H433" s="1066" t="s">
        <v>21874</v>
      </c>
      <c r="I433" s="1080" t="s">
        <v>3861</v>
      </c>
    </row>
    <row r="434" spans="1:9" ht="25.9" customHeight="1" x14ac:dyDescent="0.2">
      <c r="A434" s="903" t="s">
        <v>21884</v>
      </c>
      <c r="B434" s="1041" t="s">
        <v>3862</v>
      </c>
      <c r="C434" s="908" t="s">
        <v>66</v>
      </c>
      <c r="D434" s="1082">
        <v>22000</v>
      </c>
      <c r="E434" s="1042">
        <v>0</v>
      </c>
      <c r="F434" s="1042">
        <v>0</v>
      </c>
      <c r="G434" s="1039" t="s">
        <v>21888</v>
      </c>
      <c r="H434" s="1066" t="s">
        <v>21874</v>
      </c>
      <c r="I434" s="1080" t="s">
        <v>3861</v>
      </c>
    </row>
    <row r="435" spans="1:9" ht="48" customHeight="1" x14ac:dyDescent="0.2">
      <c r="A435" s="903" t="s">
        <v>21879</v>
      </c>
      <c r="B435" s="908" t="s">
        <v>66</v>
      </c>
      <c r="C435" s="1041" t="s">
        <v>3856</v>
      </c>
      <c r="D435" s="1042">
        <v>0</v>
      </c>
      <c r="E435" s="1082">
        <v>18000</v>
      </c>
      <c r="F435" s="1042">
        <v>0</v>
      </c>
      <c r="G435" s="1039" t="s">
        <v>21880</v>
      </c>
      <c r="H435" s="1066" t="s">
        <v>21874</v>
      </c>
      <c r="I435" s="1080" t="s">
        <v>3858</v>
      </c>
    </row>
    <row r="436" spans="1:9" ht="12" thickBot="1" x14ac:dyDescent="0.25">
      <c r="A436" s="33" t="s">
        <v>30</v>
      </c>
      <c r="B436" s="49"/>
      <c r="C436" s="49"/>
      <c r="D436" s="1083">
        <f>SUM(D431:D435)</f>
        <v>83204.92</v>
      </c>
      <c r="E436" s="1083">
        <f>SUM(E431:E435)</f>
        <v>18000</v>
      </c>
      <c r="F436" s="1055">
        <f>SUM(F431:F435)</f>
        <v>0</v>
      </c>
      <c r="G436" s="1056"/>
      <c r="H436" s="1067"/>
      <c r="I436" s="1061"/>
    </row>
    <row r="437" spans="1:9" ht="23.45" customHeight="1" thickTop="1" thickBot="1" x14ac:dyDescent="0.25">
      <c r="A437" s="2013" t="s">
        <v>3863</v>
      </c>
      <c r="B437" s="2013"/>
      <c r="C437" s="2013"/>
      <c r="D437" s="2013"/>
      <c r="E437" s="2013"/>
      <c r="F437" s="2013"/>
      <c r="G437" s="2013"/>
      <c r="H437" s="2013"/>
      <c r="I437" s="2015"/>
    </row>
    <row r="438" spans="1:9" ht="68.25" thickTop="1" x14ac:dyDescent="0.2">
      <c r="A438" s="1069" t="s">
        <v>3864</v>
      </c>
      <c r="B438" s="1075" t="s">
        <v>21889</v>
      </c>
      <c r="C438" s="1062"/>
      <c r="D438" s="1084">
        <v>95700</v>
      </c>
      <c r="E438" s="1063"/>
      <c r="F438" s="1063"/>
      <c r="G438" s="1064" t="s">
        <v>3865</v>
      </c>
      <c r="H438" s="1065" t="s">
        <v>21874</v>
      </c>
      <c r="I438" s="51" t="s">
        <v>3866</v>
      </c>
    </row>
    <row r="439" spans="1:9" ht="25.15" customHeight="1" x14ac:dyDescent="0.2">
      <c r="A439" s="903" t="s">
        <v>3867</v>
      </c>
      <c r="B439" s="46" t="s">
        <v>66</v>
      </c>
      <c r="C439" s="46" t="s">
        <v>66</v>
      </c>
      <c r="D439" s="1038"/>
      <c r="E439" s="1038"/>
      <c r="F439" s="1085">
        <v>5000</v>
      </c>
      <c r="G439" s="1039" t="s">
        <v>3867</v>
      </c>
      <c r="H439" s="1066" t="s">
        <v>21874</v>
      </c>
      <c r="I439" s="51" t="s">
        <v>3868</v>
      </c>
    </row>
    <row r="440" spans="1:9" ht="12" thickBot="1" x14ac:dyDescent="0.25">
      <c r="A440" s="33" t="s">
        <v>30</v>
      </c>
      <c r="B440" s="49"/>
      <c r="C440" s="49"/>
      <c r="D440" s="1083">
        <f>SUM(D438:D439)</f>
        <v>95700</v>
      </c>
      <c r="E440" s="1055">
        <f>SUM(E438:E439)</f>
        <v>0</v>
      </c>
      <c r="F440" s="1083">
        <f>SUM(F438:F439)</f>
        <v>5000</v>
      </c>
      <c r="G440" s="1056"/>
      <c r="H440" s="1067"/>
      <c r="I440" s="1061"/>
    </row>
    <row r="441" spans="1:9" ht="26.45" customHeight="1" thickTop="1" thickBot="1" x14ac:dyDescent="0.25">
      <c r="A441" s="2013" t="s">
        <v>3869</v>
      </c>
      <c r="B441" s="2013"/>
      <c r="C441" s="2013"/>
      <c r="D441" s="2013"/>
      <c r="E441" s="2013"/>
      <c r="F441" s="2013"/>
      <c r="G441" s="2013"/>
      <c r="H441" s="2013"/>
      <c r="I441" s="2015"/>
    </row>
    <row r="442" spans="1:9" ht="24.6" customHeight="1" thickTop="1" x14ac:dyDescent="0.2">
      <c r="A442" s="1069" t="s">
        <v>3870</v>
      </c>
      <c r="B442" s="1062">
        <v>20101071562</v>
      </c>
      <c r="C442" s="1062" t="s">
        <v>1445</v>
      </c>
      <c r="D442" s="1084">
        <v>12900</v>
      </c>
      <c r="E442" s="1063" t="s">
        <v>1445</v>
      </c>
      <c r="F442" s="1063" t="s">
        <v>1445</v>
      </c>
      <c r="G442" s="1064" t="s">
        <v>3871</v>
      </c>
      <c r="H442" s="1065" t="s">
        <v>3857</v>
      </c>
      <c r="I442" s="1086" t="s">
        <v>3872</v>
      </c>
    </row>
    <row r="443" spans="1:9" ht="25.15" customHeight="1" x14ac:dyDescent="0.2">
      <c r="A443" s="903" t="s">
        <v>3873</v>
      </c>
      <c r="B443" s="46">
        <v>20538467856</v>
      </c>
      <c r="C443" s="46" t="s">
        <v>1445</v>
      </c>
      <c r="D443" s="1085">
        <v>20160</v>
      </c>
      <c r="E443" s="1038" t="s">
        <v>1445</v>
      </c>
      <c r="F443" s="1038" t="s">
        <v>1445</v>
      </c>
      <c r="G443" s="1039" t="s">
        <v>3874</v>
      </c>
      <c r="H443" s="1066" t="s">
        <v>3857</v>
      </c>
      <c r="I443" s="1086" t="s">
        <v>3872</v>
      </c>
    </row>
    <row r="444" spans="1:9" ht="55.15" customHeight="1" x14ac:dyDescent="0.2">
      <c r="A444" s="903" t="s">
        <v>3875</v>
      </c>
      <c r="B444" s="46">
        <v>20106896276</v>
      </c>
      <c r="C444" s="46" t="s">
        <v>1445</v>
      </c>
      <c r="D444" s="1085">
        <v>31900</v>
      </c>
      <c r="E444" s="1038" t="s">
        <v>1445</v>
      </c>
      <c r="F444" s="1038" t="s">
        <v>1445</v>
      </c>
      <c r="G444" s="1039" t="s">
        <v>3876</v>
      </c>
      <c r="H444" s="1066" t="s">
        <v>3857</v>
      </c>
      <c r="I444" s="1086" t="s">
        <v>3872</v>
      </c>
    </row>
    <row r="445" spans="1:9" ht="24.6" customHeight="1" x14ac:dyDescent="0.2">
      <c r="A445" s="903" t="s">
        <v>3877</v>
      </c>
      <c r="B445" s="46">
        <v>20349248132</v>
      </c>
      <c r="C445" s="46" t="s">
        <v>1445</v>
      </c>
      <c r="D445" s="1085">
        <v>20000</v>
      </c>
      <c r="E445" s="1038" t="s">
        <v>1445</v>
      </c>
      <c r="F445" s="1038" t="s">
        <v>1445</v>
      </c>
      <c r="G445" s="1039" t="s">
        <v>3878</v>
      </c>
      <c r="H445" s="1066" t="s">
        <v>3857</v>
      </c>
      <c r="I445" s="1086" t="s">
        <v>3872</v>
      </c>
    </row>
    <row r="446" spans="1:9" ht="22.5" x14ac:dyDescent="0.2">
      <c r="A446" s="903" t="s">
        <v>3879</v>
      </c>
      <c r="B446" s="46">
        <v>20565220340</v>
      </c>
      <c r="C446" s="46" t="s">
        <v>1445</v>
      </c>
      <c r="D446" s="1085">
        <v>139500</v>
      </c>
      <c r="E446" s="1085">
        <v>139500</v>
      </c>
      <c r="F446" s="1038" t="s">
        <v>1445</v>
      </c>
      <c r="G446" s="1039" t="s">
        <v>3880</v>
      </c>
      <c r="H446" s="1066" t="s">
        <v>3857</v>
      </c>
      <c r="I446" s="1086" t="s">
        <v>3872</v>
      </c>
    </row>
    <row r="447" spans="1:9" ht="34.15" customHeight="1" x14ac:dyDescent="0.2">
      <c r="A447" s="903" t="s">
        <v>3881</v>
      </c>
      <c r="B447" s="46" t="s">
        <v>1445</v>
      </c>
      <c r="C447" s="46">
        <v>41307455</v>
      </c>
      <c r="D447" s="1085">
        <v>7500</v>
      </c>
      <c r="E447" s="1038" t="s">
        <v>1445</v>
      </c>
      <c r="F447" s="1038" t="s">
        <v>1445</v>
      </c>
      <c r="G447" s="1039" t="s">
        <v>3882</v>
      </c>
      <c r="H447" s="1066" t="s">
        <v>3857</v>
      </c>
      <c r="I447" s="1086" t="s">
        <v>3779</v>
      </c>
    </row>
    <row r="448" spans="1:9" ht="36" customHeight="1" x14ac:dyDescent="0.2">
      <c r="A448" s="903" t="s">
        <v>3883</v>
      </c>
      <c r="B448" s="46">
        <v>20600315057</v>
      </c>
      <c r="C448" s="46" t="s">
        <v>1445</v>
      </c>
      <c r="D448" s="1085">
        <v>17200</v>
      </c>
      <c r="E448" s="1038" t="s">
        <v>1445</v>
      </c>
      <c r="F448" s="1038" t="s">
        <v>1445</v>
      </c>
      <c r="G448" s="1039" t="s">
        <v>3884</v>
      </c>
      <c r="H448" s="1066" t="s">
        <v>3857</v>
      </c>
      <c r="I448" s="1086" t="s">
        <v>3885</v>
      </c>
    </row>
    <row r="449" spans="1:9" ht="39" customHeight="1" x14ac:dyDescent="0.2">
      <c r="A449" s="903" t="s">
        <v>3886</v>
      </c>
      <c r="B449" s="46" t="s">
        <v>1445</v>
      </c>
      <c r="C449" s="46">
        <v>9395984</v>
      </c>
      <c r="D449" s="1038" t="s">
        <v>1445</v>
      </c>
      <c r="E449" s="1085">
        <v>30000</v>
      </c>
      <c r="F449" s="1038" t="s">
        <v>1445</v>
      </c>
      <c r="G449" s="1039" t="s">
        <v>3887</v>
      </c>
      <c r="H449" s="1066" t="s">
        <v>3857</v>
      </c>
      <c r="I449" s="1086" t="s">
        <v>3779</v>
      </c>
    </row>
    <row r="450" spans="1:9" ht="33.75" x14ac:dyDescent="0.2">
      <c r="A450" s="903" t="s">
        <v>3888</v>
      </c>
      <c r="B450" s="46">
        <v>20601606896</v>
      </c>
      <c r="C450" s="46" t="s">
        <v>1445</v>
      </c>
      <c r="D450" s="1038" t="s">
        <v>1445</v>
      </c>
      <c r="E450" s="1085">
        <v>21500</v>
      </c>
      <c r="F450" s="1038" t="s">
        <v>1445</v>
      </c>
      <c r="G450" s="1039" t="s">
        <v>3889</v>
      </c>
      <c r="H450" s="1066" t="s">
        <v>3857</v>
      </c>
      <c r="I450" s="1086" t="s">
        <v>3872</v>
      </c>
    </row>
    <row r="451" spans="1:9" ht="22.5" x14ac:dyDescent="0.2">
      <c r="A451" s="903" t="s">
        <v>3890</v>
      </c>
      <c r="B451" s="46" t="s">
        <v>1445</v>
      </c>
      <c r="C451" s="46" t="s">
        <v>1445</v>
      </c>
      <c r="D451" s="1038" t="s">
        <v>1445</v>
      </c>
      <c r="E451" s="1038"/>
      <c r="F451" s="1085">
        <v>432000</v>
      </c>
      <c r="G451" s="1039" t="s">
        <v>3891</v>
      </c>
      <c r="H451" s="1066" t="s">
        <v>3857</v>
      </c>
      <c r="I451" s="1086" t="s">
        <v>3872</v>
      </c>
    </row>
    <row r="452" spans="1:9" ht="22.5" x14ac:dyDescent="0.2">
      <c r="A452" s="903" t="s">
        <v>3892</v>
      </c>
      <c r="B452" s="46" t="s">
        <v>1445</v>
      </c>
      <c r="C452" s="46" t="s">
        <v>1445</v>
      </c>
      <c r="D452" s="1038" t="s">
        <v>1445</v>
      </c>
      <c r="E452" s="1038" t="s">
        <v>1445</v>
      </c>
      <c r="F452" s="1085">
        <v>4934</v>
      </c>
      <c r="G452" s="1039" t="s">
        <v>3893</v>
      </c>
      <c r="H452" s="1066" t="s">
        <v>3857</v>
      </c>
      <c r="I452" s="1086" t="s">
        <v>3872</v>
      </c>
    </row>
    <row r="453" spans="1:9" ht="22.5" x14ac:dyDescent="0.2">
      <c r="A453" s="903" t="s">
        <v>3894</v>
      </c>
      <c r="B453" s="46" t="s">
        <v>1445</v>
      </c>
      <c r="C453" s="46" t="s">
        <v>1445</v>
      </c>
      <c r="D453" s="1038" t="s">
        <v>1445</v>
      </c>
      <c r="E453" s="1038" t="s">
        <v>1445</v>
      </c>
      <c r="F453" s="1085">
        <v>4000</v>
      </c>
      <c r="G453" s="1039" t="s">
        <v>3893</v>
      </c>
      <c r="H453" s="1066" t="s">
        <v>3857</v>
      </c>
      <c r="I453" s="1086" t="s">
        <v>3872</v>
      </c>
    </row>
    <row r="454" spans="1:9" ht="22.5" x14ac:dyDescent="0.2">
      <c r="A454" s="903" t="s">
        <v>3895</v>
      </c>
      <c r="B454" s="46" t="s">
        <v>1445</v>
      </c>
      <c r="C454" s="46" t="s">
        <v>1445</v>
      </c>
      <c r="D454" s="1038" t="s">
        <v>1445</v>
      </c>
      <c r="E454" s="1038" t="s">
        <v>1445</v>
      </c>
      <c r="F454" s="1085">
        <v>6000</v>
      </c>
      <c r="G454" s="1039" t="s">
        <v>3896</v>
      </c>
      <c r="H454" s="1066" t="s">
        <v>3857</v>
      </c>
      <c r="I454" s="1086" t="s">
        <v>3872</v>
      </c>
    </row>
    <row r="455" spans="1:9" ht="22.5" x14ac:dyDescent="0.2">
      <c r="A455" s="903" t="s">
        <v>3897</v>
      </c>
      <c r="B455" s="46" t="s">
        <v>1445</v>
      </c>
      <c r="C455" s="46" t="s">
        <v>1445</v>
      </c>
      <c r="D455" s="1038" t="s">
        <v>1445</v>
      </c>
      <c r="E455" s="1038" t="s">
        <v>1445</v>
      </c>
      <c r="F455" s="1085">
        <v>6000</v>
      </c>
      <c r="G455" s="1039" t="s">
        <v>3896</v>
      </c>
      <c r="H455" s="1066" t="s">
        <v>3857</v>
      </c>
      <c r="I455" s="1086" t="s">
        <v>3872</v>
      </c>
    </row>
    <row r="456" spans="1:9" ht="22.5" x14ac:dyDescent="0.2">
      <c r="A456" s="903" t="s">
        <v>3898</v>
      </c>
      <c r="B456" s="46" t="s">
        <v>1445</v>
      </c>
      <c r="C456" s="46" t="s">
        <v>1445</v>
      </c>
      <c r="D456" s="1038" t="s">
        <v>1445</v>
      </c>
      <c r="E456" s="1038" t="s">
        <v>1445</v>
      </c>
      <c r="F456" s="1085">
        <v>6000</v>
      </c>
      <c r="G456" s="1039" t="s">
        <v>3896</v>
      </c>
      <c r="H456" s="1066" t="s">
        <v>3857</v>
      </c>
      <c r="I456" s="1086" t="s">
        <v>3872</v>
      </c>
    </row>
    <row r="457" spans="1:9" ht="22.5" x14ac:dyDescent="0.2">
      <c r="A457" s="903" t="s">
        <v>3899</v>
      </c>
      <c r="B457" s="46" t="s">
        <v>1445</v>
      </c>
      <c r="C457" s="46" t="s">
        <v>1445</v>
      </c>
      <c r="D457" s="1038" t="s">
        <v>1445</v>
      </c>
      <c r="E457" s="1038" t="s">
        <v>1445</v>
      </c>
      <c r="F457" s="1085">
        <v>7231</v>
      </c>
      <c r="G457" s="1039" t="s">
        <v>3896</v>
      </c>
      <c r="H457" s="1066" t="s">
        <v>3857</v>
      </c>
      <c r="I457" s="1086" t="s">
        <v>3872</v>
      </c>
    </row>
    <row r="458" spans="1:9" ht="22.5" x14ac:dyDescent="0.2">
      <c r="A458" s="903" t="s">
        <v>3900</v>
      </c>
      <c r="B458" s="46" t="s">
        <v>1445</v>
      </c>
      <c r="C458" s="46" t="s">
        <v>1445</v>
      </c>
      <c r="D458" s="1038" t="s">
        <v>1445</v>
      </c>
      <c r="E458" s="1038" t="s">
        <v>1445</v>
      </c>
      <c r="F458" s="1085">
        <v>6000</v>
      </c>
      <c r="G458" s="1039" t="s">
        <v>3896</v>
      </c>
      <c r="H458" s="1066" t="s">
        <v>3857</v>
      </c>
      <c r="I458" s="1086" t="s">
        <v>3872</v>
      </c>
    </row>
    <row r="459" spans="1:9" ht="22.5" x14ac:dyDescent="0.2">
      <c r="A459" s="903" t="s">
        <v>3901</v>
      </c>
      <c r="B459" s="46" t="s">
        <v>1445</v>
      </c>
      <c r="C459" s="46" t="s">
        <v>1445</v>
      </c>
      <c r="D459" s="1038" t="s">
        <v>1445</v>
      </c>
      <c r="E459" s="1038" t="s">
        <v>1445</v>
      </c>
      <c r="F459" s="1085">
        <v>20000</v>
      </c>
      <c r="G459" s="1039" t="s">
        <v>3902</v>
      </c>
      <c r="H459" s="1066" t="s">
        <v>3857</v>
      </c>
      <c r="I459" s="1086" t="s">
        <v>3872</v>
      </c>
    </row>
    <row r="460" spans="1:9" ht="22.5" x14ac:dyDescent="0.2">
      <c r="A460" s="903" t="s">
        <v>3903</v>
      </c>
      <c r="B460" s="46" t="s">
        <v>1445</v>
      </c>
      <c r="C460" s="46" t="s">
        <v>1445</v>
      </c>
      <c r="D460" s="1038" t="s">
        <v>1445</v>
      </c>
      <c r="E460" s="1038" t="s">
        <v>1445</v>
      </c>
      <c r="F460" s="1085">
        <v>26384</v>
      </c>
      <c r="G460" s="1039" t="s">
        <v>3904</v>
      </c>
      <c r="H460" s="1066" t="s">
        <v>3857</v>
      </c>
      <c r="I460" s="1086" t="s">
        <v>3779</v>
      </c>
    </row>
    <row r="461" spans="1:9" ht="22.5" x14ac:dyDescent="0.2">
      <c r="A461" s="903" t="s">
        <v>3905</v>
      </c>
      <c r="B461" s="46" t="s">
        <v>1445</v>
      </c>
      <c r="C461" s="46" t="s">
        <v>1445</v>
      </c>
      <c r="D461" s="1038" t="s">
        <v>1445</v>
      </c>
      <c r="E461" s="1038" t="s">
        <v>1445</v>
      </c>
      <c r="F461" s="1085">
        <v>26384</v>
      </c>
      <c r="G461" s="1039" t="s">
        <v>3906</v>
      </c>
      <c r="H461" s="1066" t="s">
        <v>3857</v>
      </c>
      <c r="I461" s="1086" t="s">
        <v>3872</v>
      </c>
    </row>
    <row r="462" spans="1:9" ht="22.5" x14ac:dyDescent="0.2">
      <c r="A462" s="903" t="s">
        <v>3907</v>
      </c>
      <c r="B462" s="46" t="s">
        <v>1445</v>
      </c>
      <c r="C462" s="46" t="s">
        <v>1445</v>
      </c>
      <c r="D462" s="1038" t="s">
        <v>1445</v>
      </c>
      <c r="E462" s="1038" t="s">
        <v>1445</v>
      </c>
      <c r="F462" s="1085">
        <v>200000</v>
      </c>
      <c r="G462" s="1039" t="s">
        <v>3908</v>
      </c>
      <c r="H462" s="1066" t="s">
        <v>3857</v>
      </c>
      <c r="I462" s="1086" t="s">
        <v>3872</v>
      </c>
    </row>
    <row r="463" spans="1:9" ht="12" thickBot="1" x14ac:dyDescent="0.25">
      <c r="A463" s="33" t="s">
        <v>30</v>
      </c>
      <c r="B463" s="49"/>
      <c r="C463" s="49"/>
      <c r="D463" s="1083">
        <f>SUM(D442:D462)</f>
        <v>249160</v>
      </c>
      <c r="E463" s="1083">
        <f>SUM(E442:E462)</f>
        <v>191000</v>
      </c>
      <c r="F463" s="1083">
        <f>SUM(F442:F462)</f>
        <v>744933</v>
      </c>
      <c r="G463" s="1056"/>
      <c r="H463" s="1067"/>
      <c r="I463" s="1061"/>
    </row>
    <row r="464" spans="1:9" ht="12" thickTop="1" x14ac:dyDescent="0.2">
      <c r="A464" s="1043" t="s">
        <v>42</v>
      </c>
      <c r="B464" s="1043"/>
      <c r="C464" s="1043"/>
      <c r="D464" s="168"/>
      <c r="E464" s="168"/>
      <c r="F464" s="168"/>
    </row>
    <row r="465" spans="1:6" x14ac:dyDescent="0.2">
      <c r="A465" s="167" t="s">
        <v>356</v>
      </c>
      <c r="B465" s="167"/>
      <c r="C465" s="167"/>
      <c r="D465" s="168"/>
      <c r="E465" s="168"/>
      <c r="F465" s="168"/>
    </row>
  </sheetData>
  <mergeCells count="20">
    <mergeCell ref="I4:I5"/>
    <mergeCell ref="B4:B5"/>
    <mergeCell ref="H4:H5"/>
    <mergeCell ref="A4:A5"/>
    <mergeCell ref="G4:G5"/>
    <mergeCell ref="C4:C5"/>
    <mergeCell ref="A6:I6"/>
    <mergeCell ref="A7:I7"/>
    <mergeCell ref="A13:I13"/>
    <mergeCell ref="A37:I37"/>
    <mergeCell ref="A40:I40"/>
    <mergeCell ref="A425:I425"/>
    <mergeCell ref="A430:I430"/>
    <mergeCell ref="A437:I437"/>
    <mergeCell ref="A441:I441"/>
    <mergeCell ref="A43:I43"/>
    <mergeCell ref="A54:I54"/>
    <mergeCell ref="A78:I78"/>
    <mergeCell ref="A237:I237"/>
    <mergeCell ref="A369:I369"/>
  </mergeCells>
  <phoneticPr fontId="0" type="noConversion"/>
  <printOptions horizontalCentered="1"/>
  <pageMargins left="0.23622047244094491" right="0.31496062992125984" top="0.74803149606299213" bottom="0.74803149606299213" header="0.31496062992125984" footer="0.31496062992125984"/>
  <pageSetup paperSize="9" scale="71" fitToHeight="0"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rowBreaks count="1" manualBreakCount="1">
    <brk id="53" max="8" man="1"/>
  </rowBreaks>
  <colBreaks count="1" manualBreakCount="1">
    <brk id="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pageSetUpPr fitToPage="1"/>
  </sheetPr>
  <dimension ref="A1:V286"/>
  <sheetViews>
    <sheetView topLeftCell="A196" zoomScale="150" zoomScaleNormal="150" zoomScaleSheetLayoutView="100" zoomScalePageLayoutView="85" workbookViewId="0">
      <selection activeCell="C132" sqref="C132"/>
    </sheetView>
  </sheetViews>
  <sheetFormatPr baseColWidth="10" defaultColWidth="11.42578125" defaultRowHeight="11.25" x14ac:dyDescent="0.2"/>
  <cols>
    <col min="1" max="1" width="45.85546875" style="689" customWidth="1"/>
    <col min="2" max="2" width="19" style="689" customWidth="1"/>
    <col min="3" max="3" width="26.5703125" style="689" customWidth="1"/>
    <col min="4" max="4" width="19.28515625" style="689" customWidth="1"/>
    <col min="5" max="5" width="14.28515625" style="689" customWidth="1"/>
    <col min="6" max="6" width="10.7109375" style="689" customWidth="1"/>
    <col min="7" max="8" width="13.85546875" style="689" customWidth="1"/>
    <col min="9" max="16384" width="11.42578125" style="689"/>
  </cols>
  <sheetData>
    <row r="1" spans="1:22" s="1088" customFormat="1" ht="12.75" x14ac:dyDescent="0.2">
      <c r="A1" s="1666" t="s">
        <v>308</v>
      </c>
      <c r="B1" s="1087"/>
      <c r="C1" s="1087"/>
      <c r="D1" s="1087"/>
      <c r="E1" s="1087"/>
      <c r="F1" s="1087"/>
      <c r="G1" s="1087"/>
      <c r="H1" s="1087"/>
    </row>
    <row r="2" spans="1:22" s="1089" customFormat="1" ht="12.75" x14ac:dyDescent="0.2">
      <c r="A2" s="15" t="s">
        <v>4186</v>
      </c>
      <c r="B2" s="11"/>
      <c r="C2" s="11"/>
      <c r="D2" s="11"/>
      <c r="E2" s="11"/>
      <c r="F2" s="11"/>
      <c r="G2" s="11"/>
      <c r="H2" s="11"/>
      <c r="I2" s="11"/>
      <c r="J2" s="11"/>
      <c r="K2" s="11"/>
      <c r="L2" s="11"/>
      <c r="M2" s="11"/>
      <c r="N2" s="11"/>
      <c r="O2" s="11"/>
      <c r="P2" s="11"/>
      <c r="Q2" s="11"/>
      <c r="R2" s="11"/>
      <c r="S2" s="11"/>
      <c r="T2" s="11"/>
      <c r="U2" s="11"/>
      <c r="V2" s="11"/>
    </row>
    <row r="3" spans="1:22" ht="12" thickBot="1" x14ac:dyDescent="0.25"/>
    <row r="4" spans="1:22" ht="16.149999999999999" customHeight="1" thickTop="1" x14ac:dyDescent="0.2">
      <c r="A4" s="2030" t="s">
        <v>251</v>
      </c>
      <c r="B4" s="2032" t="s">
        <v>68</v>
      </c>
      <c r="C4" s="2032" t="s">
        <v>250</v>
      </c>
      <c r="D4" s="2032"/>
      <c r="E4" s="2032"/>
      <c r="F4" s="2032"/>
      <c r="G4" s="2032"/>
      <c r="H4" s="2034"/>
    </row>
    <row r="5" spans="1:22" s="1090" customFormat="1" ht="29.45" customHeight="1" thickBot="1" x14ac:dyDescent="0.25">
      <c r="A5" s="2031"/>
      <c r="B5" s="2033"/>
      <c r="C5" s="1091" t="s">
        <v>4187</v>
      </c>
      <c r="D5" s="1091" t="s">
        <v>249</v>
      </c>
      <c r="E5" s="1091" t="s">
        <v>248</v>
      </c>
      <c r="F5" s="1091" t="s">
        <v>247</v>
      </c>
      <c r="G5" s="1091" t="s">
        <v>358</v>
      </c>
      <c r="H5" s="1092" t="s">
        <v>334</v>
      </c>
    </row>
    <row r="6" spans="1:22" ht="21" customHeight="1" thickTop="1" thickBot="1" x14ac:dyDescent="0.25">
      <c r="A6" s="1974" t="s">
        <v>3488</v>
      </c>
      <c r="B6" s="1974"/>
      <c r="C6" s="1974"/>
      <c r="D6" s="1974"/>
      <c r="E6" s="1974"/>
      <c r="F6" s="1974"/>
      <c r="G6" s="1974"/>
      <c r="H6" s="1974"/>
    </row>
    <row r="7" spans="1:22" s="1138" customFormat="1" ht="12.6" customHeight="1" thickTop="1" x14ac:dyDescent="0.2">
      <c r="A7" s="1123" t="s">
        <v>31</v>
      </c>
      <c r="B7" s="1141" t="s">
        <v>3910</v>
      </c>
      <c r="C7" s="1673" t="s">
        <v>3911</v>
      </c>
      <c r="D7" s="1673" t="s">
        <v>3912</v>
      </c>
      <c r="E7" s="1674" t="s">
        <v>3913</v>
      </c>
      <c r="F7" s="1673" t="s">
        <v>3914</v>
      </c>
      <c r="G7" s="1084">
        <v>0</v>
      </c>
      <c r="H7" s="1675">
        <v>0</v>
      </c>
    </row>
    <row r="8" spans="1:22" s="1138" customFormat="1" ht="12.6" customHeight="1" x14ac:dyDescent="0.2">
      <c r="A8" s="1128"/>
      <c r="B8" s="1131" t="s">
        <v>3915</v>
      </c>
      <c r="C8" s="1139" t="s">
        <v>3911</v>
      </c>
      <c r="D8" s="1139" t="s">
        <v>3916</v>
      </c>
      <c r="E8" s="1676" t="s">
        <v>3917</v>
      </c>
      <c r="F8" s="1139" t="s">
        <v>3914</v>
      </c>
      <c r="G8" s="1085">
        <v>0</v>
      </c>
      <c r="H8" s="55">
        <v>0</v>
      </c>
      <c r="I8" s="1037"/>
      <c r="J8" s="1037"/>
      <c r="K8" s="1037"/>
      <c r="L8" s="1037"/>
      <c r="M8" s="1037"/>
      <c r="N8" s="1037"/>
      <c r="O8" s="1037"/>
      <c r="P8" s="1037"/>
      <c r="Q8" s="1037"/>
      <c r="R8" s="1037"/>
      <c r="S8" s="1037"/>
      <c r="T8" s="1037"/>
      <c r="U8" s="1037"/>
      <c r="V8" s="1037"/>
    </row>
    <row r="9" spans="1:22" s="1138" customFormat="1" ht="12.6" customHeight="1" x14ac:dyDescent="0.2">
      <c r="A9" s="1128"/>
      <c r="B9" s="1131" t="s">
        <v>3915</v>
      </c>
      <c r="C9" s="1139" t="s">
        <v>3911</v>
      </c>
      <c r="D9" s="1139" t="s">
        <v>3918</v>
      </c>
      <c r="E9" s="1676" t="s">
        <v>3919</v>
      </c>
      <c r="F9" s="1139" t="s">
        <v>3914</v>
      </c>
      <c r="G9" s="1129">
        <v>3621948.19</v>
      </c>
      <c r="H9" s="1130">
        <v>14206912.050000001</v>
      </c>
      <c r="I9" s="1037"/>
      <c r="J9" s="1037"/>
      <c r="K9" s="1037"/>
      <c r="L9" s="1037"/>
      <c r="M9" s="1037"/>
      <c r="N9" s="1037"/>
      <c r="O9" s="1037"/>
      <c r="P9" s="1037"/>
      <c r="Q9" s="1037"/>
      <c r="R9" s="1037"/>
      <c r="S9" s="1037"/>
      <c r="T9" s="1037"/>
      <c r="U9" s="1037"/>
      <c r="V9" s="1037"/>
    </row>
    <row r="10" spans="1:22" s="1138" customFormat="1" ht="12.6" customHeight="1" x14ac:dyDescent="0.2">
      <c r="A10" s="1128"/>
      <c r="B10" s="1131" t="s">
        <v>3920</v>
      </c>
      <c r="C10" s="1139" t="s">
        <v>3911</v>
      </c>
      <c r="D10" s="1139" t="s">
        <v>3921</v>
      </c>
      <c r="E10" s="1676">
        <v>43474</v>
      </c>
      <c r="F10" s="1139" t="s">
        <v>3914</v>
      </c>
      <c r="G10" s="1085">
        <v>0</v>
      </c>
      <c r="H10" s="55">
        <v>0</v>
      </c>
      <c r="I10" s="1037"/>
      <c r="J10" s="1037"/>
      <c r="K10" s="1037"/>
      <c r="L10" s="1037"/>
      <c r="M10" s="1037"/>
      <c r="N10" s="1037"/>
      <c r="O10" s="1037"/>
      <c r="P10" s="1037"/>
      <c r="Q10" s="1037"/>
      <c r="R10" s="1037"/>
      <c r="S10" s="1037"/>
      <c r="T10" s="1037"/>
      <c r="U10" s="1037"/>
      <c r="V10" s="1037"/>
    </row>
    <row r="11" spans="1:22" s="1138" customFormat="1" ht="12.6" customHeight="1" x14ac:dyDescent="0.2">
      <c r="A11" s="1128" t="s">
        <v>32</v>
      </c>
      <c r="B11" s="733" t="s">
        <v>3910</v>
      </c>
      <c r="C11" s="1139" t="s">
        <v>3911</v>
      </c>
      <c r="D11" s="1139" t="s">
        <v>3922</v>
      </c>
      <c r="E11" s="1677" t="s">
        <v>3923</v>
      </c>
      <c r="F11" s="1139" t="s">
        <v>3914</v>
      </c>
      <c r="G11" s="1085">
        <v>0</v>
      </c>
      <c r="H11" s="1130">
        <v>31932.18</v>
      </c>
    </row>
    <row r="12" spans="1:22" s="1138" customFormat="1" ht="12.6" customHeight="1" x14ac:dyDescent="0.2">
      <c r="A12" s="1128" t="s">
        <v>3924</v>
      </c>
      <c r="B12" s="733" t="s">
        <v>3910</v>
      </c>
      <c r="C12" s="1139" t="s">
        <v>3911</v>
      </c>
      <c r="D12" s="1139" t="s">
        <v>3925</v>
      </c>
      <c r="E12" s="1677" t="s">
        <v>3926</v>
      </c>
      <c r="F12" s="1139" t="s">
        <v>3914</v>
      </c>
      <c r="G12" s="1129">
        <v>132658.59</v>
      </c>
      <c r="H12" s="1130">
        <v>186843.38</v>
      </c>
    </row>
    <row r="13" spans="1:22" s="1138" customFormat="1" ht="12.6" customHeight="1" x14ac:dyDescent="0.2">
      <c r="A13" s="1128"/>
      <c r="B13" s="1131" t="s">
        <v>3920</v>
      </c>
      <c r="C13" s="1139" t="s">
        <v>3911</v>
      </c>
      <c r="D13" s="1139" t="s">
        <v>3927</v>
      </c>
      <c r="E13" s="1677">
        <v>44348</v>
      </c>
      <c r="F13" s="1139" t="s">
        <v>3914</v>
      </c>
      <c r="G13" s="1085">
        <v>0</v>
      </c>
      <c r="H13" s="1130">
        <v>61752.68</v>
      </c>
    </row>
    <row r="14" spans="1:22" s="1138" customFormat="1" ht="12.6" customHeight="1" x14ac:dyDescent="0.2">
      <c r="A14" s="1128" t="s">
        <v>4188</v>
      </c>
      <c r="B14" s="733"/>
      <c r="C14" s="1139"/>
      <c r="D14" s="1139"/>
      <c r="E14" s="1677"/>
      <c r="F14" s="1139"/>
      <c r="G14" s="1129"/>
      <c r="H14" s="1130"/>
    </row>
    <row r="15" spans="1:22" s="1138" customFormat="1" ht="12.6" customHeight="1" x14ac:dyDescent="0.2">
      <c r="A15" s="1128" t="s">
        <v>3928</v>
      </c>
      <c r="B15" s="1131" t="s">
        <v>3915</v>
      </c>
      <c r="C15" s="1139" t="s">
        <v>3911</v>
      </c>
      <c r="D15" s="1139" t="s">
        <v>3916</v>
      </c>
      <c r="E15" s="1677" t="s">
        <v>3917</v>
      </c>
      <c r="F15" s="1139" t="s">
        <v>3914</v>
      </c>
      <c r="G15" s="1129">
        <v>37292265.899999999</v>
      </c>
      <c r="H15" s="55">
        <v>0</v>
      </c>
    </row>
    <row r="16" spans="1:22" s="1138" customFormat="1" ht="12.6" customHeight="1" x14ac:dyDescent="0.2">
      <c r="A16" s="1128"/>
      <c r="B16" s="1131" t="s">
        <v>3920</v>
      </c>
      <c r="C16" s="1139" t="s">
        <v>3911</v>
      </c>
      <c r="D16" s="1139" t="s">
        <v>3929</v>
      </c>
      <c r="E16" s="1677">
        <v>43469</v>
      </c>
      <c r="F16" s="1139" t="s">
        <v>3914</v>
      </c>
      <c r="G16" s="1129">
        <v>2569335.5299999998</v>
      </c>
      <c r="H16" s="1130">
        <v>760601.68</v>
      </c>
    </row>
    <row r="17" spans="1:22" s="1138" customFormat="1" ht="12.6" customHeight="1" x14ac:dyDescent="0.2">
      <c r="A17" s="1128"/>
      <c r="B17" s="1131" t="s">
        <v>3920</v>
      </c>
      <c r="C17" s="1139" t="s">
        <v>3911</v>
      </c>
      <c r="D17" s="1139" t="s">
        <v>3930</v>
      </c>
      <c r="E17" s="1677">
        <v>43469</v>
      </c>
      <c r="F17" s="1139" t="s">
        <v>3931</v>
      </c>
      <c r="G17" s="1129">
        <v>2771929.14</v>
      </c>
      <c r="H17" s="1130">
        <v>4545844.1500000004</v>
      </c>
    </row>
    <row r="18" spans="1:22" s="1138" customFormat="1" ht="12.6" customHeight="1" x14ac:dyDescent="0.2">
      <c r="A18" s="1128" t="s">
        <v>3932</v>
      </c>
      <c r="B18" s="1131" t="s">
        <v>3915</v>
      </c>
      <c r="C18" s="1139" t="s">
        <v>3911</v>
      </c>
      <c r="D18" s="1139" t="s">
        <v>3916</v>
      </c>
      <c r="E18" s="1677" t="s">
        <v>3917</v>
      </c>
      <c r="F18" s="1139" t="s">
        <v>3914</v>
      </c>
      <c r="G18" s="1129">
        <v>199533.08</v>
      </c>
      <c r="H18" s="1130">
        <v>7999828.5099999998</v>
      </c>
    </row>
    <row r="19" spans="1:22" s="1138" customFormat="1" ht="12.6" customHeight="1" x14ac:dyDescent="0.2">
      <c r="A19" s="1128" t="s">
        <v>33</v>
      </c>
      <c r="B19" s="733" t="s">
        <v>3910</v>
      </c>
      <c r="C19" s="1139" t="s">
        <v>3911</v>
      </c>
      <c r="D19" s="1139" t="s">
        <v>3933</v>
      </c>
      <c r="E19" s="1677" t="s">
        <v>3934</v>
      </c>
      <c r="F19" s="1139" t="s">
        <v>3914</v>
      </c>
      <c r="G19" s="1129">
        <v>22357</v>
      </c>
      <c r="H19" s="1130">
        <v>22357</v>
      </c>
    </row>
    <row r="20" spans="1:22" s="1138" customFormat="1" ht="12.6" customHeight="1" x14ac:dyDescent="0.2">
      <c r="A20" s="1128"/>
      <c r="B20" s="733" t="s">
        <v>3910</v>
      </c>
      <c r="C20" s="1139" t="s">
        <v>3911</v>
      </c>
      <c r="D20" s="1139" t="s">
        <v>3935</v>
      </c>
      <c r="E20" s="1677" t="s">
        <v>3936</v>
      </c>
      <c r="F20" s="1139" t="s">
        <v>3914</v>
      </c>
      <c r="G20" s="1129">
        <v>43450</v>
      </c>
      <c r="H20" s="1130">
        <v>43449.78</v>
      </c>
    </row>
    <row r="21" spans="1:22" s="1138" customFormat="1" ht="12.6" customHeight="1" x14ac:dyDescent="0.2">
      <c r="A21" s="1128"/>
      <c r="B21" s="733" t="s">
        <v>3910</v>
      </c>
      <c r="C21" s="1139" t="s">
        <v>3911</v>
      </c>
      <c r="D21" s="1139" t="s">
        <v>3937</v>
      </c>
      <c r="E21" s="1677" t="s">
        <v>3938</v>
      </c>
      <c r="F21" s="1139" t="s">
        <v>3914</v>
      </c>
      <c r="G21" s="1129">
        <v>130349</v>
      </c>
      <c r="H21" s="1130">
        <v>130349.46</v>
      </c>
    </row>
    <row r="22" spans="1:22" s="1138" customFormat="1" ht="12.6" customHeight="1" x14ac:dyDescent="0.2">
      <c r="A22" s="1128"/>
      <c r="B22" s="733" t="s">
        <v>3910</v>
      </c>
      <c r="C22" s="1139" t="s">
        <v>3911</v>
      </c>
      <c r="D22" s="1139" t="s">
        <v>3939</v>
      </c>
      <c r="E22" s="1677" t="s">
        <v>3940</v>
      </c>
      <c r="F22" s="1139" t="s">
        <v>3931</v>
      </c>
      <c r="G22" s="1085">
        <v>0</v>
      </c>
      <c r="H22" s="55">
        <v>0</v>
      </c>
    </row>
    <row r="23" spans="1:22" s="1138" customFormat="1" ht="12.6" customHeight="1" x14ac:dyDescent="0.2">
      <c r="A23" s="1128"/>
      <c r="B23" s="1131" t="s">
        <v>3915</v>
      </c>
      <c r="C23" s="1139" t="s">
        <v>3911</v>
      </c>
      <c r="D23" s="1139" t="s">
        <v>3941</v>
      </c>
      <c r="E23" s="1676" t="s">
        <v>3917</v>
      </c>
      <c r="F23" s="1139" t="s">
        <v>3931</v>
      </c>
      <c r="G23" s="1129"/>
      <c r="H23" s="1130"/>
      <c r="I23" s="1037"/>
      <c r="J23" s="1037"/>
      <c r="K23" s="1037"/>
      <c r="L23" s="1037"/>
      <c r="M23" s="1037"/>
      <c r="N23" s="1037"/>
      <c r="O23" s="1037"/>
      <c r="P23" s="1037"/>
      <c r="Q23" s="1037"/>
      <c r="R23" s="1037"/>
      <c r="S23" s="1037"/>
      <c r="T23" s="1037"/>
      <c r="U23" s="1037"/>
      <c r="V23" s="1037"/>
    </row>
    <row r="24" spans="1:22" s="1138" customFormat="1" ht="12.6" customHeight="1" x14ac:dyDescent="0.2">
      <c r="A24" s="1128"/>
      <c r="B24" s="1131" t="s">
        <v>3915</v>
      </c>
      <c r="C24" s="1139" t="s">
        <v>3911</v>
      </c>
      <c r="D24" s="1139" t="s">
        <v>3942</v>
      </c>
      <c r="E24" s="1676" t="s">
        <v>3917</v>
      </c>
      <c r="F24" s="1139" t="s">
        <v>3914</v>
      </c>
      <c r="G24" s="1129"/>
      <c r="H24" s="1130"/>
    </row>
    <row r="25" spans="1:22" s="1138" customFormat="1" ht="12.6" customHeight="1" x14ac:dyDescent="0.2">
      <c r="A25" s="1128" t="s">
        <v>34</v>
      </c>
      <c r="B25" s="733"/>
      <c r="C25" s="1139"/>
      <c r="D25" s="1139"/>
      <c r="E25" s="1677"/>
      <c r="F25" s="1139"/>
      <c r="G25" s="1129"/>
      <c r="H25" s="1130"/>
    </row>
    <row r="26" spans="1:22" s="1138" customFormat="1" ht="12.6" customHeight="1" x14ac:dyDescent="0.2">
      <c r="A26" s="1128" t="s">
        <v>4189</v>
      </c>
      <c r="B26" s="733" t="s">
        <v>3910</v>
      </c>
      <c r="C26" s="1139" t="s">
        <v>3911</v>
      </c>
      <c r="D26" s="1139" t="s">
        <v>3943</v>
      </c>
      <c r="E26" s="1677" t="s">
        <v>3944</v>
      </c>
      <c r="F26" s="1139" t="s">
        <v>3931</v>
      </c>
      <c r="G26" s="1085">
        <v>0</v>
      </c>
      <c r="H26" s="55">
        <v>0</v>
      </c>
    </row>
    <row r="27" spans="1:22" s="1138" customFormat="1" ht="12.6" customHeight="1" x14ac:dyDescent="0.2">
      <c r="A27" s="1128"/>
      <c r="B27" s="1131" t="s">
        <v>3915</v>
      </c>
      <c r="C27" s="1139" t="s">
        <v>3911</v>
      </c>
      <c r="D27" s="1139" t="s">
        <v>3916</v>
      </c>
      <c r="E27" s="1676" t="s">
        <v>3917</v>
      </c>
      <c r="F27" s="1139" t="s">
        <v>3914</v>
      </c>
      <c r="G27" s="1129">
        <v>63348.59</v>
      </c>
      <c r="H27" s="1130">
        <v>63348.59</v>
      </c>
    </row>
    <row r="28" spans="1:22" s="1138" customFormat="1" ht="12.6" customHeight="1" x14ac:dyDescent="0.2">
      <c r="A28" s="1128" t="s">
        <v>35</v>
      </c>
      <c r="B28" s="733"/>
      <c r="C28" s="1139"/>
      <c r="D28" s="1139"/>
      <c r="E28" s="1677"/>
      <c r="F28" s="1139"/>
      <c r="G28" s="1129"/>
      <c r="H28" s="1130"/>
    </row>
    <row r="29" spans="1:22" s="1138" customFormat="1" ht="12.6" customHeight="1" x14ac:dyDescent="0.2">
      <c r="A29" s="1128" t="s">
        <v>36</v>
      </c>
      <c r="B29" s="733"/>
      <c r="C29" s="1139"/>
      <c r="D29" s="1139"/>
      <c r="E29" s="1677"/>
      <c r="F29" s="1139"/>
      <c r="G29" s="1129"/>
      <c r="H29" s="1130"/>
    </row>
    <row r="30" spans="1:22" s="1138" customFormat="1" ht="12.6" customHeight="1" x14ac:dyDescent="0.2">
      <c r="A30" s="1128" t="s">
        <v>37</v>
      </c>
      <c r="B30" s="733"/>
      <c r="C30" s="1139"/>
      <c r="D30" s="1139"/>
      <c r="E30" s="1677"/>
      <c r="F30" s="1139"/>
      <c r="G30" s="1129"/>
      <c r="H30" s="1130"/>
    </row>
    <row r="31" spans="1:22" s="1138" customFormat="1" ht="12.6" customHeight="1" x14ac:dyDescent="0.2">
      <c r="A31" s="1128" t="s">
        <v>246</v>
      </c>
      <c r="B31" s="733"/>
      <c r="C31" s="1139"/>
      <c r="D31" s="1139"/>
      <c r="E31" s="1677"/>
      <c r="F31" s="1139"/>
      <c r="G31" s="1129"/>
      <c r="H31" s="1130"/>
    </row>
    <row r="32" spans="1:22" s="1138" customFormat="1" ht="12.6" customHeight="1" x14ac:dyDescent="0.2">
      <c r="A32" s="1128" t="s">
        <v>3945</v>
      </c>
      <c r="B32" s="1131" t="s">
        <v>3920</v>
      </c>
      <c r="C32" s="1139" t="s">
        <v>3911</v>
      </c>
      <c r="D32" s="1139" t="s">
        <v>3946</v>
      </c>
      <c r="E32" s="1677">
        <v>43637</v>
      </c>
      <c r="F32" s="1139" t="s">
        <v>3914</v>
      </c>
      <c r="G32" s="1129">
        <v>44073.22</v>
      </c>
      <c r="H32" s="55">
        <v>0</v>
      </c>
    </row>
    <row r="33" spans="1:8" s="1138" customFormat="1" ht="12.6" customHeight="1" x14ac:dyDescent="0.2">
      <c r="A33" s="1128" t="s">
        <v>3947</v>
      </c>
      <c r="B33" s="1131" t="s">
        <v>3920</v>
      </c>
      <c r="C33" s="1139" t="s">
        <v>3911</v>
      </c>
      <c r="D33" s="1139" t="s">
        <v>3948</v>
      </c>
      <c r="E33" s="1677">
        <v>44317</v>
      </c>
      <c r="F33" s="1139" t="s">
        <v>3914</v>
      </c>
      <c r="G33" s="1085">
        <v>0</v>
      </c>
      <c r="H33" s="1130">
        <v>51815.45</v>
      </c>
    </row>
    <row r="34" spans="1:8" s="1138" customFormat="1" ht="12.6" customHeight="1" x14ac:dyDescent="0.2">
      <c r="A34" s="2028" t="s">
        <v>0</v>
      </c>
      <c r="B34" s="2029"/>
      <c r="C34" s="2029"/>
      <c r="D34" s="2029"/>
      <c r="E34" s="2029"/>
      <c r="F34" s="1096" t="s">
        <v>3914</v>
      </c>
      <c r="G34" s="1097">
        <f>+SUMIF(F6:F33,F34,G6:G33)</f>
        <v>44119319.100000001</v>
      </c>
      <c r="H34" s="1098">
        <f>+SUMIF(F6:F33,F34,H6:H33)</f>
        <v>23559190.760000002</v>
      </c>
    </row>
    <row r="35" spans="1:8" s="1138" customFormat="1" ht="12.6" customHeight="1" thickBot="1" x14ac:dyDescent="0.25">
      <c r="A35" s="2026"/>
      <c r="B35" s="2027"/>
      <c r="C35" s="2027"/>
      <c r="D35" s="2027"/>
      <c r="E35" s="2027"/>
      <c r="F35" s="1099" t="s">
        <v>3931</v>
      </c>
      <c r="G35" s="1100">
        <f>+SUMIF(F6:F33,F35,G6:G33)</f>
        <v>2771929.14</v>
      </c>
      <c r="H35" s="1101">
        <f>+SUMIF(F6:F33,F35,H6:H33)</f>
        <v>4545844.1500000004</v>
      </c>
    </row>
    <row r="36" spans="1:8" ht="21" customHeight="1" thickTop="1" thickBot="1" x14ac:dyDescent="0.25">
      <c r="A36" s="1980" t="s">
        <v>3497</v>
      </c>
      <c r="B36" s="1980"/>
      <c r="C36" s="1980"/>
      <c r="D36" s="1980"/>
      <c r="E36" s="1980"/>
      <c r="F36" s="1980"/>
      <c r="G36" s="1980"/>
      <c r="H36" s="1980"/>
    </row>
    <row r="37" spans="1:8" ht="12.6" customHeight="1" thickTop="1" x14ac:dyDescent="0.2">
      <c r="A37" s="1102" t="s">
        <v>31</v>
      </c>
      <c r="B37" s="1103" t="s">
        <v>3949</v>
      </c>
      <c r="C37" s="1104" t="s">
        <v>3911</v>
      </c>
      <c r="D37" s="1104" t="s">
        <v>3950</v>
      </c>
      <c r="E37" s="1105">
        <v>2003</v>
      </c>
      <c r="F37" s="1105" t="s">
        <v>3914</v>
      </c>
      <c r="G37" s="1115">
        <v>266260.51</v>
      </c>
      <c r="H37" s="1116">
        <v>1737497.7</v>
      </c>
    </row>
    <row r="38" spans="1:8" ht="12.6" customHeight="1" x14ac:dyDescent="0.2">
      <c r="A38" s="1106" t="s">
        <v>32</v>
      </c>
      <c r="B38" s="1107" t="s">
        <v>3949</v>
      </c>
      <c r="C38" s="1108" t="s">
        <v>3911</v>
      </c>
      <c r="D38" s="1108" t="s">
        <v>3951</v>
      </c>
      <c r="E38" s="1109">
        <v>2001</v>
      </c>
      <c r="F38" s="1109" t="s">
        <v>3914</v>
      </c>
      <c r="G38" s="1117">
        <v>1786873.61</v>
      </c>
      <c r="H38" s="1118">
        <v>2074792.04</v>
      </c>
    </row>
    <row r="39" spans="1:8" ht="12.6" customHeight="1" x14ac:dyDescent="0.2">
      <c r="A39" s="1106" t="s">
        <v>3952</v>
      </c>
      <c r="B39" s="1107" t="s">
        <v>3949</v>
      </c>
      <c r="C39" s="1108" t="s">
        <v>3911</v>
      </c>
      <c r="D39" s="1108" t="s">
        <v>3950</v>
      </c>
      <c r="E39" s="1109">
        <v>2013</v>
      </c>
      <c r="F39" s="1109" t="s">
        <v>3914</v>
      </c>
      <c r="G39" s="1117">
        <v>243747.72</v>
      </c>
      <c r="H39" s="1118">
        <v>332898.34999999998</v>
      </c>
    </row>
    <row r="40" spans="1:8" ht="12.6" customHeight="1" x14ac:dyDescent="0.2">
      <c r="A40" s="1106" t="s">
        <v>4188</v>
      </c>
      <c r="B40" s="1110"/>
      <c r="C40" s="1111"/>
      <c r="D40" s="1111"/>
      <c r="E40" s="1111"/>
      <c r="F40" s="1111"/>
      <c r="G40" s="1117"/>
      <c r="H40" s="1118"/>
    </row>
    <row r="41" spans="1:8" ht="12.6" customHeight="1" x14ac:dyDescent="0.2">
      <c r="A41" s="1106" t="s">
        <v>3953</v>
      </c>
      <c r="B41" s="1107" t="s">
        <v>3949</v>
      </c>
      <c r="C41" s="1108" t="s">
        <v>3911</v>
      </c>
      <c r="D41" s="1108" t="s">
        <v>3950</v>
      </c>
      <c r="E41" s="1109">
        <v>2020</v>
      </c>
      <c r="F41" s="1109" t="s">
        <v>3914</v>
      </c>
      <c r="G41" s="1117">
        <v>435500</v>
      </c>
      <c r="H41" s="1118">
        <v>0</v>
      </c>
    </row>
    <row r="42" spans="1:8" ht="12.6" customHeight="1" x14ac:dyDescent="0.2">
      <c r="A42" s="1106" t="s">
        <v>33</v>
      </c>
      <c r="B42" s="1107" t="s">
        <v>3949</v>
      </c>
      <c r="C42" s="1108" t="s">
        <v>3911</v>
      </c>
      <c r="D42" s="1108" t="s">
        <v>3954</v>
      </c>
      <c r="E42" s="1109">
        <v>2007</v>
      </c>
      <c r="F42" s="1109" t="s">
        <v>3914</v>
      </c>
      <c r="G42" s="1119">
        <v>15257.42</v>
      </c>
      <c r="H42" s="1120">
        <v>15257.42</v>
      </c>
    </row>
    <row r="43" spans="1:8" ht="12.6" customHeight="1" x14ac:dyDescent="0.2">
      <c r="A43" s="1106"/>
      <c r="B43" s="1107" t="s">
        <v>3949</v>
      </c>
      <c r="C43" s="1108" t="s">
        <v>3911</v>
      </c>
      <c r="D43" s="1108" t="s">
        <v>3955</v>
      </c>
      <c r="E43" s="1109">
        <v>2013</v>
      </c>
      <c r="F43" s="1109" t="s">
        <v>3914</v>
      </c>
      <c r="G43" s="1119">
        <v>8200.64</v>
      </c>
      <c r="H43" s="1120">
        <v>8200.64</v>
      </c>
    </row>
    <row r="44" spans="1:8" ht="12.6" customHeight="1" x14ac:dyDescent="0.2">
      <c r="A44" s="1106"/>
      <c r="B44" s="1107" t="s">
        <v>3949</v>
      </c>
      <c r="C44" s="1108" t="s">
        <v>3911</v>
      </c>
      <c r="D44" s="1108" t="s">
        <v>3956</v>
      </c>
      <c r="E44" s="1109">
        <v>2018</v>
      </c>
      <c r="F44" s="1109" t="s">
        <v>3931</v>
      </c>
      <c r="G44" s="1117">
        <v>7695</v>
      </c>
      <c r="H44" s="1118">
        <v>27.3</v>
      </c>
    </row>
    <row r="45" spans="1:8" ht="12.6" customHeight="1" x14ac:dyDescent="0.2">
      <c r="A45" s="1106"/>
      <c r="B45" s="1107" t="s">
        <v>3949</v>
      </c>
      <c r="C45" s="1108" t="s">
        <v>3911</v>
      </c>
      <c r="D45" s="1108" t="s">
        <v>3957</v>
      </c>
      <c r="E45" s="1109">
        <v>2018</v>
      </c>
      <c r="F45" s="1109" t="s">
        <v>3914</v>
      </c>
      <c r="G45" s="1117">
        <v>28740.94</v>
      </c>
      <c r="H45" s="1118">
        <v>0</v>
      </c>
    </row>
    <row r="46" spans="1:8" s="1138" customFormat="1" ht="12.6" customHeight="1" x14ac:dyDescent="0.2">
      <c r="A46" s="1136" t="s">
        <v>3958</v>
      </c>
      <c r="B46" s="1137" t="s">
        <v>3949</v>
      </c>
      <c r="C46" s="1108" t="s">
        <v>3911</v>
      </c>
      <c r="D46" s="1108" t="s">
        <v>3950</v>
      </c>
      <c r="E46" s="1109">
        <v>2015</v>
      </c>
      <c r="F46" s="1109" t="s">
        <v>3914</v>
      </c>
      <c r="G46" s="1119">
        <v>14405.27</v>
      </c>
      <c r="H46" s="1120">
        <v>14405.27</v>
      </c>
    </row>
    <row r="47" spans="1:8" s="1138" customFormat="1" ht="12.6" customHeight="1" x14ac:dyDescent="0.2">
      <c r="A47" s="1136" t="s">
        <v>3959</v>
      </c>
      <c r="B47" s="1137" t="s">
        <v>3949</v>
      </c>
      <c r="C47" s="1108" t="s">
        <v>3911</v>
      </c>
      <c r="D47" s="1108" t="s">
        <v>3950</v>
      </c>
      <c r="E47" s="1109">
        <v>2016</v>
      </c>
      <c r="F47" s="1109" t="s">
        <v>3914</v>
      </c>
      <c r="G47" s="1119">
        <v>6356194.2000000002</v>
      </c>
      <c r="H47" s="1120">
        <v>6356194.2000000002</v>
      </c>
    </row>
    <row r="48" spans="1:8" s="1138" customFormat="1" ht="12.6" customHeight="1" x14ac:dyDescent="0.2">
      <c r="A48" s="1136" t="s">
        <v>3960</v>
      </c>
      <c r="B48" s="1137" t="s">
        <v>3949</v>
      </c>
      <c r="C48" s="1108" t="s">
        <v>3911</v>
      </c>
      <c r="D48" s="1108" t="s">
        <v>3950</v>
      </c>
      <c r="E48" s="1109">
        <v>2016</v>
      </c>
      <c r="F48" s="1109" t="s">
        <v>3914</v>
      </c>
      <c r="G48" s="1119">
        <v>47922343.18</v>
      </c>
      <c r="H48" s="1120">
        <v>132917960.33</v>
      </c>
    </row>
    <row r="49" spans="1:22" ht="12.6" customHeight="1" x14ac:dyDescent="0.2">
      <c r="A49" s="1106" t="s">
        <v>34</v>
      </c>
      <c r="B49" s="1110"/>
      <c r="C49" s="1111"/>
      <c r="D49" s="1111"/>
      <c r="E49" s="1111"/>
      <c r="F49" s="1111"/>
      <c r="G49" s="1117"/>
      <c r="H49" s="1118"/>
    </row>
    <row r="50" spans="1:22" ht="12.6" customHeight="1" x14ac:dyDescent="0.2">
      <c r="A50" s="1106" t="s">
        <v>3961</v>
      </c>
      <c r="B50" s="1107" t="s">
        <v>3949</v>
      </c>
      <c r="C50" s="1108" t="s">
        <v>3911</v>
      </c>
      <c r="D50" s="1108" t="s">
        <v>3950</v>
      </c>
      <c r="E50" s="1109">
        <v>2014</v>
      </c>
      <c r="F50" s="1109" t="s">
        <v>3914</v>
      </c>
      <c r="G50" s="1119">
        <v>113161.38</v>
      </c>
      <c r="H50" s="1120">
        <v>113161.38</v>
      </c>
    </row>
    <row r="51" spans="1:22" ht="12.6" customHeight="1" x14ac:dyDescent="0.2">
      <c r="A51" s="1106" t="s">
        <v>4190</v>
      </c>
      <c r="B51" s="1107"/>
      <c r="C51" s="1108"/>
      <c r="D51" s="1108"/>
      <c r="E51" s="1109"/>
      <c r="F51" s="1109"/>
      <c r="G51" s="1119"/>
      <c r="H51" s="1120"/>
    </row>
    <row r="52" spans="1:22" ht="12.6" customHeight="1" x14ac:dyDescent="0.2">
      <c r="A52" s="2028" t="s">
        <v>0</v>
      </c>
      <c r="B52" s="2029"/>
      <c r="C52" s="2029"/>
      <c r="D52" s="2029"/>
      <c r="E52" s="2029"/>
      <c r="F52" s="1096" t="s">
        <v>3914</v>
      </c>
      <c r="G52" s="1121">
        <f>+SUMIF(F37:F51,F52,G37:G51)</f>
        <v>57190684.870000005</v>
      </c>
      <c r="H52" s="1122">
        <f>+SUMIF(F37:F51,F52,H37:H51)</f>
        <v>143570367.32999998</v>
      </c>
    </row>
    <row r="53" spans="1:22" ht="12.6" customHeight="1" thickBot="1" x14ac:dyDescent="0.25">
      <c r="A53" s="2026"/>
      <c r="B53" s="2027"/>
      <c r="C53" s="2027"/>
      <c r="D53" s="2027"/>
      <c r="E53" s="2027"/>
      <c r="F53" s="1099" t="s">
        <v>3931</v>
      </c>
      <c r="G53" s="577">
        <f>+SUMIF(F37:F51,F53,G37:G51)</f>
        <v>7695</v>
      </c>
      <c r="H53" s="578">
        <f>+SUMIF(F37:F51,F53,H37:H51)</f>
        <v>27.3</v>
      </c>
    </row>
    <row r="54" spans="1:22" ht="22.15" customHeight="1" thickTop="1" thickBot="1" x14ac:dyDescent="0.25">
      <c r="A54" s="1980" t="s">
        <v>3498</v>
      </c>
      <c r="B54" s="1980"/>
      <c r="C54" s="1980"/>
      <c r="D54" s="1980"/>
      <c r="E54" s="1980"/>
      <c r="F54" s="1980"/>
      <c r="G54" s="1980"/>
      <c r="H54" s="1980"/>
    </row>
    <row r="55" spans="1:22" s="1138" customFormat="1" ht="12.6" customHeight="1" thickTop="1" x14ac:dyDescent="0.2">
      <c r="A55" s="1123" t="s">
        <v>31</v>
      </c>
      <c r="B55" s="1141" t="s">
        <v>3962</v>
      </c>
      <c r="C55" s="1673" t="s">
        <v>3963</v>
      </c>
      <c r="D55" s="1673" t="s">
        <v>3964</v>
      </c>
      <c r="E55" s="1678">
        <v>37316</v>
      </c>
      <c r="F55" s="1673" t="s">
        <v>3914</v>
      </c>
      <c r="G55" s="1084">
        <v>0</v>
      </c>
      <c r="H55" s="1675">
        <v>0</v>
      </c>
      <c r="I55" s="1667"/>
      <c r="J55" s="1667"/>
      <c r="K55" s="1667"/>
      <c r="L55" s="1667"/>
      <c r="M55" s="1667"/>
      <c r="N55" s="1667"/>
      <c r="O55" s="1667"/>
      <c r="P55" s="1667"/>
      <c r="Q55" s="1667"/>
      <c r="R55" s="1667"/>
      <c r="S55" s="1667"/>
      <c r="T55" s="1667"/>
      <c r="U55" s="1667"/>
      <c r="V55" s="1667"/>
    </row>
    <row r="56" spans="1:22" s="1138" customFormat="1" ht="12.6" customHeight="1" x14ac:dyDescent="0.2">
      <c r="A56" s="1128"/>
      <c r="B56" s="733"/>
      <c r="C56" s="1139"/>
      <c r="D56" s="1139"/>
      <c r="E56" s="1132"/>
      <c r="F56" s="1139"/>
      <c r="G56" s="1129"/>
      <c r="H56" s="1130"/>
      <c r="I56" s="1667"/>
      <c r="J56" s="1667"/>
      <c r="K56" s="1667"/>
      <c r="L56" s="1667"/>
      <c r="M56" s="1667"/>
      <c r="N56" s="1667"/>
      <c r="O56" s="1667"/>
      <c r="P56" s="1667"/>
      <c r="Q56" s="1667"/>
      <c r="R56" s="1667"/>
      <c r="S56" s="1667"/>
      <c r="T56" s="1667"/>
      <c r="U56" s="1667"/>
      <c r="V56" s="1667"/>
    </row>
    <row r="57" spans="1:22" s="1138" customFormat="1" ht="12.6" customHeight="1" x14ac:dyDescent="0.2">
      <c r="A57" s="1128" t="s">
        <v>32</v>
      </c>
      <c r="B57" s="733" t="s">
        <v>3962</v>
      </c>
      <c r="C57" s="1139" t="s">
        <v>3965</v>
      </c>
      <c r="D57" s="1139" t="s">
        <v>3966</v>
      </c>
      <c r="E57" s="1132">
        <v>37410</v>
      </c>
      <c r="F57" s="1139" t="s">
        <v>3914</v>
      </c>
      <c r="G57" s="1085">
        <v>0</v>
      </c>
      <c r="H57" s="55">
        <v>0</v>
      </c>
      <c r="I57" s="1667"/>
      <c r="J57" s="1667"/>
      <c r="K57" s="1667"/>
      <c r="L57" s="1667"/>
      <c r="M57" s="1667"/>
      <c r="N57" s="1667"/>
      <c r="O57" s="1667"/>
      <c r="P57" s="1667"/>
      <c r="Q57" s="1667"/>
      <c r="R57" s="1667"/>
      <c r="S57" s="1667"/>
      <c r="T57" s="1667"/>
      <c r="U57" s="1667"/>
      <c r="V57" s="1667"/>
    </row>
    <row r="58" spans="1:22" s="1138" customFormat="1" ht="12.6" customHeight="1" x14ac:dyDescent="0.2">
      <c r="A58" s="1128"/>
      <c r="B58" s="733" t="s">
        <v>3962</v>
      </c>
      <c r="C58" s="1139" t="s">
        <v>3963</v>
      </c>
      <c r="D58" s="1139" t="s">
        <v>3964</v>
      </c>
      <c r="E58" s="1132">
        <v>37316</v>
      </c>
      <c r="F58" s="1139" t="s">
        <v>3914</v>
      </c>
      <c r="G58" s="1129">
        <v>50382.879999999997</v>
      </c>
      <c r="H58" s="1130">
        <v>50421.04</v>
      </c>
      <c r="I58" s="1667"/>
      <c r="J58" s="1667"/>
      <c r="K58" s="1667"/>
      <c r="L58" s="1667"/>
      <c r="M58" s="1667"/>
      <c r="N58" s="1667"/>
      <c r="O58" s="1667"/>
      <c r="P58" s="1667"/>
      <c r="Q58" s="1667"/>
      <c r="R58" s="1667"/>
      <c r="S58" s="1667"/>
      <c r="T58" s="1667"/>
      <c r="U58" s="1667"/>
      <c r="V58" s="1667"/>
    </row>
    <row r="59" spans="1:22" s="1138" customFormat="1" ht="12.6" customHeight="1" thickBot="1" x14ac:dyDescent="0.25">
      <c r="A59" s="2026" t="s">
        <v>0</v>
      </c>
      <c r="B59" s="2027"/>
      <c r="C59" s="2027"/>
      <c r="D59" s="2027"/>
      <c r="E59" s="2027"/>
      <c r="F59" s="1099" t="s">
        <v>3914</v>
      </c>
      <c r="G59" s="1100">
        <f>+SUMIF(F55:F58,F59,G55:G58)</f>
        <v>50382.879999999997</v>
      </c>
      <c r="H59" s="1101">
        <f>+SUMIF(F55:F58,F59,H55:H58)</f>
        <v>50421.04</v>
      </c>
    </row>
    <row r="60" spans="1:22" ht="24.6" customHeight="1" thickTop="1" thickBot="1" x14ac:dyDescent="0.25">
      <c r="A60" s="2025" t="s">
        <v>3967</v>
      </c>
      <c r="B60" s="2025"/>
      <c r="C60" s="2025"/>
      <c r="D60" s="2025"/>
      <c r="E60" s="2025"/>
      <c r="F60" s="2025"/>
      <c r="G60" s="2025"/>
      <c r="H60" s="2025"/>
    </row>
    <row r="61" spans="1:22" s="1138" customFormat="1" ht="12.6" customHeight="1" thickTop="1" x14ac:dyDescent="0.2">
      <c r="A61" s="1123" t="s">
        <v>31</v>
      </c>
      <c r="B61" s="1141" t="s">
        <v>3968</v>
      </c>
      <c r="C61" s="1673" t="s">
        <v>3911</v>
      </c>
      <c r="D61" s="1673" t="s">
        <v>3969</v>
      </c>
      <c r="E61" s="1678">
        <v>2003</v>
      </c>
      <c r="F61" s="1673" t="s">
        <v>3914</v>
      </c>
      <c r="G61" s="1126">
        <v>0</v>
      </c>
      <c r="H61" s="1127">
        <v>0</v>
      </c>
      <c r="I61" s="1667"/>
      <c r="J61" s="1667"/>
      <c r="K61" s="1667"/>
      <c r="L61" s="1667"/>
      <c r="M61" s="1667"/>
      <c r="N61" s="1667"/>
      <c r="O61" s="1667"/>
      <c r="P61" s="1667"/>
      <c r="Q61" s="1667"/>
      <c r="R61" s="1667"/>
      <c r="S61" s="1667"/>
      <c r="T61" s="1667"/>
      <c r="U61" s="1667"/>
      <c r="V61" s="1667"/>
    </row>
    <row r="62" spans="1:22" s="1138" customFormat="1" ht="12.6" customHeight="1" x14ac:dyDescent="0.2">
      <c r="A62" s="1128"/>
      <c r="B62" s="733"/>
      <c r="C62" s="1139"/>
      <c r="D62" s="1139"/>
      <c r="E62" s="1132"/>
      <c r="F62" s="1139"/>
      <c r="G62" s="1129"/>
      <c r="H62" s="1130"/>
      <c r="I62" s="1667"/>
      <c r="J62" s="1667"/>
      <c r="K62" s="1667"/>
      <c r="L62" s="1667"/>
      <c r="M62" s="1667"/>
      <c r="N62" s="1667"/>
      <c r="O62" s="1667"/>
      <c r="P62" s="1667"/>
      <c r="Q62" s="1667"/>
      <c r="R62" s="1667"/>
      <c r="S62" s="1667"/>
      <c r="T62" s="1667"/>
      <c r="U62" s="1667"/>
      <c r="V62" s="1667"/>
    </row>
    <row r="63" spans="1:22" s="1138" customFormat="1" ht="12.6" customHeight="1" x14ac:dyDescent="0.2">
      <c r="A63" s="1128" t="s">
        <v>32</v>
      </c>
      <c r="B63" s="733" t="s">
        <v>3968</v>
      </c>
      <c r="C63" s="1139" t="s">
        <v>3911</v>
      </c>
      <c r="D63" s="1139" t="s">
        <v>3970</v>
      </c>
      <c r="E63" s="1132">
        <v>2003</v>
      </c>
      <c r="F63" s="1139" t="s">
        <v>3914</v>
      </c>
      <c r="G63" s="1129">
        <v>15245</v>
      </c>
      <c r="H63" s="1130">
        <v>461</v>
      </c>
      <c r="I63" s="1667"/>
      <c r="J63" s="1667"/>
      <c r="K63" s="1667"/>
      <c r="L63" s="1667"/>
      <c r="M63" s="1667"/>
      <c r="N63" s="1667"/>
      <c r="O63" s="1667"/>
      <c r="P63" s="1667"/>
      <c r="Q63" s="1667"/>
      <c r="R63" s="1667"/>
      <c r="S63" s="1667"/>
      <c r="T63" s="1667"/>
      <c r="U63" s="1667"/>
      <c r="V63" s="1667"/>
    </row>
    <row r="64" spans="1:22" s="1138" customFormat="1" ht="12.6" customHeight="1" x14ac:dyDescent="0.2">
      <c r="A64" s="1128"/>
      <c r="B64" s="1679"/>
      <c r="C64" s="1129"/>
      <c r="D64" s="1129"/>
      <c r="E64" s="1132"/>
      <c r="F64" s="1139"/>
      <c r="G64" s="1129"/>
      <c r="H64" s="1130"/>
      <c r="I64" s="1667"/>
      <c r="J64" s="1667"/>
      <c r="K64" s="1667"/>
      <c r="L64" s="1667"/>
      <c r="M64" s="1667"/>
      <c r="N64" s="1667"/>
      <c r="O64" s="1667"/>
      <c r="P64" s="1667"/>
      <c r="Q64" s="1667"/>
      <c r="R64" s="1667"/>
      <c r="S64" s="1667"/>
      <c r="T64" s="1667"/>
      <c r="U64" s="1667"/>
      <c r="V64" s="1667"/>
    </row>
    <row r="65" spans="1:22" s="1138" customFormat="1" ht="12.6" customHeight="1" thickBot="1" x14ac:dyDescent="0.25">
      <c r="A65" s="2026" t="s">
        <v>0</v>
      </c>
      <c r="B65" s="2027"/>
      <c r="C65" s="2027"/>
      <c r="D65" s="2027"/>
      <c r="E65" s="2027"/>
      <c r="F65" s="1099" t="s">
        <v>3914</v>
      </c>
      <c r="G65" s="1100">
        <f>+SUMIF(F61:F63,F65,G61:G63)</f>
        <v>15245</v>
      </c>
      <c r="H65" s="1101">
        <f>+SUMIF(F61:F63,F65,H61:H63)</f>
        <v>461</v>
      </c>
    </row>
    <row r="66" spans="1:22" ht="22.9" customHeight="1" thickTop="1" thickBot="1" x14ac:dyDescent="0.25">
      <c r="A66" s="1980" t="s">
        <v>3971</v>
      </c>
      <c r="B66" s="1980"/>
      <c r="C66" s="1980"/>
      <c r="D66" s="1980"/>
      <c r="E66" s="1980"/>
      <c r="F66" s="1980"/>
      <c r="G66" s="1980"/>
      <c r="H66" s="1980"/>
    </row>
    <row r="67" spans="1:22" s="1138" customFormat="1" ht="12.6" customHeight="1" thickTop="1" x14ac:dyDescent="0.2">
      <c r="A67" s="1123" t="s">
        <v>31</v>
      </c>
      <c r="B67" s="1141" t="s">
        <v>3972</v>
      </c>
      <c r="C67" s="1673" t="s">
        <v>3911</v>
      </c>
      <c r="D67" s="1680">
        <v>299472</v>
      </c>
      <c r="E67" s="1678">
        <v>37622</v>
      </c>
      <c r="F67" s="1673" t="s">
        <v>3914</v>
      </c>
      <c r="G67" s="1084">
        <v>0</v>
      </c>
      <c r="H67" s="1675">
        <v>0</v>
      </c>
      <c r="I67" s="1667"/>
      <c r="J67" s="1667"/>
      <c r="K67" s="1667"/>
      <c r="L67" s="1667"/>
      <c r="M67" s="1667"/>
      <c r="N67" s="1667"/>
      <c r="O67" s="1667"/>
      <c r="P67" s="1667"/>
      <c r="Q67" s="1667"/>
      <c r="R67" s="1667"/>
      <c r="S67" s="1667"/>
      <c r="T67" s="1667"/>
      <c r="U67" s="1667"/>
      <c r="V67" s="1667"/>
    </row>
    <row r="68" spans="1:22" s="1138" customFormat="1" ht="12.6" customHeight="1" x14ac:dyDescent="0.2">
      <c r="A68" s="1128"/>
      <c r="B68" s="1668" t="s">
        <v>11296</v>
      </c>
      <c r="C68" s="520" t="s">
        <v>3911</v>
      </c>
      <c r="D68" s="1668" t="s">
        <v>21373</v>
      </c>
      <c r="E68" s="1669" t="s">
        <v>21374</v>
      </c>
      <c r="F68" s="1139" t="s">
        <v>3914</v>
      </c>
      <c r="G68" s="1681"/>
      <c r="H68" s="1682"/>
      <c r="I68" s="1667"/>
      <c r="J68" s="1667"/>
      <c r="K68" s="1667"/>
      <c r="L68" s="1667"/>
      <c r="M68" s="1667"/>
      <c r="N68" s="1667"/>
      <c r="O68" s="1667"/>
      <c r="P68" s="1667"/>
      <c r="Q68" s="1667"/>
      <c r="R68" s="1667"/>
      <c r="S68" s="1667"/>
      <c r="T68" s="1667"/>
      <c r="U68" s="1667"/>
      <c r="V68" s="1667"/>
    </row>
    <row r="69" spans="1:22" s="1138" customFormat="1" ht="12.6" customHeight="1" x14ac:dyDescent="0.2">
      <c r="A69" s="1128" t="s">
        <v>32</v>
      </c>
      <c r="B69" s="733" t="s">
        <v>3972</v>
      </c>
      <c r="C69" s="1139" t="s">
        <v>3911</v>
      </c>
      <c r="D69" s="1683">
        <v>295426</v>
      </c>
      <c r="E69" s="1132">
        <v>37438</v>
      </c>
      <c r="F69" s="1139" t="s">
        <v>3914</v>
      </c>
      <c r="G69" s="1684">
        <v>381778.73</v>
      </c>
      <c r="H69" s="1685">
        <v>379820.23</v>
      </c>
      <c r="I69" s="1667"/>
      <c r="J69" s="1667"/>
      <c r="K69" s="1667"/>
      <c r="L69" s="1667"/>
      <c r="M69" s="1667"/>
      <c r="N69" s="1667"/>
      <c r="O69" s="1667"/>
      <c r="P69" s="1667"/>
      <c r="Q69" s="1667"/>
      <c r="R69" s="1667"/>
      <c r="S69" s="1667"/>
      <c r="T69" s="1667"/>
      <c r="U69" s="1667"/>
      <c r="V69" s="1667"/>
    </row>
    <row r="70" spans="1:22" s="1138" customFormat="1" ht="12.6" customHeight="1" x14ac:dyDescent="0.2">
      <c r="A70" s="1128"/>
      <c r="B70" s="1668" t="s">
        <v>11296</v>
      </c>
      <c r="C70" s="520" t="s">
        <v>3911</v>
      </c>
      <c r="D70" s="1668" t="s">
        <v>21375</v>
      </c>
      <c r="E70" s="1669" t="s">
        <v>21376</v>
      </c>
      <c r="F70" s="1139" t="s">
        <v>3914</v>
      </c>
      <c r="G70" s="1670">
        <v>120</v>
      </c>
      <c r="H70" s="1671">
        <v>0</v>
      </c>
      <c r="I70" s="1667"/>
      <c r="J70" s="1667"/>
      <c r="K70" s="1667"/>
      <c r="L70" s="1667"/>
      <c r="M70" s="1667"/>
      <c r="N70" s="1667"/>
      <c r="O70" s="1667"/>
      <c r="P70" s="1667"/>
      <c r="Q70" s="1667"/>
      <c r="R70" s="1667"/>
      <c r="S70" s="1667"/>
      <c r="T70" s="1667"/>
      <c r="U70" s="1667"/>
      <c r="V70" s="1667"/>
    </row>
    <row r="71" spans="1:22" s="1138" customFormat="1" ht="21.6" customHeight="1" x14ac:dyDescent="0.2">
      <c r="A71" s="1690" t="s">
        <v>21380</v>
      </c>
      <c r="B71" s="1668" t="s">
        <v>11296</v>
      </c>
      <c r="C71" s="520" t="s">
        <v>3911</v>
      </c>
      <c r="D71" s="1668" t="s">
        <v>21377</v>
      </c>
      <c r="E71" s="1669" t="s">
        <v>21378</v>
      </c>
      <c r="F71" s="1139" t="s">
        <v>3914</v>
      </c>
      <c r="G71" s="1670">
        <v>688833.23</v>
      </c>
      <c r="H71" s="1671">
        <v>746403.63</v>
      </c>
      <c r="I71" s="1667"/>
      <c r="J71" s="1667"/>
      <c r="K71" s="1667"/>
      <c r="L71" s="1667"/>
      <c r="M71" s="1667"/>
      <c r="N71" s="1667"/>
      <c r="O71" s="1667"/>
      <c r="P71" s="1667"/>
      <c r="Q71" s="1667"/>
      <c r="R71" s="1667"/>
      <c r="S71" s="1667"/>
      <c r="T71" s="1667"/>
      <c r="U71" s="1667"/>
      <c r="V71" s="1667"/>
    </row>
    <row r="72" spans="1:22" s="1138" customFormat="1" ht="21.6" customHeight="1" x14ac:dyDescent="0.2">
      <c r="A72" s="1690" t="s">
        <v>21381</v>
      </c>
      <c r="B72" s="1668" t="s">
        <v>11296</v>
      </c>
      <c r="C72" s="520" t="s">
        <v>3911</v>
      </c>
      <c r="D72" s="1668" t="s">
        <v>21379</v>
      </c>
      <c r="E72" s="1669" t="s">
        <v>21378</v>
      </c>
      <c r="F72" s="1139" t="s">
        <v>3914</v>
      </c>
      <c r="G72" s="1672">
        <v>0</v>
      </c>
      <c r="H72" s="91">
        <v>0</v>
      </c>
      <c r="I72" s="1667"/>
      <c r="J72" s="1667"/>
      <c r="K72" s="1667"/>
      <c r="L72" s="1667"/>
      <c r="M72" s="1667"/>
      <c r="N72" s="1667"/>
      <c r="O72" s="1667"/>
      <c r="P72" s="1667"/>
      <c r="Q72" s="1667"/>
      <c r="R72" s="1667"/>
      <c r="S72" s="1667"/>
      <c r="T72" s="1667"/>
      <c r="U72" s="1667"/>
      <c r="V72" s="1667"/>
    </row>
    <row r="73" spans="1:22" s="1138" customFormat="1" ht="12.6" customHeight="1" x14ac:dyDescent="0.2">
      <c r="A73" s="1128" t="s">
        <v>4137</v>
      </c>
      <c r="B73" s="733"/>
      <c r="C73" s="1139"/>
      <c r="D73" s="1129"/>
      <c r="E73" s="1132"/>
      <c r="F73" s="1139"/>
      <c r="G73" s="1684"/>
      <c r="H73" s="1685"/>
      <c r="I73" s="1667"/>
      <c r="J73" s="1667"/>
      <c r="K73" s="1667"/>
      <c r="L73" s="1667"/>
      <c r="M73" s="1667"/>
      <c r="N73" s="1667"/>
      <c r="O73" s="1667"/>
      <c r="P73" s="1667"/>
      <c r="Q73" s="1667"/>
      <c r="R73" s="1667"/>
      <c r="S73" s="1667"/>
      <c r="T73" s="1667"/>
      <c r="U73" s="1667"/>
      <c r="V73" s="1667"/>
    </row>
    <row r="74" spans="1:22" s="1138" customFormat="1" ht="12.6" customHeight="1" x14ac:dyDescent="0.2">
      <c r="A74" s="1128" t="s">
        <v>33</v>
      </c>
      <c r="B74" s="733"/>
      <c r="C74" s="1139"/>
      <c r="D74" s="1129"/>
      <c r="E74" s="1132"/>
      <c r="F74" s="1139"/>
      <c r="G74" s="1684"/>
      <c r="H74" s="1685"/>
      <c r="I74" s="1667"/>
      <c r="J74" s="1667"/>
      <c r="K74" s="1667"/>
      <c r="L74" s="1667"/>
      <c r="M74" s="1667"/>
      <c r="N74" s="1667"/>
      <c r="O74" s="1667"/>
      <c r="P74" s="1667"/>
      <c r="Q74" s="1667"/>
      <c r="R74" s="1667"/>
      <c r="S74" s="1667"/>
      <c r="T74" s="1667"/>
      <c r="U74" s="1667"/>
      <c r="V74" s="1667"/>
    </row>
    <row r="75" spans="1:22" s="1138" customFormat="1" ht="12.6" customHeight="1" x14ac:dyDescent="0.2">
      <c r="A75" s="1691" t="s">
        <v>3973</v>
      </c>
      <c r="B75" s="733" t="s">
        <v>3972</v>
      </c>
      <c r="C75" s="1139" t="s">
        <v>3974</v>
      </c>
      <c r="D75" s="1139" t="s">
        <v>3975</v>
      </c>
      <c r="E75" s="1132">
        <v>43374</v>
      </c>
      <c r="F75" s="1139" t="s">
        <v>3914</v>
      </c>
      <c r="G75" s="1684">
        <v>3276418.91</v>
      </c>
      <c r="H75" s="1685">
        <v>106614.25</v>
      </c>
      <c r="I75" s="1667"/>
      <c r="J75" s="1667"/>
      <c r="K75" s="1667"/>
      <c r="L75" s="1667"/>
      <c r="M75" s="1667"/>
      <c r="N75" s="1667"/>
      <c r="O75" s="1667"/>
      <c r="P75" s="1667"/>
      <c r="Q75" s="1667"/>
      <c r="R75" s="1667"/>
      <c r="S75" s="1667"/>
      <c r="T75" s="1667"/>
      <c r="U75" s="1667"/>
      <c r="V75" s="1667"/>
    </row>
    <row r="76" spans="1:22" s="1138" customFormat="1" ht="12.6" customHeight="1" x14ac:dyDescent="0.2">
      <c r="A76" s="1691" t="s">
        <v>3973</v>
      </c>
      <c r="B76" s="1668" t="s">
        <v>11296</v>
      </c>
      <c r="C76" s="520" t="s">
        <v>3911</v>
      </c>
      <c r="D76" s="520" t="s">
        <v>21382</v>
      </c>
      <c r="E76" s="1687" t="s">
        <v>21383</v>
      </c>
      <c r="F76" s="1139" t="s">
        <v>3914</v>
      </c>
      <c r="G76" s="1672">
        <v>0</v>
      </c>
      <c r="H76" s="1671">
        <v>5200.05</v>
      </c>
      <c r="I76" s="1667"/>
      <c r="J76" s="1667"/>
      <c r="K76" s="1667"/>
      <c r="L76" s="1667"/>
      <c r="M76" s="1667"/>
      <c r="N76" s="1667"/>
      <c r="O76" s="1667"/>
      <c r="P76" s="1667"/>
      <c r="Q76" s="1667"/>
      <c r="R76" s="1667"/>
      <c r="S76" s="1667"/>
      <c r="T76" s="1667"/>
      <c r="U76" s="1667"/>
      <c r="V76" s="1667"/>
    </row>
    <row r="77" spans="1:22" s="1138" customFormat="1" ht="12.6" customHeight="1" x14ac:dyDescent="0.2">
      <c r="A77" s="1691" t="s">
        <v>3976</v>
      </c>
      <c r="B77" s="733" t="s">
        <v>3972</v>
      </c>
      <c r="C77" s="1139" t="s">
        <v>3974</v>
      </c>
      <c r="D77" s="1139" t="s">
        <v>3977</v>
      </c>
      <c r="E77" s="1132">
        <v>38596</v>
      </c>
      <c r="F77" s="1139" t="s">
        <v>3914</v>
      </c>
      <c r="G77" s="1684">
        <v>7769.35</v>
      </c>
      <c r="H77" s="1685">
        <v>7559.35</v>
      </c>
      <c r="I77" s="1667"/>
      <c r="J77" s="1667"/>
      <c r="K77" s="1667"/>
      <c r="L77" s="1667"/>
      <c r="M77" s="1667"/>
      <c r="N77" s="1667"/>
      <c r="O77" s="1667"/>
      <c r="P77" s="1667"/>
      <c r="Q77" s="1667"/>
      <c r="R77" s="1667"/>
      <c r="S77" s="1667"/>
      <c r="T77" s="1667"/>
      <c r="U77" s="1667"/>
      <c r="V77" s="1667"/>
    </row>
    <row r="78" spans="1:22" s="1138" customFormat="1" ht="12.6" customHeight="1" x14ac:dyDescent="0.2">
      <c r="A78" s="1691" t="s">
        <v>3978</v>
      </c>
      <c r="B78" s="733" t="s">
        <v>3972</v>
      </c>
      <c r="C78" s="1139" t="s">
        <v>3974</v>
      </c>
      <c r="D78" s="1139" t="s">
        <v>3979</v>
      </c>
      <c r="E78" s="1132">
        <v>38991</v>
      </c>
      <c r="F78" s="1139" t="s">
        <v>3914</v>
      </c>
      <c r="G78" s="1684">
        <v>13850.14</v>
      </c>
      <c r="H78" s="1685">
        <v>13640.14</v>
      </c>
      <c r="I78" s="1667"/>
      <c r="J78" s="1667"/>
      <c r="K78" s="1667"/>
      <c r="L78" s="1667"/>
      <c r="M78" s="1667"/>
      <c r="N78" s="1667"/>
      <c r="O78" s="1667"/>
      <c r="P78" s="1667"/>
      <c r="Q78" s="1667"/>
      <c r="R78" s="1667"/>
      <c r="S78" s="1667"/>
      <c r="T78" s="1667"/>
      <c r="U78" s="1667"/>
      <c r="V78" s="1667"/>
    </row>
    <row r="79" spans="1:22" s="1138" customFormat="1" ht="12.6" customHeight="1" x14ac:dyDescent="0.2">
      <c r="A79" s="1128" t="s">
        <v>34</v>
      </c>
      <c r="B79" s="733"/>
      <c r="C79" s="1139"/>
      <c r="D79" s="1129"/>
      <c r="E79" s="1132"/>
      <c r="F79" s="1139"/>
      <c r="G79" s="1684"/>
      <c r="H79" s="1685"/>
      <c r="I79" s="1667"/>
      <c r="J79" s="1667"/>
      <c r="K79" s="1667"/>
      <c r="L79" s="1667"/>
      <c r="M79" s="1667"/>
      <c r="N79" s="1667"/>
      <c r="O79" s="1667"/>
      <c r="P79" s="1667"/>
      <c r="Q79" s="1667"/>
      <c r="R79" s="1667"/>
      <c r="S79" s="1667"/>
      <c r="T79" s="1667"/>
      <c r="U79" s="1667"/>
      <c r="V79" s="1667"/>
    </row>
    <row r="80" spans="1:22" s="1138" customFormat="1" ht="12.6" customHeight="1" x14ac:dyDescent="0.2">
      <c r="A80" s="1128" t="s">
        <v>4189</v>
      </c>
      <c r="B80" s="733"/>
      <c r="C80" s="1139"/>
      <c r="D80" s="1129"/>
      <c r="E80" s="1132"/>
      <c r="F80" s="1139"/>
      <c r="G80" s="1684"/>
      <c r="H80" s="1685"/>
      <c r="I80" s="1667"/>
      <c r="J80" s="1667"/>
      <c r="K80" s="1667"/>
      <c r="L80" s="1667"/>
      <c r="M80" s="1667"/>
      <c r="N80" s="1667"/>
      <c r="O80" s="1667"/>
      <c r="P80" s="1667"/>
      <c r="Q80" s="1667"/>
      <c r="R80" s="1667"/>
      <c r="S80" s="1667"/>
      <c r="T80" s="1667"/>
      <c r="U80" s="1667"/>
      <c r="V80" s="1667"/>
    </row>
    <row r="81" spans="1:22" s="1138" customFormat="1" ht="12.6" customHeight="1" x14ac:dyDescent="0.2">
      <c r="A81" s="1128" t="s">
        <v>35</v>
      </c>
      <c r="B81" s="733"/>
      <c r="C81" s="1139"/>
      <c r="D81" s="1129"/>
      <c r="E81" s="1132"/>
      <c r="F81" s="1139"/>
      <c r="G81" s="1684"/>
      <c r="H81" s="1685"/>
      <c r="I81" s="1667"/>
      <c r="J81" s="1667"/>
      <c r="K81" s="1667"/>
      <c r="L81" s="1667"/>
      <c r="M81" s="1667"/>
      <c r="N81" s="1667"/>
      <c r="O81" s="1667"/>
      <c r="P81" s="1667"/>
      <c r="Q81" s="1667"/>
      <c r="R81" s="1667"/>
      <c r="S81" s="1667"/>
      <c r="T81" s="1667"/>
      <c r="U81" s="1667"/>
      <c r="V81" s="1667"/>
    </row>
    <row r="82" spans="1:22" s="1138" customFormat="1" ht="12.6" customHeight="1" x14ac:dyDescent="0.2">
      <c r="A82" s="1128" t="s">
        <v>36</v>
      </c>
      <c r="B82" s="733"/>
      <c r="C82" s="1139"/>
      <c r="D82" s="1129"/>
      <c r="E82" s="1132"/>
      <c r="F82" s="1139"/>
      <c r="G82" s="1684"/>
      <c r="H82" s="1685"/>
      <c r="I82" s="1667"/>
      <c r="J82" s="1667"/>
      <c r="K82" s="1667"/>
      <c r="L82" s="1667"/>
      <c r="M82" s="1667"/>
      <c r="N82" s="1667"/>
      <c r="O82" s="1667"/>
      <c r="P82" s="1667"/>
      <c r="Q82" s="1667"/>
      <c r="R82" s="1667"/>
      <c r="S82" s="1667"/>
      <c r="T82" s="1667"/>
      <c r="U82" s="1667"/>
      <c r="V82" s="1667"/>
    </row>
    <row r="83" spans="1:22" s="1138" customFormat="1" ht="12.6" customHeight="1" x14ac:dyDescent="0.2">
      <c r="A83" s="1128" t="s">
        <v>37</v>
      </c>
      <c r="B83" s="733"/>
      <c r="C83" s="1139"/>
      <c r="D83" s="1129"/>
      <c r="E83" s="1132"/>
      <c r="F83" s="1139"/>
      <c r="G83" s="1684"/>
      <c r="H83" s="1685"/>
      <c r="I83" s="1667"/>
      <c r="J83" s="1667"/>
      <c r="K83" s="1667"/>
      <c r="L83" s="1667"/>
      <c r="M83" s="1667"/>
      <c r="N83" s="1667"/>
      <c r="O83" s="1667"/>
      <c r="P83" s="1667"/>
      <c r="Q83" s="1667"/>
      <c r="R83" s="1667"/>
      <c r="S83" s="1667"/>
      <c r="T83" s="1667"/>
      <c r="U83" s="1667"/>
      <c r="V83" s="1667"/>
    </row>
    <row r="84" spans="1:22" s="1138" customFormat="1" ht="12.6" customHeight="1" x14ac:dyDescent="0.2">
      <c r="A84" s="1128" t="s">
        <v>246</v>
      </c>
      <c r="B84" s="733"/>
      <c r="C84" s="1139"/>
      <c r="D84" s="1129"/>
      <c r="E84" s="1132"/>
      <c r="F84" s="1139"/>
      <c r="G84" s="1684"/>
      <c r="H84" s="1685"/>
      <c r="I84" s="1667"/>
      <c r="J84" s="1667"/>
      <c r="K84" s="1667"/>
      <c r="L84" s="1667"/>
      <c r="M84" s="1667"/>
      <c r="N84" s="1667"/>
      <c r="O84" s="1667"/>
      <c r="P84" s="1667"/>
      <c r="Q84" s="1667"/>
      <c r="R84" s="1667"/>
      <c r="S84" s="1667"/>
      <c r="T84" s="1667"/>
      <c r="U84" s="1667"/>
      <c r="V84" s="1667"/>
    </row>
    <row r="85" spans="1:22" s="1138" customFormat="1" ht="12.6" customHeight="1" x14ac:dyDescent="0.2">
      <c r="A85" s="1691" t="s">
        <v>3980</v>
      </c>
      <c r="B85" s="733" t="s">
        <v>3972</v>
      </c>
      <c r="C85" s="1139" t="s">
        <v>3981</v>
      </c>
      <c r="D85" s="1683" t="s">
        <v>3982</v>
      </c>
      <c r="E85" s="1132">
        <v>37196</v>
      </c>
      <c r="F85" s="1139" t="s">
        <v>3914</v>
      </c>
      <c r="G85" s="1684">
        <v>9086.73</v>
      </c>
      <c r="H85" s="1685">
        <v>9086.73</v>
      </c>
      <c r="I85" s="1667"/>
      <c r="J85" s="1667"/>
      <c r="K85" s="1667"/>
      <c r="L85" s="1667"/>
      <c r="M85" s="1667"/>
      <c r="N85" s="1667"/>
      <c r="O85" s="1667"/>
      <c r="P85" s="1667"/>
      <c r="Q85" s="1667"/>
      <c r="R85" s="1667"/>
      <c r="S85" s="1667"/>
      <c r="T85" s="1667"/>
      <c r="U85" s="1667"/>
      <c r="V85" s="1667"/>
    </row>
    <row r="86" spans="1:22" s="1138" customFormat="1" ht="12.6" customHeight="1" x14ac:dyDescent="0.2">
      <c r="A86" s="1691" t="s">
        <v>3983</v>
      </c>
      <c r="B86" s="733" t="s">
        <v>3972</v>
      </c>
      <c r="C86" s="1139" t="s">
        <v>3981</v>
      </c>
      <c r="D86" s="1683" t="s">
        <v>3984</v>
      </c>
      <c r="E86" s="1132">
        <v>38384</v>
      </c>
      <c r="F86" s="1139" t="s">
        <v>3914</v>
      </c>
      <c r="G86" s="1688">
        <v>0</v>
      </c>
      <c r="H86" s="1685">
        <v>6303.19</v>
      </c>
      <c r="I86" s="1667"/>
      <c r="J86" s="1667"/>
      <c r="K86" s="1667"/>
      <c r="L86" s="1667"/>
      <c r="M86" s="1667"/>
      <c r="N86" s="1667"/>
      <c r="O86" s="1667"/>
      <c r="P86" s="1667"/>
      <c r="Q86" s="1667"/>
      <c r="R86" s="1667"/>
      <c r="S86" s="1667"/>
      <c r="T86" s="1667"/>
      <c r="U86" s="1667"/>
      <c r="V86" s="1667"/>
    </row>
    <row r="87" spans="1:22" s="1138" customFormat="1" ht="12.6" customHeight="1" x14ac:dyDescent="0.2">
      <c r="A87" s="1691" t="s">
        <v>3985</v>
      </c>
      <c r="B87" s="733" t="s">
        <v>3972</v>
      </c>
      <c r="C87" s="1139" t="s">
        <v>3981</v>
      </c>
      <c r="D87" s="1683">
        <v>68315360</v>
      </c>
      <c r="E87" s="1132">
        <v>41030</v>
      </c>
      <c r="F87" s="1139" t="s">
        <v>3914</v>
      </c>
      <c r="G87" s="1684">
        <v>671590.3</v>
      </c>
      <c r="H87" s="1685">
        <v>478676.08</v>
      </c>
      <c r="I87" s="1667"/>
      <c r="J87" s="1667"/>
      <c r="K87" s="1667"/>
      <c r="L87" s="1667"/>
      <c r="M87" s="1667"/>
      <c r="N87" s="1667"/>
      <c r="O87" s="1667"/>
      <c r="P87" s="1667"/>
      <c r="Q87" s="1667"/>
      <c r="R87" s="1667"/>
      <c r="S87" s="1667"/>
      <c r="T87" s="1667"/>
      <c r="U87" s="1667"/>
      <c r="V87" s="1667"/>
    </row>
    <row r="88" spans="1:22" s="1138" customFormat="1" ht="12.6" customHeight="1" x14ac:dyDescent="0.2">
      <c r="A88" s="1691" t="s">
        <v>3986</v>
      </c>
      <c r="B88" s="733" t="s">
        <v>3972</v>
      </c>
      <c r="C88" s="1139" t="s">
        <v>3981</v>
      </c>
      <c r="D88" s="1683">
        <v>68352819</v>
      </c>
      <c r="E88" s="1132">
        <v>42125</v>
      </c>
      <c r="F88" s="1139" t="s">
        <v>3914</v>
      </c>
      <c r="G88" s="1688">
        <v>0</v>
      </c>
      <c r="H88" s="1689">
        <v>0</v>
      </c>
      <c r="I88" s="1667"/>
      <c r="J88" s="1667"/>
      <c r="K88" s="1667"/>
      <c r="L88" s="1667"/>
      <c r="M88" s="1667"/>
      <c r="N88" s="1667"/>
      <c r="O88" s="1667"/>
      <c r="P88" s="1667"/>
      <c r="Q88" s="1667"/>
      <c r="R88" s="1667"/>
      <c r="S88" s="1667"/>
      <c r="T88" s="1667"/>
      <c r="U88" s="1667"/>
      <c r="V88" s="1667"/>
    </row>
    <row r="89" spans="1:22" s="1138" customFormat="1" ht="12.6" customHeight="1" x14ac:dyDescent="0.2">
      <c r="A89" s="1691" t="s">
        <v>3987</v>
      </c>
      <c r="B89" s="733" t="s">
        <v>3972</v>
      </c>
      <c r="C89" s="1139" t="s">
        <v>3981</v>
      </c>
      <c r="D89" s="1683">
        <v>68376475</v>
      </c>
      <c r="E89" s="1132">
        <v>43132</v>
      </c>
      <c r="F89" s="1139" t="s">
        <v>3914</v>
      </c>
      <c r="G89" s="1684">
        <v>112203.07</v>
      </c>
      <c r="H89" s="1685">
        <v>112203.07</v>
      </c>
      <c r="I89" s="1667"/>
      <c r="J89" s="1667"/>
      <c r="K89" s="1667"/>
      <c r="L89" s="1667"/>
      <c r="M89" s="1667"/>
      <c r="N89" s="1667"/>
      <c r="O89" s="1667"/>
      <c r="P89" s="1667"/>
      <c r="Q89" s="1667"/>
      <c r="R89" s="1667"/>
      <c r="S89" s="1667"/>
      <c r="T89" s="1667"/>
      <c r="U89" s="1667"/>
      <c r="V89" s="1667"/>
    </row>
    <row r="90" spans="1:22" s="1138" customFormat="1" ht="12.6" customHeight="1" thickBot="1" x14ac:dyDescent="0.25">
      <c r="A90" s="2026" t="s">
        <v>0</v>
      </c>
      <c r="B90" s="2027"/>
      <c r="C90" s="2027"/>
      <c r="D90" s="2027"/>
      <c r="E90" s="2027"/>
      <c r="F90" s="1099" t="s">
        <v>3914</v>
      </c>
      <c r="G90" s="1572">
        <f>+SUMIF(F67:F89,F90,G67:G89)</f>
        <v>5161650.46</v>
      </c>
      <c r="H90" s="500">
        <f>+SUMIF(F67:F89,F90,H67:H89)</f>
        <v>1865506.72</v>
      </c>
    </row>
    <row r="91" spans="1:22" ht="20.45" customHeight="1" thickTop="1" thickBot="1" x14ac:dyDescent="0.25">
      <c r="A91" s="1980" t="s">
        <v>3988</v>
      </c>
      <c r="B91" s="1980"/>
      <c r="C91" s="1980"/>
      <c r="D91" s="1980"/>
      <c r="E91" s="1980"/>
      <c r="F91" s="1980"/>
      <c r="G91" s="1980"/>
      <c r="H91" s="1980"/>
    </row>
    <row r="92" spans="1:22" s="1138" customFormat="1" ht="12.6" customHeight="1" thickTop="1" x14ac:dyDescent="0.2">
      <c r="A92" s="1123" t="s">
        <v>31</v>
      </c>
      <c r="B92" s="1141" t="s">
        <v>3989</v>
      </c>
      <c r="C92" s="1673" t="s">
        <v>3981</v>
      </c>
      <c r="D92" s="1680">
        <v>876003</v>
      </c>
      <c r="E92" s="1692">
        <v>2009</v>
      </c>
      <c r="F92" s="1673" t="s">
        <v>3990</v>
      </c>
      <c r="G92" s="1126">
        <v>0</v>
      </c>
      <c r="H92" s="1127">
        <v>0</v>
      </c>
      <c r="I92" s="1667"/>
      <c r="J92" s="1667"/>
      <c r="K92" s="1667"/>
      <c r="L92" s="1667"/>
      <c r="M92" s="1667"/>
      <c r="N92" s="1667"/>
      <c r="O92" s="1667"/>
      <c r="P92" s="1667"/>
      <c r="Q92" s="1667"/>
      <c r="R92" s="1667"/>
      <c r="S92" s="1667"/>
      <c r="T92" s="1667"/>
      <c r="U92" s="1667"/>
      <c r="V92" s="1667"/>
    </row>
    <row r="93" spans="1:22" s="1138" customFormat="1" ht="12.6" customHeight="1" x14ac:dyDescent="0.2">
      <c r="A93" s="1128"/>
      <c r="B93" s="733"/>
      <c r="C93" s="1139"/>
      <c r="D93" s="1683"/>
      <c r="E93" s="1132"/>
      <c r="F93" s="1139"/>
      <c r="G93" s="1129"/>
      <c r="H93" s="1130"/>
      <c r="I93" s="1667"/>
      <c r="J93" s="1667"/>
      <c r="K93" s="1667"/>
      <c r="L93" s="1667"/>
      <c r="M93" s="1667"/>
      <c r="N93" s="1667"/>
      <c r="O93" s="1667"/>
      <c r="P93" s="1667"/>
      <c r="Q93" s="1667"/>
      <c r="R93" s="1667"/>
      <c r="S93" s="1667"/>
      <c r="T93" s="1667"/>
      <c r="U93" s="1667"/>
      <c r="V93" s="1667"/>
    </row>
    <row r="94" spans="1:22" s="1138" customFormat="1" ht="12.6" customHeight="1" x14ac:dyDescent="0.2">
      <c r="A94" s="1128" t="s">
        <v>33</v>
      </c>
      <c r="B94" s="733" t="s">
        <v>3989</v>
      </c>
      <c r="C94" s="1139" t="s">
        <v>3981</v>
      </c>
      <c r="D94" s="1683">
        <v>68385288</v>
      </c>
      <c r="E94" s="1132"/>
      <c r="F94" s="1139" t="s">
        <v>3990</v>
      </c>
      <c r="G94" s="1129">
        <v>0</v>
      </c>
      <c r="H94" s="1130">
        <v>0</v>
      </c>
      <c r="I94" s="1667"/>
      <c r="J94" s="1667"/>
      <c r="K94" s="1667"/>
      <c r="L94" s="1667"/>
      <c r="M94" s="1667"/>
      <c r="N94" s="1667"/>
      <c r="O94" s="1667"/>
      <c r="P94" s="1667"/>
      <c r="Q94" s="1667"/>
      <c r="R94" s="1667"/>
      <c r="S94" s="1667"/>
      <c r="T94" s="1667"/>
      <c r="U94" s="1667"/>
      <c r="V94" s="1667"/>
    </row>
    <row r="95" spans="1:22" s="1138" customFormat="1" ht="12.6" customHeight="1" x14ac:dyDescent="0.2">
      <c r="A95" s="1128"/>
      <c r="B95" s="733"/>
      <c r="C95" s="1139"/>
      <c r="D95" s="1683"/>
      <c r="E95" s="1132"/>
      <c r="F95" s="1139"/>
      <c r="G95" s="1129"/>
      <c r="H95" s="1130"/>
      <c r="I95" s="1667"/>
      <c r="J95" s="1667"/>
      <c r="K95" s="1667"/>
      <c r="L95" s="1667"/>
      <c r="M95" s="1667"/>
      <c r="N95" s="1667"/>
      <c r="O95" s="1667"/>
      <c r="P95" s="1667"/>
      <c r="Q95" s="1667"/>
      <c r="R95" s="1667"/>
      <c r="S95" s="1667"/>
      <c r="T95" s="1667"/>
      <c r="U95" s="1667"/>
      <c r="V95" s="1667"/>
    </row>
    <row r="96" spans="1:22" s="1138" customFormat="1" ht="12.6" customHeight="1" x14ac:dyDescent="0.2">
      <c r="A96" s="1128" t="s">
        <v>3991</v>
      </c>
      <c r="B96" s="733" t="s">
        <v>3989</v>
      </c>
      <c r="C96" s="1139" t="s">
        <v>3981</v>
      </c>
      <c r="D96" s="1683">
        <v>68375096</v>
      </c>
      <c r="E96" s="1132"/>
      <c r="F96" s="1139" t="s">
        <v>3990</v>
      </c>
      <c r="G96" s="1129">
        <v>0</v>
      </c>
      <c r="H96" s="1130">
        <v>7927</v>
      </c>
      <c r="I96" s="1667"/>
      <c r="J96" s="1667"/>
      <c r="K96" s="1667"/>
      <c r="L96" s="1667"/>
      <c r="M96" s="1667"/>
      <c r="N96" s="1667"/>
      <c r="O96" s="1667"/>
      <c r="P96" s="1667"/>
      <c r="Q96" s="1667"/>
      <c r="R96" s="1667"/>
      <c r="S96" s="1667"/>
      <c r="T96" s="1667"/>
      <c r="U96" s="1667"/>
      <c r="V96" s="1667"/>
    </row>
    <row r="97" spans="1:22" s="1138" customFormat="1" ht="12.6" customHeight="1" x14ac:dyDescent="0.2">
      <c r="A97" s="1128"/>
      <c r="B97" s="1679"/>
      <c r="C97" s="1129"/>
      <c r="D97" s="1129"/>
      <c r="E97" s="1132"/>
      <c r="F97" s="1139"/>
      <c r="G97" s="1129"/>
      <c r="H97" s="1130"/>
      <c r="I97" s="1667"/>
      <c r="J97" s="1667"/>
      <c r="K97" s="1667"/>
      <c r="L97" s="1667"/>
      <c r="M97" s="1667"/>
      <c r="N97" s="1667"/>
      <c r="O97" s="1667"/>
      <c r="P97" s="1667"/>
      <c r="Q97" s="1667"/>
      <c r="R97" s="1667"/>
      <c r="S97" s="1667"/>
      <c r="T97" s="1667"/>
      <c r="U97" s="1667"/>
      <c r="V97" s="1667"/>
    </row>
    <row r="98" spans="1:22" s="1138" customFormat="1" ht="12.6" customHeight="1" thickBot="1" x14ac:dyDescent="0.25">
      <c r="A98" s="2026" t="s">
        <v>0</v>
      </c>
      <c r="B98" s="2027"/>
      <c r="C98" s="2027"/>
      <c r="D98" s="2027"/>
      <c r="E98" s="2027"/>
      <c r="F98" s="1099" t="s">
        <v>3914</v>
      </c>
      <c r="G98" s="1100">
        <f>+SUMIF(F93:F96,F98,G93:G96)</f>
        <v>0</v>
      </c>
      <c r="H98" s="1101">
        <f>+SUMIF(F93:F96,F98,H93:H96)</f>
        <v>7927</v>
      </c>
    </row>
    <row r="99" spans="1:22" ht="25.9" customHeight="1" thickTop="1" thickBot="1" x14ac:dyDescent="0.25">
      <c r="A99" s="2025" t="s">
        <v>2416</v>
      </c>
      <c r="B99" s="2025"/>
      <c r="C99" s="2025"/>
      <c r="D99" s="2025"/>
      <c r="E99" s="2025"/>
      <c r="F99" s="2025"/>
      <c r="G99" s="2025"/>
      <c r="H99" s="2025"/>
    </row>
    <row r="100" spans="1:22" s="1138" customFormat="1" ht="12.6" customHeight="1" thickTop="1" x14ac:dyDescent="0.2">
      <c r="A100" s="1123" t="s">
        <v>31</v>
      </c>
      <c r="B100" s="1141" t="s">
        <v>3992</v>
      </c>
      <c r="C100" s="1673" t="s">
        <v>3911</v>
      </c>
      <c r="D100" s="1141" t="s">
        <v>3993</v>
      </c>
      <c r="E100" s="1693">
        <v>41275</v>
      </c>
      <c r="F100" s="1673" t="s">
        <v>3914</v>
      </c>
      <c r="G100" s="585">
        <v>4068789.84</v>
      </c>
      <c r="H100" s="595">
        <v>4999618.75</v>
      </c>
    </row>
    <row r="101" spans="1:22" s="1138" customFormat="1" ht="12.6" customHeight="1" x14ac:dyDescent="0.2">
      <c r="A101" s="1128" t="s">
        <v>32</v>
      </c>
      <c r="B101" s="733" t="s">
        <v>3992</v>
      </c>
      <c r="C101" s="1139" t="s">
        <v>3911</v>
      </c>
      <c r="D101" s="733" t="s">
        <v>3994</v>
      </c>
      <c r="E101" s="1140">
        <v>37342</v>
      </c>
      <c r="F101" s="1139" t="s">
        <v>3914</v>
      </c>
      <c r="G101" s="588">
        <v>14249.07</v>
      </c>
      <c r="H101" s="596">
        <v>3926.73</v>
      </c>
    </row>
    <row r="102" spans="1:22" s="1138" customFormat="1" ht="12.6" customHeight="1" x14ac:dyDescent="0.2">
      <c r="A102" s="1128"/>
      <c r="B102" s="733" t="s">
        <v>3992</v>
      </c>
      <c r="C102" s="1139" t="s">
        <v>3911</v>
      </c>
      <c r="D102" s="733" t="s">
        <v>3995</v>
      </c>
      <c r="E102" s="1140">
        <v>39813</v>
      </c>
      <c r="F102" s="1139" t="s">
        <v>3914</v>
      </c>
      <c r="G102" s="588">
        <v>61550.38</v>
      </c>
      <c r="H102" s="596">
        <v>153612.51999999999</v>
      </c>
    </row>
    <row r="103" spans="1:22" s="1138" customFormat="1" ht="12.6" customHeight="1" x14ac:dyDescent="0.2">
      <c r="A103" s="1128"/>
      <c r="B103" s="733" t="s">
        <v>3992</v>
      </c>
      <c r="C103" s="1139" t="s">
        <v>3911</v>
      </c>
      <c r="D103" s="733" t="s">
        <v>3996</v>
      </c>
      <c r="E103" s="1140">
        <v>40056</v>
      </c>
      <c r="F103" s="1139" t="s">
        <v>3914</v>
      </c>
      <c r="G103" s="588">
        <v>443828.33</v>
      </c>
      <c r="H103" s="596">
        <v>473241.67</v>
      </c>
    </row>
    <row r="104" spans="1:22" s="1138" customFormat="1" ht="12.6" customHeight="1" x14ac:dyDescent="0.2">
      <c r="A104" s="1128"/>
      <c r="B104" s="733" t="s">
        <v>3992</v>
      </c>
      <c r="C104" s="1139" t="s">
        <v>3911</v>
      </c>
      <c r="D104" s="733" t="s">
        <v>3997</v>
      </c>
      <c r="E104" s="1140">
        <v>40086</v>
      </c>
      <c r="F104" s="1139" t="s">
        <v>3914</v>
      </c>
      <c r="G104" s="588">
        <v>0</v>
      </c>
      <c r="H104" s="596">
        <v>0</v>
      </c>
    </row>
    <row r="105" spans="1:22" s="1138" customFormat="1" ht="12.6" customHeight="1" x14ac:dyDescent="0.2">
      <c r="A105" s="1128"/>
      <c r="B105" s="733" t="s">
        <v>3992</v>
      </c>
      <c r="C105" s="1139" t="s">
        <v>3911</v>
      </c>
      <c r="D105" s="733" t="s">
        <v>3998</v>
      </c>
      <c r="E105" s="1140">
        <v>43165</v>
      </c>
      <c r="F105" s="1139" t="s">
        <v>3914</v>
      </c>
      <c r="G105" s="588">
        <v>3037.88</v>
      </c>
      <c r="H105" s="596">
        <v>3037.88</v>
      </c>
    </row>
    <row r="106" spans="1:22" s="1138" customFormat="1" ht="12.6" customHeight="1" x14ac:dyDescent="0.2">
      <c r="A106" s="1128"/>
      <c r="B106" s="733" t="s">
        <v>3992</v>
      </c>
      <c r="C106" s="1139" t="s">
        <v>3999</v>
      </c>
      <c r="D106" s="733" t="s">
        <v>4000</v>
      </c>
      <c r="E106" s="1140">
        <v>37791</v>
      </c>
      <c r="F106" s="1139" t="s">
        <v>3914</v>
      </c>
      <c r="G106" s="588">
        <v>20</v>
      </c>
      <c r="H106" s="596">
        <v>20</v>
      </c>
    </row>
    <row r="107" spans="1:22" s="1138" customFormat="1" ht="12.6" customHeight="1" x14ac:dyDescent="0.2">
      <c r="A107" s="1128"/>
      <c r="B107" s="733" t="s">
        <v>3992</v>
      </c>
      <c r="C107" s="1139" t="s">
        <v>3999</v>
      </c>
      <c r="D107" s="733" t="s">
        <v>4001</v>
      </c>
      <c r="E107" s="1140">
        <v>38121</v>
      </c>
      <c r="F107" s="1139" t="s">
        <v>3914</v>
      </c>
      <c r="G107" s="588">
        <v>117285.85</v>
      </c>
      <c r="H107" s="596">
        <v>124556.07</v>
      </c>
    </row>
    <row r="108" spans="1:22" s="1138" customFormat="1" ht="12.6" customHeight="1" x14ac:dyDescent="0.2">
      <c r="A108" s="1128"/>
      <c r="B108" s="733" t="s">
        <v>3992</v>
      </c>
      <c r="C108" s="1139" t="s">
        <v>3999</v>
      </c>
      <c r="D108" s="733" t="s">
        <v>4002</v>
      </c>
      <c r="E108" s="1140">
        <v>35264</v>
      </c>
      <c r="F108" s="1139" t="s">
        <v>3931</v>
      </c>
      <c r="G108" s="588">
        <v>693.3128700000243</v>
      </c>
      <c r="H108" s="596">
        <v>462.20660000002653</v>
      </c>
    </row>
    <row r="109" spans="1:22" s="1138" customFormat="1" ht="12.6" customHeight="1" x14ac:dyDescent="0.2">
      <c r="A109" s="1128"/>
      <c r="B109" s="733" t="s">
        <v>3992</v>
      </c>
      <c r="C109" s="1139" t="s">
        <v>4003</v>
      </c>
      <c r="D109" s="733" t="s">
        <v>4004</v>
      </c>
      <c r="E109" s="1140">
        <v>37747</v>
      </c>
      <c r="F109" s="1139" t="s">
        <v>3914</v>
      </c>
      <c r="G109" s="588">
        <v>-809.06</v>
      </c>
      <c r="H109" s="596">
        <v>-60</v>
      </c>
    </row>
    <row r="110" spans="1:22" s="1138" customFormat="1" ht="12.6" customHeight="1" x14ac:dyDescent="0.2">
      <c r="A110" s="1128"/>
      <c r="B110" s="733" t="s">
        <v>3992</v>
      </c>
      <c r="C110" s="1139" t="s">
        <v>4003</v>
      </c>
      <c r="D110" s="733" t="s">
        <v>4005</v>
      </c>
      <c r="E110" s="1140">
        <v>34724</v>
      </c>
      <c r="F110" s="1139" t="s">
        <v>3914</v>
      </c>
      <c r="G110" s="588">
        <v>19759.580000000002</v>
      </c>
      <c r="H110" s="596">
        <v>11149.15</v>
      </c>
    </row>
    <row r="111" spans="1:22" s="1138" customFormat="1" ht="12.6" customHeight="1" x14ac:dyDescent="0.2">
      <c r="A111" s="1128"/>
      <c r="B111" s="733" t="s">
        <v>3992</v>
      </c>
      <c r="C111" s="1139" t="s">
        <v>4003</v>
      </c>
      <c r="D111" s="733" t="s">
        <v>4006</v>
      </c>
      <c r="E111" s="1140">
        <v>43063</v>
      </c>
      <c r="F111" s="1139" t="s">
        <v>3914</v>
      </c>
      <c r="G111" s="588">
        <v>6200.9</v>
      </c>
      <c r="H111" s="596">
        <v>845528.9</v>
      </c>
    </row>
    <row r="112" spans="1:22" s="1138" customFormat="1" ht="12.6" customHeight="1" x14ac:dyDescent="0.2">
      <c r="A112" s="1128"/>
      <c r="B112" s="733" t="s">
        <v>3992</v>
      </c>
      <c r="C112" s="1139" t="s">
        <v>4003</v>
      </c>
      <c r="D112" s="733" t="s">
        <v>4007</v>
      </c>
      <c r="E112" s="1140">
        <v>36208</v>
      </c>
      <c r="F112" s="1139" t="s">
        <v>3931</v>
      </c>
      <c r="G112" s="588">
        <v>884.61029999998709</v>
      </c>
      <c r="H112" s="596">
        <v>587.83399999998574</v>
      </c>
    </row>
    <row r="113" spans="1:8" s="1138" customFormat="1" ht="12.6" customHeight="1" x14ac:dyDescent="0.2">
      <c r="A113" s="1128"/>
      <c r="B113" s="733" t="s">
        <v>3992</v>
      </c>
      <c r="C113" s="1139" t="s">
        <v>4008</v>
      </c>
      <c r="D113" s="733" t="s">
        <v>4009</v>
      </c>
      <c r="E113" s="1140">
        <v>42564</v>
      </c>
      <c r="F113" s="1139" t="s">
        <v>3914</v>
      </c>
      <c r="G113" s="588">
        <v>8709.15</v>
      </c>
      <c r="H113" s="596">
        <v>7403.49</v>
      </c>
    </row>
    <row r="114" spans="1:8" s="1138" customFormat="1" ht="12.6" customHeight="1" x14ac:dyDescent="0.2">
      <c r="A114" s="1128"/>
      <c r="B114" s="733" t="s">
        <v>3992</v>
      </c>
      <c r="C114" s="1139" t="s">
        <v>4010</v>
      </c>
      <c r="D114" s="1139" t="s">
        <v>4011</v>
      </c>
      <c r="E114" s="1140">
        <v>41913</v>
      </c>
      <c r="F114" s="1139" t="s">
        <v>3914</v>
      </c>
      <c r="G114" s="588">
        <v>3432.59</v>
      </c>
      <c r="H114" s="596">
        <v>5021.46</v>
      </c>
    </row>
    <row r="115" spans="1:8" s="1138" customFormat="1" ht="12.6" customHeight="1" x14ac:dyDescent="0.2">
      <c r="A115" s="1128" t="s">
        <v>4137</v>
      </c>
      <c r="B115" s="733" t="s">
        <v>3992</v>
      </c>
      <c r="C115" s="1139" t="s">
        <v>3911</v>
      </c>
      <c r="D115" s="1139" t="s">
        <v>4012</v>
      </c>
      <c r="E115" s="1140">
        <v>44194</v>
      </c>
      <c r="F115" s="1139" t="s">
        <v>3914</v>
      </c>
      <c r="G115" s="588">
        <v>14002.81</v>
      </c>
      <c r="H115" s="596">
        <v>0</v>
      </c>
    </row>
    <row r="116" spans="1:8" s="1138" customFormat="1" ht="12.6" customHeight="1" x14ac:dyDescent="0.2">
      <c r="A116" s="1128" t="s">
        <v>33</v>
      </c>
      <c r="B116" s="733" t="s">
        <v>3992</v>
      </c>
      <c r="C116" s="1139" t="s">
        <v>3911</v>
      </c>
      <c r="D116" s="1139" t="s">
        <v>4013</v>
      </c>
      <c r="E116" s="1140">
        <v>43397</v>
      </c>
      <c r="F116" s="1139" t="s">
        <v>3914</v>
      </c>
      <c r="G116" s="588">
        <v>17461885.550000001</v>
      </c>
      <c r="H116" s="596">
        <v>16509223.779999999</v>
      </c>
    </row>
    <row r="117" spans="1:8" s="1138" customFormat="1" ht="12.6" customHeight="1" x14ac:dyDescent="0.2">
      <c r="A117" s="1128" t="s">
        <v>34</v>
      </c>
      <c r="B117" s="733"/>
      <c r="C117" s="1139"/>
      <c r="D117" s="1139"/>
      <c r="E117" s="1129"/>
      <c r="F117" s="1129"/>
      <c r="G117" s="1129"/>
      <c r="H117" s="1130"/>
    </row>
    <row r="118" spans="1:8" s="1138" customFormat="1" ht="12.6" customHeight="1" x14ac:dyDescent="0.2">
      <c r="A118" s="1128" t="s">
        <v>4189</v>
      </c>
      <c r="B118" s="733"/>
      <c r="C118" s="1139"/>
      <c r="D118" s="1139"/>
      <c r="E118" s="1129"/>
      <c r="F118" s="1129"/>
      <c r="G118" s="1129"/>
      <c r="H118" s="1130"/>
    </row>
    <row r="119" spans="1:8" s="1138" customFormat="1" ht="12.6" customHeight="1" x14ac:dyDescent="0.2">
      <c r="A119" s="1128" t="s">
        <v>35</v>
      </c>
      <c r="B119" s="733"/>
      <c r="C119" s="1139"/>
      <c r="D119" s="1139"/>
      <c r="E119" s="1129"/>
      <c r="F119" s="1129"/>
      <c r="G119" s="1129"/>
      <c r="H119" s="1130"/>
    </row>
    <row r="120" spans="1:8" s="1138" customFormat="1" ht="12.6" customHeight="1" x14ac:dyDescent="0.2">
      <c r="A120" s="1128" t="s">
        <v>36</v>
      </c>
      <c r="B120" s="733"/>
      <c r="C120" s="1139"/>
      <c r="D120" s="1139"/>
      <c r="E120" s="1129"/>
      <c r="F120" s="1129"/>
      <c r="G120" s="1129"/>
      <c r="H120" s="1130"/>
    </row>
    <row r="121" spans="1:8" s="1138" customFormat="1" ht="12.6" customHeight="1" x14ac:dyDescent="0.2">
      <c r="A121" s="1128" t="s">
        <v>37</v>
      </c>
      <c r="B121" s="733"/>
      <c r="C121" s="1139"/>
      <c r="D121" s="1139"/>
      <c r="E121" s="1129"/>
      <c r="F121" s="1129"/>
      <c r="G121" s="1129"/>
      <c r="H121" s="1130"/>
    </row>
    <row r="122" spans="1:8" s="1138" customFormat="1" ht="12.6" customHeight="1" x14ac:dyDescent="0.2">
      <c r="A122" s="1128" t="s">
        <v>246</v>
      </c>
      <c r="B122" s="733" t="s">
        <v>3992</v>
      </c>
      <c r="C122" s="1139" t="s">
        <v>4014</v>
      </c>
      <c r="D122" s="1139" t="s">
        <v>4015</v>
      </c>
      <c r="E122" s="1140">
        <v>44179</v>
      </c>
      <c r="F122" s="1139" t="s">
        <v>3914</v>
      </c>
      <c r="G122" s="588">
        <v>4000000</v>
      </c>
      <c r="H122" s="1130">
        <v>0</v>
      </c>
    </row>
    <row r="123" spans="1:8" s="1138" customFormat="1" ht="21.6" customHeight="1" x14ac:dyDescent="0.2">
      <c r="A123" s="1128"/>
      <c r="B123" s="733" t="s">
        <v>3992</v>
      </c>
      <c r="C123" s="1133" t="s">
        <v>4016</v>
      </c>
      <c r="D123" s="1139" t="s">
        <v>4017</v>
      </c>
      <c r="E123" s="1140">
        <v>44131</v>
      </c>
      <c r="F123" s="1139" t="s">
        <v>3914</v>
      </c>
      <c r="G123" s="588">
        <v>4000000</v>
      </c>
      <c r="H123" s="596">
        <v>4000000</v>
      </c>
    </row>
    <row r="124" spans="1:8" s="1138" customFormat="1" ht="12.6" customHeight="1" x14ac:dyDescent="0.2">
      <c r="A124" s="2028" t="s">
        <v>0</v>
      </c>
      <c r="B124" s="2029"/>
      <c r="C124" s="2029"/>
      <c r="D124" s="2029"/>
      <c r="E124" s="2029"/>
      <c r="F124" s="1096" t="s">
        <v>3914</v>
      </c>
      <c r="G124" s="1097">
        <f>+SUMIF(F100:F123,F124,G100:G123)</f>
        <v>30221942.870000001</v>
      </c>
      <c r="H124" s="1098">
        <f>+SUMIF(F100:F123,F124,H100:H123)</f>
        <v>27136280.399999999</v>
      </c>
    </row>
    <row r="125" spans="1:8" s="1138" customFormat="1" ht="12.6" customHeight="1" thickBot="1" x14ac:dyDescent="0.25">
      <c r="A125" s="2026"/>
      <c r="B125" s="2027"/>
      <c r="C125" s="2027"/>
      <c r="D125" s="2027"/>
      <c r="E125" s="2027"/>
      <c r="F125" s="1099" t="s">
        <v>3931</v>
      </c>
      <c r="G125" s="1100">
        <f>+SUMIF(F101:F123,F125,G101:G123)</f>
        <v>1577.9231700000114</v>
      </c>
      <c r="H125" s="1101">
        <f>+SUMIF(F101:F123,F125,H101:H123)</f>
        <v>1050.0406000000123</v>
      </c>
    </row>
    <row r="126" spans="1:8" ht="23.45" customHeight="1" thickTop="1" thickBot="1" x14ac:dyDescent="0.25">
      <c r="A126" s="2025" t="s">
        <v>4018</v>
      </c>
      <c r="B126" s="2025"/>
      <c r="C126" s="2025"/>
      <c r="D126" s="2025"/>
      <c r="E126" s="2025"/>
      <c r="F126" s="2025"/>
      <c r="G126" s="2025"/>
      <c r="H126" s="2025"/>
    </row>
    <row r="127" spans="1:8" s="1138" customFormat="1" ht="12.6" customHeight="1" thickTop="1" x14ac:dyDescent="0.2">
      <c r="A127" s="1123" t="s">
        <v>31</v>
      </c>
      <c r="B127" s="1694"/>
      <c r="C127" s="1126"/>
      <c r="D127" s="1126"/>
      <c r="E127" s="1126"/>
      <c r="F127" s="1126"/>
      <c r="G127" s="1126"/>
      <c r="H127" s="1127"/>
    </row>
    <row r="128" spans="1:8" s="1138" customFormat="1" ht="12.6" customHeight="1" x14ac:dyDescent="0.2">
      <c r="A128" s="1128" t="s">
        <v>32</v>
      </c>
      <c r="B128" s="1695" t="s">
        <v>4019</v>
      </c>
      <c r="C128" s="1696" t="s">
        <v>4020</v>
      </c>
      <c r="D128" s="1697">
        <v>21388</v>
      </c>
      <c r="E128" s="1698">
        <v>44109</v>
      </c>
      <c r="F128" s="1696" t="s">
        <v>3990</v>
      </c>
      <c r="G128" s="588">
        <v>8112808.0300000003</v>
      </c>
      <c r="H128" s="55">
        <v>0</v>
      </c>
    </row>
    <row r="129" spans="1:8" s="1138" customFormat="1" ht="12.6" customHeight="1" x14ac:dyDescent="0.2">
      <c r="A129" s="1128" t="s">
        <v>32</v>
      </c>
      <c r="B129" s="1695" t="s">
        <v>4019</v>
      </c>
      <c r="C129" s="1696" t="s">
        <v>4021</v>
      </c>
      <c r="D129" s="1697" t="s">
        <v>4022</v>
      </c>
      <c r="E129" s="1698">
        <v>44109</v>
      </c>
      <c r="F129" s="1696" t="s">
        <v>3990</v>
      </c>
      <c r="G129" s="588">
        <v>10000000</v>
      </c>
      <c r="H129" s="55">
        <v>0</v>
      </c>
    </row>
    <row r="130" spans="1:8" s="1138" customFormat="1" ht="12.6" customHeight="1" x14ac:dyDescent="0.2">
      <c r="A130" s="1128" t="s">
        <v>32</v>
      </c>
      <c r="B130" s="1695" t="s">
        <v>4019</v>
      </c>
      <c r="C130" s="1696" t="s">
        <v>4023</v>
      </c>
      <c r="D130" s="1697">
        <v>1006996082</v>
      </c>
      <c r="E130" s="1698">
        <v>44109</v>
      </c>
      <c r="F130" s="1696" t="s">
        <v>3990</v>
      </c>
      <c r="G130" s="588">
        <v>20000000</v>
      </c>
      <c r="H130" s="55">
        <v>0</v>
      </c>
    </row>
    <row r="131" spans="1:8" s="1138" customFormat="1" ht="12.6" customHeight="1" x14ac:dyDescent="0.2">
      <c r="A131" s="1128" t="s">
        <v>32</v>
      </c>
      <c r="B131" s="1695" t="s">
        <v>4019</v>
      </c>
      <c r="C131" s="1696" t="s">
        <v>4020</v>
      </c>
      <c r="D131" s="1697">
        <v>22101</v>
      </c>
      <c r="E131" s="1698">
        <v>44141</v>
      </c>
      <c r="F131" s="1696" t="s">
        <v>3990</v>
      </c>
      <c r="G131" s="588">
        <v>5000000</v>
      </c>
      <c r="H131" s="55">
        <v>0</v>
      </c>
    </row>
    <row r="132" spans="1:8" s="1138" customFormat="1" ht="12.6" customHeight="1" x14ac:dyDescent="0.2">
      <c r="A132" s="1128" t="s">
        <v>32</v>
      </c>
      <c r="B132" s="1695" t="s">
        <v>4019</v>
      </c>
      <c r="C132" s="1696" t="s">
        <v>4024</v>
      </c>
      <c r="D132" s="1697" t="s">
        <v>4025</v>
      </c>
      <c r="E132" s="1698">
        <v>44141</v>
      </c>
      <c r="F132" s="1696" t="s">
        <v>3990</v>
      </c>
      <c r="G132" s="588">
        <v>10000000</v>
      </c>
      <c r="H132" s="55">
        <v>0</v>
      </c>
    </row>
    <row r="133" spans="1:8" s="1138" customFormat="1" ht="12.6" customHeight="1" x14ac:dyDescent="0.2">
      <c r="A133" s="1128" t="s">
        <v>32</v>
      </c>
      <c r="B133" s="1695" t="s">
        <v>4019</v>
      </c>
      <c r="C133" s="1696" t="s">
        <v>4020</v>
      </c>
      <c r="D133" s="1697">
        <v>22491</v>
      </c>
      <c r="E133" s="1698">
        <v>44162</v>
      </c>
      <c r="F133" s="1696" t="s">
        <v>3990</v>
      </c>
      <c r="G133" s="588">
        <v>15800000</v>
      </c>
      <c r="H133" s="55">
        <v>0</v>
      </c>
    </row>
    <row r="134" spans="1:8" s="1138" customFormat="1" ht="12.6" customHeight="1" x14ac:dyDescent="0.2">
      <c r="A134" s="1128" t="s">
        <v>32</v>
      </c>
      <c r="B134" s="1695" t="s">
        <v>4019</v>
      </c>
      <c r="C134" s="1696" t="s">
        <v>4026</v>
      </c>
      <c r="D134" s="1697" t="s">
        <v>4027</v>
      </c>
      <c r="E134" s="1698">
        <v>44174</v>
      </c>
      <c r="F134" s="1696" t="s">
        <v>3990</v>
      </c>
      <c r="G134" s="588">
        <v>20000000</v>
      </c>
      <c r="H134" s="55">
        <v>0</v>
      </c>
    </row>
    <row r="135" spans="1:8" s="1138" customFormat="1" ht="12.6" customHeight="1" x14ac:dyDescent="0.2">
      <c r="A135" s="1699" t="s">
        <v>32</v>
      </c>
      <c r="B135" s="1695" t="s">
        <v>4019</v>
      </c>
      <c r="C135" s="1696" t="s">
        <v>4020</v>
      </c>
      <c r="D135" s="1697">
        <v>22691</v>
      </c>
      <c r="E135" s="1698">
        <v>44174</v>
      </c>
      <c r="F135" s="1696" t="s">
        <v>3990</v>
      </c>
      <c r="G135" s="588">
        <v>9900000</v>
      </c>
      <c r="H135" s="55">
        <v>0</v>
      </c>
    </row>
    <row r="136" spans="1:8" s="1138" customFormat="1" ht="12.6" customHeight="1" x14ac:dyDescent="0.2">
      <c r="A136" s="1699" t="s">
        <v>32</v>
      </c>
      <c r="B136" s="1695" t="s">
        <v>4019</v>
      </c>
      <c r="C136" s="1696" t="s">
        <v>4026</v>
      </c>
      <c r="D136" s="1697" t="s">
        <v>4028</v>
      </c>
      <c r="E136" s="1698">
        <v>44176</v>
      </c>
      <c r="F136" s="1696" t="s">
        <v>3990</v>
      </c>
      <c r="G136" s="588">
        <v>5100000</v>
      </c>
      <c r="H136" s="55">
        <v>0</v>
      </c>
    </row>
    <row r="137" spans="1:8" s="1138" customFormat="1" ht="12.6" customHeight="1" x14ac:dyDescent="0.2">
      <c r="A137" s="1699" t="s">
        <v>32</v>
      </c>
      <c r="B137" s="1695" t="s">
        <v>4019</v>
      </c>
      <c r="C137" s="1696" t="s">
        <v>4021</v>
      </c>
      <c r="D137" s="1697" t="s">
        <v>4029</v>
      </c>
      <c r="E137" s="1698">
        <v>44195</v>
      </c>
      <c r="F137" s="1696" t="s">
        <v>3990</v>
      </c>
      <c r="G137" s="588">
        <v>7000000</v>
      </c>
      <c r="H137" s="596">
        <v>7000000</v>
      </c>
    </row>
    <row r="138" spans="1:8" s="1138" customFormat="1" ht="12.6" customHeight="1" x14ac:dyDescent="0.2">
      <c r="A138" s="1699" t="s">
        <v>32</v>
      </c>
      <c r="B138" s="1695" t="s">
        <v>4019</v>
      </c>
      <c r="C138" s="1696" t="s">
        <v>4026</v>
      </c>
      <c r="D138" s="1135">
        <v>141101812591</v>
      </c>
      <c r="E138" s="1698">
        <v>44217</v>
      </c>
      <c r="F138" s="1696" t="s">
        <v>3990</v>
      </c>
      <c r="G138" s="1578">
        <v>0</v>
      </c>
      <c r="H138" s="596">
        <v>20000000</v>
      </c>
    </row>
    <row r="139" spans="1:8" s="1138" customFormat="1" ht="12.6" customHeight="1" x14ac:dyDescent="0.2">
      <c r="A139" s="1699" t="s">
        <v>32</v>
      </c>
      <c r="B139" s="1695" t="s">
        <v>4019</v>
      </c>
      <c r="C139" s="1696" t="s">
        <v>4030</v>
      </c>
      <c r="D139" s="1135" t="s">
        <v>4031</v>
      </c>
      <c r="E139" s="1698">
        <v>44252</v>
      </c>
      <c r="F139" s="1696" t="s">
        <v>3990</v>
      </c>
      <c r="G139" s="1578">
        <v>0</v>
      </c>
      <c r="H139" s="596">
        <v>285714.28999999998</v>
      </c>
    </row>
    <row r="140" spans="1:8" s="1138" customFormat="1" ht="12.6" customHeight="1" x14ac:dyDescent="0.2">
      <c r="A140" s="1699" t="s">
        <v>32</v>
      </c>
      <c r="B140" s="1695" t="s">
        <v>4019</v>
      </c>
      <c r="C140" s="1696" t="s">
        <v>4032</v>
      </c>
      <c r="D140" s="1135" t="s">
        <v>4033</v>
      </c>
      <c r="E140" s="1698">
        <v>44252</v>
      </c>
      <c r="F140" s="1696" t="s">
        <v>3990</v>
      </c>
      <c r="G140" s="1578">
        <v>0</v>
      </c>
      <c r="H140" s="596">
        <v>714285.71</v>
      </c>
    </row>
    <row r="141" spans="1:8" s="1138" customFormat="1" ht="12.6" customHeight="1" x14ac:dyDescent="0.2">
      <c r="A141" s="1699" t="s">
        <v>32</v>
      </c>
      <c r="B141" s="1695" t="s">
        <v>4019</v>
      </c>
      <c r="C141" s="1696" t="s">
        <v>4034</v>
      </c>
      <c r="D141" s="1135">
        <v>1172139001</v>
      </c>
      <c r="E141" s="1698">
        <v>44252</v>
      </c>
      <c r="F141" s="1696" t="s">
        <v>3990</v>
      </c>
      <c r="G141" s="1578">
        <v>0</v>
      </c>
      <c r="H141" s="596">
        <v>34000000</v>
      </c>
    </row>
    <row r="142" spans="1:8" s="1138" customFormat="1" ht="12.6" customHeight="1" x14ac:dyDescent="0.2">
      <c r="A142" s="1699" t="s">
        <v>32</v>
      </c>
      <c r="B142" s="1695" t="s">
        <v>4019</v>
      </c>
      <c r="C142" s="1696" t="s">
        <v>4035</v>
      </c>
      <c r="D142" s="1135">
        <v>16822</v>
      </c>
      <c r="E142" s="1698">
        <v>44252</v>
      </c>
      <c r="F142" s="1696" t="s">
        <v>3990</v>
      </c>
      <c r="G142" s="1578">
        <v>0</v>
      </c>
      <c r="H142" s="596">
        <v>15000000</v>
      </c>
    </row>
    <row r="143" spans="1:8" s="1138" customFormat="1" ht="12.6" customHeight="1" x14ac:dyDescent="0.2">
      <c r="A143" s="1699" t="s">
        <v>32</v>
      </c>
      <c r="B143" s="1695" t="s">
        <v>4019</v>
      </c>
      <c r="C143" s="1696" t="s">
        <v>4035</v>
      </c>
      <c r="D143" s="1135">
        <v>16849</v>
      </c>
      <c r="E143" s="1698">
        <v>44260</v>
      </c>
      <c r="F143" s="1696" t="s">
        <v>3990</v>
      </c>
      <c r="G143" s="1578">
        <v>0</v>
      </c>
      <c r="H143" s="596">
        <v>15000000</v>
      </c>
    </row>
    <row r="144" spans="1:8" s="1138" customFormat="1" ht="12.6" customHeight="1" x14ac:dyDescent="0.2">
      <c r="A144" s="1699" t="s">
        <v>32</v>
      </c>
      <c r="B144" s="1695" t="s">
        <v>4019</v>
      </c>
      <c r="C144" s="1696" t="s">
        <v>4032</v>
      </c>
      <c r="D144" s="1135" t="s">
        <v>4036</v>
      </c>
      <c r="E144" s="1698">
        <v>44286</v>
      </c>
      <c r="F144" s="1696" t="s">
        <v>3990</v>
      </c>
      <c r="G144" s="1578">
        <v>0</v>
      </c>
      <c r="H144" s="596">
        <v>32000000</v>
      </c>
    </row>
    <row r="145" spans="1:8" s="1138" customFormat="1" ht="12.6" customHeight="1" x14ac:dyDescent="0.2">
      <c r="A145" s="1699" t="s">
        <v>32</v>
      </c>
      <c r="B145" s="1695" t="s">
        <v>4019</v>
      </c>
      <c r="C145" s="1696" t="s">
        <v>4020</v>
      </c>
      <c r="D145" s="1135">
        <v>24578</v>
      </c>
      <c r="E145" s="1698">
        <v>44286</v>
      </c>
      <c r="F145" s="1696" t="s">
        <v>3990</v>
      </c>
      <c r="G145" s="1578">
        <v>0</v>
      </c>
      <c r="H145" s="596">
        <v>8000000</v>
      </c>
    </row>
    <row r="146" spans="1:8" s="1138" customFormat="1" ht="12.6" customHeight="1" x14ac:dyDescent="0.2">
      <c r="A146" s="1699" t="s">
        <v>32</v>
      </c>
      <c r="B146" s="1695" t="s">
        <v>4019</v>
      </c>
      <c r="C146" s="1696" t="s">
        <v>4026</v>
      </c>
      <c r="D146" s="1135">
        <v>141101819193</v>
      </c>
      <c r="E146" s="1698">
        <v>44293</v>
      </c>
      <c r="F146" s="1696" t="s">
        <v>3990</v>
      </c>
      <c r="G146" s="1578">
        <v>0</v>
      </c>
      <c r="H146" s="596">
        <v>20000000</v>
      </c>
    </row>
    <row r="147" spans="1:8" s="1138" customFormat="1" ht="12.6" customHeight="1" x14ac:dyDescent="0.2">
      <c r="A147" s="1699" t="s">
        <v>32</v>
      </c>
      <c r="B147" s="1695" t="s">
        <v>4019</v>
      </c>
      <c r="C147" s="1696" t="s">
        <v>4030</v>
      </c>
      <c r="D147" s="1135" t="s">
        <v>4037</v>
      </c>
      <c r="E147" s="1698">
        <v>44321</v>
      </c>
      <c r="F147" s="1696" t="s">
        <v>3990</v>
      </c>
      <c r="G147" s="1578">
        <v>0</v>
      </c>
      <c r="H147" s="596">
        <v>24000000</v>
      </c>
    </row>
    <row r="148" spans="1:8" s="1138" customFormat="1" ht="12.6" customHeight="1" x14ac:dyDescent="0.2">
      <c r="A148" s="1699" t="s">
        <v>32</v>
      </c>
      <c r="B148" s="1695" t="s">
        <v>4019</v>
      </c>
      <c r="C148" s="1696" t="s">
        <v>4021</v>
      </c>
      <c r="D148" s="1135" t="s">
        <v>4038</v>
      </c>
      <c r="E148" s="1698">
        <v>44321</v>
      </c>
      <c r="F148" s="1696" t="s">
        <v>3990</v>
      </c>
      <c r="G148" s="1578">
        <v>0</v>
      </c>
      <c r="H148" s="596">
        <v>6000000</v>
      </c>
    </row>
    <row r="149" spans="1:8" s="1138" customFormat="1" ht="12.6" customHeight="1" x14ac:dyDescent="0.2">
      <c r="A149" s="1699" t="s">
        <v>32</v>
      </c>
      <c r="B149" s="1695" t="s">
        <v>4019</v>
      </c>
      <c r="C149" s="1696" t="s">
        <v>4020</v>
      </c>
      <c r="D149" s="1135">
        <v>25122</v>
      </c>
      <c r="E149" s="1698">
        <v>44326</v>
      </c>
      <c r="F149" s="1696" t="s">
        <v>3990</v>
      </c>
      <c r="G149" s="1578">
        <v>0</v>
      </c>
      <c r="H149" s="596">
        <v>1956350.02</v>
      </c>
    </row>
    <row r="150" spans="1:8" s="1138" customFormat="1" ht="12.6" customHeight="1" x14ac:dyDescent="0.2">
      <c r="A150" s="1699" t="s">
        <v>32</v>
      </c>
      <c r="B150" s="1695" t="s">
        <v>4019</v>
      </c>
      <c r="C150" s="1696" t="s">
        <v>4030</v>
      </c>
      <c r="D150" s="1135" t="s">
        <v>4039</v>
      </c>
      <c r="E150" s="1698">
        <v>44326</v>
      </c>
      <c r="F150" s="1696" t="s">
        <v>3990</v>
      </c>
      <c r="G150" s="1578">
        <v>0</v>
      </c>
      <c r="H150" s="596">
        <v>4890875.05</v>
      </c>
    </row>
    <row r="151" spans="1:8" s="1138" customFormat="1" ht="12.6" customHeight="1" x14ac:dyDescent="0.2">
      <c r="A151" s="1699" t="s">
        <v>32</v>
      </c>
      <c r="B151" s="1695" t="s">
        <v>4019</v>
      </c>
      <c r="C151" s="1696" t="s">
        <v>4035</v>
      </c>
      <c r="D151" s="1135">
        <v>16983</v>
      </c>
      <c r="E151" s="1698">
        <v>44326</v>
      </c>
      <c r="F151" s="1696" t="s">
        <v>3990</v>
      </c>
      <c r="G151" s="1578">
        <v>0</v>
      </c>
      <c r="H151" s="596">
        <v>4959369</v>
      </c>
    </row>
    <row r="152" spans="1:8" s="1138" customFormat="1" ht="12.6" customHeight="1" x14ac:dyDescent="0.2">
      <c r="A152" s="1699" t="s">
        <v>32</v>
      </c>
      <c r="B152" s="1695" t="s">
        <v>4019</v>
      </c>
      <c r="C152" s="1696" t="s">
        <v>4040</v>
      </c>
      <c r="D152" s="1135" t="s">
        <v>4041</v>
      </c>
      <c r="E152" s="1698">
        <v>44326</v>
      </c>
      <c r="F152" s="1696" t="s">
        <v>3990</v>
      </c>
      <c r="G152" s="1578">
        <v>0</v>
      </c>
      <c r="H152" s="596">
        <v>3193405.93</v>
      </c>
    </row>
    <row r="153" spans="1:8" s="1138" customFormat="1" ht="12.6" customHeight="1" x14ac:dyDescent="0.2">
      <c r="A153" s="1699" t="s">
        <v>32</v>
      </c>
      <c r="B153" s="1695" t="s">
        <v>4019</v>
      </c>
      <c r="C153" s="1696" t="s">
        <v>4021</v>
      </c>
      <c r="D153" s="1135">
        <v>999412082425</v>
      </c>
      <c r="E153" s="1698">
        <v>44350</v>
      </c>
      <c r="F153" s="1696" t="s">
        <v>3990</v>
      </c>
      <c r="G153" s="1578">
        <v>0</v>
      </c>
      <c r="H153" s="596">
        <v>3858508.62</v>
      </c>
    </row>
    <row r="154" spans="1:8" s="1138" customFormat="1" ht="12.6" customHeight="1" x14ac:dyDescent="0.2">
      <c r="A154" s="1699" t="s">
        <v>32</v>
      </c>
      <c r="B154" s="1695" t="s">
        <v>4019</v>
      </c>
      <c r="C154" s="1696" t="s">
        <v>4042</v>
      </c>
      <c r="D154" s="1135">
        <v>11235313</v>
      </c>
      <c r="E154" s="1698">
        <v>44350</v>
      </c>
      <c r="F154" s="1696" t="s">
        <v>3990</v>
      </c>
      <c r="G154" s="1578">
        <v>0</v>
      </c>
      <c r="H154" s="596">
        <v>12861695.380000001</v>
      </c>
    </row>
    <row r="155" spans="1:8" s="1138" customFormat="1" ht="12.6" customHeight="1" x14ac:dyDescent="0.2">
      <c r="A155" s="1699" t="s">
        <v>32</v>
      </c>
      <c r="B155" s="1695" t="s">
        <v>4019</v>
      </c>
      <c r="C155" s="1696" t="s">
        <v>4020</v>
      </c>
      <c r="D155" s="1135">
        <v>25622</v>
      </c>
      <c r="E155" s="1698">
        <v>44350</v>
      </c>
      <c r="F155" s="1696" t="s">
        <v>3990</v>
      </c>
      <c r="G155" s="1578">
        <v>0</v>
      </c>
      <c r="H155" s="596">
        <v>18200000</v>
      </c>
    </row>
    <row r="156" spans="1:8" s="1138" customFormat="1" ht="12.6" customHeight="1" x14ac:dyDescent="0.2">
      <c r="A156" s="1699" t="s">
        <v>32</v>
      </c>
      <c r="B156" s="1695" t="s">
        <v>4019</v>
      </c>
      <c r="C156" s="1696" t="s">
        <v>4024</v>
      </c>
      <c r="D156" s="1135" t="s">
        <v>4043</v>
      </c>
      <c r="E156" s="1698">
        <v>44350</v>
      </c>
      <c r="F156" s="1696" t="s">
        <v>3990</v>
      </c>
      <c r="G156" s="1578">
        <v>0</v>
      </c>
      <c r="H156" s="596">
        <v>5079796</v>
      </c>
    </row>
    <row r="157" spans="1:8" s="1138" customFormat="1" ht="12.6" customHeight="1" x14ac:dyDescent="0.2">
      <c r="A157" s="1699" t="s">
        <v>32</v>
      </c>
      <c r="B157" s="1695" t="s">
        <v>4019</v>
      </c>
      <c r="C157" s="1696" t="s">
        <v>4030</v>
      </c>
      <c r="D157" s="1135" t="s">
        <v>4044</v>
      </c>
      <c r="E157" s="1698">
        <v>44364</v>
      </c>
      <c r="F157" s="1696" t="s">
        <v>3990</v>
      </c>
      <c r="G157" s="1578">
        <v>0</v>
      </c>
      <c r="H157" s="596">
        <v>3667564</v>
      </c>
    </row>
    <row r="158" spans="1:8" s="1138" customFormat="1" ht="12.6" customHeight="1" x14ac:dyDescent="0.2">
      <c r="A158" s="1699" t="s">
        <v>32</v>
      </c>
      <c r="B158" s="1695" t="s">
        <v>4019</v>
      </c>
      <c r="C158" s="1696" t="s">
        <v>4034</v>
      </c>
      <c r="D158" s="1135">
        <v>1175000001</v>
      </c>
      <c r="E158" s="1698">
        <v>44364</v>
      </c>
      <c r="F158" s="1696" t="s">
        <v>3990</v>
      </c>
      <c r="G158" s="1578">
        <v>0</v>
      </c>
      <c r="H158" s="596">
        <v>26332436</v>
      </c>
    </row>
    <row r="159" spans="1:8" s="1138" customFormat="1" ht="12.6" customHeight="1" x14ac:dyDescent="0.2">
      <c r="A159" s="1699" t="s">
        <v>32</v>
      </c>
      <c r="B159" s="1695" t="s">
        <v>4019</v>
      </c>
      <c r="C159" s="1696" t="s">
        <v>4021</v>
      </c>
      <c r="D159" s="1135">
        <v>999412107933</v>
      </c>
      <c r="E159" s="1698">
        <v>44368</v>
      </c>
      <c r="F159" s="1696" t="s">
        <v>3990</v>
      </c>
      <c r="G159" s="1578">
        <v>0</v>
      </c>
      <c r="H159" s="596">
        <v>6000000</v>
      </c>
    </row>
    <row r="160" spans="1:8" s="1138" customFormat="1" ht="12.6" customHeight="1" x14ac:dyDescent="0.2">
      <c r="A160" s="1699" t="s">
        <v>32</v>
      </c>
      <c r="B160" s="1695" t="s">
        <v>4019</v>
      </c>
      <c r="C160" s="1696" t="s">
        <v>4045</v>
      </c>
      <c r="D160" s="1696" t="s">
        <v>4046</v>
      </c>
      <c r="E160" s="1698">
        <v>39938</v>
      </c>
      <c r="F160" s="1696" t="s">
        <v>3990</v>
      </c>
      <c r="G160" s="588">
        <v>413378.62000004947</v>
      </c>
      <c r="H160" s="596">
        <v>277427.46000004932</v>
      </c>
    </row>
    <row r="161" spans="1:8" s="1138" customFormat="1" ht="12.6" customHeight="1" x14ac:dyDescent="0.2">
      <c r="A161" s="1699" t="s">
        <v>32</v>
      </c>
      <c r="B161" s="1695" t="s">
        <v>4019</v>
      </c>
      <c r="C161" s="1696" t="s">
        <v>4045</v>
      </c>
      <c r="D161" s="1696" t="s">
        <v>4047</v>
      </c>
      <c r="E161" s="1698">
        <v>40017</v>
      </c>
      <c r="F161" s="1696" t="s">
        <v>3990</v>
      </c>
      <c r="G161" s="588">
        <v>657.08999999650405</v>
      </c>
      <c r="H161" s="596">
        <v>657.08999999650405</v>
      </c>
    </row>
    <row r="162" spans="1:8" s="1138" customFormat="1" ht="12.6" customHeight="1" x14ac:dyDescent="0.2">
      <c r="A162" s="1699" t="s">
        <v>32</v>
      </c>
      <c r="B162" s="1695" t="s">
        <v>4019</v>
      </c>
      <c r="C162" s="1696" t="s">
        <v>4048</v>
      </c>
      <c r="D162" s="1696" t="s">
        <v>4049</v>
      </c>
      <c r="E162" s="1698">
        <v>34121</v>
      </c>
      <c r="F162" s="1696" t="s">
        <v>3990</v>
      </c>
      <c r="G162" s="588">
        <v>5870218.9099999685</v>
      </c>
      <c r="H162" s="596">
        <v>3824421.4499999387</v>
      </c>
    </row>
    <row r="163" spans="1:8" s="1138" customFormat="1" ht="12.6" customHeight="1" x14ac:dyDescent="0.2">
      <c r="A163" s="1699" t="s">
        <v>32</v>
      </c>
      <c r="B163" s="1695" t="s">
        <v>4019</v>
      </c>
      <c r="C163" s="1696" t="s">
        <v>4050</v>
      </c>
      <c r="D163" s="1696" t="s">
        <v>4051</v>
      </c>
      <c r="E163" s="1698">
        <v>35783</v>
      </c>
      <c r="F163" s="1696" t="s">
        <v>3990</v>
      </c>
      <c r="G163" s="588">
        <v>841445.2300000079</v>
      </c>
      <c r="H163" s="596">
        <v>975593.88000000874</v>
      </c>
    </row>
    <row r="164" spans="1:8" s="1138" customFormat="1" ht="12.6" customHeight="1" x14ac:dyDescent="0.2">
      <c r="A164" s="1699" t="s">
        <v>32</v>
      </c>
      <c r="B164" s="1695" t="s">
        <v>4019</v>
      </c>
      <c r="C164" s="1696" t="s">
        <v>4050</v>
      </c>
      <c r="D164" s="1696" t="s">
        <v>4052</v>
      </c>
      <c r="E164" s="1698">
        <v>37776</v>
      </c>
      <c r="F164" s="1696" t="s">
        <v>3990</v>
      </c>
      <c r="G164" s="588">
        <v>3201424.6899999827</v>
      </c>
      <c r="H164" s="596">
        <v>878796.2499999553</v>
      </c>
    </row>
    <row r="165" spans="1:8" s="1138" customFormat="1" ht="12.6" customHeight="1" x14ac:dyDescent="0.2">
      <c r="A165" s="1699" t="s">
        <v>32</v>
      </c>
      <c r="B165" s="1695" t="s">
        <v>4019</v>
      </c>
      <c r="C165" s="1696" t="s">
        <v>4050</v>
      </c>
      <c r="D165" s="1696" t="s">
        <v>4053</v>
      </c>
      <c r="E165" s="1698">
        <v>38643</v>
      </c>
      <c r="F165" s="1696" t="s">
        <v>3990</v>
      </c>
      <c r="G165" s="588">
        <v>290586.97000000253</v>
      </c>
      <c r="H165" s="596">
        <v>187924.43000000482</v>
      </c>
    </row>
    <row r="166" spans="1:8" s="1138" customFormat="1" ht="12.6" customHeight="1" x14ac:dyDescent="0.2">
      <c r="A166" s="1699" t="s">
        <v>32</v>
      </c>
      <c r="B166" s="1695" t="s">
        <v>4019</v>
      </c>
      <c r="C166" s="1696" t="s">
        <v>4050</v>
      </c>
      <c r="D166" s="1696" t="s">
        <v>4054</v>
      </c>
      <c r="E166" s="1698">
        <v>40940</v>
      </c>
      <c r="F166" s="1696" t="s">
        <v>3990</v>
      </c>
      <c r="G166" s="588">
        <v>13875.020000000484</v>
      </c>
      <c r="H166" s="596">
        <v>1554.1700000003912</v>
      </c>
    </row>
    <row r="167" spans="1:8" s="1138" customFormat="1" ht="12.6" customHeight="1" x14ac:dyDescent="0.2">
      <c r="A167" s="1699" t="s">
        <v>32</v>
      </c>
      <c r="B167" s="1695" t="s">
        <v>4019</v>
      </c>
      <c r="C167" s="1696" t="s">
        <v>4050</v>
      </c>
      <c r="D167" s="1696" t="s">
        <v>4055</v>
      </c>
      <c r="E167" s="1698">
        <v>38643</v>
      </c>
      <c r="F167" s="1696" t="s">
        <v>4056</v>
      </c>
      <c r="G167" s="588">
        <v>61632.819999997737</v>
      </c>
      <c r="H167" s="596">
        <v>23917.849999997648</v>
      </c>
    </row>
    <row r="168" spans="1:8" s="1138" customFormat="1" ht="12.6" customHeight="1" x14ac:dyDescent="0.2">
      <c r="A168" s="1699" t="s">
        <v>32</v>
      </c>
      <c r="B168" s="1695" t="s">
        <v>4019</v>
      </c>
      <c r="C168" s="1696" t="s">
        <v>4050</v>
      </c>
      <c r="D168" s="1696" t="s">
        <v>4057</v>
      </c>
      <c r="E168" s="1698">
        <v>38869</v>
      </c>
      <c r="F168" s="1696" t="s">
        <v>3990</v>
      </c>
      <c r="G168" s="588">
        <v>1582171.6099999999</v>
      </c>
      <c r="H168" s="596">
        <v>784.33999999980733</v>
      </c>
    </row>
    <row r="169" spans="1:8" s="1138" customFormat="1" ht="12.6" customHeight="1" x14ac:dyDescent="0.2">
      <c r="A169" s="1699" t="s">
        <v>32</v>
      </c>
      <c r="B169" s="1695" t="s">
        <v>4019</v>
      </c>
      <c r="C169" s="1696" t="s">
        <v>4058</v>
      </c>
      <c r="D169" s="1696" t="s">
        <v>4059</v>
      </c>
      <c r="E169" s="1698">
        <v>35980</v>
      </c>
      <c r="F169" s="1696" t="s">
        <v>3990</v>
      </c>
      <c r="G169" s="588">
        <v>239655.18000030797</v>
      </c>
      <c r="H169" s="596">
        <v>54239632.920000315</v>
      </c>
    </row>
    <row r="170" spans="1:8" s="1138" customFormat="1" ht="12.6" customHeight="1" x14ac:dyDescent="0.2">
      <c r="A170" s="1699" t="s">
        <v>32</v>
      </c>
      <c r="B170" s="1695" t="s">
        <v>4019</v>
      </c>
      <c r="C170" s="1696" t="s">
        <v>4058</v>
      </c>
      <c r="D170" s="1696" t="s">
        <v>4060</v>
      </c>
      <c r="E170" s="1698">
        <v>35699</v>
      </c>
      <c r="F170" s="1696" t="s">
        <v>3990</v>
      </c>
      <c r="G170" s="588">
        <v>94767.660000002012</v>
      </c>
      <c r="H170" s="596">
        <v>200315.58000000287</v>
      </c>
    </row>
    <row r="171" spans="1:8" s="1138" customFormat="1" ht="12.6" customHeight="1" x14ac:dyDescent="0.2">
      <c r="A171" s="1699" t="s">
        <v>32</v>
      </c>
      <c r="B171" s="1695" t="s">
        <v>4019</v>
      </c>
      <c r="C171" s="1696" t="s">
        <v>4061</v>
      </c>
      <c r="D171" s="1696" t="s">
        <v>4062</v>
      </c>
      <c r="E171" s="1698">
        <v>42875</v>
      </c>
      <c r="F171" s="1696" t="s">
        <v>3990</v>
      </c>
      <c r="G171" s="588">
        <v>51492589.840000123</v>
      </c>
      <c r="H171" s="596">
        <v>39548.260000125971</v>
      </c>
    </row>
    <row r="172" spans="1:8" s="1138" customFormat="1" ht="12.6" customHeight="1" x14ac:dyDescent="0.2">
      <c r="A172" s="1699" t="s">
        <v>32</v>
      </c>
      <c r="B172" s="1695" t="s">
        <v>4019</v>
      </c>
      <c r="C172" s="1696" t="s">
        <v>3974</v>
      </c>
      <c r="D172" s="1696" t="s">
        <v>4063</v>
      </c>
      <c r="E172" s="1698">
        <v>34718</v>
      </c>
      <c r="F172" s="1696" t="s">
        <v>3990</v>
      </c>
      <c r="G172" s="588">
        <v>33552.190000000875</v>
      </c>
      <c r="H172" s="596">
        <v>92610.900000001071</v>
      </c>
    </row>
    <row r="173" spans="1:8" s="1138" customFormat="1" ht="12.6" customHeight="1" x14ac:dyDescent="0.2">
      <c r="A173" s="1699" t="s">
        <v>32</v>
      </c>
      <c r="B173" s="1695" t="s">
        <v>4019</v>
      </c>
      <c r="C173" s="1696" t="s">
        <v>4045</v>
      </c>
      <c r="D173" s="1696" t="s">
        <v>4064</v>
      </c>
      <c r="E173" s="1698">
        <v>41276</v>
      </c>
      <c r="F173" s="1696" t="s">
        <v>3990</v>
      </c>
      <c r="G173" s="588">
        <v>33453599.659999989</v>
      </c>
      <c r="H173" s="596">
        <v>9939927.6999999918</v>
      </c>
    </row>
    <row r="174" spans="1:8" s="1138" customFormat="1" ht="12.6" customHeight="1" x14ac:dyDescent="0.2">
      <c r="A174" s="1699" t="s">
        <v>32</v>
      </c>
      <c r="B174" s="1695" t="s">
        <v>4019</v>
      </c>
      <c r="C174" s="1696" t="s">
        <v>4045</v>
      </c>
      <c r="D174" s="1696" t="s">
        <v>4065</v>
      </c>
      <c r="E174" s="1698">
        <v>42983</v>
      </c>
      <c r="F174" s="1696" t="s">
        <v>4056</v>
      </c>
      <c r="G174" s="588">
        <v>33852417.290000007</v>
      </c>
      <c r="H174" s="596">
        <v>33852393.290000007</v>
      </c>
    </row>
    <row r="175" spans="1:8" s="1138" customFormat="1" ht="12.6" customHeight="1" x14ac:dyDescent="0.2">
      <c r="A175" s="1699" t="s">
        <v>32</v>
      </c>
      <c r="B175" s="1695" t="s">
        <v>4019</v>
      </c>
      <c r="C175" s="1696" t="s">
        <v>4045</v>
      </c>
      <c r="D175" s="1696" t="s">
        <v>4066</v>
      </c>
      <c r="E175" s="1698">
        <v>42983</v>
      </c>
      <c r="F175" s="1696" t="s">
        <v>3990</v>
      </c>
      <c r="G175" s="588">
        <v>8314648.1000000006</v>
      </c>
      <c r="H175" s="596">
        <v>8314588.1000000006</v>
      </c>
    </row>
    <row r="176" spans="1:8" s="1138" customFormat="1" ht="12.6" customHeight="1" x14ac:dyDescent="0.2">
      <c r="A176" s="1699" t="s">
        <v>32</v>
      </c>
      <c r="B176" s="1695" t="s">
        <v>4019</v>
      </c>
      <c r="C176" s="1696" t="s">
        <v>4045</v>
      </c>
      <c r="D176" s="1696" t="s">
        <v>4067</v>
      </c>
      <c r="E176" s="1698">
        <v>43159</v>
      </c>
      <c r="F176" s="1696" t="s">
        <v>3990</v>
      </c>
      <c r="G176" s="588">
        <v>8689656.3299999982</v>
      </c>
      <c r="H176" s="596">
        <v>7486888.8099999977</v>
      </c>
    </row>
    <row r="177" spans="1:8" s="1138" customFormat="1" ht="12.6" customHeight="1" x14ac:dyDescent="0.2">
      <c r="A177" s="1699" t="s">
        <v>32</v>
      </c>
      <c r="B177" s="1695" t="s">
        <v>4019</v>
      </c>
      <c r="C177" s="1696" t="s">
        <v>4068</v>
      </c>
      <c r="D177" s="1696" t="s">
        <v>4069</v>
      </c>
      <c r="E177" s="1698">
        <v>39539</v>
      </c>
      <c r="F177" s="1696" t="s">
        <v>3990</v>
      </c>
      <c r="G177" s="588">
        <v>691611.24999999371</v>
      </c>
      <c r="H177" s="596">
        <v>1066858.8799999936</v>
      </c>
    </row>
    <row r="178" spans="1:8" s="1138" customFormat="1" ht="12.6" customHeight="1" x14ac:dyDescent="0.2">
      <c r="A178" s="1699" t="s">
        <v>32</v>
      </c>
      <c r="B178" s="1695" t="s">
        <v>4019</v>
      </c>
      <c r="C178" s="1696" t="s">
        <v>4070</v>
      </c>
      <c r="D178" s="1696" t="s">
        <v>4071</v>
      </c>
      <c r="E178" s="1698">
        <v>39310</v>
      </c>
      <c r="F178" s="1696" t="s">
        <v>4056</v>
      </c>
      <c r="G178" s="588">
        <v>5157875.8300000019</v>
      </c>
      <c r="H178" s="596">
        <v>17297.000000002503</v>
      </c>
    </row>
    <row r="179" spans="1:8" s="1138" customFormat="1" ht="12.6" customHeight="1" x14ac:dyDescent="0.2">
      <c r="A179" s="1699" t="s">
        <v>32</v>
      </c>
      <c r="B179" s="1695" t="s">
        <v>4019</v>
      </c>
      <c r="C179" s="1696" t="s">
        <v>4020</v>
      </c>
      <c r="D179" s="1697">
        <v>24276</v>
      </c>
      <c r="E179" s="1698">
        <v>44266</v>
      </c>
      <c r="F179" s="1696" t="s">
        <v>4056</v>
      </c>
      <c r="G179" s="1578">
        <v>0</v>
      </c>
      <c r="H179" s="596">
        <v>480000</v>
      </c>
    </row>
    <row r="180" spans="1:8" s="1138" customFormat="1" ht="12.6" customHeight="1" x14ac:dyDescent="0.2">
      <c r="A180" s="1699" t="s">
        <v>32</v>
      </c>
      <c r="B180" s="1695" t="s">
        <v>4019</v>
      </c>
      <c r="C180" s="1696" t="s">
        <v>4032</v>
      </c>
      <c r="D180" s="1697" t="s">
        <v>4072</v>
      </c>
      <c r="E180" s="1698">
        <v>44295</v>
      </c>
      <c r="F180" s="1696" t="s">
        <v>4056</v>
      </c>
      <c r="G180" s="1578">
        <v>0</v>
      </c>
      <c r="H180" s="596">
        <v>300000</v>
      </c>
    </row>
    <row r="181" spans="1:8" s="1138" customFormat="1" ht="12.6" customHeight="1" x14ac:dyDescent="0.2">
      <c r="A181" s="1699" t="s">
        <v>32</v>
      </c>
      <c r="B181" s="1695" t="s">
        <v>4019</v>
      </c>
      <c r="C181" s="1696" t="s">
        <v>4030</v>
      </c>
      <c r="D181" s="1697" t="s">
        <v>4073</v>
      </c>
      <c r="E181" s="1698">
        <v>44322</v>
      </c>
      <c r="F181" s="1696" t="s">
        <v>4056</v>
      </c>
      <c r="G181" s="1578">
        <v>0</v>
      </c>
      <c r="H181" s="596">
        <v>483000</v>
      </c>
    </row>
    <row r="182" spans="1:8" s="1138" customFormat="1" ht="12.6" customHeight="1" x14ac:dyDescent="0.2">
      <c r="A182" s="1699" t="s">
        <v>32</v>
      </c>
      <c r="B182" s="1695" t="s">
        <v>4019</v>
      </c>
      <c r="C182" s="1696" t="s">
        <v>4020</v>
      </c>
      <c r="D182" s="1697">
        <v>25638</v>
      </c>
      <c r="E182" s="1698">
        <v>44351</v>
      </c>
      <c r="F182" s="1696" t="s">
        <v>4056</v>
      </c>
      <c r="G182" s="1578">
        <v>0</v>
      </c>
      <c r="H182" s="596">
        <v>300000</v>
      </c>
    </row>
    <row r="183" spans="1:8" s="1138" customFormat="1" ht="12.6" customHeight="1" x14ac:dyDescent="0.2">
      <c r="A183" s="1128" t="s">
        <v>4137</v>
      </c>
      <c r="B183" s="1695" t="s">
        <v>4019</v>
      </c>
      <c r="C183" s="1696" t="s">
        <v>4045</v>
      </c>
      <c r="D183" s="1696" t="s">
        <v>4064</v>
      </c>
      <c r="E183" s="1697" t="s">
        <v>4074</v>
      </c>
      <c r="F183" s="1696" t="s">
        <v>3990</v>
      </c>
      <c r="G183" s="588">
        <v>238200</v>
      </c>
      <c r="H183" s="54">
        <v>0</v>
      </c>
    </row>
    <row r="184" spans="1:8" s="1138" customFormat="1" ht="12.6" customHeight="1" x14ac:dyDescent="0.2">
      <c r="A184" s="1128" t="s">
        <v>33</v>
      </c>
      <c r="B184" s="1695" t="s">
        <v>4019</v>
      </c>
      <c r="C184" s="1696" t="s">
        <v>4045</v>
      </c>
      <c r="D184" s="1696" t="s">
        <v>4064</v>
      </c>
      <c r="E184" s="1697" t="s">
        <v>4074</v>
      </c>
      <c r="F184" s="1696" t="s">
        <v>3990</v>
      </c>
      <c r="G184" s="588">
        <v>11415692.900000013</v>
      </c>
      <c r="H184" s="596">
        <v>101671124.31000002</v>
      </c>
    </row>
    <row r="185" spans="1:8" s="1138" customFormat="1" ht="12.6" customHeight="1" x14ac:dyDescent="0.2">
      <c r="A185" s="1128" t="s">
        <v>33</v>
      </c>
      <c r="B185" s="1695" t="s">
        <v>4019</v>
      </c>
      <c r="C185" s="1696" t="s">
        <v>4045</v>
      </c>
      <c r="D185" s="1700">
        <v>6068001526</v>
      </c>
      <c r="E185" s="1698">
        <v>42873</v>
      </c>
      <c r="F185" s="1696" t="s">
        <v>4056</v>
      </c>
      <c r="G185" s="588">
        <v>6442570.3499999885</v>
      </c>
      <c r="H185" s="596">
        <v>1436828.0499999879</v>
      </c>
    </row>
    <row r="186" spans="1:8" s="1138" customFormat="1" ht="12.6" customHeight="1" x14ac:dyDescent="0.2">
      <c r="A186" s="2028" t="s">
        <v>0</v>
      </c>
      <c r="B186" s="2029"/>
      <c r="C186" s="2029"/>
      <c r="D186" s="2029"/>
      <c r="E186" s="2029"/>
      <c r="F186" s="1096" t="s">
        <v>3914</v>
      </c>
      <c r="G186" s="1097">
        <f>+SUMIF(F128:F185,F186,G128:G185)</f>
        <v>237790539.28000042</v>
      </c>
      <c r="H186" s="1098">
        <f>+SUMIF(F128:F185,F186,H128:H185)</f>
        <v>462198654.53000027</v>
      </c>
    </row>
    <row r="187" spans="1:8" s="1138" customFormat="1" ht="12.6" customHeight="1" thickBot="1" x14ac:dyDescent="0.25">
      <c r="A187" s="2026"/>
      <c r="B187" s="2027"/>
      <c r="C187" s="2027"/>
      <c r="D187" s="2027"/>
      <c r="E187" s="2027"/>
      <c r="F187" s="1099" t="s">
        <v>3931</v>
      </c>
      <c r="G187" s="1100">
        <f>+SUMIF(F128:F185,F187,G128:G185)</f>
        <v>45514496.289999999</v>
      </c>
      <c r="H187" s="1101">
        <f>+SUMIF(F128:F185,F187,H128:H185)</f>
        <v>36893436.18999999</v>
      </c>
    </row>
    <row r="188" spans="1:8" ht="23.45" customHeight="1" thickTop="1" thickBot="1" x14ac:dyDescent="0.25">
      <c r="A188" s="2025" t="s">
        <v>3699</v>
      </c>
      <c r="B188" s="2025"/>
      <c r="C188" s="2025"/>
      <c r="D188" s="2025"/>
      <c r="E188" s="2025"/>
      <c r="F188" s="2025"/>
      <c r="G188" s="2025"/>
      <c r="H188" s="2025"/>
    </row>
    <row r="189" spans="1:8" s="1138" customFormat="1" ht="12.6" customHeight="1" thickTop="1" x14ac:dyDescent="0.2">
      <c r="A189" s="1123" t="s">
        <v>31</v>
      </c>
      <c r="B189" s="1141" t="s">
        <v>4075</v>
      </c>
      <c r="C189" s="1673" t="s">
        <v>4076</v>
      </c>
      <c r="D189" s="1673" t="s">
        <v>4077</v>
      </c>
      <c r="E189" s="1674">
        <v>41283</v>
      </c>
      <c r="F189" s="1673" t="s">
        <v>3914</v>
      </c>
      <c r="G189" s="1084">
        <v>0</v>
      </c>
      <c r="H189" s="1675">
        <v>0</v>
      </c>
    </row>
    <row r="190" spans="1:8" s="1138" customFormat="1" ht="12.6" customHeight="1" x14ac:dyDescent="0.2">
      <c r="A190" s="1128" t="s">
        <v>32</v>
      </c>
      <c r="B190" s="733" t="s">
        <v>4075</v>
      </c>
      <c r="C190" s="1139" t="s">
        <v>4076</v>
      </c>
      <c r="D190" s="1139" t="s">
        <v>4077</v>
      </c>
      <c r="E190" s="1677">
        <v>41283</v>
      </c>
      <c r="F190" s="1139" t="s">
        <v>3914</v>
      </c>
      <c r="G190" s="1129">
        <v>844297.1</v>
      </c>
      <c r="H190" s="1130">
        <v>2095431.03</v>
      </c>
    </row>
    <row r="191" spans="1:8" s="1138" customFormat="1" ht="12.6" customHeight="1" x14ac:dyDescent="0.2">
      <c r="A191" s="1128"/>
      <c r="B191" s="733" t="s">
        <v>4075</v>
      </c>
      <c r="C191" s="1139" t="s">
        <v>3911</v>
      </c>
      <c r="D191" s="1139" t="s">
        <v>4078</v>
      </c>
      <c r="E191" s="1677">
        <v>39806</v>
      </c>
      <c r="F191" s="1139" t="s">
        <v>3914</v>
      </c>
      <c r="G191" s="1129">
        <v>1680114.45</v>
      </c>
      <c r="H191" s="1130">
        <v>164848.72</v>
      </c>
    </row>
    <row r="192" spans="1:8" s="1138" customFormat="1" ht="12.6" customHeight="1" x14ac:dyDescent="0.2">
      <c r="A192" s="1128"/>
      <c r="B192" s="733" t="s">
        <v>4075</v>
      </c>
      <c r="C192" s="1139" t="s">
        <v>3911</v>
      </c>
      <c r="D192" s="1139" t="s">
        <v>4079</v>
      </c>
      <c r="E192" s="1677">
        <v>38419</v>
      </c>
      <c r="F192" s="1139" t="s">
        <v>3914</v>
      </c>
      <c r="G192" s="1129">
        <v>207980.64</v>
      </c>
      <c r="H192" s="1130">
        <v>288522.03999999998</v>
      </c>
    </row>
    <row r="193" spans="1:8" s="1138" customFormat="1" ht="12.6" customHeight="1" x14ac:dyDescent="0.2">
      <c r="A193" s="1128"/>
      <c r="B193" s="733" t="s">
        <v>4075</v>
      </c>
      <c r="C193" s="1139" t="s">
        <v>3911</v>
      </c>
      <c r="D193" s="1139" t="s">
        <v>4080</v>
      </c>
      <c r="E193" s="1677">
        <v>40135</v>
      </c>
      <c r="F193" s="1139" t="s">
        <v>3914</v>
      </c>
      <c r="G193" s="1129">
        <v>3063</v>
      </c>
      <c r="H193" s="1130">
        <v>3183</v>
      </c>
    </row>
    <row r="194" spans="1:8" s="1138" customFormat="1" ht="12.6" customHeight="1" x14ac:dyDescent="0.2">
      <c r="A194" s="1128"/>
      <c r="B194" s="733" t="s">
        <v>4075</v>
      </c>
      <c r="C194" s="1139" t="s">
        <v>3911</v>
      </c>
      <c r="D194" s="1139" t="s">
        <v>4081</v>
      </c>
      <c r="E194" s="1677">
        <v>41362</v>
      </c>
      <c r="F194" s="1139" t="s">
        <v>3914</v>
      </c>
      <c r="G194" s="1129">
        <v>3.48</v>
      </c>
      <c r="H194" s="1130">
        <v>3.48</v>
      </c>
    </row>
    <row r="195" spans="1:8" s="1138" customFormat="1" ht="12.6" customHeight="1" x14ac:dyDescent="0.2">
      <c r="A195" s="1128"/>
      <c r="B195" s="733" t="s">
        <v>4075</v>
      </c>
      <c r="C195" s="1139" t="s">
        <v>3911</v>
      </c>
      <c r="D195" s="1139" t="s">
        <v>4082</v>
      </c>
      <c r="E195" s="1677">
        <v>43159</v>
      </c>
      <c r="F195" s="1139" t="s">
        <v>3914</v>
      </c>
      <c r="G195" s="1085">
        <v>0</v>
      </c>
      <c r="H195" s="55">
        <v>0</v>
      </c>
    </row>
    <row r="196" spans="1:8" s="1138" customFormat="1" ht="12.6" customHeight="1" x14ac:dyDescent="0.2">
      <c r="A196" s="1128"/>
      <c r="B196" s="733" t="s">
        <v>4075</v>
      </c>
      <c r="C196" s="1139" t="s">
        <v>4030</v>
      </c>
      <c r="D196" s="1139" t="s">
        <v>4083</v>
      </c>
      <c r="E196" s="1677">
        <v>34554</v>
      </c>
      <c r="F196" s="1139" t="s">
        <v>3914</v>
      </c>
      <c r="G196" s="1129">
        <v>2713169.95</v>
      </c>
      <c r="H196" s="1130">
        <v>4443528.32</v>
      </c>
    </row>
    <row r="197" spans="1:8" s="1138" customFormat="1" ht="12.6" customHeight="1" x14ac:dyDescent="0.2">
      <c r="A197" s="1128"/>
      <c r="B197" s="733" t="s">
        <v>4075</v>
      </c>
      <c r="C197" s="1139" t="s">
        <v>4030</v>
      </c>
      <c r="D197" s="1139" t="s">
        <v>4084</v>
      </c>
      <c r="E197" s="1677">
        <v>37804</v>
      </c>
      <c r="F197" s="1139" t="s">
        <v>3914</v>
      </c>
      <c r="G197" s="1129">
        <v>29764.73</v>
      </c>
      <c r="H197" s="1130">
        <v>29560.23</v>
      </c>
    </row>
    <row r="198" spans="1:8" s="1138" customFormat="1" ht="12.6" customHeight="1" x14ac:dyDescent="0.2">
      <c r="A198" s="1128"/>
      <c r="B198" s="733" t="s">
        <v>4075</v>
      </c>
      <c r="C198" s="1139" t="s">
        <v>4085</v>
      </c>
      <c r="D198" s="1139" t="s">
        <v>4086</v>
      </c>
      <c r="E198" s="1677">
        <v>36895</v>
      </c>
      <c r="F198" s="1139" t="s">
        <v>3914</v>
      </c>
      <c r="G198" s="1129">
        <v>1805113.75</v>
      </c>
      <c r="H198" s="1130">
        <v>2295207.25</v>
      </c>
    </row>
    <row r="199" spans="1:8" s="1138" customFormat="1" ht="12.6" customHeight="1" x14ac:dyDescent="0.2">
      <c r="A199" s="1128"/>
      <c r="B199" s="733" t="s">
        <v>4075</v>
      </c>
      <c r="C199" s="1139" t="s">
        <v>4085</v>
      </c>
      <c r="D199" s="1139" t="s">
        <v>4087</v>
      </c>
      <c r="E199" s="1677">
        <v>39198</v>
      </c>
      <c r="F199" s="1139" t="s">
        <v>3914</v>
      </c>
      <c r="G199" s="1129">
        <v>880724.47</v>
      </c>
      <c r="H199" s="1130">
        <v>1058083.99</v>
      </c>
    </row>
    <row r="200" spans="1:8" s="1138" customFormat="1" ht="12.6" customHeight="1" x14ac:dyDescent="0.2">
      <c r="A200" s="1128"/>
      <c r="B200" s="733" t="s">
        <v>4075</v>
      </c>
      <c r="C200" s="1139" t="s">
        <v>4088</v>
      </c>
      <c r="D200" s="1139" t="s">
        <v>4089</v>
      </c>
      <c r="E200" s="1677">
        <v>39952</v>
      </c>
      <c r="F200" s="1139" t="s">
        <v>3914</v>
      </c>
      <c r="G200" s="1129">
        <v>1777900.4</v>
      </c>
      <c r="H200" s="1130">
        <v>2432886.06</v>
      </c>
    </row>
    <row r="201" spans="1:8" s="1138" customFormat="1" ht="12.6" customHeight="1" x14ac:dyDescent="0.2">
      <c r="A201" s="1128"/>
      <c r="B201" s="733" t="s">
        <v>4075</v>
      </c>
      <c r="C201" s="733" t="s">
        <v>4090</v>
      </c>
      <c r="D201" s="1139" t="s">
        <v>4091</v>
      </c>
      <c r="E201" s="1677" t="s">
        <v>4092</v>
      </c>
      <c r="F201" s="1139" t="s">
        <v>3914</v>
      </c>
      <c r="G201" s="1085">
        <v>0</v>
      </c>
      <c r="H201" s="1130">
        <v>750000</v>
      </c>
    </row>
    <row r="202" spans="1:8" s="1138" customFormat="1" ht="12.6" customHeight="1" x14ac:dyDescent="0.2">
      <c r="A202" s="1128"/>
      <c r="B202" s="733" t="s">
        <v>4075</v>
      </c>
      <c r="C202" s="733" t="s">
        <v>4090</v>
      </c>
      <c r="D202" s="1139" t="s">
        <v>4093</v>
      </c>
      <c r="E202" s="1677" t="s">
        <v>4092</v>
      </c>
      <c r="F202" s="1139" t="s">
        <v>3914</v>
      </c>
      <c r="G202" s="1085">
        <v>0</v>
      </c>
      <c r="H202" s="1130">
        <v>1500000</v>
      </c>
    </row>
    <row r="203" spans="1:8" s="1138" customFormat="1" ht="12.6" customHeight="1" x14ac:dyDescent="0.2">
      <c r="A203" s="1128" t="s">
        <v>4137</v>
      </c>
      <c r="B203" s="733" t="s">
        <v>4075</v>
      </c>
      <c r="C203" s="1139" t="s">
        <v>3911</v>
      </c>
      <c r="D203" s="1139" t="s">
        <v>4077</v>
      </c>
      <c r="E203" s="1677">
        <v>41283</v>
      </c>
      <c r="F203" s="1139" t="s">
        <v>3914</v>
      </c>
      <c r="G203" s="1129">
        <v>187900</v>
      </c>
      <c r="H203" s="55">
        <v>0</v>
      </c>
    </row>
    <row r="204" spans="1:8" s="1138" customFormat="1" ht="12.6" customHeight="1" x14ac:dyDescent="0.2">
      <c r="A204" s="1128" t="s">
        <v>33</v>
      </c>
      <c r="B204" s="733" t="s">
        <v>4075</v>
      </c>
      <c r="C204" s="1139" t="s">
        <v>3911</v>
      </c>
      <c r="D204" s="1139" t="s">
        <v>4094</v>
      </c>
      <c r="E204" s="1677">
        <v>42979</v>
      </c>
      <c r="F204" s="1139" t="s">
        <v>3914</v>
      </c>
      <c r="G204" s="1129">
        <v>834.9</v>
      </c>
      <c r="H204" s="1130">
        <v>834.9</v>
      </c>
    </row>
    <row r="205" spans="1:8" s="1138" customFormat="1" ht="12.6" customHeight="1" thickBot="1" x14ac:dyDescent="0.25">
      <c r="A205" s="2026" t="s">
        <v>0</v>
      </c>
      <c r="B205" s="2027"/>
      <c r="C205" s="2027"/>
      <c r="D205" s="2027"/>
      <c r="E205" s="2027"/>
      <c r="F205" s="1099" t="s">
        <v>3914</v>
      </c>
      <c r="G205" s="1100">
        <f>+SUMIF(F189:F204,F205,G189:G204)</f>
        <v>10130866.870000001</v>
      </c>
      <c r="H205" s="1101">
        <f>+SUMIF(F189:F204,F205,H189:H204)</f>
        <v>15062089.020000001</v>
      </c>
    </row>
    <row r="206" spans="1:8" ht="24.6" customHeight="1" thickTop="1" thickBot="1" x14ac:dyDescent="0.25">
      <c r="A206" s="2025" t="s">
        <v>2745</v>
      </c>
      <c r="B206" s="2025"/>
      <c r="C206" s="2025"/>
      <c r="D206" s="2025"/>
      <c r="E206" s="2025"/>
      <c r="F206" s="2025"/>
      <c r="G206" s="2025"/>
      <c r="H206" s="2025"/>
    </row>
    <row r="207" spans="1:8" ht="12.6" customHeight="1" thickTop="1" x14ac:dyDescent="0.2">
      <c r="A207" s="1123" t="s">
        <v>31</v>
      </c>
      <c r="B207" s="1141" t="s">
        <v>4095</v>
      </c>
      <c r="C207" s="1142" t="s">
        <v>4096</v>
      </c>
      <c r="D207" s="1125" t="s">
        <v>4097</v>
      </c>
      <c r="E207" s="1126"/>
      <c r="F207" s="1124"/>
      <c r="G207" s="1126"/>
      <c r="H207" s="1127"/>
    </row>
    <row r="208" spans="1:8" ht="12.6" customHeight="1" x14ac:dyDescent="0.2">
      <c r="A208" s="1128" t="s">
        <v>32</v>
      </c>
      <c r="B208" s="733" t="s">
        <v>4095</v>
      </c>
      <c r="C208" s="1133" t="s">
        <v>4098</v>
      </c>
      <c r="D208" s="1131" t="s">
        <v>4099</v>
      </c>
      <c r="E208" s="1132">
        <v>39812</v>
      </c>
      <c r="F208" s="1133" t="s">
        <v>3990</v>
      </c>
      <c r="G208" s="1085">
        <v>0</v>
      </c>
      <c r="H208" s="55">
        <v>0</v>
      </c>
    </row>
    <row r="209" spans="1:22" ht="12.6" customHeight="1" x14ac:dyDescent="0.2">
      <c r="A209" s="1128"/>
      <c r="B209" s="733" t="s">
        <v>4095</v>
      </c>
      <c r="C209" s="1133" t="s">
        <v>4098</v>
      </c>
      <c r="D209" s="1131" t="s">
        <v>4097</v>
      </c>
      <c r="E209" s="1132">
        <v>41273</v>
      </c>
      <c r="F209" s="1133" t="s">
        <v>3990</v>
      </c>
      <c r="G209" s="1129">
        <v>14243963.32</v>
      </c>
      <c r="H209" s="1130">
        <v>18081163.43</v>
      </c>
    </row>
    <row r="210" spans="1:22" ht="12.6" customHeight="1" x14ac:dyDescent="0.2">
      <c r="A210" s="1128"/>
      <c r="B210" s="733" t="s">
        <v>4095</v>
      </c>
      <c r="C210" s="1133" t="s">
        <v>4098</v>
      </c>
      <c r="D210" s="1131" t="s">
        <v>4100</v>
      </c>
      <c r="E210" s="1132">
        <v>40610</v>
      </c>
      <c r="F210" s="1133" t="s">
        <v>3990</v>
      </c>
      <c r="G210" s="1085">
        <v>0</v>
      </c>
      <c r="H210" s="55">
        <v>0</v>
      </c>
    </row>
    <row r="211" spans="1:22" ht="12.6" customHeight="1" x14ac:dyDescent="0.2">
      <c r="A211" s="1128"/>
      <c r="B211" s="733" t="s">
        <v>4095</v>
      </c>
      <c r="C211" s="1133" t="s">
        <v>4050</v>
      </c>
      <c r="D211" s="1131" t="s">
        <v>4101</v>
      </c>
      <c r="E211" s="1132">
        <v>36850</v>
      </c>
      <c r="F211" s="1133" t="s">
        <v>3990</v>
      </c>
      <c r="G211" s="1129">
        <v>2355612.9500000011</v>
      </c>
      <c r="H211" s="1130">
        <v>3132258.8500000015</v>
      </c>
    </row>
    <row r="212" spans="1:22" ht="12.6" customHeight="1" x14ac:dyDescent="0.2">
      <c r="A212" s="1128"/>
      <c r="B212" s="733" t="s">
        <v>4095</v>
      </c>
      <c r="C212" s="1133" t="s">
        <v>4102</v>
      </c>
      <c r="D212" s="1131" t="s">
        <v>4103</v>
      </c>
      <c r="E212" s="1132">
        <v>39001</v>
      </c>
      <c r="F212" s="1133" t="s">
        <v>4056</v>
      </c>
      <c r="G212" s="1129">
        <v>150.24480000006315</v>
      </c>
      <c r="H212" s="1130">
        <v>12758609.552999999</v>
      </c>
    </row>
    <row r="213" spans="1:22" ht="12.6" customHeight="1" x14ac:dyDescent="0.2">
      <c r="A213" s="1128"/>
      <c r="B213" s="733" t="s">
        <v>4095</v>
      </c>
      <c r="C213" s="1133" t="s">
        <v>4104</v>
      </c>
      <c r="D213" s="1131" t="s">
        <v>4105</v>
      </c>
      <c r="E213" s="1132">
        <v>36165</v>
      </c>
      <c r="F213" s="1133" t="s">
        <v>3990</v>
      </c>
      <c r="G213" s="1129">
        <v>791540.42</v>
      </c>
      <c r="H213" s="1130">
        <v>252539.61</v>
      </c>
    </row>
    <row r="214" spans="1:22" ht="12.6" customHeight="1" x14ac:dyDescent="0.2">
      <c r="A214" s="1128"/>
      <c r="B214" s="733" t="s">
        <v>4095</v>
      </c>
      <c r="C214" s="1133" t="s">
        <v>3974</v>
      </c>
      <c r="D214" s="1131" t="s">
        <v>4106</v>
      </c>
      <c r="E214" s="1132">
        <v>39660</v>
      </c>
      <c r="F214" s="1133" t="s">
        <v>3990</v>
      </c>
      <c r="G214" s="1129">
        <v>3112817.66</v>
      </c>
      <c r="H214" s="1130">
        <v>2834722.790000001</v>
      </c>
    </row>
    <row r="215" spans="1:22" ht="12.6" customHeight="1" x14ac:dyDescent="0.2">
      <c r="A215" s="2028" t="s">
        <v>0</v>
      </c>
      <c r="B215" s="2029"/>
      <c r="C215" s="2029"/>
      <c r="D215" s="2029"/>
      <c r="E215" s="2029"/>
      <c r="F215" s="1096" t="s">
        <v>3914</v>
      </c>
      <c r="G215" s="1112">
        <f>+SUMIF(F207:F214,F215,G207:G214)</f>
        <v>20503934.350000001</v>
      </c>
      <c r="H215" s="1113">
        <f>+SUMIF(F207:F214,F215,H207:H214)</f>
        <v>24300684.68</v>
      </c>
    </row>
    <row r="216" spans="1:22" ht="12.6" customHeight="1" thickBot="1" x14ac:dyDescent="0.25">
      <c r="A216" s="2026"/>
      <c r="B216" s="2027"/>
      <c r="C216" s="2027"/>
      <c r="D216" s="2027"/>
      <c r="E216" s="2027"/>
      <c r="F216" s="1099" t="s">
        <v>3931</v>
      </c>
      <c r="G216" s="1114">
        <f>+SUMIF(F207:F214,F216,G207:G214)</f>
        <v>150.24480000006315</v>
      </c>
      <c r="H216" s="613">
        <f>+SUMIF(F207:F214,F216,H207:H214)</f>
        <v>12758609.552999999</v>
      </c>
    </row>
    <row r="217" spans="1:22" ht="12" thickTop="1" x14ac:dyDescent="0.2">
      <c r="A217" s="1134" t="s">
        <v>4107</v>
      </c>
    </row>
    <row r="218" spans="1:22" x14ac:dyDescent="0.2">
      <c r="A218" s="1134" t="s">
        <v>4108</v>
      </c>
    </row>
    <row r="219" spans="1:22" ht="20.45" customHeight="1" thickBot="1" x14ac:dyDescent="0.25">
      <c r="A219" s="2025" t="s">
        <v>3853</v>
      </c>
      <c r="B219" s="2025"/>
      <c r="C219" s="2025"/>
      <c r="D219" s="2025"/>
      <c r="E219" s="2025"/>
      <c r="F219" s="2025"/>
      <c r="G219" s="2025"/>
      <c r="H219" s="2025"/>
    </row>
    <row r="220" spans="1:22" s="1138" customFormat="1" ht="12.6" customHeight="1" thickTop="1" x14ac:dyDescent="0.2">
      <c r="A220" s="1123" t="s">
        <v>31</v>
      </c>
      <c r="B220" s="1141" t="s">
        <v>4109</v>
      </c>
      <c r="C220" s="1673" t="s">
        <v>4098</v>
      </c>
      <c r="D220" s="1673" t="s">
        <v>4110</v>
      </c>
      <c r="E220" s="1673" t="s">
        <v>4111</v>
      </c>
      <c r="F220" s="1673" t="s">
        <v>3990</v>
      </c>
      <c r="G220" s="1084">
        <v>0</v>
      </c>
      <c r="H220" s="1675">
        <v>0</v>
      </c>
      <c r="I220" s="1667"/>
      <c r="J220" s="1667"/>
      <c r="K220" s="1667"/>
      <c r="L220" s="1667"/>
      <c r="M220" s="1667"/>
      <c r="N220" s="1667"/>
      <c r="O220" s="1667"/>
      <c r="P220" s="1667"/>
      <c r="Q220" s="1667"/>
      <c r="R220" s="1667"/>
      <c r="S220" s="1667"/>
      <c r="T220" s="1667"/>
      <c r="U220" s="1667"/>
      <c r="V220" s="1667"/>
    </row>
    <row r="221" spans="1:22" s="1138" customFormat="1" ht="12.6" customHeight="1" x14ac:dyDescent="0.2">
      <c r="A221" s="1128" t="s">
        <v>32</v>
      </c>
      <c r="B221" s="1679"/>
      <c r="C221" s="1129"/>
      <c r="D221" s="1129"/>
      <c r="E221" s="1129"/>
      <c r="F221" s="1129"/>
      <c r="G221" s="1129"/>
      <c r="H221" s="1130"/>
      <c r="I221" s="1667"/>
      <c r="J221" s="1667"/>
      <c r="K221" s="1667"/>
      <c r="L221" s="1667"/>
      <c r="M221" s="1667"/>
      <c r="N221" s="1667"/>
      <c r="O221" s="1667"/>
      <c r="P221" s="1667"/>
      <c r="Q221" s="1667"/>
      <c r="R221" s="1667"/>
      <c r="S221" s="1667"/>
      <c r="T221" s="1667"/>
      <c r="U221" s="1667"/>
      <c r="V221" s="1667"/>
    </row>
    <row r="222" spans="1:22" s="1138" customFormat="1" ht="12.6" customHeight="1" x14ac:dyDescent="0.2">
      <c r="A222" s="1128" t="s">
        <v>4112</v>
      </c>
      <c r="B222" s="733" t="s">
        <v>4109</v>
      </c>
      <c r="C222" s="1139" t="s">
        <v>4098</v>
      </c>
      <c r="D222" s="1139" t="s">
        <v>4113</v>
      </c>
      <c r="E222" s="1139" t="s">
        <v>4114</v>
      </c>
      <c r="F222" s="1139" t="s">
        <v>3990</v>
      </c>
      <c r="G222" s="1129">
        <v>209343.09</v>
      </c>
      <c r="H222" s="1130">
        <v>46181.88</v>
      </c>
      <c r="I222" s="1667"/>
      <c r="J222" s="1667"/>
      <c r="K222" s="1667"/>
      <c r="L222" s="1667"/>
      <c r="M222" s="1667"/>
      <c r="N222" s="1667"/>
      <c r="O222" s="1667"/>
      <c r="P222" s="1667"/>
      <c r="Q222" s="1667"/>
      <c r="R222" s="1667"/>
      <c r="S222" s="1667"/>
      <c r="T222" s="1667"/>
      <c r="U222" s="1667"/>
      <c r="V222" s="1667"/>
    </row>
    <row r="223" spans="1:22" s="1138" customFormat="1" ht="12.6" customHeight="1" x14ac:dyDescent="0.2">
      <c r="A223" s="1128" t="s">
        <v>4115</v>
      </c>
      <c r="B223" s="733" t="s">
        <v>4109</v>
      </c>
      <c r="C223" s="1139" t="s">
        <v>4098</v>
      </c>
      <c r="D223" s="1139" t="s">
        <v>4110</v>
      </c>
      <c r="E223" s="1139" t="s">
        <v>4116</v>
      </c>
      <c r="F223" s="1139" t="s">
        <v>3990</v>
      </c>
      <c r="G223" s="1129">
        <v>35156.5</v>
      </c>
      <c r="H223" s="1130">
        <v>35183.1</v>
      </c>
      <c r="I223" s="1667"/>
      <c r="J223" s="1667"/>
      <c r="K223" s="1667"/>
      <c r="L223" s="1667"/>
      <c r="M223" s="1667"/>
      <c r="N223" s="1667"/>
      <c r="O223" s="1667"/>
      <c r="P223" s="1667"/>
      <c r="Q223" s="1667"/>
      <c r="R223" s="1667"/>
      <c r="S223" s="1667"/>
      <c r="T223" s="1667"/>
      <c r="U223" s="1667"/>
      <c r="V223" s="1667"/>
    </row>
    <row r="224" spans="1:22" s="1138" customFormat="1" ht="12.6" customHeight="1" x14ac:dyDescent="0.2">
      <c r="A224" s="1128" t="s">
        <v>33</v>
      </c>
      <c r="B224" s="1679"/>
      <c r="C224" s="1129"/>
      <c r="D224" s="1129"/>
      <c r="E224" s="1129"/>
      <c r="F224" s="1129"/>
      <c r="G224" s="1129"/>
      <c r="H224" s="1130"/>
      <c r="I224" s="1667"/>
      <c r="J224" s="1667"/>
      <c r="K224" s="1667"/>
      <c r="L224" s="1667"/>
      <c r="M224" s="1667"/>
      <c r="N224" s="1667"/>
      <c r="O224" s="1667"/>
      <c r="P224" s="1667"/>
      <c r="Q224" s="1667"/>
      <c r="R224" s="1667"/>
      <c r="S224" s="1667"/>
      <c r="T224" s="1667"/>
      <c r="U224" s="1667"/>
      <c r="V224" s="1667"/>
    </row>
    <row r="225" spans="1:8" s="1138" customFormat="1" ht="12.6" customHeight="1" x14ac:dyDescent="0.2">
      <c r="A225" s="1128" t="s">
        <v>4117</v>
      </c>
      <c r="B225" s="733" t="s">
        <v>4109</v>
      </c>
      <c r="C225" s="1139" t="s">
        <v>4098</v>
      </c>
      <c r="D225" s="1139" t="s">
        <v>4118</v>
      </c>
      <c r="E225" s="1139" t="s">
        <v>4119</v>
      </c>
      <c r="F225" s="1139" t="s">
        <v>3990</v>
      </c>
      <c r="G225" s="1129">
        <v>16827.93</v>
      </c>
      <c r="H225" s="1130">
        <v>16827.93</v>
      </c>
    </row>
    <row r="226" spans="1:8" s="1138" customFormat="1" ht="12.6" customHeight="1" x14ac:dyDescent="0.2">
      <c r="A226" s="1128" t="s">
        <v>4120</v>
      </c>
      <c r="B226" s="733" t="s">
        <v>4109</v>
      </c>
      <c r="C226" s="1139" t="s">
        <v>4098</v>
      </c>
      <c r="D226" s="1139" t="s">
        <v>4110</v>
      </c>
      <c r="E226" s="1139" t="s">
        <v>4121</v>
      </c>
      <c r="F226" s="1139" t="s">
        <v>3990</v>
      </c>
      <c r="G226" s="1129">
        <v>5839148.4100000001</v>
      </c>
      <c r="H226" s="1130">
        <v>6902998.9699999997</v>
      </c>
    </row>
    <row r="227" spans="1:8" s="1138" customFormat="1" ht="12.6" customHeight="1" thickBot="1" x14ac:dyDescent="0.25">
      <c r="A227" s="2026" t="s">
        <v>0</v>
      </c>
      <c r="B227" s="2027"/>
      <c r="C227" s="2027"/>
      <c r="D227" s="2027"/>
      <c r="E227" s="2027"/>
      <c r="F227" s="1099" t="s">
        <v>3914</v>
      </c>
      <c r="G227" s="1100">
        <f>+SUMIF(F222:F226,F227,G222:G226)</f>
        <v>6100475.9299999997</v>
      </c>
      <c r="H227" s="1101">
        <f>+SUMIF(F222:F226,F227,H222:H226)</f>
        <v>7001191.8799999999</v>
      </c>
    </row>
    <row r="228" spans="1:8" ht="25.15" customHeight="1" thickTop="1" thickBot="1" x14ac:dyDescent="0.25">
      <c r="A228" s="2025" t="s">
        <v>509</v>
      </c>
      <c r="B228" s="2025"/>
      <c r="C228" s="2025"/>
      <c r="D228" s="2025"/>
      <c r="E228" s="2025"/>
      <c r="F228" s="2025"/>
      <c r="G228" s="2025"/>
      <c r="H228" s="2025"/>
    </row>
    <row r="229" spans="1:8" s="1138" customFormat="1" ht="12.6" customHeight="1" thickTop="1" x14ac:dyDescent="0.2">
      <c r="A229" s="1123" t="s">
        <v>31</v>
      </c>
      <c r="B229" s="1141" t="s">
        <v>4122</v>
      </c>
      <c r="C229" s="1673" t="s">
        <v>3911</v>
      </c>
      <c r="D229" s="1701">
        <v>879010</v>
      </c>
      <c r="E229" s="1701">
        <v>2009</v>
      </c>
      <c r="F229" s="1673" t="s">
        <v>3914</v>
      </c>
      <c r="G229" s="1084">
        <v>0</v>
      </c>
      <c r="H229" s="1675">
        <v>0</v>
      </c>
    </row>
    <row r="230" spans="1:8" s="1138" customFormat="1" ht="12.6" customHeight="1" x14ac:dyDescent="0.2">
      <c r="A230" s="1128" t="s">
        <v>32</v>
      </c>
      <c r="B230" s="733"/>
      <c r="C230" s="1139"/>
      <c r="D230" s="1139"/>
      <c r="E230" s="1702"/>
      <c r="F230" s="1139"/>
      <c r="G230" s="1703"/>
      <c r="H230" s="1704"/>
    </row>
    <row r="231" spans="1:8" s="1138" customFormat="1" ht="12.6" customHeight="1" x14ac:dyDescent="0.2">
      <c r="A231" s="1686" t="s">
        <v>4123</v>
      </c>
      <c r="B231" s="733" t="s">
        <v>4122</v>
      </c>
      <c r="C231" s="1139" t="s">
        <v>3911</v>
      </c>
      <c r="D231" s="1702">
        <v>878987</v>
      </c>
      <c r="E231" s="1702">
        <v>2009</v>
      </c>
      <c r="F231" s="1139" t="s">
        <v>3914</v>
      </c>
      <c r="G231" s="1129">
        <v>542450.82999999996</v>
      </c>
      <c r="H231" s="1130">
        <v>1429185.72</v>
      </c>
    </row>
    <row r="232" spans="1:8" s="1138" customFormat="1" ht="12.6" customHeight="1" x14ac:dyDescent="0.2">
      <c r="A232" s="1686" t="s">
        <v>4124</v>
      </c>
      <c r="B232" s="733" t="s">
        <v>4122</v>
      </c>
      <c r="C232" s="1139" t="s">
        <v>3911</v>
      </c>
      <c r="D232" s="1702" t="s">
        <v>4125</v>
      </c>
      <c r="E232" s="1702">
        <v>2012</v>
      </c>
      <c r="F232" s="1139" t="s">
        <v>3914</v>
      </c>
      <c r="G232" s="1129">
        <v>251478.61</v>
      </c>
      <c r="H232" s="1130">
        <v>187318.44</v>
      </c>
    </row>
    <row r="233" spans="1:8" s="1138" customFormat="1" ht="12.6" customHeight="1" x14ac:dyDescent="0.2">
      <c r="A233" s="1686" t="s">
        <v>4126</v>
      </c>
      <c r="B233" s="733" t="s">
        <v>4122</v>
      </c>
      <c r="C233" s="1129" t="s">
        <v>4127</v>
      </c>
      <c r="D233" s="1702" t="s">
        <v>4128</v>
      </c>
      <c r="E233" s="1702">
        <v>2013</v>
      </c>
      <c r="F233" s="1139" t="s">
        <v>3914</v>
      </c>
      <c r="G233" s="1129">
        <v>124606.85</v>
      </c>
      <c r="H233" s="1130">
        <v>1581715.6</v>
      </c>
    </row>
    <row r="234" spans="1:8" s="1138" customFormat="1" ht="12.6" customHeight="1" x14ac:dyDescent="0.2">
      <c r="A234" s="1128" t="s">
        <v>4137</v>
      </c>
      <c r="B234" s="733" t="s">
        <v>4122</v>
      </c>
      <c r="C234" s="1129" t="s">
        <v>4127</v>
      </c>
      <c r="D234" s="1139" t="s">
        <v>4128</v>
      </c>
      <c r="E234" s="1702">
        <v>2020</v>
      </c>
      <c r="F234" s="1139" t="s">
        <v>3914</v>
      </c>
      <c r="G234" s="1129">
        <v>68000</v>
      </c>
      <c r="H234" s="55">
        <v>0</v>
      </c>
    </row>
    <row r="235" spans="1:8" s="1138" customFormat="1" ht="12.6" customHeight="1" x14ac:dyDescent="0.2">
      <c r="A235" s="1128" t="s">
        <v>33</v>
      </c>
      <c r="B235" s="733" t="s">
        <v>4122</v>
      </c>
      <c r="C235" s="1129" t="s">
        <v>4127</v>
      </c>
      <c r="D235" s="1139" t="s">
        <v>4128</v>
      </c>
      <c r="E235" s="1702">
        <v>2020</v>
      </c>
      <c r="F235" s="1139" t="s">
        <v>3914</v>
      </c>
      <c r="G235" s="1129">
        <v>29017.52</v>
      </c>
      <c r="H235" s="1130">
        <v>20600.63</v>
      </c>
    </row>
    <row r="236" spans="1:8" s="1138" customFormat="1" ht="12.6" customHeight="1" thickBot="1" x14ac:dyDescent="0.25">
      <c r="A236" s="2026" t="s">
        <v>0</v>
      </c>
      <c r="B236" s="2027"/>
      <c r="C236" s="2027"/>
      <c r="D236" s="2027"/>
      <c r="E236" s="2027"/>
      <c r="F236" s="1099" t="s">
        <v>3914</v>
      </c>
      <c r="G236" s="1100">
        <f>+SUMIF(F229:F235,F236,G229:G235)</f>
        <v>1015553.8099999999</v>
      </c>
      <c r="H236" s="1101">
        <f>+SUMIF(F229:F235,F236,H229:H235)</f>
        <v>3218820.3899999997</v>
      </c>
    </row>
    <row r="237" spans="1:8" ht="24" customHeight="1" thickTop="1" thickBot="1" x14ac:dyDescent="0.25">
      <c r="A237" s="2025" t="s">
        <v>3863</v>
      </c>
      <c r="B237" s="2025"/>
      <c r="C237" s="2025"/>
      <c r="D237" s="2025"/>
      <c r="E237" s="2025"/>
      <c r="F237" s="2025"/>
      <c r="G237" s="2025"/>
      <c r="H237" s="2025"/>
    </row>
    <row r="238" spans="1:8" s="1138" customFormat="1" ht="12.6" customHeight="1" thickTop="1" x14ac:dyDescent="0.2">
      <c r="A238" s="1123" t="s">
        <v>31</v>
      </c>
      <c r="B238" s="1141" t="s">
        <v>4129</v>
      </c>
      <c r="C238" s="1673" t="s">
        <v>3965</v>
      </c>
      <c r="D238" s="1673" t="s">
        <v>4130</v>
      </c>
      <c r="E238" s="1701">
        <v>2003</v>
      </c>
      <c r="F238" s="1673" t="s">
        <v>3914</v>
      </c>
      <c r="G238" s="1084">
        <v>0</v>
      </c>
      <c r="H238" s="1675">
        <v>0</v>
      </c>
    </row>
    <row r="239" spans="1:8" s="1138" customFormat="1" ht="12.6" customHeight="1" x14ac:dyDescent="0.2">
      <c r="A239" s="1128"/>
      <c r="B239" s="733" t="s">
        <v>4131</v>
      </c>
      <c r="C239" s="1139" t="s">
        <v>3965</v>
      </c>
      <c r="D239" s="1139" t="s">
        <v>4132</v>
      </c>
      <c r="E239" s="1702">
        <v>2013</v>
      </c>
      <c r="F239" s="1139" t="s">
        <v>3914</v>
      </c>
      <c r="G239" s="1085">
        <v>0</v>
      </c>
      <c r="H239" s="55">
        <v>0</v>
      </c>
    </row>
    <row r="240" spans="1:8" s="1138" customFormat="1" ht="12.6" customHeight="1" x14ac:dyDescent="0.2">
      <c r="A240" s="1128" t="s">
        <v>32</v>
      </c>
      <c r="B240" s="733" t="s">
        <v>4129</v>
      </c>
      <c r="C240" s="1139" t="s">
        <v>3965</v>
      </c>
      <c r="D240" s="1139" t="s">
        <v>4133</v>
      </c>
      <c r="E240" s="1702">
        <v>2001</v>
      </c>
      <c r="F240" s="1139" t="s">
        <v>3914</v>
      </c>
      <c r="G240" s="1129">
        <v>45368</v>
      </c>
      <c r="H240" s="1130">
        <v>59001</v>
      </c>
    </row>
    <row r="241" spans="1:8" s="1138" customFormat="1" ht="12.6" customHeight="1" x14ac:dyDescent="0.2">
      <c r="A241" s="1128"/>
      <c r="B241" s="733" t="s">
        <v>4129</v>
      </c>
      <c r="C241" s="1705" t="s">
        <v>4134</v>
      </c>
      <c r="D241" s="1139">
        <v>150000300063</v>
      </c>
      <c r="E241" s="1702">
        <v>2013</v>
      </c>
      <c r="F241" s="1139" t="s">
        <v>3914</v>
      </c>
      <c r="G241" s="1129">
        <v>1271</v>
      </c>
      <c r="H241" s="1130">
        <v>1272</v>
      </c>
    </row>
    <row r="242" spans="1:8" s="1138" customFormat="1" ht="12.6" customHeight="1" x14ac:dyDescent="0.2">
      <c r="A242" s="1128"/>
      <c r="B242" s="733" t="s">
        <v>4131</v>
      </c>
      <c r="C242" s="1705" t="s">
        <v>3965</v>
      </c>
      <c r="D242" s="1139" t="s">
        <v>4135</v>
      </c>
      <c r="E242" s="1702">
        <v>2014</v>
      </c>
      <c r="F242" s="1139" t="s">
        <v>3914</v>
      </c>
      <c r="G242" s="1129">
        <v>280649</v>
      </c>
      <c r="H242" s="1130">
        <v>330421</v>
      </c>
    </row>
    <row r="243" spans="1:8" s="1138" customFormat="1" ht="12.6" customHeight="1" x14ac:dyDescent="0.2">
      <c r="A243" s="1128"/>
      <c r="B243" s="733" t="s">
        <v>4131</v>
      </c>
      <c r="C243" s="1705" t="s">
        <v>4136</v>
      </c>
      <c r="D243" s="1139" t="s">
        <v>4132</v>
      </c>
      <c r="E243" s="1702">
        <v>2013</v>
      </c>
      <c r="F243" s="1139" t="s">
        <v>3914</v>
      </c>
      <c r="G243" s="1129">
        <v>15</v>
      </c>
      <c r="H243" s="1130">
        <v>15</v>
      </c>
    </row>
    <row r="244" spans="1:8" s="1138" customFormat="1" ht="12.6" customHeight="1" x14ac:dyDescent="0.2">
      <c r="A244" s="1128" t="s">
        <v>4137</v>
      </c>
      <c r="B244" s="733" t="s">
        <v>4131</v>
      </c>
      <c r="C244" s="1705" t="s">
        <v>3965</v>
      </c>
      <c r="D244" s="1139" t="s">
        <v>4138</v>
      </c>
      <c r="E244" s="1702">
        <v>2017</v>
      </c>
      <c r="F244" s="1139" t="s">
        <v>3914</v>
      </c>
      <c r="G244" s="1129">
        <v>93639</v>
      </c>
      <c r="H244" s="1130">
        <v>49600</v>
      </c>
    </row>
    <row r="245" spans="1:8" s="1138" customFormat="1" ht="12.6" customHeight="1" x14ac:dyDescent="0.2">
      <c r="A245" s="1128"/>
      <c r="B245" s="733" t="s">
        <v>4131</v>
      </c>
      <c r="C245" s="1705" t="s">
        <v>3965</v>
      </c>
      <c r="D245" s="1139" t="s">
        <v>4139</v>
      </c>
      <c r="E245" s="1702">
        <v>2017</v>
      </c>
      <c r="F245" s="1139" t="s">
        <v>3931</v>
      </c>
      <c r="G245" s="1129">
        <v>2647647</v>
      </c>
      <c r="H245" s="1130">
        <v>3897787</v>
      </c>
    </row>
    <row r="246" spans="1:8" s="1138" customFormat="1" ht="12.6" customHeight="1" x14ac:dyDescent="0.2">
      <c r="A246" s="1128"/>
      <c r="B246" s="733" t="s">
        <v>4131</v>
      </c>
      <c r="C246" s="1705" t="s">
        <v>4140</v>
      </c>
      <c r="D246" s="1139" t="s">
        <v>4132</v>
      </c>
      <c r="E246" s="1702">
        <v>2013</v>
      </c>
      <c r="F246" s="1139" t="s">
        <v>3914</v>
      </c>
      <c r="G246" s="1129">
        <v>889878</v>
      </c>
      <c r="H246" s="1130">
        <v>899473</v>
      </c>
    </row>
    <row r="247" spans="1:8" s="1138" customFormat="1" ht="12.6" customHeight="1" x14ac:dyDescent="0.2">
      <c r="A247" s="1128"/>
      <c r="B247" s="733" t="s">
        <v>4131</v>
      </c>
      <c r="C247" s="1705" t="s">
        <v>4141</v>
      </c>
      <c r="D247" s="1139" t="s">
        <v>4132</v>
      </c>
      <c r="E247" s="1702">
        <v>2013</v>
      </c>
      <c r="F247" s="1139" t="s">
        <v>3914</v>
      </c>
      <c r="G247" s="1085">
        <v>0</v>
      </c>
      <c r="H247" s="55">
        <v>0</v>
      </c>
    </row>
    <row r="248" spans="1:8" s="1138" customFormat="1" ht="12.6" customHeight="1" x14ac:dyDescent="0.2">
      <c r="A248" s="1128"/>
      <c r="B248" s="733" t="s">
        <v>4131</v>
      </c>
      <c r="C248" s="1705" t="s">
        <v>4142</v>
      </c>
      <c r="D248" s="1139" t="s">
        <v>4132</v>
      </c>
      <c r="E248" s="1702">
        <v>2013</v>
      </c>
      <c r="F248" s="1139" t="s">
        <v>3914</v>
      </c>
      <c r="G248" s="1129">
        <v>25900</v>
      </c>
      <c r="H248" s="55">
        <v>0</v>
      </c>
    </row>
    <row r="249" spans="1:8" s="1138" customFormat="1" ht="12.6" customHeight="1" x14ac:dyDescent="0.2">
      <c r="A249" s="1128" t="s">
        <v>33</v>
      </c>
      <c r="B249" s="733" t="s">
        <v>4129</v>
      </c>
      <c r="C249" s="1705" t="s">
        <v>4143</v>
      </c>
      <c r="D249" s="1139">
        <v>150000300063</v>
      </c>
      <c r="E249" s="1702">
        <v>2013</v>
      </c>
      <c r="F249" s="1139" t="s">
        <v>3914</v>
      </c>
      <c r="G249" s="1129">
        <v>8702810</v>
      </c>
      <c r="H249" s="1130">
        <v>8702810</v>
      </c>
    </row>
    <row r="250" spans="1:8" s="1138" customFormat="1" ht="12.6" customHeight="1" x14ac:dyDescent="0.2">
      <c r="A250" s="1128"/>
      <c r="B250" s="733" t="s">
        <v>4129</v>
      </c>
      <c r="C250" s="1139" t="s">
        <v>3965</v>
      </c>
      <c r="D250" s="1139" t="s">
        <v>4144</v>
      </c>
      <c r="E250" s="1702">
        <v>2001</v>
      </c>
      <c r="F250" s="1139" t="s">
        <v>3914</v>
      </c>
      <c r="G250" s="1129">
        <v>63791</v>
      </c>
      <c r="H250" s="1130">
        <v>63731</v>
      </c>
    </row>
    <row r="251" spans="1:8" s="1138" customFormat="1" ht="12.6" customHeight="1" x14ac:dyDescent="0.2">
      <c r="A251" s="1128"/>
      <c r="B251" s="733" t="s">
        <v>4129</v>
      </c>
      <c r="C251" s="1139" t="s">
        <v>3965</v>
      </c>
      <c r="D251" s="1139" t="s">
        <v>4145</v>
      </c>
      <c r="E251" s="1702">
        <v>2005</v>
      </c>
      <c r="F251" s="1139" t="s">
        <v>3914</v>
      </c>
      <c r="G251" s="1129">
        <v>62575</v>
      </c>
      <c r="H251" s="1130">
        <v>62575</v>
      </c>
    </row>
    <row r="252" spans="1:8" s="1138" customFormat="1" ht="12.6" customHeight="1" x14ac:dyDescent="0.2">
      <c r="A252" s="1128"/>
      <c r="B252" s="733" t="s">
        <v>4129</v>
      </c>
      <c r="C252" s="1139" t="s">
        <v>3965</v>
      </c>
      <c r="D252" s="1139" t="s">
        <v>4146</v>
      </c>
      <c r="E252" s="1702">
        <v>2020</v>
      </c>
      <c r="F252" s="1139" t="s">
        <v>3931</v>
      </c>
      <c r="G252" s="1129">
        <v>8135</v>
      </c>
      <c r="H252" s="1130">
        <v>3662</v>
      </c>
    </row>
    <row r="253" spans="1:8" s="1138" customFormat="1" ht="12.6" customHeight="1" x14ac:dyDescent="0.2">
      <c r="A253" s="1128"/>
      <c r="B253" s="733" t="s">
        <v>4131</v>
      </c>
      <c r="C253" s="1139" t="s">
        <v>3965</v>
      </c>
      <c r="D253" s="1139" t="s">
        <v>4147</v>
      </c>
      <c r="E253" s="1702">
        <v>2016</v>
      </c>
      <c r="F253" s="1139" t="s">
        <v>3914</v>
      </c>
      <c r="G253" s="1129">
        <v>49500</v>
      </c>
      <c r="H253" s="1130">
        <v>49500</v>
      </c>
    </row>
    <row r="254" spans="1:8" s="1138" customFormat="1" ht="12.6" customHeight="1" x14ac:dyDescent="0.2">
      <c r="A254" s="1128"/>
      <c r="B254" s="733" t="s">
        <v>4131</v>
      </c>
      <c r="C254" s="1139" t="s">
        <v>3965</v>
      </c>
      <c r="D254" s="1139" t="s">
        <v>4148</v>
      </c>
      <c r="E254" s="1702">
        <v>2015</v>
      </c>
      <c r="F254" s="1139" t="s">
        <v>3931</v>
      </c>
      <c r="G254" s="1129">
        <v>962</v>
      </c>
      <c r="H254" s="1130">
        <v>962</v>
      </c>
    </row>
    <row r="255" spans="1:8" s="1138" customFormat="1" ht="12.6" customHeight="1" x14ac:dyDescent="0.2">
      <c r="A255" s="1128"/>
      <c r="B255" s="733" t="s">
        <v>4131</v>
      </c>
      <c r="C255" s="1139" t="s">
        <v>3965</v>
      </c>
      <c r="D255" s="1139" t="s">
        <v>4149</v>
      </c>
      <c r="E255" s="1702">
        <v>2016</v>
      </c>
      <c r="F255" s="1139" t="s">
        <v>3931</v>
      </c>
      <c r="G255" s="1129">
        <v>6490</v>
      </c>
      <c r="H255" s="1130">
        <v>6490</v>
      </c>
    </row>
    <row r="256" spans="1:8" s="1138" customFormat="1" ht="12.6" customHeight="1" x14ac:dyDescent="0.2">
      <c r="A256" s="1128"/>
      <c r="B256" s="733" t="s">
        <v>4131</v>
      </c>
      <c r="C256" s="1139" t="s">
        <v>3965</v>
      </c>
      <c r="D256" s="1139" t="s">
        <v>4150</v>
      </c>
      <c r="E256" s="1702">
        <v>2020</v>
      </c>
      <c r="F256" s="1139" t="s">
        <v>3914</v>
      </c>
      <c r="G256" s="1129">
        <v>28302</v>
      </c>
      <c r="H256" s="1130">
        <v>28302</v>
      </c>
    </row>
    <row r="257" spans="1:8" s="1138" customFormat="1" ht="12.6" customHeight="1" x14ac:dyDescent="0.2">
      <c r="A257" s="1128"/>
      <c r="B257" s="733" t="s">
        <v>4131</v>
      </c>
      <c r="C257" s="1139" t="s">
        <v>3965</v>
      </c>
      <c r="D257" s="1139" t="s">
        <v>4151</v>
      </c>
      <c r="E257" s="1702">
        <v>2021</v>
      </c>
      <c r="F257" s="1139" t="s">
        <v>3914</v>
      </c>
      <c r="G257" s="1085">
        <v>0</v>
      </c>
      <c r="H257" s="55">
        <v>0</v>
      </c>
    </row>
    <row r="258" spans="1:8" s="1138" customFormat="1" ht="12.6" customHeight="1" x14ac:dyDescent="0.2">
      <c r="A258" s="1128"/>
      <c r="B258" s="733" t="s">
        <v>4131</v>
      </c>
      <c r="C258" s="1705" t="s">
        <v>4152</v>
      </c>
      <c r="D258" s="1139" t="s">
        <v>4153</v>
      </c>
      <c r="E258" s="1702">
        <v>2013</v>
      </c>
      <c r="F258" s="1139" t="s">
        <v>3914</v>
      </c>
      <c r="G258" s="1129">
        <v>124279</v>
      </c>
      <c r="H258" s="1130">
        <v>133836</v>
      </c>
    </row>
    <row r="259" spans="1:8" s="1138" customFormat="1" ht="12.6" customHeight="1" x14ac:dyDescent="0.2">
      <c r="A259" s="1128"/>
      <c r="B259" s="733" t="s">
        <v>4131</v>
      </c>
      <c r="C259" s="1705" t="s">
        <v>4154</v>
      </c>
      <c r="D259" s="1139" t="s">
        <v>4153</v>
      </c>
      <c r="E259" s="1702">
        <v>2013</v>
      </c>
      <c r="F259" s="1139" t="s">
        <v>3914</v>
      </c>
      <c r="G259" s="1129">
        <v>5500603</v>
      </c>
      <c r="H259" s="1130">
        <v>5500603</v>
      </c>
    </row>
    <row r="260" spans="1:8" s="1138" customFormat="1" ht="12.6" customHeight="1" x14ac:dyDescent="0.2">
      <c r="A260" s="1128"/>
      <c r="B260" s="733" t="s">
        <v>4131</v>
      </c>
      <c r="C260" s="1705" t="s">
        <v>4155</v>
      </c>
      <c r="D260" s="1139" t="s">
        <v>4153</v>
      </c>
      <c r="E260" s="1702">
        <v>2013</v>
      </c>
      <c r="F260" s="1139" t="s">
        <v>3914</v>
      </c>
      <c r="G260" s="1085">
        <v>0</v>
      </c>
      <c r="H260" s="55">
        <v>0</v>
      </c>
    </row>
    <row r="261" spans="1:8" s="1138" customFormat="1" ht="12.6" customHeight="1" x14ac:dyDescent="0.2">
      <c r="A261" s="1128" t="s">
        <v>246</v>
      </c>
      <c r="B261" s="733"/>
      <c r="C261" s="1139"/>
      <c r="D261" s="1139"/>
      <c r="E261" s="1702"/>
      <c r="F261" s="1139"/>
      <c r="G261" s="1129"/>
      <c r="H261" s="1130"/>
    </row>
    <row r="262" spans="1:8" s="1138" customFormat="1" ht="12.6" customHeight="1" x14ac:dyDescent="0.2">
      <c r="A262" s="1686" t="s">
        <v>4156</v>
      </c>
      <c r="B262" s="733" t="s">
        <v>4131</v>
      </c>
      <c r="C262" s="1139" t="s">
        <v>3965</v>
      </c>
      <c r="D262" s="1139" t="s">
        <v>4157</v>
      </c>
      <c r="E262" s="1702">
        <v>2014</v>
      </c>
      <c r="F262" s="1139" t="s">
        <v>3914</v>
      </c>
      <c r="G262" s="1129">
        <v>1984</v>
      </c>
      <c r="H262" s="1130">
        <v>1984</v>
      </c>
    </row>
    <row r="263" spans="1:8" s="1138" customFormat="1" ht="12.6" customHeight="1" x14ac:dyDescent="0.2">
      <c r="A263" s="1128"/>
      <c r="B263" s="733" t="s">
        <v>4131</v>
      </c>
      <c r="C263" s="1139" t="s">
        <v>3965</v>
      </c>
      <c r="D263" s="1139" t="s">
        <v>4158</v>
      </c>
      <c r="E263" s="1702">
        <v>2018</v>
      </c>
      <c r="F263" s="1139" t="s">
        <v>3914</v>
      </c>
      <c r="G263" s="1129">
        <v>43484</v>
      </c>
      <c r="H263" s="1130">
        <v>63484</v>
      </c>
    </row>
    <row r="264" spans="1:8" s="1138" customFormat="1" ht="12.6" customHeight="1" x14ac:dyDescent="0.2">
      <c r="A264" s="2028" t="s">
        <v>0</v>
      </c>
      <c r="B264" s="2029"/>
      <c r="C264" s="2029"/>
      <c r="D264" s="2029"/>
      <c r="E264" s="2029"/>
      <c r="F264" s="1096" t="s">
        <v>3914</v>
      </c>
      <c r="G264" s="1097">
        <f>+SUMIF(F238:F263,F264,G238:G263)</f>
        <v>15914048</v>
      </c>
      <c r="H264" s="1098">
        <f>+SUMIF(F238:F263,F264,H238:H263)</f>
        <v>15946607</v>
      </c>
    </row>
    <row r="265" spans="1:8" s="1138" customFormat="1" ht="12.6" customHeight="1" thickBot="1" x14ac:dyDescent="0.25">
      <c r="A265" s="2026"/>
      <c r="B265" s="2027"/>
      <c r="C265" s="2027"/>
      <c r="D265" s="2027"/>
      <c r="E265" s="2027"/>
      <c r="F265" s="1099" t="s">
        <v>3931</v>
      </c>
      <c r="G265" s="1100">
        <f>+SUMIF(F238:F263,F265,G238:G263)</f>
        <v>2663234</v>
      </c>
      <c r="H265" s="1101">
        <f>+SUMIF(F238:F263,F265,H238:H263)</f>
        <v>3908901</v>
      </c>
    </row>
    <row r="266" spans="1:8" ht="24.6" customHeight="1" thickTop="1" thickBot="1" x14ac:dyDescent="0.25">
      <c r="A266" s="2025" t="s">
        <v>3869</v>
      </c>
      <c r="B266" s="2025"/>
      <c r="C266" s="2025"/>
      <c r="D266" s="2025"/>
      <c r="E266" s="2025"/>
      <c r="F266" s="2025"/>
      <c r="G266" s="2025"/>
      <c r="H266" s="2025"/>
    </row>
    <row r="267" spans="1:8" s="1138" customFormat="1" ht="12.6" customHeight="1" thickTop="1" x14ac:dyDescent="0.2">
      <c r="A267" s="1123" t="s">
        <v>32</v>
      </c>
      <c r="B267" s="1706" t="s">
        <v>4159</v>
      </c>
      <c r="C267" s="1706" t="s">
        <v>4030</v>
      </c>
      <c r="D267" s="1706" t="s">
        <v>4160</v>
      </c>
      <c r="E267" s="1706" t="s">
        <v>4161</v>
      </c>
      <c r="F267" s="1706" t="s">
        <v>3914</v>
      </c>
      <c r="G267" s="1126">
        <v>22698.36</v>
      </c>
      <c r="H267" s="1127">
        <v>83179.600000000006</v>
      </c>
    </row>
    <row r="268" spans="1:8" s="1138" customFormat="1" ht="12.6" customHeight="1" x14ac:dyDescent="0.2">
      <c r="A268" s="1128"/>
      <c r="B268" s="974" t="s">
        <v>4159</v>
      </c>
      <c r="C268" s="974" t="s">
        <v>4030</v>
      </c>
      <c r="D268" s="974" t="s">
        <v>4162</v>
      </c>
      <c r="E268" s="1707">
        <v>42718</v>
      </c>
      <c r="F268" s="974" t="s">
        <v>3914</v>
      </c>
      <c r="G268" s="1129">
        <v>1612.89</v>
      </c>
      <c r="H268" s="1130">
        <v>2671.3</v>
      </c>
    </row>
    <row r="269" spans="1:8" s="1138" customFormat="1" ht="12.6" customHeight="1" x14ac:dyDescent="0.2">
      <c r="A269" s="1128"/>
      <c r="B269" s="974" t="s">
        <v>4159</v>
      </c>
      <c r="C269" s="974" t="s">
        <v>4030</v>
      </c>
      <c r="D269" s="974" t="s">
        <v>4163</v>
      </c>
      <c r="E269" s="974" t="s">
        <v>4164</v>
      </c>
      <c r="F269" s="974" t="s">
        <v>3931</v>
      </c>
      <c r="G269" s="1129">
        <v>5294.25</v>
      </c>
      <c r="H269" s="1130">
        <v>3663.74</v>
      </c>
    </row>
    <row r="270" spans="1:8" s="1138" customFormat="1" ht="12.6" customHeight="1" x14ac:dyDescent="0.2">
      <c r="A270" s="1128"/>
      <c r="B270" s="974" t="s">
        <v>4159</v>
      </c>
      <c r="C270" s="974" t="s">
        <v>4030</v>
      </c>
      <c r="D270" s="974" t="s">
        <v>4165</v>
      </c>
      <c r="E270" s="974" t="s">
        <v>4166</v>
      </c>
      <c r="F270" s="974" t="s">
        <v>3914</v>
      </c>
      <c r="G270" s="1129">
        <v>603958.87</v>
      </c>
      <c r="H270" s="1130">
        <v>413713.7</v>
      </c>
    </row>
    <row r="271" spans="1:8" s="1138" customFormat="1" ht="12.6" customHeight="1" x14ac:dyDescent="0.2">
      <c r="A271" s="1128"/>
      <c r="B271" s="974" t="s">
        <v>4159</v>
      </c>
      <c r="C271" s="974" t="s">
        <v>4030</v>
      </c>
      <c r="D271" s="974" t="s">
        <v>4167</v>
      </c>
      <c r="E271" s="974" t="s">
        <v>4166</v>
      </c>
      <c r="F271" s="974" t="s">
        <v>3914</v>
      </c>
      <c r="G271" s="1129">
        <v>7125.91</v>
      </c>
      <c r="H271" s="1130">
        <v>57247.48</v>
      </c>
    </row>
    <row r="272" spans="1:8" s="1138" customFormat="1" ht="12.6" customHeight="1" x14ac:dyDescent="0.2">
      <c r="A272" s="1128"/>
      <c r="B272" s="974" t="s">
        <v>4159</v>
      </c>
      <c r="C272" s="974" t="s">
        <v>3911</v>
      </c>
      <c r="D272" s="974" t="s">
        <v>4168</v>
      </c>
      <c r="E272" s="974" t="s">
        <v>4169</v>
      </c>
      <c r="F272" s="974" t="s">
        <v>3914</v>
      </c>
      <c r="G272" s="1129">
        <v>6084185.75</v>
      </c>
      <c r="H272" s="1130">
        <v>8863249.2699999996</v>
      </c>
    </row>
    <row r="273" spans="1:8" s="1138" customFormat="1" ht="12.6" customHeight="1" x14ac:dyDescent="0.2">
      <c r="A273" s="1128"/>
      <c r="B273" s="974" t="s">
        <v>4159</v>
      </c>
      <c r="C273" s="974" t="s">
        <v>3911</v>
      </c>
      <c r="D273" s="974" t="s">
        <v>4170</v>
      </c>
      <c r="E273" s="974" t="s">
        <v>4171</v>
      </c>
      <c r="F273" s="974" t="s">
        <v>3914</v>
      </c>
      <c r="G273" s="1129">
        <v>13069463.460000001</v>
      </c>
      <c r="H273" s="1130">
        <v>1393909.84</v>
      </c>
    </row>
    <row r="274" spans="1:8" s="1138" customFormat="1" ht="12.6" customHeight="1" x14ac:dyDescent="0.2">
      <c r="A274" s="1128"/>
      <c r="B274" s="974" t="s">
        <v>4159</v>
      </c>
      <c r="C274" s="974" t="s">
        <v>3911</v>
      </c>
      <c r="D274" s="974" t="s">
        <v>4172</v>
      </c>
      <c r="E274" s="974" t="s">
        <v>4173</v>
      </c>
      <c r="F274" s="974" t="s">
        <v>3931</v>
      </c>
      <c r="G274" s="1129">
        <v>26116.51</v>
      </c>
      <c r="H274" s="1130">
        <v>1975.14</v>
      </c>
    </row>
    <row r="275" spans="1:8" s="1138" customFormat="1" ht="12.6" customHeight="1" x14ac:dyDescent="0.2">
      <c r="A275" s="1128"/>
      <c r="B275" s="974" t="s">
        <v>4159</v>
      </c>
      <c r="C275" s="974" t="s">
        <v>3911</v>
      </c>
      <c r="D275" s="974" t="s">
        <v>4174</v>
      </c>
      <c r="E275" s="974" t="s">
        <v>4175</v>
      </c>
      <c r="F275" s="974" t="s">
        <v>3914</v>
      </c>
      <c r="G275" s="1129">
        <v>61644.69</v>
      </c>
      <c r="H275" s="1130">
        <v>58675.69</v>
      </c>
    </row>
    <row r="276" spans="1:8" s="1138" customFormat="1" ht="12.6" customHeight="1" x14ac:dyDescent="0.2">
      <c r="A276" s="1128"/>
      <c r="B276" s="974" t="s">
        <v>4159</v>
      </c>
      <c r="C276" s="974" t="s">
        <v>3911</v>
      </c>
      <c r="D276" s="974" t="s">
        <v>4176</v>
      </c>
      <c r="E276" s="1707">
        <v>43494</v>
      </c>
      <c r="F276" s="974" t="s">
        <v>3914</v>
      </c>
      <c r="G276" s="1129">
        <v>1116133.17</v>
      </c>
      <c r="H276" s="1130">
        <v>1948086.18</v>
      </c>
    </row>
    <row r="277" spans="1:8" s="1138" customFormat="1" ht="12.6" customHeight="1" x14ac:dyDescent="0.2">
      <c r="A277" s="1128"/>
      <c r="B277" s="974" t="s">
        <v>4159</v>
      </c>
      <c r="C277" s="974" t="s">
        <v>3911</v>
      </c>
      <c r="D277" s="974" t="s">
        <v>4177</v>
      </c>
      <c r="E277" s="1707">
        <v>43543</v>
      </c>
      <c r="F277" s="974" t="s">
        <v>3914</v>
      </c>
      <c r="G277" s="1129">
        <v>783810.71</v>
      </c>
      <c r="H277" s="1130">
        <v>850692.44</v>
      </c>
    </row>
    <row r="278" spans="1:8" s="1138" customFormat="1" ht="12.6" customHeight="1" x14ac:dyDescent="0.2">
      <c r="A278" s="1128"/>
      <c r="B278" s="974" t="s">
        <v>4159</v>
      </c>
      <c r="C278" s="974" t="s">
        <v>3911</v>
      </c>
      <c r="D278" s="974" t="s">
        <v>4178</v>
      </c>
      <c r="E278" s="1707">
        <v>43637</v>
      </c>
      <c r="F278" s="974" t="s">
        <v>3914</v>
      </c>
      <c r="G278" s="1129">
        <v>3885304.55</v>
      </c>
      <c r="H278" s="1130">
        <v>7035639.9400000004</v>
      </c>
    </row>
    <row r="279" spans="1:8" s="1138" customFormat="1" ht="12.6" customHeight="1" x14ac:dyDescent="0.2">
      <c r="A279" s="1128"/>
      <c r="B279" s="974" t="s">
        <v>4159</v>
      </c>
      <c r="C279" s="974" t="s">
        <v>4003</v>
      </c>
      <c r="D279" s="974" t="s">
        <v>4179</v>
      </c>
      <c r="E279" s="1707">
        <v>42719</v>
      </c>
      <c r="F279" s="974" t="s">
        <v>3914</v>
      </c>
      <c r="G279" s="1129">
        <v>2117.1999999999998</v>
      </c>
      <c r="H279" s="1130">
        <v>3590.05</v>
      </c>
    </row>
    <row r="280" spans="1:8" s="1138" customFormat="1" ht="12.6" customHeight="1" x14ac:dyDescent="0.2">
      <c r="A280" s="1128"/>
      <c r="B280" s="974" t="s">
        <v>4159</v>
      </c>
      <c r="C280" s="974" t="s">
        <v>4088</v>
      </c>
      <c r="D280" s="974" t="s">
        <v>4180</v>
      </c>
      <c r="E280" s="974" t="s">
        <v>4181</v>
      </c>
      <c r="F280" s="974" t="s">
        <v>3914</v>
      </c>
      <c r="G280" s="1129">
        <v>1180.3800000000001</v>
      </c>
      <c r="H280" s="1130">
        <v>1760.58</v>
      </c>
    </row>
    <row r="281" spans="1:8" s="1138" customFormat="1" ht="12.6" customHeight="1" x14ac:dyDescent="0.2">
      <c r="A281" s="1128"/>
      <c r="B281" s="974" t="s">
        <v>4159</v>
      </c>
      <c r="C281" s="974" t="s">
        <v>4088</v>
      </c>
      <c r="D281" s="974" t="s">
        <v>4182</v>
      </c>
      <c r="E281" s="974" t="s">
        <v>4183</v>
      </c>
      <c r="F281" s="974" t="s">
        <v>3914</v>
      </c>
      <c r="G281" s="1085">
        <v>0</v>
      </c>
      <c r="H281" s="1130">
        <v>34576.019999999997</v>
      </c>
    </row>
    <row r="282" spans="1:8" s="1138" customFormat="1" ht="12.6" customHeight="1" x14ac:dyDescent="0.2">
      <c r="A282" s="1128"/>
      <c r="B282" s="974" t="s">
        <v>4159</v>
      </c>
      <c r="C282" s="974" t="s">
        <v>4032</v>
      </c>
      <c r="D282" s="974" t="s">
        <v>4184</v>
      </c>
      <c r="E282" s="974" t="s">
        <v>4185</v>
      </c>
      <c r="F282" s="974" t="s">
        <v>3914</v>
      </c>
      <c r="G282" s="1129">
        <v>2440.73</v>
      </c>
      <c r="H282" s="1130">
        <v>4538.67</v>
      </c>
    </row>
    <row r="283" spans="1:8" s="1138" customFormat="1" ht="12.6" customHeight="1" x14ac:dyDescent="0.2">
      <c r="A283" s="2028" t="s">
        <v>0</v>
      </c>
      <c r="B283" s="2029"/>
      <c r="C283" s="2029"/>
      <c r="D283" s="2029"/>
      <c r="E283" s="2029"/>
      <c r="F283" s="1096" t="s">
        <v>3914</v>
      </c>
      <c r="G283" s="1097">
        <f>+SUMIF(F267:F282,F283,G267:G282)</f>
        <v>25641676.670000002</v>
      </c>
      <c r="H283" s="1098">
        <f>+SUMIF(F267:F282,F283,H267:H282)</f>
        <v>20751530.759999998</v>
      </c>
    </row>
    <row r="284" spans="1:8" s="1138" customFormat="1" ht="12.6" customHeight="1" thickBot="1" x14ac:dyDescent="0.25">
      <c r="A284" s="2026"/>
      <c r="B284" s="2027"/>
      <c r="C284" s="2027"/>
      <c r="D284" s="2027"/>
      <c r="E284" s="2027"/>
      <c r="F284" s="1099" t="s">
        <v>3931</v>
      </c>
      <c r="G284" s="1100">
        <f>+SUMIF(F267:F282,F284,G267:G282)</f>
        <v>31410.76</v>
      </c>
      <c r="H284" s="1101">
        <f>+SUMIF(F267:F282,F284,H267:H282)</f>
        <v>5638.88</v>
      </c>
    </row>
    <row r="285" spans="1:8" ht="12" thickTop="1" x14ac:dyDescent="0.2">
      <c r="A285" s="689" t="s">
        <v>359</v>
      </c>
    </row>
    <row r="286" spans="1:8" x14ac:dyDescent="0.2">
      <c r="A286" s="689" t="s">
        <v>313</v>
      </c>
    </row>
  </sheetData>
  <mergeCells count="31">
    <mergeCell ref="A90:E90"/>
    <mergeCell ref="A59:E59"/>
    <mergeCell ref="A34:E35"/>
    <mergeCell ref="A52:E53"/>
    <mergeCell ref="A4:A5"/>
    <mergeCell ref="B4:B5"/>
    <mergeCell ref="C4:H4"/>
    <mergeCell ref="A6:H6"/>
    <mergeCell ref="A36:H36"/>
    <mergeCell ref="A54:H54"/>
    <mergeCell ref="A60:H60"/>
    <mergeCell ref="A66:H66"/>
    <mergeCell ref="A65:E65"/>
    <mergeCell ref="A283:E284"/>
    <mergeCell ref="A236:E236"/>
    <mergeCell ref="A215:E216"/>
    <mergeCell ref="A227:E227"/>
    <mergeCell ref="A219:H219"/>
    <mergeCell ref="A228:H228"/>
    <mergeCell ref="A237:H237"/>
    <mergeCell ref="A266:H266"/>
    <mergeCell ref="A264:E265"/>
    <mergeCell ref="A91:H91"/>
    <mergeCell ref="A99:H99"/>
    <mergeCell ref="A126:H126"/>
    <mergeCell ref="A188:H188"/>
    <mergeCell ref="A206:H206"/>
    <mergeCell ref="A205:E205"/>
    <mergeCell ref="A124:E125"/>
    <mergeCell ref="A186:E187"/>
    <mergeCell ref="A98:E98"/>
  </mergeCells>
  <printOptions horizontalCentered="1"/>
  <pageMargins left="0.23622047244094491" right="0.23622047244094491" top="0.74803149606299213" bottom="0.74803149606299213" header="0.31496062992125984" footer="0.31496062992125984"/>
  <pageSetup paperSize="9" scale="89" fitToHeight="0" orientation="landscape" r:id="rId1"/>
  <headerFooter alignWithMargins="0">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5">
    <tabColor theme="9" tint="-0.249977111117893"/>
    <pageSetUpPr fitToPage="1"/>
  </sheetPr>
  <dimension ref="A1:P7630"/>
  <sheetViews>
    <sheetView topLeftCell="A2898" zoomScale="130" zoomScaleNormal="130" zoomScaleSheetLayoutView="100" zoomScalePageLayoutView="75" workbookViewId="0">
      <selection activeCell="D2914" sqref="D2914"/>
    </sheetView>
  </sheetViews>
  <sheetFormatPr baseColWidth="10" defaultColWidth="11.42578125" defaultRowHeight="11.25" x14ac:dyDescent="0.2"/>
  <cols>
    <col min="1" max="1" width="14.28515625" style="4" customWidth="1"/>
    <col min="2" max="2" width="17.28515625" style="4" customWidth="1"/>
    <col min="3" max="3" width="6.5703125" style="4" customWidth="1"/>
    <col min="4" max="4" width="46.140625" style="4" customWidth="1"/>
    <col min="5" max="5" width="11" style="1165" customWidth="1"/>
    <col min="6" max="6" width="11.85546875" style="1153" customWidth="1"/>
    <col min="7" max="7" width="35.7109375" style="4" customWidth="1"/>
    <col min="8" max="8" width="21.42578125" style="4" customWidth="1"/>
    <col min="9" max="9" width="18.7109375" style="4" customWidth="1"/>
    <col min="10" max="10" width="26.85546875" style="4" customWidth="1"/>
    <col min="11" max="11" width="6.28515625" style="1154" customWidth="1"/>
    <col min="12" max="12" width="6.28515625" style="1155" customWidth="1"/>
    <col min="13" max="13" width="14.140625" style="294" customWidth="1"/>
    <col min="14" max="15" width="5.7109375" style="4" customWidth="1"/>
    <col min="16" max="16" width="12.5703125" style="294" customWidth="1"/>
    <col min="17" max="17" width="5.140625" style="4" customWidth="1"/>
    <col min="18" max="16384" width="11.42578125" style="4"/>
  </cols>
  <sheetData>
    <row r="1" spans="1:16" s="289" customFormat="1" ht="12.75" x14ac:dyDescent="0.2">
      <c r="A1" s="1329" t="s">
        <v>309</v>
      </c>
      <c r="B1" s="1143"/>
      <c r="C1" s="1143"/>
      <c r="D1" s="1143"/>
      <c r="E1" s="1161"/>
      <c r="F1" s="1144"/>
      <c r="G1" s="1143"/>
      <c r="H1" s="1143"/>
      <c r="I1" s="1143"/>
      <c r="J1" s="1143"/>
      <c r="K1" s="1145"/>
      <c r="L1" s="1143"/>
      <c r="M1" s="1166"/>
      <c r="P1" s="1166"/>
    </row>
    <row r="2" spans="1:16" s="14" customFormat="1" ht="12.75" x14ac:dyDescent="0.2">
      <c r="A2" s="15" t="s">
        <v>20381</v>
      </c>
      <c r="B2" s="11"/>
      <c r="C2" s="11"/>
      <c r="D2" s="11"/>
      <c r="E2" s="1162"/>
      <c r="F2" s="1093"/>
      <c r="G2" s="11"/>
      <c r="H2" s="11"/>
      <c r="I2" s="11"/>
      <c r="J2" s="11"/>
      <c r="K2" s="1146"/>
      <c r="L2" s="11"/>
      <c r="M2" s="1167"/>
      <c r="N2" s="11"/>
      <c r="O2" s="11"/>
      <c r="P2" s="1167"/>
    </row>
    <row r="3" spans="1:16" s="14" customFormat="1" ht="12" thickBot="1" x14ac:dyDescent="0.25">
      <c r="A3" s="11"/>
      <c r="B3" s="11"/>
      <c r="C3" s="11"/>
      <c r="D3" s="11"/>
      <c r="E3" s="1162"/>
      <c r="F3" s="1093"/>
      <c r="G3" s="11"/>
      <c r="H3" s="11"/>
      <c r="I3" s="11"/>
      <c r="J3" s="11"/>
      <c r="K3" s="1146"/>
      <c r="L3" s="11"/>
      <c r="M3" s="1167"/>
      <c r="N3" s="11"/>
      <c r="O3" s="11"/>
      <c r="P3" s="1167"/>
    </row>
    <row r="4" spans="1:16" s="1147" customFormat="1" ht="22.9" customHeight="1" thickTop="1" x14ac:dyDescent="0.2">
      <c r="A4" s="1940" t="s">
        <v>103</v>
      </c>
      <c r="B4" s="1941"/>
      <c r="C4" s="1941"/>
      <c r="D4" s="1941"/>
      <c r="E4" s="1941"/>
      <c r="F4" s="1941" t="s">
        <v>104</v>
      </c>
      <c r="G4" s="1941"/>
      <c r="H4" s="1941"/>
      <c r="I4" s="1941"/>
      <c r="J4" s="1941"/>
      <c r="K4" s="2037" t="s">
        <v>339</v>
      </c>
      <c r="L4" s="2037"/>
      <c r="M4" s="2037"/>
      <c r="N4" s="2037" t="s">
        <v>340</v>
      </c>
      <c r="O4" s="2037"/>
      <c r="P4" s="2038"/>
    </row>
    <row r="5" spans="1:16" s="1148" customFormat="1" ht="95.25" thickBot="1" x14ac:dyDescent="0.25">
      <c r="A5" s="1157" t="s">
        <v>68</v>
      </c>
      <c r="B5" s="1158" t="s">
        <v>8</v>
      </c>
      <c r="C5" s="1158" t="s">
        <v>21385</v>
      </c>
      <c r="D5" s="1158" t="s">
        <v>69</v>
      </c>
      <c r="E5" s="1163" t="s">
        <v>20382</v>
      </c>
      <c r="F5" s="1158" t="s">
        <v>21384</v>
      </c>
      <c r="G5" s="1158" t="s">
        <v>92</v>
      </c>
      <c r="H5" s="1158" t="s">
        <v>106</v>
      </c>
      <c r="I5" s="1158" t="s">
        <v>107</v>
      </c>
      <c r="J5" s="1158" t="s">
        <v>96</v>
      </c>
      <c r="K5" s="1159" t="s">
        <v>93</v>
      </c>
      <c r="L5" s="1160" t="s">
        <v>94</v>
      </c>
      <c r="M5" s="1168" t="s">
        <v>95</v>
      </c>
      <c r="N5" s="1160" t="s">
        <v>93</v>
      </c>
      <c r="O5" s="1160" t="s">
        <v>94</v>
      </c>
      <c r="P5" s="1169" t="s">
        <v>95</v>
      </c>
    </row>
    <row r="6" spans="1:16" s="14" customFormat="1" ht="28.9" customHeight="1" thickTop="1" thickBot="1" x14ac:dyDescent="0.25">
      <c r="A6" s="2035" t="s">
        <v>557</v>
      </c>
      <c r="B6" s="2035"/>
      <c r="C6" s="2035"/>
      <c r="D6" s="2035"/>
      <c r="E6" s="2035"/>
      <c r="F6" s="2035"/>
      <c r="G6" s="2035"/>
      <c r="H6" s="2035"/>
      <c r="I6" s="2035"/>
      <c r="J6" s="2035"/>
      <c r="K6" s="2035"/>
      <c r="L6" s="2035"/>
      <c r="M6" s="2035"/>
      <c r="N6" s="2035"/>
      <c r="O6" s="2035"/>
      <c r="P6" s="2035"/>
    </row>
    <row r="7" spans="1:16" ht="12.6" customHeight="1" thickTop="1" x14ac:dyDescent="0.2">
      <c r="A7" s="1170" t="s">
        <v>3910</v>
      </c>
      <c r="B7" s="1171" t="s">
        <v>13070</v>
      </c>
      <c r="C7" s="1171" t="s">
        <v>65</v>
      </c>
      <c r="D7" s="1172" t="s">
        <v>4191</v>
      </c>
      <c r="E7" s="1173">
        <v>11500</v>
      </c>
      <c r="F7" s="1174" t="s">
        <v>4192</v>
      </c>
      <c r="G7" s="1175" t="s">
        <v>4193</v>
      </c>
      <c r="H7" s="1176" t="s">
        <v>4194</v>
      </c>
      <c r="I7" s="1176" t="s">
        <v>4195</v>
      </c>
      <c r="J7" s="1172" t="s">
        <v>4196</v>
      </c>
      <c r="K7" s="1177">
        <v>1</v>
      </c>
      <c r="L7" s="1174">
        <v>1</v>
      </c>
      <c r="M7" s="1173">
        <v>8050</v>
      </c>
      <c r="N7" s="1174"/>
      <c r="O7" s="1177" t="s">
        <v>4197</v>
      </c>
      <c r="P7" s="1178" t="s">
        <v>4197</v>
      </c>
    </row>
    <row r="8" spans="1:16" ht="12.6" customHeight="1" x14ac:dyDescent="0.2">
      <c r="A8" s="1179" t="s">
        <v>3910</v>
      </c>
      <c r="B8" s="1149" t="s">
        <v>13070</v>
      </c>
      <c r="C8" s="1149" t="s">
        <v>65</v>
      </c>
      <c r="D8" s="1150" t="s">
        <v>4198</v>
      </c>
      <c r="E8" s="1164">
        <v>8000</v>
      </c>
      <c r="F8" s="1151" t="s">
        <v>4199</v>
      </c>
      <c r="G8" s="759" t="s">
        <v>4200</v>
      </c>
      <c r="H8" s="1021" t="s">
        <v>4201</v>
      </c>
      <c r="I8" s="1021" t="s">
        <v>4195</v>
      </c>
      <c r="J8" s="1150" t="s">
        <v>4202</v>
      </c>
      <c r="K8" s="1152">
        <v>4</v>
      </c>
      <c r="L8" s="1151">
        <v>12</v>
      </c>
      <c r="M8" s="1164">
        <v>96000</v>
      </c>
      <c r="N8" s="1151">
        <v>2</v>
      </c>
      <c r="O8" s="1152">
        <v>6</v>
      </c>
      <c r="P8" s="1180">
        <v>48000</v>
      </c>
    </row>
    <row r="9" spans="1:16" ht="12.6" customHeight="1" x14ac:dyDescent="0.2">
      <c r="A9" s="1179" t="s">
        <v>3910</v>
      </c>
      <c r="B9" s="1149" t="s">
        <v>13070</v>
      </c>
      <c r="C9" s="1149" t="s">
        <v>65</v>
      </c>
      <c r="D9" s="1150" t="s">
        <v>4203</v>
      </c>
      <c r="E9" s="1164">
        <v>12000</v>
      </c>
      <c r="F9" s="1151" t="s">
        <v>4204</v>
      </c>
      <c r="G9" s="759" t="s">
        <v>4205</v>
      </c>
      <c r="H9" s="1021" t="s">
        <v>4206</v>
      </c>
      <c r="I9" s="1021" t="s">
        <v>4195</v>
      </c>
      <c r="J9" s="1150" t="s">
        <v>4207</v>
      </c>
      <c r="K9" s="1152">
        <v>1</v>
      </c>
      <c r="L9" s="1151">
        <v>2</v>
      </c>
      <c r="M9" s="1164">
        <v>12800</v>
      </c>
      <c r="N9" s="1151"/>
      <c r="O9" s="1152" t="s">
        <v>4197</v>
      </c>
      <c r="P9" s="1180" t="s">
        <v>4197</v>
      </c>
    </row>
    <row r="10" spans="1:16" ht="22.5" x14ac:dyDescent="0.2">
      <c r="A10" s="1179" t="s">
        <v>3910</v>
      </c>
      <c r="B10" s="1149" t="s">
        <v>13070</v>
      </c>
      <c r="C10" s="1149" t="s">
        <v>65</v>
      </c>
      <c r="D10" s="1150" t="s">
        <v>4208</v>
      </c>
      <c r="E10" s="1164">
        <v>13000</v>
      </c>
      <c r="F10" s="1151" t="s">
        <v>4209</v>
      </c>
      <c r="G10" s="759" t="s">
        <v>4210</v>
      </c>
      <c r="H10" s="1021" t="s">
        <v>4211</v>
      </c>
      <c r="I10" s="1021" t="s">
        <v>4195</v>
      </c>
      <c r="J10" s="1150" t="s">
        <v>4212</v>
      </c>
      <c r="K10" s="1152">
        <v>1</v>
      </c>
      <c r="L10" s="1151">
        <v>9</v>
      </c>
      <c r="M10" s="1164">
        <v>103288.49</v>
      </c>
      <c r="N10" s="1151"/>
      <c r="O10" s="1152" t="s">
        <v>4197</v>
      </c>
      <c r="P10" s="1180" t="s">
        <v>4197</v>
      </c>
    </row>
    <row r="11" spans="1:16" ht="13.9" customHeight="1" x14ac:dyDescent="0.2">
      <c r="A11" s="1179" t="s">
        <v>3910</v>
      </c>
      <c r="B11" s="1149" t="s">
        <v>13070</v>
      </c>
      <c r="C11" s="1149" t="s">
        <v>65</v>
      </c>
      <c r="D11" s="1150" t="s">
        <v>4213</v>
      </c>
      <c r="E11" s="1164">
        <v>9000</v>
      </c>
      <c r="F11" s="1151" t="s">
        <v>4214</v>
      </c>
      <c r="G11" s="759" t="s">
        <v>4215</v>
      </c>
      <c r="H11" s="1021" t="s">
        <v>4211</v>
      </c>
      <c r="I11" s="1021" t="s">
        <v>4195</v>
      </c>
      <c r="J11" s="1150" t="s">
        <v>4216</v>
      </c>
      <c r="K11" s="1152">
        <v>4</v>
      </c>
      <c r="L11" s="1151">
        <v>12</v>
      </c>
      <c r="M11" s="1164">
        <v>108000</v>
      </c>
      <c r="N11" s="1151">
        <v>2</v>
      </c>
      <c r="O11" s="1152">
        <v>6</v>
      </c>
      <c r="P11" s="1180">
        <v>54000</v>
      </c>
    </row>
    <row r="12" spans="1:16" ht="22.5" x14ac:dyDescent="0.2">
      <c r="A12" s="1179" t="s">
        <v>3910</v>
      </c>
      <c r="B12" s="1149" t="s">
        <v>13070</v>
      </c>
      <c r="C12" s="1149" t="s">
        <v>65</v>
      </c>
      <c r="D12" s="1150" t="s">
        <v>4217</v>
      </c>
      <c r="E12" s="1164">
        <v>15600</v>
      </c>
      <c r="F12" s="1151" t="s">
        <v>4218</v>
      </c>
      <c r="G12" s="759" t="s">
        <v>4219</v>
      </c>
      <c r="H12" s="1021" t="s">
        <v>4206</v>
      </c>
      <c r="I12" s="1021" t="s">
        <v>4220</v>
      </c>
      <c r="J12" s="1150" t="s">
        <v>4221</v>
      </c>
      <c r="K12" s="1152">
        <v>1</v>
      </c>
      <c r="L12" s="1151">
        <v>1</v>
      </c>
      <c r="M12" s="1164">
        <v>6760</v>
      </c>
      <c r="N12" s="1151">
        <v>1</v>
      </c>
      <c r="O12" s="1152">
        <v>2</v>
      </c>
      <c r="P12" s="1180">
        <v>19240</v>
      </c>
    </row>
    <row r="13" spans="1:16" ht="12.6" customHeight="1" x14ac:dyDescent="0.2">
      <c r="A13" s="1179" t="s">
        <v>3910</v>
      </c>
      <c r="B13" s="1149" t="s">
        <v>13070</v>
      </c>
      <c r="C13" s="1149" t="s">
        <v>65</v>
      </c>
      <c r="D13" s="1150" t="s">
        <v>4222</v>
      </c>
      <c r="E13" s="1164">
        <v>10000</v>
      </c>
      <c r="F13" s="1151" t="s">
        <v>4223</v>
      </c>
      <c r="G13" s="759" t="s">
        <v>4224</v>
      </c>
      <c r="H13" s="1021" t="s">
        <v>4225</v>
      </c>
      <c r="I13" s="1021" t="s">
        <v>4195</v>
      </c>
      <c r="J13" s="1150" t="s">
        <v>4226</v>
      </c>
      <c r="K13" s="1152">
        <v>6</v>
      </c>
      <c r="L13" s="1151">
        <v>12</v>
      </c>
      <c r="M13" s="1164">
        <v>120000</v>
      </c>
      <c r="N13" s="1151">
        <v>2</v>
      </c>
      <c r="O13" s="1152">
        <v>6</v>
      </c>
      <c r="P13" s="1180">
        <v>60000</v>
      </c>
    </row>
    <row r="14" spans="1:16" ht="12.6" customHeight="1" x14ac:dyDescent="0.2">
      <c r="A14" s="1179" t="s">
        <v>3910</v>
      </c>
      <c r="B14" s="1149" t="s">
        <v>13070</v>
      </c>
      <c r="C14" s="1149" t="s">
        <v>65</v>
      </c>
      <c r="D14" s="1150" t="s">
        <v>4227</v>
      </c>
      <c r="E14" s="1164">
        <v>15600</v>
      </c>
      <c r="F14" s="1151" t="s">
        <v>4228</v>
      </c>
      <c r="G14" s="759" t="s">
        <v>4229</v>
      </c>
      <c r="H14" s="1021" t="s">
        <v>4206</v>
      </c>
      <c r="I14" s="1021" t="s">
        <v>4220</v>
      </c>
      <c r="J14" s="1150" t="s">
        <v>4207</v>
      </c>
      <c r="K14" s="1152">
        <v>1</v>
      </c>
      <c r="L14" s="1151">
        <v>5</v>
      </c>
      <c r="M14" s="1164">
        <v>72386.61</v>
      </c>
      <c r="N14" s="1151"/>
      <c r="O14" s="1152" t="s">
        <v>4197</v>
      </c>
      <c r="P14" s="1180" t="s">
        <v>4197</v>
      </c>
    </row>
    <row r="15" spans="1:16" ht="12.6" customHeight="1" x14ac:dyDescent="0.2">
      <c r="A15" s="1179" t="s">
        <v>3910</v>
      </c>
      <c r="B15" s="1149" t="s">
        <v>13070</v>
      </c>
      <c r="C15" s="1149" t="s">
        <v>65</v>
      </c>
      <c r="D15" s="1150" t="s">
        <v>4230</v>
      </c>
      <c r="E15" s="1164">
        <v>15600</v>
      </c>
      <c r="F15" s="1151" t="s">
        <v>4231</v>
      </c>
      <c r="G15" s="759" t="s">
        <v>4232</v>
      </c>
      <c r="H15" s="1021" t="s">
        <v>4233</v>
      </c>
      <c r="I15" s="1021" t="s">
        <v>4234</v>
      </c>
      <c r="J15" s="1150" t="s">
        <v>4235</v>
      </c>
      <c r="K15" s="1152">
        <v>1</v>
      </c>
      <c r="L15" s="1151">
        <v>1</v>
      </c>
      <c r="M15" s="1164">
        <v>6760</v>
      </c>
      <c r="N15" s="1151">
        <v>1</v>
      </c>
      <c r="O15" s="1152">
        <v>1</v>
      </c>
      <c r="P15" s="1180">
        <v>15600</v>
      </c>
    </row>
    <row r="16" spans="1:16" ht="24" customHeight="1" x14ac:dyDescent="0.2">
      <c r="A16" s="1179" t="s">
        <v>3910</v>
      </c>
      <c r="B16" s="1149" t="s">
        <v>13070</v>
      </c>
      <c r="C16" s="1149" t="s">
        <v>65</v>
      </c>
      <c r="D16" s="1150" t="s">
        <v>4236</v>
      </c>
      <c r="E16" s="1164">
        <v>13000</v>
      </c>
      <c r="F16" s="1151" t="s">
        <v>4237</v>
      </c>
      <c r="G16" s="759" t="s">
        <v>4238</v>
      </c>
      <c r="H16" s="1021" t="s">
        <v>4239</v>
      </c>
      <c r="I16" s="1021" t="s">
        <v>4195</v>
      </c>
      <c r="J16" s="1150" t="s">
        <v>4235</v>
      </c>
      <c r="K16" s="1152">
        <v>6</v>
      </c>
      <c r="L16" s="1151">
        <v>12</v>
      </c>
      <c r="M16" s="1164">
        <v>156000</v>
      </c>
      <c r="N16" s="1151">
        <v>2</v>
      </c>
      <c r="O16" s="1152">
        <v>6</v>
      </c>
      <c r="P16" s="1180">
        <v>78000</v>
      </c>
    </row>
    <row r="17" spans="1:16" ht="14.45" customHeight="1" x14ac:dyDescent="0.2">
      <c r="A17" s="1179" t="s">
        <v>3910</v>
      </c>
      <c r="B17" s="1149" t="s">
        <v>13070</v>
      </c>
      <c r="C17" s="1149" t="s">
        <v>65</v>
      </c>
      <c r="D17" s="1150" t="s">
        <v>4240</v>
      </c>
      <c r="E17" s="1164">
        <v>6000</v>
      </c>
      <c r="F17" s="1151" t="s">
        <v>4241</v>
      </c>
      <c r="G17" s="759" t="s">
        <v>4242</v>
      </c>
      <c r="H17" s="1021" t="s">
        <v>4206</v>
      </c>
      <c r="I17" s="1021" t="s">
        <v>4195</v>
      </c>
      <c r="J17" s="1150" t="s">
        <v>4243</v>
      </c>
      <c r="K17" s="1152">
        <v>6</v>
      </c>
      <c r="L17" s="1151">
        <v>11</v>
      </c>
      <c r="M17" s="1164">
        <v>62200</v>
      </c>
      <c r="N17" s="1151">
        <v>2</v>
      </c>
      <c r="O17" s="1152">
        <v>6</v>
      </c>
      <c r="P17" s="1180">
        <v>36000</v>
      </c>
    </row>
    <row r="18" spans="1:16" ht="14.45" customHeight="1" x14ac:dyDescent="0.2">
      <c r="A18" s="1179" t="s">
        <v>3910</v>
      </c>
      <c r="B18" s="1149" t="s">
        <v>13070</v>
      </c>
      <c r="C18" s="1149" t="s">
        <v>65</v>
      </c>
      <c r="D18" s="1150" t="s">
        <v>4244</v>
      </c>
      <c r="E18" s="1164">
        <v>6000</v>
      </c>
      <c r="F18" s="1151" t="s">
        <v>4245</v>
      </c>
      <c r="G18" s="759" t="s">
        <v>4246</v>
      </c>
      <c r="H18" s="1021" t="s">
        <v>4239</v>
      </c>
      <c r="I18" s="1021" t="s">
        <v>4195</v>
      </c>
      <c r="J18" s="1150" t="s">
        <v>4247</v>
      </c>
      <c r="K18" s="1152">
        <v>6</v>
      </c>
      <c r="L18" s="1151">
        <v>12</v>
      </c>
      <c r="M18" s="1164">
        <v>72000</v>
      </c>
      <c r="N18" s="1151">
        <v>3</v>
      </c>
      <c r="O18" s="1152">
        <v>6</v>
      </c>
      <c r="P18" s="1180">
        <v>36000</v>
      </c>
    </row>
    <row r="19" spans="1:16" ht="14.45" customHeight="1" x14ac:dyDescent="0.2">
      <c r="A19" s="1179" t="s">
        <v>3910</v>
      </c>
      <c r="B19" s="1149" t="s">
        <v>13070</v>
      </c>
      <c r="C19" s="1149" t="s">
        <v>65</v>
      </c>
      <c r="D19" s="1150" t="s">
        <v>4248</v>
      </c>
      <c r="E19" s="1164">
        <v>6000</v>
      </c>
      <c r="F19" s="1151" t="s">
        <v>4249</v>
      </c>
      <c r="G19" s="759" t="s">
        <v>4250</v>
      </c>
      <c r="H19" s="1021" t="s">
        <v>4251</v>
      </c>
      <c r="I19" s="1021" t="s">
        <v>4252</v>
      </c>
      <c r="J19" s="1150" t="s">
        <v>4253</v>
      </c>
      <c r="K19" s="1152">
        <v>6</v>
      </c>
      <c r="L19" s="1151">
        <v>12</v>
      </c>
      <c r="M19" s="1164">
        <v>72000</v>
      </c>
      <c r="N19" s="1151">
        <v>2</v>
      </c>
      <c r="O19" s="1152">
        <v>6</v>
      </c>
      <c r="P19" s="1180">
        <v>36000</v>
      </c>
    </row>
    <row r="20" spans="1:16" ht="22.5" x14ac:dyDescent="0.2">
      <c r="A20" s="1179" t="s">
        <v>3910</v>
      </c>
      <c r="B20" s="1149" t="s">
        <v>13070</v>
      </c>
      <c r="C20" s="1149" t="s">
        <v>65</v>
      </c>
      <c r="D20" s="1150" t="s">
        <v>4254</v>
      </c>
      <c r="E20" s="1164">
        <v>10000</v>
      </c>
      <c r="F20" s="1151" t="s">
        <v>4255</v>
      </c>
      <c r="G20" s="759" t="s">
        <v>4256</v>
      </c>
      <c r="H20" s="1021" t="s">
        <v>4257</v>
      </c>
      <c r="I20" s="1021" t="s">
        <v>4195</v>
      </c>
      <c r="J20" s="1150" t="s">
        <v>4258</v>
      </c>
      <c r="K20" s="1152">
        <v>6</v>
      </c>
      <c r="L20" s="1151">
        <v>12</v>
      </c>
      <c r="M20" s="1164">
        <v>120000</v>
      </c>
      <c r="N20" s="1151">
        <v>2</v>
      </c>
      <c r="O20" s="1152">
        <v>6</v>
      </c>
      <c r="P20" s="1180">
        <v>60000</v>
      </c>
    </row>
    <row r="21" spans="1:16" ht="22.5" x14ac:dyDescent="0.2">
      <c r="A21" s="1179" t="s">
        <v>3910</v>
      </c>
      <c r="B21" s="1149" t="s">
        <v>13070</v>
      </c>
      <c r="C21" s="1149" t="s">
        <v>65</v>
      </c>
      <c r="D21" s="1150" t="s">
        <v>4259</v>
      </c>
      <c r="E21" s="1164">
        <v>2500</v>
      </c>
      <c r="F21" s="1151" t="s">
        <v>4260</v>
      </c>
      <c r="G21" s="759" t="s">
        <v>4261</v>
      </c>
      <c r="H21" s="1021" t="s">
        <v>4262</v>
      </c>
      <c r="I21" s="1021" t="s">
        <v>4252</v>
      </c>
      <c r="J21" s="1150" t="s">
        <v>4263</v>
      </c>
      <c r="K21" s="1152">
        <v>6</v>
      </c>
      <c r="L21" s="1151">
        <v>12</v>
      </c>
      <c r="M21" s="1164">
        <v>29749.33</v>
      </c>
      <c r="N21" s="1151">
        <v>2</v>
      </c>
      <c r="O21" s="1152">
        <v>6</v>
      </c>
      <c r="P21" s="1180">
        <v>15000</v>
      </c>
    </row>
    <row r="22" spans="1:16" ht="13.9" customHeight="1" x14ac:dyDescent="0.2">
      <c r="A22" s="1179" t="s">
        <v>3910</v>
      </c>
      <c r="B22" s="1149" t="s">
        <v>13070</v>
      </c>
      <c r="C22" s="1149" t="s">
        <v>65</v>
      </c>
      <c r="D22" s="1150" t="s">
        <v>4264</v>
      </c>
      <c r="E22" s="1164">
        <v>7000</v>
      </c>
      <c r="F22" s="1151" t="s">
        <v>4265</v>
      </c>
      <c r="G22" s="759" t="s">
        <v>4266</v>
      </c>
      <c r="H22" s="1021" t="s">
        <v>4267</v>
      </c>
      <c r="I22" s="1021" t="s">
        <v>4195</v>
      </c>
      <c r="J22" s="1150" t="s">
        <v>4268</v>
      </c>
      <c r="K22" s="1152">
        <v>6</v>
      </c>
      <c r="L22" s="1151">
        <v>12</v>
      </c>
      <c r="M22" s="1164">
        <v>84000</v>
      </c>
      <c r="N22" s="1151">
        <v>2</v>
      </c>
      <c r="O22" s="1152">
        <v>6</v>
      </c>
      <c r="P22" s="1180">
        <v>42000</v>
      </c>
    </row>
    <row r="23" spans="1:16" ht="13.9" customHeight="1" x14ac:dyDescent="0.2">
      <c r="A23" s="1179" t="s">
        <v>3910</v>
      </c>
      <c r="B23" s="1149" t="s">
        <v>13070</v>
      </c>
      <c r="C23" s="1149" t="s">
        <v>65</v>
      </c>
      <c r="D23" s="1150" t="s">
        <v>4243</v>
      </c>
      <c r="E23" s="1164">
        <v>9200</v>
      </c>
      <c r="F23" s="1151" t="s">
        <v>4269</v>
      </c>
      <c r="G23" s="759" t="s">
        <v>4270</v>
      </c>
      <c r="H23" s="1021" t="s">
        <v>4206</v>
      </c>
      <c r="I23" s="1021" t="s">
        <v>4195</v>
      </c>
      <c r="J23" s="1150" t="s">
        <v>4243</v>
      </c>
      <c r="K23" s="1152">
        <v>4</v>
      </c>
      <c r="L23" s="1151">
        <v>12</v>
      </c>
      <c r="M23" s="1164">
        <v>110400</v>
      </c>
      <c r="N23" s="1151">
        <v>2</v>
      </c>
      <c r="O23" s="1152">
        <v>6</v>
      </c>
      <c r="P23" s="1180">
        <v>55200</v>
      </c>
    </row>
    <row r="24" spans="1:16" ht="22.5" x14ac:dyDescent="0.2">
      <c r="A24" s="1179" t="s">
        <v>3910</v>
      </c>
      <c r="B24" s="1149" t="s">
        <v>13070</v>
      </c>
      <c r="C24" s="1149" t="s">
        <v>65</v>
      </c>
      <c r="D24" s="1150" t="s">
        <v>4271</v>
      </c>
      <c r="E24" s="1164">
        <v>15600</v>
      </c>
      <c r="F24" s="1151" t="s">
        <v>4272</v>
      </c>
      <c r="G24" s="759" t="s">
        <v>4273</v>
      </c>
      <c r="H24" s="1021" t="s">
        <v>4267</v>
      </c>
      <c r="I24" s="1021" t="s">
        <v>4274</v>
      </c>
      <c r="J24" s="1150" t="s">
        <v>4275</v>
      </c>
      <c r="K24" s="1152">
        <v>1</v>
      </c>
      <c r="L24" s="1151">
        <v>1</v>
      </c>
      <c r="M24" s="1164">
        <v>13520</v>
      </c>
      <c r="N24" s="1151">
        <v>1</v>
      </c>
      <c r="O24" s="1152">
        <v>2</v>
      </c>
      <c r="P24" s="1180">
        <v>31200</v>
      </c>
    </row>
    <row r="25" spans="1:16" ht="13.9" customHeight="1" x14ac:dyDescent="0.2">
      <c r="A25" s="1179" t="s">
        <v>3910</v>
      </c>
      <c r="B25" s="1149" t="s">
        <v>13070</v>
      </c>
      <c r="C25" s="1149" t="s">
        <v>65</v>
      </c>
      <c r="D25" s="1150" t="s">
        <v>4276</v>
      </c>
      <c r="E25" s="1164">
        <v>7000</v>
      </c>
      <c r="F25" s="1151" t="s">
        <v>4277</v>
      </c>
      <c r="G25" s="759" t="s">
        <v>4278</v>
      </c>
      <c r="H25" s="1021" t="s">
        <v>4211</v>
      </c>
      <c r="I25" s="1021" t="s">
        <v>4195</v>
      </c>
      <c r="J25" s="1150" t="s">
        <v>4216</v>
      </c>
      <c r="K25" s="1152">
        <v>6</v>
      </c>
      <c r="L25" s="1151">
        <v>12</v>
      </c>
      <c r="M25" s="1164">
        <v>83202</v>
      </c>
      <c r="N25" s="1151">
        <v>3</v>
      </c>
      <c r="O25" s="1152">
        <v>6</v>
      </c>
      <c r="P25" s="1180">
        <v>42000</v>
      </c>
    </row>
    <row r="26" spans="1:16" ht="13.9" customHeight="1" x14ac:dyDescent="0.2">
      <c r="A26" s="1179" t="s">
        <v>3910</v>
      </c>
      <c r="B26" s="1149" t="s">
        <v>13070</v>
      </c>
      <c r="C26" s="1149" t="s">
        <v>65</v>
      </c>
      <c r="D26" s="1150" t="s">
        <v>4279</v>
      </c>
      <c r="E26" s="1164">
        <v>10000</v>
      </c>
      <c r="F26" s="1151" t="s">
        <v>4280</v>
      </c>
      <c r="G26" s="759" t="s">
        <v>4281</v>
      </c>
      <c r="H26" s="1021" t="s">
        <v>4239</v>
      </c>
      <c r="I26" s="1021" t="s">
        <v>4195</v>
      </c>
      <c r="J26" s="1150" t="s">
        <v>4235</v>
      </c>
      <c r="K26" s="1152">
        <v>1</v>
      </c>
      <c r="L26" s="1151">
        <v>6</v>
      </c>
      <c r="M26" s="1164">
        <v>60000</v>
      </c>
      <c r="N26" s="1151"/>
      <c r="O26" s="1152" t="s">
        <v>4197</v>
      </c>
      <c r="P26" s="1180" t="s">
        <v>4197</v>
      </c>
    </row>
    <row r="27" spans="1:16" ht="13.9" customHeight="1" x14ac:dyDescent="0.2">
      <c r="A27" s="1179" t="s">
        <v>3910</v>
      </c>
      <c r="B27" s="1149" t="s">
        <v>13070</v>
      </c>
      <c r="C27" s="1149" t="s">
        <v>65</v>
      </c>
      <c r="D27" s="1150" t="s">
        <v>4213</v>
      </c>
      <c r="E27" s="1164">
        <v>9000</v>
      </c>
      <c r="F27" s="1151" t="s">
        <v>4282</v>
      </c>
      <c r="G27" s="759" t="s">
        <v>4283</v>
      </c>
      <c r="H27" s="1021" t="s">
        <v>4211</v>
      </c>
      <c r="I27" s="1021" t="s">
        <v>4195</v>
      </c>
      <c r="J27" s="1150" t="s">
        <v>4216</v>
      </c>
      <c r="K27" s="1152">
        <v>7</v>
      </c>
      <c r="L27" s="1151">
        <v>12</v>
      </c>
      <c r="M27" s="1164">
        <v>108000</v>
      </c>
      <c r="N27" s="1151">
        <v>2</v>
      </c>
      <c r="O27" s="1152">
        <v>6</v>
      </c>
      <c r="P27" s="1180">
        <v>54000</v>
      </c>
    </row>
    <row r="28" spans="1:16" ht="22.5" x14ac:dyDescent="0.2">
      <c r="A28" s="1179" t="s">
        <v>3910</v>
      </c>
      <c r="B28" s="1149" t="s">
        <v>13070</v>
      </c>
      <c r="C28" s="1149" t="s">
        <v>65</v>
      </c>
      <c r="D28" s="1150" t="s">
        <v>4284</v>
      </c>
      <c r="E28" s="1164">
        <v>15600</v>
      </c>
      <c r="F28" s="1151" t="s">
        <v>4285</v>
      </c>
      <c r="G28" s="759" t="s">
        <v>4286</v>
      </c>
      <c r="H28" s="1021" t="s">
        <v>4206</v>
      </c>
      <c r="I28" s="1021" t="s">
        <v>4287</v>
      </c>
      <c r="J28" s="1150" t="s">
        <v>4288</v>
      </c>
      <c r="K28" s="1152">
        <v>1</v>
      </c>
      <c r="L28" s="1151">
        <v>1</v>
      </c>
      <c r="M28" s="1164">
        <v>6760</v>
      </c>
      <c r="N28" s="1151">
        <v>1</v>
      </c>
      <c r="O28" s="1152">
        <v>2</v>
      </c>
      <c r="P28" s="1180">
        <v>31200</v>
      </c>
    </row>
    <row r="29" spans="1:16" ht="15" customHeight="1" x14ac:dyDescent="0.2">
      <c r="A29" s="1179" t="s">
        <v>3910</v>
      </c>
      <c r="B29" s="1149" t="s">
        <v>13070</v>
      </c>
      <c r="C29" s="1149" t="s">
        <v>65</v>
      </c>
      <c r="D29" s="1150" t="s">
        <v>4289</v>
      </c>
      <c r="E29" s="1164">
        <v>6000</v>
      </c>
      <c r="F29" s="1151" t="s">
        <v>4290</v>
      </c>
      <c r="G29" s="759" t="s">
        <v>4291</v>
      </c>
      <c r="H29" s="1021" t="s">
        <v>4292</v>
      </c>
      <c r="I29" s="1021" t="s">
        <v>4195</v>
      </c>
      <c r="J29" s="1150" t="s">
        <v>4293</v>
      </c>
      <c r="K29" s="1152">
        <v>2</v>
      </c>
      <c r="L29" s="1151">
        <v>6</v>
      </c>
      <c r="M29" s="1164">
        <v>36000</v>
      </c>
      <c r="N29" s="1151"/>
      <c r="O29" s="1152" t="s">
        <v>4197</v>
      </c>
      <c r="P29" s="1180" t="s">
        <v>4197</v>
      </c>
    </row>
    <row r="30" spans="1:16" ht="15" customHeight="1" x14ac:dyDescent="0.2">
      <c r="A30" s="1179" t="s">
        <v>3910</v>
      </c>
      <c r="B30" s="1149" t="s">
        <v>13070</v>
      </c>
      <c r="C30" s="1149" t="s">
        <v>65</v>
      </c>
      <c r="D30" s="1150" t="s">
        <v>4294</v>
      </c>
      <c r="E30" s="1164">
        <v>3000</v>
      </c>
      <c r="F30" s="1151" t="s">
        <v>4295</v>
      </c>
      <c r="G30" s="759" t="s">
        <v>4296</v>
      </c>
      <c r="H30" s="1021" t="s">
        <v>4297</v>
      </c>
      <c r="I30" s="1021" t="s">
        <v>4252</v>
      </c>
      <c r="J30" s="1150" t="s">
        <v>4298</v>
      </c>
      <c r="K30" s="1152">
        <v>6</v>
      </c>
      <c r="L30" s="1151">
        <v>12</v>
      </c>
      <c r="M30" s="1164">
        <v>36000</v>
      </c>
      <c r="N30" s="1151">
        <v>2</v>
      </c>
      <c r="O30" s="1152">
        <v>6</v>
      </c>
      <c r="P30" s="1180">
        <v>18000</v>
      </c>
    </row>
    <row r="31" spans="1:16" ht="15" customHeight="1" x14ac:dyDescent="0.2">
      <c r="A31" s="1179" t="s">
        <v>3910</v>
      </c>
      <c r="B31" s="1149" t="s">
        <v>13070</v>
      </c>
      <c r="C31" s="1149" t="s">
        <v>65</v>
      </c>
      <c r="D31" s="1150" t="s">
        <v>4299</v>
      </c>
      <c r="E31" s="1164">
        <v>10000</v>
      </c>
      <c r="F31" s="1151" t="s">
        <v>4300</v>
      </c>
      <c r="G31" s="759" t="s">
        <v>4301</v>
      </c>
      <c r="H31" s="1021" t="s">
        <v>4239</v>
      </c>
      <c r="I31" s="1021" t="s">
        <v>4195</v>
      </c>
      <c r="J31" s="1150" t="s">
        <v>4235</v>
      </c>
      <c r="K31" s="1152">
        <v>6</v>
      </c>
      <c r="L31" s="1151">
        <v>12</v>
      </c>
      <c r="M31" s="1164">
        <v>117666.67</v>
      </c>
      <c r="N31" s="1151">
        <v>2</v>
      </c>
      <c r="O31" s="1152">
        <v>6</v>
      </c>
      <c r="P31" s="1180">
        <v>60000</v>
      </c>
    </row>
    <row r="32" spans="1:16" ht="15" customHeight="1" x14ac:dyDescent="0.2">
      <c r="A32" s="1179" t="s">
        <v>3910</v>
      </c>
      <c r="B32" s="1149" t="s">
        <v>13070</v>
      </c>
      <c r="C32" s="1149" t="s">
        <v>65</v>
      </c>
      <c r="D32" s="1150" t="s">
        <v>4302</v>
      </c>
      <c r="E32" s="1164">
        <v>8000</v>
      </c>
      <c r="F32" s="1151" t="s">
        <v>4303</v>
      </c>
      <c r="G32" s="759" t="s">
        <v>4304</v>
      </c>
      <c r="H32" s="1021" t="s">
        <v>4211</v>
      </c>
      <c r="I32" s="1021" t="s">
        <v>4220</v>
      </c>
      <c r="J32" s="1150" t="s">
        <v>4305</v>
      </c>
      <c r="K32" s="1152">
        <v>1</v>
      </c>
      <c r="L32" s="1151">
        <v>1</v>
      </c>
      <c r="M32" s="1164">
        <v>3466.67</v>
      </c>
      <c r="N32" s="1151">
        <v>3</v>
      </c>
      <c r="O32" s="1152">
        <v>6</v>
      </c>
      <c r="P32" s="1180">
        <v>48000</v>
      </c>
    </row>
    <row r="33" spans="1:16" ht="22.5" x14ac:dyDescent="0.2">
      <c r="A33" s="1179" t="s">
        <v>3910</v>
      </c>
      <c r="B33" s="1149" t="s">
        <v>13070</v>
      </c>
      <c r="C33" s="1149" t="s">
        <v>65</v>
      </c>
      <c r="D33" s="1150" t="s">
        <v>4306</v>
      </c>
      <c r="E33" s="1164">
        <v>15600</v>
      </c>
      <c r="F33" s="1151" t="s">
        <v>4307</v>
      </c>
      <c r="G33" s="759" t="s">
        <v>4308</v>
      </c>
      <c r="H33" s="1021" t="s">
        <v>4267</v>
      </c>
      <c r="I33" s="1021" t="s">
        <v>4309</v>
      </c>
      <c r="J33" s="1150" t="s">
        <v>4310</v>
      </c>
      <c r="K33" s="1152">
        <v>1</v>
      </c>
      <c r="L33" s="1151">
        <v>5</v>
      </c>
      <c r="M33" s="1164">
        <v>61465.120000000003</v>
      </c>
      <c r="N33" s="1151"/>
      <c r="O33" s="1152" t="s">
        <v>4197</v>
      </c>
      <c r="P33" s="1180" t="s">
        <v>4197</v>
      </c>
    </row>
    <row r="34" spans="1:16" ht="35.450000000000003" customHeight="1" x14ac:dyDescent="0.2">
      <c r="A34" s="1179" t="s">
        <v>3910</v>
      </c>
      <c r="B34" s="1149" t="s">
        <v>13070</v>
      </c>
      <c r="C34" s="1149" t="s">
        <v>65</v>
      </c>
      <c r="D34" s="1150" t="s">
        <v>4311</v>
      </c>
      <c r="E34" s="1164">
        <v>6000</v>
      </c>
      <c r="F34" s="1151" t="s">
        <v>4312</v>
      </c>
      <c r="G34" s="759" t="s">
        <v>4313</v>
      </c>
      <c r="H34" s="1021" t="s">
        <v>4314</v>
      </c>
      <c r="I34" s="1021" t="s">
        <v>4195</v>
      </c>
      <c r="J34" s="1150" t="s">
        <v>4315</v>
      </c>
      <c r="K34" s="1152">
        <v>6</v>
      </c>
      <c r="L34" s="1151">
        <v>12</v>
      </c>
      <c r="M34" s="1164">
        <v>71800</v>
      </c>
      <c r="N34" s="1151">
        <v>2</v>
      </c>
      <c r="O34" s="1152">
        <v>6</v>
      </c>
      <c r="P34" s="1180">
        <v>36000</v>
      </c>
    </row>
    <row r="35" spans="1:16" ht="13.9" customHeight="1" x14ac:dyDescent="0.2">
      <c r="A35" s="1179" t="s">
        <v>3910</v>
      </c>
      <c r="B35" s="1149" t="s">
        <v>13070</v>
      </c>
      <c r="C35" s="1149" t="s">
        <v>65</v>
      </c>
      <c r="D35" s="1150" t="s">
        <v>4316</v>
      </c>
      <c r="E35" s="1164">
        <v>15600</v>
      </c>
      <c r="F35" s="1151" t="s">
        <v>4317</v>
      </c>
      <c r="G35" s="759" t="s">
        <v>4318</v>
      </c>
      <c r="H35" s="1021" t="s">
        <v>4206</v>
      </c>
      <c r="I35" s="1021" t="s">
        <v>4220</v>
      </c>
      <c r="J35" s="1150" t="s">
        <v>4207</v>
      </c>
      <c r="K35" s="1152">
        <v>1</v>
      </c>
      <c r="L35" s="1151">
        <v>2</v>
      </c>
      <c r="M35" s="1164">
        <v>9600.75</v>
      </c>
      <c r="N35" s="1151"/>
      <c r="O35" s="1152" t="s">
        <v>4197</v>
      </c>
      <c r="P35" s="1180" t="s">
        <v>4197</v>
      </c>
    </row>
    <row r="36" spans="1:16" ht="13.9" customHeight="1" x14ac:dyDescent="0.2">
      <c r="A36" s="1179" t="s">
        <v>3910</v>
      </c>
      <c r="B36" s="1149" t="s">
        <v>13070</v>
      </c>
      <c r="C36" s="1149" t="s">
        <v>65</v>
      </c>
      <c r="D36" s="1150" t="s">
        <v>4213</v>
      </c>
      <c r="E36" s="1164">
        <v>10000</v>
      </c>
      <c r="F36" s="1151" t="s">
        <v>4319</v>
      </c>
      <c r="G36" s="759" t="s">
        <v>4320</v>
      </c>
      <c r="H36" s="1021" t="s">
        <v>4211</v>
      </c>
      <c r="I36" s="1021" t="s">
        <v>4195</v>
      </c>
      <c r="J36" s="1150" t="s">
        <v>4216</v>
      </c>
      <c r="K36" s="1152">
        <v>7</v>
      </c>
      <c r="L36" s="1151">
        <v>12</v>
      </c>
      <c r="M36" s="1164">
        <v>120000</v>
      </c>
      <c r="N36" s="1151">
        <v>2</v>
      </c>
      <c r="O36" s="1152">
        <v>6</v>
      </c>
      <c r="P36" s="1180">
        <v>60000</v>
      </c>
    </row>
    <row r="37" spans="1:16" ht="13.9" customHeight="1" x14ac:dyDescent="0.2">
      <c r="A37" s="1179" t="s">
        <v>3910</v>
      </c>
      <c r="B37" s="1149" t="s">
        <v>13070</v>
      </c>
      <c r="C37" s="1149" t="s">
        <v>65</v>
      </c>
      <c r="D37" s="1150" t="s">
        <v>4321</v>
      </c>
      <c r="E37" s="1164">
        <v>10000</v>
      </c>
      <c r="F37" s="1151" t="s">
        <v>4322</v>
      </c>
      <c r="G37" s="759" t="s">
        <v>4323</v>
      </c>
      <c r="H37" s="1021" t="s">
        <v>4206</v>
      </c>
      <c r="I37" s="1021" t="s">
        <v>4195</v>
      </c>
      <c r="J37" s="1150" t="s">
        <v>4243</v>
      </c>
      <c r="K37" s="1152">
        <v>6</v>
      </c>
      <c r="L37" s="1151">
        <v>12</v>
      </c>
      <c r="M37" s="1164">
        <v>120000</v>
      </c>
      <c r="N37" s="1151">
        <v>2</v>
      </c>
      <c r="O37" s="1152">
        <v>6</v>
      </c>
      <c r="P37" s="1180">
        <v>60000</v>
      </c>
    </row>
    <row r="38" spans="1:16" ht="13.9" customHeight="1" x14ac:dyDescent="0.2">
      <c r="A38" s="1179" t="s">
        <v>3910</v>
      </c>
      <c r="B38" s="1149" t="s">
        <v>13070</v>
      </c>
      <c r="C38" s="1149" t="s">
        <v>65</v>
      </c>
      <c r="D38" s="1150" t="s">
        <v>4213</v>
      </c>
      <c r="E38" s="1164">
        <v>6000</v>
      </c>
      <c r="F38" s="1151" t="s">
        <v>4324</v>
      </c>
      <c r="G38" s="759" t="s">
        <v>4325</v>
      </c>
      <c r="H38" s="1021" t="s">
        <v>4314</v>
      </c>
      <c r="I38" s="1021" t="s">
        <v>4195</v>
      </c>
      <c r="J38" s="1150" t="s">
        <v>4315</v>
      </c>
      <c r="K38" s="1152">
        <v>6</v>
      </c>
      <c r="L38" s="1151">
        <v>12</v>
      </c>
      <c r="M38" s="1164">
        <v>72000</v>
      </c>
      <c r="N38" s="1151">
        <v>3</v>
      </c>
      <c r="O38" s="1152">
        <v>6</v>
      </c>
      <c r="P38" s="1180">
        <v>36000</v>
      </c>
    </row>
    <row r="39" spans="1:16" ht="13.9" customHeight="1" x14ac:dyDescent="0.2">
      <c r="A39" s="1179" t="s">
        <v>3910</v>
      </c>
      <c r="B39" s="1149" t="s">
        <v>13070</v>
      </c>
      <c r="C39" s="1149" t="s">
        <v>65</v>
      </c>
      <c r="D39" s="1150" t="s">
        <v>4326</v>
      </c>
      <c r="E39" s="1164">
        <v>12000</v>
      </c>
      <c r="F39" s="1151" t="s">
        <v>4327</v>
      </c>
      <c r="G39" s="759" t="s">
        <v>4328</v>
      </c>
      <c r="H39" s="1021" t="s">
        <v>4329</v>
      </c>
      <c r="I39" s="1021" t="s">
        <v>4195</v>
      </c>
      <c r="J39" s="1150" t="s">
        <v>4330</v>
      </c>
      <c r="K39" s="1152">
        <v>5</v>
      </c>
      <c r="L39" s="1151">
        <v>12</v>
      </c>
      <c r="M39" s="1164">
        <v>144000</v>
      </c>
      <c r="N39" s="1151">
        <v>2</v>
      </c>
      <c r="O39" s="1152">
        <v>6</v>
      </c>
      <c r="P39" s="1180">
        <v>72000</v>
      </c>
    </row>
    <row r="40" spans="1:16" ht="13.9" customHeight="1" x14ac:dyDescent="0.2">
      <c r="A40" s="1179" t="s">
        <v>3910</v>
      </c>
      <c r="B40" s="1149" t="s">
        <v>13070</v>
      </c>
      <c r="C40" s="1149" t="s">
        <v>65</v>
      </c>
      <c r="D40" s="1150" t="s">
        <v>4213</v>
      </c>
      <c r="E40" s="1164">
        <v>12000</v>
      </c>
      <c r="F40" s="1151" t="s">
        <v>4331</v>
      </c>
      <c r="G40" s="759" t="s">
        <v>4332</v>
      </c>
      <c r="H40" s="1021" t="s">
        <v>4206</v>
      </c>
      <c r="I40" s="1021" t="s">
        <v>4195</v>
      </c>
      <c r="J40" s="1150" t="s">
        <v>4333</v>
      </c>
      <c r="K40" s="1152">
        <v>4</v>
      </c>
      <c r="L40" s="1151">
        <v>12</v>
      </c>
      <c r="M40" s="1164">
        <v>144000</v>
      </c>
      <c r="N40" s="1151">
        <v>2</v>
      </c>
      <c r="O40" s="1152">
        <v>6</v>
      </c>
      <c r="P40" s="1180">
        <v>77866.67</v>
      </c>
    </row>
    <row r="41" spans="1:16" ht="13.9" customHeight="1" x14ac:dyDescent="0.2">
      <c r="A41" s="1179" t="s">
        <v>3910</v>
      </c>
      <c r="B41" s="1149" t="s">
        <v>13070</v>
      </c>
      <c r="C41" s="1149" t="s">
        <v>65</v>
      </c>
      <c r="D41" s="1150" t="s">
        <v>4334</v>
      </c>
      <c r="E41" s="1164">
        <v>12000</v>
      </c>
      <c r="F41" s="1151" t="s">
        <v>4335</v>
      </c>
      <c r="G41" s="759" t="s">
        <v>4336</v>
      </c>
      <c r="H41" s="1021" t="s">
        <v>4337</v>
      </c>
      <c r="I41" s="1021" t="s">
        <v>4287</v>
      </c>
      <c r="J41" s="1150" t="s">
        <v>4338</v>
      </c>
      <c r="K41" s="1152">
        <v>1</v>
      </c>
      <c r="L41" s="1151">
        <v>1</v>
      </c>
      <c r="M41" s="1164">
        <v>8800</v>
      </c>
      <c r="N41" s="1151">
        <v>2</v>
      </c>
      <c r="O41" s="1152">
        <v>2</v>
      </c>
      <c r="P41" s="1180">
        <v>22400</v>
      </c>
    </row>
    <row r="42" spans="1:16" ht="13.9" customHeight="1" x14ac:dyDescent="0.2">
      <c r="A42" s="1179" t="s">
        <v>3910</v>
      </c>
      <c r="B42" s="1149" t="s">
        <v>13070</v>
      </c>
      <c r="C42" s="1149" t="s">
        <v>65</v>
      </c>
      <c r="D42" s="1150" t="s">
        <v>4339</v>
      </c>
      <c r="E42" s="1164">
        <v>12000</v>
      </c>
      <c r="F42" s="1151" t="s">
        <v>4340</v>
      </c>
      <c r="G42" s="759" t="s">
        <v>4341</v>
      </c>
      <c r="H42" s="1021" t="s">
        <v>4206</v>
      </c>
      <c r="I42" s="1021" t="s">
        <v>4195</v>
      </c>
      <c r="J42" s="1150" t="s">
        <v>4207</v>
      </c>
      <c r="K42" s="1152">
        <v>6</v>
      </c>
      <c r="L42" s="1151">
        <v>12</v>
      </c>
      <c r="M42" s="1164">
        <v>144000</v>
      </c>
      <c r="N42" s="1151">
        <v>2</v>
      </c>
      <c r="O42" s="1152">
        <v>6</v>
      </c>
      <c r="P42" s="1180">
        <v>72000</v>
      </c>
    </row>
    <row r="43" spans="1:16" ht="13.9" customHeight="1" x14ac:dyDescent="0.2">
      <c r="A43" s="1179" t="s">
        <v>3910</v>
      </c>
      <c r="B43" s="1149" t="s">
        <v>13070</v>
      </c>
      <c r="C43" s="1149" t="s">
        <v>65</v>
      </c>
      <c r="D43" s="1150" t="s">
        <v>4259</v>
      </c>
      <c r="E43" s="1164">
        <v>4000</v>
      </c>
      <c r="F43" s="1151" t="s">
        <v>4342</v>
      </c>
      <c r="G43" s="759" t="s">
        <v>4343</v>
      </c>
      <c r="H43" s="1021" t="s">
        <v>4344</v>
      </c>
      <c r="I43" s="1021" t="s">
        <v>4252</v>
      </c>
      <c r="J43" s="1150" t="s">
        <v>4345</v>
      </c>
      <c r="K43" s="1152">
        <v>5</v>
      </c>
      <c r="L43" s="1151">
        <v>12</v>
      </c>
      <c r="M43" s="1164">
        <v>84000</v>
      </c>
      <c r="N43" s="1151">
        <v>3</v>
      </c>
      <c r="O43" s="1152">
        <v>6</v>
      </c>
      <c r="P43" s="1180">
        <v>42000</v>
      </c>
    </row>
    <row r="44" spans="1:16" ht="13.9" customHeight="1" x14ac:dyDescent="0.2">
      <c r="A44" s="1179" t="s">
        <v>3910</v>
      </c>
      <c r="B44" s="1149" t="s">
        <v>13070</v>
      </c>
      <c r="C44" s="1149" t="s">
        <v>65</v>
      </c>
      <c r="D44" s="1150" t="s">
        <v>4346</v>
      </c>
      <c r="E44" s="1164">
        <v>9000</v>
      </c>
      <c r="F44" s="1151" t="s">
        <v>4347</v>
      </c>
      <c r="G44" s="759" t="s">
        <v>4348</v>
      </c>
      <c r="H44" s="1021" t="s">
        <v>4349</v>
      </c>
      <c r="I44" s="1021" t="s">
        <v>4195</v>
      </c>
      <c r="J44" s="1150" t="s">
        <v>4350</v>
      </c>
      <c r="K44" s="1152">
        <v>6</v>
      </c>
      <c r="L44" s="1151">
        <v>12</v>
      </c>
      <c r="M44" s="1164">
        <v>108000</v>
      </c>
      <c r="N44" s="1151">
        <v>2</v>
      </c>
      <c r="O44" s="1152">
        <v>6</v>
      </c>
      <c r="P44" s="1180">
        <v>54000</v>
      </c>
    </row>
    <row r="45" spans="1:16" ht="13.9" customHeight="1" x14ac:dyDescent="0.2">
      <c r="A45" s="1179" t="s">
        <v>3910</v>
      </c>
      <c r="B45" s="1149" t="s">
        <v>13070</v>
      </c>
      <c r="C45" s="1149" t="s">
        <v>65</v>
      </c>
      <c r="D45" s="1150" t="s">
        <v>4351</v>
      </c>
      <c r="E45" s="1164">
        <v>15600</v>
      </c>
      <c r="F45" s="1151" t="s">
        <v>4352</v>
      </c>
      <c r="G45" s="759" t="s">
        <v>4353</v>
      </c>
      <c r="H45" s="1021" t="s">
        <v>4233</v>
      </c>
      <c r="I45" s="1021" t="s">
        <v>4309</v>
      </c>
      <c r="J45" s="1150" t="s">
        <v>4235</v>
      </c>
      <c r="K45" s="1152">
        <v>1</v>
      </c>
      <c r="L45" s="1151">
        <v>1</v>
      </c>
      <c r="M45" s="1164">
        <v>3200.25</v>
      </c>
      <c r="N45" s="1151"/>
      <c r="O45" s="1152" t="s">
        <v>4197</v>
      </c>
      <c r="P45" s="1180" t="s">
        <v>4197</v>
      </c>
    </row>
    <row r="46" spans="1:16" ht="13.9" customHeight="1" x14ac:dyDescent="0.2">
      <c r="A46" s="1179" t="s">
        <v>3910</v>
      </c>
      <c r="B46" s="1149" t="s">
        <v>13070</v>
      </c>
      <c r="C46" s="1149" t="s">
        <v>65</v>
      </c>
      <c r="D46" s="1150" t="s">
        <v>4354</v>
      </c>
      <c r="E46" s="1164">
        <v>2500</v>
      </c>
      <c r="F46" s="1151" t="s">
        <v>4355</v>
      </c>
      <c r="G46" s="759" t="s">
        <v>4356</v>
      </c>
      <c r="H46" s="1021" t="s">
        <v>4357</v>
      </c>
      <c r="I46" s="1021" t="s">
        <v>3042</v>
      </c>
      <c r="J46" s="1150" t="s">
        <v>4358</v>
      </c>
      <c r="K46" s="1152">
        <v>5</v>
      </c>
      <c r="L46" s="1151">
        <v>12</v>
      </c>
      <c r="M46" s="1164">
        <v>29133</v>
      </c>
      <c r="N46" s="1151">
        <v>2</v>
      </c>
      <c r="O46" s="1152">
        <v>6</v>
      </c>
      <c r="P46" s="1180">
        <v>15000</v>
      </c>
    </row>
    <row r="47" spans="1:16" ht="22.5" x14ac:dyDescent="0.2">
      <c r="A47" s="1179" t="s">
        <v>3910</v>
      </c>
      <c r="B47" s="1149" t="s">
        <v>13070</v>
      </c>
      <c r="C47" s="1149" t="s">
        <v>65</v>
      </c>
      <c r="D47" s="1150" t="s">
        <v>4213</v>
      </c>
      <c r="E47" s="1164">
        <v>7500</v>
      </c>
      <c r="F47" s="1151" t="s">
        <v>4359</v>
      </c>
      <c r="G47" s="759" t="s">
        <v>4360</v>
      </c>
      <c r="H47" s="1021" t="s">
        <v>4201</v>
      </c>
      <c r="I47" s="1021" t="s">
        <v>4195</v>
      </c>
      <c r="J47" s="1150" t="s">
        <v>4361</v>
      </c>
      <c r="K47" s="1152">
        <v>7</v>
      </c>
      <c r="L47" s="1151">
        <v>12</v>
      </c>
      <c r="M47" s="1164">
        <v>90000</v>
      </c>
      <c r="N47" s="1151">
        <v>2</v>
      </c>
      <c r="O47" s="1152">
        <v>6</v>
      </c>
      <c r="P47" s="1180">
        <v>45000</v>
      </c>
    </row>
    <row r="48" spans="1:16" ht="22.5" x14ac:dyDescent="0.2">
      <c r="A48" s="1179" t="s">
        <v>3910</v>
      </c>
      <c r="B48" s="1149" t="s">
        <v>13070</v>
      </c>
      <c r="C48" s="1149" t="s">
        <v>65</v>
      </c>
      <c r="D48" s="1150" t="s">
        <v>4362</v>
      </c>
      <c r="E48" s="1164">
        <v>9000</v>
      </c>
      <c r="F48" s="1151" t="s">
        <v>4363</v>
      </c>
      <c r="G48" s="759" t="s">
        <v>4364</v>
      </c>
      <c r="H48" s="1021" t="s">
        <v>4365</v>
      </c>
      <c r="I48" s="1021" t="s">
        <v>4259</v>
      </c>
      <c r="J48" s="1150" t="s">
        <v>4366</v>
      </c>
      <c r="K48" s="1152">
        <v>1</v>
      </c>
      <c r="L48" s="1151">
        <v>3</v>
      </c>
      <c r="M48" s="1164">
        <v>17290.73</v>
      </c>
      <c r="N48" s="1151"/>
      <c r="O48" s="1152" t="s">
        <v>4197</v>
      </c>
      <c r="P48" s="1180" t="s">
        <v>4197</v>
      </c>
    </row>
    <row r="49" spans="1:16" ht="12.6" customHeight="1" x14ac:dyDescent="0.2">
      <c r="A49" s="1179" t="s">
        <v>3910</v>
      </c>
      <c r="B49" s="1149" t="s">
        <v>13070</v>
      </c>
      <c r="C49" s="1149" t="s">
        <v>65</v>
      </c>
      <c r="D49" s="1150" t="s">
        <v>4367</v>
      </c>
      <c r="E49" s="1164">
        <v>12000</v>
      </c>
      <c r="F49" s="1151" t="s">
        <v>4368</v>
      </c>
      <c r="G49" s="759" t="s">
        <v>4369</v>
      </c>
      <c r="H49" s="1021" t="s">
        <v>4206</v>
      </c>
      <c r="I49" s="1021" t="s">
        <v>4287</v>
      </c>
      <c r="J49" s="1150" t="s">
        <v>4243</v>
      </c>
      <c r="K49" s="1152">
        <v>1</v>
      </c>
      <c r="L49" s="1151">
        <v>3</v>
      </c>
      <c r="M49" s="1164">
        <v>30000</v>
      </c>
      <c r="N49" s="1151">
        <v>2</v>
      </c>
      <c r="O49" s="1152">
        <v>3</v>
      </c>
      <c r="P49" s="1180">
        <v>32400</v>
      </c>
    </row>
    <row r="50" spans="1:16" ht="12.6" customHeight="1" x14ac:dyDescent="0.2">
      <c r="A50" s="1179" t="s">
        <v>3910</v>
      </c>
      <c r="B50" s="1149" t="s">
        <v>13070</v>
      </c>
      <c r="C50" s="1149" t="s">
        <v>65</v>
      </c>
      <c r="D50" s="1150" t="s">
        <v>4354</v>
      </c>
      <c r="E50" s="1164">
        <v>3400</v>
      </c>
      <c r="F50" s="1151" t="s">
        <v>4370</v>
      </c>
      <c r="G50" s="759" t="s">
        <v>4371</v>
      </c>
      <c r="H50" s="1021" t="s">
        <v>4357</v>
      </c>
      <c r="I50" s="1021" t="s">
        <v>3042</v>
      </c>
      <c r="J50" s="1150" t="s">
        <v>4358</v>
      </c>
      <c r="K50" s="1152">
        <v>5</v>
      </c>
      <c r="L50" s="1151">
        <v>12</v>
      </c>
      <c r="M50" s="1164">
        <v>40800</v>
      </c>
      <c r="N50" s="1151">
        <v>2</v>
      </c>
      <c r="O50" s="1152">
        <v>6</v>
      </c>
      <c r="P50" s="1180">
        <v>20400</v>
      </c>
    </row>
    <row r="51" spans="1:16" ht="12.6" customHeight="1" x14ac:dyDescent="0.2">
      <c r="A51" s="1179" t="s">
        <v>3910</v>
      </c>
      <c r="B51" s="1149" t="s">
        <v>13070</v>
      </c>
      <c r="C51" s="1149" t="s">
        <v>65</v>
      </c>
      <c r="D51" s="1150" t="s">
        <v>4213</v>
      </c>
      <c r="E51" s="1164">
        <v>9000</v>
      </c>
      <c r="F51" s="1151" t="s">
        <v>4372</v>
      </c>
      <c r="G51" s="759" t="s">
        <v>4373</v>
      </c>
      <c r="H51" s="1021" t="s">
        <v>4211</v>
      </c>
      <c r="I51" s="1021" t="s">
        <v>4195</v>
      </c>
      <c r="J51" s="1150" t="s">
        <v>4216</v>
      </c>
      <c r="K51" s="1152">
        <v>7</v>
      </c>
      <c r="L51" s="1151">
        <v>12</v>
      </c>
      <c r="M51" s="1164">
        <v>108000</v>
      </c>
      <c r="N51" s="1151">
        <v>2</v>
      </c>
      <c r="O51" s="1152">
        <v>6</v>
      </c>
      <c r="P51" s="1180">
        <v>54000</v>
      </c>
    </row>
    <row r="52" spans="1:16" ht="21.6" customHeight="1" x14ac:dyDescent="0.2">
      <c r="A52" s="1179" t="s">
        <v>3910</v>
      </c>
      <c r="B52" s="1149" t="s">
        <v>13070</v>
      </c>
      <c r="C52" s="1149" t="s">
        <v>65</v>
      </c>
      <c r="D52" s="1150" t="s">
        <v>4374</v>
      </c>
      <c r="E52" s="1164">
        <v>8000</v>
      </c>
      <c r="F52" s="1151" t="s">
        <v>4375</v>
      </c>
      <c r="G52" s="759" t="s">
        <v>4376</v>
      </c>
      <c r="H52" s="1021" t="s">
        <v>4377</v>
      </c>
      <c r="I52" s="1021" t="s">
        <v>4195</v>
      </c>
      <c r="J52" s="1150" t="s">
        <v>4378</v>
      </c>
      <c r="K52" s="1152">
        <v>2</v>
      </c>
      <c r="L52" s="1151">
        <v>6</v>
      </c>
      <c r="M52" s="1164">
        <v>48000</v>
      </c>
      <c r="N52" s="1151"/>
      <c r="O52" s="1152" t="s">
        <v>4197</v>
      </c>
      <c r="P52" s="1180" t="s">
        <v>4197</v>
      </c>
    </row>
    <row r="53" spans="1:16" ht="16.149999999999999" customHeight="1" x14ac:dyDescent="0.2">
      <c r="A53" s="1179" t="s">
        <v>3910</v>
      </c>
      <c r="B53" s="1149" t="s">
        <v>13070</v>
      </c>
      <c r="C53" s="1149" t="s">
        <v>65</v>
      </c>
      <c r="D53" s="1150" t="s">
        <v>4213</v>
      </c>
      <c r="E53" s="1164">
        <v>12000</v>
      </c>
      <c r="F53" s="1151" t="s">
        <v>4379</v>
      </c>
      <c r="G53" s="759" t="s">
        <v>4380</v>
      </c>
      <c r="H53" s="1021" t="s">
        <v>4314</v>
      </c>
      <c r="I53" s="1021" t="s">
        <v>4195</v>
      </c>
      <c r="J53" s="1150" t="s">
        <v>4381</v>
      </c>
      <c r="K53" s="1152">
        <v>6</v>
      </c>
      <c r="L53" s="1151">
        <v>12</v>
      </c>
      <c r="M53" s="1164">
        <v>143680</v>
      </c>
      <c r="N53" s="1151">
        <v>2</v>
      </c>
      <c r="O53" s="1152">
        <v>6</v>
      </c>
      <c r="P53" s="1180">
        <v>72000</v>
      </c>
    </row>
    <row r="54" spans="1:16" ht="22.5" x14ac:dyDescent="0.2">
      <c r="A54" s="1179" t="s">
        <v>3910</v>
      </c>
      <c r="B54" s="1149" t="s">
        <v>13070</v>
      </c>
      <c r="C54" s="1149" t="s">
        <v>65</v>
      </c>
      <c r="D54" s="1150" t="s">
        <v>4382</v>
      </c>
      <c r="E54" s="1164">
        <v>15600</v>
      </c>
      <c r="F54" s="1151" t="s">
        <v>4383</v>
      </c>
      <c r="G54" s="759" t="s">
        <v>4384</v>
      </c>
      <c r="H54" s="1021" t="s">
        <v>4385</v>
      </c>
      <c r="I54" s="1021" t="s">
        <v>4386</v>
      </c>
      <c r="J54" s="1150" t="s">
        <v>4207</v>
      </c>
      <c r="K54" s="1152">
        <v>1</v>
      </c>
      <c r="L54" s="1151">
        <v>2</v>
      </c>
      <c r="M54" s="1164">
        <v>9600.75</v>
      </c>
      <c r="N54" s="1151"/>
      <c r="O54" s="1152" t="s">
        <v>4197</v>
      </c>
      <c r="P54" s="1180" t="s">
        <v>4197</v>
      </c>
    </row>
    <row r="55" spans="1:16" ht="13.15" customHeight="1" x14ac:dyDescent="0.2">
      <c r="A55" s="1179" t="s">
        <v>3910</v>
      </c>
      <c r="B55" s="1149" t="s">
        <v>13070</v>
      </c>
      <c r="C55" s="1149" t="s">
        <v>65</v>
      </c>
      <c r="D55" s="1150" t="s">
        <v>4387</v>
      </c>
      <c r="E55" s="1164">
        <v>15600</v>
      </c>
      <c r="F55" s="1151" t="s">
        <v>4388</v>
      </c>
      <c r="G55" s="759" t="s">
        <v>4389</v>
      </c>
      <c r="H55" s="1021" t="s">
        <v>4233</v>
      </c>
      <c r="I55" s="1021" t="s">
        <v>4386</v>
      </c>
      <c r="J55" s="1150" t="s">
        <v>4235</v>
      </c>
      <c r="K55" s="1152">
        <v>1</v>
      </c>
      <c r="L55" s="1151">
        <v>5</v>
      </c>
      <c r="M55" s="1164">
        <v>63090.65</v>
      </c>
      <c r="N55" s="1151"/>
      <c r="O55" s="1152" t="s">
        <v>4197</v>
      </c>
      <c r="P55" s="1180" t="s">
        <v>4197</v>
      </c>
    </row>
    <row r="56" spans="1:16" ht="22.5" x14ac:dyDescent="0.2">
      <c r="A56" s="1179" t="s">
        <v>3910</v>
      </c>
      <c r="B56" s="1149" t="s">
        <v>13070</v>
      </c>
      <c r="C56" s="1149" t="s">
        <v>65</v>
      </c>
      <c r="D56" s="1150" t="s">
        <v>4390</v>
      </c>
      <c r="E56" s="1164">
        <v>15600</v>
      </c>
      <c r="F56" s="1151" t="s">
        <v>4391</v>
      </c>
      <c r="G56" s="759" t="s">
        <v>4392</v>
      </c>
      <c r="H56" s="1021" t="s">
        <v>4393</v>
      </c>
      <c r="I56" s="1021" t="s">
        <v>4220</v>
      </c>
      <c r="J56" s="1150" t="s">
        <v>4394</v>
      </c>
      <c r="K56" s="1152">
        <v>1</v>
      </c>
      <c r="L56" s="1151">
        <v>1</v>
      </c>
      <c r="M56" s="1164">
        <v>4114.6099999999997</v>
      </c>
      <c r="N56" s="1151"/>
      <c r="O56" s="1152" t="s">
        <v>4197</v>
      </c>
      <c r="P56" s="1180" t="s">
        <v>4197</v>
      </c>
    </row>
    <row r="57" spans="1:16" ht="14.45" customHeight="1" x14ac:dyDescent="0.2">
      <c r="A57" s="1179" t="s">
        <v>3910</v>
      </c>
      <c r="B57" s="1149" t="s">
        <v>13070</v>
      </c>
      <c r="C57" s="1149" t="s">
        <v>65</v>
      </c>
      <c r="D57" s="1150" t="s">
        <v>4395</v>
      </c>
      <c r="E57" s="1164">
        <v>15600</v>
      </c>
      <c r="F57" s="1151" t="s">
        <v>4396</v>
      </c>
      <c r="G57" s="759" t="s">
        <v>4397</v>
      </c>
      <c r="H57" s="1021" t="s">
        <v>4398</v>
      </c>
      <c r="I57" s="1021" t="s">
        <v>4195</v>
      </c>
      <c r="J57" s="1150" t="s">
        <v>4398</v>
      </c>
      <c r="K57" s="1152">
        <v>1</v>
      </c>
      <c r="L57" s="1151">
        <v>1</v>
      </c>
      <c r="M57" s="1164">
        <v>1560</v>
      </c>
      <c r="N57" s="1151"/>
      <c r="O57" s="1152" t="s">
        <v>4197</v>
      </c>
      <c r="P57" s="1180" t="s">
        <v>4197</v>
      </c>
    </row>
    <row r="58" spans="1:16" ht="14.45" customHeight="1" x14ac:dyDescent="0.2">
      <c r="A58" s="1179" t="s">
        <v>3910</v>
      </c>
      <c r="B58" s="1149" t="s">
        <v>13070</v>
      </c>
      <c r="C58" s="1149" t="s">
        <v>65</v>
      </c>
      <c r="D58" s="1150" t="s">
        <v>4399</v>
      </c>
      <c r="E58" s="1164">
        <v>15600</v>
      </c>
      <c r="F58" s="1151" t="s">
        <v>4400</v>
      </c>
      <c r="G58" s="759" t="s">
        <v>4401</v>
      </c>
      <c r="H58" s="1021" t="s">
        <v>4314</v>
      </c>
      <c r="I58" s="1021" t="s">
        <v>4195</v>
      </c>
      <c r="J58" s="1150" t="s">
        <v>4315</v>
      </c>
      <c r="K58" s="1152">
        <v>1</v>
      </c>
      <c r="L58" s="1151">
        <v>12</v>
      </c>
      <c r="M58" s="1164">
        <v>182520</v>
      </c>
      <c r="N58" s="1151">
        <v>1</v>
      </c>
      <c r="O58" s="1152">
        <v>6</v>
      </c>
      <c r="P58" s="1180">
        <v>93600</v>
      </c>
    </row>
    <row r="59" spans="1:16" ht="14.45" customHeight="1" x14ac:dyDescent="0.2">
      <c r="A59" s="1179" t="s">
        <v>3910</v>
      </c>
      <c r="B59" s="1149" t="s">
        <v>13070</v>
      </c>
      <c r="C59" s="1149" t="s">
        <v>65</v>
      </c>
      <c r="D59" s="1150" t="s">
        <v>4402</v>
      </c>
      <c r="E59" s="1164">
        <v>15600</v>
      </c>
      <c r="F59" s="1151" t="s">
        <v>4403</v>
      </c>
      <c r="G59" s="759" t="s">
        <v>4404</v>
      </c>
      <c r="H59" s="1021" t="s">
        <v>4206</v>
      </c>
      <c r="I59" s="1021" t="s">
        <v>4195</v>
      </c>
      <c r="J59" s="1150" t="s">
        <v>4207</v>
      </c>
      <c r="K59" s="1152">
        <v>1</v>
      </c>
      <c r="L59" s="1151">
        <v>4</v>
      </c>
      <c r="M59" s="1164">
        <v>50137.25</v>
      </c>
      <c r="N59" s="1151"/>
      <c r="O59" s="1152" t="s">
        <v>4197</v>
      </c>
      <c r="P59" s="1180" t="s">
        <v>4197</v>
      </c>
    </row>
    <row r="60" spans="1:16" ht="14.45" customHeight="1" x14ac:dyDescent="0.2">
      <c r="A60" s="1179" t="s">
        <v>3910</v>
      </c>
      <c r="B60" s="1149" t="s">
        <v>13070</v>
      </c>
      <c r="C60" s="1149" t="s">
        <v>65</v>
      </c>
      <c r="D60" s="1150" t="s">
        <v>4213</v>
      </c>
      <c r="E60" s="1164">
        <v>6000</v>
      </c>
      <c r="F60" s="1151" t="s">
        <v>4405</v>
      </c>
      <c r="G60" s="759" t="s">
        <v>4406</v>
      </c>
      <c r="H60" s="1021" t="s">
        <v>4206</v>
      </c>
      <c r="I60" s="1021" t="s">
        <v>4195</v>
      </c>
      <c r="J60" s="1150" t="s">
        <v>4243</v>
      </c>
      <c r="K60" s="1152">
        <v>4</v>
      </c>
      <c r="L60" s="1151">
        <v>12</v>
      </c>
      <c r="M60" s="1164">
        <v>72000</v>
      </c>
      <c r="N60" s="1151">
        <v>2</v>
      </c>
      <c r="O60" s="1152">
        <v>6</v>
      </c>
      <c r="P60" s="1180">
        <v>36000</v>
      </c>
    </row>
    <row r="61" spans="1:16" ht="14.45" customHeight="1" x14ac:dyDescent="0.2">
      <c r="A61" s="1179" t="s">
        <v>3910</v>
      </c>
      <c r="B61" s="1149" t="s">
        <v>13070</v>
      </c>
      <c r="C61" s="1149" t="s">
        <v>65</v>
      </c>
      <c r="D61" s="1150" t="s">
        <v>4407</v>
      </c>
      <c r="E61" s="1164">
        <v>5000</v>
      </c>
      <c r="F61" s="1151" t="s">
        <v>4408</v>
      </c>
      <c r="G61" s="759" t="s">
        <v>4409</v>
      </c>
      <c r="H61" s="1021" t="s">
        <v>4206</v>
      </c>
      <c r="I61" s="1021" t="s">
        <v>4195</v>
      </c>
      <c r="J61" s="1150" t="s">
        <v>4243</v>
      </c>
      <c r="K61" s="1152">
        <v>6</v>
      </c>
      <c r="L61" s="1151">
        <v>12</v>
      </c>
      <c r="M61" s="1164">
        <v>59833.33</v>
      </c>
      <c r="N61" s="1151">
        <v>2</v>
      </c>
      <c r="O61" s="1152">
        <v>6</v>
      </c>
      <c r="P61" s="1180">
        <v>29520</v>
      </c>
    </row>
    <row r="62" spans="1:16" ht="22.15" customHeight="1" x14ac:dyDescent="0.2">
      <c r="A62" s="1179" t="s">
        <v>3910</v>
      </c>
      <c r="B62" s="1149" t="s">
        <v>13070</v>
      </c>
      <c r="C62" s="1149" t="s">
        <v>65</v>
      </c>
      <c r="D62" s="1150" t="s">
        <v>4410</v>
      </c>
      <c r="E62" s="1164">
        <v>12000</v>
      </c>
      <c r="F62" s="1151" t="s">
        <v>4411</v>
      </c>
      <c r="G62" s="759" t="s">
        <v>4412</v>
      </c>
      <c r="H62" s="1021" t="s">
        <v>4413</v>
      </c>
      <c r="I62" s="1021" t="s">
        <v>4195</v>
      </c>
      <c r="J62" s="1150" t="s">
        <v>4414</v>
      </c>
      <c r="K62" s="1152">
        <v>6</v>
      </c>
      <c r="L62" s="1151">
        <v>12</v>
      </c>
      <c r="M62" s="1164">
        <v>143600</v>
      </c>
      <c r="N62" s="1151">
        <v>3</v>
      </c>
      <c r="O62" s="1152">
        <v>6</v>
      </c>
      <c r="P62" s="1180">
        <v>72000</v>
      </c>
    </row>
    <row r="63" spans="1:16" ht="22.15" customHeight="1" x14ac:dyDescent="0.2">
      <c r="A63" s="1179" t="s">
        <v>3910</v>
      </c>
      <c r="B63" s="1149" t="s">
        <v>13070</v>
      </c>
      <c r="C63" s="1149" t="s">
        <v>65</v>
      </c>
      <c r="D63" s="1150" t="s">
        <v>4415</v>
      </c>
      <c r="E63" s="1164">
        <v>11000</v>
      </c>
      <c r="F63" s="1151" t="s">
        <v>4416</v>
      </c>
      <c r="G63" s="759" t="s">
        <v>4417</v>
      </c>
      <c r="H63" s="1021" t="s">
        <v>4418</v>
      </c>
      <c r="I63" s="1021" t="s">
        <v>4195</v>
      </c>
      <c r="J63" s="1150" t="s">
        <v>4419</v>
      </c>
      <c r="K63" s="1152">
        <v>6</v>
      </c>
      <c r="L63" s="1151">
        <v>12</v>
      </c>
      <c r="M63" s="1164">
        <v>132000</v>
      </c>
      <c r="N63" s="1151">
        <v>2</v>
      </c>
      <c r="O63" s="1152">
        <v>6</v>
      </c>
      <c r="P63" s="1180">
        <v>66000</v>
      </c>
    </row>
    <row r="64" spans="1:16" ht="14.45" customHeight="1" x14ac:dyDescent="0.2">
      <c r="A64" s="1179" t="s">
        <v>3910</v>
      </c>
      <c r="B64" s="1149" t="s">
        <v>13070</v>
      </c>
      <c r="C64" s="1149" t="s">
        <v>65</v>
      </c>
      <c r="D64" s="1150" t="s">
        <v>4213</v>
      </c>
      <c r="E64" s="1164">
        <v>7500</v>
      </c>
      <c r="F64" s="1151" t="s">
        <v>4420</v>
      </c>
      <c r="G64" s="759" t="s">
        <v>4421</v>
      </c>
      <c r="H64" s="1021" t="s">
        <v>4422</v>
      </c>
      <c r="I64" s="1021" t="s">
        <v>4195</v>
      </c>
      <c r="J64" s="1150" t="s">
        <v>4423</v>
      </c>
      <c r="K64" s="1152">
        <v>7</v>
      </c>
      <c r="L64" s="1151">
        <v>12</v>
      </c>
      <c r="M64" s="1164">
        <v>90000</v>
      </c>
      <c r="N64" s="1151">
        <v>2</v>
      </c>
      <c r="O64" s="1152">
        <v>6</v>
      </c>
      <c r="P64" s="1180">
        <v>45000</v>
      </c>
    </row>
    <row r="65" spans="1:16" ht="14.45" customHeight="1" x14ac:dyDescent="0.2">
      <c r="A65" s="1179" t="s">
        <v>3910</v>
      </c>
      <c r="B65" s="1149" t="s">
        <v>13070</v>
      </c>
      <c r="C65" s="1149" t="s">
        <v>65</v>
      </c>
      <c r="D65" s="1150" t="s">
        <v>4354</v>
      </c>
      <c r="E65" s="1164">
        <v>3400</v>
      </c>
      <c r="F65" s="1151" t="s">
        <v>4424</v>
      </c>
      <c r="G65" s="759" t="s">
        <v>4425</v>
      </c>
      <c r="H65" s="1021" t="s">
        <v>4357</v>
      </c>
      <c r="I65" s="1021" t="s">
        <v>3042</v>
      </c>
      <c r="J65" s="1150" t="s">
        <v>4358</v>
      </c>
      <c r="K65" s="1152">
        <v>5</v>
      </c>
      <c r="L65" s="1151">
        <v>12</v>
      </c>
      <c r="M65" s="1164">
        <v>40800</v>
      </c>
      <c r="N65" s="1151">
        <v>2</v>
      </c>
      <c r="O65" s="1152">
        <v>6</v>
      </c>
      <c r="P65" s="1180">
        <v>20400</v>
      </c>
    </row>
    <row r="66" spans="1:16" ht="14.45" customHeight="1" x14ac:dyDescent="0.2">
      <c r="A66" s="1179" t="s">
        <v>3910</v>
      </c>
      <c r="B66" s="1149" t="s">
        <v>13070</v>
      </c>
      <c r="C66" s="1149" t="s">
        <v>65</v>
      </c>
      <c r="D66" s="1150" t="s">
        <v>4354</v>
      </c>
      <c r="E66" s="1164">
        <v>2500</v>
      </c>
      <c r="F66" s="1151" t="s">
        <v>4426</v>
      </c>
      <c r="G66" s="759" t="s">
        <v>4427</v>
      </c>
      <c r="H66" s="1021" t="s">
        <v>4357</v>
      </c>
      <c r="I66" s="1021" t="s">
        <v>3042</v>
      </c>
      <c r="J66" s="1150" t="s">
        <v>4358</v>
      </c>
      <c r="K66" s="1152">
        <v>5</v>
      </c>
      <c r="L66" s="1151">
        <v>12</v>
      </c>
      <c r="M66" s="1164">
        <v>29833.33</v>
      </c>
      <c r="N66" s="1151">
        <v>2</v>
      </c>
      <c r="O66" s="1152">
        <v>6</v>
      </c>
      <c r="P66" s="1180">
        <v>15000</v>
      </c>
    </row>
    <row r="67" spans="1:16" ht="14.45" customHeight="1" x14ac:dyDescent="0.2">
      <c r="A67" s="1179" t="s">
        <v>3910</v>
      </c>
      <c r="B67" s="1149" t="s">
        <v>13070</v>
      </c>
      <c r="C67" s="1149" t="s">
        <v>65</v>
      </c>
      <c r="D67" s="1150" t="s">
        <v>4428</v>
      </c>
      <c r="E67" s="1164">
        <v>10000</v>
      </c>
      <c r="F67" s="1151" t="s">
        <v>4429</v>
      </c>
      <c r="G67" s="759" t="s">
        <v>4430</v>
      </c>
      <c r="H67" s="1021" t="s">
        <v>4206</v>
      </c>
      <c r="I67" s="1021" t="s">
        <v>4195</v>
      </c>
      <c r="J67" s="1150" t="s">
        <v>4243</v>
      </c>
      <c r="K67" s="1152">
        <v>1</v>
      </c>
      <c r="L67" s="1151">
        <v>3</v>
      </c>
      <c r="M67" s="1164">
        <v>30000</v>
      </c>
      <c r="N67" s="1151"/>
      <c r="O67" s="1152" t="s">
        <v>4197</v>
      </c>
      <c r="P67" s="1180" t="s">
        <v>4197</v>
      </c>
    </row>
    <row r="68" spans="1:16" ht="36.6" customHeight="1" x14ac:dyDescent="0.2">
      <c r="A68" s="1179" t="s">
        <v>3910</v>
      </c>
      <c r="B68" s="1149" t="s">
        <v>13070</v>
      </c>
      <c r="C68" s="1149" t="s">
        <v>65</v>
      </c>
      <c r="D68" s="1150" t="s">
        <v>4395</v>
      </c>
      <c r="E68" s="1164">
        <v>15600</v>
      </c>
      <c r="F68" s="1151" t="s">
        <v>4431</v>
      </c>
      <c r="G68" s="759" t="s">
        <v>4432</v>
      </c>
      <c r="H68" s="1021" t="s">
        <v>4433</v>
      </c>
      <c r="I68" s="1021" t="s">
        <v>4220</v>
      </c>
      <c r="J68" s="1150" t="s">
        <v>4434</v>
      </c>
      <c r="K68" s="1152">
        <v>1</v>
      </c>
      <c r="L68" s="1151">
        <v>2</v>
      </c>
      <c r="M68" s="1164">
        <v>17525.18</v>
      </c>
      <c r="N68" s="1151"/>
      <c r="O68" s="1152" t="s">
        <v>4197</v>
      </c>
      <c r="P68" s="1180" t="s">
        <v>4197</v>
      </c>
    </row>
    <row r="69" spans="1:16" ht="13.15" customHeight="1" x14ac:dyDescent="0.2">
      <c r="A69" s="1179" t="s">
        <v>3910</v>
      </c>
      <c r="B69" s="1149" t="s">
        <v>13070</v>
      </c>
      <c r="C69" s="1149" t="s">
        <v>65</v>
      </c>
      <c r="D69" s="1150" t="s">
        <v>4213</v>
      </c>
      <c r="E69" s="1164">
        <v>12500</v>
      </c>
      <c r="F69" s="1151" t="s">
        <v>4435</v>
      </c>
      <c r="G69" s="759" t="s">
        <v>4436</v>
      </c>
      <c r="H69" s="1021" t="s">
        <v>4206</v>
      </c>
      <c r="I69" s="1021" t="s">
        <v>4195</v>
      </c>
      <c r="J69" s="1150" t="s">
        <v>4207</v>
      </c>
      <c r="K69" s="1152">
        <v>7</v>
      </c>
      <c r="L69" s="1151">
        <v>12</v>
      </c>
      <c r="M69" s="1164">
        <v>150576.39000000001</v>
      </c>
      <c r="N69" s="1151">
        <v>3</v>
      </c>
      <c r="O69" s="1152">
        <v>6</v>
      </c>
      <c r="P69" s="1180">
        <v>75000</v>
      </c>
    </row>
    <row r="70" spans="1:16" ht="22.5" x14ac:dyDescent="0.2">
      <c r="A70" s="1179" t="s">
        <v>3910</v>
      </c>
      <c r="B70" s="1149" t="s">
        <v>13070</v>
      </c>
      <c r="C70" s="1149" t="s">
        <v>65</v>
      </c>
      <c r="D70" s="1150" t="s">
        <v>4437</v>
      </c>
      <c r="E70" s="1164">
        <v>15600</v>
      </c>
      <c r="F70" s="1151" t="s">
        <v>4438</v>
      </c>
      <c r="G70" s="759" t="s">
        <v>4439</v>
      </c>
      <c r="H70" s="1021" t="s">
        <v>4440</v>
      </c>
      <c r="I70" s="1021" t="s">
        <v>4195</v>
      </c>
      <c r="J70" s="1150" t="s">
        <v>4441</v>
      </c>
      <c r="K70" s="1152">
        <v>1</v>
      </c>
      <c r="L70" s="1151">
        <v>10</v>
      </c>
      <c r="M70" s="1164">
        <v>151840</v>
      </c>
      <c r="N70" s="1151"/>
      <c r="O70" s="1152" t="s">
        <v>4197</v>
      </c>
      <c r="P70" s="1180" t="s">
        <v>4197</v>
      </c>
    </row>
    <row r="71" spans="1:16" ht="13.15" customHeight="1" x14ac:dyDescent="0.2">
      <c r="A71" s="1179" t="s">
        <v>3910</v>
      </c>
      <c r="B71" s="1149" t="s">
        <v>13070</v>
      </c>
      <c r="C71" s="1149" t="s">
        <v>65</v>
      </c>
      <c r="D71" s="1150" t="s">
        <v>4442</v>
      </c>
      <c r="E71" s="1164">
        <v>4500</v>
      </c>
      <c r="F71" s="1151" t="s">
        <v>4443</v>
      </c>
      <c r="G71" s="759" t="s">
        <v>4444</v>
      </c>
      <c r="H71" s="1021" t="s">
        <v>4445</v>
      </c>
      <c r="I71" s="1021" t="s">
        <v>4252</v>
      </c>
      <c r="J71" s="1150" t="s">
        <v>4446</v>
      </c>
      <c r="K71" s="1152">
        <v>6</v>
      </c>
      <c r="L71" s="1151">
        <v>12</v>
      </c>
      <c r="M71" s="1164">
        <v>54000</v>
      </c>
      <c r="N71" s="1151">
        <v>2</v>
      </c>
      <c r="O71" s="1152">
        <v>6</v>
      </c>
      <c r="P71" s="1180">
        <v>27000</v>
      </c>
    </row>
    <row r="72" spans="1:16" ht="13.15" customHeight="1" x14ac:dyDescent="0.2">
      <c r="A72" s="1179" t="s">
        <v>3910</v>
      </c>
      <c r="B72" s="1149" t="s">
        <v>13070</v>
      </c>
      <c r="C72" s="1149" t="s">
        <v>65</v>
      </c>
      <c r="D72" s="1150" t="s">
        <v>4253</v>
      </c>
      <c r="E72" s="1164">
        <v>3500</v>
      </c>
      <c r="F72" s="1151" t="s">
        <v>4447</v>
      </c>
      <c r="G72" s="759" t="s">
        <v>4448</v>
      </c>
      <c r="H72" s="1021" t="s">
        <v>4251</v>
      </c>
      <c r="I72" s="1021" t="s">
        <v>4252</v>
      </c>
      <c r="J72" s="1150" t="s">
        <v>4253</v>
      </c>
      <c r="K72" s="1152">
        <v>4</v>
      </c>
      <c r="L72" s="1151">
        <v>12</v>
      </c>
      <c r="M72" s="1164">
        <v>42000</v>
      </c>
      <c r="N72" s="1151">
        <v>2</v>
      </c>
      <c r="O72" s="1152">
        <v>6</v>
      </c>
      <c r="P72" s="1180">
        <v>21000</v>
      </c>
    </row>
    <row r="73" spans="1:16" ht="13.15" customHeight="1" x14ac:dyDescent="0.2">
      <c r="A73" s="1179" t="s">
        <v>3910</v>
      </c>
      <c r="B73" s="1149" t="s">
        <v>13070</v>
      </c>
      <c r="C73" s="1149" t="s">
        <v>65</v>
      </c>
      <c r="D73" s="1150" t="s">
        <v>4449</v>
      </c>
      <c r="E73" s="1164">
        <v>5000</v>
      </c>
      <c r="F73" s="1151" t="s">
        <v>4450</v>
      </c>
      <c r="G73" s="759" t="s">
        <v>4451</v>
      </c>
      <c r="H73" s="1021" t="s">
        <v>4452</v>
      </c>
      <c r="I73" s="1021" t="s">
        <v>4195</v>
      </c>
      <c r="J73" s="1150" t="s">
        <v>4453</v>
      </c>
      <c r="K73" s="1152">
        <v>1</v>
      </c>
      <c r="L73" s="1151">
        <v>1</v>
      </c>
      <c r="M73" s="1164">
        <v>3500</v>
      </c>
      <c r="N73" s="1151">
        <v>2</v>
      </c>
      <c r="O73" s="1152">
        <v>6</v>
      </c>
      <c r="P73" s="1180">
        <v>42000</v>
      </c>
    </row>
    <row r="74" spans="1:16" ht="13.15" customHeight="1" x14ac:dyDescent="0.2">
      <c r="A74" s="1179" t="s">
        <v>3910</v>
      </c>
      <c r="B74" s="1149" t="s">
        <v>13070</v>
      </c>
      <c r="C74" s="1149" t="s">
        <v>65</v>
      </c>
      <c r="D74" s="1150" t="s">
        <v>4213</v>
      </c>
      <c r="E74" s="1164">
        <v>7500</v>
      </c>
      <c r="F74" s="1151" t="s">
        <v>4454</v>
      </c>
      <c r="G74" s="759" t="s">
        <v>4455</v>
      </c>
      <c r="H74" s="1021" t="s">
        <v>4211</v>
      </c>
      <c r="I74" s="1021" t="s">
        <v>4195</v>
      </c>
      <c r="J74" s="1150" t="s">
        <v>4216</v>
      </c>
      <c r="K74" s="1152">
        <v>7</v>
      </c>
      <c r="L74" s="1151">
        <v>12</v>
      </c>
      <c r="M74" s="1164">
        <v>90000</v>
      </c>
      <c r="N74" s="1151">
        <v>2</v>
      </c>
      <c r="O74" s="1152">
        <v>6</v>
      </c>
      <c r="P74" s="1180">
        <v>45000</v>
      </c>
    </row>
    <row r="75" spans="1:16" ht="23.45" customHeight="1" x14ac:dyDescent="0.2">
      <c r="A75" s="1179" t="s">
        <v>3910</v>
      </c>
      <c r="B75" s="1149" t="s">
        <v>13070</v>
      </c>
      <c r="C75" s="1149" t="s">
        <v>65</v>
      </c>
      <c r="D75" s="1150" t="s">
        <v>4456</v>
      </c>
      <c r="E75" s="1164">
        <v>8000</v>
      </c>
      <c r="F75" s="1151" t="s">
        <v>4457</v>
      </c>
      <c r="G75" s="759" t="s">
        <v>4458</v>
      </c>
      <c r="H75" s="1021" t="s">
        <v>4337</v>
      </c>
      <c r="I75" s="1021" t="s">
        <v>4195</v>
      </c>
      <c r="J75" s="1150" t="s">
        <v>4459</v>
      </c>
      <c r="K75" s="1152">
        <v>6</v>
      </c>
      <c r="L75" s="1151">
        <v>12</v>
      </c>
      <c r="M75" s="1164">
        <v>95733.33</v>
      </c>
      <c r="N75" s="1151">
        <v>2</v>
      </c>
      <c r="O75" s="1152">
        <v>6</v>
      </c>
      <c r="P75" s="1180">
        <v>59733.34</v>
      </c>
    </row>
    <row r="76" spans="1:16" ht="19.899999999999999" customHeight="1" x14ac:dyDescent="0.2">
      <c r="A76" s="1179" t="s">
        <v>3910</v>
      </c>
      <c r="B76" s="1149" t="s">
        <v>13070</v>
      </c>
      <c r="C76" s="1149" t="s">
        <v>65</v>
      </c>
      <c r="D76" s="1150" t="s">
        <v>4395</v>
      </c>
      <c r="E76" s="1164">
        <v>15600</v>
      </c>
      <c r="F76" s="1151" t="s">
        <v>4460</v>
      </c>
      <c r="G76" s="759" t="s">
        <v>4461</v>
      </c>
      <c r="H76" s="1021" t="s">
        <v>4257</v>
      </c>
      <c r="I76" s="1021" t="s">
        <v>4195</v>
      </c>
      <c r="J76" s="1150" t="s">
        <v>4462</v>
      </c>
      <c r="K76" s="1152">
        <v>1</v>
      </c>
      <c r="L76" s="1151">
        <v>6</v>
      </c>
      <c r="M76" s="1164">
        <v>72183.42</v>
      </c>
      <c r="N76" s="1151"/>
      <c r="O76" s="1152" t="s">
        <v>4197</v>
      </c>
      <c r="P76" s="1180" t="s">
        <v>4197</v>
      </c>
    </row>
    <row r="77" spans="1:16" ht="19.899999999999999" customHeight="1" x14ac:dyDescent="0.2">
      <c r="A77" s="1179" t="s">
        <v>3910</v>
      </c>
      <c r="B77" s="1149" t="s">
        <v>13070</v>
      </c>
      <c r="C77" s="1149" t="s">
        <v>65</v>
      </c>
      <c r="D77" s="1150" t="s">
        <v>4463</v>
      </c>
      <c r="E77" s="1164">
        <v>9000</v>
      </c>
      <c r="F77" s="1151" t="s">
        <v>4464</v>
      </c>
      <c r="G77" s="759" t="s">
        <v>4465</v>
      </c>
      <c r="H77" s="1021" t="s">
        <v>4466</v>
      </c>
      <c r="I77" s="1021" t="s">
        <v>4195</v>
      </c>
      <c r="J77" s="1150" t="s">
        <v>4467</v>
      </c>
      <c r="K77" s="1152">
        <v>6</v>
      </c>
      <c r="L77" s="1151">
        <v>12</v>
      </c>
      <c r="M77" s="1164">
        <v>108000</v>
      </c>
      <c r="N77" s="1151">
        <v>2</v>
      </c>
      <c r="O77" s="1152">
        <v>6</v>
      </c>
      <c r="P77" s="1180">
        <v>54000</v>
      </c>
    </row>
    <row r="78" spans="1:16" ht="23.45" customHeight="1" x14ac:dyDescent="0.2">
      <c r="A78" s="1179" t="s">
        <v>3910</v>
      </c>
      <c r="B78" s="1149" t="s">
        <v>13070</v>
      </c>
      <c r="C78" s="1149" t="s">
        <v>65</v>
      </c>
      <c r="D78" s="1150" t="s">
        <v>4294</v>
      </c>
      <c r="E78" s="1164">
        <v>2200</v>
      </c>
      <c r="F78" s="1151" t="s">
        <v>4468</v>
      </c>
      <c r="G78" s="759" t="s">
        <v>4469</v>
      </c>
      <c r="H78" s="1021" t="s">
        <v>4470</v>
      </c>
      <c r="I78" s="1021" t="s">
        <v>4252</v>
      </c>
      <c r="J78" s="1150" t="s">
        <v>4471</v>
      </c>
      <c r="K78" s="1152">
        <v>5</v>
      </c>
      <c r="L78" s="1151">
        <v>12</v>
      </c>
      <c r="M78" s="1164">
        <v>26400</v>
      </c>
      <c r="N78" s="1151">
        <v>2</v>
      </c>
      <c r="O78" s="1152">
        <v>6</v>
      </c>
      <c r="P78" s="1180">
        <v>13200</v>
      </c>
    </row>
    <row r="79" spans="1:16" ht="13.9" customHeight="1" x14ac:dyDescent="0.2">
      <c r="A79" s="1179" t="s">
        <v>3910</v>
      </c>
      <c r="B79" s="1149" t="s">
        <v>13070</v>
      </c>
      <c r="C79" s="1149" t="s">
        <v>65</v>
      </c>
      <c r="D79" s="1150" t="s">
        <v>481</v>
      </c>
      <c r="E79" s="1164">
        <v>2000</v>
      </c>
      <c r="F79" s="1151" t="s">
        <v>4472</v>
      </c>
      <c r="G79" s="759" t="s">
        <v>4473</v>
      </c>
      <c r="H79" s="1021" t="s">
        <v>4357</v>
      </c>
      <c r="I79" s="1021" t="s">
        <v>3042</v>
      </c>
      <c r="J79" s="1150" t="s">
        <v>4358</v>
      </c>
      <c r="K79" s="1152">
        <v>7</v>
      </c>
      <c r="L79" s="1151">
        <v>12</v>
      </c>
      <c r="M79" s="1164">
        <v>24000</v>
      </c>
      <c r="N79" s="1151">
        <v>2</v>
      </c>
      <c r="O79" s="1152">
        <v>2</v>
      </c>
      <c r="P79" s="1180">
        <v>4000</v>
      </c>
    </row>
    <row r="80" spans="1:16" ht="13.9" customHeight="1" x14ac:dyDescent="0.2">
      <c r="A80" s="1179" t="s">
        <v>3910</v>
      </c>
      <c r="B80" s="1149" t="s">
        <v>13070</v>
      </c>
      <c r="C80" s="1149" t="s">
        <v>65</v>
      </c>
      <c r="D80" s="1150" t="s">
        <v>4474</v>
      </c>
      <c r="E80" s="1164">
        <v>2500</v>
      </c>
      <c r="F80" s="1151" t="s">
        <v>4475</v>
      </c>
      <c r="G80" s="759" t="s">
        <v>4476</v>
      </c>
      <c r="H80" s="1021" t="s">
        <v>4357</v>
      </c>
      <c r="I80" s="1021" t="s">
        <v>3042</v>
      </c>
      <c r="J80" s="1150" t="s">
        <v>4358</v>
      </c>
      <c r="K80" s="1152">
        <v>5</v>
      </c>
      <c r="L80" s="1151">
        <v>12</v>
      </c>
      <c r="M80" s="1164">
        <v>30000</v>
      </c>
      <c r="N80" s="1151">
        <v>2</v>
      </c>
      <c r="O80" s="1152">
        <v>6</v>
      </c>
      <c r="P80" s="1180">
        <v>15000</v>
      </c>
    </row>
    <row r="81" spans="1:16" ht="13.9" customHeight="1" x14ac:dyDescent="0.2">
      <c r="A81" s="1179" t="s">
        <v>3910</v>
      </c>
      <c r="B81" s="1149" t="s">
        <v>13070</v>
      </c>
      <c r="C81" s="1149" t="s">
        <v>65</v>
      </c>
      <c r="D81" s="1150" t="s">
        <v>4213</v>
      </c>
      <c r="E81" s="1164">
        <v>5000</v>
      </c>
      <c r="F81" s="1151" t="s">
        <v>4477</v>
      </c>
      <c r="G81" s="759" t="s">
        <v>4478</v>
      </c>
      <c r="H81" s="1021" t="s">
        <v>4211</v>
      </c>
      <c r="I81" s="1021" t="s">
        <v>4195</v>
      </c>
      <c r="J81" s="1150" t="s">
        <v>4216</v>
      </c>
      <c r="K81" s="1152">
        <v>6</v>
      </c>
      <c r="L81" s="1151">
        <v>12</v>
      </c>
      <c r="M81" s="1164">
        <v>59794</v>
      </c>
      <c r="N81" s="1151">
        <v>3</v>
      </c>
      <c r="O81" s="1152">
        <v>6</v>
      </c>
      <c r="P81" s="1180">
        <v>30000</v>
      </c>
    </row>
    <row r="82" spans="1:16" ht="13.9" customHeight="1" x14ac:dyDescent="0.2">
      <c r="A82" s="1179" t="s">
        <v>3910</v>
      </c>
      <c r="B82" s="1149" t="s">
        <v>13070</v>
      </c>
      <c r="C82" s="1149" t="s">
        <v>65</v>
      </c>
      <c r="D82" s="1150" t="s">
        <v>4213</v>
      </c>
      <c r="E82" s="1164">
        <v>6000</v>
      </c>
      <c r="F82" s="1151" t="s">
        <v>4479</v>
      </c>
      <c r="G82" s="759" t="s">
        <v>4480</v>
      </c>
      <c r="H82" s="1021" t="s">
        <v>4206</v>
      </c>
      <c r="I82" s="1021" t="s">
        <v>4195</v>
      </c>
      <c r="J82" s="1150" t="s">
        <v>4243</v>
      </c>
      <c r="K82" s="1152">
        <v>4</v>
      </c>
      <c r="L82" s="1151">
        <v>12</v>
      </c>
      <c r="M82" s="1164">
        <v>72000</v>
      </c>
      <c r="N82" s="1151">
        <v>2</v>
      </c>
      <c r="O82" s="1152">
        <v>6</v>
      </c>
      <c r="P82" s="1180">
        <v>36000</v>
      </c>
    </row>
    <row r="83" spans="1:16" ht="13.9" customHeight="1" x14ac:dyDescent="0.2">
      <c r="A83" s="1179" t="s">
        <v>3910</v>
      </c>
      <c r="B83" s="1149" t="s">
        <v>13070</v>
      </c>
      <c r="C83" s="1149" t="s">
        <v>65</v>
      </c>
      <c r="D83" s="1150" t="s">
        <v>4366</v>
      </c>
      <c r="E83" s="1164">
        <v>2500</v>
      </c>
      <c r="F83" s="1151" t="s">
        <v>4481</v>
      </c>
      <c r="G83" s="759" t="s">
        <v>4482</v>
      </c>
      <c r="H83" s="1021" t="s">
        <v>4357</v>
      </c>
      <c r="I83" s="1021" t="s">
        <v>3042</v>
      </c>
      <c r="J83" s="1150" t="s">
        <v>4358</v>
      </c>
      <c r="K83" s="1152">
        <v>6</v>
      </c>
      <c r="L83" s="1151">
        <v>12</v>
      </c>
      <c r="M83" s="1164">
        <v>30000</v>
      </c>
      <c r="N83" s="1151">
        <v>2</v>
      </c>
      <c r="O83" s="1152">
        <v>6</v>
      </c>
      <c r="P83" s="1180">
        <v>15000</v>
      </c>
    </row>
    <row r="84" spans="1:16" ht="13.9" customHeight="1" x14ac:dyDescent="0.2">
      <c r="A84" s="1179" t="s">
        <v>3910</v>
      </c>
      <c r="B84" s="1149" t="s">
        <v>13070</v>
      </c>
      <c r="C84" s="1149" t="s">
        <v>65</v>
      </c>
      <c r="D84" s="1150" t="s">
        <v>4483</v>
      </c>
      <c r="E84" s="1164">
        <v>5000</v>
      </c>
      <c r="F84" s="1151" t="s">
        <v>4484</v>
      </c>
      <c r="G84" s="759" t="s">
        <v>4485</v>
      </c>
      <c r="H84" s="1021" t="s">
        <v>4251</v>
      </c>
      <c r="I84" s="1021" t="s">
        <v>4252</v>
      </c>
      <c r="J84" s="1150" t="s">
        <v>4253</v>
      </c>
      <c r="K84" s="1152">
        <v>3</v>
      </c>
      <c r="L84" s="1151">
        <v>7</v>
      </c>
      <c r="M84" s="1164">
        <v>31748.51</v>
      </c>
      <c r="N84" s="1151"/>
      <c r="O84" s="1152" t="s">
        <v>4197</v>
      </c>
      <c r="P84" s="1180" t="s">
        <v>4197</v>
      </c>
    </row>
    <row r="85" spans="1:16" ht="13.9" customHeight="1" x14ac:dyDescent="0.2">
      <c r="A85" s="1179" t="s">
        <v>3910</v>
      </c>
      <c r="B85" s="1149" t="s">
        <v>13070</v>
      </c>
      <c r="C85" s="1149" t="s">
        <v>65</v>
      </c>
      <c r="D85" s="1150" t="s">
        <v>4442</v>
      </c>
      <c r="E85" s="1164">
        <v>4000</v>
      </c>
      <c r="F85" s="1151" t="s">
        <v>4486</v>
      </c>
      <c r="G85" s="759" t="s">
        <v>4487</v>
      </c>
      <c r="H85" s="1021" t="s">
        <v>4445</v>
      </c>
      <c r="I85" s="1021" t="s">
        <v>4252</v>
      </c>
      <c r="J85" s="1150" t="s">
        <v>4446</v>
      </c>
      <c r="K85" s="1152">
        <v>6</v>
      </c>
      <c r="L85" s="1151">
        <v>12</v>
      </c>
      <c r="M85" s="1164">
        <v>48000</v>
      </c>
      <c r="N85" s="1151">
        <v>2</v>
      </c>
      <c r="O85" s="1152">
        <v>6</v>
      </c>
      <c r="P85" s="1180">
        <v>24000</v>
      </c>
    </row>
    <row r="86" spans="1:16" ht="22.5" x14ac:dyDescent="0.2">
      <c r="A86" s="1179" t="s">
        <v>3910</v>
      </c>
      <c r="B86" s="1149" t="s">
        <v>13070</v>
      </c>
      <c r="C86" s="1149" t="s">
        <v>65</v>
      </c>
      <c r="D86" s="1150" t="s">
        <v>4488</v>
      </c>
      <c r="E86" s="1164">
        <v>12000</v>
      </c>
      <c r="F86" s="1151" t="s">
        <v>4489</v>
      </c>
      <c r="G86" s="759" t="s">
        <v>4490</v>
      </c>
      <c r="H86" s="1021" t="s">
        <v>4206</v>
      </c>
      <c r="I86" s="1021" t="s">
        <v>4287</v>
      </c>
      <c r="J86" s="1150" t="s">
        <v>4491</v>
      </c>
      <c r="K86" s="1152">
        <v>1</v>
      </c>
      <c r="L86" s="1151">
        <v>3</v>
      </c>
      <c r="M86" s="1164">
        <v>26000</v>
      </c>
      <c r="N86" s="1151">
        <v>2</v>
      </c>
      <c r="O86" s="1152">
        <v>6</v>
      </c>
      <c r="P86" s="1180">
        <v>72000</v>
      </c>
    </row>
    <row r="87" spans="1:16" ht="12.6" customHeight="1" x14ac:dyDescent="0.2">
      <c r="A87" s="1179" t="s">
        <v>3910</v>
      </c>
      <c r="B87" s="1149" t="s">
        <v>13070</v>
      </c>
      <c r="C87" s="1149" t="s">
        <v>65</v>
      </c>
      <c r="D87" s="1150" t="s">
        <v>4492</v>
      </c>
      <c r="E87" s="1164">
        <v>3500</v>
      </c>
      <c r="F87" s="1151" t="s">
        <v>4493</v>
      </c>
      <c r="G87" s="759" t="s">
        <v>4494</v>
      </c>
      <c r="H87" s="1021" t="s">
        <v>4251</v>
      </c>
      <c r="I87" s="1021" t="s">
        <v>4252</v>
      </c>
      <c r="J87" s="1150" t="s">
        <v>4253</v>
      </c>
      <c r="K87" s="1152">
        <v>6</v>
      </c>
      <c r="L87" s="1151">
        <v>12</v>
      </c>
      <c r="M87" s="1164">
        <v>42000</v>
      </c>
      <c r="N87" s="1151">
        <v>2</v>
      </c>
      <c r="O87" s="1152">
        <v>6</v>
      </c>
      <c r="P87" s="1180">
        <v>21000</v>
      </c>
    </row>
    <row r="88" spans="1:16" ht="12.6" customHeight="1" x14ac:dyDescent="0.2">
      <c r="A88" s="1179" t="s">
        <v>3910</v>
      </c>
      <c r="B88" s="1149" t="s">
        <v>13070</v>
      </c>
      <c r="C88" s="1149" t="s">
        <v>65</v>
      </c>
      <c r="D88" s="1150" t="s">
        <v>4495</v>
      </c>
      <c r="E88" s="1164">
        <v>3000</v>
      </c>
      <c r="F88" s="1151" t="s">
        <v>4496</v>
      </c>
      <c r="G88" s="759" t="s">
        <v>4497</v>
      </c>
      <c r="H88" s="1021" t="s">
        <v>4357</v>
      </c>
      <c r="I88" s="1021" t="s">
        <v>3042</v>
      </c>
      <c r="J88" s="1150" t="s">
        <v>4358</v>
      </c>
      <c r="K88" s="1152">
        <v>6</v>
      </c>
      <c r="L88" s="1151">
        <v>12</v>
      </c>
      <c r="M88" s="1164">
        <v>36000</v>
      </c>
      <c r="N88" s="1151">
        <v>2</v>
      </c>
      <c r="O88" s="1152">
        <v>6</v>
      </c>
      <c r="P88" s="1180">
        <v>18000</v>
      </c>
    </row>
    <row r="89" spans="1:16" ht="22.5" x14ac:dyDescent="0.2">
      <c r="A89" s="1179" t="s">
        <v>3910</v>
      </c>
      <c r="B89" s="1149" t="s">
        <v>13070</v>
      </c>
      <c r="C89" s="1149" t="s">
        <v>65</v>
      </c>
      <c r="D89" s="1150" t="s">
        <v>4498</v>
      </c>
      <c r="E89" s="1164">
        <v>2000</v>
      </c>
      <c r="F89" s="1151" t="s">
        <v>4499</v>
      </c>
      <c r="G89" s="759" t="s">
        <v>4500</v>
      </c>
      <c r="H89" s="1021" t="s">
        <v>4251</v>
      </c>
      <c r="I89" s="1021" t="s">
        <v>4252</v>
      </c>
      <c r="J89" s="1150" t="s">
        <v>4253</v>
      </c>
      <c r="K89" s="1152">
        <v>6</v>
      </c>
      <c r="L89" s="1151">
        <v>12</v>
      </c>
      <c r="M89" s="1164">
        <v>23933.33</v>
      </c>
      <c r="N89" s="1151">
        <v>2</v>
      </c>
      <c r="O89" s="1152">
        <v>6</v>
      </c>
      <c r="P89" s="1180">
        <v>12000</v>
      </c>
    </row>
    <row r="90" spans="1:16" ht="13.9" customHeight="1" x14ac:dyDescent="0.2">
      <c r="A90" s="1179" t="s">
        <v>3910</v>
      </c>
      <c r="B90" s="1149" t="s">
        <v>13070</v>
      </c>
      <c r="C90" s="1149" t="s">
        <v>65</v>
      </c>
      <c r="D90" s="1150" t="s">
        <v>4501</v>
      </c>
      <c r="E90" s="1164">
        <v>3000</v>
      </c>
      <c r="F90" s="1151" t="s">
        <v>4502</v>
      </c>
      <c r="G90" s="759" t="s">
        <v>4503</v>
      </c>
      <c r="H90" s="1021" t="s">
        <v>4357</v>
      </c>
      <c r="I90" s="1021" t="s">
        <v>3042</v>
      </c>
      <c r="J90" s="1150" t="s">
        <v>4358</v>
      </c>
      <c r="K90" s="1152">
        <v>5</v>
      </c>
      <c r="L90" s="1151">
        <v>12</v>
      </c>
      <c r="M90" s="1164">
        <v>36000</v>
      </c>
      <c r="N90" s="1151">
        <v>2</v>
      </c>
      <c r="O90" s="1152">
        <v>6</v>
      </c>
      <c r="P90" s="1180">
        <v>18000</v>
      </c>
    </row>
    <row r="91" spans="1:16" ht="13.9" customHeight="1" x14ac:dyDescent="0.2">
      <c r="A91" s="1179" t="s">
        <v>3910</v>
      </c>
      <c r="B91" s="1149" t="s">
        <v>13070</v>
      </c>
      <c r="C91" s="1149" t="s">
        <v>65</v>
      </c>
      <c r="D91" s="1150" t="s">
        <v>4366</v>
      </c>
      <c r="E91" s="1164">
        <v>2500</v>
      </c>
      <c r="F91" s="1151" t="s">
        <v>4504</v>
      </c>
      <c r="G91" s="759" t="s">
        <v>4505</v>
      </c>
      <c r="H91" s="1021" t="s">
        <v>4357</v>
      </c>
      <c r="I91" s="1021" t="s">
        <v>3042</v>
      </c>
      <c r="J91" s="1150" t="s">
        <v>4358</v>
      </c>
      <c r="K91" s="1152">
        <v>2</v>
      </c>
      <c r="L91" s="1151">
        <v>6</v>
      </c>
      <c r="M91" s="1164">
        <v>15000</v>
      </c>
      <c r="N91" s="1151"/>
      <c r="O91" s="1152" t="s">
        <v>4197</v>
      </c>
      <c r="P91" s="1180" t="s">
        <v>4197</v>
      </c>
    </row>
    <row r="92" spans="1:16" ht="22.5" x14ac:dyDescent="0.2">
      <c r="A92" s="1179" t="s">
        <v>3910</v>
      </c>
      <c r="B92" s="1149" t="s">
        <v>13070</v>
      </c>
      <c r="C92" s="1149" t="s">
        <v>65</v>
      </c>
      <c r="D92" s="1150" t="s">
        <v>4506</v>
      </c>
      <c r="E92" s="1164">
        <v>7500</v>
      </c>
      <c r="F92" s="1151" t="s">
        <v>4507</v>
      </c>
      <c r="G92" s="759" t="s">
        <v>4508</v>
      </c>
      <c r="H92" s="1021" t="s">
        <v>4509</v>
      </c>
      <c r="I92" s="1021" t="s">
        <v>4195</v>
      </c>
      <c r="J92" s="1150" t="s">
        <v>4510</v>
      </c>
      <c r="K92" s="1152">
        <v>6</v>
      </c>
      <c r="L92" s="1151">
        <v>12</v>
      </c>
      <c r="M92" s="1164">
        <v>90000</v>
      </c>
      <c r="N92" s="1151">
        <v>2</v>
      </c>
      <c r="O92" s="1152">
        <v>6</v>
      </c>
      <c r="P92" s="1180">
        <v>45000</v>
      </c>
    </row>
    <row r="93" spans="1:16" ht="22.5" x14ac:dyDescent="0.2">
      <c r="A93" s="1179" t="s">
        <v>3910</v>
      </c>
      <c r="B93" s="1149" t="s">
        <v>13070</v>
      </c>
      <c r="C93" s="1149" t="s">
        <v>65</v>
      </c>
      <c r="D93" s="1150" t="s">
        <v>4511</v>
      </c>
      <c r="E93" s="1164">
        <v>15600</v>
      </c>
      <c r="F93" s="1151" t="s">
        <v>4512</v>
      </c>
      <c r="G93" s="759" t="s">
        <v>4513</v>
      </c>
      <c r="H93" s="1021" t="s">
        <v>4514</v>
      </c>
      <c r="I93" s="1021" t="s">
        <v>4386</v>
      </c>
      <c r="J93" s="1150" t="s">
        <v>4207</v>
      </c>
      <c r="K93" s="1152">
        <v>1</v>
      </c>
      <c r="L93" s="1151">
        <v>2</v>
      </c>
      <c r="M93" s="1164">
        <v>7314.86</v>
      </c>
      <c r="N93" s="1151"/>
      <c r="O93" s="1152" t="s">
        <v>4197</v>
      </c>
      <c r="P93" s="1180" t="s">
        <v>4197</v>
      </c>
    </row>
    <row r="94" spans="1:16" ht="33.75" x14ac:dyDescent="0.2">
      <c r="A94" s="1179" t="s">
        <v>3910</v>
      </c>
      <c r="B94" s="1149" t="s">
        <v>13070</v>
      </c>
      <c r="C94" s="1149" t="s">
        <v>65</v>
      </c>
      <c r="D94" s="1150" t="s">
        <v>4515</v>
      </c>
      <c r="E94" s="1164">
        <v>15600</v>
      </c>
      <c r="F94" s="1151" t="s">
        <v>4516</v>
      </c>
      <c r="G94" s="759" t="s">
        <v>4517</v>
      </c>
      <c r="H94" s="1021" t="s">
        <v>4518</v>
      </c>
      <c r="I94" s="1021" t="s">
        <v>4220</v>
      </c>
      <c r="J94" s="1150" t="s">
        <v>4518</v>
      </c>
      <c r="K94" s="1152">
        <v>1</v>
      </c>
      <c r="L94" s="1151">
        <v>1</v>
      </c>
      <c r="M94" s="1164">
        <v>13520</v>
      </c>
      <c r="N94" s="1151">
        <v>1</v>
      </c>
      <c r="O94" s="1152">
        <v>2</v>
      </c>
      <c r="P94" s="1180">
        <v>31200</v>
      </c>
    </row>
    <row r="95" spans="1:16" ht="14.45" customHeight="1" x14ac:dyDescent="0.2">
      <c r="A95" s="1179" t="s">
        <v>3910</v>
      </c>
      <c r="B95" s="1149" t="s">
        <v>13070</v>
      </c>
      <c r="C95" s="1149" t="s">
        <v>65</v>
      </c>
      <c r="D95" s="1150" t="s">
        <v>4519</v>
      </c>
      <c r="E95" s="1164">
        <v>15600</v>
      </c>
      <c r="F95" s="1151" t="s">
        <v>4520</v>
      </c>
      <c r="G95" s="759" t="s">
        <v>4521</v>
      </c>
      <c r="H95" s="1021" t="s">
        <v>4206</v>
      </c>
      <c r="I95" s="1021" t="s">
        <v>4309</v>
      </c>
      <c r="J95" s="1150" t="s">
        <v>4207</v>
      </c>
      <c r="K95" s="1152">
        <v>1</v>
      </c>
      <c r="L95" s="1151">
        <v>2</v>
      </c>
      <c r="M95" s="1164">
        <v>8635.6</v>
      </c>
      <c r="N95" s="1151"/>
      <c r="O95" s="1152" t="s">
        <v>4197</v>
      </c>
      <c r="P95" s="1180" t="s">
        <v>4197</v>
      </c>
    </row>
    <row r="96" spans="1:16" ht="14.45" customHeight="1" x14ac:dyDescent="0.2">
      <c r="A96" s="1179" t="s">
        <v>3910</v>
      </c>
      <c r="B96" s="1149" t="s">
        <v>13070</v>
      </c>
      <c r="C96" s="1149" t="s">
        <v>65</v>
      </c>
      <c r="D96" s="1150" t="s">
        <v>4213</v>
      </c>
      <c r="E96" s="1164">
        <v>7500</v>
      </c>
      <c r="F96" s="1151" t="s">
        <v>4522</v>
      </c>
      <c r="G96" s="759" t="s">
        <v>4523</v>
      </c>
      <c r="H96" s="1021" t="s">
        <v>4524</v>
      </c>
      <c r="I96" s="1021" t="s">
        <v>4195</v>
      </c>
      <c r="J96" s="1150" t="s">
        <v>4525</v>
      </c>
      <c r="K96" s="1152">
        <v>6</v>
      </c>
      <c r="L96" s="1151">
        <v>12</v>
      </c>
      <c r="M96" s="1164">
        <v>90000</v>
      </c>
      <c r="N96" s="1151">
        <v>2</v>
      </c>
      <c r="O96" s="1152">
        <v>6</v>
      </c>
      <c r="P96" s="1180">
        <v>45000</v>
      </c>
    </row>
    <row r="97" spans="1:16" ht="14.45" customHeight="1" x14ac:dyDescent="0.2">
      <c r="A97" s="1179" t="s">
        <v>3910</v>
      </c>
      <c r="B97" s="1149" t="s">
        <v>13070</v>
      </c>
      <c r="C97" s="1149" t="s">
        <v>65</v>
      </c>
      <c r="D97" s="1150" t="s">
        <v>4526</v>
      </c>
      <c r="E97" s="1164">
        <v>11500</v>
      </c>
      <c r="F97" s="1151" t="s">
        <v>4527</v>
      </c>
      <c r="G97" s="759" t="s">
        <v>4528</v>
      </c>
      <c r="H97" s="1021" t="s">
        <v>4206</v>
      </c>
      <c r="I97" s="1021" t="s">
        <v>4195</v>
      </c>
      <c r="J97" s="1150" t="s">
        <v>4243</v>
      </c>
      <c r="K97" s="1152">
        <v>2</v>
      </c>
      <c r="L97" s="1151">
        <v>5</v>
      </c>
      <c r="M97" s="1164">
        <v>57500</v>
      </c>
      <c r="N97" s="1151"/>
      <c r="O97" s="1152" t="s">
        <v>4197</v>
      </c>
      <c r="P97" s="1180" t="s">
        <v>4197</v>
      </c>
    </row>
    <row r="98" spans="1:16" ht="14.45" customHeight="1" x14ac:dyDescent="0.2">
      <c r="A98" s="1179" t="s">
        <v>3910</v>
      </c>
      <c r="B98" s="1149" t="s">
        <v>13070</v>
      </c>
      <c r="C98" s="1149" t="s">
        <v>65</v>
      </c>
      <c r="D98" s="1150" t="s">
        <v>4213</v>
      </c>
      <c r="E98" s="1164">
        <v>11000</v>
      </c>
      <c r="F98" s="1151" t="s">
        <v>4529</v>
      </c>
      <c r="G98" s="759" t="s">
        <v>4530</v>
      </c>
      <c r="H98" s="1021" t="s">
        <v>4211</v>
      </c>
      <c r="I98" s="1021" t="s">
        <v>4195</v>
      </c>
      <c r="J98" s="1150" t="s">
        <v>4216</v>
      </c>
      <c r="K98" s="1152">
        <v>7</v>
      </c>
      <c r="L98" s="1151">
        <v>12</v>
      </c>
      <c r="M98" s="1164">
        <v>132000</v>
      </c>
      <c r="N98" s="1151">
        <v>2</v>
      </c>
      <c r="O98" s="1152">
        <v>6</v>
      </c>
      <c r="P98" s="1180">
        <v>66000</v>
      </c>
    </row>
    <row r="99" spans="1:16" ht="22.5" x14ac:dyDescent="0.2">
      <c r="A99" s="1179" t="s">
        <v>3910</v>
      </c>
      <c r="B99" s="1149" t="s">
        <v>13070</v>
      </c>
      <c r="C99" s="1149" t="s">
        <v>65</v>
      </c>
      <c r="D99" s="1150" t="s">
        <v>4531</v>
      </c>
      <c r="E99" s="1164">
        <v>15600</v>
      </c>
      <c r="F99" s="1151" t="s">
        <v>4532</v>
      </c>
      <c r="G99" s="759" t="s">
        <v>4533</v>
      </c>
      <c r="H99" s="1021" t="s">
        <v>4534</v>
      </c>
      <c r="I99" s="1021" t="s">
        <v>4386</v>
      </c>
      <c r="J99" s="1150" t="s">
        <v>4535</v>
      </c>
      <c r="K99" s="1152">
        <v>1</v>
      </c>
      <c r="L99" s="1151">
        <v>2</v>
      </c>
      <c r="M99" s="1164">
        <v>17779.169999999998</v>
      </c>
      <c r="N99" s="1151"/>
      <c r="O99" s="1152" t="s">
        <v>4197</v>
      </c>
      <c r="P99" s="1180" t="s">
        <v>4197</v>
      </c>
    </row>
    <row r="100" spans="1:16" ht="13.9" customHeight="1" x14ac:dyDescent="0.2">
      <c r="A100" s="1179" t="s">
        <v>3910</v>
      </c>
      <c r="B100" s="1149" t="s">
        <v>13070</v>
      </c>
      <c r="C100" s="1149" t="s">
        <v>65</v>
      </c>
      <c r="D100" s="1150" t="s">
        <v>4213</v>
      </c>
      <c r="E100" s="1164">
        <v>7500</v>
      </c>
      <c r="F100" s="1151" t="s">
        <v>4536</v>
      </c>
      <c r="G100" s="759" t="s">
        <v>4537</v>
      </c>
      <c r="H100" s="1021" t="s">
        <v>4211</v>
      </c>
      <c r="I100" s="1021" t="s">
        <v>4195</v>
      </c>
      <c r="J100" s="1150" t="s">
        <v>4216</v>
      </c>
      <c r="K100" s="1152">
        <v>7</v>
      </c>
      <c r="L100" s="1151">
        <v>12</v>
      </c>
      <c r="M100" s="1164">
        <v>90000</v>
      </c>
      <c r="N100" s="1151">
        <v>2</v>
      </c>
      <c r="O100" s="1152">
        <v>6</v>
      </c>
      <c r="P100" s="1180">
        <v>45000</v>
      </c>
    </row>
    <row r="101" spans="1:16" ht="32.450000000000003" customHeight="1" x14ac:dyDescent="0.2">
      <c r="A101" s="1179" t="s">
        <v>3910</v>
      </c>
      <c r="B101" s="1149" t="s">
        <v>13070</v>
      </c>
      <c r="C101" s="1149" t="s">
        <v>65</v>
      </c>
      <c r="D101" s="1150" t="s">
        <v>4538</v>
      </c>
      <c r="E101" s="1164">
        <v>15600</v>
      </c>
      <c r="F101" s="1151" t="s">
        <v>4539</v>
      </c>
      <c r="G101" s="759" t="s">
        <v>4540</v>
      </c>
      <c r="H101" s="1021" t="s">
        <v>4239</v>
      </c>
      <c r="I101" s="1021" t="s">
        <v>4287</v>
      </c>
      <c r="J101" s="1150" t="s">
        <v>4541</v>
      </c>
      <c r="K101" s="1152">
        <v>1</v>
      </c>
      <c r="L101" s="1151">
        <v>1</v>
      </c>
      <c r="M101" s="1164">
        <v>2600</v>
      </c>
      <c r="N101" s="1151">
        <v>1</v>
      </c>
      <c r="O101" s="1152">
        <v>3</v>
      </c>
      <c r="P101" s="1180">
        <v>35360</v>
      </c>
    </row>
    <row r="102" spans="1:16" ht="14.45" customHeight="1" x14ac:dyDescent="0.2">
      <c r="A102" s="1179" t="s">
        <v>3910</v>
      </c>
      <c r="B102" s="1149" t="s">
        <v>13070</v>
      </c>
      <c r="C102" s="1149" t="s">
        <v>65</v>
      </c>
      <c r="D102" s="1150" t="s">
        <v>4542</v>
      </c>
      <c r="E102" s="1164">
        <v>9000</v>
      </c>
      <c r="F102" s="1151" t="s">
        <v>4543</v>
      </c>
      <c r="G102" s="759" t="s">
        <v>4544</v>
      </c>
      <c r="H102" s="1021" t="s">
        <v>4422</v>
      </c>
      <c r="I102" s="1021" t="s">
        <v>4274</v>
      </c>
      <c r="J102" s="1150" t="s">
        <v>4545</v>
      </c>
      <c r="K102" s="1152">
        <v>1</v>
      </c>
      <c r="L102" s="1151">
        <v>3</v>
      </c>
      <c r="M102" s="1164">
        <v>27000</v>
      </c>
      <c r="N102" s="1151"/>
      <c r="O102" s="1152" t="s">
        <v>4197</v>
      </c>
      <c r="P102" s="1180" t="s">
        <v>4197</v>
      </c>
    </row>
    <row r="103" spans="1:16" ht="14.45" customHeight="1" x14ac:dyDescent="0.2">
      <c r="A103" s="1179" t="s">
        <v>3910</v>
      </c>
      <c r="B103" s="1149" t="s">
        <v>13070</v>
      </c>
      <c r="C103" s="1149" t="s">
        <v>65</v>
      </c>
      <c r="D103" s="1150" t="s">
        <v>4546</v>
      </c>
      <c r="E103" s="1164">
        <v>2200</v>
      </c>
      <c r="F103" s="1151" t="s">
        <v>4547</v>
      </c>
      <c r="G103" s="759" t="s">
        <v>4548</v>
      </c>
      <c r="H103" s="1021" t="s">
        <v>4357</v>
      </c>
      <c r="I103" s="1021" t="s">
        <v>3042</v>
      </c>
      <c r="J103" s="1150" t="s">
        <v>4358</v>
      </c>
      <c r="K103" s="1152">
        <v>5</v>
      </c>
      <c r="L103" s="1151">
        <v>12</v>
      </c>
      <c r="M103" s="1164">
        <v>26400</v>
      </c>
      <c r="N103" s="1151">
        <v>2</v>
      </c>
      <c r="O103" s="1152">
        <v>6</v>
      </c>
      <c r="P103" s="1180">
        <v>13200</v>
      </c>
    </row>
    <row r="104" spans="1:16" ht="22.15" customHeight="1" x14ac:dyDescent="0.2">
      <c r="A104" s="1179" t="s">
        <v>3910</v>
      </c>
      <c r="B104" s="1149" t="s">
        <v>13070</v>
      </c>
      <c r="C104" s="1149" t="s">
        <v>65</v>
      </c>
      <c r="D104" s="1150" t="s">
        <v>4549</v>
      </c>
      <c r="E104" s="1164">
        <v>9000</v>
      </c>
      <c r="F104" s="1151" t="s">
        <v>4550</v>
      </c>
      <c r="G104" s="759" t="s">
        <v>4551</v>
      </c>
      <c r="H104" s="1021" t="s">
        <v>4552</v>
      </c>
      <c r="I104" s="1021" t="s">
        <v>4195</v>
      </c>
      <c r="J104" s="1150" t="s">
        <v>4553</v>
      </c>
      <c r="K104" s="1152">
        <v>4</v>
      </c>
      <c r="L104" s="1151">
        <v>8</v>
      </c>
      <c r="M104" s="1164">
        <v>70042.100000000006</v>
      </c>
      <c r="N104" s="1151"/>
      <c r="O104" s="1152" t="s">
        <v>4197</v>
      </c>
      <c r="P104" s="1180" t="s">
        <v>4197</v>
      </c>
    </row>
    <row r="105" spans="1:16" ht="28.15" customHeight="1" x14ac:dyDescent="0.2">
      <c r="A105" s="1179" t="s">
        <v>3910</v>
      </c>
      <c r="B105" s="1149" t="s">
        <v>13070</v>
      </c>
      <c r="C105" s="1149" t="s">
        <v>65</v>
      </c>
      <c r="D105" s="1150" t="s">
        <v>4554</v>
      </c>
      <c r="E105" s="1164">
        <v>4600</v>
      </c>
      <c r="F105" s="1151" t="s">
        <v>4555</v>
      </c>
      <c r="G105" s="759" t="s">
        <v>4556</v>
      </c>
      <c r="H105" s="1021" t="s">
        <v>4211</v>
      </c>
      <c r="I105" s="1021" t="s">
        <v>4252</v>
      </c>
      <c r="J105" s="1150" t="s">
        <v>4557</v>
      </c>
      <c r="K105" s="1152">
        <v>6</v>
      </c>
      <c r="L105" s="1151">
        <v>12</v>
      </c>
      <c r="M105" s="1164">
        <v>55200</v>
      </c>
      <c r="N105" s="1151">
        <v>2</v>
      </c>
      <c r="O105" s="1152">
        <v>6</v>
      </c>
      <c r="P105" s="1180">
        <v>27600</v>
      </c>
    </row>
    <row r="106" spans="1:16" ht="13.9" customHeight="1" x14ac:dyDescent="0.2">
      <c r="A106" s="1179" t="s">
        <v>3910</v>
      </c>
      <c r="B106" s="1149" t="s">
        <v>13070</v>
      </c>
      <c r="C106" s="1149" t="s">
        <v>65</v>
      </c>
      <c r="D106" s="1150" t="s">
        <v>4558</v>
      </c>
      <c r="E106" s="1164">
        <v>12000</v>
      </c>
      <c r="F106" s="1151" t="s">
        <v>4559</v>
      </c>
      <c r="G106" s="759" t="s">
        <v>4560</v>
      </c>
      <c r="H106" s="1021" t="s">
        <v>4206</v>
      </c>
      <c r="I106" s="1021" t="s">
        <v>4195</v>
      </c>
      <c r="J106" s="1150" t="s">
        <v>4243</v>
      </c>
      <c r="K106" s="1152">
        <v>4</v>
      </c>
      <c r="L106" s="1151">
        <v>9</v>
      </c>
      <c r="M106" s="1164">
        <v>108000</v>
      </c>
      <c r="N106" s="1151">
        <v>1</v>
      </c>
      <c r="O106" s="1152">
        <v>1</v>
      </c>
      <c r="P106" s="1180">
        <v>4000</v>
      </c>
    </row>
    <row r="107" spans="1:16" ht="13.9" customHeight="1" x14ac:dyDescent="0.2">
      <c r="A107" s="1179" t="s">
        <v>3910</v>
      </c>
      <c r="B107" s="1149" t="s">
        <v>13070</v>
      </c>
      <c r="C107" s="1149" t="s">
        <v>65</v>
      </c>
      <c r="D107" s="1150" t="s">
        <v>4495</v>
      </c>
      <c r="E107" s="1164">
        <v>4000</v>
      </c>
      <c r="F107" s="1151" t="s">
        <v>4561</v>
      </c>
      <c r="G107" s="759" t="s">
        <v>4562</v>
      </c>
      <c r="H107" s="1021" t="s">
        <v>4357</v>
      </c>
      <c r="I107" s="1021" t="s">
        <v>3042</v>
      </c>
      <c r="J107" s="1150" t="s">
        <v>4358</v>
      </c>
      <c r="K107" s="1152">
        <v>2</v>
      </c>
      <c r="L107" s="1151">
        <v>6</v>
      </c>
      <c r="M107" s="1164">
        <v>23733.34</v>
      </c>
      <c r="N107" s="1151"/>
      <c r="O107" s="1152" t="s">
        <v>4197</v>
      </c>
      <c r="P107" s="1180" t="s">
        <v>4197</v>
      </c>
    </row>
    <row r="108" spans="1:16" ht="13.9" customHeight="1" x14ac:dyDescent="0.2">
      <c r="A108" s="1179" t="s">
        <v>3910</v>
      </c>
      <c r="B108" s="1149" t="s">
        <v>13070</v>
      </c>
      <c r="C108" s="1149" t="s">
        <v>65</v>
      </c>
      <c r="D108" s="1150" t="s">
        <v>4213</v>
      </c>
      <c r="E108" s="1164">
        <v>12000</v>
      </c>
      <c r="F108" s="1151" t="s">
        <v>4563</v>
      </c>
      <c r="G108" s="759" t="s">
        <v>4564</v>
      </c>
      <c r="H108" s="1021" t="s">
        <v>4565</v>
      </c>
      <c r="I108" s="1021" t="s">
        <v>4195</v>
      </c>
      <c r="J108" s="1150" t="s">
        <v>4566</v>
      </c>
      <c r="K108" s="1152">
        <v>6</v>
      </c>
      <c r="L108" s="1151">
        <v>12</v>
      </c>
      <c r="M108" s="1164">
        <v>144000</v>
      </c>
      <c r="N108" s="1151">
        <v>2</v>
      </c>
      <c r="O108" s="1152">
        <v>6</v>
      </c>
      <c r="P108" s="1180">
        <v>72000</v>
      </c>
    </row>
    <row r="109" spans="1:16" ht="13.9" customHeight="1" x14ac:dyDescent="0.2">
      <c r="A109" s="1179" t="s">
        <v>3910</v>
      </c>
      <c r="B109" s="1149" t="s">
        <v>13070</v>
      </c>
      <c r="C109" s="1149" t="s">
        <v>65</v>
      </c>
      <c r="D109" s="1150" t="s">
        <v>4354</v>
      </c>
      <c r="E109" s="1164">
        <v>3400</v>
      </c>
      <c r="F109" s="1151" t="s">
        <v>4567</v>
      </c>
      <c r="G109" s="759" t="s">
        <v>4568</v>
      </c>
      <c r="H109" s="1021" t="s">
        <v>4357</v>
      </c>
      <c r="I109" s="1021" t="s">
        <v>3042</v>
      </c>
      <c r="J109" s="1150" t="s">
        <v>4358</v>
      </c>
      <c r="K109" s="1152">
        <v>6</v>
      </c>
      <c r="L109" s="1151">
        <v>12</v>
      </c>
      <c r="M109" s="1164">
        <v>40646</v>
      </c>
      <c r="N109" s="1151">
        <v>2</v>
      </c>
      <c r="O109" s="1152">
        <v>6</v>
      </c>
      <c r="P109" s="1180">
        <v>20400</v>
      </c>
    </row>
    <row r="110" spans="1:16" ht="13.9" customHeight="1" x14ac:dyDescent="0.2">
      <c r="A110" s="1179" t="s">
        <v>3910</v>
      </c>
      <c r="B110" s="1149" t="s">
        <v>13070</v>
      </c>
      <c r="C110" s="1149" t="s">
        <v>65</v>
      </c>
      <c r="D110" s="1150" t="s">
        <v>4354</v>
      </c>
      <c r="E110" s="1164">
        <v>2500</v>
      </c>
      <c r="F110" s="1151" t="s">
        <v>4569</v>
      </c>
      <c r="G110" s="759" t="s">
        <v>4570</v>
      </c>
      <c r="H110" s="1021" t="s">
        <v>4357</v>
      </c>
      <c r="I110" s="1021" t="s">
        <v>3042</v>
      </c>
      <c r="J110" s="1150" t="s">
        <v>4358</v>
      </c>
      <c r="K110" s="1152">
        <v>5</v>
      </c>
      <c r="L110" s="1151">
        <v>12</v>
      </c>
      <c r="M110" s="1164">
        <v>29750</v>
      </c>
      <c r="N110" s="1151">
        <v>2</v>
      </c>
      <c r="O110" s="1152">
        <v>6</v>
      </c>
      <c r="P110" s="1180">
        <v>15000</v>
      </c>
    </row>
    <row r="111" spans="1:16" ht="22.5" x14ac:dyDescent="0.2">
      <c r="A111" s="1179" t="s">
        <v>3910</v>
      </c>
      <c r="B111" s="1149" t="s">
        <v>13070</v>
      </c>
      <c r="C111" s="1149" t="s">
        <v>65</v>
      </c>
      <c r="D111" s="1150" t="s">
        <v>4571</v>
      </c>
      <c r="E111" s="1164">
        <v>10000</v>
      </c>
      <c r="F111" s="1151" t="s">
        <v>4572</v>
      </c>
      <c r="G111" s="759" t="s">
        <v>4573</v>
      </c>
      <c r="H111" s="1021" t="s">
        <v>4422</v>
      </c>
      <c r="I111" s="1021" t="s">
        <v>4195</v>
      </c>
      <c r="J111" s="1150" t="s">
        <v>4423</v>
      </c>
      <c r="K111" s="1152">
        <v>6</v>
      </c>
      <c r="L111" s="1151">
        <v>12</v>
      </c>
      <c r="M111" s="1164">
        <v>120000</v>
      </c>
      <c r="N111" s="1151">
        <v>2</v>
      </c>
      <c r="O111" s="1152">
        <v>6</v>
      </c>
      <c r="P111" s="1180">
        <v>60000</v>
      </c>
    </row>
    <row r="112" spans="1:16" ht="15.6" customHeight="1" x14ac:dyDescent="0.2">
      <c r="A112" s="1179" t="s">
        <v>3910</v>
      </c>
      <c r="B112" s="1149" t="s">
        <v>13070</v>
      </c>
      <c r="C112" s="1149" t="s">
        <v>65</v>
      </c>
      <c r="D112" s="1150" t="s">
        <v>4574</v>
      </c>
      <c r="E112" s="1164">
        <v>11000</v>
      </c>
      <c r="F112" s="1151" t="s">
        <v>4575</v>
      </c>
      <c r="G112" s="759" t="s">
        <v>4576</v>
      </c>
      <c r="H112" s="1021" t="s">
        <v>4524</v>
      </c>
      <c r="I112" s="1021" t="s">
        <v>4195</v>
      </c>
      <c r="J112" s="1150" t="s">
        <v>4525</v>
      </c>
      <c r="K112" s="1152">
        <v>2</v>
      </c>
      <c r="L112" s="1151">
        <v>5</v>
      </c>
      <c r="M112" s="1164">
        <v>52066.67</v>
      </c>
      <c r="N112" s="1151"/>
      <c r="O112" s="1152" t="s">
        <v>4197</v>
      </c>
      <c r="P112" s="1180" t="s">
        <v>4197</v>
      </c>
    </row>
    <row r="113" spans="1:16" ht="15.6" customHeight="1" x14ac:dyDescent="0.2">
      <c r="A113" s="1179" t="s">
        <v>3910</v>
      </c>
      <c r="B113" s="1149" t="s">
        <v>13070</v>
      </c>
      <c r="C113" s="1149" t="s">
        <v>65</v>
      </c>
      <c r="D113" s="1150" t="s">
        <v>4395</v>
      </c>
      <c r="E113" s="1164">
        <v>15600</v>
      </c>
      <c r="F113" s="1151" t="s">
        <v>4577</v>
      </c>
      <c r="G113" s="759" t="s">
        <v>4578</v>
      </c>
      <c r="H113" s="1021" t="s">
        <v>4206</v>
      </c>
      <c r="I113" s="1021" t="s">
        <v>4386</v>
      </c>
      <c r="J113" s="1150" t="s">
        <v>4243</v>
      </c>
      <c r="K113" s="1152">
        <v>1</v>
      </c>
      <c r="L113" s="1151">
        <v>2</v>
      </c>
      <c r="M113" s="1164">
        <v>9295.9599999999991</v>
      </c>
      <c r="N113" s="1151"/>
      <c r="O113" s="1152" t="s">
        <v>4197</v>
      </c>
      <c r="P113" s="1180" t="s">
        <v>4197</v>
      </c>
    </row>
    <row r="114" spans="1:16" ht="15.6" customHeight="1" x14ac:dyDescent="0.2">
      <c r="A114" s="1179" t="s">
        <v>3910</v>
      </c>
      <c r="B114" s="1149" t="s">
        <v>13070</v>
      </c>
      <c r="C114" s="1149" t="s">
        <v>65</v>
      </c>
      <c r="D114" s="1150" t="s">
        <v>4474</v>
      </c>
      <c r="E114" s="1164">
        <v>2500</v>
      </c>
      <c r="F114" s="1151" t="s">
        <v>4579</v>
      </c>
      <c r="G114" s="759" t="s">
        <v>4580</v>
      </c>
      <c r="H114" s="1021" t="s">
        <v>4357</v>
      </c>
      <c r="I114" s="1021" t="s">
        <v>3042</v>
      </c>
      <c r="J114" s="1150" t="s">
        <v>4358</v>
      </c>
      <c r="K114" s="1152">
        <v>5</v>
      </c>
      <c r="L114" s="1151">
        <v>12</v>
      </c>
      <c r="M114" s="1164">
        <v>30000</v>
      </c>
      <c r="N114" s="1151">
        <v>2</v>
      </c>
      <c r="O114" s="1152">
        <v>6</v>
      </c>
      <c r="P114" s="1180">
        <v>15000</v>
      </c>
    </row>
    <row r="115" spans="1:16" ht="22.5" x14ac:dyDescent="0.2">
      <c r="A115" s="1179" t="s">
        <v>3910</v>
      </c>
      <c r="B115" s="1149" t="s">
        <v>13070</v>
      </c>
      <c r="C115" s="1149" t="s">
        <v>65</v>
      </c>
      <c r="D115" s="1150" t="s">
        <v>4581</v>
      </c>
      <c r="E115" s="1164">
        <v>4500</v>
      </c>
      <c r="F115" s="1151" t="s">
        <v>4582</v>
      </c>
      <c r="G115" s="759" t="s">
        <v>4583</v>
      </c>
      <c r="H115" s="1021" t="s">
        <v>4524</v>
      </c>
      <c r="I115" s="1021" t="s">
        <v>4274</v>
      </c>
      <c r="J115" s="1150" t="s">
        <v>4584</v>
      </c>
      <c r="K115" s="1152">
        <v>1</v>
      </c>
      <c r="L115" s="1151">
        <v>8</v>
      </c>
      <c r="M115" s="1164">
        <v>43568.73</v>
      </c>
      <c r="N115" s="1151"/>
      <c r="O115" s="1152" t="s">
        <v>4197</v>
      </c>
      <c r="P115" s="1180" t="s">
        <v>4197</v>
      </c>
    </row>
    <row r="116" spans="1:16" ht="15" customHeight="1" x14ac:dyDescent="0.2">
      <c r="A116" s="1179" t="s">
        <v>3910</v>
      </c>
      <c r="B116" s="1149" t="s">
        <v>13070</v>
      </c>
      <c r="C116" s="1149" t="s">
        <v>65</v>
      </c>
      <c r="D116" s="1150" t="s">
        <v>4354</v>
      </c>
      <c r="E116" s="1164">
        <v>2500</v>
      </c>
      <c r="F116" s="1151" t="s">
        <v>4585</v>
      </c>
      <c r="G116" s="759" t="s">
        <v>4586</v>
      </c>
      <c r="H116" s="1021" t="s">
        <v>4357</v>
      </c>
      <c r="I116" s="1021" t="s">
        <v>3042</v>
      </c>
      <c r="J116" s="1150" t="s">
        <v>4358</v>
      </c>
      <c r="K116" s="1152">
        <v>5</v>
      </c>
      <c r="L116" s="1151">
        <v>12</v>
      </c>
      <c r="M116" s="1164">
        <v>30000</v>
      </c>
      <c r="N116" s="1151">
        <v>2</v>
      </c>
      <c r="O116" s="1152">
        <v>6</v>
      </c>
      <c r="P116" s="1180">
        <v>15000</v>
      </c>
    </row>
    <row r="117" spans="1:16" ht="15" customHeight="1" x14ac:dyDescent="0.2">
      <c r="A117" s="1179" t="s">
        <v>3910</v>
      </c>
      <c r="B117" s="1149" t="s">
        <v>13070</v>
      </c>
      <c r="C117" s="1149" t="s">
        <v>65</v>
      </c>
      <c r="D117" s="1150" t="s">
        <v>4587</v>
      </c>
      <c r="E117" s="1164">
        <v>10000</v>
      </c>
      <c r="F117" s="1151" t="s">
        <v>4588</v>
      </c>
      <c r="G117" s="759" t="s">
        <v>4589</v>
      </c>
      <c r="H117" s="1021" t="s">
        <v>4211</v>
      </c>
      <c r="I117" s="1021" t="s">
        <v>4195</v>
      </c>
      <c r="J117" s="1150" t="s">
        <v>4216</v>
      </c>
      <c r="K117" s="1152">
        <v>5</v>
      </c>
      <c r="L117" s="1151">
        <v>12</v>
      </c>
      <c r="M117" s="1164">
        <v>120000</v>
      </c>
      <c r="N117" s="1151">
        <v>2</v>
      </c>
      <c r="O117" s="1152">
        <v>6</v>
      </c>
      <c r="P117" s="1180">
        <v>60000</v>
      </c>
    </row>
    <row r="118" spans="1:16" ht="22.5" x14ac:dyDescent="0.2">
      <c r="A118" s="1179" t="s">
        <v>3910</v>
      </c>
      <c r="B118" s="1149" t="s">
        <v>13070</v>
      </c>
      <c r="C118" s="1149" t="s">
        <v>65</v>
      </c>
      <c r="D118" s="1150" t="s">
        <v>4213</v>
      </c>
      <c r="E118" s="1164">
        <v>6000</v>
      </c>
      <c r="F118" s="1151" t="s">
        <v>4590</v>
      </c>
      <c r="G118" s="759" t="s">
        <v>4591</v>
      </c>
      <c r="H118" s="1021" t="s">
        <v>4257</v>
      </c>
      <c r="I118" s="1021" t="s">
        <v>4195</v>
      </c>
      <c r="J118" s="1150" t="s">
        <v>4592</v>
      </c>
      <c r="K118" s="1152">
        <v>1</v>
      </c>
      <c r="L118" s="1151">
        <v>1</v>
      </c>
      <c r="M118" s="1164">
        <v>2963.19</v>
      </c>
      <c r="N118" s="1151"/>
      <c r="O118" s="1152" t="s">
        <v>4197</v>
      </c>
      <c r="P118" s="1180" t="s">
        <v>4197</v>
      </c>
    </row>
    <row r="119" spans="1:16" ht="22.5" x14ac:dyDescent="0.2">
      <c r="A119" s="1179" t="s">
        <v>3910</v>
      </c>
      <c r="B119" s="1149" t="s">
        <v>13070</v>
      </c>
      <c r="C119" s="1149" t="s">
        <v>65</v>
      </c>
      <c r="D119" s="1150" t="s">
        <v>4593</v>
      </c>
      <c r="E119" s="1164">
        <v>15600</v>
      </c>
      <c r="F119" s="1151" t="s">
        <v>4594</v>
      </c>
      <c r="G119" s="759" t="s">
        <v>4595</v>
      </c>
      <c r="H119" s="1021" t="s">
        <v>4596</v>
      </c>
      <c r="I119" s="1021" t="s">
        <v>4195</v>
      </c>
      <c r="J119" s="1150" t="s">
        <v>4597</v>
      </c>
      <c r="K119" s="1152">
        <v>1</v>
      </c>
      <c r="L119" s="1151">
        <v>2</v>
      </c>
      <c r="M119" s="1164">
        <v>22360</v>
      </c>
      <c r="N119" s="1151"/>
      <c r="O119" s="1152" t="s">
        <v>4197</v>
      </c>
      <c r="P119" s="1180" t="s">
        <v>4197</v>
      </c>
    </row>
    <row r="120" spans="1:16" ht="14.45" customHeight="1" x14ac:dyDescent="0.2">
      <c r="A120" s="1179" t="s">
        <v>3910</v>
      </c>
      <c r="B120" s="1149" t="s">
        <v>13070</v>
      </c>
      <c r="C120" s="1149" t="s">
        <v>65</v>
      </c>
      <c r="D120" s="1150" t="s">
        <v>4213</v>
      </c>
      <c r="E120" s="1164">
        <v>7000</v>
      </c>
      <c r="F120" s="1151" t="s">
        <v>4598</v>
      </c>
      <c r="G120" s="759" t="s">
        <v>4599</v>
      </c>
      <c r="H120" s="1021" t="s">
        <v>4206</v>
      </c>
      <c r="I120" s="1021" t="s">
        <v>4195</v>
      </c>
      <c r="J120" s="1150" t="s">
        <v>4207</v>
      </c>
      <c r="K120" s="1152">
        <v>6</v>
      </c>
      <c r="L120" s="1151">
        <v>12</v>
      </c>
      <c r="M120" s="1164">
        <v>83588</v>
      </c>
      <c r="N120" s="1151">
        <v>2</v>
      </c>
      <c r="O120" s="1152">
        <v>6</v>
      </c>
      <c r="P120" s="1180">
        <v>42000</v>
      </c>
    </row>
    <row r="121" spans="1:16" ht="14.45" customHeight="1" x14ac:dyDescent="0.2">
      <c r="A121" s="1179" t="s">
        <v>3910</v>
      </c>
      <c r="B121" s="1149" t="s">
        <v>13070</v>
      </c>
      <c r="C121" s="1149" t="s">
        <v>65</v>
      </c>
      <c r="D121" s="1150" t="s">
        <v>4213</v>
      </c>
      <c r="E121" s="1164">
        <v>7500</v>
      </c>
      <c r="F121" s="1151" t="s">
        <v>4600</v>
      </c>
      <c r="G121" s="759" t="s">
        <v>4601</v>
      </c>
      <c r="H121" s="1021" t="s">
        <v>4206</v>
      </c>
      <c r="I121" s="1021" t="s">
        <v>4195</v>
      </c>
      <c r="J121" s="1150" t="s">
        <v>4207</v>
      </c>
      <c r="K121" s="1152">
        <v>6</v>
      </c>
      <c r="L121" s="1151">
        <v>12</v>
      </c>
      <c r="M121" s="1164">
        <v>89750</v>
      </c>
      <c r="N121" s="1151">
        <v>2</v>
      </c>
      <c r="O121" s="1152">
        <v>6</v>
      </c>
      <c r="P121" s="1180">
        <v>45000</v>
      </c>
    </row>
    <row r="122" spans="1:16" ht="14.45" customHeight="1" x14ac:dyDescent="0.2">
      <c r="A122" s="1179" t="s">
        <v>3910</v>
      </c>
      <c r="B122" s="1149" t="s">
        <v>13070</v>
      </c>
      <c r="C122" s="1149" t="s">
        <v>65</v>
      </c>
      <c r="D122" s="1150" t="s">
        <v>4602</v>
      </c>
      <c r="E122" s="1164">
        <v>14500</v>
      </c>
      <c r="F122" s="1151" t="s">
        <v>4603</v>
      </c>
      <c r="G122" s="759" t="s">
        <v>4604</v>
      </c>
      <c r="H122" s="1021" t="s">
        <v>4206</v>
      </c>
      <c r="I122" s="1021" t="s">
        <v>4195</v>
      </c>
      <c r="J122" s="1150" t="s">
        <v>4243</v>
      </c>
      <c r="K122" s="1152">
        <v>1</v>
      </c>
      <c r="L122" s="1151">
        <v>7</v>
      </c>
      <c r="M122" s="1164">
        <v>105394</v>
      </c>
      <c r="N122" s="1151"/>
      <c r="O122" s="1152" t="s">
        <v>4197</v>
      </c>
      <c r="P122" s="1180" t="s">
        <v>4197</v>
      </c>
    </row>
    <row r="123" spans="1:16" ht="14.45" customHeight="1" x14ac:dyDescent="0.2">
      <c r="A123" s="1179" t="s">
        <v>3910</v>
      </c>
      <c r="B123" s="1149" t="s">
        <v>13070</v>
      </c>
      <c r="C123" s="1149" t="s">
        <v>65</v>
      </c>
      <c r="D123" s="1150" t="s">
        <v>4605</v>
      </c>
      <c r="E123" s="1164">
        <v>15600</v>
      </c>
      <c r="F123" s="1151" t="s">
        <v>4606</v>
      </c>
      <c r="G123" s="759" t="s">
        <v>4607</v>
      </c>
      <c r="H123" s="1021" t="s">
        <v>4206</v>
      </c>
      <c r="I123" s="1021" t="s">
        <v>4195</v>
      </c>
      <c r="J123" s="1150" t="s">
        <v>4243</v>
      </c>
      <c r="K123" s="1152">
        <v>1</v>
      </c>
      <c r="L123" s="1151">
        <v>2</v>
      </c>
      <c r="M123" s="1164">
        <v>13258.18</v>
      </c>
      <c r="N123" s="1151"/>
      <c r="O123" s="1152" t="s">
        <v>4197</v>
      </c>
      <c r="P123" s="1180" t="s">
        <v>4197</v>
      </c>
    </row>
    <row r="124" spans="1:16" ht="14.45" customHeight="1" x14ac:dyDescent="0.2">
      <c r="A124" s="1179" t="s">
        <v>3910</v>
      </c>
      <c r="B124" s="1149" t="s">
        <v>13070</v>
      </c>
      <c r="C124" s="1149" t="s">
        <v>65</v>
      </c>
      <c r="D124" s="1150" t="s">
        <v>4354</v>
      </c>
      <c r="E124" s="1164">
        <v>3400</v>
      </c>
      <c r="F124" s="1151" t="s">
        <v>4608</v>
      </c>
      <c r="G124" s="759" t="s">
        <v>4609</v>
      </c>
      <c r="H124" s="1021" t="s">
        <v>4357</v>
      </c>
      <c r="I124" s="1021" t="s">
        <v>3042</v>
      </c>
      <c r="J124" s="1150" t="s">
        <v>4358</v>
      </c>
      <c r="K124" s="1152">
        <v>5</v>
      </c>
      <c r="L124" s="1151">
        <v>12</v>
      </c>
      <c r="M124" s="1164">
        <v>40800</v>
      </c>
      <c r="N124" s="1151">
        <v>2</v>
      </c>
      <c r="O124" s="1152">
        <v>6</v>
      </c>
      <c r="P124" s="1180">
        <v>20400</v>
      </c>
    </row>
    <row r="125" spans="1:16" ht="22.5" x14ac:dyDescent="0.2">
      <c r="A125" s="1179" t="s">
        <v>3910</v>
      </c>
      <c r="B125" s="1149" t="s">
        <v>13070</v>
      </c>
      <c r="C125" s="1149" t="s">
        <v>65</v>
      </c>
      <c r="D125" s="1150" t="s">
        <v>4610</v>
      </c>
      <c r="E125" s="1164">
        <v>6000</v>
      </c>
      <c r="F125" s="1151" t="s">
        <v>4611</v>
      </c>
      <c r="G125" s="759" t="s">
        <v>4612</v>
      </c>
      <c r="H125" s="1021" t="s">
        <v>4206</v>
      </c>
      <c r="I125" s="1021" t="s">
        <v>4195</v>
      </c>
      <c r="J125" s="1150" t="s">
        <v>4613</v>
      </c>
      <c r="K125" s="1152">
        <v>3</v>
      </c>
      <c r="L125" s="1151">
        <v>8</v>
      </c>
      <c r="M125" s="1164">
        <v>46890.11</v>
      </c>
      <c r="N125" s="1151"/>
      <c r="O125" s="1152" t="s">
        <v>4197</v>
      </c>
      <c r="P125" s="1180" t="s">
        <v>4197</v>
      </c>
    </row>
    <row r="126" spans="1:16" ht="22.5" x14ac:dyDescent="0.2">
      <c r="A126" s="1179" t="s">
        <v>3910</v>
      </c>
      <c r="B126" s="1149" t="s">
        <v>13070</v>
      </c>
      <c r="C126" s="1149" t="s">
        <v>65</v>
      </c>
      <c r="D126" s="1150" t="s">
        <v>4614</v>
      </c>
      <c r="E126" s="1164">
        <v>9000</v>
      </c>
      <c r="F126" s="1151" t="s">
        <v>4615</v>
      </c>
      <c r="G126" s="759" t="s">
        <v>4616</v>
      </c>
      <c r="H126" s="1021" t="s">
        <v>4314</v>
      </c>
      <c r="I126" s="1021" t="s">
        <v>4195</v>
      </c>
      <c r="J126" s="1150" t="s">
        <v>4315</v>
      </c>
      <c r="K126" s="1152">
        <v>6</v>
      </c>
      <c r="L126" s="1151">
        <v>12</v>
      </c>
      <c r="M126" s="1164">
        <v>119666.67</v>
      </c>
      <c r="N126" s="1151">
        <v>2</v>
      </c>
      <c r="O126" s="1152">
        <v>6</v>
      </c>
      <c r="P126" s="1180">
        <v>60000</v>
      </c>
    </row>
    <row r="127" spans="1:16" ht="15.6" customHeight="1" x14ac:dyDescent="0.2">
      <c r="A127" s="1179" t="s">
        <v>3910</v>
      </c>
      <c r="B127" s="1149" t="s">
        <v>13070</v>
      </c>
      <c r="C127" s="1149" t="s">
        <v>65</v>
      </c>
      <c r="D127" s="1150" t="s">
        <v>4617</v>
      </c>
      <c r="E127" s="1164">
        <v>6000</v>
      </c>
      <c r="F127" s="1151" t="s">
        <v>4618</v>
      </c>
      <c r="G127" s="759" t="s">
        <v>4619</v>
      </c>
      <c r="H127" s="1021" t="s">
        <v>4211</v>
      </c>
      <c r="I127" s="1021" t="s">
        <v>4195</v>
      </c>
      <c r="J127" s="1150" t="s">
        <v>4216</v>
      </c>
      <c r="K127" s="1152">
        <v>1</v>
      </c>
      <c r="L127" s="1151">
        <v>6</v>
      </c>
      <c r="M127" s="1164">
        <v>33600</v>
      </c>
      <c r="N127" s="1151"/>
      <c r="O127" s="1152" t="s">
        <v>4197</v>
      </c>
      <c r="P127" s="1180" t="s">
        <v>4197</v>
      </c>
    </row>
    <row r="128" spans="1:16" ht="26.45" customHeight="1" x14ac:dyDescent="0.2">
      <c r="A128" s="1179" t="s">
        <v>3910</v>
      </c>
      <c r="B128" s="1149" t="s">
        <v>13070</v>
      </c>
      <c r="C128" s="1149" t="s">
        <v>65</v>
      </c>
      <c r="D128" s="1150" t="s">
        <v>4620</v>
      </c>
      <c r="E128" s="1164">
        <v>15600</v>
      </c>
      <c r="F128" s="1151" t="s">
        <v>4621</v>
      </c>
      <c r="G128" s="759" t="s">
        <v>4622</v>
      </c>
      <c r="H128" s="1021" t="s">
        <v>4623</v>
      </c>
      <c r="I128" s="1021" t="s">
        <v>4220</v>
      </c>
      <c r="J128" s="1150" t="s">
        <v>4624</v>
      </c>
      <c r="K128" s="1152">
        <v>1</v>
      </c>
      <c r="L128" s="1151">
        <v>2</v>
      </c>
      <c r="M128" s="1164">
        <v>11124.68</v>
      </c>
      <c r="N128" s="1151"/>
      <c r="O128" s="1152" t="s">
        <v>4197</v>
      </c>
      <c r="P128" s="1180" t="s">
        <v>4197</v>
      </c>
    </row>
    <row r="129" spans="1:16" ht="22.5" x14ac:dyDescent="0.2">
      <c r="A129" s="1179" t="s">
        <v>3910</v>
      </c>
      <c r="B129" s="1149" t="s">
        <v>13070</v>
      </c>
      <c r="C129" s="1149" t="s">
        <v>65</v>
      </c>
      <c r="D129" s="1150" t="s">
        <v>4625</v>
      </c>
      <c r="E129" s="1164">
        <v>5000</v>
      </c>
      <c r="F129" s="1151" t="s">
        <v>4626</v>
      </c>
      <c r="G129" s="759" t="s">
        <v>4627</v>
      </c>
      <c r="H129" s="1021" t="s">
        <v>4534</v>
      </c>
      <c r="I129" s="1021" t="s">
        <v>4274</v>
      </c>
      <c r="J129" s="1150" t="s">
        <v>4628</v>
      </c>
      <c r="K129" s="1152">
        <v>6</v>
      </c>
      <c r="L129" s="1151">
        <v>12</v>
      </c>
      <c r="M129" s="1164">
        <v>60000</v>
      </c>
      <c r="N129" s="1151">
        <v>2</v>
      </c>
      <c r="O129" s="1152">
        <v>6</v>
      </c>
      <c r="P129" s="1180">
        <v>30000</v>
      </c>
    </row>
    <row r="130" spans="1:16" ht="22.5" x14ac:dyDescent="0.2">
      <c r="A130" s="1179" t="s">
        <v>3910</v>
      </c>
      <c r="B130" s="1149" t="s">
        <v>13070</v>
      </c>
      <c r="C130" s="1149" t="s">
        <v>65</v>
      </c>
      <c r="D130" s="1150" t="s">
        <v>4366</v>
      </c>
      <c r="E130" s="1164">
        <v>2900</v>
      </c>
      <c r="F130" s="1151" t="s">
        <v>4629</v>
      </c>
      <c r="G130" s="759" t="s">
        <v>4630</v>
      </c>
      <c r="H130" s="1021" t="s">
        <v>4470</v>
      </c>
      <c r="I130" s="1021" t="s">
        <v>4252</v>
      </c>
      <c r="J130" s="1150" t="s">
        <v>4471</v>
      </c>
      <c r="K130" s="1152">
        <v>6</v>
      </c>
      <c r="L130" s="1151">
        <v>12</v>
      </c>
      <c r="M130" s="1164">
        <v>34800</v>
      </c>
      <c r="N130" s="1151">
        <v>2</v>
      </c>
      <c r="O130" s="1152">
        <v>6</v>
      </c>
      <c r="P130" s="1180">
        <v>17400</v>
      </c>
    </row>
    <row r="131" spans="1:16" ht="13.9" customHeight="1" x14ac:dyDescent="0.2">
      <c r="A131" s="1179" t="s">
        <v>3910</v>
      </c>
      <c r="B131" s="1149" t="s">
        <v>13070</v>
      </c>
      <c r="C131" s="1149" t="s">
        <v>65</v>
      </c>
      <c r="D131" s="1150" t="s">
        <v>4631</v>
      </c>
      <c r="E131" s="1164">
        <v>15600</v>
      </c>
      <c r="F131" s="1151" t="s">
        <v>4632</v>
      </c>
      <c r="G131" s="759" t="s">
        <v>4633</v>
      </c>
      <c r="H131" s="1021" t="s">
        <v>4634</v>
      </c>
      <c r="I131" s="1021" t="s">
        <v>4195</v>
      </c>
      <c r="J131" s="1150" t="s">
        <v>4635</v>
      </c>
      <c r="K131" s="1152">
        <v>1</v>
      </c>
      <c r="L131" s="1151">
        <v>6</v>
      </c>
      <c r="M131" s="1164">
        <v>80209.440000000002</v>
      </c>
      <c r="N131" s="1151"/>
      <c r="O131" s="1152" t="s">
        <v>4197</v>
      </c>
      <c r="P131" s="1180" t="s">
        <v>4197</v>
      </c>
    </row>
    <row r="132" spans="1:16" ht="22.5" x14ac:dyDescent="0.2">
      <c r="A132" s="1179" t="s">
        <v>3910</v>
      </c>
      <c r="B132" s="1149" t="s">
        <v>13070</v>
      </c>
      <c r="C132" s="1149" t="s">
        <v>65</v>
      </c>
      <c r="D132" s="1150" t="s">
        <v>4636</v>
      </c>
      <c r="E132" s="1164">
        <v>6000</v>
      </c>
      <c r="F132" s="1151" t="s">
        <v>4637</v>
      </c>
      <c r="G132" s="759" t="s">
        <v>4638</v>
      </c>
      <c r="H132" s="1021" t="s">
        <v>4314</v>
      </c>
      <c r="I132" s="1021" t="s">
        <v>4287</v>
      </c>
      <c r="J132" s="1150" t="s">
        <v>4639</v>
      </c>
      <c r="K132" s="1152">
        <v>1</v>
      </c>
      <c r="L132" s="1151">
        <v>2</v>
      </c>
      <c r="M132" s="1164">
        <v>10400</v>
      </c>
      <c r="N132" s="1151">
        <v>2</v>
      </c>
      <c r="O132" s="1152">
        <v>6</v>
      </c>
      <c r="P132" s="1180">
        <v>36000</v>
      </c>
    </row>
    <row r="133" spans="1:16" ht="15.6" customHeight="1" x14ac:dyDescent="0.2">
      <c r="A133" s="1179" t="s">
        <v>3910</v>
      </c>
      <c r="B133" s="1149" t="s">
        <v>13070</v>
      </c>
      <c r="C133" s="1149" t="s">
        <v>65</v>
      </c>
      <c r="D133" s="1150" t="s">
        <v>4640</v>
      </c>
      <c r="E133" s="1164">
        <v>15600</v>
      </c>
      <c r="F133" s="1151" t="s">
        <v>4641</v>
      </c>
      <c r="G133" s="759" t="s">
        <v>4642</v>
      </c>
      <c r="H133" s="1021" t="s">
        <v>4206</v>
      </c>
      <c r="I133" s="1021" t="s">
        <v>4287</v>
      </c>
      <c r="J133" s="1150" t="s">
        <v>4207</v>
      </c>
      <c r="K133" s="1152">
        <v>1</v>
      </c>
      <c r="L133" s="1151">
        <v>1</v>
      </c>
      <c r="M133" s="1164">
        <v>13000</v>
      </c>
      <c r="N133" s="1151">
        <v>1</v>
      </c>
      <c r="O133" s="1152">
        <v>1</v>
      </c>
      <c r="P133" s="1180">
        <v>9880</v>
      </c>
    </row>
    <row r="134" spans="1:16" ht="22.5" x14ac:dyDescent="0.2">
      <c r="A134" s="1179" t="s">
        <v>3910</v>
      </c>
      <c r="B134" s="1149" t="s">
        <v>13070</v>
      </c>
      <c r="C134" s="1149" t="s">
        <v>65</v>
      </c>
      <c r="D134" s="1150" t="s">
        <v>4643</v>
      </c>
      <c r="E134" s="1164">
        <v>9500</v>
      </c>
      <c r="F134" s="1151" t="s">
        <v>4644</v>
      </c>
      <c r="G134" s="759" t="s">
        <v>4645</v>
      </c>
      <c r="H134" s="1021" t="s">
        <v>4422</v>
      </c>
      <c r="I134" s="1021" t="s">
        <v>4195</v>
      </c>
      <c r="J134" s="1150" t="s">
        <v>4423</v>
      </c>
      <c r="K134" s="1152">
        <v>1</v>
      </c>
      <c r="L134" s="1151">
        <v>6</v>
      </c>
      <c r="M134" s="1164">
        <v>57000</v>
      </c>
      <c r="N134" s="1151"/>
      <c r="O134" s="1152" t="s">
        <v>4197</v>
      </c>
      <c r="P134" s="1180" t="s">
        <v>4197</v>
      </c>
    </row>
    <row r="135" spans="1:16" ht="13.15" customHeight="1" x14ac:dyDescent="0.2">
      <c r="A135" s="1179" t="s">
        <v>3910</v>
      </c>
      <c r="B135" s="1149" t="s">
        <v>13070</v>
      </c>
      <c r="C135" s="1149" t="s">
        <v>65</v>
      </c>
      <c r="D135" s="1150" t="s">
        <v>4646</v>
      </c>
      <c r="E135" s="1164">
        <v>15600</v>
      </c>
      <c r="F135" s="1151" t="s">
        <v>4647</v>
      </c>
      <c r="G135" s="759" t="s">
        <v>4648</v>
      </c>
      <c r="H135" s="1021" t="s">
        <v>4649</v>
      </c>
      <c r="I135" s="1021" t="s">
        <v>4195</v>
      </c>
      <c r="J135" s="1150" t="s">
        <v>4650</v>
      </c>
      <c r="K135" s="1152">
        <v>1</v>
      </c>
      <c r="L135" s="1151">
        <v>2</v>
      </c>
      <c r="M135" s="1164">
        <v>18720</v>
      </c>
      <c r="N135" s="1151"/>
      <c r="O135" s="1152" t="s">
        <v>4197</v>
      </c>
      <c r="P135" s="1180" t="s">
        <v>4197</v>
      </c>
    </row>
    <row r="136" spans="1:16" ht="22.5" x14ac:dyDescent="0.2">
      <c r="A136" s="1179" t="s">
        <v>3910</v>
      </c>
      <c r="B136" s="1149" t="s">
        <v>13070</v>
      </c>
      <c r="C136" s="1149" t="s">
        <v>65</v>
      </c>
      <c r="D136" s="1150" t="s">
        <v>4213</v>
      </c>
      <c r="E136" s="1164">
        <v>6000</v>
      </c>
      <c r="F136" s="1151" t="s">
        <v>4651</v>
      </c>
      <c r="G136" s="759" t="s">
        <v>4652</v>
      </c>
      <c r="H136" s="1021" t="s">
        <v>4653</v>
      </c>
      <c r="I136" s="1021" t="s">
        <v>4195</v>
      </c>
      <c r="J136" s="1150" t="s">
        <v>4654</v>
      </c>
      <c r="K136" s="1152">
        <v>6</v>
      </c>
      <c r="L136" s="1151">
        <v>12</v>
      </c>
      <c r="M136" s="1164">
        <v>90000</v>
      </c>
      <c r="N136" s="1151">
        <v>2</v>
      </c>
      <c r="O136" s="1152">
        <v>6</v>
      </c>
      <c r="P136" s="1180">
        <v>45000</v>
      </c>
    </row>
    <row r="137" spans="1:16" ht="12" customHeight="1" x14ac:dyDescent="0.2">
      <c r="A137" s="1179" t="s">
        <v>3910</v>
      </c>
      <c r="B137" s="1149" t="s">
        <v>13070</v>
      </c>
      <c r="C137" s="1149" t="s">
        <v>65</v>
      </c>
      <c r="D137" s="1150" t="s">
        <v>4655</v>
      </c>
      <c r="E137" s="1164">
        <v>3500</v>
      </c>
      <c r="F137" s="1151" t="s">
        <v>4656</v>
      </c>
      <c r="G137" s="759" t="s">
        <v>4657</v>
      </c>
      <c r="H137" s="1021" t="s">
        <v>4357</v>
      </c>
      <c r="I137" s="1021" t="s">
        <v>3042</v>
      </c>
      <c r="J137" s="1150" t="s">
        <v>4358</v>
      </c>
      <c r="K137" s="1152">
        <v>6</v>
      </c>
      <c r="L137" s="1151">
        <v>12</v>
      </c>
      <c r="M137" s="1164">
        <v>41028.85</v>
      </c>
      <c r="N137" s="1151"/>
      <c r="O137" s="1152" t="s">
        <v>4197</v>
      </c>
      <c r="P137" s="1180" t="s">
        <v>4197</v>
      </c>
    </row>
    <row r="138" spans="1:16" ht="12" customHeight="1" x14ac:dyDescent="0.2">
      <c r="A138" s="1179" t="s">
        <v>3910</v>
      </c>
      <c r="B138" s="1149" t="s">
        <v>13070</v>
      </c>
      <c r="C138" s="1149" t="s">
        <v>65</v>
      </c>
      <c r="D138" s="1150" t="s">
        <v>4213</v>
      </c>
      <c r="E138" s="1164">
        <v>3000</v>
      </c>
      <c r="F138" s="1151" t="s">
        <v>4658</v>
      </c>
      <c r="G138" s="759" t="s">
        <v>4659</v>
      </c>
      <c r="H138" s="1021" t="s">
        <v>4206</v>
      </c>
      <c r="I138" s="1021" t="s">
        <v>4195</v>
      </c>
      <c r="J138" s="1150" t="s">
        <v>4207</v>
      </c>
      <c r="K138" s="1152">
        <v>6</v>
      </c>
      <c r="L138" s="1151">
        <v>12</v>
      </c>
      <c r="M138" s="1164">
        <v>36000</v>
      </c>
      <c r="N138" s="1151">
        <v>2</v>
      </c>
      <c r="O138" s="1152">
        <v>6</v>
      </c>
      <c r="P138" s="1180">
        <v>18000</v>
      </c>
    </row>
    <row r="139" spans="1:16" ht="12" customHeight="1" x14ac:dyDescent="0.2">
      <c r="A139" s="1179" t="s">
        <v>3910</v>
      </c>
      <c r="B139" s="1149" t="s">
        <v>13070</v>
      </c>
      <c r="C139" s="1149" t="s">
        <v>65</v>
      </c>
      <c r="D139" s="1150" t="s">
        <v>4646</v>
      </c>
      <c r="E139" s="1164">
        <v>15600</v>
      </c>
      <c r="F139" s="1151" t="s">
        <v>4660</v>
      </c>
      <c r="G139" s="759" t="s">
        <v>4661</v>
      </c>
      <c r="H139" s="1021" t="s">
        <v>4662</v>
      </c>
      <c r="I139" s="1021" t="s">
        <v>4274</v>
      </c>
      <c r="J139" s="1150" t="s">
        <v>4663</v>
      </c>
      <c r="K139" s="1152">
        <v>1</v>
      </c>
      <c r="L139" s="1151">
        <v>10</v>
      </c>
      <c r="M139" s="1164">
        <v>148200</v>
      </c>
      <c r="N139" s="1151"/>
      <c r="O139" s="1152" t="s">
        <v>4197</v>
      </c>
      <c r="P139" s="1180" t="s">
        <v>4197</v>
      </c>
    </row>
    <row r="140" spans="1:16" ht="12" customHeight="1" x14ac:dyDescent="0.2">
      <c r="A140" s="1179" t="s">
        <v>3910</v>
      </c>
      <c r="B140" s="1149" t="s">
        <v>13070</v>
      </c>
      <c r="C140" s="1149" t="s">
        <v>65</v>
      </c>
      <c r="D140" s="1150" t="s">
        <v>4546</v>
      </c>
      <c r="E140" s="1164">
        <v>2200</v>
      </c>
      <c r="F140" s="1151" t="s">
        <v>4664</v>
      </c>
      <c r="G140" s="759" t="s">
        <v>4665</v>
      </c>
      <c r="H140" s="1021" t="s">
        <v>4357</v>
      </c>
      <c r="I140" s="1021" t="s">
        <v>3042</v>
      </c>
      <c r="J140" s="1150" t="s">
        <v>4358</v>
      </c>
      <c r="K140" s="1152">
        <v>5</v>
      </c>
      <c r="L140" s="1151">
        <v>12</v>
      </c>
      <c r="M140" s="1164">
        <v>26400</v>
      </c>
      <c r="N140" s="1151">
        <v>2</v>
      </c>
      <c r="O140" s="1152">
        <v>6</v>
      </c>
      <c r="P140" s="1180">
        <v>13200</v>
      </c>
    </row>
    <row r="141" spans="1:16" ht="12" customHeight="1" x14ac:dyDescent="0.2">
      <c r="A141" s="1179" t="s">
        <v>3910</v>
      </c>
      <c r="B141" s="1149" t="s">
        <v>13070</v>
      </c>
      <c r="C141" s="1149" t="s">
        <v>65</v>
      </c>
      <c r="D141" s="1150" t="s">
        <v>4354</v>
      </c>
      <c r="E141" s="1164">
        <v>3400</v>
      </c>
      <c r="F141" s="1151" t="s">
        <v>4666</v>
      </c>
      <c r="G141" s="759" t="s">
        <v>4667</v>
      </c>
      <c r="H141" s="1021" t="s">
        <v>4357</v>
      </c>
      <c r="I141" s="1021" t="s">
        <v>3042</v>
      </c>
      <c r="J141" s="1150" t="s">
        <v>4358</v>
      </c>
      <c r="K141" s="1152">
        <v>5</v>
      </c>
      <c r="L141" s="1151">
        <v>12</v>
      </c>
      <c r="M141" s="1164">
        <v>40267</v>
      </c>
      <c r="N141" s="1151">
        <v>2</v>
      </c>
      <c r="O141" s="1152">
        <v>6</v>
      </c>
      <c r="P141" s="1180">
        <v>20400</v>
      </c>
    </row>
    <row r="142" spans="1:16" ht="22.5" x14ac:dyDescent="0.2">
      <c r="A142" s="1179" t="s">
        <v>3910</v>
      </c>
      <c r="B142" s="1149" t="s">
        <v>13070</v>
      </c>
      <c r="C142" s="1149" t="s">
        <v>65</v>
      </c>
      <c r="D142" s="1150" t="s">
        <v>4668</v>
      </c>
      <c r="E142" s="1164">
        <v>12000</v>
      </c>
      <c r="F142" s="1151" t="s">
        <v>4669</v>
      </c>
      <c r="G142" s="759" t="s">
        <v>4670</v>
      </c>
      <c r="H142" s="1021" t="s">
        <v>4596</v>
      </c>
      <c r="I142" s="1021" t="s">
        <v>4195</v>
      </c>
      <c r="J142" s="1150" t="s">
        <v>4258</v>
      </c>
      <c r="K142" s="1152">
        <v>6</v>
      </c>
      <c r="L142" s="1151">
        <v>12</v>
      </c>
      <c r="M142" s="1164">
        <v>144000</v>
      </c>
      <c r="N142" s="1151">
        <v>2</v>
      </c>
      <c r="O142" s="1152">
        <v>6</v>
      </c>
      <c r="P142" s="1180">
        <v>72000</v>
      </c>
    </row>
    <row r="143" spans="1:16" ht="13.15" customHeight="1" x14ac:dyDescent="0.2">
      <c r="A143" s="1179" t="s">
        <v>3910</v>
      </c>
      <c r="B143" s="1149" t="s">
        <v>13070</v>
      </c>
      <c r="C143" s="1149" t="s">
        <v>65</v>
      </c>
      <c r="D143" s="1150" t="s">
        <v>4671</v>
      </c>
      <c r="E143" s="1164">
        <v>14000</v>
      </c>
      <c r="F143" s="1151" t="s">
        <v>4672</v>
      </c>
      <c r="G143" s="759" t="s">
        <v>4673</v>
      </c>
      <c r="H143" s="1021" t="s">
        <v>4206</v>
      </c>
      <c r="I143" s="1021" t="s">
        <v>4195</v>
      </c>
      <c r="J143" s="1150" t="s">
        <v>4243</v>
      </c>
      <c r="K143" s="1152">
        <v>1</v>
      </c>
      <c r="L143" s="1151">
        <v>12</v>
      </c>
      <c r="M143" s="1164">
        <v>168000</v>
      </c>
      <c r="N143" s="1151">
        <v>2</v>
      </c>
      <c r="O143" s="1152">
        <v>6</v>
      </c>
      <c r="P143" s="1180">
        <v>84000</v>
      </c>
    </row>
    <row r="144" spans="1:16" ht="13.15" customHeight="1" x14ac:dyDescent="0.2">
      <c r="A144" s="1179" t="s">
        <v>3910</v>
      </c>
      <c r="B144" s="1149" t="s">
        <v>13070</v>
      </c>
      <c r="C144" s="1149" t="s">
        <v>65</v>
      </c>
      <c r="D144" s="1150" t="s">
        <v>4213</v>
      </c>
      <c r="E144" s="1164">
        <v>6000</v>
      </c>
      <c r="F144" s="1151" t="s">
        <v>4674</v>
      </c>
      <c r="G144" s="759" t="s">
        <v>4675</v>
      </c>
      <c r="H144" s="1021" t="s">
        <v>4676</v>
      </c>
      <c r="I144" s="1021" t="s">
        <v>4195</v>
      </c>
      <c r="J144" s="1150" t="s">
        <v>4677</v>
      </c>
      <c r="K144" s="1152">
        <v>6</v>
      </c>
      <c r="L144" s="1151">
        <v>12</v>
      </c>
      <c r="M144" s="1164">
        <v>72000</v>
      </c>
      <c r="N144" s="1151">
        <v>2</v>
      </c>
      <c r="O144" s="1152">
        <v>6</v>
      </c>
      <c r="P144" s="1180">
        <v>36000</v>
      </c>
    </row>
    <row r="145" spans="1:16" ht="13.15" customHeight="1" x14ac:dyDescent="0.2">
      <c r="A145" s="1179" t="s">
        <v>3910</v>
      </c>
      <c r="B145" s="1149" t="s">
        <v>13070</v>
      </c>
      <c r="C145" s="1149" t="s">
        <v>65</v>
      </c>
      <c r="D145" s="1150" t="s">
        <v>4213</v>
      </c>
      <c r="E145" s="1164">
        <v>12000</v>
      </c>
      <c r="F145" s="1151" t="s">
        <v>4678</v>
      </c>
      <c r="G145" s="759" t="s">
        <v>4679</v>
      </c>
      <c r="H145" s="1021" t="s">
        <v>4206</v>
      </c>
      <c r="I145" s="1021" t="s">
        <v>4195</v>
      </c>
      <c r="J145" s="1150" t="s">
        <v>4207</v>
      </c>
      <c r="K145" s="1152">
        <v>1</v>
      </c>
      <c r="L145" s="1151">
        <v>3</v>
      </c>
      <c r="M145" s="1164">
        <v>26400</v>
      </c>
      <c r="N145" s="1151"/>
      <c r="O145" s="1152" t="s">
        <v>4197</v>
      </c>
      <c r="P145" s="1180" t="s">
        <v>4197</v>
      </c>
    </row>
    <row r="146" spans="1:16" ht="13.15" customHeight="1" x14ac:dyDescent="0.2">
      <c r="A146" s="1179" t="s">
        <v>3910</v>
      </c>
      <c r="B146" s="1149" t="s">
        <v>13070</v>
      </c>
      <c r="C146" s="1149" t="s">
        <v>65</v>
      </c>
      <c r="D146" s="1150" t="s">
        <v>4680</v>
      </c>
      <c r="E146" s="1164">
        <v>6500</v>
      </c>
      <c r="F146" s="1151" t="s">
        <v>4681</v>
      </c>
      <c r="G146" s="759" t="s">
        <v>4682</v>
      </c>
      <c r="H146" s="1021" t="s">
        <v>4337</v>
      </c>
      <c r="I146" s="1021" t="s">
        <v>4195</v>
      </c>
      <c r="J146" s="1150" t="s">
        <v>4683</v>
      </c>
      <c r="K146" s="1152">
        <v>6</v>
      </c>
      <c r="L146" s="1151">
        <v>12</v>
      </c>
      <c r="M146" s="1164">
        <v>77783.33</v>
      </c>
      <c r="N146" s="1151">
        <v>2</v>
      </c>
      <c r="O146" s="1152">
        <v>6</v>
      </c>
      <c r="P146" s="1180">
        <v>39000</v>
      </c>
    </row>
    <row r="147" spans="1:16" ht="33.75" x14ac:dyDescent="0.2">
      <c r="A147" s="1179" t="s">
        <v>3910</v>
      </c>
      <c r="B147" s="1149" t="s">
        <v>13070</v>
      </c>
      <c r="C147" s="1149" t="s">
        <v>65</v>
      </c>
      <c r="D147" s="1150" t="s">
        <v>4684</v>
      </c>
      <c r="E147" s="1164">
        <v>13000</v>
      </c>
      <c r="F147" s="1151" t="s">
        <v>4685</v>
      </c>
      <c r="G147" s="759" t="s">
        <v>4686</v>
      </c>
      <c r="H147" s="1021" t="s">
        <v>4206</v>
      </c>
      <c r="I147" s="1021" t="s">
        <v>4195</v>
      </c>
      <c r="J147" s="1150" t="s">
        <v>4687</v>
      </c>
      <c r="K147" s="1152">
        <v>6</v>
      </c>
      <c r="L147" s="1151">
        <v>12</v>
      </c>
      <c r="M147" s="1164">
        <v>156000</v>
      </c>
      <c r="N147" s="1151">
        <v>2</v>
      </c>
      <c r="O147" s="1152">
        <v>6</v>
      </c>
      <c r="P147" s="1180">
        <v>78000</v>
      </c>
    </row>
    <row r="148" spans="1:16" ht="22.5" x14ac:dyDescent="0.2">
      <c r="A148" s="1179" t="s">
        <v>3910</v>
      </c>
      <c r="B148" s="1149" t="s">
        <v>13070</v>
      </c>
      <c r="C148" s="1149" t="s">
        <v>65</v>
      </c>
      <c r="D148" s="1150" t="s">
        <v>4688</v>
      </c>
      <c r="E148" s="1164">
        <v>6000</v>
      </c>
      <c r="F148" s="1151" t="s">
        <v>4689</v>
      </c>
      <c r="G148" s="759" t="s">
        <v>4690</v>
      </c>
      <c r="H148" s="1021" t="s">
        <v>4691</v>
      </c>
      <c r="I148" s="1021" t="s">
        <v>4692</v>
      </c>
      <c r="J148" s="1150" t="s">
        <v>4693</v>
      </c>
      <c r="K148" s="1152">
        <v>6</v>
      </c>
      <c r="L148" s="1151">
        <v>12</v>
      </c>
      <c r="M148" s="1164">
        <v>71686</v>
      </c>
      <c r="N148" s="1151">
        <v>2</v>
      </c>
      <c r="O148" s="1152">
        <v>6</v>
      </c>
      <c r="P148" s="1180">
        <v>36000</v>
      </c>
    </row>
    <row r="149" spans="1:16" ht="12" customHeight="1" x14ac:dyDescent="0.2">
      <c r="A149" s="1179" t="s">
        <v>3910</v>
      </c>
      <c r="B149" s="1149" t="s">
        <v>13070</v>
      </c>
      <c r="C149" s="1149" t="s">
        <v>65</v>
      </c>
      <c r="D149" s="1150" t="s">
        <v>4694</v>
      </c>
      <c r="E149" s="1164">
        <v>7000</v>
      </c>
      <c r="F149" s="1151" t="s">
        <v>4695</v>
      </c>
      <c r="G149" s="759" t="s">
        <v>4696</v>
      </c>
      <c r="H149" s="1021" t="s">
        <v>4524</v>
      </c>
      <c r="I149" s="1021" t="s">
        <v>4195</v>
      </c>
      <c r="J149" s="1150" t="s">
        <v>4525</v>
      </c>
      <c r="K149" s="1152">
        <v>6</v>
      </c>
      <c r="L149" s="1151">
        <v>12</v>
      </c>
      <c r="M149" s="1164">
        <v>84000</v>
      </c>
      <c r="N149" s="1151">
        <v>3</v>
      </c>
      <c r="O149" s="1152">
        <v>6</v>
      </c>
      <c r="P149" s="1180">
        <v>42000</v>
      </c>
    </row>
    <row r="150" spans="1:16" ht="12" customHeight="1" x14ac:dyDescent="0.2">
      <c r="A150" s="1179" t="s">
        <v>3910</v>
      </c>
      <c r="B150" s="1149" t="s">
        <v>13070</v>
      </c>
      <c r="C150" s="1149" t="s">
        <v>65</v>
      </c>
      <c r="D150" s="1150" t="s">
        <v>4697</v>
      </c>
      <c r="E150" s="1164">
        <v>13500</v>
      </c>
      <c r="F150" s="1151" t="s">
        <v>4698</v>
      </c>
      <c r="G150" s="759" t="s">
        <v>4699</v>
      </c>
      <c r="H150" s="1021" t="s">
        <v>4206</v>
      </c>
      <c r="I150" s="1021" t="s">
        <v>4287</v>
      </c>
      <c r="J150" s="1150" t="s">
        <v>4207</v>
      </c>
      <c r="K150" s="1152">
        <v>1</v>
      </c>
      <c r="L150" s="1151">
        <v>3</v>
      </c>
      <c r="M150" s="1164">
        <v>31500</v>
      </c>
      <c r="N150" s="1151">
        <v>2</v>
      </c>
      <c r="O150" s="1152">
        <v>6</v>
      </c>
      <c r="P150" s="1180">
        <v>81000</v>
      </c>
    </row>
    <row r="151" spans="1:16" ht="12" customHeight="1" x14ac:dyDescent="0.2">
      <c r="A151" s="1179" t="s">
        <v>3910</v>
      </c>
      <c r="B151" s="1149" t="s">
        <v>13070</v>
      </c>
      <c r="C151" s="1149" t="s">
        <v>65</v>
      </c>
      <c r="D151" s="1150" t="s">
        <v>4700</v>
      </c>
      <c r="E151" s="1164">
        <v>15600</v>
      </c>
      <c r="F151" s="1151" t="s">
        <v>4701</v>
      </c>
      <c r="G151" s="759" t="s">
        <v>4702</v>
      </c>
      <c r="H151" s="1021" t="s">
        <v>4206</v>
      </c>
      <c r="I151" s="1021" t="s">
        <v>4220</v>
      </c>
      <c r="J151" s="1150" t="s">
        <v>4243</v>
      </c>
      <c r="K151" s="1152">
        <v>1</v>
      </c>
      <c r="L151" s="1151">
        <v>2</v>
      </c>
      <c r="M151" s="1164">
        <v>12343.82</v>
      </c>
      <c r="N151" s="1151"/>
      <c r="O151" s="1152" t="s">
        <v>4197</v>
      </c>
      <c r="P151" s="1180" t="s">
        <v>4197</v>
      </c>
    </row>
    <row r="152" spans="1:16" ht="12" customHeight="1" x14ac:dyDescent="0.2">
      <c r="A152" s="1179" t="s">
        <v>3910</v>
      </c>
      <c r="B152" s="1149" t="s">
        <v>13070</v>
      </c>
      <c r="C152" s="1149" t="s">
        <v>65</v>
      </c>
      <c r="D152" s="1150" t="s">
        <v>4213</v>
      </c>
      <c r="E152" s="1164">
        <v>5500</v>
      </c>
      <c r="F152" s="1151" t="s">
        <v>4703</v>
      </c>
      <c r="G152" s="759" t="s">
        <v>4704</v>
      </c>
      <c r="H152" s="1021" t="s">
        <v>4705</v>
      </c>
      <c r="I152" s="1021" t="s">
        <v>4195</v>
      </c>
      <c r="J152" s="1150" t="s">
        <v>4706</v>
      </c>
      <c r="K152" s="1152">
        <v>6</v>
      </c>
      <c r="L152" s="1151">
        <v>12</v>
      </c>
      <c r="M152" s="1164">
        <v>66000</v>
      </c>
      <c r="N152" s="1151">
        <v>2</v>
      </c>
      <c r="O152" s="1152">
        <v>6</v>
      </c>
      <c r="P152" s="1180">
        <v>33000</v>
      </c>
    </row>
    <row r="153" spans="1:16" ht="22.5" x14ac:dyDescent="0.2">
      <c r="A153" s="1179" t="s">
        <v>3910</v>
      </c>
      <c r="B153" s="1149" t="s">
        <v>13070</v>
      </c>
      <c r="C153" s="1149" t="s">
        <v>65</v>
      </c>
      <c r="D153" s="1150" t="s">
        <v>4707</v>
      </c>
      <c r="E153" s="1164">
        <v>9000</v>
      </c>
      <c r="F153" s="1151" t="s">
        <v>4708</v>
      </c>
      <c r="G153" s="759" t="s">
        <v>4709</v>
      </c>
      <c r="H153" s="1021" t="s">
        <v>4314</v>
      </c>
      <c r="I153" s="1021" t="s">
        <v>4195</v>
      </c>
      <c r="J153" s="1150" t="s">
        <v>4315</v>
      </c>
      <c r="K153" s="1152">
        <v>6</v>
      </c>
      <c r="L153" s="1151">
        <v>12</v>
      </c>
      <c r="M153" s="1164">
        <v>108000</v>
      </c>
      <c r="N153" s="1151">
        <v>2</v>
      </c>
      <c r="O153" s="1152">
        <v>6</v>
      </c>
      <c r="P153" s="1180">
        <v>54000</v>
      </c>
    </row>
    <row r="154" spans="1:16" ht="22.5" x14ac:dyDescent="0.2">
      <c r="A154" s="1179" t="s">
        <v>3910</v>
      </c>
      <c r="B154" s="1149" t="s">
        <v>13070</v>
      </c>
      <c r="C154" s="1149" t="s">
        <v>65</v>
      </c>
      <c r="D154" s="1150" t="s">
        <v>4710</v>
      </c>
      <c r="E154" s="1164">
        <v>13500</v>
      </c>
      <c r="F154" s="1151" t="s">
        <v>4711</v>
      </c>
      <c r="G154" s="759" t="s">
        <v>4712</v>
      </c>
      <c r="H154" s="1021" t="s">
        <v>4713</v>
      </c>
      <c r="I154" s="1021" t="s">
        <v>4274</v>
      </c>
      <c r="J154" s="1150" t="s">
        <v>4714</v>
      </c>
      <c r="K154" s="1152">
        <v>1</v>
      </c>
      <c r="L154" s="1151">
        <v>2</v>
      </c>
      <c r="M154" s="1164">
        <v>27540</v>
      </c>
      <c r="N154" s="1151">
        <v>1</v>
      </c>
      <c r="O154" s="1152">
        <v>1</v>
      </c>
      <c r="P154" s="1180">
        <v>5200</v>
      </c>
    </row>
    <row r="155" spans="1:16" ht="13.15" customHeight="1" x14ac:dyDescent="0.2">
      <c r="A155" s="1179" t="s">
        <v>3910</v>
      </c>
      <c r="B155" s="1149" t="s">
        <v>13070</v>
      </c>
      <c r="C155" s="1149" t="s">
        <v>65</v>
      </c>
      <c r="D155" s="1150" t="s">
        <v>4715</v>
      </c>
      <c r="E155" s="1164">
        <v>2500</v>
      </c>
      <c r="F155" s="1151" t="s">
        <v>4716</v>
      </c>
      <c r="G155" s="759" t="s">
        <v>4717</v>
      </c>
      <c r="H155" s="1021" t="s">
        <v>4357</v>
      </c>
      <c r="I155" s="1021" t="s">
        <v>3042</v>
      </c>
      <c r="J155" s="1150" t="s">
        <v>4358</v>
      </c>
      <c r="K155" s="1152">
        <v>5</v>
      </c>
      <c r="L155" s="1151">
        <v>12</v>
      </c>
      <c r="M155" s="1164">
        <v>30000</v>
      </c>
      <c r="N155" s="1151">
        <v>2</v>
      </c>
      <c r="O155" s="1152">
        <v>6</v>
      </c>
      <c r="P155" s="1180">
        <v>15000</v>
      </c>
    </row>
    <row r="156" spans="1:16" ht="13.15" customHeight="1" x14ac:dyDescent="0.2">
      <c r="A156" s="1179" t="s">
        <v>3910</v>
      </c>
      <c r="B156" s="1149" t="s">
        <v>13070</v>
      </c>
      <c r="C156" s="1149" t="s">
        <v>65</v>
      </c>
      <c r="D156" s="1150" t="s">
        <v>4213</v>
      </c>
      <c r="E156" s="1164">
        <v>6000</v>
      </c>
      <c r="F156" s="1151" t="s">
        <v>4718</v>
      </c>
      <c r="G156" s="759" t="s">
        <v>4719</v>
      </c>
      <c r="H156" s="1021" t="s">
        <v>4211</v>
      </c>
      <c r="I156" s="1021" t="s">
        <v>4274</v>
      </c>
      <c r="J156" s="1150" t="s">
        <v>4720</v>
      </c>
      <c r="K156" s="1152">
        <v>6</v>
      </c>
      <c r="L156" s="1151">
        <v>12</v>
      </c>
      <c r="M156" s="1164">
        <v>72000</v>
      </c>
      <c r="N156" s="1151">
        <v>2</v>
      </c>
      <c r="O156" s="1152">
        <v>6</v>
      </c>
      <c r="P156" s="1180">
        <v>36000</v>
      </c>
    </row>
    <row r="157" spans="1:16" ht="22.5" x14ac:dyDescent="0.2">
      <c r="A157" s="1179" t="s">
        <v>3910</v>
      </c>
      <c r="B157" s="1149" t="s">
        <v>13070</v>
      </c>
      <c r="C157" s="1149" t="s">
        <v>65</v>
      </c>
      <c r="D157" s="1150" t="s">
        <v>4437</v>
      </c>
      <c r="E157" s="1164">
        <v>12000</v>
      </c>
      <c r="F157" s="1151" t="s">
        <v>4721</v>
      </c>
      <c r="G157" s="759" t="s">
        <v>4722</v>
      </c>
      <c r="H157" s="1021" t="s">
        <v>4723</v>
      </c>
      <c r="I157" s="1021" t="s">
        <v>4274</v>
      </c>
      <c r="J157" s="1150" t="s">
        <v>4724</v>
      </c>
      <c r="K157" s="1152">
        <v>1</v>
      </c>
      <c r="L157" s="1151">
        <v>2</v>
      </c>
      <c r="M157" s="1164">
        <v>23200</v>
      </c>
      <c r="N157" s="1151"/>
      <c r="O157" s="1152" t="s">
        <v>4197</v>
      </c>
      <c r="P157" s="1180" t="s">
        <v>4197</v>
      </c>
    </row>
    <row r="158" spans="1:16" ht="12" customHeight="1" x14ac:dyDescent="0.2">
      <c r="A158" s="1179" t="s">
        <v>3910</v>
      </c>
      <c r="B158" s="1149" t="s">
        <v>13070</v>
      </c>
      <c r="C158" s="1149" t="s">
        <v>65</v>
      </c>
      <c r="D158" s="1150" t="s">
        <v>477</v>
      </c>
      <c r="E158" s="1164">
        <v>10000</v>
      </c>
      <c r="F158" s="1151" t="s">
        <v>4725</v>
      </c>
      <c r="G158" s="759" t="s">
        <v>4726</v>
      </c>
      <c r="H158" s="1021" t="s">
        <v>4422</v>
      </c>
      <c r="I158" s="1021" t="s">
        <v>4195</v>
      </c>
      <c r="J158" s="1150" t="s">
        <v>4727</v>
      </c>
      <c r="K158" s="1152">
        <v>6</v>
      </c>
      <c r="L158" s="1151">
        <v>12</v>
      </c>
      <c r="M158" s="1164">
        <v>120000</v>
      </c>
      <c r="N158" s="1151">
        <v>2</v>
      </c>
      <c r="O158" s="1152">
        <v>3</v>
      </c>
      <c r="P158" s="1180">
        <v>26666.67</v>
      </c>
    </row>
    <row r="159" spans="1:16" ht="12" customHeight="1" x14ac:dyDescent="0.2">
      <c r="A159" s="1179" t="s">
        <v>3910</v>
      </c>
      <c r="B159" s="1149" t="s">
        <v>13070</v>
      </c>
      <c r="C159" s="1149" t="s">
        <v>65</v>
      </c>
      <c r="D159" s="1150" t="s">
        <v>4248</v>
      </c>
      <c r="E159" s="1164">
        <v>4000</v>
      </c>
      <c r="F159" s="1151" t="s">
        <v>4728</v>
      </c>
      <c r="G159" s="759" t="s">
        <v>4729</v>
      </c>
      <c r="H159" s="1021" t="s">
        <v>4211</v>
      </c>
      <c r="I159" s="1021" t="s">
        <v>4195</v>
      </c>
      <c r="J159" s="1150" t="s">
        <v>4216</v>
      </c>
      <c r="K159" s="1152">
        <v>6</v>
      </c>
      <c r="L159" s="1151">
        <v>12</v>
      </c>
      <c r="M159" s="1164">
        <v>48000</v>
      </c>
      <c r="N159" s="1151">
        <v>2</v>
      </c>
      <c r="O159" s="1152">
        <v>6</v>
      </c>
      <c r="P159" s="1180">
        <v>24000</v>
      </c>
    </row>
    <row r="160" spans="1:16" ht="12" customHeight="1" x14ac:dyDescent="0.2">
      <c r="A160" s="1179" t="s">
        <v>3910</v>
      </c>
      <c r="B160" s="1149" t="s">
        <v>13070</v>
      </c>
      <c r="C160" s="1149" t="s">
        <v>65</v>
      </c>
      <c r="D160" s="1150" t="s">
        <v>4213</v>
      </c>
      <c r="E160" s="1164">
        <v>2600</v>
      </c>
      <c r="F160" s="1151" t="s">
        <v>4730</v>
      </c>
      <c r="G160" s="759" t="s">
        <v>4731</v>
      </c>
      <c r="H160" s="1021" t="s">
        <v>4206</v>
      </c>
      <c r="I160" s="1021" t="s">
        <v>4195</v>
      </c>
      <c r="J160" s="1150" t="s">
        <v>4207</v>
      </c>
      <c r="K160" s="1152">
        <v>7</v>
      </c>
      <c r="L160" s="1151">
        <v>12</v>
      </c>
      <c r="M160" s="1164">
        <v>31200</v>
      </c>
      <c r="N160" s="1151">
        <v>2</v>
      </c>
      <c r="O160" s="1152">
        <v>6</v>
      </c>
      <c r="P160" s="1180">
        <v>15600</v>
      </c>
    </row>
    <row r="161" spans="1:16" ht="12" customHeight="1" x14ac:dyDescent="0.2">
      <c r="A161" s="1179" t="s">
        <v>3910</v>
      </c>
      <c r="B161" s="1149" t="s">
        <v>13070</v>
      </c>
      <c r="C161" s="1149" t="s">
        <v>65</v>
      </c>
      <c r="D161" s="1150" t="s">
        <v>4732</v>
      </c>
      <c r="E161" s="1164">
        <v>15000</v>
      </c>
      <c r="F161" s="1151" t="s">
        <v>4733</v>
      </c>
      <c r="G161" s="759" t="s">
        <v>4734</v>
      </c>
      <c r="H161" s="1021" t="s">
        <v>4735</v>
      </c>
      <c r="I161" s="1021" t="s">
        <v>4220</v>
      </c>
      <c r="J161" s="1150" t="s">
        <v>4216</v>
      </c>
      <c r="K161" s="1152">
        <v>1</v>
      </c>
      <c r="L161" s="1151">
        <v>4</v>
      </c>
      <c r="M161" s="1164">
        <v>58000</v>
      </c>
      <c r="N161" s="1151">
        <v>1</v>
      </c>
      <c r="O161" s="1152">
        <v>6</v>
      </c>
      <c r="P161" s="1180">
        <v>90000</v>
      </c>
    </row>
    <row r="162" spans="1:16" ht="21.6" customHeight="1" x14ac:dyDescent="0.2">
      <c r="A162" s="1179" t="s">
        <v>3910</v>
      </c>
      <c r="B162" s="1149" t="s">
        <v>13070</v>
      </c>
      <c r="C162" s="1149" t="s">
        <v>65</v>
      </c>
      <c r="D162" s="1150" t="s">
        <v>4736</v>
      </c>
      <c r="E162" s="1164">
        <v>10000</v>
      </c>
      <c r="F162" s="1151" t="s">
        <v>4737</v>
      </c>
      <c r="G162" s="759" t="s">
        <v>4738</v>
      </c>
      <c r="H162" s="1021" t="s">
        <v>4239</v>
      </c>
      <c r="I162" s="1021" t="s">
        <v>4195</v>
      </c>
      <c r="J162" s="1150" t="s">
        <v>4235</v>
      </c>
      <c r="K162" s="1152">
        <v>6</v>
      </c>
      <c r="L162" s="1151">
        <v>12</v>
      </c>
      <c r="M162" s="1164">
        <v>120000</v>
      </c>
      <c r="N162" s="1151">
        <v>2</v>
      </c>
      <c r="O162" s="1152">
        <v>6</v>
      </c>
      <c r="P162" s="1180">
        <v>60000</v>
      </c>
    </row>
    <row r="163" spans="1:16" ht="22.9" customHeight="1" x14ac:dyDescent="0.2">
      <c r="A163" s="1179" t="s">
        <v>3910</v>
      </c>
      <c r="B163" s="1149" t="s">
        <v>13070</v>
      </c>
      <c r="C163" s="1149" t="s">
        <v>65</v>
      </c>
      <c r="D163" s="1150" t="s">
        <v>4739</v>
      </c>
      <c r="E163" s="1164">
        <v>9500</v>
      </c>
      <c r="F163" s="1151" t="s">
        <v>4740</v>
      </c>
      <c r="G163" s="759" t="s">
        <v>4741</v>
      </c>
      <c r="H163" s="1021" t="s">
        <v>4206</v>
      </c>
      <c r="I163" s="1021" t="s">
        <v>4195</v>
      </c>
      <c r="J163" s="1150" t="s">
        <v>4207</v>
      </c>
      <c r="K163" s="1152">
        <v>6</v>
      </c>
      <c r="L163" s="1151">
        <v>12</v>
      </c>
      <c r="M163" s="1164">
        <v>114000</v>
      </c>
      <c r="N163" s="1151">
        <v>2</v>
      </c>
      <c r="O163" s="1152">
        <v>6</v>
      </c>
      <c r="P163" s="1180">
        <v>57000</v>
      </c>
    </row>
    <row r="164" spans="1:16" ht="33.6" customHeight="1" x14ac:dyDescent="0.2">
      <c r="A164" s="1179" t="s">
        <v>3910</v>
      </c>
      <c r="B164" s="1149" t="s">
        <v>13070</v>
      </c>
      <c r="C164" s="1149" t="s">
        <v>65</v>
      </c>
      <c r="D164" s="1150" t="s">
        <v>4362</v>
      </c>
      <c r="E164" s="1164">
        <v>7000</v>
      </c>
      <c r="F164" s="1151" t="s">
        <v>4742</v>
      </c>
      <c r="G164" s="759" t="s">
        <v>4743</v>
      </c>
      <c r="H164" s="1021" t="s">
        <v>4744</v>
      </c>
      <c r="I164" s="1021" t="s">
        <v>4744</v>
      </c>
      <c r="J164" s="1150" t="s">
        <v>4744</v>
      </c>
      <c r="K164" s="1152">
        <v>1</v>
      </c>
      <c r="L164" s="1151">
        <v>4</v>
      </c>
      <c r="M164" s="1164">
        <v>21426.170000000002</v>
      </c>
      <c r="N164" s="1151"/>
      <c r="O164" s="1152" t="s">
        <v>4197</v>
      </c>
      <c r="P164" s="1180" t="s">
        <v>4197</v>
      </c>
    </row>
    <row r="165" spans="1:16" ht="12" customHeight="1" x14ac:dyDescent="0.2">
      <c r="A165" s="1179" t="s">
        <v>3910</v>
      </c>
      <c r="B165" s="1149" t="s">
        <v>13070</v>
      </c>
      <c r="C165" s="1149" t="s">
        <v>65</v>
      </c>
      <c r="D165" s="1150" t="s">
        <v>4495</v>
      </c>
      <c r="E165" s="1164">
        <v>4000</v>
      </c>
      <c r="F165" s="1151" t="s">
        <v>4745</v>
      </c>
      <c r="G165" s="759" t="s">
        <v>4746</v>
      </c>
      <c r="H165" s="1021" t="s">
        <v>4251</v>
      </c>
      <c r="I165" s="1021" t="s">
        <v>4252</v>
      </c>
      <c r="J165" s="1150" t="s">
        <v>4253</v>
      </c>
      <c r="K165" s="1152">
        <v>6</v>
      </c>
      <c r="L165" s="1151">
        <v>12</v>
      </c>
      <c r="M165" s="1164">
        <v>48000</v>
      </c>
      <c r="N165" s="1151">
        <v>2</v>
      </c>
      <c r="O165" s="1152">
        <v>6</v>
      </c>
      <c r="P165" s="1180">
        <v>24000</v>
      </c>
    </row>
    <row r="166" spans="1:16" ht="12" customHeight="1" x14ac:dyDescent="0.2">
      <c r="A166" s="1179" t="s">
        <v>3910</v>
      </c>
      <c r="B166" s="1149" t="s">
        <v>13070</v>
      </c>
      <c r="C166" s="1149" t="s">
        <v>65</v>
      </c>
      <c r="D166" s="1150" t="s">
        <v>4747</v>
      </c>
      <c r="E166" s="1164">
        <v>10000</v>
      </c>
      <c r="F166" s="1151" t="s">
        <v>4748</v>
      </c>
      <c r="G166" s="759" t="s">
        <v>4749</v>
      </c>
      <c r="H166" s="1021" t="s">
        <v>4314</v>
      </c>
      <c r="I166" s="1021" t="s">
        <v>4195</v>
      </c>
      <c r="J166" s="1150" t="s">
        <v>4381</v>
      </c>
      <c r="K166" s="1152">
        <v>6</v>
      </c>
      <c r="L166" s="1151">
        <v>12</v>
      </c>
      <c r="M166" s="1164">
        <v>119666.67</v>
      </c>
      <c r="N166" s="1151">
        <v>2</v>
      </c>
      <c r="O166" s="1152">
        <v>6</v>
      </c>
      <c r="P166" s="1180">
        <v>60000</v>
      </c>
    </row>
    <row r="167" spans="1:16" ht="12" customHeight="1" x14ac:dyDescent="0.2">
      <c r="A167" s="1179" t="s">
        <v>3910</v>
      </c>
      <c r="B167" s="1149" t="s">
        <v>13070</v>
      </c>
      <c r="C167" s="1149" t="s">
        <v>65</v>
      </c>
      <c r="D167" s="1150" t="s">
        <v>4750</v>
      </c>
      <c r="E167" s="1164">
        <v>7000</v>
      </c>
      <c r="F167" s="1151" t="s">
        <v>4751</v>
      </c>
      <c r="G167" s="759" t="s">
        <v>4752</v>
      </c>
      <c r="H167" s="1021" t="s">
        <v>4239</v>
      </c>
      <c r="I167" s="1021" t="s">
        <v>4195</v>
      </c>
      <c r="J167" s="1150" t="s">
        <v>4235</v>
      </c>
      <c r="K167" s="1152">
        <v>1</v>
      </c>
      <c r="L167" s="1151">
        <v>3</v>
      </c>
      <c r="M167" s="1164">
        <v>14466.67</v>
      </c>
      <c r="N167" s="1151"/>
      <c r="O167" s="1152" t="s">
        <v>4197</v>
      </c>
      <c r="P167" s="1180" t="s">
        <v>4197</v>
      </c>
    </row>
    <row r="168" spans="1:16" ht="12" customHeight="1" x14ac:dyDescent="0.2">
      <c r="A168" s="1179" t="s">
        <v>3910</v>
      </c>
      <c r="B168" s="1149" t="s">
        <v>13070</v>
      </c>
      <c r="C168" s="1149" t="s">
        <v>65</v>
      </c>
      <c r="D168" s="1150" t="s">
        <v>4753</v>
      </c>
      <c r="E168" s="1164">
        <v>15600</v>
      </c>
      <c r="F168" s="1151" t="s">
        <v>4754</v>
      </c>
      <c r="G168" s="759" t="s">
        <v>4755</v>
      </c>
      <c r="H168" s="1021" t="s">
        <v>4206</v>
      </c>
      <c r="I168" s="1021" t="s">
        <v>4220</v>
      </c>
      <c r="J168" s="1150" t="s">
        <v>4207</v>
      </c>
      <c r="K168" s="1152">
        <v>1</v>
      </c>
      <c r="L168" s="1151">
        <v>2</v>
      </c>
      <c r="M168" s="1164">
        <v>9143.57</v>
      </c>
      <c r="N168" s="1151"/>
      <c r="O168" s="1152" t="s">
        <v>4197</v>
      </c>
      <c r="P168" s="1180" t="s">
        <v>4197</v>
      </c>
    </row>
    <row r="169" spans="1:16" ht="22.5" x14ac:dyDescent="0.2">
      <c r="A169" s="1179" t="s">
        <v>3910</v>
      </c>
      <c r="B169" s="1149" t="s">
        <v>13070</v>
      </c>
      <c r="C169" s="1149" t="s">
        <v>65</v>
      </c>
      <c r="D169" s="1150" t="s">
        <v>4756</v>
      </c>
      <c r="E169" s="1164">
        <v>3000</v>
      </c>
      <c r="F169" s="1151" t="s">
        <v>4757</v>
      </c>
      <c r="G169" s="759" t="s">
        <v>4758</v>
      </c>
      <c r="H169" s="1021" t="s">
        <v>4534</v>
      </c>
      <c r="I169" s="1021" t="s">
        <v>4252</v>
      </c>
      <c r="J169" s="1150" t="s">
        <v>4759</v>
      </c>
      <c r="K169" s="1152">
        <v>5</v>
      </c>
      <c r="L169" s="1151">
        <v>12</v>
      </c>
      <c r="M169" s="1164">
        <v>36000</v>
      </c>
      <c r="N169" s="1151">
        <v>2</v>
      </c>
      <c r="O169" s="1152">
        <v>6</v>
      </c>
      <c r="P169" s="1180">
        <v>18000</v>
      </c>
    </row>
    <row r="170" spans="1:16" ht="22.5" x14ac:dyDescent="0.2">
      <c r="A170" s="1179" t="s">
        <v>3910</v>
      </c>
      <c r="B170" s="1149" t="s">
        <v>13070</v>
      </c>
      <c r="C170" s="1149" t="s">
        <v>65</v>
      </c>
      <c r="D170" s="1150" t="s">
        <v>4760</v>
      </c>
      <c r="E170" s="1164">
        <v>15600</v>
      </c>
      <c r="F170" s="1151" t="s">
        <v>4761</v>
      </c>
      <c r="G170" s="759" t="s">
        <v>4762</v>
      </c>
      <c r="H170" s="1021" t="s">
        <v>4385</v>
      </c>
      <c r="I170" s="1021" t="s">
        <v>4195</v>
      </c>
      <c r="J170" s="1150" t="s">
        <v>4243</v>
      </c>
      <c r="K170" s="1152">
        <v>1</v>
      </c>
      <c r="L170" s="1151">
        <v>1</v>
      </c>
      <c r="M170" s="1164">
        <v>9143.57</v>
      </c>
      <c r="N170" s="1151"/>
      <c r="O170" s="1152" t="s">
        <v>4197</v>
      </c>
      <c r="P170" s="1180" t="s">
        <v>4197</v>
      </c>
    </row>
    <row r="171" spans="1:16" ht="13.9" customHeight="1" x14ac:dyDescent="0.2">
      <c r="A171" s="1179" t="s">
        <v>3910</v>
      </c>
      <c r="B171" s="1149" t="s">
        <v>13070</v>
      </c>
      <c r="C171" s="1149" t="s">
        <v>65</v>
      </c>
      <c r="D171" s="1150" t="s">
        <v>4763</v>
      </c>
      <c r="E171" s="1164">
        <v>7500</v>
      </c>
      <c r="F171" s="1151" t="s">
        <v>4764</v>
      </c>
      <c r="G171" s="759" t="s">
        <v>4765</v>
      </c>
      <c r="H171" s="1021" t="s">
        <v>4466</v>
      </c>
      <c r="I171" s="1021" t="s">
        <v>4195</v>
      </c>
      <c r="J171" s="1150" t="s">
        <v>4766</v>
      </c>
      <c r="K171" s="1152">
        <v>6</v>
      </c>
      <c r="L171" s="1151">
        <v>12</v>
      </c>
      <c r="M171" s="1164">
        <v>90000</v>
      </c>
      <c r="N171" s="1151">
        <v>2</v>
      </c>
      <c r="O171" s="1152">
        <v>6</v>
      </c>
      <c r="P171" s="1180">
        <v>45000</v>
      </c>
    </row>
    <row r="172" spans="1:16" ht="13.9" customHeight="1" x14ac:dyDescent="0.2">
      <c r="A172" s="1179" t="s">
        <v>3910</v>
      </c>
      <c r="B172" s="1149" t="s">
        <v>13070</v>
      </c>
      <c r="C172" s="1149" t="s">
        <v>65</v>
      </c>
      <c r="D172" s="1150" t="s">
        <v>4767</v>
      </c>
      <c r="E172" s="1164">
        <v>10000</v>
      </c>
      <c r="F172" s="1151" t="s">
        <v>4768</v>
      </c>
      <c r="G172" s="759" t="s">
        <v>4769</v>
      </c>
      <c r="H172" s="1021" t="s">
        <v>4206</v>
      </c>
      <c r="I172" s="1021" t="s">
        <v>4195</v>
      </c>
      <c r="J172" s="1150" t="s">
        <v>4243</v>
      </c>
      <c r="K172" s="1152">
        <v>6</v>
      </c>
      <c r="L172" s="1151">
        <v>11</v>
      </c>
      <c r="M172" s="1164">
        <v>98990.23</v>
      </c>
      <c r="N172" s="1151"/>
      <c r="O172" s="1152" t="s">
        <v>4197</v>
      </c>
      <c r="P172" s="1180" t="s">
        <v>4197</v>
      </c>
    </row>
    <row r="173" spans="1:16" ht="13.9" customHeight="1" x14ac:dyDescent="0.2">
      <c r="A173" s="1179" t="s">
        <v>3910</v>
      </c>
      <c r="B173" s="1149" t="s">
        <v>13070</v>
      </c>
      <c r="C173" s="1149" t="s">
        <v>65</v>
      </c>
      <c r="D173" s="1150" t="s">
        <v>4770</v>
      </c>
      <c r="E173" s="1164">
        <v>12000</v>
      </c>
      <c r="F173" s="1151" t="s">
        <v>4771</v>
      </c>
      <c r="G173" s="759" t="s">
        <v>4772</v>
      </c>
      <c r="H173" s="1021" t="s">
        <v>4206</v>
      </c>
      <c r="I173" s="1021" t="s">
        <v>4195</v>
      </c>
      <c r="J173" s="1150" t="s">
        <v>4207</v>
      </c>
      <c r="K173" s="1152">
        <v>2</v>
      </c>
      <c r="L173" s="1151">
        <v>6</v>
      </c>
      <c r="M173" s="1164">
        <v>70400</v>
      </c>
      <c r="N173" s="1151"/>
      <c r="O173" s="1152" t="s">
        <v>4197</v>
      </c>
      <c r="P173" s="1180" t="s">
        <v>4197</v>
      </c>
    </row>
    <row r="174" spans="1:16" ht="13.9" customHeight="1" x14ac:dyDescent="0.2">
      <c r="A174" s="1179" t="s">
        <v>3910</v>
      </c>
      <c r="B174" s="1149" t="s">
        <v>13070</v>
      </c>
      <c r="C174" s="1149" t="s">
        <v>65</v>
      </c>
      <c r="D174" s="1150" t="s">
        <v>4203</v>
      </c>
      <c r="E174" s="1164">
        <v>14000</v>
      </c>
      <c r="F174" s="1151" t="s">
        <v>4773</v>
      </c>
      <c r="G174" s="759" t="s">
        <v>4774</v>
      </c>
      <c r="H174" s="1021" t="s">
        <v>4206</v>
      </c>
      <c r="I174" s="1021" t="s">
        <v>4195</v>
      </c>
      <c r="J174" s="1150" t="s">
        <v>4207</v>
      </c>
      <c r="K174" s="1152">
        <v>3</v>
      </c>
      <c r="L174" s="1151">
        <v>7</v>
      </c>
      <c r="M174" s="1164">
        <v>95733.98</v>
      </c>
      <c r="N174" s="1151"/>
      <c r="O174" s="1152" t="s">
        <v>4197</v>
      </c>
      <c r="P174" s="1180" t="s">
        <v>4197</v>
      </c>
    </row>
    <row r="175" spans="1:16" ht="21.6" customHeight="1" x14ac:dyDescent="0.2">
      <c r="A175" s="1179" t="s">
        <v>3910</v>
      </c>
      <c r="B175" s="1149" t="s">
        <v>13070</v>
      </c>
      <c r="C175" s="1149" t="s">
        <v>65</v>
      </c>
      <c r="D175" s="1150" t="s">
        <v>477</v>
      </c>
      <c r="E175" s="1164">
        <v>12000</v>
      </c>
      <c r="F175" s="1151" t="s">
        <v>4775</v>
      </c>
      <c r="G175" s="759" t="s">
        <v>4776</v>
      </c>
      <c r="H175" s="1021" t="s">
        <v>4777</v>
      </c>
      <c r="I175" s="1021" t="s">
        <v>4195</v>
      </c>
      <c r="J175" s="1150" t="s">
        <v>4778</v>
      </c>
      <c r="K175" s="1152">
        <v>6</v>
      </c>
      <c r="L175" s="1151">
        <v>12</v>
      </c>
      <c r="M175" s="1164">
        <v>143600</v>
      </c>
      <c r="N175" s="1151">
        <v>2</v>
      </c>
      <c r="O175" s="1152">
        <v>6</v>
      </c>
      <c r="P175" s="1180">
        <v>72000</v>
      </c>
    </row>
    <row r="176" spans="1:16" ht="12.6" customHeight="1" x14ac:dyDescent="0.2">
      <c r="A176" s="1179" t="s">
        <v>3910</v>
      </c>
      <c r="B176" s="1149" t="s">
        <v>13070</v>
      </c>
      <c r="C176" s="1149" t="s">
        <v>65</v>
      </c>
      <c r="D176" s="1150" t="s">
        <v>4213</v>
      </c>
      <c r="E176" s="1164">
        <v>5000</v>
      </c>
      <c r="F176" s="1151" t="s">
        <v>4779</v>
      </c>
      <c r="G176" s="759" t="s">
        <v>4780</v>
      </c>
      <c r="H176" s="1021" t="s">
        <v>4206</v>
      </c>
      <c r="I176" s="1021" t="s">
        <v>4195</v>
      </c>
      <c r="J176" s="1150" t="s">
        <v>4207</v>
      </c>
      <c r="K176" s="1152">
        <v>7</v>
      </c>
      <c r="L176" s="1151">
        <v>12</v>
      </c>
      <c r="M176" s="1164">
        <v>59666.66</v>
      </c>
      <c r="N176" s="1151">
        <v>2</v>
      </c>
      <c r="O176" s="1152">
        <v>6</v>
      </c>
      <c r="P176" s="1180">
        <v>30000</v>
      </c>
    </row>
    <row r="177" spans="1:16" ht="12.6" customHeight="1" x14ac:dyDescent="0.2">
      <c r="A177" s="1179" t="s">
        <v>3910</v>
      </c>
      <c r="B177" s="1149" t="s">
        <v>13070</v>
      </c>
      <c r="C177" s="1149" t="s">
        <v>65</v>
      </c>
      <c r="D177" s="1150" t="s">
        <v>4390</v>
      </c>
      <c r="E177" s="1164">
        <v>15600</v>
      </c>
      <c r="F177" s="1151" t="s">
        <v>4781</v>
      </c>
      <c r="G177" s="759" t="s">
        <v>4782</v>
      </c>
      <c r="H177" s="1021" t="s">
        <v>4634</v>
      </c>
      <c r="I177" s="1021" t="s">
        <v>4220</v>
      </c>
      <c r="J177" s="1150" t="s">
        <v>4783</v>
      </c>
      <c r="K177" s="1152">
        <v>1</v>
      </c>
      <c r="L177" s="1151">
        <v>1</v>
      </c>
      <c r="M177" s="1164">
        <v>9600.75</v>
      </c>
      <c r="N177" s="1151"/>
      <c r="O177" s="1152" t="s">
        <v>4197</v>
      </c>
      <c r="P177" s="1180" t="s">
        <v>4197</v>
      </c>
    </row>
    <row r="178" spans="1:16" ht="12.6" customHeight="1" x14ac:dyDescent="0.2">
      <c r="A178" s="1179" t="s">
        <v>3910</v>
      </c>
      <c r="B178" s="1149" t="s">
        <v>13070</v>
      </c>
      <c r="C178" s="1149" t="s">
        <v>65</v>
      </c>
      <c r="D178" s="1150" t="s">
        <v>4784</v>
      </c>
      <c r="E178" s="1164">
        <v>3000</v>
      </c>
      <c r="F178" s="1151" t="s">
        <v>4785</v>
      </c>
      <c r="G178" s="759" t="s">
        <v>4786</v>
      </c>
      <c r="H178" s="1021" t="s">
        <v>4357</v>
      </c>
      <c r="I178" s="1021" t="s">
        <v>3042</v>
      </c>
      <c r="J178" s="1150" t="s">
        <v>4358</v>
      </c>
      <c r="K178" s="1152">
        <v>1</v>
      </c>
      <c r="L178" s="1151">
        <v>6</v>
      </c>
      <c r="M178" s="1164">
        <v>17403</v>
      </c>
      <c r="N178" s="1151"/>
      <c r="O178" s="1152" t="s">
        <v>4197</v>
      </c>
      <c r="P178" s="1180" t="s">
        <v>4197</v>
      </c>
    </row>
    <row r="179" spans="1:16" ht="12.6" customHeight="1" x14ac:dyDescent="0.2">
      <c r="A179" s="1179" t="s">
        <v>3910</v>
      </c>
      <c r="B179" s="1149" t="s">
        <v>13070</v>
      </c>
      <c r="C179" s="1149" t="s">
        <v>65</v>
      </c>
      <c r="D179" s="1150" t="s">
        <v>4787</v>
      </c>
      <c r="E179" s="1164">
        <v>7000</v>
      </c>
      <c r="F179" s="1151" t="s">
        <v>4788</v>
      </c>
      <c r="G179" s="759" t="s">
        <v>4789</v>
      </c>
      <c r="H179" s="1021" t="s">
        <v>4267</v>
      </c>
      <c r="I179" s="1021" t="s">
        <v>4274</v>
      </c>
      <c r="J179" s="1150" t="s">
        <v>4790</v>
      </c>
      <c r="K179" s="1152">
        <v>6</v>
      </c>
      <c r="L179" s="1151">
        <v>12</v>
      </c>
      <c r="M179" s="1164">
        <v>84000</v>
      </c>
      <c r="N179" s="1151">
        <v>2</v>
      </c>
      <c r="O179" s="1152">
        <v>6</v>
      </c>
      <c r="P179" s="1180">
        <v>42000</v>
      </c>
    </row>
    <row r="180" spans="1:16" ht="12.6" customHeight="1" x14ac:dyDescent="0.2">
      <c r="A180" s="1179" t="s">
        <v>3910</v>
      </c>
      <c r="B180" s="1149" t="s">
        <v>13070</v>
      </c>
      <c r="C180" s="1149" t="s">
        <v>65</v>
      </c>
      <c r="D180" s="1150" t="s">
        <v>4213</v>
      </c>
      <c r="E180" s="1164">
        <v>7500</v>
      </c>
      <c r="F180" s="1151" t="s">
        <v>4791</v>
      </c>
      <c r="G180" s="759" t="s">
        <v>4792</v>
      </c>
      <c r="H180" s="1021" t="s">
        <v>4466</v>
      </c>
      <c r="I180" s="1021" t="s">
        <v>4195</v>
      </c>
      <c r="J180" s="1150" t="s">
        <v>4766</v>
      </c>
      <c r="K180" s="1152">
        <v>6</v>
      </c>
      <c r="L180" s="1151">
        <v>12</v>
      </c>
      <c r="M180" s="1164">
        <v>108000</v>
      </c>
      <c r="N180" s="1151">
        <v>2</v>
      </c>
      <c r="O180" s="1152">
        <v>6</v>
      </c>
      <c r="P180" s="1180">
        <v>54000</v>
      </c>
    </row>
    <row r="181" spans="1:16" ht="12.6" customHeight="1" x14ac:dyDescent="0.2">
      <c r="A181" s="1179" t="s">
        <v>3910</v>
      </c>
      <c r="B181" s="1149" t="s">
        <v>13070</v>
      </c>
      <c r="C181" s="1149" t="s">
        <v>65</v>
      </c>
      <c r="D181" s="1150" t="s">
        <v>4770</v>
      </c>
      <c r="E181" s="1164">
        <v>12000</v>
      </c>
      <c r="F181" s="1151" t="s">
        <v>4793</v>
      </c>
      <c r="G181" s="759" t="s">
        <v>4794</v>
      </c>
      <c r="H181" s="1021" t="s">
        <v>4206</v>
      </c>
      <c r="I181" s="1021" t="s">
        <v>4195</v>
      </c>
      <c r="J181" s="1150" t="s">
        <v>4207</v>
      </c>
      <c r="K181" s="1152">
        <v>3</v>
      </c>
      <c r="L181" s="1151">
        <v>7</v>
      </c>
      <c r="M181" s="1164">
        <v>78540.94</v>
      </c>
      <c r="N181" s="1151"/>
      <c r="O181" s="1152" t="s">
        <v>4197</v>
      </c>
      <c r="P181" s="1180" t="s">
        <v>4197</v>
      </c>
    </row>
    <row r="182" spans="1:16" ht="12.6" customHeight="1" x14ac:dyDescent="0.2">
      <c r="A182" s="1179" t="s">
        <v>3910</v>
      </c>
      <c r="B182" s="1149" t="s">
        <v>13070</v>
      </c>
      <c r="C182" s="1149" t="s">
        <v>65</v>
      </c>
      <c r="D182" s="1150" t="s">
        <v>4795</v>
      </c>
      <c r="E182" s="1164">
        <v>10000</v>
      </c>
      <c r="F182" s="1151" t="s">
        <v>4796</v>
      </c>
      <c r="G182" s="759" t="s">
        <v>4797</v>
      </c>
      <c r="H182" s="1021" t="s">
        <v>4798</v>
      </c>
      <c r="I182" s="1021" t="s">
        <v>4195</v>
      </c>
      <c r="J182" s="1150" t="s">
        <v>4799</v>
      </c>
      <c r="K182" s="1152">
        <v>1</v>
      </c>
      <c r="L182" s="1151">
        <v>1</v>
      </c>
      <c r="M182" s="1164">
        <v>9666.67</v>
      </c>
      <c r="N182" s="1151"/>
      <c r="O182" s="1152" t="s">
        <v>4197</v>
      </c>
      <c r="P182" s="1180" t="s">
        <v>4197</v>
      </c>
    </row>
    <row r="183" spans="1:16" ht="12.6" customHeight="1" x14ac:dyDescent="0.2">
      <c r="A183" s="1179" t="s">
        <v>3910</v>
      </c>
      <c r="B183" s="1149" t="s">
        <v>13070</v>
      </c>
      <c r="C183" s="1149" t="s">
        <v>65</v>
      </c>
      <c r="D183" s="1150" t="s">
        <v>4800</v>
      </c>
      <c r="E183" s="1164">
        <v>13000</v>
      </c>
      <c r="F183" s="1151" t="s">
        <v>4801</v>
      </c>
      <c r="G183" s="759" t="s">
        <v>4802</v>
      </c>
      <c r="H183" s="1021" t="s">
        <v>4803</v>
      </c>
      <c r="I183" s="1021" t="s">
        <v>4195</v>
      </c>
      <c r="J183" s="1150" t="s">
        <v>4804</v>
      </c>
      <c r="K183" s="1152">
        <v>4</v>
      </c>
      <c r="L183" s="1151">
        <v>8</v>
      </c>
      <c r="M183" s="1164">
        <v>100748.61</v>
      </c>
      <c r="N183" s="1151"/>
      <c r="O183" s="1152" t="s">
        <v>4197</v>
      </c>
      <c r="P183" s="1180" t="s">
        <v>4197</v>
      </c>
    </row>
    <row r="184" spans="1:16" ht="12.6" customHeight="1" x14ac:dyDescent="0.2">
      <c r="A184" s="1179" t="s">
        <v>3910</v>
      </c>
      <c r="B184" s="1149" t="s">
        <v>13070</v>
      </c>
      <c r="C184" s="1149" t="s">
        <v>65</v>
      </c>
      <c r="D184" s="1150" t="s">
        <v>4805</v>
      </c>
      <c r="E184" s="1164">
        <v>15600</v>
      </c>
      <c r="F184" s="1151" t="s">
        <v>4806</v>
      </c>
      <c r="G184" s="759" t="s">
        <v>4807</v>
      </c>
      <c r="H184" s="1021" t="s">
        <v>4206</v>
      </c>
      <c r="I184" s="1021" t="s">
        <v>4309</v>
      </c>
      <c r="J184" s="1150" t="s">
        <v>4207</v>
      </c>
      <c r="K184" s="1152">
        <v>1</v>
      </c>
      <c r="L184" s="1151">
        <v>6</v>
      </c>
      <c r="M184" s="1164">
        <v>78329.929999999993</v>
      </c>
      <c r="N184" s="1151"/>
      <c r="O184" s="1152" t="s">
        <v>4197</v>
      </c>
      <c r="P184" s="1180" t="s">
        <v>4197</v>
      </c>
    </row>
    <row r="185" spans="1:16" ht="12.6" customHeight="1" x14ac:dyDescent="0.2">
      <c r="A185" s="1179" t="s">
        <v>3910</v>
      </c>
      <c r="B185" s="1149" t="s">
        <v>13070</v>
      </c>
      <c r="C185" s="1149" t="s">
        <v>65</v>
      </c>
      <c r="D185" s="1150" t="s">
        <v>4808</v>
      </c>
      <c r="E185" s="1164">
        <v>5500</v>
      </c>
      <c r="F185" s="1151" t="s">
        <v>4809</v>
      </c>
      <c r="G185" s="759" t="s">
        <v>4810</v>
      </c>
      <c r="H185" s="1021" t="s">
        <v>4314</v>
      </c>
      <c r="I185" s="1021" t="s">
        <v>4195</v>
      </c>
      <c r="J185" s="1150" t="s">
        <v>4315</v>
      </c>
      <c r="K185" s="1152">
        <v>6</v>
      </c>
      <c r="L185" s="1151">
        <v>12</v>
      </c>
      <c r="M185" s="1164">
        <v>66000</v>
      </c>
      <c r="N185" s="1151">
        <v>2</v>
      </c>
      <c r="O185" s="1152">
        <v>6</v>
      </c>
      <c r="P185" s="1180">
        <v>33000</v>
      </c>
    </row>
    <row r="186" spans="1:16" ht="12.6" customHeight="1" x14ac:dyDescent="0.2">
      <c r="A186" s="1179" t="s">
        <v>3910</v>
      </c>
      <c r="B186" s="1149" t="s">
        <v>13070</v>
      </c>
      <c r="C186" s="1149" t="s">
        <v>65</v>
      </c>
      <c r="D186" s="1150" t="s">
        <v>4248</v>
      </c>
      <c r="E186" s="1164">
        <v>5000</v>
      </c>
      <c r="F186" s="1151" t="s">
        <v>4811</v>
      </c>
      <c r="G186" s="759" t="s">
        <v>4812</v>
      </c>
      <c r="H186" s="1021" t="s">
        <v>4349</v>
      </c>
      <c r="I186" s="1021" t="s">
        <v>4195</v>
      </c>
      <c r="J186" s="1150" t="s">
        <v>4813</v>
      </c>
      <c r="K186" s="1152">
        <v>6</v>
      </c>
      <c r="L186" s="1151">
        <v>12</v>
      </c>
      <c r="M186" s="1164">
        <v>60000</v>
      </c>
      <c r="N186" s="1151">
        <v>2</v>
      </c>
      <c r="O186" s="1152">
        <v>6</v>
      </c>
      <c r="P186" s="1180">
        <v>30000</v>
      </c>
    </row>
    <row r="187" spans="1:16" ht="12.6" customHeight="1" x14ac:dyDescent="0.2">
      <c r="A187" s="1179" t="s">
        <v>3910</v>
      </c>
      <c r="B187" s="1149" t="s">
        <v>13070</v>
      </c>
      <c r="C187" s="1149" t="s">
        <v>65</v>
      </c>
      <c r="D187" s="1150" t="s">
        <v>4814</v>
      </c>
      <c r="E187" s="1164">
        <v>2500</v>
      </c>
      <c r="F187" s="1151" t="s">
        <v>4815</v>
      </c>
      <c r="G187" s="759" t="s">
        <v>4816</v>
      </c>
      <c r="H187" s="1021" t="s">
        <v>4422</v>
      </c>
      <c r="I187" s="1021" t="s">
        <v>4195</v>
      </c>
      <c r="J187" s="1150" t="s">
        <v>4423</v>
      </c>
      <c r="K187" s="1152">
        <v>6</v>
      </c>
      <c r="L187" s="1151">
        <v>12</v>
      </c>
      <c r="M187" s="1164">
        <v>30000</v>
      </c>
      <c r="N187" s="1151">
        <v>2</v>
      </c>
      <c r="O187" s="1152">
        <v>6</v>
      </c>
      <c r="P187" s="1180">
        <v>15000</v>
      </c>
    </row>
    <row r="188" spans="1:16" ht="22.5" x14ac:dyDescent="0.2">
      <c r="A188" s="1179" t="s">
        <v>3910</v>
      </c>
      <c r="B188" s="1149" t="s">
        <v>13070</v>
      </c>
      <c r="C188" s="1149" t="s">
        <v>65</v>
      </c>
      <c r="D188" s="1150" t="s">
        <v>4817</v>
      </c>
      <c r="E188" s="1164">
        <v>12000</v>
      </c>
      <c r="F188" s="1151" t="s">
        <v>4818</v>
      </c>
      <c r="G188" s="759" t="s">
        <v>4819</v>
      </c>
      <c r="H188" s="1021" t="s">
        <v>4413</v>
      </c>
      <c r="I188" s="1021" t="s">
        <v>4195</v>
      </c>
      <c r="J188" s="1150" t="s">
        <v>4820</v>
      </c>
      <c r="K188" s="1152">
        <v>6</v>
      </c>
      <c r="L188" s="1151">
        <v>10</v>
      </c>
      <c r="M188" s="1164">
        <v>115600</v>
      </c>
      <c r="N188" s="1151">
        <v>2</v>
      </c>
      <c r="O188" s="1152">
        <v>6</v>
      </c>
      <c r="P188" s="1180">
        <v>72000</v>
      </c>
    </row>
    <row r="189" spans="1:16" ht="22.5" x14ac:dyDescent="0.2">
      <c r="A189" s="1179" t="s">
        <v>3910</v>
      </c>
      <c r="B189" s="1149" t="s">
        <v>13070</v>
      </c>
      <c r="C189" s="1149" t="s">
        <v>65</v>
      </c>
      <c r="D189" s="1150" t="s">
        <v>4821</v>
      </c>
      <c r="E189" s="1164">
        <v>7000</v>
      </c>
      <c r="F189" s="1151" t="s">
        <v>4822</v>
      </c>
      <c r="G189" s="759" t="s">
        <v>4823</v>
      </c>
      <c r="H189" s="1021" t="s">
        <v>4257</v>
      </c>
      <c r="I189" s="1021" t="s">
        <v>4274</v>
      </c>
      <c r="J189" s="1150" t="s">
        <v>4824</v>
      </c>
      <c r="K189" s="1152">
        <v>1</v>
      </c>
      <c r="L189" s="1151">
        <v>1</v>
      </c>
      <c r="M189" s="1164">
        <v>7000</v>
      </c>
      <c r="N189" s="1151"/>
      <c r="O189" s="1152" t="s">
        <v>4197</v>
      </c>
      <c r="P189" s="1180" t="s">
        <v>4197</v>
      </c>
    </row>
    <row r="190" spans="1:16" ht="15" customHeight="1" x14ac:dyDescent="0.2">
      <c r="A190" s="1179" t="s">
        <v>3910</v>
      </c>
      <c r="B190" s="1149" t="s">
        <v>13070</v>
      </c>
      <c r="C190" s="1149" t="s">
        <v>65</v>
      </c>
      <c r="D190" s="1150" t="s">
        <v>4554</v>
      </c>
      <c r="E190" s="1164">
        <v>3500</v>
      </c>
      <c r="F190" s="1151" t="s">
        <v>4825</v>
      </c>
      <c r="G190" s="759" t="s">
        <v>4826</v>
      </c>
      <c r="H190" s="1021" t="s">
        <v>4357</v>
      </c>
      <c r="I190" s="1021" t="s">
        <v>3042</v>
      </c>
      <c r="J190" s="1150" t="s">
        <v>4358</v>
      </c>
      <c r="K190" s="1152">
        <v>6</v>
      </c>
      <c r="L190" s="1151">
        <v>12</v>
      </c>
      <c r="M190" s="1164">
        <v>42000</v>
      </c>
      <c r="N190" s="1151">
        <v>2</v>
      </c>
      <c r="O190" s="1152">
        <v>6</v>
      </c>
      <c r="P190" s="1180">
        <v>21000</v>
      </c>
    </row>
    <row r="191" spans="1:16" ht="27.6" customHeight="1" x14ac:dyDescent="0.2">
      <c r="A191" s="1179" t="s">
        <v>3910</v>
      </c>
      <c r="B191" s="1149" t="s">
        <v>13070</v>
      </c>
      <c r="C191" s="1149" t="s">
        <v>65</v>
      </c>
      <c r="D191" s="1150" t="s">
        <v>4827</v>
      </c>
      <c r="E191" s="1164">
        <v>13000</v>
      </c>
      <c r="F191" s="1151" t="s">
        <v>4828</v>
      </c>
      <c r="G191" s="759" t="s">
        <v>4829</v>
      </c>
      <c r="H191" s="1021" t="s">
        <v>4830</v>
      </c>
      <c r="I191" s="1021" t="s">
        <v>4195</v>
      </c>
      <c r="J191" s="1150" t="s">
        <v>4830</v>
      </c>
      <c r="K191" s="1152">
        <v>6</v>
      </c>
      <c r="L191" s="1151">
        <v>12</v>
      </c>
      <c r="M191" s="1164">
        <v>150462</v>
      </c>
      <c r="N191" s="1151">
        <v>2</v>
      </c>
      <c r="O191" s="1152">
        <v>6</v>
      </c>
      <c r="P191" s="1180">
        <v>78000</v>
      </c>
    </row>
    <row r="192" spans="1:16" ht="14.45" customHeight="1" x14ac:dyDescent="0.2">
      <c r="A192" s="1179" t="s">
        <v>3910</v>
      </c>
      <c r="B192" s="1149" t="s">
        <v>13070</v>
      </c>
      <c r="C192" s="1149" t="s">
        <v>65</v>
      </c>
      <c r="D192" s="1150" t="s">
        <v>4831</v>
      </c>
      <c r="E192" s="1164">
        <v>8000</v>
      </c>
      <c r="F192" s="1151" t="s">
        <v>4832</v>
      </c>
      <c r="G192" s="759" t="s">
        <v>4833</v>
      </c>
      <c r="H192" s="1021" t="s">
        <v>4452</v>
      </c>
      <c r="I192" s="1021" t="s">
        <v>4195</v>
      </c>
      <c r="J192" s="1150" t="s">
        <v>4834</v>
      </c>
      <c r="K192" s="1152">
        <v>5</v>
      </c>
      <c r="L192" s="1151">
        <v>9</v>
      </c>
      <c r="M192" s="1164">
        <v>69814.17</v>
      </c>
      <c r="N192" s="1151"/>
      <c r="O192" s="1152" t="s">
        <v>4197</v>
      </c>
      <c r="P192" s="1180" t="s">
        <v>4197</v>
      </c>
    </row>
    <row r="193" spans="1:16" ht="14.45" customHeight="1" x14ac:dyDescent="0.2">
      <c r="A193" s="1179" t="s">
        <v>3910</v>
      </c>
      <c r="B193" s="1149" t="s">
        <v>13070</v>
      </c>
      <c r="C193" s="1149" t="s">
        <v>65</v>
      </c>
      <c r="D193" s="1150" t="s">
        <v>4835</v>
      </c>
      <c r="E193" s="1164">
        <v>10000</v>
      </c>
      <c r="F193" s="1151" t="s">
        <v>4836</v>
      </c>
      <c r="G193" s="759" t="s">
        <v>4837</v>
      </c>
      <c r="H193" s="1021" t="s">
        <v>4267</v>
      </c>
      <c r="I193" s="1021" t="s">
        <v>4195</v>
      </c>
      <c r="J193" s="1150" t="s">
        <v>4838</v>
      </c>
      <c r="K193" s="1152">
        <v>6</v>
      </c>
      <c r="L193" s="1151">
        <v>12</v>
      </c>
      <c r="M193" s="1164">
        <v>120000</v>
      </c>
      <c r="N193" s="1151">
        <v>2</v>
      </c>
      <c r="O193" s="1152">
        <v>6</v>
      </c>
      <c r="P193" s="1180">
        <v>60000</v>
      </c>
    </row>
    <row r="194" spans="1:16" ht="14.45" customHeight="1" x14ac:dyDescent="0.2">
      <c r="A194" s="1179" t="s">
        <v>3910</v>
      </c>
      <c r="B194" s="1149" t="s">
        <v>13070</v>
      </c>
      <c r="C194" s="1149" t="s">
        <v>65</v>
      </c>
      <c r="D194" s="1150" t="s">
        <v>4839</v>
      </c>
      <c r="E194" s="1164">
        <v>5000</v>
      </c>
      <c r="F194" s="1151" t="s">
        <v>4840</v>
      </c>
      <c r="G194" s="759" t="s">
        <v>4841</v>
      </c>
      <c r="H194" s="1021" t="s">
        <v>4251</v>
      </c>
      <c r="I194" s="1021" t="s">
        <v>4252</v>
      </c>
      <c r="J194" s="1150" t="s">
        <v>4253</v>
      </c>
      <c r="K194" s="1152">
        <v>6</v>
      </c>
      <c r="L194" s="1151">
        <v>12</v>
      </c>
      <c r="M194" s="1164">
        <v>60000</v>
      </c>
      <c r="N194" s="1151">
        <v>2</v>
      </c>
      <c r="O194" s="1152">
        <v>6</v>
      </c>
      <c r="P194" s="1180">
        <v>30000</v>
      </c>
    </row>
    <row r="195" spans="1:16" ht="14.45" customHeight="1" x14ac:dyDescent="0.2">
      <c r="A195" s="1179" t="s">
        <v>3910</v>
      </c>
      <c r="B195" s="1149" t="s">
        <v>13070</v>
      </c>
      <c r="C195" s="1149" t="s">
        <v>65</v>
      </c>
      <c r="D195" s="1150" t="s">
        <v>4842</v>
      </c>
      <c r="E195" s="1164">
        <v>13000</v>
      </c>
      <c r="F195" s="1151" t="s">
        <v>4843</v>
      </c>
      <c r="G195" s="759" t="s">
        <v>4844</v>
      </c>
      <c r="H195" s="1021" t="s">
        <v>4206</v>
      </c>
      <c r="I195" s="1021" t="s">
        <v>4195</v>
      </c>
      <c r="J195" s="1150" t="s">
        <v>4243</v>
      </c>
      <c r="K195" s="1152">
        <v>6</v>
      </c>
      <c r="L195" s="1151">
        <v>12</v>
      </c>
      <c r="M195" s="1164">
        <v>156000</v>
      </c>
      <c r="N195" s="1151">
        <v>2</v>
      </c>
      <c r="O195" s="1152">
        <v>6</v>
      </c>
      <c r="P195" s="1180">
        <v>78000</v>
      </c>
    </row>
    <row r="196" spans="1:16" ht="14.45" customHeight="1" x14ac:dyDescent="0.2">
      <c r="A196" s="1179" t="s">
        <v>3910</v>
      </c>
      <c r="B196" s="1149" t="s">
        <v>13070</v>
      </c>
      <c r="C196" s="1149" t="s">
        <v>65</v>
      </c>
      <c r="D196" s="1150" t="s">
        <v>4845</v>
      </c>
      <c r="E196" s="1164">
        <v>11000</v>
      </c>
      <c r="F196" s="1151" t="s">
        <v>4846</v>
      </c>
      <c r="G196" s="759" t="s">
        <v>4847</v>
      </c>
      <c r="H196" s="1021" t="s">
        <v>4211</v>
      </c>
      <c r="I196" s="1021" t="s">
        <v>4195</v>
      </c>
      <c r="J196" s="1150" t="s">
        <v>4848</v>
      </c>
      <c r="K196" s="1152">
        <v>6</v>
      </c>
      <c r="L196" s="1151">
        <v>12</v>
      </c>
      <c r="M196" s="1164">
        <v>132000</v>
      </c>
      <c r="N196" s="1151">
        <v>3</v>
      </c>
      <c r="O196" s="1152">
        <v>6</v>
      </c>
      <c r="P196" s="1180">
        <v>66000</v>
      </c>
    </row>
    <row r="197" spans="1:16" ht="32.450000000000003" customHeight="1" x14ac:dyDescent="0.2">
      <c r="A197" s="1179" t="s">
        <v>3910</v>
      </c>
      <c r="B197" s="1149" t="s">
        <v>13070</v>
      </c>
      <c r="C197" s="1149" t="s">
        <v>65</v>
      </c>
      <c r="D197" s="1150" t="s">
        <v>4849</v>
      </c>
      <c r="E197" s="1164">
        <v>10000</v>
      </c>
      <c r="F197" s="1151" t="s">
        <v>4850</v>
      </c>
      <c r="G197" s="759" t="s">
        <v>4851</v>
      </c>
      <c r="H197" s="1021" t="s">
        <v>4206</v>
      </c>
      <c r="I197" s="1021" t="s">
        <v>4195</v>
      </c>
      <c r="J197" s="1150" t="s">
        <v>4243</v>
      </c>
      <c r="K197" s="1152">
        <v>6</v>
      </c>
      <c r="L197" s="1151">
        <v>12</v>
      </c>
      <c r="M197" s="1164">
        <v>120000</v>
      </c>
      <c r="N197" s="1151">
        <v>2</v>
      </c>
      <c r="O197" s="1152">
        <v>6</v>
      </c>
      <c r="P197" s="1180">
        <v>60000</v>
      </c>
    </row>
    <row r="198" spans="1:16" ht="12.6" customHeight="1" x14ac:dyDescent="0.2">
      <c r="A198" s="1179" t="s">
        <v>3910</v>
      </c>
      <c r="B198" s="1149" t="s">
        <v>13070</v>
      </c>
      <c r="C198" s="1149" t="s">
        <v>65</v>
      </c>
      <c r="D198" s="1150" t="s">
        <v>4700</v>
      </c>
      <c r="E198" s="1164">
        <v>15600</v>
      </c>
      <c r="F198" s="1151" t="s">
        <v>4852</v>
      </c>
      <c r="G198" s="759" t="s">
        <v>4853</v>
      </c>
      <c r="H198" s="1021" t="s">
        <v>4206</v>
      </c>
      <c r="I198" s="1021" t="s">
        <v>4386</v>
      </c>
      <c r="J198" s="1150" t="s">
        <v>4243</v>
      </c>
      <c r="K198" s="1152">
        <v>1</v>
      </c>
      <c r="L198" s="1151">
        <v>2</v>
      </c>
      <c r="M198" s="1164">
        <v>21856.03</v>
      </c>
      <c r="N198" s="1151"/>
      <c r="O198" s="1152" t="s">
        <v>4197</v>
      </c>
      <c r="P198" s="1180" t="s">
        <v>4197</v>
      </c>
    </row>
    <row r="199" spans="1:16" ht="12.6" customHeight="1" x14ac:dyDescent="0.2">
      <c r="A199" s="1179" t="s">
        <v>3910</v>
      </c>
      <c r="B199" s="1149" t="s">
        <v>13070</v>
      </c>
      <c r="C199" s="1149" t="s">
        <v>65</v>
      </c>
      <c r="D199" s="1150" t="s">
        <v>4854</v>
      </c>
      <c r="E199" s="1164">
        <v>12000</v>
      </c>
      <c r="F199" s="1151" t="s">
        <v>4855</v>
      </c>
      <c r="G199" s="759" t="s">
        <v>4856</v>
      </c>
      <c r="H199" s="1021" t="s">
        <v>4206</v>
      </c>
      <c r="I199" s="1021" t="s">
        <v>4287</v>
      </c>
      <c r="J199" s="1150" t="s">
        <v>4243</v>
      </c>
      <c r="K199" s="1152">
        <v>1</v>
      </c>
      <c r="L199" s="1151">
        <v>2</v>
      </c>
      <c r="M199" s="1164">
        <v>20000</v>
      </c>
      <c r="N199" s="1151">
        <v>2</v>
      </c>
      <c r="O199" s="1152">
        <v>6</v>
      </c>
      <c r="P199" s="1180">
        <v>72000</v>
      </c>
    </row>
    <row r="200" spans="1:16" ht="12.6" customHeight="1" x14ac:dyDescent="0.2">
      <c r="A200" s="1179" t="s">
        <v>3910</v>
      </c>
      <c r="B200" s="1149" t="s">
        <v>13070</v>
      </c>
      <c r="C200" s="1149" t="s">
        <v>65</v>
      </c>
      <c r="D200" s="1150" t="s">
        <v>4213</v>
      </c>
      <c r="E200" s="1164">
        <v>8000</v>
      </c>
      <c r="F200" s="1151" t="s">
        <v>4857</v>
      </c>
      <c r="G200" s="759" t="s">
        <v>4858</v>
      </c>
      <c r="H200" s="1021" t="s">
        <v>4206</v>
      </c>
      <c r="I200" s="1021" t="s">
        <v>4195</v>
      </c>
      <c r="J200" s="1150" t="s">
        <v>4207</v>
      </c>
      <c r="K200" s="1152">
        <v>6</v>
      </c>
      <c r="L200" s="1151">
        <v>12</v>
      </c>
      <c r="M200" s="1164">
        <v>95733.33</v>
      </c>
      <c r="N200" s="1151">
        <v>2</v>
      </c>
      <c r="O200" s="1152">
        <v>6</v>
      </c>
      <c r="P200" s="1180">
        <v>48000</v>
      </c>
    </row>
    <row r="201" spans="1:16" ht="12.6" customHeight="1" x14ac:dyDescent="0.2">
      <c r="A201" s="1179" t="s">
        <v>3910</v>
      </c>
      <c r="B201" s="1149" t="s">
        <v>13070</v>
      </c>
      <c r="C201" s="1149" t="s">
        <v>65</v>
      </c>
      <c r="D201" s="1150" t="s">
        <v>4859</v>
      </c>
      <c r="E201" s="1164">
        <v>13000</v>
      </c>
      <c r="F201" s="1151" t="s">
        <v>4860</v>
      </c>
      <c r="G201" s="759" t="s">
        <v>4861</v>
      </c>
      <c r="H201" s="1021" t="s">
        <v>4239</v>
      </c>
      <c r="I201" s="1021" t="s">
        <v>4195</v>
      </c>
      <c r="J201" s="1150" t="s">
        <v>4235</v>
      </c>
      <c r="K201" s="1152">
        <v>6</v>
      </c>
      <c r="L201" s="1151">
        <v>12</v>
      </c>
      <c r="M201" s="1164">
        <v>155133.34</v>
      </c>
      <c r="N201" s="1151">
        <v>2</v>
      </c>
      <c r="O201" s="1152">
        <v>6</v>
      </c>
      <c r="P201" s="1180">
        <v>78000</v>
      </c>
    </row>
    <row r="202" spans="1:16" ht="22.5" x14ac:dyDescent="0.2">
      <c r="A202" s="1179" t="s">
        <v>3910</v>
      </c>
      <c r="B202" s="1149" t="s">
        <v>13070</v>
      </c>
      <c r="C202" s="1149" t="s">
        <v>65</v>
      </c>
      <c r="D202" s="1150" t="s">
        <v>4862</v>
      </c>
      <c r="E202" s="1164">
        <v>5500</v>
      </c>
      <c r="F202" s="1151" t="s">
        <v>4863</v>
      </c>
      <c r="G202" s="759" t="s">
        <v>4864</v>
      </c>
      <c r="H202" s="1021" t="s">
        <v>4865</v>
      </c>
      <c r="I202" s="1021" t="s">
        <v>4274</v>
      </c>
      <c r="J202" s="1150" t="s">
        <v>4866</v>
      </c>
      <c r="K202" s="1152">
        <v>1</v>
      </c>
      <c r="L202" s="1151">
        <v>1</v>
      </c>
      <c r="M202" s="1164">
        <v>5316.67</v>
      </c>
      <c r="N202" s="1151"/>
      <c r="O202" s="1152" t="s">
        <v>4197</v>
      </c>
      <c r="P202" s="1180" t="s">
        <v>4197</v>
      </c>
    </row>
    <row r="203" spans="1:16" ht="12.6" customHeight="1" x14ac:dyDescent="0.2">
      <c r="A203" s="1179" t="s">
        <v>3910</v>
      </c>
      <c r="B203" s="1149" t="s">
        <v>13070</v>
      </c>
      <c r="C203" s="1149" t="s">
        <v>65</v>
      </c>
      <c r="D203" s="1150" t="s">
        <v>4867</v>
      </c>
      <c r="E203" s="1164">
        <v>9000</v>
      </c>
      <c r="F203" s="1151" t="s">
        <v>4868</v>
      </c>
      <c r="G203" s="759" t="s">
        <v>4869</v>
      </c>
      <c r="H203" s="1021" t="s">
        <v>4466</v>
      </c>
      <c r="I203" s="1021" t="s">
        <v>4195</v>
      </c>
      <c r="J203" s="1150" t="s">
        <v>4870</v>
      </c>
      <c r="K203" s="1152">
        <v>3</v>
      </c>
      <c r="L203" s="1151">
        <v>8</v>
      </c>
      <c r="M203" s="1164">
        <v>70335.17</v>
      </c>
      <c r="N203" s="1151"/>
      <c r="O203" s="1152" t="s">
        <v>4197</v>
      </c>
      <c r="P203" s="1180" t="s">
        <v>4197</v>
      </c>
    </row>
    <row r="204" spans="1:16" ht="12.6" customHeight="1" x14ac:dyDescent="0.2">
      <c r="A204" s="1179" t="s">
        <v>3910</v>
      </c>
      <c r="B204" s="1149" t="s">
        <v>13070</v>
      </c>
      <c r="C204" s="1149" t="s">
        <v>65</v>
      </c>
      <c r="D204" s="1150" t="s">
        <v>4871</v>
      </c>
      <c r="E204" s="1164">
        <v>10000</v>
      </c>
      <c r="F204" s="1151" t="s">
        <v>4872</v>
      </c>
      <c r="G204" s="759" t="s">
        <v>4873</v>
      </c>
      <c r="H204" s="1021" t="s">
        <v>4337</v>
      </c>
      <c r="I204" s="1021" t="s">
        <v>4195</v>
      </c>
      <c r="J204" s="1150" t="s">
        <v>4459</v>
      </c>
      <c r="K204" s="1152">
        <v>6</v>
      </c>
      <c r="L204" s="1151">
        <v>12</v>
      </c>
      <c r="M204" s="1164">
        <v>120000</v>
      </c>
      <c r="N204" s="1151">
        <v>2</v>
      </c>
      <c r="O204" s="1152">
        <v>6</v>
      </c>
      <c r="P204" s="1180">
        <v>60000</v>
      </c>
    </row>
    <row r="205" spans="1:16" ht="12.6" customHeight="1" x14ac:dyDescent="0.2">
      <c r="A205" s="1179" t="s">
        <v>3910</v>
      </c>
      <c r="B205" s="1149" t="s">
        <v>13070</v>
      </c>
      <c r="C205" s="1149" t="s">
        <v>65</v>
      </c>
      <c r="D205" s="1150" t="s">
        <v>4874</v>
      </c>
      <c r="E205" s="1164">
        <v>12000</v>
      </c>
      <c r="F205" s="1151" t="s">
        <v>4875</v>
      </c>
      <c r="G205" s="759" t="s">
        <v>4876</v>
      </c>
      <c r="H205" s="1021" t="s">
        <v>4877</v>
      </c>
      <c r="I205" s="1021" t="s">
        <v>4195</v>
      </c>
      <c r="J205" s="1150" t="s">
        <v>4878</v>
      </c>
      <c r="K205" s="1152">
        <v>3</v>
      </c>
      <c r="L205" s="1151">
        <v>9</v>
      </c>
      <c r="M205" s="1164">
        <v>96515.48</v>
      </c>
      <c r="N205" s="1151"/>
      <c r="O205" s="1152" t="s">
        <v>4197</v>
      </c>
      <c r="P205" s="1180" t="s">
        <v>4197</v>
      </c>
    </row>
    <row r="206" spans="1:16" ht="12.6" customHeight="1" x14ac:dyDescent="0.2">
      <c r="A206" s="1179" t="s">
        <v>3910</v>
      </c>
      <c r="B206" s="1149" t="s">
        <v>13070</v>
      </c>
      <c r="C206" s="1149" t="s">
        <v>65</v>
      </c>
      <c r="D206" s="1150" t="s">
        <v>4279</v>
      </c>
      <c r="E206" s="1164">
        <v>9000</v>
      </c>
      <c r="F206" s="1151" t="s">
        <v>4879</v>
      </c>
      <c r="G206" s="759" t="s">
        <v>4880</v>
      </c>
      <c r="H206" s="1021" t="s">
        <v>4422</v>
      </c>
      <c r="I206" s="1021" t="s">
        <v>4195</v>
      </c>
      <c r="J206" s="1150" t="s">
        <v>4423</v>
      </c>
      <c r="K206" s="1152">
        <v>6</v>
      </c>
      <c r="L206" s="1151">
        <v>12</v>
      </c>
      <c r="M206" s="1164">
        <v>108000</v>
      </c>
      <c r="N206" s="1151">
        <v>2</v>
      </c>
      <c r="O206" s="1152">
        <v>6</v>
      </c>
      <c r="P206" s="1180">
        <v>54000</v>
      </c>
    </row>
    <row r="207" spans="1:16" ht="22.5" x14ac:dyDescent="0.2">
      <c r="A207" s="1179" t="s">
        <v>3910</v>
      </c>
      <c r="B207" s="1149" t="s">
        <v>13070</v>
      </c>
      <c r="C207" s="1149" t="s">
        <v>65</v>
      </c>
      <c r="D207" s="1150" t="s">
        <v>4519</v>
      </c>
      <c r="E207" s="1164">
        <v>15600</v>
      </c>
      <c r="F207" s="1151" t="s">
        <v>4881</v>
      </c>
      <c r="G207" s="759" t="s">
        <v>4882</v>
      </c>
      <c r="H207" s="1021" t="s">
        <v>4514</v>
      </c>
      <c r="I207" s="1021" t="s">
        <v>4220</v>
      </c>
      <c r="J207" s="1150" t="s">
        <v>4207</v>
      </c>
      <c r="K207" s="1152">
        <v>1</v>
      </c>
      <c r="L207" s="1151">
        <v>1</v>
      </c>
      <c r="M207" s="1164">
        <v>4063.81</v>
      </c>
      <c r="N207" s="1151"/>
      <c r="O207" s="1152" t="s">
        <v>4197</v>
      </c>
      <c r="P207" s="1180" t="s">
        <v>4197</v>
      </c>
    </row>
    <row r="208" spans="1:16" ht="11.45" customHeight="1" x14ac:dyDescent="0.2">
      <c r="A208" s="1179" t="s">
        <v>3910</v>
      </c>
      <c r="B208" s="1149" t="s">
        <v>13070</v>
      </c>
      <c r="C208" s="1149" t="s">
        <v>65</v>
      </c>
      <c r="D208" s="1150" t="s">
        <v>477</v>
      </c>
      <c r="E208" s="1164">
        <v>14500</v>
      </c>
      <c r="F208" s="1151" t="s">
        <v>4883</v>
      </c>
      <c r="G208" s="759" t="s">
        <v>4884</v>
      </c>
      <c r="H208" s="1021" t="s">
        <v>4329</v>
      </c>
      <c r="I208" s="1021" t="s">
        <v>4195</v>
      </c>
      <c r="J208" s="1150" t="s">
        <v>4885</v>
      </c>
      <c r="K208" s="1152">
        <v>5</v>
      </c>
      <c r="L208" s="1151">
        <v>9</v>
      </c>
      <c r="M208" s="1164">
        <v>127482.49</v>
      </c>
      <c r="N208" s="1151"/>
      <c r="O208" s="1152" t="s">
        <v>4197</v>
      </c>
      <c r="P208" s="1180" t="s">
        <v>4197</v>
      </c>
    </row>
    <row r="209" spans="1:16" ht="11.45" customHeight="1" x14ac:dyDescent="0.2">
      <c r="A209" s="1179" t="s">
        <v>3910</v>
      </c>
      <c r="B209" s="1149" t="s">
        <v>13070</v>
      </c>
      <c r="C209" s="1149" t="s">
        <v>65</v>
      </c>
      <c r="D209" s="1150" t="s">
        <v>4886</v>
      </c>
      <c r="E209" s="1164">
        <v>7000</v>
      </c>
      <c r="F209" s="1151" t="s">
        <v>4887</v>
      </c>
      <c r="G209" s="759" t="s">
        <v>4888</v>
      </c>
      <c r="H209" s="1021" t="s">
        <v>4239</v>
      </c>
      <c r="I209" s="1021" t="s">
        <v>4195</v>
      </c>
      <c r="J209" s="1150" t="s">
        <v>4235</v>
      </c>
      <c r="K209" s="1152">
        <v>4</v>
      </c>
      <c r="L209" s="1151">
        <v>9</v>
      </c>
      <c r="M209" s="1164">
        <v>61543.27</v>
      </c>
      <c r="N209" s="1151"/>
      <c r="O209" s="1152" t="s">
        <v>4197</v>
      </c>
      <c r="P209" s="1180" t="s">
        <v>4197</v>
      </c>
    </row>
    <row r="210" spans="1:16" ht="11.45" customHeight="1" x14ac:dyDescent="0.2">
      <c r="A210" s="1179" t="s">
        <v>3910</v>
      </c>
      <c r="B210" s="1149" t="s">
        <v>13070</v>
      </c>
      <c r="C210" s="1149" t="s">
        <v>65</v>
      </c>
      <c r="D210" s="1150" t="s">
        <v>4889</v>
      </c>
      <c r="E210" s="1164">
        <v>9000</v>
      </c>
      <c r="F210" s="1151" t="s">
        <v>4890</v>
      </c>
      <c r="G210" s="759" t="s">
        <v>4891</v>
      </c>
      <c r="H210" s="1021" t="s">
        <v>4206</v>
      </c>
      <c r="I210" s="1021" t="s">
        <v>4195</v>
      </c>
      <c r="J210" s="1150" t="s">
        <v>4243</v>
      </c>
      <c r="K210" s="1152">
        <v>6</v>
      </c>
      <c r="L210" s="1151">
        <v>12</v>
      </c>
      <c r="M210" s="1164">
        <v>107700</v>
      </c>
      <c r="N210" s="1151">
        <v>2</v>
      </c>
      <c r="O210" s="1152">
        <v>6</v>
      </c>
      <c r="P210" s="1180">
        <v>54000</v>
      </c>
    </row>
    <row r="211" spans="1:16" ht="11.45" customHeight="1" x14ac:dyDescent="0.2">
      <c r="A211" s="1179" t="s">
        <v>3910</v>
      </c>
      <c r="B211" s="1149" t="s">
        <v>13070</v>
      </c>
      <c r="C211" s="1149" t="s">
        <v>65</v>
      </c>
      <c r="D211" s="1150" t="s">
        <v>4892</v>
      </c>
      <c r="E211" s="1164">
        <v>8000</v>
      </c>
      <c r="F211" s="1151" t="s">
        <v>4893</v>
      </c>
      <c r="G211" s="759" t="s">
        <v>4894</v>
      </c>
      <c r="H211" s="1021" t="s">
        <v>4634</v>
      </c>
      <c r="I211" s="1021" t="s">
        <v>4195</v>
      </c>
      <c r="J211" s="1150" t="s">
        <v>4635</v>
      </c>
      <c r="K211" s="1152">
        <v>6</v>
      </c>
      <c r="L211" s="1151">
        <v>12</v>
      </c>
      <c r="M211" s="1164">
        <v>96000</v>
      </c>
      <c r="N211" s="1151">
        <v>2</v>
      </c>
      <c r="O211" s="1152">
        <v>6</v>
      </c>
      <c r="P211" s="1180">
        <v>48000</v>
      </c>
    </row>
    <row r="212" spans="1:16" ht="11.45" customHeight="1" x14ac:dyDescent="0.2">
      <c r="A212" s="1179" t="s">
        <v>3910</v>
      </c>
      <c r="B212" s="1149" t="s">
        <v>13070</v>
      </c>
      <c r="C212" s="1149" t="s">
        <v>65</v>
      </c>
      <c r="D212" s="1150" t="s">
        <v>4213</v>
      </c>
      <c r="E212" s="1164">
        <v>9000</v>
      </c>
      <c r="F212" s="1151" t="s">
        <v>4895</v>
      </c>
      <c r="G212" s="759" t="s">
        <v>4896</v>
      </c>
      <c r="H212" s="1021" t="s">
        <v>4349</v>
      </c>
      <c r="I212" s="1021" t="s">
        <v>4195</v>
      </c>
      <c r="J212" s="1150" t="s">
        <v>4350</v>
      </c>
      <c r="K212" s="1152">
        <v>6</v>
      </c>
      <c r="L212" s="1151">
        <v>12</v>
      </c>
      <c r="M212" s="1164">
        <v>108000</v>
      </c>
      <c r="N212" s="1151">
        <v>2</v>
      </c>
      <c r="O212" s="1152">
        <v>6</v>
      </c>
      <c r="P212" s="1180">
        <v>54000</v>
      </c>
    </row>
    <row r="213" spans="1:16" ht="11.45" customHeight="1" x14ac:dyDescent="0.2">
      <c r="A213" s="1179" t="s">
        <v>3910</v>
      </c>
      <c r="B213" s="1149" t="s">
        <v>13070</v>
      </c>
      <c r="C213" s="1149" t="s">
        <v>65</v>
      </c>
      <c r="D213" s="1150" t="s">
        <v>4243</v>
      </c>
      <c r="E213" s="1164">
        <v>8000</v>
      </c>
      <c r="F213" s="1151" t="s">
        <v>4897</v>
      </c>
      <c r="G213" s="759" t="s">
        <v>4898</v>
      </c>
      <c r="H213" s="1021" t="s">
        <v>4206</v>
      </c>
      <c r="I213" s="1021" t="s">
        <v>4195</v>
      </c>
      <c r="J213" s="1150" t="s">
        <v>4243</v>
      </c>
      <c r="K213" s="1152">
        <v>6</v>
      </c>
      <c r="L213" s="1151">
        <v>12</v>
      </c>
      <c r="M213" s="1164">
        <v>95733.33</v>
      </c>
      <c r="N213" s="1151">
        <v>2</v>
      </c>
      <c r="O213" s="1152">
        <v>6</v>
      </c>
      <c r="P213" s="1180">
        <v>48000</v>
      </c>
    </row>
    <row r="214" spans="1:16" ht="11.45" customHeight="1" x14ac:dyDescent="0.2">
      <c r="A214" s="1179" t="s">
        <v>3910</v>
      </c>
      <c r="B214" s="1149" t="s">
        <v>13070</v>
      </c>
      <c r="C214" s="1149" t="s">
        <v>65</v>
      </c>
      <c r="D214" s="1150" t="s">
        <v>4354</v>
      </c>
      <c r="E214" s="1164">
        <v>3400</v>
      </c>
      <c r="F214" s="1151" t="s">
        <v>4899</v>
      </c>
      <c r="G214" s="759" t="s">
        <v>4900</v>
      </c>
      <c r="H214" s="1021" t="s">
        <v>4357</v>
      </c>
      <c r="I214" s="1021" t="s">
        <v>3042</v>
      </c>
      <c r="J214" s="1150" t="s">
        <v>4358</v>
      </c>
      <c r="K214" s="1152">
        <v>6</v>
      </c>
      <c r="L214" s="1151">
        <v>12</v>
      </c>
      <c r="M214" s="1164">
        <v>40800</v>
      </c>
      <c r="N214" s="1151">
        <v>2</v>
      </c>
      <c r="O214" s="1152">
        <v>6</v>
      </c>
      <c r="P214" s="1180">
        <v>20400</v>
      </c>
    </row>
    <row r="215" spans="1:16" ht="11.45" customHeight="1" x14ac:dyDescent="0.2">
      <c r="A215" s="1179" t="s">
        <v>3910</v>
      </c>
      <c r="B215" s="1149" t="s">
        <v>13070</v>
      </c>
      <c r="C215" s="1149" t="s">
        <v>65</v>
      </c>
      <c r="D215" s="1150" t="s">
        <v>4901</v>
      </c>
      <c r="E215" s="1164">
        <v>13500</v>
      </c>
      <c r="F215" s="1151" t="s">
        <v>4902</v>
      </c>
      <c r="G215" s="759" t="s">
        <v>4903</v>
      </c>
      <c r="H215" s="1021" t="s">
        <v>4206</v>
      </c>
      <c r="I215" s="1021" t="s">
        <v>4195</v>
      </c>
      <c r="J215" s="1150" t="s">
        <v>4243</v>
      </c>
      <c r="K215" s="1152">
        <v>1</v>
      </c>
      <c r="L215" s="1151">
        <v>7</v>
      </c>
      <c r="M215" s="1164">
        <v>83523.009999999995</v>
      </c>
      <c r="N215" s="1151"/>
      <c r="O215" s="1152" t="s">
        <v>4197</v>
      </c>
      <c r="P215" s="1180" t="s">
        <v>4197</v>
      </c>
    </row>
    <row r="216" spans="1:16" ht="11.45" customHeight="1" x14ac:dyDescent="0.2">
      <c r="A216" s="1179" t="s">
        <v>3910</v>
      </c>
      <c r="B216" s="1149" t="s">
        <v>13070</v>
      </c>
      <c r="C216" s="1149" t="s">
        <v>65</v>
      </c>
      <c r="D216" s="1150" t="s">
        <v>4904</v>
      </c>
      <c r="E216" s="1164">
        <v>14000</v>
      </c>
      <c r="F216" s="1151" t="s">
        <v>4905</v>
      </c>
      <c r="G216" s="759" t="s">
        <v>4906</v>
      </c>
      <c r="H216" s="1021" t="s">
        <v>4676</v>
      </c>
      <c r="I216" s="1021" t="s">
        <v>4195</v>
      </c>
      <c r="J216" s="1150" t="s">
        <v>4677</v>
      </c>
      <c r="K216" s="1152">
        <v>1</v>
      </c>
      <c r="L216" s="1151">
        <v>1</v>
      </c>
      <c r="M216" s="1164">
        <v>933.33</v>
      </c>
      <c r="N216" s="1151"/>
      <c r="O216" s="1152" t="s">
        <v>4197</v>
      </c>
      <c r="P216" s="1180" t="s">
        <v>4197</v>
      </c>
    </row>
    <row r="217" spans="1:16" ht="11.45" customHeight="1" x14ac:dyDescent="0.2">
      <c r="A217" s="1179" t="s">
        <v>3910</v>
      </c>
      <c r="B217" s="1149" t="s">
        <v>13070</v>
      </c>
      <c r="C217" s="1149" t="s">
        <v>65</v>
      </c>
      <c r="D217" s="1150" t="s">
        <v>4907</v>
      </c>
      <c r="E217" s="1164">
        <v>10000</v>
      </c>
      <c r="F217" s="1151" t="s">
        <v>4908</v>
      </c>
      <c r="G217" s="759" t="s">
        <v>4909</v>
      </c>
      <c r="H217" s="1021" t="s">
        <v>4329</v>
      </c>
      <c r="I217" s="1021" t="s">
        <v>4195</v>
      </c>
      <c r="J217" s="1150" t="s">
        <v>4885</v>
      </c>
      <c r="K217" s="1152">
        <v>6</v>
      </c>
      <c r="L217" s="1151">
        <v>12</v>
      </c>
      <c r="M217" s="1164">
        <v>120000</v>
      </c>
      <c r="N217" s="1151">
        <v>2</v>
      </c>
      <c r="O217" s="1152">
        <v>6</v>
      </c>
      <c r="P217" s="1180">
        <v>60000</v>
      </c>
    </row>
    <row r="218" spans="1:16" ht="11.45" customHeight="1" x14ac:dyDescent="0.2">
      <c r="A218" s="1179" t="s">
        <v>3910</v>
      </c>
      <c r="B218" s="1149" t="s">
        <v>13070</v>
      </c>
      <c r="C218" s="1149" t="s">
        <v>65</v>
      </c>
      <c r="D218" s="1150" t="s">
        <v>4243</v>
      </c>
      <c r="E218" s="1164">
        <v>9200</v>
      </c>
      <c r="F218" s="1151" t="s">
        <v>4910</v>
      </c>
      <c r="G218" s="759" t="s">
        <v>4911</v>
      </c>
      <c r="H218" s="1021" t="s">
        <v>4206</v>
      </c>
      <c r="I218" s="1021" t="s">
        <v>4195</v>
      </c>
      <c r="J218" s="1150" t="s">
        <v>4243</v>
      </c>
      <c r="K218" s="1152">
        <v>7</v>
      </c>
      <c r="L218" s="1151">
        <v>12</v>
      </c>
      <c r="M218" s="1164">
        <v>110400</v>
      </c>
      <c r="N218" s="1151">
        <v>2</v>
      </c>
      <c r="O218" s="1152">
        <v>6</v>
      </c>
      <c r="P218" s="1180">
        <v>55200</v>
      </c>
    </row>
    <row r="219" spans="1:16" ht="11.45" customHeight="1" x14ac:dyDescent="0.2">
      <c r="A219" s="1179" t="s">
        <v>3910</v>
      </c>
      <c r="B219" s="1149" t="s">
        <v>13070</v>
      </c>
      <c r="C219" s="1149" t="s">
        <v>65</v>
      </c>
      <c r="D219" s="1150" t="s">
        <v>4279</v>
      </c>
      <c r="E219" s="1164">
        <v>6000</v>
      </c>
      <c r="F219" s="1151" t="s">
        <v>4912</v>
      </c>
      <c r="G219" s="759" t="s">
        <v>4913</v>
      </c>
      <c r="H219" s="1021" t="s">
        <v>4914</v>
      </c>
      <c r="I219" s="1021" t="s">
        <v>4195</v>
      </c>
      <c r="J219" s="1150" t="s">
        <v>4915</v>
      </c>
      <c r="K219" s="1152">
        <v>1</v>
      </c>
      <c r="L219" s="1151">
        <v>12</v>
      </c>
      <c r="M219" s="1164">
        <v>114000</v>
      </c>
      <c r="N219" s="1151">
        <v>2</v>
      </c>
      <c r="O219" s="1152">
        <v>3</v>
      </c>
      <c r="P219" s="1180">
        <v>31400</v>
      </c>
    </row>
    <row r="220" spans="1:16" ht="11.45" customHeight="1" x14ac:dyDescent="0.2">
      <c r="A220" s="1179" t="s">
        <v>3910</v>
      </c>
      <c r="B220" s="1149" t="s">
        <v>13070</v>
      </c>
      <c r="C220" s="1149" t="s">
        <v>65</v>
      </c>
      <c r="D220" s="1150" t="s">
        <v>4354</v>
      </c>
      <c r="E220" s="1164">
        <v>3400</v>
      </c>
      <c r="F220" s="1151" t="s">
        <v>4916</v>
      </c>
      <c r="G220" s="759" t="s">
        <v>4917</v>
      </c>
      <c r="H220" s="1021" t="s">
        <v>4357</v>
      </c>
      <c r="I220" s="1021" t="s">
        <v>3042</v>
      </c>
      <c r="J220" s="1150" t="s">
        <v>4358</v>
      </c>
      <c r="K220" s="1152">
        <v>5</v>
      </c>
      <c r="L220" s="1151">
        <v>12</v>
      </c>
      <c r="M220" s="1164">
        <v>40389</v>
      </c>
      <c r="N220" s="1151">
        <v>2</v>
      </c>
      <c r="O220" s="1152">
        <v>6</v>
      </c>
      <c r="P220" s="1180">
        <v>20400</v>
      </c>
    </row>
    <row r="221" spans="1:16" ht="11.45" customHeight="1" x14ac:dyDescent="0.2">
      <c r="A221" s="1179" t="s">
        <v>3910</v>
      </c>
      <c r="B221" s="1149" t="s">
        <v>13070</v>
      </c>
      <c r="C221" s="1149" t="s">
        <v>65</v>
      </c>
      <c r="D221" s="1150" t="s">
        <v>4918</v>
      </c>
      <c r="E221" s="1164">
        <v>11000</v>
      </c>
      <c r="F221" s="1151" t="s">
        <v>4919</v>
      </c>
      <c r="G221" s="759" t="s">
        <v>4920</v>
      </c>
      <c r="H221" s="1021" t="s">
        <v>4349</v>
      </c>
      <c r="I221" s="1021" t="s">
        <v>4195</v>
      </c>
      <c r="J221" s="1150" t="s">
        <v>4350</v>
      </c>
      <c r="K221" s="1152">
        <v>6</v>
      </c>
      <c r="L221" s="1151">
        <v>12</v>
      </c>
      <c r="M221" s="1164">
        <v>132000</v>
      </c>
      <c r="N221" s="1151">
        <v>2</v>
      </c>
      <c r="O221" s="1152">
        <v>6</v>
      </c>
      <c r="P221" s="1180">
        <v>66000</v>
      </c>
    </row>
    <row r="222" spans="1:16" ht="22.5" x14ac:dyDescent="0.2">
      <c r="A222" s="1179" t="s">
        <v>3910</v>
      </c>
      <c r="B222" s="1149" t="s">
        <v>13070</v>
      </c>
      <c r="C222" s="1149" t="s">
        <v>65</v>
      </c>
      <c r="D222" s="1150" t="s">
        <v>4921</v>
      </c>
      <c r="E222" s="1164">
        <v>15600</v>
      </c>
      <c r="F222" s="1151" t="s">
        <v>4922</v>
      </c>
      <c r="G222" s="759" t="s">
        <v>4923</v>
      </c>
      <c r="H222" s="1021" t="s">
        <v>4206</v>
      </c>
      <c r="I222" s="1021" t="s">
        <v>4195</v>
      </c>
      <c r="J222" s="1150" t="s">
        <v>4924</v>
      </c>
      <c r="K222" s="1152">
        <v>1</v>
      </c>
      <c r="L222" s="1151">
        <v>6</v>
      </c>
      <c r="M222" s="1164">
        <v>69338.75</v>
      </c>
      <c r="N222" s="1151"/>
      <c r="O222" s="1152" t="s">
        <v>4197</v>
      </c>
      <c r="P222" s="1180" t="s">
        <v>4197</v>
      </c>
    </row>
    <row r="223" spans="1:16" ht="12" customHeight="1" x14ac:dyDescent="0.2">
      <c r="A223" s="1179" t="s">
        <v>3910</v>
      </c>
      <c r="B223" s="1149" t="s">
        <v>13070</v>
      </c>
      <c r="C223" s="1149" t="s">
        <v>65</v>
      </c>
      <c r="D223" s="1150" t="s">
        <v>4925</v>
      </c>
      <c r="E223" s="1164">
        <v>8000</v>
      </c>
      <c r="F223" s="1151" t="s">
        <v>4926</v>
      </c>
      <c r="G223" s="759" t="s">
        <v>4927</v>
      </c>
      <c r="H223" s="1021" t="s">
        <v>4705</v>
      </c>
      <c r="I223" s="1021" t="s">
        <v>4195</v>
      </c>
      <c r="J223" s="1150" t="s">
        <v>4928</v>
      </c>
      <c r="K223" s="1152">
        <v>1</v>
      </c>
      <c r="L223" s="1151">
        <v>1</v>
      </c>
      <c r="M223" s="1164">
        <v>8000</v>
      </c>
      <c r="N223" s="1151"/>
      <c r="O223" s="1152" t="s">
        <v>4197</v>
      </c>
      <c r="P223" s="1180" t="s">
        <v>4197</v>
      </c>
    </row>
    <row r="224" spans="1:16" ht="12" customHeight="1" x14ac:dyDescent="0.2">
      <c r="A224" s="1179" t="s">
        <v>3910</v>
      </c>
      <c r="B224" s="1149" t="s">
        <v>13070</v>
      </c>
      <c r="C224" s="1149" t="s">
        <v>65</v>
      </c>
      <c r="D224" s="1150" t="s">
        <v>4929</v>
      </c>
      <c r="E224" s="1164">
        <v>15600</v>
      </c>
      <c r="F224" s="1151" t="s">
        <v>4930</v>
      </c>
      <c r="G224" s="759" t="s">
        <v>4931</v>
      </c>
      <c r="H224" s="1021" t="s">
        <v>4329</v>
      </c>
      <c r="I224" s="1021" t="s">
        <v>4220</v>
      </c>
      <c r="J224" s="1150" t="s">
        <v>4932</v>
      </c>
      <c r="K224" s="1152">
        <v>1</v>
      </c>
      <c r="L224" s="1151">
        <v>4</v>
      </c>
      <c r="M224" s="1164">
        <v>46581.42</v>
      </c>
      <c r="N224" s="1151"/>
      <c r="O224" s="1152" t="s">
        <v>4197</v>
      </c>
      <c r="P224" s="1180" t="s">
        <v>4197</v>
      </c>
    </row>
    <row r="225" spans="1:16" ht="12" customHeight="1" x14ac:dyDescent="0.2">
      <c r="A225" s="1179" t="s">
        <v>3910</v>
      </c>
      <c r="B225" s="1149" t="s">
        <v>13070</v>
      </c>
      <c r="C225" s="1149" t="s">
        <v>65</v>
      </c>
      <c r="D225" s="1150" t="s">
        <v>4933</v>
      </c>
      <c r="E225" s="1164">
        <v>13500</v>
      </c>
      <c r="F225" s="1151" t="s">
        <v>4934</v>
      </c>
      <c r="G225" s="759" t="s">
        <v>4935</v>
      </c>
      <c r="H225" s="1021" t="s">
        <v>4206</v>
      </c>
      <c r="I225" s="1021" t="s">
        <v>4195</v>
      </c>
      <c r="J225" s="1150" t="s">
        <v>4243</v>
      </c>
      <c r="K225" s="1152">
        <v>4</v>
      </c>
      <c r="L225" s="1151">
        <v>12</v>
      </c>
      <c r="M225" s="1164">
        <v>172813.51</v>
      </c>
      <c r="N225" s="1151"/>
      <c r="O225" s="1152" t="s">
        <v>4197</v>
      </c>
      <c r="P225" s="1180" t="s">
        <v>4197</v>
      </c>
    </row>
    <row r="226" spans="1:16" ht="22.5" x14ac:dyDescent="0.2">
      <c r="A226" s="1179" t="s">
        <v>3910</v>
      </c>
      <c r="B226" s="1149" t="s">
        <v>13070</v>
      </c>
      <c r="C226" s="1149" t="s">
        <v>65</v>
      </c>
      <c r="D226" s="1150" t="s">
        <v>4936</v>
      </c>
      <c r="E226" s="1164">
        <v>12500</v>
      </c>
      <c r="F226" s="1151" t="s">
        <v>4937</v>
      </c>
      <c r="G226" s="759" t="s">
        <v>4938</v>
      </c>
      <c r="H226" s="1021" t="s">
        <v>4596</v>
      </c>
      <c r="I226" s="1021" t="s">
        <v>4195</v>
      </c>
      <c r="J226" s="1150" t="s">
        <v>4939</v>
      </c>
      <c r="K226" s="1152">
        <v>1</v>
      </c>
      <c r="L226" s="1151">
        <v>2</v>
      </c>
      <c r="M226" s="1164">
        <v>16666.669999999998</v>
      </c>
      <c r="N226" s="1151"/>
      <c r="O226" s="1152" t="s">
        <v>4197</v>
      </c>
      <c r="P226" s="1180" t="s">
        <v>4197</v>
      </c>
    </row>
    <row r="227" spans="1:16" ht="13.15" customHeight="1" x14ac:dyDescent="0.2">
      <c r="A227" s="1179" t="s">
        <v>3910</v>
      </c>
      <c r="B227" s="1149" t="s">
        <v>13070</v>
      </c>
      <c r="C227" s="1149" t="s">
        <v>65</v>
      </c>
      <c r="D227" s="1150" t="s">
        <v>4940</v>
      </c>
      <c r="E227" s="1164">
        <v>10000</v>
      </c>
      <c r="F227" s="1151" t="s">
        <v>4941</v>
      </c>
      <c r="G227" s="759" t="s">
        <v>4942</v>
      </c>
      <c r="H227" s="1021" t="s">
        <v>4329</v>
      </c>
      <c r="I227" s="1021" t="s">
        <v>4195</v>
      </c>
      <c r="J227" s="1150" t="s">
        <v>4885</v>
      </c>
      <c r="K227" s="1152">
        <v>6</v>
      </c>
      <c r="L227" s="1151">
        <v>12</v>
      </c>
      <c r="M227" s="1164">
        <v>119666.67</v>
      </c>
      <c r="N227" s="1151">
        <v>2</v>
      </c>
      <c r="O227" s="1152">
        <v>6</v>
      </c>
      <c r="P227" s="1180">
        <v>60000</v>
      </c>
    </row>
    <row r="228" spans="1:16" ht="13.15" customHeight="1" x14ac:dyDescent="0.2">
      <c r="A228" s="1179" t="s">
        <v>3910</v>
      </c>
      <c r="B228" s="1149" t="s">
        <v>13070</v>
      </c>
      <c r="C228" s="1149" t="s">
        <v>65</v>
      </c>
      <c r="D228" s="1150" t="s">
        <v>4892</v>
      </c>
      <c r="E228" s="1164">
        <v>8000</v>
      </c>
      <c r="F228" s="1151" t="s">
        <v>4943</v>
      </c>
      <c r="G228" s="759" t="s">
        <v>4944</v>
      </c>
      <c r="H228" s="1021" t="s">
        <v>4206</v>
      </c>
      <c r="I228" s="1021" t="s">
        <v>4195</v>
      </c>
      <c r="J228" s="1150" t="s">
        <v>4243</v>
      </c>
      <c r="K228" s="1152">
        <v>6</v>
      </c>
      <c r="L228" s="1151">
        <v>12</v>
      </c>
      <c r="M228" s="1164">
        <v>96000</v>
      </c>
      <c r="N228" s="1151">
        <v>2</v>
      </c>
      <c r="O228" s="1152">
        <v>6</v>
      </c>
      <c r="P228" s="1180">
        <v>48000</v>
      </c>
    </row>
    <row r="229" spans="1:16" ht="22.5" x14ac:dyDescent="0.2">
      <c r="A229" s="1179" t="s">
        <v>3910</v>
      </c>
      <c r="B229" s="1149" t="s">
        <v>13070</v>
      </c>
      <c r="C229" s="1149" t="s">
        <v>65</v>
      </c>
      <c r="D229" s="1150" t="s">
        <v>4945</v>
      </c>
      <c r="E229" s="1164">
        <v>10000</v>
      </c>
      <c r="F229" s="1151" t="s">
        <v>4946</v>
      </c>
      <c r="G229" s="759" t="s">
        <v>4947</v>
      </c>
      <c r="H229" s="1021" t="s">
        <v>4948</v>
      </c>
      <c r="I229" s="1021" t="s">
        <v>4195</v>
      </c>
      <c r="J229" s="1150" t="s">
        <v>4949</v>
      </c>
      <c r="K229" s="1152">
        <v>1</v>
      </c>
      <c r="L229" s="1151">
        <v>1</v>
      </c>
      <c r="M229" s="1164">
        <v>10000</v>
      </c>
      <c r="N229" s="1151"/>
      <c r="O229" s="1152" t="s">
        <v>4197</v>
      </c>
      <c r="P229" s="1180" t="s">
        <v>4197</v>
      </c>
    </row>
    <row r="230" spans="1:16" ht="13.9" customHeight="1" x14ac:dyDescent="0.2">
      <c r="A230" s="1179" t="s">
        <v>3910</v>
      </c>
      <c r="B230" s="1149" t="s">
        <v>13070</v>
      </c>
      <c r="C230" s="1149" t="s">
        <v>65</v>
      </c>
      <c r="D230" s="1150" t="s">
        <v>4950</v>
      </c>
      <c r="E230" s="1164">
        <v>15600</v>
      </c>
      <c r="F230" s="1151" t="s">
        <v>4951</v>
      </c>
      <c r="G230" s="759" t="s">
        <v>4952</v>
      </c>
      <c r="H230" s="1021" t="s">
        <v>4267</v>
      </c>
      <c r="I230" s="1021" t="s">
        <v>4195</v>
      </c>
      <c r="J230" s="1150" t="s">
        <v>4953</v>
      </c>
      <c r="K230" s="1152">
        <v>1</v>
      </c>
      <c r="L230" s="1151">
        <v>3</v>
      </c>
      <c r="M230" s="1164">
        <v>38606.19</v>
      </c>
      <c r="N230" s="1151"/>
      <c r="O230" s="1152" t="s">
        <v>4197</v>
      </c>
      <c r="P230" s="1180" t="s">
        <v>4197</v>
      </c>
    </row>
    <row r="231" spans="1:16" ht="22.5" x14ac:dyDescent="0.2">
      <c r="A231" s="1179" t="s">
        <v>3910</v>
      </c>
      <c r="B231" s="1149" t="s">
        <v>13070</v>
      </c>
      <c r="C231" s="1149" t="s">
        <v>65</v>
      </c>
      <c r="D231" s="1150" t="s">
        <v>4954</v>
      </c>
      <c r="E231" s="1164">
        <v>10000</v>
      </c>
      <c r="F231" s="1151" t="s">
        <v>4955</v>
      </c>
      <c r="G231" s="759" t="s">
        <v>4956</v>
      </c>
      <c r="H231" s="1021" t="s">
        <v>4534</v>
      </c>
      <c r="I231" s="1021" t="s">
        <v>4195</v>
      </c>
      <c r="J231" s="1150" t="s">
        <v>4957</v>
      </c>
      <c r="K231" s="1152">
        <v>1</v>
      </c>
      <c r="L231" s="1151">
        <v>1</v>
      </c>
      <c r="M231" s="1164">
        <v>10000</v>
      </c>
      <c r="N231" s="1151"/>
      <c r="O231" s="1152" t="s">
        <v>4197</v>
      </c>
      <c r="P231" s="1180" t="s">
        <v>4197</v>
      </c>
    </row>
    <row r="232" spans="1:16" ht="22.5" x14ac:dyDescent="0.2">
      <c r="A232" s="1179" t="s">
        <v>3910</v>
      </c>
      <c r="B232" s="1149" t="s">
        <v>13070</v>
      </c>
      <c r="C232" s="1149" t="s">
        <v>65</v>
      </c>
      <c r="D232" s="1150" t="s">
        <v>4958</v>
      </c>
      <c r="E232" s="1164">
        <v>15600</v>
      </c>
      <c r="F232" s="1151" t="s">
        <v>4959</v>
      </c>
      <c r="G232" s="759" t="s">
        <v>4960</v>
      </c>
      <c r="H232" s="1021" t="s">
        <v>4961</v>
      </c>
      <c r="I232" s="1021" t="s">
        <v>4195</v>
      </c>
      <c r="J232" s="1150" t="s">
        <v>4216</v>
      </c>
      <c r="K232" s="1152">
        <v>1</v>
      </c>
      <c r="L232" s="1151">
        <v>6</v>
      </c>
      <c r="M232" s="1164">
        <v>77009.19</v>
      </c>
      <c r="N232" s="1151"/>
      <c r="O232" s="1152" t="s">
        <v>4197</v>
      </c>
      <c r="P232" s="1180" t="s">
        <v>4197</v>
      </c>
    </row>
    <row r="233" spans="1:16" ht="12" customHeight="1" x14ac:dyDescent="0.2">
      <c r="A233" s="1179" t="s">
        <v>3910</v>
      </c>
      <c r="B233" s="1149" t="s">
        <v>13070</v>
      </c>
      <c r="C233" s="1149" t="s">
        <v>65</v>
      </c>
      <c r="D233" s="1150" t="s">
        <v>4962</v>
      </c>
      <c r="E233" s="1164">
        <v>9000</v>
      </c>
      <c r="F233" s="1151" t="s">
        <v>4963</v>
      </c>
      <c r="G233" s="759" t="s">
        <v>4964</v>
      </c>
      <c r="H233" s="1021" t="s">
        <v>4965</v>
      </c>
      <c r="I233" s="1021" t="s">
        <v>4195</v>
      </c>
      <c r="J233" s="1150" t="s">
        <v>4966</v>
      </c>
      <c r="K233" s="1152">
        <v>6</v>
      </c>
      <c r="L233" s="1151">
        <v>12</v>
      </c>
      <c r="M233" s="1164">
        <v>143600</v>
      </c>
      <c r="N233" s="1151">
        <v>2</v>
      </c>
      <c r="O233" s="1152">
        <v>6</v>
      </c>
      <c r="P233" s="1180">
        <v>72000</v>
      </c>
    </row>
    <row r="234" spans="1:16" ht="12" customHeight="1" x14ac:dyDescent="0.2">
      <c r="A234" s="1179" t="s">
        <v>3910</v>
      </c>
      <c r="B234" s="1149" t="s">
        <v>13070</v>
      </c>
      <c r="C234" s="1149" t="s">
        <v>65</v>
      </c>
      <c r="D234" s="1150" t="s">
        <v>4395</v>
      </c>
      <c r="E234" s="1164">
        <v>15600</v>
      </c>
      <c r="F234" s="1151" t="s">
        <v>4967</v>
      </c>
      <c r="G234" s="759" t="s">
        <v>4968</v>
      </c>
      <c r="H234" s="1021" t="s">
        <v>4206</v>
      </c>
      <c r="I234" s="1021" t="s">
        <v>4195</v>
      </c>
      <c r="J234" s="1150" t="s">
        <v>4243</v>
      </c>
      <c r="K234" s="1152">
        <v>1</v>
      </c>
      <c r="L234" s="1151">
        <v>5</v>
      </c>
      <c r="M234" s="1164">
        <v>70200</v>
      </c>
      <c r="N234" s="1151"/>
      <c r="O234" s="1152" t="s">
        <v>4197</v>
      </c>
      <c r="P234" s="1180" t="s">
        <v>4197</v>
      </c>
    </row>
    <row r="235" spans="1:16" ht="12" customHeight="1" x14ac:dyDescent="0.2">
      <c r="A235" s="1179" t="s">
        <v>3910</v>
      </c>
      <c r="B235" s="1149" t="s">
        <v>13070</v>
      </c>
      <c r="C235" s="1149" t="s">
        <v>65</v>
      </c>
      <c r="D235" s="1150" t="s">
        <v>4969</v>
      </c>
      <c r="E235" s="1164">
        <v>6000</v>
      </c>
      <c r="F235" s="1151" t="s">
        <v>4970</v>
      </c>
      <c r="G235" s="759" t="s">
        <v>4971</v>
      </c>
      <c r="H235" s="1021" t="s">
        <v>4206</v>
      </c>
      <c r="I235" s="1021" t="s">
        <v>4195</v>
      </c>
      <c r="J235" s="1150" t="s">
        <v>4207</v>
      </c>
      <c r="K235" s="1152">
        <v>6</v>
      </c>
      <c r="L235" s="1151">
        <v>12</v>
      </c>
      <c r="M235" s="1164">
        <v>108000</v>
      </c>
      <c r="N235" s="1151">
        <v>2</v>
      </c>
      <c r="O235" s="1152">
        <v>6</v>
      </c>
      <c r="P235" s="1180">
        <v>54000</v>
      </c>
    </row>
    <row r="236" spans="1:16" ht="12" customHeight="1" x14ac:dyDescent="0.2">
      <c r="A236" s="1179" t="s">
        <v>3910</v>
      </c>
      <c r="B236" s="1149" t="s">
        <v>13070</v>
      </c>
      <c r="C236" s="1149" t="s">
        <v>65</v>
      </c>
      <c r="D236" s="1150" t="s">
        <v>4972</v>
      </c>
      <c r="E236" s="1164">
        <v>13000</v>
      </c>
      <c r="F236" s="1151" t="s">
        <v>4973</v>
      </c>
      <c r="G236" s="759" t="s">
        <v>4974</v>
      </c>
      <c r="H236" s="1021" t="s">
        <v>4206</v>
      </c>
      <c r="I236" s="1021" t="s">
        <v>4975</v>
      </c>
      <c r="J236" s="1150" t="s">
        <v>4207</v>
      </c>
      <c r="K236" s="1152">
        <v>1</v>
      </c>
      <c r="L236" s="1151">
        <v>2</v>
      </c>
      <c r="M236" s="1164">
        <v>17355.859999999997</v>
      </c>
      <c r="N236" s="1151"/>
      <c r="O236" s="1152" t="s">
        <v>4197</v>
      </c>
      <c r="P236" s="1180" t="s">
        <v>4197</v>
      </c>
    </row>
    <row r="237" spans="1:16" ht="12" customHeight="1" x14ac:dyDescent="0.2">
      <c r="A237" s="1179" t="s">
        <v>3910</v>
      </c>
      <c r="B237" s="1149" t="s">
        <v>13070</v>
      </c>
      <c r="C237" s="1149" t="s">
        <v>65</v>
      </c>
      <c r="D237" s="1150" t="s">
        <v>4213</v>
      </c>
      <c r="E237" s="1164">
        <v>12000</v>
      </c>
      <c r="F237" s="1151" t="s">
        <v>4976</v>
      </c>
      <c r="G237" s="759" t="s">
        <v>4977</v>
      </c>
      <c r="H237" s="1021" t="s">
        <v>4206</v>
      </c>
      <c r="I237" s="1021" t="s">
        <v>4195</v>
      </c>
      <c r="J237" s="1150" t="s">
        <v>4207</v>
      </c>
      <c r="K237" s="1152">
        <v>1</v>
      </c>
      <c r="L237" s="1151">
        <v>2</v>
      </c>
      <c r="M237" s="1164">
        <v>23566.67</v>
      </c>
      <c r="N237" s="1151"/>
      <c r="O237" s="1152" t="s">
        <v>4197</v>
      </c>
      <c r="P237" s="1180" t="s">
        <v>4197</v>
      </c>
    </row>
    <row r="238" spans="1:16" ht="12" customHeight="1" x14ac:dyDescent="0.2">
      <c r="A238" s="1179" t="s">
        <v>3910</v>
      </c>
      <c r="B238" s="1149" t="s">
        <v>13070</v>
      </c>
      <c r="C238" s="1149" t="s">
        <v>65</v>
      </c>
      <c r="D238" s="1150" t="s">
        <v>4978</v>
      </c>
      <c r="E238" s="1164">
        <v>13000</v>
      </c>
      <c r="F238" s="1151" t="s">
        <v>4979</v>
      </c>
      <c r="G238" s="759" t="s">
        <v>4980</v>
      </c>
      <c r="H238" s="1021" t="s">
        <v>4981</v>
      </c>
      <c r="I238" s="1021" t="s">
        <v>4287</v>
      </c>
      <c r="J238" s="1150" t="s">
        <v>4350</v>
      </c>
      <c r="K238" s="1152">
        <v>1</v>
      </c>
      <c r="L238" s="1151">
        <v>2</v>
      </c>
      <c r="M238" s="1164">
        <v>19500</v>
      </c>
      <c r="N238" s="1151">
        <v>2</v>
      </c>
      <c r="O238" s="1152">
        <v>6</v>
      </c>
      <c r="P238" s="1180">
        <v>78000</v>
      </c>
    </row>
    <row r="239" spans="1:16" ht="33.75" x14ac:dyDescent="0.2">
      <c r="A239" s="1179" t="s">
        <v>3910</v>
      </c>
      <c r="B239" s="1149" t="s">
        <v>13070</v>
      </c>
      <c r="C239" s="1149" t="s">
        <v>65</v>
      </c>
      <c r="D239" s="1150" t="s">
        <v>4694</v>
      </c>
      <c r="E239" s="1164">
        <v>7000</v>
      </c>
      <c r="F239" s="1151" t="s">
        <v>4982</v>
      </c>
      <c r="G239" s="759" t="s">
        <v>4983</v>
      </c>
      <c r="H239" s="1021" t="s">
        <v>4984</v>
      </c>
      <c r="I239" s="1021" t="s">
        <v>4274</v>
      </c>
      <c r="J239" s="1150" t="s">
        <v>4985</v>
      </c>
      <c r="K239" s="1152">
        <v>6</v>
      </c>
      <c r="L239" s="1151">
        <v>12</v>
      </c>
      <c r="M239" s="1164">
        <v>84000</v>
      </c>
      <c r="N239" s="1151">
        <v>3</v>
      </c>
      <c r="O239" s="1152">
        <v>6</v>
      </c>
      <c r="P239" s="1180">
        <v>42000</v>
      </c>
    </row>
    <row r="240" spans="1:16" ht="33.75" x14ac:dyDescent="0.2">
      <c r="A240" s="1179" t="s">
        <v>3910</v>
      </c>
      <c r="B240" s="1149" t="s">
        <v>13070</v>
      </c>
      <c r="C240" s="1149" t="s">
        <v>65</v>
      </c>
      <c r="D240" s="1150" t="s">
        <v>4986</v>
      </c>
      <c r="E240" s="1164">
        <v>6500</v>
      </c>
      <c r="F240" s="1151" t="s">
        <v>4987</v>
      </c>
      <c r="G240" s="759" t="s">
        <v>4988</v>
      </c>
      <c r="H240" s="1021" t="s">
        <v>4534</v>
      </c>
      <c r="I240" s="1021" t="s">
        <v>4195</v>
      </c>
      <c r="J240" s="1150" t="s">
        <v>4989</v>
      </c>
      <c r="K240" s="1152">
        <v>6</v>
      </c>
      <c r="L240" s="1151">
        <v>12</v>
      </c>
      <c r="M240" s="1164">
        <v>78000</v>
      </c>
      <c r="N240" s="1151">
        <v>2</v>
      </c>
      <c r="O240" s="1152">
        <v>6</v>
      </c>
      <c r="P240" s="1180">
        <v>39000</v>
      </c>
    </row>
    <row r="241" spans="1:16" ht="29.45" customHeight="1" x14ac:dyDescent="0.2">
      <c r="A241" s="1179" t="s">
        <v>3910</v>
      </c>
      <c r="B241" s="1149" t="s">
        <v>13070</v>
      </c>
      <c r="C241" s="1149" t="s">
        <v>65</v>
      </c>
      <c r="D241" s="1150" t="s">
        <v>4990</v>
      </c>
      <c r="E241" s="1164">
        <v>12000</v>
      </c>
      <c r="F241" s="1151" t="s">
        <v>4991</v>
      </c>
      <c r="G241" s="759" t="s">
        <v>4992</v>
      </c>
      <c r="H241" s="1021" t="s">
        <v>4239</v>
      </c>
      <c r="I241" s="1021" t="s">
        <v>4287</v>
      </c>
      <c r="J241" s="1150" t="s">
        <v>4235</v>
      </c>
      <c r="K241" s="1152">
        <v>1</v>
      </c>
      <c r="L241" s="1151">
        <v>1</v>
      </c>
      <c r="M241" s="1164">
        <v>3200</v>
      </c>
      <c r="N241" s="1151">
        <v>2</v>
      </c>
      <c r="O241" s="1152">
        <v>6</v>
      </c>
      <c r="P241" s="1180">
        <v>72000</v>
      </c>
    </row>
    <row r="242" spans="1:16" ht="22.5" x14ac:dyDescent="0.2">
      <c r="A242" s="1179" t="s">
        <v>3910</v>
      </c>
      <c r="B242" s="1149" t="s">
        <v>13070</v>
      </c>
      <c r="C242" s="1149" t="s">
        <v>65</v>
      </c>
      <c r="D242" s="1150" t="s">
        <v>4993</v>
      </c>
      <c r="E242" s="1164">
        <v>13000</v>
      </c>
      <c r="F242" s="1151" t="s">
        <v>4994</v>
      </c>
      <c r="G242" s="759" t="s">
        <v>4995</v>
      </c>
      <c r="H242" s="1021" t="s">
        <v>4206</v>
      </c>
      <c r="I242" s="1021" t="s">
        <v>4195</v>
      </c>
      <c r="J242" s="1150" t="s">
        <v>4207</v>
      </c>
      <c r="K242" s="1152">
        <v>6</v>
      </c>
      <c r="L242" s="1151">
        <v>12</v>
      </c>
      <c r="M242" s="1164">
        <v>156000</v>
      </c>
      <c r="N242" s="1151">
        <v>2</v>
      </c>
      <c r="O242" s="1152">
        <v>6</v>
      </c>
      <c r="P242" s="1180">
        <v>78000</v>
      </c>
    </row>
    <row r="243" spans="1:16" ht="13.15" customHeight="1" x14ac:dyDescent="0.2">
      <c r="A243" s="1179" t="s">
        <v>3910</v>
      </c>
      <c r="B243" s="1149" t="s">
        <v>13070</v>
      </c>
      <c r="C243" s="1149" t="s">
        <v>65</v>
      </c>
      <c r="D243" s="1150" t="s">
        <v>4996</v>
      </c>
      <c r="E243" s="1164">
        <v>14000</v>
      </c>
      <c r="F243" s="1151" t="s">
        <v>4997</v>
      </c>
      <c r="G243" s="759" t="s">
        <v>4998</v>
      </c>
      <c r="H243" s="1021" t="s">
        <v>4206</v>
      </c>
      <c r="I243" s="1021" t="s">
        <v>4287</v>
      </c>
      <c r="J243" s="1150" t="s">
        <v>4243</v>
      </c>
      <c r="K243" s="1152">
        <v>1</v>
      </c>
      <c r="L243" s="1151">
        <v>3</v>
      </c>
      <c r="M243" s="1164">
        <v>33133.33</v>
      </c>
      <c r="N243" s="1151">
        <v>2</v>
      </c>
      <c r="O243" s="1152">
        <v>6</v>
      </c>
      <c r="P243" s="1180">
        <v>84000</v>
      </c>
    </row>
    <row r="244" spans="1:16" ht="22.5" x14ac:dyDescent="0.2">
      <c r="A244" s="1179" t="s">
        <v>3910</v>
      </c>
      <c r="B244" s="1149" t="s">
        <v>13070</v>
      </c>
      <c r="C244" s="1149" t="s">
        <v>65</v>
      </c>
      <c r="D244" s="1150" t="s">
        <v>4213</v>
      </c>
      <c r="E244" s="1164">
        <v>8000</v>
      </c>
      <c r="F244" s="1151" t="s">
        <v>4999</v>
      </c>
      <c r="G244" s="759" t="s">
        <v>5000</v>
      </c>
      <c r="H244" s="1021" t="s">
        <v>4337</v>
      </c>
      <c r="I244" s="1021" t="s">
        <v>4274</v>
      </c>
      <c r="J244" s="1150" t="s">
        <v>5001</v>
      </c>
      <c r="K244" s="1152">
        <v>6</v>
      </c>
      <c r="L244" s="1151">
        <v>12</v>
      </c>
      <c r="M244" s="1164">
        <v>96000</v>
      </c>
      <c r="N244" s="1151">
        <v>2</v>
      </c>
      <c r="O244" s="1152">
        <v>6</v>
      </c>
      <c r="P244" s="1180">
        <v>48000</v>
      </c>
    </row>
    <row r="245" spans="1:16" ht="13.9" customHeight="1" x14ac:dyDescent="0.2">
      <c r="A245" s="1179" t="s">
        <v>3910</v>
      </c>
      <c r="B245" s="1149" t="s">
        <v>13070</v>
      </c>
      <c r="C245" s="1149" t="s">
        <v>65</v>
      </c>
      <c r="D245" s="1150" t="s">
        <v>477</v>
      </c>
      <c r="E245" s="1164">
        <v>12000</v>
      </c>
      <c r="F245" s="1151" t="s">
        <v>5002</v>
      </c>
      <c r="G245" s="759" t="s">
        <v>5003</v>
      </c>
      <c r="H245" s="1021" t="s">
        <v>4206</v>
      </c>
      <c r="I245" s="1021" t="s">
        <v>4195</v>
      </c>
      <c r="J245" s="1150" t="s">
        <v>4243</v>
      </c>
      <c r="K245" s="1152">
        <v>2</v>
      </c>
      <c r="L245" s="1151">
        <v>4</v>
      </c>
      <c r="M245" s="1164">
        <v>47600</v>
      </c>
      <c r="N245" s="1151"/>
      <c r="O245" s="1152" t="s">
        <v>4197</v>
      </c>
      <c r="P245" s="1180" t="s">
        <v>4197</v>
      </c>
    </row>
    <row r="246" spans="1:16" ht="13.9" customHeight="1" x14ac:dyDescent="0.2">
      <c r="A246" s="1179" t="s">
        <v>3910</v>
      </c>
      <c r="B246" s="1149" t="s">
        <v>13070</v>
      </c>
      <c r="C246" s="1149" t="s">
        <v>65</v>
      </c>
      <c r="D246" s="1150" t="s">
        <v>4279</v>
      </c>
      <c r="E246" s="1164">
        <v>10000</v>
      </c>
      <c r="F246" s="1151" t="s">
        <v>5004</v>
      </c>
      <c r="G246" s="759" t="s">
        <v>5005</v>
      </c>
      <c r="H246" s="1021" t="s">
        <v>4206</v>
      </c>
      <c r="I246" s="1021" t="s">
        <v>4195</v>
      </c>
      <c r="J246" s="1150" t="s">
        <v>4243</v>
      </c>
      <c r="K246" s="1152">
        <v>6</v>
      </c>
      <c r="L246" s="1151">
        <v>12</v>
      </c>
      <c r="M246" s="1164">
        <v>123333.33</v>
      </c>
      <c r="N246" s="1151">
        <v>2</v>
      </c>
      <c r="O246" s="1152">
        <v>6</v>
      </c>
      <c r="P246" s="1180">
        <v>72000</v>
      </c>
    </row>
    <row r="247" spans="1:16" ht="13.9" customHeight="1" x14ac:dyDescent="0.2">
      <c r="A247" s="1179" t="s">
        <v>3910</v>
      </c>
      <c r="B247" s="1149" t="s">
        <v>13070</v>
      </c>
      <c r="C247" s="1149" t="s">
        <v>65</v>
      </c>
      <c r="D247" s="1150" t="s">
        <v>480</v>
      </c>
      <c r="E247" s="1164">
        <v>5000</v>
      </c>
      <c r="F247" s="1151" t="s">
        <v>5006</v>
      </c>
      <c r="G247" s="759" t="s">
        <v>5007</v>
      </c>
      <c r="H247" s="1021" t="s">
        <v>4206</v>
      </c>
      <c r="I247" s="1021" t="s">
        <v>4195</v>
      </c>
      <c r="J247" s="1150" t="s">
        <v>4207</v>
      </c>
      <c r="K247" s="1152">
        <v>6</v>
      </c>
      <c r="L247" s="1151">
        <v>12</v>
      </c>
      <c r="M247" s="1164">
        <v>84000</v>
      </c>
      <c r="N247" s="1151">
        <v>2</v>
      </c>
      <c r="O247" s="1152">
        <v>6</v>
      </c>
      <c r="P247" s="1180">
        <v>42000</v>
      </c>
    </row>
    <row r="248" spans="1:16" ht="13.9" customHeight="1" x14ac:dyDescent="0.2">
      <c r="A248" s="1179" t="s">
        <v>3910</v>
      </c>
      <c r="B248" s="1149" t="s">
        <v>13070</v>
      </c>
      <c r="C248" s="1149" t="s">
        <v>65</v>
      </c>
      <c r="D248" s="1150" t="s">
        <v>5008</v>
      </c>
      <c r="E248" s="1164">
        <v>6000</v>
      </c>
      <c r="F248" s="1151" t="s">
        <v>5009</v>
      </c>
      <c r="G248" s="759" t="s">
        <v>5010</v>
      </c>
      <c r="H248" s="1021" t="s">
        <v>4206</v>
      </c>
      <c r="I248" s="1021" t="s">
        <v>4195</v>
      </c>
      <c r="J248" s="1150" t="s">
        <v>4243</v>
      </c>
      <c r="K248" s="1152">
        <v>6</v>
      </c>
      <c r="L248" s="1151">
        <v>12</v>
      </c>
      <c r="M248" s="1164">
        <v>72000</v>
      </c>
      <c r="N248" s="1151">
        <v>2</v>
      </c>
      <c r="O248" s="1152">
        <v>6</v>
      </c>
      <c r="P248" s="1180">
        <v>36000</v>
      </c>
    </row>
    <row r="249" spans="1:16" ht="13.9" customHeight="1" x14ac:dyDescent="0.2">
      <c r="A249" s="1179" t="s">
        <v>3910</v>
      </c>
      <c r="B249" s="1149" t="s">
        <v>13070</v>
      </c>
      <c r="C249" s="1149" t="s">
        <v>65</v>
      </c>
      <c r="D249" s="1150" t="s">
        <v>5011</v>
      </c>
      <c r="E249" s="1164">
        <v>12000</v>
      </c>
      <c r="F249" s="1151" t="s">
        <v>5012</v>
      </c>
      <c r="G249" s="759" t="s">
        <v>5013</v>
      </c>
      <c r="H249" s="1021" t="s">
        <v>4206</v>
      </c>
      <c r="I249" s="1021" t="s">
        <v>4195</v>
      </c>
      <c r="J249" s="1150" t="s">
        <v>4207</v>
      </c>
      <c r="K249" s="1152">
        <v>4</v>
      </c>
      <c r="L249" s="1151">
        <v>8</v>
      </c>
      <c r="M249" s="1164">
        <v>88309.71</v>
      </c>
      <c r="N249" s="1151"/>
      <c r="O249" s="1152" t="s">
        <v>4197</v>
      </c>
      <c r="P249" s="1180" t="s">
        <v>4197</v>
      </c>
    </row>
    <row r="250" spans="1:16" ht="13.9" customHeight="1" x14ac:dyDescent="0.2">
      <c r="A250" s="1179" t="s">
        <v>3910</v>
      </c>
      <c r="B250" s="1149" t="s">
        <v>13070</v>
      </c>
      <c r="C250" s="1149" t="s">
        <v>65</v>
      </c>
      <c r="D250" s="1150" t="s">
        <v>4213</v>
      </c>
      <c r="E250" s="1164">
        <v>9000</v>
      </c>
      <c r="F250" s="1151" t="s">
        <v>5014</v>
      </c>
      <c r="G250" s="759" t="s">
        <v>5015</v>
      </c>
      <c r="H250" s="1021" t="s">
        <v>4524</v>
      </c>
      <c r="I250" s="1021" t="s">
        <v>4195</v>
      </c>
      <c r="J250" s="1150" t="s">
        <v>4525</v>
      </c>
      <c r="K250" s="1152">
        <v>6</v>
      </c>
      <c r="L250" s="1151">
        <v>12</v>
      </c>
      <c r="M250" s="1164">
        <v>108000</v>
      </c>
      <c r="N250" s="1151">
        <v>3</v>
      </c>
      <c r="O250" s="1152">
        <v>6</v>
      </c>
      <c r="P250" s="1180">
        <v>54000</v>
      </c>
    </row>
    <row r="251" spans="1:16" ht="25.15" customHeight="1" x14ac:dyDescent="0.2">
      <c r="A251" s="1179" t="s">
        <v>3910</v>
      </c>
      <c r="B251" s="1149" t="s">
        <v>13070</v>
      </c>
      <c r="C251" s="1149" t="s">
        <v>65</v>
      </c>
      <c r="D251" s="1150" t="s">
        <v>5016</v>
      </c>
      <c r="E251" s="1164">
        <v>6500</v>
      </c>
      <c r="F251" s="1151" t="s">
        <v>5017</v>
      </c>
      <c r="G251" s="759" t="s">
        <v>5018</v>
      </c>
      <c r="H251" s="1021" t="s">
        <v>4206</v>
      </c>
      <c r="I251" s="1021" t="s">
        <v>4287</v>
      </c>
      <c r="J251" s="1150" t="s">
        <v>4207</v>
      </c>
      <c r="K251" s="1152">
        <v>1</v>
      </c>
      <c r="L251" s="1151">
        <v>2</v>
      </c>
      <c r="M251" s="1164">
        <v>13216.67</v>
      </c>
      <c r="N251" s="1151">
        <v>2</v>
      </c>
      <c r="O251" s="1152">
        <v>6</v>
      </c>
      <c r="P251" s="1180">
        <v>39000</v>
      </c>
    </row>
    <row r="252" spans="1:16" ht="12.6" customHeight="1" x14ac:dyDescent="0.2">
      <c r="A252" s="1179" t="s">
        <v>3910</v>
      </c>
      <c r="B252" s="1149" t="s">
        <v>13070</v>
      </c>
      <c r="C252" s="1149" t="s">
        <v>65</v>
      </c>
      <c r="D252" s="1150" t="s">
        <v>4213</v>
      </c>
      <c r="E252" s="1164">
        <v>4000</v>
      </c>
      <c r="F252" s="1151" t="s">
        <v>5019</v>
      </c>
      <c r="G252" s="759" t="s">
        <v>5020</v>
      </c>
      <c r="H252" s="1021" t="s">
        <v>4206</v>
      </c>
      <c r="I252" s="1021" t="s">
        <v>4195</v>
      </c>
      <c r="J252" s="1150" t="s">
        <v>4207</v>
      </c>
      <c r="K252" s="1152">
        <v>6</v>
      </c>
      <c r="L252" s="1151">
        <v>12</v>
      </c>
      <c r="M252" s="1164">
        <v>72000</v>
      </c>
      <c r="N252" s="1151">
        <v>2</v>
      </c>
      <c r="O252" s="1152">
        <v>6</v>
      </c>
      <c r="P252" s="1180">
        <v>36000</v>
      </c>
    </row>
    <row r="253" spans="1:16" ht="12.6" customHeight="1" x14ac:dyDescent="0.2">
      <c r="A253" s="1179" t="s">
        <v>3910</v>
      </c>
      <c r="B253" s="1149" t="s">
        <v>13070</v>
      </c>
      <c r="C253" s="1149" t="s">
        <v>65</v>
      </c>
      <c r="D253" s="1150" t="s">
        <v>4907</v>
      </c>
      <c r="E253" s="1164">
        <v>9000</v>
      </c>
      <c r="F253" s="1151" t="s">
        <v>5021</v>
      </c>
      <c r="G253" s="759" t="s">
        <v>5022</v>
      </c>
      <c r="H253" s="1021" t="s">
        <v>4524</v>
      </c>
      <c r="I253" s="1021" t="s">
        <v>4195</v>
      </c>
      <c r="J253" s="1150" t="s">
        <v>4525</v>
      </c>
      <c r="K253" s="1152">
        <v>6</v>
      </c>
      <c r="L253" s="1151">
        <v>12</v>
      </c>
      <c r="M253" s="1164">
        <v>108000</v>
      </c>
      <c r="N253" s="1151">
        <v>2</v>
      </c>
      <c r="O253" s="1152">
        <v>6</v>
      </c>
      <c r="P253" s="1180">
        <v>54000</v>
      </c>
    </row>
    <row r="254" spans="1:16" ht="12.6" customHeight="1" x14ac:dyDescent="0.2">
      <c r="A254" s="1179" t="s">
        <v>3910</v>
      </c>
      <c r="B254" s="1149" t="s">
        <v>13070</v>
      </c>
      <c r="C254" s="1149" t="s">
        <v>65</v>
      </c>
      <c r="D254" s="1150" t="s">
        <v>5023</v>
      </c>
      <c r="E254" s="1164">
        <v>10000</v>
      </c>
      <c r="F254" s="1151" t="s">
        <v>5024</v>
      </c>
      <c r="G254" s="759" t="s">
        <v>5025</v>
      </c>
      <c r="H254" s="1021" t="s">
        <v>4206</v>
      </c>
      <c r="I254" s="1021" t="s">
        <v>4195</v>
      </c>
      <c r="J254" s="1150" t="s">
        <v>4207</v>
      </c>
      <c r="K254" s="1152">
        <v>7</v>
      </c>
      <c r="L254" s="1151">
        <v>12</v>
      </c>
      <c r="M254" s="1164">
        <v>120000</v>
      </c>
      <c r="N254" s="1151">
        <v>3</v>
      </c>
      <c r="O254" s="1152">
        <v>6</v>
      </c>
      <c r="P254" s="1180">
        <v>60000</v>
      </c>
    </row>
    <row r="255" spans="1:16" ht="12.6" customHeight="1" x14ac:dyDescent="0.2">
      <c r="A255" s="1179" t="s">
        <v>3910</v>
      </c>
      <c r="B255" s="1149" t="s">
        <v>13070</v>
      </c>
      <c r="C255" s="1149" t="s">
        <v>65</v>
      </c>
      <c r="D255" s="1150" t="s">
        <v>4907</v>
      </c>
      <c r="E255" s="1164">
        <v>10000</v>
      </c>
      <c r="F255" s="1151" t="s">
        <v>5026</v>
      </c>
      <c r="G255" s="759" t="s">
        <v>5027</v>
      </c>
      <c r="H255" s="1021" t="s">
        <v>4206</v>
      </c>
      <c r="I255" s="1021" t="s">
        <v>4195</v>
      </c>
      <c r="J255" s="1150" t="s">
        <v>4243</v>
      </c>
      <c r="K255" s="1152">
        <v>6</v>
      </c>
      <c r="L255" s="1151">
        <v>12</v>
      </c>
      <c r="M255" s="1164">
        <v>120000</v>
      </c>
      <c r="N255" s="1151">
        <v>2</v>
      </c>
      <c r="O255" s="1152">
        <v>6</v>
      </c>
      <c r="P255" s="1180">
        <v>70800</v>
      </c>
    </row>
    <row r="256" spans="1:16" ht="12.6" customHeight="1" x14ac:dyDescent="0.2">
      <c r="A256" s="1179" t="s">
        <v>3910</v>
      </c>
      <c r="B256" s="1149" t="s">
        <v>13070</v>
      </c>
      <c r="C256" s="1149" t="s">
        <v>65</v>
      </c>
      <c r="D256" s="1150" t="s">
        <v>4279</v>
      </c>
      <c r="E256" s="1164">
        <v>11000</v>
      </c>
      <c r="F256" s="1151" t="s">
        <v>5028</v>
      </c>
      <c r="G256" s="759" t="s">
        <v>5029</v>
      </c>
      <c r="H256" s="1021" t="s">
        <v>4422</v>
      </c>
      <c r="I256" s="1021" t="s">
        <v>4195</v>
      </c>
      <c r="J256" s="1150" t="s">
        <v>4423</v>
      </c>
      <c r="K256" s="1152">
        <v>6</v>
      </c>
      <c r="L256" s="1151">
        <v>12</v>
      </c>
      <c r="M256" s="1164">
        <v>131983.19</v>
      </c>
      <c r="N256" s="1151">
        <v>2</v>
      </c>
      <c r="O256" s="1152">
        <v>6</v>
      </c>
      <c r="P256" s="1180">
        <v>66000</v>
      </c>
    </row>
    <row r="257" spans="1:16" ht="12.6" customHeight="1" x14ac:dyDescent="0.2">
      <c r="A257" s="1179" t="s">
        <v>3910</v>
      </c>
      <c r="B257" s="1149" t="s">
        <v>13070</v>
      </c>
      <c r="C257" s="1149" t="s">
        <v>65</v>
      </c>
      <c r="D257" s="1150" t="s">
        <v>4800</v>
      </c>
      <c r="E257" s="1164">
        <v>4500</v>
      </c>
      <c r="F257" s="1151" t="s">
        <v>5030</v>
      </c>
      <c r="G257" s="759" t="s">
        <v>5031</v>
      </c>
      <c r="H257" s="1021" t="s">
        <v>4211</v>
      </c>
      <c r="I257" s="1021" t="s">
        <v>4274</v>
      </c>
      <c r="J257" s="1150" t="s">
        <v>4720</v>
      </c>
      <c r="K257" s="1152">
        <v>6</v>
      </c>
      <c r="L257" s="1151">
        <v>12</v>
      </c>
      <c r="M257" s="1164">
        <v>54000</v>
      </c>
      <c r="N257" s="1151">
        <v>2</v>
      </c>
      <c r="O257" s="1152">
        <v>6</v>
      </c>
      <c r="P257" s="1180">
        <v>27000</v>
      </c>
    </row>
    <row r="258" spans="1:16" ht="22.5" x14ac:dyDescent="0.2">
      <c r="A258" s="1179" t="s">
        <v>3910</v>
      </c>
      <c r="B258" s="1149" t="s">
        <v>13070</v>
      </c>
      <c r="C258" s="1149" t="s">
        <v>65</v>
      </c>
      <c r="D258" s="1150" t="s">
        <v>5032</v>
      </c>
      <c r="E258" s="1164">
        <v>15600</v>
      </c>
      <c r="F258" s="1151" t="s">
        <v>5033</v>
      </c>
      <c r="G258" s="759" t="s">
        <v>5034</v>
      </c>
      <c r="H258" s="1021" t="s">
        <v>4385</v>
      </c>
      <c r="I258" s="1021" t="s">
        <v>4220</v>
      </c>
      <c r="J258" s="1150" t="s">
        <v>4207</v>
      </c>
      <c r="K258" s="1152">
        <v>1</v>
      </c>
      <c r="L258" s="1151">
        <v>4</v>
      </c>
      <c r="M258" s="1164">
        <v>54861.43</v>
      </c>
      <c r="N258" s="1151"/>
      <c r="O258" s="1152" t="s">
        <v>4197</v>
      </c>
      <c r="P258" s="1180" t="s">
        <v>4197</v>
      </c>
    </row>
    <row r="259" spans="1:16" ht="13.15" customHeight="1" x14ac:dyDescent="0.2">
      <c r="A259" s="1179" t="s">
        <v>3910</v>
      </c>
      <c r="B259" s="1149" t="s">
        <v>13070</v>
      </c>
      <c r="C259" s="1149" t="s">
        <v>65</v>
      </c>
      <c r="D259" s="1150" t="s">
        <v>4213</v>
      </c>
      <c r="E259" s="1164">
        <v>8000</v>
      </c>
      <c r="F259" s="1151" t="s">
        <v>5035</v>
      </c>
      <c r="G259" s="759" t="s">
        <v>5036</v>
      </c>
      <c r="H259" s="1021" t="s">
        <v>4211</v>
      </c>
      <c r="I259" s="1021" t="s">
        <v>4195</v>
      </c>
      <c r="J259" s="1150" t="s">
        <v>4848</v>
      </c>
      <c r="K259" s="1152">
        <v>6</v>
      </c>
      <c r="L259" s="1151">
        <v>12</v>
      </c>
      <c r="M259" s="1164">
        <v>96000</v>
      </c>
      <c r="N259" s="1151">
        <v>1</v>
      </c>
      <c r="O259" s="1152">
        <v>1</v>
      </c>
      <c r="P259" s="1180">
        <v>8000</v>
      </c>
    </row>
    <row r="260" spans="1:16" ht="22.5" x14ac:dyDescent="0.2">
      <c r="A260" s="1179" t="s">
        <v>3910</v>
      </c>
      <c r="B260" s="1149" t="s">
        <v>13070</v>
      </c>
      <c r="C260" s="1149" t="s">
        <v>65</v>
      </c>
      <c r="D260" s="1150" t="s">
        <v>5037</v>
      </c>
      <c r="E260" s="1164">
        <v>11500</v>
      </c>
      <c r="F260" s="1151" t="s">
        <v>5038</v>
      </c>
      <c r="G260" s="759" t="s">
        <v>5039</v>
      </c>
      <c r="H260" s="1021" t="s">
        <v>4239</v>
      </c>
      <c r="I260" s="1021" t="s">
        <v>4195</v>
      </c>
      <c r="J260" s="1150" t="s">
        <v>4235</v>
      </c>
      <c r="K260" s="1152">
        <v>1</v>
      </c>
      <c r="L260" s="1151">
        <v>3</v>
      </c>
      <c r="M260" s="1164">
        <v>34500</v>
      </c>
      <c r="N260" s="1151"/>
      <c r="O260" s="1152" t="s">
        <v>4197</v>
      </c>
      <c r="P260" s="1180" t="s">
        <v>4197</v>
      </c>
    </row>
    <row r="261" spans="1:16" ht="12.6" customHeight="1" x14ac:dyDescent="0.2">
      <c r="A261" s="1179" t="s">
        <v>3910</v>
      </c>
      <c r="B261" s="1149" t="s">
        <v>13070</v>
      </c>
      <c r="C261" s="1149" t="s">
        <v>65</v>
      </c>
      <c r="D261" s="1150" t="s">
        <v>5040</v>
      </c>
      <c r="E261" s="1164">
        <v>10000</v>
      </c>
      <c r="F261" s="1151" t="s">
        <v>5041</v>
      </c>
      <c r="G261" s="759" t="s">
        <v>5042</v>
      </c>
      <c r="H261" s="1021" t="s">
        <v>4194</v>
      </c>
      <c r="I261" s="1021" t="s">
        <v>4195</v>
      </c>
      <c r="J261" s="1150" t="s">
        <v>4196</v>
      </c>
      <c r="K261" s="1152">
        <v>1</v>
      </c>
      <c r="L261" s="1151">
        <v>1</v>
      </c>
      <c r="M261" s="1164">
        <v>10000</v>
      </c>
      <c r="N261" s="1151"/>
      <c r="O261" s="1152" t="s">
        <v>4197</v>
      </c>
      <c r="P261" s="1180" t="s">
        <v>4197</v>
      </c>
    </row>
    <row r="262" spans="1:16" ht="12.6" customHeight="1" x14ac:dyDescent="0.2">
      <c r="A262" s="1179" t="s">
        <v>3910</v>
      </c>
      <c r="B262" s="1149" t="s">
        <v>13070</v>
      </c>
      <c r="C262" s="1149" t="s">
        <v>65</v>
      </c>
      <c r="D262" s="1150" t="s">
        <v>5043</v>
      </c>
      <c r="E262" s="1164">
        <v>11000</v>
      </c>
      <c r="F262" s="1151" t="s">
        <v>5044</v>
      </c>
      <c r="G262" s="759" t="s">
        <v>5045</v>
      </c>
      <c r="H262" s="1021" t="s">
        <v>5046</v>
      </c>
      <c r="I262" s="1021" t="s">
        <v>4195</v>
      </c>
      <c r="J262" s="1150" t="s">
        <v>5047</v>
      </c>
      <c r="K262" s="1152">
        <v>7</v>
      </c>
      <c r="L262" s="1151">
        <v>12</v>
      </c>
      <c r="M262" s="1164">
        <v>132000</v>
      </c>
      <c r="N262" s="1151">
        <v>3</v>
      </c>
      <c r="O262" s="1152">
        <v>6</v>
      </c>
      <c r="P262" s="1180">
        <v>66000</v>
      </c>
    </row>
    <row r="263" spans="1:16" ht="22.5" x14ac:dyDescent="0.2">
      <c r="A263" s="1179" t="s">
        <v>3910</v>
      </c>
      <c r="B263" s="1149" t="s">
        <v>13070</v>
      </c>
      <c r="C263" s="1149" t="s">
        <v>65</v>
      </c>
      <c r="D263" s="1150" t="s">
        <v>5048</v>
      </c>
      <c r="E263" s="1164">
        <v>5500</v>
      </c>
      <c r="F263" s="1151" t="s">
        <v>5049</v>
      </c>
      <c r="G263" s="759" t="s">
        <v>5050</v>
      </c>
      <c r="H263" s="1021" t="s">
        <v>4509</v>
      </c>
      <c r="I263" s="1021" t="s">
        <v>4195</v>
      </c>
      <c r="J263" s="1150" t="s">
        <v>4510</v>
      </c>
      <c r="K263" s="1152">
        <v>1</v>
      </c>
      <c r="L263" s="1151">
        <v>3</v>
      </c>
      <c r="M263" s="1164">
        <v>22800</v>
      </c>
      <c r="N263" s="1151">
        <v>2</v>
      </c>
      <c r="O263" s="1152">
        <v>6</v>
      </c>
      <c r="P263" s="1180">
        <v>54000</v>
      </c>
    </row>
    <row r="264" spans="1:16" ht="12.6" customHeight="1" x14ac:dyDescent="0.2">
      <c r="A264" s="1179" t="s">
        <v>3910</v>
      </c>
      <c r="B264" s="1149" t="s">
        <v>13070</v>
      </c>
      <c r="C264" s="1149" t="s">
        <v>65</v>
      </c>
      <c r="D264" s="1150" t="s">
        <v>4213</v>
      </c>
      <c r="E264" s="1164">
        <v>4500</v>
      </c>
      <c r="F264" s="1151" t="s">
        <v>5051</v>
      </c>
      <c r="G264" s="759" t="s">
        <v>5052</v>
      </c>
      <c r="H264" s="1021" t="s">
        <v>4206</v>
      </c>
      <c r="I264" s="1021" t="s">
        <v>4195</v>
      </c>
      <c r="J264" s="1150" t="s">
        <v>4207</v>
      </c>
      <c r="K264" s="1152">
        <v>4</v>
      </c>
      <c r="L264" s="1151">
        <v>12</v>
      </c>
      <c r="M264" s="1164">
        <v>72000</v>
      </c>
      <c r="N264" s="1151">
        <v>2</v>
      </c>
      <c r="O264" s="1152">
        <v>6</v>
      </c>
      <c r="P264" s="1180">
        <v>36000</v>
      </c>
    </row>
    <row r="265" spans="1:16" ht="33.75" x14ac:dyDescent="0.2">
      <c r="A265" s="1179" t="s">
        <v>3910</v>
      </c>
      <c r="B265" s="1149" t="s">
        <v>13070</v>
      </c>
      <c r="C265" s="1149" t="s">
        <v>65</v>
      </c>
      <c r="D265" s="1150" t="s">
        <v>4213</v>
      </c>
      <c r="E265" s="1164">
        <v>8000</v>
      </c>
      <c r="F265" s="1151" t="s">
        <v>5053</v>
      </c>
      <c r="G265" s="759" t="s">
        <v>5054</v>
      </c>
      <c r="H265" s="1021" t="s">
        <v>5055</v>
      </c>
      <c r="I265" s="1021" t="s">
        <v>4195</v>
      </c>
      <c r="J265" s="1150" t="s">
        <v>5056</v>
      </c>
      <c r="K265" s="1152">
        <v>6</v>
      </c>
      <c r="L265" s="1151">
        <v>12</v>
      </c>
      <c r="M265" s="1164">
        <v>120000</v>
      </c>
      <c r="N265" s="1151">
        <v>2</v>
      </c>
      <c r="O265" s="1152">
        <v>6</v>
      </c>
      <c r="P265" s="1180">
        <v>60000</v>
      </c>
    </row>
    <row r="266" spans="1:16" ht="32.450000000000003" customHeight="1" x14ac:dyDescent="0.2">
      <c r="A266" s="1179" t="s">
        <v>3910</v>
      </c>
      <c r="B266" s="1149" t="s">
        <v>13070</v>
      </c>
      <c r="C266" s="1149" t="s">
        <v>65</v>
      </c>
      <c r="D266" s="1150" t="s">
        <v>5057</v>
      </c>
      <c r="E266" s="1164">
        <v>2500</v>
      </c>
      <c r="F266" s="1151" t="s">
        <v>5058</v>
      </c>
      <c r="G266" s="759" t="s">
        <v>5059</v>
      </c>
      <c r="H266" s="1021" t="s">
        <v>5060</v>
      </c>
      <c r="I266" s="1021" t="s">
        <v>4195</v>
      </c>
      <c r="J266" s="1150" t="s">
        <v>5061</v>
      </c>
      <c r="K266" s="1152">
        <v>6</v>
      </c>
      <c r="L266" s="1151">
        <v>12</v>
      </c>
      <c r="M266" s="1164">
        <v>30000</v>
      </c>
      <c r="N266" s="1151">
        <v>2</v>
      </c>
      <c r="O266" s="1152">
        <v>6</v>
      </c>
      <c r="P266" s="1180">
        <v>15000</v>
      </c>
    </row>
    <row r="267" spans="1:16" ht="23.45" customHeight="1" x14ac:dyDescent="0.2">
      <c r="A267" s="1179" t="s">
        <v>3910</v>
      </c>
      <c r="B267" s="1149" t="s">
        <v>13070</v>
      </c>
      <c r="C267" s="1149" t="s">
        <v>65</v>
      </c>
      <c r="D267" s="1150" t="s">
        <v>4259</v>
      </c>
      <c r="E267" s="1164">
        <v>4000</v>
      </c>
      <c r="F267" s="1151" t="s">
        <v>5062</v>
      </c>
      <c r="G267" s="759" t="s">
        <v>5063</v>
      </c>
      <c r="H267" s="1021" t="s">
        <v>5064</v>
      </c>
      <c r="I267" s="1021" t="s">
        <v>4274</v>
      </c>
      <c r="J267" s="1150" t="s">
        <v>5065</v>
      </c>
      <c r="K267" s="1152">
        <v>1</v>
      </c>
      <c r="L267" s="1151">
        <v>2</v>
      </c>
      <c r="M267" s="1164">
        <v>7600</v>
      </c>
      <c r="N267" s="1151"/>
      <c r="O267" s="1152" t="s">
        <v>4197</v>
      </c>
      <c r="P267" s="1180" t="s">
        <v>4197</v>
      </c>
    </row>
    <row r="268" spans="1:16" ht="23.45" customHeight="1" x14ac:dyDescent="0.2">
      <c r="A268" s="1179" t="s">
        <v>3910</v>
      </c>
      <c r="B268" s="1149" t="s">
        <v>13070</v>
      </c>
      <c r="C268" s="1149" t="s">
        <v>65</v>
      </c>
      <c r="D268" s="1150" t="s">
        <v>5066</v>
      </c>
      <c r="E268" s="1164">
        <v>15000</v>
      </c>
      <c r="F268" s="1151" t="s">
        <v>5067</v>
      </c>
      <c r="G268" s="759" t="s">
        <v>5068</v>
      </c>
      <c r="H268" s="1021" t="s">
        <v>4981</v>
      </c>
      <c r="I268" s="1021" t="s">
        <v>4287</v>
      </c>
      <c r="J268" s="1150" t="s">
        <v>5069</v>
      </c>
      <c r="K268" s="1152">
        <v>1</v>
      </c>
      <c r="L268" s="1151">
        <v>1</v>
      </c>
      <c r="M268" s="1164">
        <v>12000</v>
      </c>
      <c r="N268" s="1151">
        <v>2</v>
      </c>
      <c r="O268" s="1152">
        <v>3</v>
      </c>
      <c r="P268" s="1180">
        <v>31000</v>
      </c>
    </row>
    <row r="269" spans="1:16" ht="45" x14ac:dyDescent="0.2">
      <c r="A269" s="1179" t="s">
        <v>3910</v>
      </c>
      <c r="B269" s="1149" t="s">
        <v>13070</v>
      </c>
      <c r="C269" s="1149" t="s">
        <v>65</v>
      </c>
      <c r="D269" s="1150" t="s">
        <v>5070</v>
      </c>
      <c r="E269" s="1164">
        <v>7000</v>
      </c>
      <c r="F269" s="1151" t="s">
        <v>5071</v>
      </c>
      <c r="G269" s="759" t="s">
        <v>5072</v>
      </c>
      <c r="H269" s="1021" t="s">
        <v>5073</v>
      </c>
      <c r="I269" s="1021" t="s">
        <v>4195</v>
      </c>
      <c r="J269" s="1150" t="s">
        <v>5074</v>
      </c>
      <c r="K269" s="1152">
        <v>6</v>
      </c>
      <c r="L269" s="1151">
        <v>12</v>
      </c>
      <c r="M269" s="1164">
        <v>84000</v>
      </c>
      <c r="N269" s="1151">
        <v>2</v>
      </c>
      <c r="O269" s="1152">
        <v>6</v>
      </c>
      <c r="P269" s="1180">
        <v>42000</v>
      </c>
    </row>
    <row r="270" spans="1:16" ht="28.9" customHeight="1" x14ac:dyDescent="0.2">
      <c r="A270" s="1179" t="s">
        <v>3910</v>
      </c>
      <c r="B270" s="1149" t="s">
        <v>13070</v>
      </c>
      <c r="C270" s="1149" t="s">
        <v>65</v>
      </c>
      <c r="D270" s="1150" t="s">
        <v>5075</v>
      </c>
      <c r="E270" s="1164">
        <v>9000</v>
      </c>
      <c r="F270" s="1151" t="s">
        <v>5076</v>
      </c>
      <c r="G270" s="759" t="s">
        <v>5077</v>
      </c>
      <c r="H270" s="1021" t="s">
        <v>4239</v>
      </c>
      <c r="I270" s="1021" t="s">
        <v>4195</v>
      </c>
      <c r="J270" s="1150" t="s">
        <v>4235</v>
      </c>
      <c r="K270" s="1152">
        <v>6</v>
      </c>
      <c r="L270" s="1151">
        <v>12</v>
      </c>
      <c r="M270" s="1164">
        <v>108000</v>
      </c>
      <c r="N270" s="1151">
        <v>2</v>
      </c>
      <c r="O270" s="1152">
        <v>6</v>
      </c>
      <c r="P270" s="1180">
        <v>54000</v>
      </c>
    </row>
    <row r="271" spans="1:16" ht="15" customHeight="1" x14ac:dyDescent="0.2">
      <c r="A271" s="1179" t="s">
        <v>3910</v>
      </c>
      <c r="B271" s="1149" t="s">
        <v>13070</v>
      </c>
      <c r="C271" s="1149" t="s">
        <v>65</v>
      </c>
      <c r="D271" s="1150" t="s">
        <v>4213</v>
      </c>
      <c r="E271" s="1164">
        <v>9000</v>
      </c>
      <c r="F271" s="1151" t="s">
        <v>5078</v>
      </c>
      <c r="G271" s="759" t="s">
        <v>5079</v>
      </c>
      <c r="H271" s="1021" t="s">
        <v>4239</v>
      </c>
      <c r="I271" s="1021" t="s">
        <v>4195</v>
      </c>
      <c r="J271" s="1150" t="s">
        <v>4235</v>
      </c>
      <c r="K271" s="1152">
        <v>6</v>
      </c>
      <c r="L271" s="1151">
        <v>12</v>
      </c>
      <c r="M271" s="1164">
        <v>108000</v>
      </c>
      <c r="N271" s="1151">
        <v>2</v>
      </c>
      <c r="O271" s="1152">
        <v>6</v>
      </c>
      <c r="P271" s="1180">
        <v>54000</v>
      </c>
    </row>
    <row r="272" spans="1:16" ht="15" customHeight="1" x14ac:dyDescent="0.2">
      <c r="A272" s="1179" t="s">
        <v>3910</v>
      </c>
      <c r="B272" s="1149" t="s">
        <v>13070</v>
      </c>
      <c r="C272" s="1149" t="s">
        <v>65</v>
      </c>
      <c r="D272" s="1150" t="s">
        <v>5080</v>
      </c>
      <c r="E272" s="1164">
        <v>2500</v>
      </c>
      <c r="F272" s="1151" t="s">
        <v>5081</v>
      </c>
      <c r="G272" s="759" t="s">
        <v>5082</v>
      </c>
      <c r="H272" s="1021" t="s">
        <v>4357</v>
      </c>
      <c r="I272" s="1021" t="s">
        <v>3042</v>
      </c>
      <c r="J272" s="1150" t="s">
        <v>4358</v>
      </c>
      <c r="K272" s="1152">
        <v>5</v>
      </c>
      <c r="L272" s="1151">
        <v>12</v>
      </c>
      <c r="M272" s="1164">
        <v>40338</v>
      </c>
      <c r="N272" s="1151">
        <v>2</v>
      </c>
      <c r="O272" s="1152">
        <v>6</v>
      </c>
      <c r="P272" s="1180">
        <v>20400</v>
      </c>
    </row>
    <row r="273" spans="1:16" ht="15" customHeight="1" x14ac:dyDescent="0.2">
      <c r="A273" s="1179" t="s">
        <v>3910</v>
      </c>
      <c r="B273" s="1149" t="s">
        <v>13070</v>
      </c>
      <c r="C273" s="1149" t="s">
        <v>65</v>
      </c>
      <c r="D273" s="1150" t="s">
        <v>4546</v>
      </c>
      <c r="E273" s="1164">
        <v>2200</v>
      </c>
      <c r="F273" s="1151" t="s">
        <v>5083</v>
      </c>
      <c r="G273" s="759" t="s">
        <v>5084</v>
      </c>
      <c r="H273" s="1021" t="s">
        <v>4357</v>
      </c>
      <c r="I273" s="1021" t="s">
        <v>3042</v>
      </c>
      <c r="J273" s="1150" t="s">
        <v>4358</v>
      </c>
      <c r="K273" s="1152">
        <v>5</v>
      </c>
      <c r="L273" s="1151">
        <v>12</v>
      </c>
      <c r="M273" s="1164">
        <v>39600</v>
      </c>
      <c r="N273" s="1151">
        <v>2</v>
      </c>
      <c r="O273" s="1152">
        <v>6</v>
      </c>
      <c r="P273" s="1180">
        <v>19800</v>
      </c>
    </row>
    <row r="274" spans="1:16" ht="38.450000000000003" customHeight="1" x14ac:dyDescent="0.2">
      <c r="A274" s="1179" t="s">
        <v>3910</v>
      </c>
      <c r="B274" s="1149" t="s">
        <v>13070</v>
      </c>
      <c r="C274" s="1149" t="s">
        <v>65</v>
      </c>
      <c r="D274" s="1150" t="s">
        <v>5085</v>
      </c>
      <c r="E274" s="1164">
        <v>11500</v>
      </c>
      <c r="F274" s="1151" t="s">
        <v>5086</v>
      </c>
      <c r="G274" s="759" t="s">
        <v>5087</v>
      </c>
      <c r="H274" s="1021" t="s">
        <v>4798</v>
      </c>
      <c r="I274" s="1021" t="s">
        <v>4274</v>
      </c>
      <c r="J274" s="1150" t="s">
        <v>5088</v>
      </c>
      <c r="K274" s="1152">
        <v>1</v>
      </c>
      <c r="L274" s="1151">
        <v>1</v>
      </c>
      <c r="M274" s="1164">
        <v>11500</v>
      </c>
      <c r="N274" s="1151"/>
      <c r="O274" s="1152" t="s">
        <v>4197</v>
      </c>
      <c r="P274" s="1180" t="s">
        <v>4197</v>
      </c>
    </row>
    <row r="275" spans="1:16" ht="22.5" x14ac:dyDescent="0.2">
      <c r="A275" s="1179" t="s">
        <v>3910</v>
      </c>
      <c r="B275" s="1149" t="s">
        <v>13070</v>
      </c>
      <c r="C275" s="1149" t="s">
        <v>65</v>
      </c>
      <c r="D275" s="1150" t="s">
        <v>5089</v>
      </c>
      <c r="E275" s="1164">
        <v>9000</v>
      </c>
      <c r="F275" s="1151" t="s">
        <v>5090</v>
      </c>
      <c r="G275" s="759" t="s">
        <v>5091</v>
      </c>
      <c r="H275" s="1021" t="s">
        <v>4239</v>
      </c>
      <c r="I275" s="1021" t="s">
        <v>4287</v>
      </c>
      <c r="J275" s="1150" t="s">
        <v>4235</v>
      </c>
      <c r="K275" s="1152">
        <v>1</v>
      </c>
      <c r="L275" s="1151">
        <v>2</v>
      </c>
      <c r="M275" s="1164">
        <v>15300</v>
      </c>
      <c r="N275" s="1151">
        <v>2</v>
      </c>
      <c r="O275" s="1152">
        <v>6</v>
      </c>
      <c r="P275" s="1180">
        <v>54000</v>
      </c>
    </row>
    <row r="276" spans="1:16" ht="13.15" customHeight="1" x14ac:dyDescent="0.2">
      <c r="A276" s="1179" t="s">
        <v>3910</v>
      </c>
      <c r="B276" s="1149" t="s">
        <v>13070</v>
      </c>
      <c r="C276" s="1149" t="s">
        <v>65</v>
      </c>
      <c r="D276" s="1150" t="s">
        <v>4842</v>
      </c>
      <c r="E276" s="1164">
        <v>8000</v>
      </c>
      <c r="F276" s="1151" t="s">
        <v>5092</v>
      </c>
      <c r="G276" s="759" t="s">
        <v>5093</v>
      </c>
      <c r="H276" s="1021" t="s">
        <v>4206</v>
      </c>
      <c r="I276" s="1021" t="s">
        <v>4195</v>
      </c>
      <c r="J276" s="1150" t="s">
        <v>4207</v>
      </c>
      <c r="K276" s="1152">
        <v>6</v>
      </c>
      <c r="L276" s="1151">
        <v>12</v>
      </c>
      <c r="M276" s="1164">
        <v>96000</v>
      </c>
      <c r="N276" s="1151">
        <v>2</v>
      </c>
      <c r="O276" s="1152">
        <v>6</v>
      </c>
      <c r="P276" s="1180">
        <v>48000</v>
      </c>
    </row>
    <row r="277" spans="1:16" ht="13.15" customHeight="1" x14ac:dyDescent="0.2">
      <c r="A277" s="1179" t="s">
        <v>3910</v>
      </c>
      <c r="B277" s="1149" t="s">
        <v>13070</v>
      </c>
      <c r="C277" s="1149" t="s">
        <v>65</v>
      </c>
      <c r="D277" s="1150" t="s">
        <v>4428</v>
      </c>
      <c r="E277" s="1164">
        <v>10000</v>
      </c>
      <c r="F277" s="1151" t="s">
        <v>5094</v>
      </c>
      <c r="G277" s="759" t="s">
        <v>5095</v>
      </c>
      <c r="H277" s="1021" t="s">
        <v>4981</v>
      </c>
      <c r="I277" s="1021" t="s">
        <v>4220</v>
      </c>
      <c r="J277" s="1150" t="s">
        <v>5096</v>
      </c>
      <c r="K277" s="1152">
        <v>1</v>
      </c>
      <c r="L277" s="1151">
        <v>1</v>
      </c>
      <c r="M277" s="1164">
        <v>2666.67</v>
      </c>
      <c r="N277" s="1151">
        <v>2</v>
      </c>
      <c r="O277" s="1152">
        <v>6</v>
      </c>
      <c r="P277" s="1180">
        <v>60000</v>
      </c>
    </row>
    <row r="278" spans="1:16" ht="22.5" x14ac:dyDescent="0.2">
      <c r="A278" s="1179" t="s">
        <v>3910</v>
      </c>
      <c r="B278" s="1149" t="s">
        <v>13070</v>
      </c>
      <c r="C278" s="1149" t="s">
        <v>65</v>
      </c>
      <c r="D278" s="1150" t="s">
        <v>5097</v>
      </c>
      <c r="E278" s="1164">
        <v>10000</v>
      </c>
      <c r="F278" s="1151" t="s">
        <v>5098</v>
      </c>
      <c r="G278" s="759" t="s">
        <v>5099</v>
      </c>
      <c r="H278" s="1021" t="s">
        <v>4206</v>
      </c>
      <c r="I278" s="1021" t="s">
        <v>4287</v>
      </c>
      <c r="J278" s="1150" t="s">
        <v>4243</v>
      </c>
      <c r="K278" s="1152">
        <v>1</v>
      </c>
      <c r="L278" s="1151">
        <v>3</v>
      </c>
      <c r="M278" s="1164">
        <v>25000</v>
      </c>
      <c r="N278" s="1151">
        <v>2</v>
      </c>
      <c r="O278" s="1152">
        <v>6</v>
      </c>
      <c r="P278" s="1180">
        <v>60000</v>
      </c>
    </row>
    <row r="279" spans="1:16" ht="24.6" customHeight="1" x14ac:dyDescent="0.2">
      <c r="A279" s="1179" t="s">
        <v>3910</v>
      </c>
      <c r="B279" s="1149" t="s">
        <v>13070</v>
      </c>
      <c r="C279" s="1149" t="s">
        <v>65</v>
      </c>
      <c r="D279" s="1150" t="s">
        <v>5100</v>
      </c>
      <c r="E279" s="1164">
        <v>15600</v>
      </c>
      <c r="F279" s="1151" t="s">
        <v>5101</v>
      </c>
      <c r="G279" s="759" t="s">
        <v>5102</v>
      </c>
      <c r="H279" s="1021" t="s">
        <v>4534</v>
      </c>
      <c r="I279" s="1021" t="s">
        <v>4195</v>
      </c>
      <c r="J279" s="1150" t="s">
        <v>4423</v>
      </c>
      <c r="K279" s="1152">
        <v>1</v>
      </c>
      <c r="L279" s="1151">
        <v>11</v>
      </c>
      <c r="M279" s="1164">
        <v>160160</v>
      </c>
      <c r="N279" s="1151">
        <v>1</v>
      </c>
      <c r="O279" s="1152">
        <v>3</v>
      </c>
      <c r="P279" s="1180">
        <v>30574</v>
      </c>
    </row>
    <row r="280" spans="1:16" ht="21.6" customHeight="1" x14ac:dyDescent="0.2">
      <c r="A280" s="1179" t="s">
        <v>3910</v>
      </c>
      <c r="B280" s="1149" t="s">
        <v>13070</v>
      </c>
      <c r="C280" s="1149" t="s">
        <v>65</v>
      </c>
      <c r="D280" s="1150" t="s">
        <v>5103</v>
      </c>
      <c r="E280" s="1164">
        <v>12000</v>
      </c>
      <c r="F280" s="1151" t="s">
        <v>5104</v>
      </c>
      <c r="G280" s="759" t="s">
        <v>5105</v>
      </c>
      <c r="H280" s="1021" t="s">
        <v>4206</v>
      </c>
      <c r="I280" s="1021" t="s">
        <v>4195</v>
      </c>
      <c r="J280" s="1150" t="s">
        <v>4243</v>
      </c>
      <c r="K280" s="1152">
        <v>1</v>
      </c>
      <c r="L280" s="1151">
        <v>1</v>
      </c>
      <c r="M280" s="1164">
        <v>6400</v>
      </c>
      <c r="N280" s="1151"/>
      <c r="O280" s="1152" t="s">
        <v>4197</v>
      </c>
      <c r="P280" s="1180" t="s">
        <v>4197</v>
      </c>
    </row>
    <row r="281" spans="1:16" ht="21.6" customHeight="1" x14ac:dyDescent="0.2">
      <c r="A281" s="1179" t="s">
        <v>3910</v>
      </c>
      <c r="B281" s="1149" t="s">
        <v>13070</v>
      </c>
      <c r="C281" s="1149" t="s">
        <v>65</v>
      </c>
      <c r="D281" s="1150" t="s">
        <v>4636</v>
      </c>
      <c r="E281" s="1164">
        <v>6000</v>
      </c>
      <c r="F281" s="1151" t="s">
        <v>5106</v>
      </c>
      <c r="G281" s="759" t="s">
        <v>5107</v>
      </c>
      <c r="H281" s="1021" t="s">
        <v>4981</v>
      </c>
      <c r="I281" s="1021" t="s">
        <v>4287</v>
      </c>
      <c r="J281" s="1150" t="s">
        <v>5108</v>
      </c>
      <c r="K281" s="1152">
        <v>1</v>
      </c>
      <c r="L281" s="1151">
        <v>1</v>
      </c>
      <c r="M281" s="1164">
        <v>2000</v>
      </c>
      <c r="N281" s="1151">
        <v>2</v>
      </c>
      <c r="O281" s="1152">
        <v>6</v>
      </c>
      <c r="P281" s="1180">
        <v>36000</v>
      </c>
    </row>
    <row r="282" spans="1:16" ht="21.6" customHeight="1" x14ac:dyDescent="0.2">
      <c r="A282" s="1179" t="s">
        <v>3910</v>
      </c>
      <c r="B282" s="1149" t="s">
        <v>13070</v>
      </c>
      <c r="C282" s="1149" t="s">
        <v>65</v>
      </c>
      <c r="D282" s="1150" t="s">
        <v>5109</v>
      </c>
      <c r="E282" s="1164">
        <v>9000</v>
      </c>
      <c r="F282" s="1151" t="s">
        <v>5110</v>
      </c>
      <c r="G282" s="759" t="s">
        <v>5111</v>
      </c>
      <c r="H282" s="1021" t="s">
        <v>4329</v>
      </c>
      <c r="I282" s="1021" t="s">
        <v>4195</v>
      </c>
      <c r="J282" s="1150" t="s">
        <v>5112</v>
      </c>
      <c r="K282" s="1152">
        <v>6</v>
      </c>
      <c r="L282" s="1151">
        <v>12</v>
      </c>
      <c r="M282" s="1164">
        <v>108000</v>
      </c>
      <c r="N282" s="1151">
        <v>2</v>
      </c>
      <c r="O282" s="1152">
        <v>6</v>
      </c>
      <c r="P282" s="1180">
        <v>54000</v>
      </c>
    </row>
    <row r="283" spans="1:16" ht="13.15" customHeight="1" x14ac:dyDescent="0.2">
      <c r="A283" s="1179" t="s">
        <v>3910</v>
      </c>
      <c r="B283" s="1149" t="s">
        <v>13070</v>
      </c>
      <c r="C283" s="1149" t="s">
        <v>65</v>
      </c>
      <c r="D283" s="1150" t="s">
        <v>5113</v>
      </c>
      <c r="E283" s="1164">
        <v>6000</v>
      </c>
      <c r="F283" s="1151" t="s">
        <v>5114</v>
      </c>
      <c r="G283" s="759" t="s">
        <v>5115</v>
      </c>
      <c r="H283" s="1021" t="s">
        <v>4206</v>
      </c>
      <c r="I283" s="1021" t="s">
        <v>4287</v>
      </c>
      <c r="J283" s="1150" t="s">
        <v>4207</v>
      </c>
      <c r="K283" s="1152">
        <v>1</v>
      </c>
      <c r="L283" s="1151">
        <v>3</v>
      </c>
      <c r="M283" s="1164">
        <v>13600</v>
      </c>
      <c r="N283" s="1151">
        <v>2</v>
      </c>
      <c r="O283" s="1152">
        <v>6</v>
      </c>
      <c r="P283" s="1180">
        <v>36000</v>
      </c>
    </row>
    <row r="284" spans="1:16" ht="22.5" x14ac:dyDescent="0.2">
      <c r="A284" s="1179" t="s">
        <v>3910</v>
      </c>
      <c r="B284" s="1149" t="s">
        <v>13070</v>
      </c>
      <c r="C284" s="1149" t="s">
        <v>65</v>
      </c>
      <c r="D284" s="1150" t="s">
        <v>5116</v>
      </c>
      <c r="E284" s="1164">
        <v>15600</v>
      </c>
      <c r="F284" s="1151" t="s">
        <v>5117</v>
      </c>
      <c r="G284" s="759" t="s">
        <v>5118</v>
      </c>
      <c r="H284" s="1021" t="s">
        <v>5119</v>
      </c>
      <c r="I284" s="1021" t="s">
        <v>4220</v>
      </c>
      <c r="J284" s="1150" t="s">
        <v>4423</v>
      </c>
      <c r="K284" s="1152">
        <v>1</v>
      </c>
      <c r="L284" s="1151">
        <v>3</v>
      </c>
      <c r="M284" s="1164">
        <v>37082.26</v>
      </c>
      <c r="N284" s="1151"/>
      <c r="O284" s="1152" t="s">
        <v>4197</v>
      </c>
      <c r="P284" s="1180" t="s">
        <v>4197</v>
      </c>
    </row>
    <row r="285" spans="1:16" ht="22.5" x14ac:dyDescent="0.2">
      <c r="A285" s="1179" t="s">
        <v>3910</v>
      </c>
      <c r="B285" s="1149" t="s">
        <v>13070</v>
      </c>
      <c r="C285" s="1149" t="s">
        <v>65</v>
      </c>
      <c r="D285" s="1150" t="s">
        <v>5120</v>
      </c>
      <c r="E285" s="1164">
        <v>2500</v>
      </c>
      <c r="F285" s="1151" t="s">
        <v>5121</v>
      </c>
      <c r="G285" s="759" t="s">
        <v>5122</v>
      </c>
      <c r="H285" s="1021" t="s">
        <v>5123</v>
      </c>
      <c r="I285" s="1021" t="s">
        <v>4252</v>
      </c>
      <c r="J285" s="1150" t="s">
        <v>5124</v>
      </c>
      <c r="K285" s="1152">
        <v>6</v>
      </c>
      <c r="L285" s="1151">
        <v>12</v>
      </c>
      <c r="M285" s="1164">
        <v>29916.67</v>
      </c>
      <c r="N285" s="1151">
        <v>2</v>
      </c>
      <c r="O285" s="1152">
        <v>6</v>
      </c>
      <c r="P285" s="1180">
        <v>15000</v>
      </c>
    </row>
    <row r="286" spans="1:16" ht="12" customHeight="1" x14ac:dyDescent="0.2">
      <c r="A286" s="1179" t="s">
        <v>3910</v>
      </c>
      <c r="B286" s="1149" t="s">
        <v>13070</v>
      </c>
      <c r="C286" s="1149" t="s">
        <v>65</v>
      </c>
      <c r="D286" s="1150" t="s">
        <v>5125</v>
      </c>
      <c r="E286" s="1164">
        <v>8000</v>
      </c>
      <c r="F286" s="1151" t="s">
        <v>5126</v>
      </c>
      <c r="G286" s="759" t="s">
        <v>5127</v>
      </c>
      <c r="H286" s="1021" t="s">
        <v>4206</v>
      </c>
      <c r="I286" s="1021" t="s">
        <v>4195</v>
      </c>
      <c r="J286" s="1150" t="s">
        <v>4207</v>
      </c>
      <c r="K286" s="1152">
        <v>6</v>
      </c>
      <c r="L286" s="1151">
        <v>12</v>
      </c>
      <c r="M286" s="1164">
        <v>96000</v>
      </c>
      <c r="N286" s="1151">
        <v>2</v>
      </c>
      <c r="O286" s="1152">
        <v>6</v>
      </c>
      <c r="P286" s="1180">
        <v>48000</v>
      </c>
    </row>
    <row r="287" spans="1:16" ht="12" customHeight="1" x14ac:dyDescent="0.2">
      <c r="A287" s="1179" t="s">
        <v>3910</v>
      </c>
      <c r="B287" s="1149" t="s">
        <v>13070</v>
      </c>
      <c r="C287" s="1149" t="s">
        <v>65</v>
      </c>
      <c r="D287" s="1150" t="s">
        <v>5128</v>
      </c>
      <c r="E287" s="1164">
        <v>5500</v>
      </c>
      <c r="F287" s="1151" t="s">
        <v>5129</v>
      </c>
      <c r="G287" s="759" t="s">
        <v>5130</v>
      </c>
      <c r="H287" s="1021" t="s">
        <v>4206</v>
      </c>
      <c r="I287" s="1021" t="s">
        <v>4195</v>
      </c>
      <c r="J287" s="1150" t="s">
        <v>4243</v>
      </c>
      <c r="K287" s="1152">
        <v>6</v>
      </c>
      <c r="L287" s="1151">
        <v>12</v>
      </c>
      <c r="M287" s="1164">
        <v>66000</v>
      </c>
      <c r="N287" s="1151">
        <v>2</v>
      </c>
      <c r="O287" s="1152">
        <v>6</v>
      </c>
      <c r="P287" s="1180">
        <v>30871</v>
      </c>
    </row>
    <row r="288" spans="1:16" ht="12" customHeight="1" x14ac:dyDescent="0.2">
      <c r="A288" s="1179" t="s">
        <v>3910</v>
      </c>
      <c r="B288" s="1149" t="s">
        <v>13070</v>
      </c>
      <c r="C288" s="1149" t="s">
        <v>65</v>
      </c>
      <c r="D288" s="1150" t="s">
        <v>5131</v>
      </c>
      <c r="E288" s="1164">
        <v>8000</v>
      </c>
      <c r="F288" s="1151" t="s">
        <v>5132</v>
      </c>
      <c r="G288" s="759" t="s">
        <v>5133</v>
      </c>
      <c r="H288" s="1021" t="s">
        <v>4349</v>
      </c>
      <c r="I288" s="1021" t="s">
        <v>4195</v>
      </c>
      <c r="J288" s="1150" t="s">
        <v>4813</v>
      </c>
      <c r="K288" s="1152">
        <v>6</v>
      </c>
      <c r="L288" s="1151">
        <v>12</v>
      </c>
      <c r="M288" s="1164">
        <v>91332</v>
      </c>
      <c r="N288" s="1151">
        <v>2</v>
      </c>
      <c r="O288" s="1152">
        <v>6</v>
      </c>
      <c r="P288" s="1180">
        <v>48000</v>
      </c>
    </row>
    <row r="289" spans="1:16" ht="12" customHeight="1" x14ac:dyDescent="0.2">
      <c r="A289" s="1179" t="s">
        <v>3910</v>
      </c>
      <c r="B289" s="1149" t="s">
        <v>13070</v>
      </c>
      <c r="C289" s="1149" t="s">
        <v>65</v>
      </c>
      <c r="D289" s="1150" t="s">
        <v>5134</v>
      </c>
      <c r="E289" s="1164">
        <v>4000</v>
      </c>
      <c r="F289" s="1151" t="s">
        <v>5135</v>
      </c>
      <c r="G289" s="759" t="s">
        <v>5136</v>
      </c>
      <c r="H289" s="1021" t="s">
        <v>4314</v>
      </c>
      <c r="I289" s="1021" t="s">
        <v>4195</v>
      </c>
      <c r="J289" s="1150" t="s">
        <v>4315</v>
      </c>
      <c r="K289" s="1152">
        <v>6</v>
      </c>
      <c r="L289" s="1151">
        <v>12</v>
      </c>
      <c r="M289" s="1164">
        <v>48000</v>
      </c>
      <c r="N289" s="1151">
        <v>2</v>
      </c>
      <c r="O289" s="1152">
        <v>6</v>
      </c>
      <c r="P289" s="1180">
        <v>24000</v>
      </c>
    </row>
    <row r="290" spans="1:16" ht="12" customHeight="1" x14ac:dyDescent="0.2">
      <c r="A290" s="1179" t="s">
        <v>3910</v>
      </c>
      <c r="B290" s="1149" t="s">
        <v>13070</v>
      </c>
      <c r="C290" s="1149" t="s">
        <v>65</v>
      </c>
      <c r="D290" s="1150" t="s">
        <v>4354</v>
      </c>
      <c r="E290" s="1164">
        <v>2500</v>
      </c>
      <c r="F290" s="1151" t="s">
        <v>5137</v>
      </c>
      <c r="G290" s="759" t="s">
        <v>5138</v>
      </c>
      <c r="H290" s="1021" t="s">
        <v>4357</v>
      </c>
      <c r="I290" s="1021" t="s">
        <v>3042</v>
      </c>
      <c r="J290" s="1150" t="s">
        <v>4358</v>
      </c>
      <c r="K290" s="1152">
        <v>5</v>
      </c>
      <c r="L290" s="1151">
        <v>12</v>
      </c>
      <c r="M290" s="1164">
        <v>30000</v>
      </c>
      <c r="N290" s="1151">
        <v>2</v>
      </c>
      <c r="O290" s="1152">
        <v>6</v>
      </c>
      <c r="P290" s="1180">
        <v>15000</v>
      </c>
    </row>
    <row r="291" spans="1:16" ht="12" customHeight="1" x14ac:dyDescent="0.2">
      <c r="A291" s="1179" t="s">
        <v>3910</v>
      </c>
      <c r="B291" s="1149" t="s">
        <v>13070</v>
      </c>
      <c r="C291" s="1149" t="s">
        <v>65</v>
      </c>
      <c r="D291" s="1150" t="s">
        <v>4207</v>
      </c>
      <c r="E291" s="1164">
        <v>8000</v>
      </c>
      <c r="F291" s="1151" t="s">
        <v>5139</v>
      </c>
      <c r="G291" s="759" t="s">
        <v>5140</v>
      </c>
      <c r="H291" s="1021" t="s">
        <v>4206</v>
      </c>
      <c r="I291" s="1021" t="s">
        <v>4195</v>
      </c>
      <c r="J291" s="1150" t="s">
        <v>4207</v>
      </c>
      <c r="K291" s="1152">
        <v>4</v>
      </c>
      <c r="L291" s="1151">
        <v>12</v>
      </c>
      <c r="M291" s="1164">
        <v>96000</v>
      </c>
      <c r="N291" s="1151">
        <v>2</v>
      </c>
      <c r="O291" s="1152">
        <v>6</v>
      </c>
      <c r="P291" s="1180">
        <v>48000</v>
      </c>
    </row>
    <row r="292" spans="1:16" ht="12" customHeight="1" x14ac:dyDescent="0.2">
      <c r="A292" s="1179" t="s">
        <v>3910</v>
      </c>
      <c r="B292" s="1149" t="s">
        <v>13070</v>
      </c>
      <c r="C292" s="1149" t="s">
        <v>65</v>
      </c>
      <c r="D292" s="1150" t="s">
        <v>5141</v>
      </c>
      <c r="E292" s="1164">
        <v>12000</v>
      </c>
      <c r="F292" s="1151" t="s">
        <v>5142</v>
      </c>
      <c r="G292" s="759" t="s">
        <v>5143</v>
      </c>
      <c r="H292" s="1021" t="s">
        <v>4239</v>
      </c>
      <c r="I292" s="1021" t="s">
        <v>4287</v>
      </c>
      <c r="J292" s="1150" t="s">
        <v>5144</v>
      </c>
      <c r="K292" s="1152">
        <v>1</v>
      </c>
      <c r="L292" s="1151">
        <v>2</v>
      </c>
      <c r="M292" s="1164">
        <v>20000</v>
      </c>
      <c r="N292" s="1151">
        <v>2</v>
      </c>
      <c r="O292" s="1152">
        <v>6</v>
      </c>
      <c r="P292" s="1180">
        <v>72000</v>
      </c>
    </row>
    <row r="293" spans="1:16" ht="12" customHeight="1" x14ac:dyDescent="0.2">
      <c r="A293" s="1179" t="s">
        <v>3910</v>
      </c>
      <c r="B293" s="1149" t="s">
        <v>13070</v>
      </c>
      <c r="C293" s="1149" t="s">
        <v>65</v>
      </c>
      <c r="D293" s="1150" t="s">
        <v>4839</v>
      </c>
      <c r="E293" s="1164">
        <v>3500</v>
      </c>
      <c r="F293" s="1151" t="s">
        <v>5145</v>
      </c>
      <c r="G293" s="759" t="s">
        <v>5146</v>
      </c>
      <c r="H293" s="1021" t="s">
        <v>4251</v>
      </c>
      <c r="I293" s="1021" t="s">
        <v>4252</v>
      </c>
      <c r="J293" s="1150" t="s">
        <v>4253</v>
      </c>
      <c r="K293" s="1152">
        <v>1</v>
      </c>
      <c r="L293" s="1151">
        <v>1</v>
      </c>
      <c r="M293" s="1164">
        <v>3048.64</v>
      </c>
      <c r="N293" s="1151"/>
      <c r="O293" s="1152" t="s">
        <v>4197</v>
      </c>
      <c r="P293" s="1180" t="s">
        <v>4197</v>
      </c>
    </row>
    <row r="294" spans="1:16" ht="12" customHeight="1" x14ac:dyDescent="0.2">
      <c r="A294" s="1179" t="s">
        <v>3910</v>
      </c>
      <c r="B294" s="1149" t="s">
        <v>13070</v>
      </c>
      <c r="C294" s="1149" t="s">
        <v>65</v>
      </c>
      <c r="D294" s="1150" t="s">
        <v>5147</v>
      </c>
      <c r="E294" s="1164">
        <v>9000</v>
      </c>
      <c r="F294" s="1151" t="s">
        <v>5148</v>
      </c>
      <c r="G294" s="759" t="s">
        <v>5149</v>
      </c>
      <c r="H294" s="1021" t="s">
        <v>4206</v>
      </c>
      <c r="I294" s="1021" t="s">
        <v>4195</v>
      </c>
      <c r="J294" s="1150" t="s">
        <v>4243</v>
      </c>
      <c r="K294" s="1152">
        <v>6</v>
      </c>
      <c r="L294" s="1151">
        <v>12</v>
      </c>
      <c r="M294" s="1164">
        <v>108000</v>
      </c>
      <c r="N294" s="1151">
        <v>2</v>
      </c>
      <c r="O294" s="1152">
        <v>6</v>
      </c>
      <c r="P294" s="1180">
        <v>47679</v>
      </c>
    </row>
    <row r="295" spans="1:16" ht="12" customHeight="1" x14ac:dyDescent="0.2">
      <c r="A295" s="1179" t="s">
        <v>3910</v>
      </c>
      <c r="B295" s="1149" t="s">
        <v>13070</v>
      </c>
      <c r="C295" s="1149" t="s">
        <v>65</v>
      </c>
      <c r="D295" s="1150" t="s">
        <v>5150</v>
      </c>
      <c r="E295" s="1164">
        <v>15600</v>
      </c>
      <c r="F295" s="1151" t="s">
        <v>5151</v>
      </c>
      <c r="G295" s="759" t="s">
        <v>5152</v>
      </c>
      <c r="H295" s="1021" t="s">
        <v>4206</v>
      </c>
      <c r="I295" s="1021" t="s">
        <v>4195</v>
      </c>
      <c r="J295" s="1150" t="s">
        <v>4207</v>
      </c>
      <c r="K295" s="1152">
        <v>1</v>
      </c>
      <c r="L295" s="1151">
        <v>2</v>
      </c>
      <c r="M295" s="1164">
        <v>10413.51</v>
      </c>
      <c r="N295" s="1151"/>
      <c r="O295" s="1152" t="s">
        <v>4197</v>
      </c>
      <c r="P295" s="1180" t="s">
        <v>4197</v>
      </c>
    </row>
    <row r="296" spans="1:16" ht="12" customHeight="1" x14ac:dyDescent="0.2">
      <c r="A296" s="1179" t="s">
        <v>3910</v>
      </c>
      <c r="B296" s="1149" t="s">
        <v>13070</v>
      </c>
      <c r="C296" s="1149" t="s">
        <v>65</v>
      </c>
      <c r="D296" s="1150" t="s">
        <v>5153</v>
      </c>
      <c r="E296" s="1164">
        <v>7000</v>
      </c>
      <c r="F296" s="1151" t="s">
        <v>5154</v>
      </c>
      <c r="G296" s="759" t="s">
        <v>5155</v>
      </c>
      <c r="H296" s="1021" t="s">
        <v>4314</v>
      </c>
      <c r="I296" s="1021" t="s">
        <v>4195</v>
      </c>
      <c r="J296" s="1150" t="s">
        <v>4315</v>
      </c>
      <c r="K296" s="1152">
        <v>1</v>
      </c>
      <c r="L296" s="1151">
        <v>6</v>
      </c>
      <c r="M296" s="1164">
        <v>42000</v>
      </c>
      <c r="N296" s="1151"/>
      <c r="O296" s="1152" t="s">
        <v>4197</v>
      </c>
      <c r="P296" s="1180" t="s">
        <v>4197</v>
      </c>
    </row>
    <row r="297" spans="1:16" ht="12" customHeight="1" x14ac:dyDescent="0.2">
      <c r="A297" s="1179" t="s">
        <v>3910</v>
      </c>
      <c r="B297" s="1149" t="s">
        <v>13070</v>
      </c>
      <c r="C297" s="1149" t="s">
        <v>65</v>
      </c>
      <c r="D297" s="1150" t="s">
        <v>5156</v>
      </c>
      <c r="E297" s="1164">
        <v>8000</v>
      </c>
      <c r="F297" s="1151" t="s">
        <v>5157</v>
      </c>
      <c r="G297" s="759" t="s">
        <v>5158</v>
      </c>
      <c r="H297" s="1021" t="s">
        <v>4206</v>
      </c>
      <c r="I297" s="1021" t="s">
        <v>4195</v>
      </c>
      <c r="J297" s="1150" t="s">
        <v>4207</v>
      </c>
      <c r="K297" s="1152">
        <v>6</v>
      </c>
      <c r="L297" s="1151">
        <v>12</v>
      </c>
      <c r="M297" s="1164">
        <v>96000</v>
      </c>
      <c r="N297" s="1151">
        <v>2</v>
      </c>
      <c r="O297" s="1152">
        <v>6</v>
      </c>
      <c r="P297" s="1180">
        <v>48000</v>
      </c>
    </row>
    <row r="298" spans="1:16" ht="12" customHeight="1" x14ac:dyDescent="0.2">
      <c r="A298" s="1179" t="s">
        <v>3910</v>
      </c>
      <c r="B298" s="1149" t="s">
        <v>13070</v>
      </c>
      <c r="C298" s="1149" t="s">
        <v>65</v>
      </c>
      <c r="D298" s="1150" t="s">
        <v>5159</v>
      </c>
      <c r="E298" s="1164">
        <v>12000</v>
      </c>
      <c r="F298" s="1151" t="s">
        <v>5160</v>
      </c>
      <c r="G298" s="759" t="s">
        <v>5161</v>
      </c>
      <c r="H298" s="1021" t="s">
        <v>4239</v>
      </c>
      <c r="I298" s="1021" t="s">
        <v>4195</v>
      </c>
      <c r="J298" s="1150" t="s">
        <v>4235</v>
      </c>
      <c r="K298" s="1152">
        <v>6</v>
      </c>
      <c r="L298" s="1151">
        <v>12</v>
      </c>
      <c r="M298" s="1164">
        <v>144000</v>
      </c>
      <c r="N298" s="1151">
        <v>1</v>
      </c>
      <c r="O298" s="1152">
        <v>1</v>
      </c>
      <c r="P298" s="1180">
        <v>5600</v>
      </c>
    </row>
    <row r="299" spans="1:16" ht="33.75" x14ac:dyDescent="0.2">
      <c r="A299" s="1179" t="s">
        <v>3910</v>
      </c>
      <c r="B299" s="1149" t="s">
        <v>13070</v>
      </c>
      <c r="C299" s="1149" t="s">
        <v>65</v>
      </c>
      <c r="D299" s="1150" t="s">
        <v>5162</v>
      </c>
      <c r="E299" s="1164">
        <v>5500</v>
      </c>
      <c r="F299" s="1151" t="s">
        <v>5163</v>
      </c>
      <c r="G299" s="759" t="s">
        <v>5164</v>
      </c>
      <c r="H299" s="1021" t="s">
        <v>5165</v>
      </c>
      <c r="I299" s="1021" t="s">
        <v>4195</v>
      </c>
      <c r="J299" s="1150" t="s">
        <v>5166</v>
      </c>
      <c r="K299" s="1152">
        <v>6</v>
      </c>
      <c r="L299" s="1151">
        <v>12</v>
      </c>
      <c r="M299" s="1164">
        <v>66000</v>
      </c>
      <c r="N299" s="1151">
        <v>2</v>
      </c>
      <c r="O299" s="1152">
        <v>6</v>
      </c>
      <c r="P299" s="1180">
        <v>33000</v>
      </c>
    </row>
    <row r="300" spans="1:16" ht="35.450000000000003" customHeight="1" x14ac:dyDescent="0.2">
      <c r="A300" s="1179" t="s">
        <v>3910</v>
      </c>
      <c r="B300" s="1149" t="s">
        <v>13070</v>
      </c>
      <c r="C300" s="1149" t="s">
        <v>65</v>
      </c>
      <c r="D300" s="1150" t="s">
        <v>4311</v>
      </c>
      <c r="E300" s="1164">
        <v>6000</v>
      </c>
      <c r="F300" s="1151" t="s">
        <v>5167</v>
      </c>
      <c r="G300" s="759" t="s">
        <v>5168</v>
      </c>
      <c r="H300" s="1021" t="s">
        <v>4314</v>
      </c>
      <c r="I300" s="1021" t="s">
        <v>4195</v>
      </c>
      <c r="J300" s="1150" t="s">
        <v>4315</v>
      </c>
      <c r="K300" s="1152">
        <v>6</v>
      </c>
      <c r="L300" s="1151">
        <v>12</v>
      </c>
      <c r="M300" s="1164">
        <v>71800</v>
      </c>
      <c r="N300" s="1151">
        <v>2</v>
      </c>
      <c r="O300" s="1152">
        <v>6</v>
      </c>
      <c r="P300" s="1180">
        <v>36000</v>
      </c>
    </row>
    <row r="301" spans="1:16" ht="14.45" customHeight="1" x14ac:dyDescent="0.2">
      <c r="A301" s="1179" t="s">
        <v>3910</v>
      </c>
      <c r="B301" s="1149" t="s">
        <v>13070</v>
      </c>
      <c r="C301" s="1149" t="s">
        <v>65</v>
      </c>
      <c r="D301" s="1150" t="s">
        <v>5169</v>
      </c>
      <c r="E301" s="1164">
        <v>6000</v>
      </c>
      <c r="F301" s="1151" t="s">
        <v>5170</v>
      </c>
      <c r="G301" s="759" t="s">
        <v>5171</v>
      </c>
      <c r="H301" s="1021" t="s">
        <v>4337</v>
      </c>
      <c r="I301" s="1021" t="s">
        <v>4287</v>
      </c>
      <c r="J301" s="1150" t="s">
        <v>4338</v>
      </c>
      <c r="K301" s="1152">
        <v>1</v>
      </c>
      <c r="L301" s="1151">
        <v>3</v>
      </c>
      <c r="M301" s="1164">
        <v>13600</v>
      </c>
      <c r="N301" s="1151">
        <v>2</v>
      </c>
      <c r="O301" s="1152">
        <v>6</v>
      </c>
      <c r="P301" s="1180">
        <v>36000</v>
      </c>
    </row>
    <row r="302" spans="1:16" ht="22.5" x14ac:dyDescent="0.2">
      <c r="A302" s="1179" t="s">
        <v>3910</v>
      </c>
      <c r="B302" s="1149" t="s">
        <v>13070</v>
      </c>
      <c r="C302" s="1149" t="s">
        <v>65</v>
      </c>
      <c r="D302" s="1150" t="s">
        <v>4213</v>
      </c>
      <c r="E302" s="1164">
        <v>7000</v>
      </c>
      <c r="F302" s="1151" t="s">
        <v>5172</v>
      </c>
      <c r="G302" s="759" t="s">
        <v>5173</v>
      </c>
      <c r="H302" s="1021" t="s">
        <v>5174</v>
      </c>
      <c r="I302" s="1021" t="s">
        <v>4274</v>
      </c>
      <c r="J302" s="1150" t="s">
        <v>5175</v>
      </c>
      <c r="K302" s="1152">
        <v>6</v>
      </c>
      <c r="L302" s="1151">
        <v>12</v>
      </c>
      <c r="M302" s="1164">
        <v>84000</v>
      </c>
      <c r="N302" s="1151">
        <v>3</v>
      </c>
      <c r="O302" s="1152">
        <v>6</v>
      </c>
      <c r="P302" s="1180">
        <v>42000</v>
      </c>
    </row>
    <row r="303" spans="1:16" ht="13.9" customHeight="1" x14ac:dyDescent="0.2">
      <c r="A303" s="1179" t="s">
        <v>3910</v>
      </c>
      <c r="B303" s="1149" t="s">
        <v>13070</v>
      </c>
      <c r="C303" s="1149" t="s">
        <v>65</v>
      </c>
      <c r="D303" s="1150" t="s">
        <v>4581</v>
      </c>
      <c r="E303" s="1164">
        <v>6500</v>
      </c>
      <c r="F303" s="1151" t="s">
        <v>5176</v>
      </c>
      <c r="G303" s="759" t="s">
        <v>5177</v>
      </c>
      <c r="H303" s="1021" t="s">
        <v>4211</v>
      </c>
      <c r="I303" s="1021" t="s">
        <v>4195</v>
      </c>
      <c r="J303" s="1150" t="s">
        <v>4848</v>
      </c>
      <c r="K303" s="1152">
        <v>6</v>
      </c>
      <c r="L303" s="1151">
        <v>12</v>
      </c>
      <c r="M303" s="1164">
        <v>78000</v>
      </c>
      <c r="N303" s="1151">
        <v>2</v>
      </c>
      <c r="O303" s="1152">
        <v>6</v>
      </c>
      <c r="P303" s="1180">
        <v>39000</v>
      </c>
    </row>
    <row r="304" spans="1:16" ht="13.9" customHeight="1" x14ac:dyDescent="0.2">
      <c r="A304" s="1179" t="s">
        <v>3910</v>
      </c>
      <c r="B304" s="1149" t="s">
        <v>13070</v>
      </c>
      <c r="C304" s="1149" t="s">
        <v>65</v>
      </c>
      <c r="D304" s="1150" t="s">
        <v>4531</v>
      </c>
      <c r="E304" s="1164">
        <v>15600</v>
      </c>
      <c r="F304" s="1151" t="s">
        <v>5178</v>
      </c>
      <c r="G304" s="759" t="s">
        <v>5179</v>
      </c>
      <c r="H304" s="1021" t="s">
        <v>4634</v>
      </c>
      <c r="I304" s="1021" t="s">
        <v>4220</v>
      </c>
      <c r="J304" s="1150" t="s">
        <v>4635</v>
      </c>
      <c r="K304" s="1152">
        <v>1</v>
      </c>
      <c r="L304" s="1151">
        <v>2</v>
      </c>
      <c r="M304" s="1164">
        <v>7314.86</v>
      </c>
      <c r="N304" s="1151"/>
      <c r="O304" s="1152" t="s">
        <v>4197</v>
      </c>
      <c r="P304" s="1180" t="s">
        <v>4197</v>
      </c>
    </row>
    <row r="305" spans="1:16" ht="22.15" customHeight="1" x14ac:dyDescent="0.2">
      <c r="A305" s="1179" t="s">
        <v>3910</v>
      </c>
      <c r="B305" s="1149" t="s">
        <v>13070</v>
      </c>
      <c r="C305" s="1149" t="s">
        <v>65</v>
      </c>
      <c r="D305" s="1150" t="s">
        <v>5180</v>
      </c>
      <c r="E305" s="1164">
        <v>7000</v>
      </c>
      <c r="F305" s="1151" t="s">
        <v>5181</v>
      </c>
      <c r="G305" s="759" t="s">
        <v>5182</v>
      </c>
      <c r="H305" s="1021" t="s">
        <v>5183</v>
      </c>
      <c r="I305" s="1021" t="s">
        <v>5183</v>
      </c>
      <c r="J305" s="1150" t="s">
        <v>5183</v>
      </c>
      <c r="K305" s="1152">
        <v>1</v>
      </c>
      <c r="L305" s="1151">
        <v>4</v>
      </c>
      <c r="M305" s="1164">
        <v>22400</v>
      </c>
      <c r="N305" s="1151">
        <v>1</v>
      </c>
      <c r="O305" s="1152">
        <v>1</v>
      </c>
      <c r="P305" s="1180">
        <v>1633.33</v>
      </c>
    </row>
    <row r="306" spans="1:16" ht="22.15" customHeight="1" x14ac:dyDescent="0.2">
      <c r="A306" s="1179" t="s">
        <v>3910</v>
      </c>
      <c r="B306" s="1149" t="s">
        <v>13070</v>
      </c>
      <c r="C306" s="1149" t="s">
        <v>65</v>
      </c>
      <c r="D306" s="1150" t="s">
        <v>5184</v>
      </c>
      <c r="E306" s="1164">
        <v>10000</v>
      </c>
      <c r="F306" s="1151" t="s">
        <v>5185</v>
      </c>
      <c r="G306" s="759" t="s">
        <v>5186</v>
      </c>
      <c r="H306" s="1021" t="s">
        <v>4466</v>
      </c>
      <c r="I306" s="1021" t="s">
        <v>4195</v>
      </c>
      <c r="J306" s="1150" t="s">
        <v>5187</v>
      </c>
      <c r="K306" s="1152">
        <v>7</v>
      </c>
      <c r="L306" s="1151">
        <v>12</v>
      </c>
      <c r="M306" s="1164">
        <v>120000</v>
      </c>
      <c r="N306" s="1151">
        <v>3</v>
      </c>
      <c r="O306" s="1152">
        <v>6</v>
      </c>
      <c r="P306" s="1180">
        <v>60000</v>
      </c>
    </row>
    <row r="307" spans="1:16" ht="16.899999999999999" customHeight="1" x14ac:dyDescent="0.2">
      <c r="A307" s="1179" t="s">
        <v>3910</v>
      </c>
      <c r="B307" s="1149" t="s">
        <v>13070</v>
      </c>
      <c r="C307" s="1149" t="s">
        <v>65</v>
      </c>
      <c r="D307" s="1150" t="s">
        <v>5188</v>
      </c>
      <c r="E307" s="1164">
        <v>7000</v>
      </c>
      <c r="F307" s="1151" t="s">
        <v>5189</v>
      </c>
      <c r="G307" s="759" t="s">
        <v>5190</v>
      </c>
      <c r="H307" s="1021" t="s">
        <v>4314</v>
      </c>
      <c r="I307" s="1021" t="s">
        <v>4195</v>
      </c>
      <c r="J307" s="1150" t="s">
        <v>4315</v>
      </c>
      <c r="K307" s="1152">
        <v>5</v>
      </c>
      <c r="L307" s="1151">
        <v>12</v>
      </c>
      <c r="M307" s="1164">
        <v>83811.39</v>
      </c>
      <c r="N307" s="1151">
        <v>2</v>
      </c>
      <c r="O307" s="1152">
        <v>6</v>
      </c>
      <c r="P307" s="1180">
        <v>41581</v>
      </c>
    </row>
    <row r="308" spans="1:16" ht="22.5" x14ac:dyDescent="0.2">
      <c r="A308" s="1179" t="s">
        <v>3910</v>
      </c>
      <c r="B308" s="1149" t="s">
        <v>13070</v>
      </c>
      <c r="C308" s="1149" t="s">
        <v>65</v>
      </c>
      <c r="D308" s="1150" t="s">
        <v>5191</v>
      </c>
      <c r="E308" s="1164">
        <v>7000</v>
      </c>
      <c r="F308" s="1151" t="s">
        <v>5192</v>
      </c>
      <c r="G308" s="759" t="s">
        <v>5193</v>
      </c>
      <c r="H308" s="1021" t="s">
        <v>4211</v>
      </c>
      <c r="I308" s="1021" t="s">
        <v>4756</v>
      </c>
      <c r="J308" s="1150" t="s">
        <v>5194</v>
      </c>
      <c r="K308" s="1152">
        <v>1</v>
      </c>
      <c r="L308" s="1151">
        <v>1</v>
      </c>
      <c r="M308" s="1164">
        <v>7933.33</v>
      </c>
      <c r="N308" s="1151">
        <v>1</v>
      </c>
      <c r="O308" s="1152">
        <v>6</v>
      </c>
      <c r="P308" s="1180">
        <v>42000</v>
      </c>
    </row>
    <row r="309" spans="1:16" ht="14.45" customHeight="1" x14ac:dyDescent="0.2">
      <c r="A309" s="1179" t="s">
        <v>3910</v>
      </c>
      <c r="B309" s="1149" t="s">
        <v>13070</v>
      </c>
      <c r="C309" s="1149" t="s">
        <v>65</v>
      </c>
      <c r="D309" s="1150" t="s">
        <v>5195</v>
      </c>
      <c r="E309" s="1164">
        <v>13000</v>
      </c>
      <c r="F309" s="1151" t="s">
        <v>5196</v>
      </c>
      <c r="G309" s="759" t="s">
        <v>5197</v>
      </c>
      <c r="H309" s="1021" t="s">
        <v>4206</v>
      </c>
      <c r="I309" s="1021" t="s">
        <v>4195</v>
      </c>
      <c r="J309" s="1150" t="s">
        <v>4207</v>
      </c>
      <c r="K309" s="1152">
        <v>6</v>
      </c>
      <c r="L309" s="1151">
        <v>12</v>
      </c>
      <c r="M309" s="1164">
        <v>156000</v>
      </c>
      <c r="N309" s="1151">
        <v>2</v>
      </c>
      <c r="O309" s="1152">
        <v>6</v>
      </c>
      <c r="P309" s="1180">
        <v>78000</v>
      </c>
    </row>
    <row r="310" spans="1:16" ht="22.5" x14ac:dyDescent="0.2">
      <c r="A310" s="1179" t="s">
        <v>3910</v>
      </c>
      <c r="B310" s="1149" t="s">
        <v>13070</v>
      </c>
      <c r="C310" s="1149" t="s">
        <v>65</v>
      </c>
      <c r="D310" s="1150" t="s">
        <v>5198</v>
      </c>
      <c r="E310" s="1164">
        <v>15600</v>
      </c>
      <c r="F310" s="1151" t="s">
        <v>5199</v>
      </c>
      <c r="G310" s="759" t="s">
        <v>5200</v>
      </c>
      <c r="H310" s="1021" t="s">
        <v>4206</v>
      </c>
      <c r="I310" s="1021" t="s">
        <v>4287</v>
      </c>
      <c r="J310" s="1150" t="s">
        <v>5201</v>
      </c>
      <c r="K310" s="1152">
        <v>1</v>
      </c>
      <c r="L310" s="1151">
        <v>1</v>
      </c>
      <c r="M310" s="1164">
        <v>8320</v>
      </c>
      <c r="N310" s="1151">
        <v>1</v>
      </c>
      <c r="O310" s="1152">
        <v>2</v>
      </c>
      <c r="P310" s="1180">
        <v>17680</v>
      </c>
    </row>
    <row r="311" spans="1:16" ht="13.15" customHeight="1" x14ac:dyDescent="0.2">
      <c r="A311" s="1179" t="s">
        <v>3910</v>
      </c>
      <c r="B311" s="1149" t="s">
        <v>13070</v>
      </c>
      <c r="C311" s="1149" t="s">
        <v>65</v>
      </c>
      <c r="D311" s="1150" t="s">
        <v>5202</v>
      </c>
      <c r="E311" s="1164">
        <v>14000</v>
      </c>
      <c r="F311" s="1151" t="s">
        <v>5203</v>
      </c>
      <c r="G311" s="759" t="s">
        <v>5204</v>
      </c>
      <c r="H311" s="1021" t="s">
        <v>4239</v>
      </c>
      <c r="I311" s="1021" t="s">
        <v>4195</v>
      </c>
      <c r="J311" s="1150" t="s">
        <v>5205</v>
      </c>
      <c r="K311" s="1152">
        <v>6</v>
      </c>
      <c r="L311" s="1151">
        <v>12</v>
      </c>
      <c r="M311" s="1164">
        <v>168000</v>
      </c>
      <c r="N311" s="1151">
        <v>2</v>
      </c>
      <c r="O311" s="1152">
        <v>6</v>
      </c>
      <c r="P311" s="1180">
        <v>84000</v>
      </c>
    </row>
    <row r="312" spans="1:16" ht="13.15" customHeight="1" x14ac:dyDescent="0.2">
      <c r="A312" s="1179" t="s">
        <v>3910</v>
      </c>
      <c r="B312" s="1149" t="s">
        <v>13070</v>
      </c>
      <c r="C312" s="1149" t="s">
        <v>65</v>
      </c>
      <c r="D312" s="1150" t="s">
        <v>5032</v>
      </c>
      <c r="E312" s="1164">
        <v>14000</v>
      </c>
      <c r="F312" s="1151" t="s">
        <v>5206</v>
      </c>
      <c r="G312" s="759" t="s">
        <v>5207</v>
      </c>
      <c r="H312" s="1021" t="s">
        <v>4211</v>
      </c>
      <c r="I312" s="1021" t="s">
        <v>4195</v>
      </c>
      <c r="J312" s="1150" t="s">
        <v>4216</v>
      </c>
      <c r="K312" s="1152">
        <v>1</v>
      </c>
      <c r="L312" s="1151">
        <v>7</v>
      </c>
      <c r="M312" s="1164">
        <v>92385.34</v>
      </c>
      <c r="N312" s="1151"/>
      <c r="O312" s="1152" t="s">
        <v>4197</v>
      </c>
      <c r="P312" s="1180" t="s">
        <v>4197</v>
      </c>
    </row>
    <row r="313" spans="1:16" ht="22.5" x14ac:dyDescent="0.2">
      <c r="A313" s="1179" t="s">
        <v>3910</v>
      </c>
      <c r="B313" s="1149" t="s">
        <v>13070</v>
      </c>
      <c r="C313" s="1149" t="s">
        <v>65</v>
      </c>
      <c r="D313" s="1150" t="s">
        <v>5208</v>
      </c>
      <c r="E313" s="1164">
        <v>7500</v>
      </c>
      <c r="F313" s="1151" t="s">
        <v>5209</v>
      </c>
      <c r="G313" s="759" t="s">
        <v>5210</v>
      </c>
      <c r="H313" s="1021" t="s">
        <v>4267</v>
      </c>
      <c r="I313" s="1021" t="s">
        <v>4274</v>
      </c>
      <c r="J313" s="1150" t="s">
        <v>5211</v>
      </c>
      <c r="K313" s="1152">
        <v>3</v>
      </c>
      <c r="L313" s="1151">
        <v>8</v>
      </c>
      <c r="M313" s="1164">
        <v>58612.639999999999</v>
      </c>
      <c r="N313" s="1151"/>
      <c r="O313" s="1152" t="s">
        <v>4197</v>
      </c>
      <c r="P313" s="1180" t="s">
        <v>4197</v>
      </c>
    </row>
    <row r="314" spans="1:16" ht="12" customHeight="1" x14ac:dyDescent="0.2">
      <c r="A314" s="1179" t="s">
        <v>3910</v>
      </c>
      <c r="B314" s="1149" t="s">
        <v>13070</v>
      </c>
      <c r="C314" s="1149" t="s">
        <v>65</v>
      </c>
      <c r="D314" s="1150" t="s">
        <v>5212</v>
      </c>
      <c r="E314" s="1164">
        <v>3000</v>
      </c>
      <c r="F314" s="1151" t="s">
        <v>5213</v>
      </c>
      <c r="G314" s="759" t="s">
        <v>5214</v>
      </c>
      <c r="H314" s="1021" t="s">
        <v>4251</v>
      </c>
      <c r="I314" s="1021" t="s">
        <v>4252</v>
      </c>
      <c r="J314" s="1150" t="s">
        <v>4253</v>
      </c>
      <c r="K314" s="1152">
        <v>1</v>
      </c>
      <c r="L314" s="1151">
        <v>1</v>
      </c>
      <c r="M314" s="1164">
        <v>5000</v>
      </c>
      <c r="N314" s="1151"/>
      <c r="O314" s="1152" t="s">
        <v>4197</v>
      </c>
      <c r="P314" s="1180" t="s">
        <v>4197</v>
      </c>
    </row>
    <row r="315" spans="1:16" ht="12" customHeight="1" x14ac:dyDescent="0.2">
      <c r="A315" s="1179" t="s">
        <v>3910</v>
      </c>
      <c r="B315" s="1149" t="s">
        <v>13070</v>
      </c>
      <c r="C315" s="1149" t="s">
        <v>65</v>
      </c>
      <c r="D315" s="1150" t="s">
        <v>4842</v>
      </c>
      <c r="E315" s="1164">
        <v>8000</v>
      </c>
      <c r="F315" s="1151" t="s">
        <v>5215</v>
      </c>
      <c r="G315" s="759" t="s">
        <v>5216</v>
      </c>
      <c r="H315" s="1021" t="s">
        <v>4206</v>
      </c>
      <c r="I315" s="1021" t="s">
        <v>4195</v>
      </c>
      <c r="J315" s="1150" t="s">
        <v>4207</v>
      </c>
      <c r="K315" s="1152">
        <v>4</v>
      </c>
      <c r="L315" s="1151">
        <v>8</v>
      </c>
      <c r="M315" s="1164">
        <v>62520.15</v>
      </c>
      <c r="N315" s="1151"/>
      <c r="O315" s="1152" t="s">
        <v>4197</v>
      </c>
      <c r="P315" s="1180" t="s">
        <v>4197</v>
      </c>
    </row>
    <row r="316" spans="1:16" ht="22.5" x14ac:dyDescent="0.2">
      <c r="A316" s="1179" t="s">
        <v>3910</v>
      </c>
      <c r="B316" s="1149" t="s">
        <v>13070</v>
      </c>
      <c r="C316" s="1149" t="s">
        <v>65</v>
      </c>
      <c r="D316" s="1150" t="s">
        <v>5217</v>
      </c>
      <c r="E316" s="1164">
        <v>10000</v>
      </c>
      <c r="F316" s="1151" t="s">
        <v>5218</v>
      </c>
      <c r="G316" s="759" t="s">
        <v>5219</v>
      </c>
      <c r="H316" s="1021" t="s">
        <v>4206</v>
      </c>
      <c r="I316" s="1021" t="s">
        <v>4195</v>
      </c>
      <c r="J316" s="1150" t="s">
        <v>4207</v>
      </c>
      <c r="K316" s="1152">
        <v>2</v>
      </c>
      <c r="L316" s="1151">
        <v>6</v>
      </c>
      <c r="M316" s="1164">
        <v>60000</v>
      </c>
      <c r="N316" s="1151"/>
      <c r="O316" s="1152" t="s">
        <v>4197</v>
      </c>
      <c r="P316" s="1180" t="s">
        <v>4197</v>
      </c>
    </row>
    <row r="317" spans="1:16" ht="12" customHeight="1" x14ac:dyDescent="0.2">
      <c r="A317" s="1179" t="s">
        <v>3910</v>
      </c>
      <c r="B317" s="1149" t="s">
        <v>13070</v>
      </c>
      <c r="C317" s="1149" t="s">
        <v>65</v>
      </c>
      <c r="D317" s="1150" t="s">
        <v>5220</v>
      </c>
      <c r="E317" s="1164">
        <v>6000</v>
      </c>
      <c r="F317" s="1151" t="s">
        <v>5221</v>
      </c>
      <c r="G317" s="759" t="s">
        <v>5222</v>
      </c>
      <c r="H317" s="1021" t="s">
        <v>4239</v>
      </c>
      <c r="I317" s="1021" t="s">
        <v>4195</v>
      </c>
      <c r="J317" s="1150" t="s">
        <v>4235</v>
      </c>
      <c r="K317" s="1152">
        <v>6</v>
      </c>
      <c r="L317" s="1151">
        <v>11</v>
      </c>
      <c r="M317" s="1164">
        <v>64473.9</v>
      </c>
      <c r="N317" s="1151"/>
      <c r="O317" s="1152" t="s">
        <v>4197</v>
      </c>
      <c r="P317" s="1180" t="s">
        <v>4197</v>
      </c>
    </row>
    <row r="318" spans="1:16" ht="12" customHeight="1" x14ac:dyDescent="0.2">
      <c r="A318" s="1179" t="s">
        <v>3910</v>
      </c>
      <c r="B318" s="1149" t="s">
        <v>13070</v>
      </c>
      <c r="C318" s="1149" t="s">
        <v>65</v>
      </c>
      <c r="D318" s="1150" t="s">
        <v>5057</v>
      </c>
      <c r="E318" s="1164">
        <v>2500</v>
      </c>
      <c r="F318" s="1151" t="s">
        <v>5223</v>
      </c>
      <c r="G318" s="759" t="s">
        <v>5224</v>
      </c>
      <c r="H318" s="1021" t="s">
        <v>4676</v>
      </c>
      <c r="I318" s="1021" t="s">
        <v>4195</v>
      </c>
      <c r="J318" s="1150" t="s">
        <v>4677</v>
      </c>
      <c r="K318" s="1152">
        <v>6</v>
      </c>
      <c r="L318" s="1151">
        <v>12</v>
      </c>
      <c r="M318" s="1164">
        <v>29916.67</v>
      </c>
      <c r="N318" s="1151">
        <v>2</v>
      </c>
      <c r="O318" s="1152">
        <v>6</v>
      </c>
      <c r="P318" s="1180">
        <v>15000</v>
      </c>
    </row>
    <row r="319" spans="1:16" ht="12" customHeight="1" x14ac:dyDescent="0.2">
      <c r="A319" s="1179" t="s">
        <v>3910</v>
      </c>
      <c r="B319" s="1149" t="s">
        <v>13070</v>
      </c>
      <c r="C319" s="1149" t="s">
        <v>65</v>
      </c>
      <c r="D319" s="1150" t="s">
        <v>4264</v>
      </c>
      <c r="E319" s="1164">
        <v>7000</v>
      </c>
      <c r="F319" s="1151" t="s">
        <v>5225</v>
      </c>
      <c r="G319" s="759" t="s">
        <v>5226</v>
      </c>
      <c r="H319" s="1021" t="s">
        <v>4267</v>
      </c>
      <c r="I319" s="1021" t="s">
        <v>4195</v>
      </c>
      <c r="J319" s="1150" t="s">
        <v>5227</v>
      </c>
      <c r="K319" s="1152">
        <v>6</v>
      </c>
      <c r="L319" s="1151">
        <v>12</v>
      </c>
      <c r="M319" s="1164">
        <v>83766.67</v>
      </c>
      <c r="N319" s="1151">
        <v>2</v>
      </c>
      <c r="O319" s="1152">
        <v>6</v>
      </c>
      <c r="P319" s="1180">
        <v>42000</v>
      </c>
    </row>
    <row r="320" spans="1:16" ht="12" customHeight="1" x14ac:dyDescent="0.2">
      <c r="A320" s="1179" t="s">
        <v>3910</v>
      </c>
      <c r="B320" s="1149" t="s">
        <v>13070</v>
      </c>
      <c r="C320" s="1149" t="s">
        <v>65</v>
      </c>
      <c r="D320" s="1150" t="s">
        <v>5228</v>
      </c>
      <c r="E320" s="1164">
        <v>7000</v>
      </c>
      <c r="F320" s="1151" t="s">
        <v>5229</v>
      </c>
      <c r="G320" s="759" t="s">
        <v>5230</v>
      </c>
      <c r="H320" s="1021" t="s">
        <v>4206</v>
      </c>
      <c r="I320" s="1021" t="s">
        <v>4195</v>
      </c>
      <c r="J320" s="1150" t="s">
        <v>4207</v>
      </c>
      <c r="K320" s="1152">
        <v>5</v>
      </c>
      <c r="L320" s="1151">
        <v>12</v>
      </c>
      <c r="M320" s="1164">
        <v>108000</v>
      </c>
      <c r="N320" s="1151">
        <v>2</v>
      </c>
      <c r="O320" s="1152">
        <v>6</v>
      </c>
      <c r="P320" s="1180">
        <v>54000</v>
      </c>
    </row>
    <row r="321" spans="1:16" ht="12" customHeight="1" x14ac:dyDescent="0.2">
      <c r="A321" s="1179" t="s">
        <v>3910</v>
      </c>
      <c r="B321" s="1149" t="s">
        <v>13070</v>
      </c>
      <c r="C321" s="1149" t="s">
        <v>65</v>
      </c>
      <c r="D321" s="1150" t="s">
        <v>4279</v>
      </c>
      <c r="E321" s="1164">
        <v>6000</v>
      </c>
      <c r="F321" s="1151" t="s">
        <v>5231</v>
      </c>
      <c r="G321" s="759" t="s">
        <v>5232</v>
      </c>
      <c r="H321" s="1021" t="s">
        <v>4676</v>
      </c>
      <c r="I321" s="1021" t="s">
        <v>4195</v>
      </c>
      <c r="J321" s="1150" t="s">
        <v>5233</v>
      </c>
      <c r="K321" s="1152">
        <v>5</v>
      </c>
      <c r="L321" s="1151">
        <v>12</v>
      </c>
      <c r="M321" s="1164">
        <v>114000</v>
      </c>
      <c r="N321" s="1151">
        <v>2</v>
      </c>
      <c r="O321" s="1152">
        <v>6</v>
      </c>
      <c r="P321" s="1180">
        <v>57000</v>
      </c>
    </row>
    <row r="322" spans="1:16" ht="12" customHeight="1" x14ac:dyDescent="0.2">
      <c r="A322" s="1179" t="s">
        <v>3910</v>
      </c>
      <c r="B322" s="1149" t="s">
        <v>13070</v>
      </c>
      <c r="C322" s="1149" t="s">
        <v>65</v>
      </c>
      <c r="D322" s="1150" t="s">
        <v>5212</v>
      </c>
      <c r="E322" s="1164">
        <v>3300</v>
      </c>
      <c r="F322" s="1151" t="s">
        <v>5234</v>
      </c>
      <c r="G322" s="759" t="s">
        <v>5235</v>
      </c>
      <c r="H322" s="1021" t="s">
        <v>4422</v>
      </c>
      <c r="I322" s="1021" t="s">
        <v>4274</v>
      </c>
      <c r="J322" s="1150" t="s">
        <v>5236</v>
      </c>
      <c r="K322" s="1152">
        <v>5</v>
      </c>
      <c r="L322" s="1151">
        <v>12</v>
      </c>
      <c r="M322" s="1164">
        <v>39600</v>
      </c>
      <c r="N322" s="1151">
        <v>2</v>
      </c>
      <c r="O322" s="1152">
        <v>6</v>
      </c>
      <c r="P322" s="1180">
        <v>19800</v>
      </c>
    </row>
    <row r="323" spans="1:16" ht="12" customHeight="1" x14ac:dyDescent="0.2">
      <c r="A323" s="1179" t="s">
        <v>3910</v>
      </c>
      <c r="B323" s="1149" t="s">
        <v>13070</v>
      </c>
      <c r="C323" s="1149" t="s">
        <v>65</v>
      </c>
      <c r="D323" s="1150" t="s">
        <v>4542</v>
      </c>
      <c r="E323" s="1164">
        <v>9000</v>
      </c>
      <c r="F323" s="1151" t="s">
        <v>5237</v>
      </c>
      <c r="G323" s="759" t="s">
        <v>5238</v>
      </c>
      <c r="H323" s="1021" t="s">
        <v>4466</v>
      </c>
      <c r="I323" s="1021" t="s">
        <v>4195</v>
      </c>
      <c r="J323" s="1150" t="s">
        <v>5187</v>
      </c>
      <c r="K323" s="1152">
        <v>4</v>
      </c>
      <c r="L323" s="1151">
        <v>12</v>
      </c>
      <c r="M323" s="1164">
        <v>108000</v>
      </c>
      <c r="N323" s="1151">
        <v>2</v>
      </c>
      <c r="O323" s="1152">
        <v>6</v>
      </c>
      <c r="P323" s="1180">
        <v>54000</v>
      </c>
    </row>
    <row r="324" spans="1:16" ht="21.6" customHeight="1" x14ac:dyDescent="0.2">
      <c r="A324" s="1179" t="s">
        <v>3910</v>
      </c>
      <c r="B324" s="1149" t="s">
        <v>13070</v>
      </c>
      <c r="C324" s="1149" t="s">
        <v>65</v>
      </c>
      <c r="D324" s="1150" t="s">
        <v>5239</v>
      </c>
      <c r="E324" s="1164">
        <v>7000</v>
      </c>
      <c r="F324" s="1151" t="s">
        <v>5240</v>
      </c>
      <c r="G324" s="759" t="s">
        <v>5241</v>
      </c>
      <c r="H324" s="1021" t="s">
        <v>4239</v>
      </c>
      <c r="I324" s="1021" t="s">
        <v>4195</v>
      </c>
      <c r="J324" s="1150" t="s">
        <v>4235</v>
      </c>
      <c r="K324" s="1152">
        <v>6</v>
      </c>
      <c r="L324" s="1151">
        <v>12</v>
      </c>
      <c r="M324" s="1164">
        <v>84000</v>
      </c>
      <c r="N324" s="1151">
        <v>2</v>
      </c>
      <c r="O324" s="1152">
        <v>6</v>
      </c>
      <c r="P324" s="1180">
        <v>42000</v>
      </c>
    </row>
    <row r="325" spans="1:16" ht="21.6" customHeight="1" x14ac:dyDescent="0.2">
      <c r="A325" s="1179" t="s">
        <v>3910</v>
      </c>
      <c r="B325" s="1149" t="s">
        <v>13070</v>
      </c>
      <c r="C325" s="1149" t="s">
        <v>65</v>
      </c>
      <c r="D325" s="1150" t="s">
        <v>5242</v>
      </c>
      <c r="E325" s="1164">
        <v>5500</v>
      </c>
      <c r="F325" s="1151" t="s">
        <v>5243</v>
      </c>
      <c r="G325" s="759" t="s">
        <v>5244</v>
      </c>
      <c r="H325" s="1021" t="s">
        <v>4314</v>
      </c>
      <c r="I325" s="1021" t="s">
        <v>4195</v>
      </c>
      <c r="J325" s="1150" t="s">
        <v>4315</v>
      </c>
      <c r="K325" s="1152">
        <v>6</v>
      </c>
      <c r="L325" s="1151">
        <v>12</v>
      </c>
      <c r="M325" s="1164">
        <v>66000</v>
      </c>
      <c r="N325" s="1151">
        <v>2</v>
      </c>
      <c r="O325" s="1152">
        <v>6</v>
      </c>
      <c r="P325" s="1180">
        <v>33000</v>
      </c>
    </row>
    <row r="326" spans="1:16" ht="55.15" customHeight="1" x14ac:dyDescent="0.2">
      <c r="A326" s="1179" t="s">
        <v>3910</v>
      </c>
      <c r="B326" s="1149" t="s">
        <v>13070</v>
      </c>
      <c r="C326" s="1149" t="s">
        <v>65</v>
      </c>
      <c r="D326" s="1150" t="s">
        <v>5245</v>
      </c>
      <c r="E326" s="1164">
        <v>11000</v>
      </c>
      <c r="F326" s="1151" t="s">
        <v>5246</v>
      </c>
      <c r="G326" s="759" t="s">
        <v>5247</v>
      </c>
      <c r="H326" s="1021" t="s">
        <v>5248</v>
      </c>
      <c r="I326" s="1021" t="s">
        <v>4195</v>
      </c>
      <c r="J326" s="1150" t="s">
        <v>5249</v>
      </c>
      <c r="K326" s="1152">
        <v>6</v>
      </c>
      <c r="L326" s="1151">
        <v>12</v>
      </c>
      <c r="M326" s="1164">
        <v>132000</v>
      </c>
      <c r="N326" s="1151">
        <v>2</v>
      </c>
      <c r="O326" s="1152">
        <v>6</v>
      </c>
      <c r="P326" s="1180">
        <v>59862</v>
      </c>
    </row>
    <row r="327" spans="1:16" ht="12.6" customHeight="1" x14ac:dyDescent="0.2">
      <c r="A327" s="1179" t="s">
        <v>3910</v>
      </c>
      <c r="B327" s="1149" t="s">
        <v>13070</v>
      </c>
      <c r="C327" s="1149" t="s">
        <v>65</v>
      </c>
      <c r="D327" s="1150" t="s">
        <v>5250</v>
      </c>
      <c r="E327" s="1164">
        <v>10000</v>
      </c>
      <c r="F327" s="1151" t="s">
        <v>5251</v>
      </c>
      <c r="G327" s="759" t="s">
        <v>5252</v>
      </c>
      <c r="H327" s="1021" t="s">
        <v>4206</v>
      </c>
      <c r="I327" s="1021" t="s">
        <v>4195</v>
      </c>
      <c r="J327" s="1150" t="s">
        <v>4243</v>
      </c>
      <c r="K327" s="1152">
        <v>6</v>
      </c>
      <c r="L327" s="1151">
        <v>12</v>
      </c>
      <c r="M327" s="1164">
        <v>118000</v>
      </c>
      <c r="N327" s="1151">
        <v>2</v>
      </c>
      <c r="O327" s="1152">
        <v>6</v>
      </c>
      <c r="P327" s="1180">
        <v>60000</v>
      </c>
    </row>
    <row r="328" spans="1:16" ht="12.6" customHeight="1" x14ac:dyDescent="0.2">
      <c r="A328" s="1179" t="s">
        <v>3910</v>
      </c>
      <c r="B328" s="1149" t="s">
        <v>13070</v>
      </c>
      <c r="C328" s="1149" t="s">
        <v>65</v>
      </c>
      <c r="D328" s="1150" t="s">
        <v>5253</v>
      </c>
      <c r="E328" s="1164">
        <v>13500</v>
      </c>
      <c r="F328" s="1151" t="s">
        <v>5254</v>
      </c>
      <c r="G328" s="759" t="s">
        <v>5255</v>
      </c>
      <c r="H328" s="1021" t="s">
        <v>4206</v>
      </c>
      <c r="I328" s="1021" t="s">
        <v>4220</v>
      </c>
      <c r="J328" s="1150" t="s">
        <v>4243</v>
      </c>
      <c r="K328" s="1152">
        <v>1</v>
      </c>
      <c r="L328" s="1151">
        <v>3</v>
      </c>
      <c r="M328" s="1164">
        <v>24617.31</v>
      </c>
      <c r="N328" s="1151"/>
      <c r="O328" s="1152" t="s">
        <v>4197</v>
      </c>
      <c r="P328" s="1180" t="s">
        <v>4197</v>
      </c>
    </row>
    <row r="329" spans="1:16" ht="22.5" x14ac:dyDescent="0.2">
      <c r="A329" s="1179" t="s">
        <v>3910</v>
      </c>
      <c r="B329" s="1149" t="s">
        <v>13070</v>
      </c>
      <c r="C329" s="1149" t="s">
        <v>65</v>
      </c>
      <c r="D329" s="1150" t="s">
        <v>4213</v>
      </c>
      <c r="E329" s="1164">
        <v>9000</v>
      </c>
      <c r="F329" s="1151" t="s">
        <v>5256</v>
      </c>
      <c r="G329" s="759" t="s">
        <v>5257</v>
      </c>
      <c r="H329" s="1021" t="s">
        <v>4534</v>
      </c>
      <c r="I329" s="1021" t="s">
        <v>4195</v>
      </c>
      <c r="J329" s="1150" t="s">
        <v>4423</v>
      </c>
      <c r="K329" s="1152">
        <v>6</v>
      </c>
      <c r="L329" s="1151">
        <v>12</v>
      </c>
      <c r="M329" s="1164">
        <v>108000</v>
      </c>
      <c r="N329" s="1151">
        <v>2</v>
      </c>
      <c r="O329" s="1152">
        <v>6</v>
      </c>
      <c r="P329" s="1180">
        <v>54000</v>
      </c>
    </row>
    <row r="330" spans="1:16" ht="15" customHeight="1" x14ac:dyDescent="0.2">
      <c r="A330" s="1179" t="s">
        <v>3910</v>
      </c>
      <c r="B330" s="1149" t="s">
        <v>13070</v>
      </c>
      <c r="C330" s="1149" t="s">
        <v>65</v>
      </c>
      <c r="D330" s="1150" t="s">
        <v>5258</v>
      </c>
      <c r="E330" s="1164">
        <v>15600</v>
      </c>
      <c r="F330" s="1151" t="s">
        <v>5259</v>
      </c>
      <c r="G330" s="759" t="s">
        <v>5260</v>
      </c>
      <c r="H330" s="1021" t="s">
        <v>5261</v>
      </c>
      <c r="I330" s="1021" t="s">
        <v>4195</v>
      </c>
      <c r="J330" s="1150" t="s">
        <v>5262</v>
      </c>
      <c r="K330" s="1152">
        <v>1</v>
      </c>
      <c r="L330" s="1151">
        <v>2</v>
      </c>
      <c r="M330" s="1164">
        <v>18720</v>
      </c>
      <c r="N330" s="1151"/>
      <c r="O330" s="1152" t="s">
        <v>4197</v>
      </c>
      <c r="P330" s="1180" t="s">
        <v>4197</v>
      </c>
    </row>
    <row r="331" spans="1:16" ht="23.45" customHeight="1" x14ac:dyDescent="0.2">
      <c r="A331" s="1179" t="s">
        <v>3910</v>
      </c>
      <c r="B331" s="1149" t="s">
        <v>13070</v>
      </c>
      <c r="C331" s="1149" t="s">
        <v>65</v>
      </c>
      <c r="D331" s="1150" t="s">
        <v>5263</v>
      </c>
      <c r="E331" s="1164">
        <v>7000</v>
      </c>
      <c r="F331" s="1151" t="s">
        <v>5264</v>
      </c>
      <c r="G331" s="759" t="s">
        <v>5265</v>
      </c>
      <c r="H331" s="1021" t="s">
        <v>5266</v>
      </c>
      <c r="I331" s="1021" t="s">
        <v>4274</v>
      </c>
      <c r="J331" s="1150" t="s">
        <v>5267</v>
      </c>
      <c r="K331" s="1152">
        <v>6</v>
      </c>
      <c r="L331" s="1151">
        <v>12</v>
      </c>
      <c r="M331" s="1164">
        <v>88933.33</v>
      </c>
      <c r="N331" s="1151">
        <v>2</v>
      </c>
      <c r="O331" s="1152">
        <v>2</v>
      </c>
      <c r="P331" s="1180">
        <v>12533.33</v>
      </c>
    </row>
    <row r="332" spans="1:16" ht="23.45" customHeight="1" x14ac:dyDescent="0.2">
      <c r="A332" s="1179" t="s">
        <v>3910</v>
      </c>
      <c r="B332" s="1149" t="s">
        <v>13070</v>
      </c>
      <c r="C332" s="1149" t="s">
        <v>65</v>
      </c>
      <c r="D332" s="1150" t="s">
        <v>5268</v>
      </c>
      <c r="E332" s="1164">
        <v>8000</v>
      </c>
      <c r="F332" s="1151" t="s">
        <v>5269</v>
      </c>
      <c r="G332" s="759" t="s">
        <v>5270</v>
      </c>
      <c r="H332" s="1021" t="s">
        <v>5271</v>
      </c>
      <c r="I332" s="1021" t="s">
        <v>4195</v>
      </c>
      <c r="J332" s="1150" t="s">
        <v>5272</v>
      </c>
      <c r="K332" s="1152">
        <v>6</v>
      </c>
      <c r="L332" s="1151">
        <v>12</v>
      </c>
      <c r="M332" s="1164">
        <v>96000</v>
      </c>
      <c r="N332" s="1151">
        <v>2</v>
      </c>
      <c r="O332" s="1152">
        <v>6</v>
      </c>
      <c r="P332" s="1180">
        <v>48000</v>
      </c>
    </row>
    <row r="333" spans="1:16" ht="23.45" customHeight="1" x14ac:dyDescent="0.2">
      <c r="A333" s="1179" t="s">
        <v>3910</v>
      </c>
      <c r="B333" s="1149" t="s">
        <v>13070</v>
      </c>
      <c r="C333" s="1149" t="s">
        <v>65</v>
      </c>
      <c r="D333" s="1150" t="s">
        <v>5273</v>
      </c>
      <c r="E333" s="1164">
        <v>8000</v>
      </c>
      <c r="F333" s="1151" t="s">
        <v>5274</v>
      </c>
      <c r="G333" s="759" t="s">
        <v>5275</v>
      </c>
      <c r="H333" s="1021" t="s">
        <v>4509</v>
      </c>
      <c r="I333" s="1021" t="s">
        <v>4195</v>
      </c>
      <c r="J333" s="1150" t="s">
        <v>4510</v>
      </c>
      <c r="K333" s="1152">
        <v>1</v>
      </c>
      <c r="L333" s="1151">
        <v>1</v>
      </c>
      <c r="M333" s="1164">
        <v>8000</v>
      </c>
      <c r="N333" s="1151"/>
      <c r="O333" s="1152" t="s">
        <v>4197</v>
      </c>
      <c r="P333" s="1180" t="s">
        <v>4197</v>
      </c>
    </row>
    <row r="334" spans="1:16" ht="15.6" customHeight="1" x14ac:dyDescent="0.2">
      <c r="A334" s="1179" t="s">
        <v>3910</v>
      </c>
      <c r="B334" s="1149" t="s">
        <v>13070</v>
      </c>
      <c r="C334" s="1149" t="s">
        <v>65</v>
      </c>
      <c r="D334" s="1150" t="s">
        <v>5276</v>
      </c>
      <c r="E334" s="1164">
        <v>15600</v>
      </c>
      <c r="F334" s="1151" t="s">
        <v>5277</v>
      </c>
      <c r="G334" s="759" t="s">
        <v>5278</v>
      </c>
      <c r="H334" s="1021" t="s">
        <v>4206</v>
      </c>
      <c r="I334" s="1021" t="s">
        <v>4195</v>
      </c>
      <c r="J334" s="1150" t="s">
        <v>4207</v>
      </c>
      <c r="K334" s="1152">
        <v>1</v>
      </c>
      <c r="L334" s="1151">
        <v>4</v>
      </c>
      <c r="M334" s="1164">
        <v>31900.91</v>
      </c>
      <c r="N334" s="1151"/>
      <c r="O334" s="1152" t="s">
        <v>4197</v>
      </c>
      <c r="P334" s="1180" t="s">
        <v>4197</v>
      </c>
    </row>
    <row r="335" spans="1:16" ht="15.6" customHeight="1" x14ac:dyDescent="0.2">
      <c r="A335" s="1179" t="s">
        <v>3910</v>
      </c>
      <c r="B335" s="1149" t="s">
        <v>13070</v>
      </c>
      <c r="C335" s="1149" t="s">
        <v>65</v>
      </c>
      <c r="D335" s="1150" t="s">
        <v>5279</v>
      </c>
      <c r="E335" s="1164">
        <v>8000</v>
      </c>
      <c r="F335" s="1151" t="s">
        <v>5280</v>
      </c>
      <c r="G335" s="759" t="s">
        <v>5281</v>
      </c>
      <c r="H335" s="1021" t="s">
        <v>4206</v>
      </c>
      <c r="I335" s="1021" t="s">
        <v>4195</v>
      </c>
      <c r="J335" s="1150" t="s">
        <v>4207</v>
      </c>
      <c r="K335" s="1152">
        <v>2</v>
      </c>
      <c r="L335" s="1151">
        <v>12</v>
      </c>
      <c r="M335" s="1164">
        <v>132000</v>
      </c>
      <c r="N335" s="1151">
        <v>2</v>
      </c>
      <c r="O335" s="1152">
        <v>6</v>
      </c>
      <c r="P335" s="1180">
        <v>66000</v>
      </c>
    </row>
    <row r="336" spans="1:16" ht="23.45" customHeight="1" x14ac:dyDescent="0.2">
      <c r="A336" s="1179" t="s">
        <v>3910</v>
      </c>
      <c r="B336" s="1149" t="s">
        <v>13070</v>
      </c>
      <c r="C336" s="1149" t="s">
        <v>65</v>
      </c>
      <c r="D336" s="1150" t="s">
        <v>5282</v>
      </c>
      <c r="E336" s="1164">
        <v>5500</v>
      </c>
      <c r="F336" s="1151" t="s">
        <v>5283</v>
      </c>
      <c r="G336" s="759" t="s">
        <v>5284</v>
      </c>
      <c r="H336" s="1021" t="s">
        <v>5285</v>
      </c>
      <c r="I336" s="1021" t="s">
        <v>4195</v>
      </c>
      <c r="J336" s="1150" t="s">
        <v>5286</v>
      </c>
      <c r="K336" s="1152">
        <v>6</v>
      </c>
      <c r="L336" s="1151">
        <v>12</v>
      </c>
      <c r="M336" s="1164">
        <v>66000</v>
      </c>
      <c r="N336" s="1151">
        <v>2</v>
      </c>
      <c r="O336" s="1152">
        <v>6</v>
      </c>
      <c r="P336" s="1180">
        <v>33000</v>
      </c>
    </row>
    <row r="337" spans="1:16" ht="23.45" customHeight="1" x14ac:dyDescent="0.2">
      <c r="A337" s="1179" t="s">
        <v>3910</v>
      </c>
      <c r="B337" s="1149" t="s">
        <v>13070</v>
      </c>
      <c r="C337" s="1149" t="s">
        <v>65</v>
      </c>
      <c r="D337" s="1150" t="s">
        <v>5287</v>
      </c>
      <c r="E337" s="1164">
        <v>7000</v>
      </c>
      <c r="F337" s="1151" t="s">
        <v>5288</v>
      </c>
      <c r="G337" s="759" t="s">
        <v>5289</v>
      </c>
      <c r="H337" s="1021" t="s">
        <v>4257</v>
      </c>
      <c r="I337" s="1021" t="s">
        <v>4195</v>
      </c>
      <c r="J337" s="1150" t="s">
        <v>4462</v>
      </c>
      <c r="K337" s="1152">
        <v>1</v>
      </c>
      <c r="L337" s="1151">
        <v>1</v>
      </c>
      <c r="M337" s="1164">
        <v>7000</v>
      </c>
      <c r="N337" s="1151"/>
      <c r="O337" s="1152" t="s">
        <v>4197</v>
      </c>
      <c r="P337" s="1180" t="s">
        <v>4197</v>
      </c>
    </row>
    <row r="338" spans="1:16" ht="12.6" customHeight="1" x14ac:dyDescent="0.2">
      <c r="A338" s="1179" t="s">
        <v>3910</v>
      </c>
      <c r="B338" s="1149" t="s">
        <v>13070</v>
      </c>
      <c r="C338" s="1149" t="s">
        <v>65</v>
      </c>
      <c r="D338" s="1150" t="s">
        <v>4213</v>
      </c>
      <c r="E338" s="1164">
        <v>7500</v>
      </c>
      <c r="F338" s="1151" t="s">
        <v>5290</v>
      </c>
      <c r="G338" s="759" t="s">
        <v>5291</v>
      </c>
      <c r="H338" s="1021" t="s">
        <v>4314</v>
      </c>
      <c r="I338" s="1021" t="s">
        <v>4195</v>
      </c>
      <c r="J338" s="1150" t="s">
        <v>4315</v>
      </c>
      <c r="K338" s="1152">
        <v>1</v>
      </c>
      <c r="L338" s="1151">
        <v>8</v>
      </c>
      <c r="M338" s="1164">
        <v>60000</v>
      </c>
      <c r="N338" s="1151">
        <v>1</v>
      </c>
      <c r="O338" s="1152">
        <v>1</v>
      </c>
      <c r="P338" s="1180">
        <v>250</v>
      </c>
    </row>
    <row r="339" spans="1:16" ht="12.6" customHeight="1" x14ac:dyDescent="0.2">
      <c r="A339" s="1179" t="s">
        <v>3910</v>
      </c>
      <c r="B339" s="1149" t="s">
        <v>13070</v>
      </c>
      <c r="C339" s="1149" t="s">
        <v>65</v>
      </c>
      <c r="D339" s="1150" t="s">
        <v>5292</v>
      </c>
      <c r="E339" s="1164">
        <v>5000</v>
      </c>
      <c r="F339" s="1151" t="s">
        <v>5293</v>
      </c>
      <c r="G339" s="759" t="s">
        <v>5294</v>
      </c>
      <c r="H339" s="1021" t="s">
        <v>4314</v>
      </c>
      <c r="I339" s="1021" t="s">
        <v>4195</v>
      </c>
      <c r="J339" s="1150" t="s">
        <v>4315</v>
      </c>
      <c r="K339" s="1152">
        <v>6</v>
      </c>
      <c r="L339" s="1151">
        <v>12</v>
      </c>
      <c r="M339" s="1164">
        <v>60000</v>
      </c>
      <c r="N339" s="1151">
        <v>2</v>
      </c>
      <c r="O339" s="1152">
        <v>6</v>
      </c>
      <c r="P339" s="1180">
        <v>30000</v>
      </c>
    </row>
    <row r="340" spans="1:16" ht="12.6" customHeight="1" x14ac:dyDescent="0.2">
      <c r="A340" s="1179" t="s">
        <v>3910</v>
      </c>
      <c r="B340" s="1149" t="s">
        <v>13070</v>
      </c>
      <c r="C340" s="1149" t="s">
        <v>65</v>
      </c>
      <c r="D340" s="1150" t="s">
        <v>5011</v>
      </c>
      <c r="E340" s="1164">
        <v>12000</v>
      </c>
      <c r="F340" s="1151" t="s">
        <v>5295</v>
      </c>
      <c r="G340" s="759" t="s">
        <v>5296</v>
      </c>
      <c r="H340" s="1021" t="s">
        <v>4206</v>
      </c>
      <c r="I340" s="1021" t="s">
        <v>4195</v>
      </c>
      <c r="J340" s="1150" t="s">
        <v>4207</v>
      </c>
      <c r="K340" s="1152">
        <v>1</v>
      </c>
      <c r="L340" s="1151">
        <v>1</v>
      </c>
      <c r="M340" s="1164">
        <v>13500</v>
      </c>
      <c r="N340" s="1151">
        <v>2</v>
      </c>
      <c r="O340" s="1152">
        <v>6</v>
      </c>
      <c r="P340" s="1180">
        <v>81000</v>
      </c>
    </row>
    <row r="341" spans="1:16" ht="22.5" x14ac:dyDescent="0.2">
      <c r="A341" s="1179" t="s">
        <v>3910</v>
      </c>
      <c r="B341" s="1149" t="s">
        <v>13070</v>
      </c>
      <c r="C341" s="1149" t="s">
        <v>65</v>
      </c>
      <c r="D341" s="1150" t="s">
        <v>5297</v>
      </c>
      <c r="E341" s="1164">
        <v>7000</v>
      </c>
      <c r="F341" s="1151" t="s">
        <v>5298</v>
      </c>
      <c r="G341" s="759" t="s">
        <v>5299</v>
      </c>
      <c r="H341" s="1021" t="s">
        <v>4257</v>
      </c>
      <c r="I341" s="1021" t="s">
        <v>4274</v>
      </c>
      <c r="J341" s="1150" t="s">
        <v>4824</v>
      </c>
      <c r="K341" s="1152">
        <v>1</v>
      </c>
      <c r="L341" s="1151">
        <v>1</v>
      </c>
      <c r="M341" s="1164">
        <v>6766.67</v>
      </c>
      <c r="N341" s="1151"/>
      <c r="O341" s="1152" t="s">
        <v>4197</v>
      </c>
      <c r="P341" s="1180" t="s">
        <v>4197</v>
      </c>
    </row>
    <row r="342" spans="1:16" ht="13.15" customHeight="1" x14ac:dyDescent="0.2">
      <c r="A342" s="1179" t="s">
        <v>3910</v>
      </c>
      <c r="B342" s="1149" t="s">
        <v>13070</v>
      </c>
      <c r="C342" s="1149" t="s">
        <v>65</v>
      </c>
      <c r="D342" s="1150" t="s">
        <v>5300</v>
      </c>
      <c r="E342" s="1164">
        <v>10500</v>
      </c>
      <c r="F342" s="1151" t="s">
        <v>5301</v>
      </c>
      <c r="G342" s="759" t="s">
        <v>5302</v>
      </c>
      <c r="H342" s="1021" t="s">
        <v>4206</v>
      </c>
      <c r="I342" s="1021" t="s">
        <v>4195</v>
      </c>
      <c r="J342" s="1150" t="s">
        <v>4243</v>
      </c>
      <c r="K342" s="1152">
        <v>6</v>
      </c>
      <c r="L342" s="1151">
        <v>12</v>
      </c>
      <c r="M342" s="1164">
        <v>125941</v>
      </c>
      <c r="N342" s="1151">
        <v>2</v>
      </c>
      <c r="O342" s="1152">
        <v>6</v>
      </c>
      <c r="P342" s="1180">
        <v>63000</v>
      </c>
    </row>
    <row r="343" spans="1:16" ht="13.15" customHeight="1" x14ac:dyDescent="0.2">
      <c r="A343" s="1179" t="s">
        <v>3910</v>
      </c>
      <c r="B343" s="1149" t="s">
        <v>13070</v>
      </c>
      <c r="C343" s="1149" t="s">
        <v>65</v>
      </c>
      <c r="D343" s="1150" t="s">
        <v>5303</v>
      </c>
      <c r="E343" s="1164">
        <v>6000</v>
      </c>
      <c r="F343" s="1151" t="s">
        <v>5304</v>
      </c>
      <c r="G343" s="759" t="s">
        <v>5305</v>
      </c>
      <c r="H343" s="1021" t="s">
        <v>4239</v>
      </c>
      <c r="I343" s="1021" t="s">
        <v>4195</v>
      </c>
      <c r="J343" s="1150" t="s">
        <v>4235</v>
      </c>
      <c r="K343" s="1152">
        <v>4</v>
      </c>
      <c r="L343" s="1151">
        <v>6</v>
      </c>
      <c r="M343" s="1164">
        <v>53700</v>
      </c>
      <c r="N343" s="1151"/>
      <c r="O343" s="1152" t="s">
        <v>4197</v>
      </c>
      <c r="P343" s="1180" t="s">
        <v>4197</v>
      </c>
    </row>
    <row r="344" spans="1:16" ht="13.15" customHeight="1" x14ac:dyDescent="0.2">
      <c r="A344" s="1179" t="s">
        <v>3910</v>
      </c>
      <c r="B344" s="1149" t="s">
        <v>13070</v>
      </c>
      <c r="C344" s="1149" t="s">
        <v>65</v>
      </c>
      <c r="D344" s="1150" t="s">
        <v>5306</v>
      </c>
      <c r="E344" s="1164">
        <v>2500</v>
      </c>
      <c r="F344" s="1151" t="s">
        <v>5307</v>
      </c>
      <c r="G344" s="759" t="s">
        <v>5308</v>
      </c>
      <c r="H344" s="1021" t="s">
        <v>5309</v>
      </c>
      <c r="I344" s="1021" t="s">
        <v>4274</v>
      </c>
      <c r="J344" s="1150" t="s">
        <v>5310</v>
      </c>
      <c r="K344" s="1152">
        <v>6</v>
      </c>
      <c r="L344" s="1151">
        <v>12</v>
      </c>
      <c r="M344" s="1164">
        <v>71800</v>
      </c>
      <c r="N344" s="1151">
        <v>2</v>
      </c>
      <c r="O344" s="1152">
        <v>6</v>
      </c>
      <c r="P344" s="1180">
        <v>35930</v>
      </c>
    </row>
    <row r="345" spans="1:16" ht="23.45" customHeight="1" x14ac:dyDescent="0.2">
      <c r="A345" s="1179" t="s">
        <v>3910</v>
      </c>
      <c r="B345" s="1149" t="s">
        <v>13070</v>
      </c>
      <c r="C345" s="1149" t="s">
        <v>65</v>
      </c>
      <c r="D345" s="1150" t="s">
        <v>5311</v>
      </c>
      <c r="E345" s="1164">
        <v>13000</v>
      </c>
      <c r="F345" s="1151" t="s">
        <v>5312</v>
      </c>
      <c r="G345" s="759" t="s">
        <v>5313</v>
      </c>
      <c r="H345" s="1021" t="s">
        <v>4239</v>
      </c>
      <c r="I345" s="1021" t="s">
        <v>4287</v>
      </c>
      <c r="J345" s="1150" t="s">
        <v>4235</v>
      </c>
      <c r="K345" s="1152">
        <v>1</v>
      </c>
      <c r="L345" s="1151">
        <v>3</v>
      </c>
      <c r="M345" s="1164">
        <v>29466.67</v>
      </c>
      <c r="N345" s="1151">
        <v>2</v>
      </c>
      <c r="O345" s="1152">
        <v>6</v>
      </c>
      <c r="P345" s="1180">
        <v>78000</v>
      </c>
    </row>
    <row r="346" spans="1:16" ht="22.5" x14ac:dyDescent="0.2">
      <c r="A346" s="1179" t="s">
        <v>3910</v>
      </c>
      <c r="B346" s="1149" t="s">
        <v>13070</v>
      </c>
      <c r="C346" s="1149" t="s">
        <v>65</v>
      </c>
      <c r="D346" s="1150" t="s">
        <v>5314</v>
      </c>
      <c r="E346" s="1164">
        <v>2500</v>
      </c>
      <c r="F346" s="1151" t="s">
        <v>5315</v>
      </c>
      <c r="G346" s="759" t="s">
        <v>5316</v>
      </c>
      <c r="H346" s="1021" t="s">
        <v>5317</v>
      </c>
      <c r="I346" s="1021" t="s">
        <v>4195</v>
      </c>
      <c r="J346" s="1150" t="s">
        <v>5318</v>
      </c>
      <c r="K346" s="1152">
        <v>6</v>
      </c>
      <c r="L346" s="1151">
        <v>12</v>
      </c>
      <c r="M346" s="1164">
        <v>30000</v>
      </c>
      <c r="N346" s="1151">
        <v>2</v>
      </c>
      <c r="O346" s="1152">
        <v>6</v>
      </c>
      <c r="P346" s="1180">
        <v>15000</v>
      </c>
    </row>
    <row r="347" spans="1:16" ht="13.9" customHeight="1" x14ac:dyDescent="0.2">
      <c r="A347" s="1179" t="s">
        <v>3910</v>
      </c>
      <c r="B347" s="1149" t="s">
        <v>13070</v>
      </c>
      <c r="C347" s="1149" t="s">
        <v>65</v>
      </c>
      <c r="D347" s="1150" t="s">
        <v>5319</v>
      </c>
      <c r="E347" s="1164">
        <v>8000</v>
      </c>
      <c r="F347" s="1151" t="s">
        <v>5320</v>
      </c>
      <c r="G347" s="759" t="s">
        <v>5321</v>
      </c>
      <c r="H347" s="1021" t="s">
        <v>4239</v>
      </c>
      <c r="I347" s="1021" t="s">
        <v>4195</v>
      </c>
      <c r="J347" s="1150" t="s">
        <v>4235</v>
      </c>
      <c r="K347" s="1152">
        <v>6</v>
      </c>
      <c r="L347" s="1151">
        <v>12</v>
      </c>
      <c r="M347" s="1164">
        <v>96000</v>
      </c>
      <c r="N347" s="1151">
        <v>2</v>
      </c>
      <c r="O347" s="1152">
        <v>6</v>
      </c>
      <c r="P347" s="1180">
        <v>48000</v>
      </c>
    </row>
    <row r="348" spans="1:16" ht="13.9" customHeight="1" x14ac:dyDescent="0.2">
      <c r="A348" s="1179" t="s">
        <v>3910</v>
      </c>
      <c r="B348" s="1149" t="s">
        <v>13070</v>
      </c>
      <c r="C348" s="1149" t="s">
        <v>65</v>
      </c>
      <c r="D348" s="1150" t="s">
        <v>5322</v>
      </c>
      <c r="E348" s="1164">
        <v>9000</v>
      </c>
      <c r="F348" s="1151" t="s">
        <v>5323</v>
      </c>
      <c r="G348" s="759" t="s">
        <v>5324</v>
      </c>
      <c r="H348" s="1021" t="s">
        <v>4349</v>
      </c>
      <c r="I348" s="1021" t="s">
        <v>4195</v>
      </c>
      <c r="J348" s="1150" t="s">
        <v>4350</v>
      </c>
      <c r="K348" s="1152">
        <v>6</v>
      </c>
      <c r="L348" s="1151">
        <v>12</v>
      </c>
      <c r="M348" s="1164">
        <v>108000</v>
      </c>
      <c r="N348" s="1151">
        <v>2</v>
      </c>
      <c r="O348" s="1152">
        <v>6</v>
      </c>
      <c r="P348" s="1180">
        <v>54000</v>
      </c>
    </row>
    <row r="349" spans="1:16" ht="22.5" x14ac:dyDescent="0.2">
      <c r="A349" s="1179" t="s">
        <v>3910</v>
      </c>
      <c r="B349" s="1149" t="s">
        <v>13070</v>
      </c>
      <c r="C349" s="1149" t="s">
        <v>65</v>
      </c>
      <c r="D349" s="1150" t="s">
        <v>5325</v>
      </c>
      <c r="E349" s="1164">
        <v>7000</v>
      </c>
      <c r="F349" s="1151" t="s">
        <v>5326</v>
      </c>
      <c r="G349" s="759" t="s">
        <v>5327</v>
      </c>
      <c r="H349" s="1021" t="s">
        <v>4314</v>
      </c>
      <c r="I349" s="1021" t="s">
        <v>4220</v>
      </c>
      <c r="J349" s="1150" t="s">
        <v>4315</v>
      </c>
      <c r="K349" s="1152">
        <v>1</v>
      </c>
      <c r="L349" s="1151">
        <v>1</v>
      </c>
      <c r="M349" s="1164">
        <v>4900</v>
      </c>
      <c r="N349" s="1151">
        <v>2</v>
      </c>
      <c r="O349" s="1152">
        <v>6</v>
      </c>
      <c r="P349" s="1180">
        <v>42000</v>
      </c>
    </row>
    <row r="350" spans="1:16" ht="22.5" x14ac:dyDescent="0.2">
      <c r="A350" s="1179" t="s">
        <v>3910</v>
      </c>
      <c r="B350" s="1149" t="s">
        <v>13070</v>
      </c>
      <c r="C350" s="1149" t="s">
        <v>65</v>
      </c>
      <c r="D350" s="1150" t="s">
        <v>5328</v>
      </c>
      <c r="E350" s="1164">
        <v>15600</v>
      </c>
      <c r="F350" s="1151" t="s">
        <v>5329</v>
      </c>
      <c r="G350" s="759" t="s">
        <v>5330</v>
      </c>
      <c r="H350" s="1021" t="s">
        <v>5331</v>
      </c>
      <c r="I350" s="1021" t="s">
        <v>4386</v>
      </c>
      <c r="J350" s="1150" t="s">
        <v>4243</v>
      </c>
      <c r="K350" s="1152">
        <v>1</v>
      </c>
      <c r="L350" s="1151">
        <v>1</v>
      </c>
      <c r="M350" s="1164">
        <v>8686.39</v>
      </c>
      <c r="N350" s="1151"/>
      <c r="O350" s="1152" t="s">
        <v>4197</v>
      </c>
      <c r="P350" s="1180" t="s">
        <v>4197</v>
      </c>
    </row>
    <row r="351" spans="1:16" ht="34.9" customHeight="1" x14ac:dyDescent="0.2">
      <c r="A351" s="1179" t="s">
        <v>3910</v>
      </c>
      <c r="B351" s="1149" t="s">
        <v>13070</v>
      </c>
      <c r="C351" s="1149" t="s">
        <v>65</v>
      </c>
      <c r="D351" s="1150" t="s">
        <v>5332</v>
      </c>
      <c r="E351" s="1164">
        <v>10000</v>
      </c>
      <c r="F351" s="1151" t="s">
        <v>5333</v>
      </c>
      <c r="G351" s="759" t="s">
        <v>5334</v>
      </c>
      <c r="H351" s="1021" t="s">
        <v>4623</v>
      </c>
      <c r="I351" s="1021" t="s">
        <v>4287</v>
      </c>
      <c r="J351" s="1150" t="s">
        <v>5335</v>
      </c>
      <c r="K351" s="1152">
        <v>1</v>
      </c>
      <c r="L351" s="1151">
        <v>1</v>
      </c>
      <c r="M351" s="1164">
        <v>10000</v>
      </c>
      <c r="N351" s="1151">
        <v>2</v>
      </c>
      <c r="O351" s="1152">
        <v>6</v>
      </c>
      <c r="P351" s="1180">
        <v>60000</v>
      </c>
    </row>
    <row r="352" spans="1:16" ht="22.5" x14ac:dyDescent="0.2">
      <c r="A352" s="1179" t="s">
        <v>3910</v>
      </c>
      <c r="B352" s="1149" t="s">
        <v>13070</v>
      </c>
      <c r="C352" s="1149" t="s">
        <v>65</v>
      </c>
      <c r="D352" s="1150" t="s">
        <v>5336</v>
      </c>
      <c r="E352" s="1164">
        <v>10000</v>
      </c>
      <c r="F352" s="1151" t="s">
        <v>5337</v>
      </c>
      <c r="G352" s="759" t="s">
        <v>5338</v>
      </c>
      <c r="H352" s="1021" t="s">
        <v>4422</v>
      </c>
      <c r="I352" s="1021" t="s">
        <v>4195</v>
      </c>
      <c r="J352" s="1150" t="s">
        <v>4727</v>
      </c>
      <c r="K352" s="1152">
        <v>6</v>
      </c>
      <c r="L352" s="1151">
        <v>12</v>
      </c>
      <c r="M352" s="1164">
        <v>119666.67</v>
      </c>
      <c r="N352" s="1151">
        <v>2</v>
      </c>
      <c r="O352" s="1152">
        <v>6</v>
      </c>
      <c r="P352" s="1180">
        <v>60000</v>
      </c>
    </row>
    <row r="353" spans="1:16" ht="40.9" customHeight="1" x14ac:dyDescent="0.2">
      <c r="A353" s="1179" t="s">
        <v>3910</v>
      </c>
      <c r="B353" s="1149" t="s">
        <v>13070</v>
      </c>
      <c r="C353" s="1149" t="s">
        <v>65</v>
      </c>
      <c r="D353" s="1150" t="s">
        <v>5339</v>
      </c>
      <c r="E353" s="1164">
        <v>7000</v>
      </c>
      <c r="F353" s="1151" t="s">
        <v>5340</v>
      </c>
      <c r="G353" s="759" t="s">
        <v>5341</v>
      </c>
      <c r="H353" s="1021" t="s">
        <v>5165</v>
      </c>
      <c r="I353" s="1021" t="s">
        <v>4195</v>
      </c>
      <c r="J353" s="1150" t="s">
        <v>5342</v>
      </c>
      <c r="K353" s="1152">
        <v>6</v>
      </c>
      <c r="L353" s="1151">
        <v>12</v>
      </c>
      <c r="M353" s="1164">
        <v>84000</v>
      </c>
      <c r="N353" s="1151">
        <v>2</v>
      </c>
      <c r="O353" s="1152">
        <v>6</v>
      </c>
      <c r="P353" s="1180">
        <v>42000</v>
      </c>
    </row>
    <row r="354" spans="1:16" ht="15.6" customHeight="1" x14ac:dyDescent="0.2">
      <c r="A354" s="1179" t="s">
        <v>3910</v>
      </c>
      <c r="B354" s="1149" t="s">
        <v>13070</v>
      </c>
      <c r="C354" s="1149" t="s">
        <v>65</v>
      </c>
      <c r="D354" s="1150" t="s">
        <v>4842</v>
      </c>
      <c r="E354" s="1164">
        <v>7000</v>
      </c>
      <c r="F354" s="1151" t="s">
        <v>5343</v>
      </c>
      <c r="G354" s="759" t="s">
        <v>5344</v>
      </c>
      <c r="H354" s="1021" t="s">
        <v>4206</v>
      </c>
      <c r="I354" s="1021" t="s">
        <v>4195</v>
      </c>
      <c r="J354" s="1150" t="s">
        <v>4207</v>
      </c>
      <c r="K354" s="1152">
        <v>6</v>
      </c>
      <c r="L354" s="1151">
        <v>12</v>
      </c>
      <c r="M354" s="1164">
        <v>84000</v>
      </c>
      <c r="N354" s="1151">
        <v>2</v>
      </c>
      <c r="O354" s="1152">
        <v>6</v>
      </c>
      <c r="P354" s="1180">
        <v>42000</v>
      </c>
    </row>
    <row r="355" spans="1:16" ht="15.6" customHeight="1" x14ac:dyDescent="0.2">
      <c r="A355" s="1179" t="s">
        <v>3910</v>
      </c>
      <c r="B355" s="1149" t="s">
        <v>13070</v>
      </c>
      <c r="C355" s="1149" t="s">
        <v>65</v>
      </c>
      <c r="D355" s="1150" t="s">
        <v>5011</v>
      </c>
      <c r="E355" s="1164">
        <v>11000</v>
      </c>
      <c r="F355" s="1151" t="s">
        <v>5345</v>
      </c>
      <c r="G355" s="759" t="s">
        <v>5346</v>
      </c>
      <c r="H355" s="1021" t="s">
        <v>4206</v>
      </c>
      <c r="I355" s="1021" t="s">
        <v>4195</v>
      </c>
      <c r="J355" s="1150" t="s">
        <v>4207</v>
      </c>
      <c r="K355" s="1152">
        <v>6</v>
      </c>
      <c r="L355" s="1151">
        <v>12</v>
      </c>
      <c r="M355" s="1164">
        <v>119634.91</v>
      </c>
      <c r="N355" s="1151"/>
      <c r="O355" s="1152" t="s">
        <v>4197</v>
      </c>
      <c r="P355" s="1180" t="s">
        <v>4197</v>
      </c>
    </row>
    <row r="356" spans="1:16" ht="22.5" x14ac:dyDescent="0.2">
      <c r="A356" s="1179" t="s">
        <v>3910</v>
      </c>
      <c r="B356" s="1149" t="s">
        <v>13070</v>
      </c>
      <c r="C356" s="1149" t="s">
        <v>65</v>
      </c>
      <c r="D356" s="1150" t="s">
        <v>5347</v>
      </c>
      <c r="E356" s="1164">
        <v>4000</v>
      </c>
      <c r="F356" s="1151" t="s">
        <v>5348</v>
      </c>
      <c r="G356" s="759" t="s">
        <v>5349</v>
      </c>
      <c r="H356" s="1021" t="s">
        <v>4596</v>
      </c>
      <c r="I356" s="1021" t="s">
        <v>4274</v>
      </c>
      <c r="J356" s="1150" t="s">
        <v>5350</v>
      </c>
      <c r="K356" s="1152">
        <v>6</v>
      </c>
      <c r="L356" s="1151">
        <v>12</v>
      </c>
      <c r="M356" s="1164">
        <v>47866.67</v>
      </c>
      <c r="N356" s="1151">
        <v>3</v>
      </c>
      <c r="O356" s="1152">
        <v>6</v>
      </c>
      <c r="P356" s="1180">
        <v>24000</v>
      </c>
    </row>
    <row r="357" spans="1:16" ht="25.15" customHeight="1" x14ac:dyDescent="0.2">
      <c r="A357" s="1179" t="s">
        <v>3910</v>
      </c>
      <c r="B357" s="1149" t="s">
        <v>13070</v>
      </c>
      <c r="C357" s="1149" t="s">
        <v>65</v>
      </c>
      <c r="D357" s="1150" t="s">
        <v>5351</v>
      </c>
      <c r="E357" s="1164">
        <v>10000</v>
      </c>
      <c r="F357" s="1151" t="s">
        <v>5352</v>
      </c>
      <c r="G357" s="759" t="s">
        <v>5353</v>
      </c>
      <c r="H357" s="1021" t="s">
        <v>4623</v>
      </c>
      <c r="I357" s="1021" t="s">
        <v>4287</v>
      </c>
      <c r="J357" s="1150" t="s">
        <v>4394</v>
      </c>
      <c r="K357" s="1152">
        <v>1</v>
      </c>
      <c r="L357" s="1151">
        <v>1</v>
      </c>
      <c r="M357" s="1164">
        <v>10000</v>
      </c>
      <c r="N357" s="1151">
        <v>2</v>
      </c>
      <c r="O357" s="1152">
        <v>6</v>
      </c>
      <c r="P357" s="1180">
        <v>60000</v>
      </c>
    </row>
    <row r="358" spans="1:16" ht="13.15" customHeight="1" x14ac:dyDescent="0.2">
      <c r="A358" s="1179" t="s">
        <v>3910</v>
      </c>
      <c r="B358" s="1149" t="s">
        <v>13070</v>
      </c>
      <c r="C358" s="1149" t="s">
        <v>65</v>
      </c>
      <c r="D358" s="1150" t="s">
        <v>5032</v>
      </c>
      <c r="E358" s="1164">
        <v>14000</v>
      </c>
      <c r="F358" s="1151" t="s">
        <v>5354</v>
      </c>
      <c r="G358" s="759" t="s">
        <v>5355</v>
      </c>
      <c r="H358" s="1021" t="s">
        <v>4206</v>
      </c>
      <c r="I358" s="1021" t="s">
        <v>4195</v>
      </c>
      <c r="J358" s="1150" t="s">
        <v>4207</v>
      </c>
      <c r="K358" s="1152">
        <v>1</v>
      </c>
      <c r="L358" s="1151">
        <v>7</v>
      </c>
      <c r="M358" s="1164">
        <v>82057.7</v>
      </c>
      <c r="N358" s="1151"/>
      <c r="O358" s="1152" t="s">
        <v>4197</v>
      </c>
      <c r="P358" s="1180" t="s">
        <v>4197</v>
      </c>
    </row>
    <row r="359" spans="1:16" ht="13.15" customHeight="1" x14ac:dyDescent="0.2">
      <c r="A359" s="1179" t="s">
        <v>3910</v>
      </c>
      <c r="B359" s="1149" t="s">
        <v>13070</v>
      </c>
      <c r="C359" s="1149" t="s">
        <v>65</v>
      </c>
      <c r="D359" s="1150" t="s">
        <v>4213</v>
      </c>
      <c r="E359" s="1164">
        <v>5500</v>
      </c>
      <c r="F359" s="1151" t="s">
        <v>5356</v>
      </c>
      <c r="G359" s="759" t="s">
        <v>5357</v>
      </c>
      <c r="H359" s="1021" t="s">
        <v>4314</v>
      </c>
      <c r="I359" s="1021" t="s">
        <v>4195</v>
      </c>
      <c r="J359" s="1150" t="s">
        <v>4315</v>
      </c>
      <c r="K359" s="1152">
        <v>1</v>
      </c>
      <c r="L359" s="1151">
        <v>3</v>
      </c>
      <c r="M359" s="1164">
        <v>15033.33</v>
      </c>
      <c r="N359" s="1151"/>
      <c r="O359" s="1152" t="s">
        <v>4197</v>
      </c>
      <c r="P359" s="1180" t="s">
        <v>4197</v>
      </c>
    </row>
    <row r="360" spans="1:16" ht="13.15" customHeight="1" x14ac:dyDescent="0.2">
      <c r="A360" s="1179" t="s">
        <v>3910</v>
      </c>
      <c r="B360" s="1149" t="s">
        <v>13070</v>
      </c>
      <c r="C360" s="1149" t="s">
        <v>65</v>
      </c>
      <c r="D360" s="1150" t="s">
        <v>4842</v>
      </c>
      <c r="E360" s="1164">
        <v>11000</v>
      </c>
      <c r="F360" s="1151" t="s">
        <v>5358</v>
      </c>
      <c r="G360" s="759" t="s">
        <v>5359</v>
      </c>
      <c r="H360" s="1021" t="s">
        <v>4206</v>
      </c>
      <c r="I360" s="1021" t="s">
        <v>4195</v>
      </c>
      <c r="J360" s="1150" t="s">
        <v>4243</v>
      </c>
      <c r="K360" s="1152">
        <v>6</v>
      </c>
      <c r="L360" s="1151">
        <v>12</v>
      </c>
      <c r="M360" s="1164">
        <v>132000</v>
      </c>
      <c r="N360" s="1151">
        <v>2</v>
      </c>
      <c r="O360" s="1152">
        <v>6</v>
      </c>
      <c r="P360" s="1180">
        <v>66000</v>
      </c>
    </row>
    <row r="361" spans="1:16" ht="22.5" x14ac:dyDescent="0.2">
      <c r="A361" s="1179" t="s">
        <v>3910</v>
      </c>
      <c r="B361" s="1149" t="s">
        <v>13070</v>
      </c>
      <c r="C361" s="1149" t="s">
        <v>65</v>
      </c>
      <c r="D361" s="1150" t="s">
        <v>5360</v>
      </c>
      <c r="E361" s="1164">
        <v>4000</v>
      </c>
      <c r="F361" s="1151" t="s">
        <v>5361</v>
      </c>
      <c r="G361" s="759" t="s">
        <v>5362</v>
      </c>
      <c r="H361" s="1021" t="s">
        <v>5363</v>
      </c>
      <c r="I361" s="1021" t="s">
        <v>4274</v>
      </c>
      <c r="J361" s="1150" t="s">
        <v>5364</v>
      </c>
      <c r="K361" s="1152">
        <v>1</v>
      </c>
      <c r="L361" s="1151">
        <v>1</v>
      </c>
      <c r="M361" s="1164">
        <v>4000</v>
      </c>
      <c r="N361" s="1151"/>
      <c r="O361" s="1152" t="s">
        <v>4197</v>
      </c>
      <c r="P361" s="1180" t="s">
        <v>4197</v>
      </c>
    </row>
    <row r="362" spans="1:16" x14ac:dyDescent="0.2">
      <c r="A362" s="1179" t="s">
        <v>3910</v>
      </c>
      <c r="B362" s="1149" t="s">
        <v>13070</v>
      </c>
      <c r="C362" s="1149" t="s">
        <v>65</v>
      </c>
      <c r="D362" s="1150" t="s">
        <v>5365</v>
      </c>
      <c r="E362" s="1164">
        <v>6500</v>
      </c>
      <c r="F362" s="1151" t="s">
        <v>5366</v>
      </c>
      <c r="G362" s="759" t="s">
        <v>5367</v>
      </c>
      <c r="H362" s="1021" t="s">
        <v>4314</v>
      </c>
      <c r="I362" s="1021" t="s">
        <v>4195</v>
      </c>
      <c r="J362" s="1150" t="s">
        <v>5368</v>
      </c>
      <c r="K362" s="1152">
        <v>6</v>
      </c>
      <c r="L362" s="1151">
        <v>12</v>
      </c>
      <c r="M362" s="1164">
        <v>120000</v>
      </c>
      <c r="N362" s="1151">
        <v>2</v>
      </c>
      <c r="O362" s="1152">
        <v>6</v>
      </c>
      <c r="P362" s="1180">
        <v>60000</v>
      </c>
    </row>
    <row r="363" spans="1:16" x14ac:dyDescent="0.2">
      <c r="A363" s="1179" t="s">
        <v>3910</v>
      </c>
      <c r="B363" s="1149" t="s">
        <v>13070</v>
      </c>
      <c r="C363" s="1149" t="s">
        <v>65</v>
      </c>
      <c r="D363" s="1150" t="s">
        <v>5369</v>
      </c>
      <c r="E363" s="1164">
        <v>6000</v>
      </c>
      <c r="F363" s="1151" t="s">
        <v>5370</v>
      </c>
      <c r="G363" s="759" t="s">
        <v>5371</v>
      </c>
      <c r="H363" s="1021" t="s">
        <v>4676</v>
      </c>
      <c r="I363" s="1021" t="s">
        <v>4195</v>
      </c>
      <c r="J363" s="1150" t="s">
        <v>4677</v>
      </c>
      <c r="K363" s="1152">
        <v>6</v>
      </c>
      <c r="L363" s="1151">
        <v>12</v>
      </c>
      <c r="M363" s="1164">
        <v>72000</v>
      </c>
      <c r="N363" s="1151">
        <v>2</v>
      </c>
      <c r="O363" s="1152">
        <v>6</v>
      </c>
      <c r="P363" s="1180">
        <v>36000</v>
      </c>
    </row>
    <row r="364" spans="1:16" ht="22.5" x14ac:dyDescent="0.2">
      <c r="A364" s="1179" t="s">
        <v>3910</v>
      </c>
      <c r="B364" s="1149" t="s">
        <v>13070</v>
      </c>
      <c r="C364" s="1149" t="s">
        <v>65</v>
      </c>
      <c r="D364" s="1150" t="s">
        <v>5372</v>
      </c>
      <c r="E364" s="1164">
        <v>13000</v>
      </c>
      <c r="F364" s="1151" t="s">
        <v>5373</v>
      </c>
      <c r="G364" s="759" t="s">
        <v>5374</v>
      </c>
      <c r="H364" s="1021" t="s">
        <v>4257</v>
      </c>
      <c r="I364" s="1021" t="s">
        <v>4195</v>
      </c>
      <c r="J364" s="1150" t="s">
        <v>4462</v>
      </c>
      <c r="K364" s="1152">
        <v>3</v>
      </c>
      <c r="L364" s="1151">
        <v>7</v>
      </c>
      <c r="M364" s="1164">
        <v>85086.01</v>
      </c>
      <c r="N364" s="1151"/>
      <c r="O364" s="1152" t="s">
        <v>4197</v>
      </c>
      <c r="P364" s="1180" t="s">
        <v>4197</v>
      </c>
    </row>
    <row r="365" spans="1:16" x14ac:dyDescent="0.2">
      <c r="A365" s="1179" t="s">
        <v>3910</v>
      </c>
      <c r="B365" s="1149" t="s">
        <v>13070</v>
      </c>
      <c r="C365" s="1149" t="s">
        <v>65</v>
      </c>
      <c r="D365" s="1150" t="s">
        <v>5375</v>
      </c>
      <c r="E365" s="1164">
        <v>2700</v>
      </c>
      <c r="F365" s="1151" t="s">
        <v>5376</v>
      </c>
      <c r="G365" s="759" t="s">
        <v>5377</v>
      </c>
      <c r="H365" s="1021" t="s">
        <v>4357</v>
      </c>
      <c r="I365" s="1021" t="s">
        <v>3042</v>
      </c>
      <c r="J365" s="1150" t="s">
        <v>4358</v>
      </c>
      <c r="K365" s="1152">
        <v>5</v>
      </c>
      <c r="L365" s="1151">
        <v>12</v>
      </c>
      <c r="M365" s="1164">
        <v>31770</v>
      </c>
      <c r="N365" s="1151">
        <v>2</v>
      </c>
      <c r="O365" s="1152">
        <v>6</v>
      </c>
      <c r="P365" s="1180">
        <v>16200</v>
      </c>
    </row>
    <row r="366" spans="1:16" ht="22.5" x14ac:dyDescent="0.2">
      <c r="A366" s="1179" t="s">
        <v>3910</v>
      </c>
      <c r="B366" s="1149" t="s">
        <v>13070</v>
      </c>
      <c r="C366" s="1149" t="s">
        <v>65</v>
      </c>
      <c r="D366" s="1150" t="s">
        <v>5378</v>
      </c>
      <c r="E366" s="1164">
        <v>10000</v>
      </c>
      <c r="F366" s="1151" t="s">
        <v>5379</v>
      </c>
      <c r="G366" s="759" t="s">
        <v>5380</v>
      </c>
      <c r="H366" s="1021" t="s">
        <v>5381</v>
      </c>
      <c r="I366" s="1021" t="s">
        <v>4195</v>
      </c>
      <c r="J366" s="1150" t="s">
        <v>5382</v>
      </c>
      <c r="K366" s="1152">
        <v>1</v>
      </c>
      <c r="L366" s="1151">
        <v>1</v>
      </c>
      <c r="M366" s="1164">
        <v>10000</v>
      </c>
      <c r="N366" s="1151"/>
      <c r="O366" s="1152" t="s">
        <v>4197</v>
      </c>
      <c r="P366" s="1180" t="s">
        <v>4197</v>
      </c>
    </row>
    <row r="367" spans="1:16" x14ac:dyDescent="0.2">
      <c r="A367" s="1179" t="s">
        <v>3910</v>
      </c>
      <c r="B367" s="1149" t="s">
        <v>13070</v>
      </c>
      <c r="C367" s="1149" t="s">
        <v>65</v>
      </c>
      <c r="D367" s="1150" t="s">
        <v>5383</v>
      </c>
      <c r="E367" s="1164">
        <v>12000</v>
      </c>
      <c r="F367" s="1151" t="s">
        <v>5384</v>
      </c>
      <c r="G367" s="759" t="s">
        <v>5385</v>
      </c>
      <c r="H367" s="1021" t="s">
        <v>4206</v>
      </c>
      <c r="I367" s="1021" t="s">
        <v>4274</v>
      </c>
      <c r="J367" s="1150" t="s">
        <v>5386</v>
      </c>
      <c r="K367" s="1152">
        <v>6</v>
      </c>
      <c r="L367" s="1151">
        <v>12</v>
      </c>
      <c r="M367" s="1164">
        <v>144000</v>
      </c>
      <c r="N367" s="1151">
        <v>2</v>
      </c>
      <c r="O367" s="1152">
        <v>6</v>
      </c>
      <c r="P367" s="1180">
        <v>72000</v>
      </c>
    </row>
    <row r="368" spans="1:16" ht="22.5" x14ac:dyDescent="0.2">
      <c r="A368" s="1179" t="s">
        <v>3910</v>
      </c>
      <c r="B368" s="1149" t="s">
        <v>13070</v>
      </c>
      <c r="C368" s="1149" t="s">
        <v>65</v>
      </c>
      <c r="D368" s="1150" t="s">
        <v>5387</v>
      </c>
      <c r="E368" s="1164">
        <v>6000</v>
      </c>
      <c r="F368" s="1151" t="s">
        <v>5388</v>
      </c>
      <c r="G368" s="759" t="s">
        <v>5389</v>
      </c>
      <c r="H368" s="1021" t="s">
        <v>4314</v>
      </c>
      <c r="I368" s="1021" t="s">
        <v>4195</v>
      </c>
      <c r="J368" s="1150" t="s">
        <v>5368</v>
      </c>
      <c r="K368" s="1152">
        <v>6</v>
      </c>
      <c r="L368" s="1151">
        <v>12</v>
      </c>
      <c r="M368" s="1164">
        <v>108000</v>
      </c>
      <c r="N368" s="1151">
        <v>3</v>
      </c>
      <c r="O368" s="1152">
        <v>6</v>
      </c>
      <c r="P368" s="1180">
        <v>54000</v>
      </c>
    </row>
    <row r="369" spans="1:16" ht="22.5" x14ac:dyDescent="0.2">
      <c r="A369" s="1179" t="s">
        <v>3910</v>
      </c>
      <c r="B369" s="1149" t="s">
        <v>13070</v>
      </c>
      <c r="C369" s="1149" t="s">
        <v>65</v>
      </c>
      <c r="D369" s="1150" t="s">
        <v>5390</v>
      </c>
      <c r="E369" s="1164">
        <v>8000</v>
      </c>
      <c r="F369" s="1151" t="s">
        <v>5391</v>
      </c>
      <c r="G369" s="759" t="s">
        <v>5392</v>
      </c>
      <c r="H369" s="1021" t="s">
        <v>4206</v>
      </c>
      <c r="I369" s="1021" t="s">
        <v>4195</v>
      </c>
      <c r="J369" s="1150" t="s">
        <v>4243</v>
      </c>
      <c r="K369" s="1152">
        <v>1</v>
      </c>
      <c r="L369" s="1151">
        <v>3</v>
      </c>
      <c r="M369" s="1164">
        <v>24000</v>
      </c>
      <c r="N369" s="1151"/>
      <c r="O369" s="1152" t="s">
        <v>4197</v>
      </c>
      <c r="P369" s="1180" t="s">
        <v>4197</v>
      </c>
    </row>
    <row r="370" spans="1:16" x14ac:dyDescent="0.2">
      <c r="A370" s="1179" t="s">
        <v>3910</v>
      </c>
      <c r="B370" s="1149" t="s">
        <v>13070</v>
      </c>
      <c r="C370" s="1149" t="s">
        <v>65</v>
      </c>
      <c r="D370" s="1150" t="s">
        <v>5393</v>
      </c>
      <c r="E370" s="1164">
        <v>9000</v>
      </c>
      <c r="F370" s="1151" t="s">
        <v>5394</v>
      </c>
      <c r="G370" s="759" t="s">
        <v>5395</v>
      </c>
      <c r="H370" s="1021" t="s">
        <v>5396</v>
      </c>
      <c r="I370" s="1021" t="s">
        <v>4195</v>
      </c>
      <c r="J370" s="1150" t="s">
        <v>5397</v>
      </c>
      <c r="K370" s="1152">
        <v>6</v>
      </c>
      <c r="L370" s="1151">
        <v>12</v>
      </c>
      <c r="M370" s="1164">
        <v>108000</v>
      </c>
      <c r="N370" s="1151">
        <v>2</v>
      </c>
      <c r="O370" s="1152">
        <v>6</v>
      </c>
      <c r="P370" s="1180">
        <v>54000</v>
      </c>
    </row>
    <row r="371" spans="1:16" x14ac:dyDescent="0.2">
      <c r="A371" s="1179" t="s">
        <v>3910</v>
      </c>
      <c r="B371" s="1149" t="s">
        <v>13070</v>
      </c>
      <c r="C371" s="1149" t="s">
        <v>65</v>
      </c>
      <c r="D371" s="1150" t="s">
        <v>4554</v>
      </c>
      <c r="E371" s="1164">
        <v>2700</v>
      </c>
      <c r="F371" s="1151" t="s">
        <v>5398</v>
      </c>
      <c r="G371" s="759" t="s">
        <v>5399</v>
      </c>
      <c r="H371" s="1021" t="s">
        <v>4357</v>
      </c>
      <c r="I371" s="1021" t="s">
        <v>3042</v>
      </c>
      <c r="J371" s="1150" t="s">
        <v>4358</v>
      </c>
      <c r="K371" s="1152">
        <v>6</v>
      </c>
      <c r="L371" s="1151">
        <v>12</v>
      </c>
      <c r="M371" s="1164">
        <v>42000</v>
      </c>
      <c r="N371" s="1151">
        <v>2</v>
      </c>
      <c r="O371" s="1152">
        <v>6</v>
      </c>
      <c r="P371" s="1180">
        <v>21000</v>
      </c>
    </row>
    <row r="372" spans="1:16" ht="22.5" x14ac:dyDescent="0.2">
      <c r="A372" s="1179" t="s">
        <v>3910</v>
      </c>
      <c r="B372" s="1149" t="s">
        <v>13070</v>
      </c>
      <c r="C372" s="1149" t="s">
        <v>65</v>
      </c>
      <c r="D372" s="1150" t="s">
        <v>5400</v>
      </c>
      <c r="E372" s="1164">
        <v>8000</v>
      </c>
      <c r="F372" s="1151" t="s">
        <v>5401</v>
      </c>
      <c r="G372" s="759" t="s">
        <v>5402</v>
      </c>
      <c r="H372" s="1021" t="s">
        <v>4596</v>
      </c>
      <c r="I372" s="1021" t="s">
        <v>4195</v>
      </c>
      <c r="J372" s="1150" t="s">
        <v>4597</v>
      </c>
      <c r="K372" s="1152">
        <v>3</v>
      </c>
      <c r="L372" s="1151">
        <v>9</v>
      </c>
      <c r="M372" s="1164">
        <v>65385.65</v>
      </c>
      <c r="N372" s="1151"/>
      <c r="O372" s="1152" t="s">
        <v>4197</v>
      </c>
      <c r="P372" s="1180" t="s">
        <v>4197</v>
      </c>
    </row>
    <row r="373" spans="1:16" ht="22.5" x14ac:dyDescent="0.2">
      <c r="A373" s="1179" t="s">
        <v>3910</v>
      </c>
      <c r="B373" s="1149" t="s">
        <v>13070</v>
      </c>
      <c r="C373" s="1149" t="s">
        <v>65</v>
      </c>
      <c r="D373" s="1150" t="s">
        <v>5403</v>
      </c>
      <c r="E373" s="1164">
        <v>10000</v>
      </c>
      <c r="F373" s="1151" t="s">
        <v>5404</v>
      </c>
      <c r="G373" s="759" t="s">
        <v>5405</v>
      </c>
      <c r="H373" s="1021" t="s">
        <v>4552</v>
      </c>
      <c r="I373" s="1021" t="s">
        <v>4195</v>
      </c>
      <c r="J373" s="1150" t="s">
        <v>4553</v>
      </c>
      <c r="K373" s="1152">
        <v>6</v>
      </c>
      <c r="L373" s="1151">
        <v>12</v>
      </c>
      <c r="M373" s="1164">
        <v>120000</v>
      </c>
      <c r="N373" s="1151">
        <v>2</v>
      </c>
      <c r="O373" s="1152">
        <v>6</v>
      </c>
      <c r="P373" s="1180">
        <v>60000</v>
      </c>
    </row>
    <row r="374" spans="1:16" ht="33.75" x14ac:dyDescent="0.2">
      <c r="A374" s="1179" t="s">
        <v>3910</v>
      </c>
      <c r="B374" s="1149" t="s">
        <v>13070</v>
      </c>
      <c r="C374" s="1149" t="s">
        <v>65</v>
      </c>
      <c r="D374" s="1150" t="s">
        <v>5057</v>
      </c>
      <c r="E374" s="1164">
        <v>2500</v>
      </c>
      <c r="F374" s="1151" t="s">
        <v>5406</v>
      </c>
      <c r="G374" s="759" t="s">
        <v>5407</v>
      </c>
      <c r="H374" s="1021" t="s">
        <v>5408</v>
      </c>
      <c r="I374" s="1021" t="s">
        <v>4195</v>
      </c>
      <c r="J374" s="1150" t="s">
        <v>5409</v>
      </c>
      <c r="K374" s="1152">
        <v>6</v>
      </c>
      <c r="L374" s="1151">
        <v>12</v>
      </c>
      <c r="M374" s="1164">
        <v>30000</v>
      </c>
      <c r="N374" s="1151">
        <v>2</v>
      </c>
      <c r="O374" s="1152">
        <v>6</v>
      </c>
      <c r="P374" s="1180">
        <v>10888</v>
      </c>
    </row>
    <row r="375" spans="1:16" ht="22.5" x14ac:dyDescent="0.2">
      <c r="A375" s="1179" t="s">
        <v>3910</v>
      </c>
      <c r="B375" s="1149" t="s">
        <v>13070</v>
      </c>
      <c r="C375" s="1149" t="s">
        <v>65</v>
      </c>
      <c r="D375" s="1150" t="s">
        <v>5410</v>
      </c>
      <c r="E375" s="1164">
        <v>10000</v>
      </c>
      <c r="F375" s="1151" t="s">
        <v>5411</v>
      </c>
      <c r="G375" s="759" t="s">
        <v>5412</v>
      </c>
      <c r="H375" s="1021" t="s">
        <v>4596</v>
      </c>
      <c r="I375" s="1021" t="s">
        <v>4274</v>
      </c>
      <c r="J375" s="1150" t="s">
        <v>4824</v>
      </c>
      <c r="K375" s="1152">
        <v>1</v>
      </c>
      <c r="L375" s="1151">
        <v>1</v>
      </c>
      <c r="M375" s="1164">
        <v>10000</v>
      </c>
      <c r="N375" s="1151"/>
      <c r="O375" s="1152" t="s">
        <v>4197</v>
      </c>
      <c r="P375" s="1180" t="s">
        <v>4197</v>
      </c>
    </row>
    <row r="376" spans="1:16" ht="22.5" x14ac:dyDescent="0.2">
      <c r="A376" s="1179" t="s">
        <v>3910</v>
      </c>
      <c r="B376" s="1149" t="s">
        <v>13070</v>
      </c>
      <c r="C376" s="1149" t="s">
        <v>65</v>
      </c>
      <c r="D376" s="1150" t="s">
        <v>5413</v>
      </c>
      <c r="E376" s="1164">
        <v>12000</v>
      </c>
      <c r="F376" s="1151" t="s">
        <v>5414</v>
      </c>
      <c r="G376" s="759" t="s">
        <v>5415</v>
      </c>
      <c r="H376" s="1021" t="s">
        <v>4314</v>
      </c>
      <c r="I376" s="1021" t="s">
        <v>4195</v>
      </c>
      <c r="J376" s="1150" t="s">
        <v>4315</v>
      </c>
      <c r="K376" s="1152">
        <v>5</v>
      </c>
      <c r="L376" s="1151">
        <v>9</v>
      </c>
      <c r="M376" s="1164">
        <v>98800</v>
      </c>
      <c r="N376" s="1151">
        <v>2</v>
      </c>
      <c r="O376" s="1152">
        <v>6</v>
      </c>
      <c r="P376" s="1180">
        <v>70226</v>
      </c>
    </row>
    <row r="377" spans="1:16" x14ac:dyDescent="0.2">
      <c r="A377" s="1179" t="s">
        <v>3910</v>
      </c>
      <c r="B377" s="1149" t="s">
        <v>13070</v>
      </c>
      <c r="C377" s="1149" t="s">
        <v>65</v>
      </c>
      <c r="D377" s="1150" t="s">
        <v>5416</v>
      </c>
      <c r="E377" s="1164">
        <v>5000</v>
      </c>
      <c r="F377" s="1151" t="s">
        <v>5417</v>
      </c>
      <c r="G377" s="759" t="s">
        <v>5418</v>
      </c>
      <c r="H377" s="1021" t="s">
        <v>4314</v>
      </c>
      <c r="I377" s="1021" t="s">
        <v>4220</v>
      </c>
      <c r="J377" s="1150" t="s">
        <v>4315</v>
      </c>
      <c r="K377" s="1152">
        <v>1</v>
      </c>
      <c r="L377" s="1151">
        <v>1</v>
      </c>
      <c r="M377" s="1164">
        <v>2833.33</v>
      </c>
      <c r="N377" s="1151">
        <v>2</v>
      </c>
      <c r="O377" s="1152">
        <v>4</v>
      </c>
      <c r="P377" s="1180">
        <v>17500</v>
      </c>
    </row>
    <row r="378" spans="1:16" x14ac:dyDescent="0.2">
      <c r="A378" s="1179" t="s">
        <v>3910</v>
      </c>
      <c r="B378" s="1149" t="s">
        <v>13070</v>
      </c>
      <c r="C378" s="1149" t="s">
        <v>65</v>
      </c>
      <c r="D378" s="1150" t="s">
        <v>5419</v>
      </c>
      <c r="E378" s="1164">
        <v>10000</v>
      </c>
      <c r="F378" s="1151" t="s">
        <v>5420</v>
      </c>
      <c r="G378" s="759" t="s">
        <v>5421</v>
      </c>
      <c r="H378" s="1021" t="s">
        <v>4314</v>
      </c>
      <c r="I378" s="1021" t="s">
        <v>4195</v>
      </c>
      <c r="J378" s="1150" t="s">
        <v>4315</v>
      </c>
      <c r="K378" s="1152">
        <v>6</v>
      </c>
      <c r="L378" s="1151">
        <v>12</v>
      </c>
      <c r="M378" s="1164">
        <v>120000</v>
      </c>
      <c r="N378" s="1151">
        <v>2</v>
      </c>
      <c r="O378" s="1152">
        <v>6</v>
      </c>
      <c r="P378" s="1180">
        <v>60000</v>
      </c>
    </row>
    <row r="379" spans="1:16" x14ac:dyDescent="0.2">
      <c r="A379" s="1179" t="s">
        <v>3910</v>
      </c>
      <c r="B379" s="1149" t="s">
        <v>13070</v>
      </c>
      <c r="C379" s="1149" t="s">
        <v>65</v>
      </c>
      <c r="D379" s="1150" t="s">
        <v>5212</v>
      </c>
      <c r="E379" s="1164">
        <v>4000</v>
      </c>
      <c r="F379" s="1151" t="s">
        <v>5422</v>
      </c>
      <c r="G379" s="759" t="s">
        <v>5423</v>
      </c>
      <c r="H379" s="1021" t="s">
        <v>4422</v>
      </c>
      <c r="I379" s="1021" t="s">
        <v>4274</v>
      </c>
      <c r="J379" s="1150" t="s">
        <v>5424</v>
      </c>
      <c r="K379" s="1152">
        <v>6</v>
      </c>
      <c r="L379" s="1151">
        <v>12</v>
      </c>
      <c r="M379" s="1164">
        <v>48000</v>
      </c>
      <c r="N379" s="1151">
        <v>2</v>
      </c>
      <c r="O379" s="1152">
        <v>6</v>
      </c>
      <c r="P379" s="1180">
        <v>24000</v>
      </c>
    </row>
    <row r="380" spans="1:16" ht="33.75" x14ac:dyDescent="0.2">
      <c r="A380" s="1179" t="s">
        <v>3910</v>
      </c>
      <c r="B380" s="1149" t="s">
        <v>13070</v>
      </c>
      <c r="C380" s="1149" t="s">
        <v>65</v>
      </c>
      <c r="D380" s="1150" t="s">
        <v>4739</v>
      </c>
      <c r="E380" s="1164">
        <v>9500</v>
      </c>
      <c r="F380" s="1151" t="s">
        <v>5425</v>
      </c>
      <c r="G380" s="759" t="s">
        <v>5426</v>
      </c>
      <c r="H380" s="1021" t="s">
        <v>4239</v>
      </c>
      <c r="I380" s="1021" t="s">
        <v>4195</v>
      </c>
      <c r="J380" s="1150" t="s">
        <v>4235</v>
      </c>
      <c r="K380" s="1152">
        <v>6</v>
      </c>
      <c r="L380" s="1151">
        <v>12</v>
      </c>
      <c r="M380" s="1164">
        <v>113683.33</v>
      </c>
      <c r="N380" s="1151">
        <v>2</v>
      </c>
      <c r="O380" s="1152">
        <v>6</v>
      </c>
      <c r="P380" s="1180">
        <v>57000</v>
      </c>
    </row>
    <row r="381" spans="1:16" ht="22.5" x14ac:dyDescent="0.2">
      <c r="A381" s="1179" t="s">
        <v>3910</v>
      </c>
      <c r="B381" s="1149" t="s">
        <v>13070</v>
      </c>
      <c r="C381" s="1149" t="s">
        <v>65</v>
      </c>
      <c r="D381" s="1150" t="s">
        <v>5427</v>
      </c>
      <c r="E381" s="1164">
        <v>6800</v>
      </c>
      <c r="F381" s="1151" t="s">
        <v>5428</v>
      </c>
      <c r="G381" s="759" t="s">
        <v>5429</v>
      </c>
      <c r="H381" s="1021" t="s">
        <v>4329</v>
      </c>
      <c r="I381" s="1021" t="s">
        <v>4195</v>
      </c>
      <c r="J381" s="1150" t="s">
        <v>4885</v>
      </c>
      <c r="K381" s="1152">
        <v>7</v>
      </c>
      <c r="L381" s="1151">
        <v>12</v>
      </c>
      <c r="M381" s="1164">
        <v>81373.33</v>
      </c>
      <c r="N381" s="1151">
        <v>3</v>
      </c>
      <c r="O381" s="1152">
        <v>6</v>
      </c>
      <c r="P381" s="1180">
        <v>40800</v>
      </c>
    </row>
    <row r="382" spans="1:16" ht="22.5" x14ac:dyDescent="0.2">
      <c r="A382" s="1179" t="s">
        <v>3910</v>
      </c>
      <c r="B382" s="1149" t="s">
        <v>13070</v>
      </c>
      <c r="C382" s="1149" t="s">
        <v>65</v>
      </c>
      <c r="D382" s="1150" t="s">
        <v>5430</v>
      </c>
      <c r="E382" s="1164">
        <v>7000</v>
      </c>
      <c r="F382" s="1151" t="s">
        <v>5431</v>
      </c>
      <c r="G382" s="759" t="s">
        <v>5432</v>
      </c>
      <c r="H382" s="1021" t="s">
        <v>5433</v>
      </c>
      <c r="I382" s="1021" t="s">
        <v>4274</v>
      </c>
      <c r="J382" s="1150" t="s">
        <v>5434</v>
      </c>
      <c r="K382" s="1152">
        <v>5</v>
      </c>
      <c r="L382" s="1151">
        <v>12</v>
      </c>
      <c r="M382" s="1164">
        <v>84000</v>
      </c>
      <c r="N382" s="1151">
        <v>2</v>
      </c>
      <c r="O382" s="1152">
        <v>6</v>
      </c>
      <c r="P382" s="1180">
        <v>42000</v>
      </c>
    </row>
    <row r="383" spans="1:16" ht="22.5" x14ac:dyDescent="0.2">
      <c r="A383" s="1179" t="s">
        <v>3910</v>
      </c>
      <c r="B383" s="1149" t="s">
        <v>13070</v>
      </c>
      <c r="C383" s="1149" t="s">
        <v>65</v>
      </c>
      <c r="D383" s="1150" t="s">
        <v>5435</v>
      </c>
      <c r="E383" s="1164">
        <v>15600</v>
      </c>
      <c r="F383" s="1151" t="s">
        <v>5436</v>
      </c>
      <c r="G383" s="759" t="s">
        <v>5437</v>
      </c>
      <c r="H383" s="1021" t="s">
        <v>5438</v>
      </c>
      <c r="I383" s="1021" t="s">
        <v>4309</v>
      </c>
      <c r="J383" s="1150" t="s">
        <v>5439</v>
      </c>
      <c r="K383" s="1152">
        <v>1</v>
      </c>
      <c r="L383" s="1151">
        <v>4</v>
      </c>
      <c r="M383" s="1164">
        <v>62400</v>
      </c>
      <c r="N383" s="1151">
        <v>1</v>
      </c>
      <c r="O383" s="1152">
        <v>6</v>
      </c>
      <c r="P383" s="1180">
        <v>93600</v>
      </c>
    </row>
    <row r="384" spans="1:16" ht="22.5" x14ac:dyDescent="0.2">
      <c r="A384" s="1179" t="s">
        <v>3910</v>
      </c>
      <c r="B384" s="1149" t="s">
        <v>13070</v>
      </c>
      <c r="C384" s="1149" t="s">
        <v>65</v>
      </c>
      <c r="D384" s="1150" t="s">
        <v>4395</v>
      </c>
      <c r="E384" s="1164">
        <v>15600</v>
      </c>
      <c r="F384" s="1151" t="s">
        <v>5440</v>
      </c>
      <c r="G384" s="759" t="s">
        <v>5441</v>
      </c>
      <c r="H384" s="1021" t="s">
        <v>5442</v>
      </c>
      <c r="I384" s="1021" t="s">
        <v>4309</v>
      </c>
      <c r="J384" s="1150" t="s">
        <v>5443</v>
      </c>
      <c r="K384" s="1152">
        <v>1</v>
      </c>
      <c r="L384" s="1151">
        <v>2</v>
      </c>
      <c r="M384" s="1164">
        <v>11327.87</v>
      </c>
      <c r="N384" s="1151"/>
      <c r="O384" s="1152" t="s">
        <v>4197</v>
      </c>
      <c r="P384" s="1180" t="s">
        <v>4197</v>
      </c>
    </row>
    <row r="385" spans="1:16" ht="33.75" x14ac:dyDescent="0.2">
      <c r="A385" s="1179" t="s">
        <v>3910</v>
      </c>
      <c r="B385" s="1149" t="s">
        <v>13070</v>
      </c>
      <c r="C385" s="1149" t="s">
        <v>65</v>
      </c>
      <c r="D385" s="1150" t="s">
        <v>4213</v>
      </c>
      <c r="E385" s="1164">
        <v>6500</v>
      </c>
      <c r="F385" s="1151" t="s">
        <v>5444</v>
      </c>
      <c r="G385" s="759" t="s">
        <v>5445</v>
      </c>
      <c r="H385" s="1021" t="s">
        <v>5446</v>
      </c>
      <c r="I385" s="1021" t="s">
        <v>4274</v>
      </c>
      <c r="J385" s="1150" t="s">
        <v>5447</v>
      </c>
      <c r="K385" s="1152">
        <v>6</v>
      </c>
      <c r="L385" s="1151">
        <v>12</v>
      </c>
      <c r="M385" s="1164">
        <v>81683.33</v>
      </c>
      <c r="N385" s="1151">
        <v>2</v>
      </c>
      <c r="O385" s="1152">
        <v>6</v>
      </c>
      <c r="P385" s="1180">
        <v>51000</v>
      </c>
    </row>
    <row r="386" spans="1:16" x14ac:dyDescent="0.2">
      <c r="A386" s="1179" t="s">
        <v>3910</v>
      </c>
      <c r="B386" s="1149" t="s">
        <v>13070</v>
      </c>
      <c r="C386" s="1149" t="s">
        <v>65</v>
      </c>
      <c r="D386" s="1150" t="s">
        <v>4289</v>
      </c>
      <c r="E386" s="1164">
        <v>4000</v>
      </c>
      <c r="F386" s="1151" t="s">
        <v>5448</v>
      </c>
      <c r="G386" s="759" t="s">
        <v>5449</v>
      </c>
      <c r="H386" s="1021" t="s">
        <v>4422</v>
      </c>
      <c r="I386" s="1021" t="s">
        <v>4195</v>
      </c>
      <c r="J386" s="1150" t="s">
        <v>4727</v>
      </c>
      <c r="K386" s="1152">
        <v>6</v>
      </c>
      <c r="L386" s="1151">
        <v>12</v>
      </c>
      <c r="M386" s="1164">
        <v>48000</v>
      </c>
      <c r="N386" s="1151">
        <v>2</v>
      </c>
      <c r="O386" s="1152">
        <v>6</v>
      </c>
      <c r="P386" s="1180">
        <v>24000</v>
      </c>
    </row>
    <row r="387" spans="1:16" x14ac:dyDescent="0.2">
      <c r="A387" s="1179" t="s">
        <v>3910</v>
      </c>
      <c r="B387" s="1149" t="s">
        <v>13070</v>
      </c>
      <c r="C387" s="1149" t="s">
        <v>65</v>
      </c>
      <c r="D387" s="1150" t="s">
        <v>4354</v>
      </c>
      <c r="E387" s="1164">
        <v>3400</v>
      </c>
      <c r="F387" s="1151" t="s">
        <v>5450</v>
      </c>
      <c r="G387" s="759" t="s">
        <v>5451</v>
      </c>
      <c r="H387" s="1021" t="s">
        <v>4357</v>
      </c>
      <c r="I387" s="1021" t="s">
        <v>3042</v>
      </c>
      <c r="J387" s="1150" t="s">
        <v>4358</v>
      </c>
      <c r="K387" s="1152">
        <v>5</v>
      </c>
      <c r="L387" s="1151">
        <v>12</v>
      </c>
      <c r="M387" s="1164">
        <v>40800</v>
      </c>
      <c r="N387" s="1151">
        <v>2</v>
      </c>
      <c r="O387" s="1152">
        <v>6</v>
      </c>
      <c r="P387" s="1180">
        <v>20400</v>
      </c>
    </row>
    <row r="388" spans="1:16" x14ac:dyDescent="0.2">
      <c r="A388" s="1179" t="s">
        <v>3910</v>
      </c>
      <c r="B388" s="1149" t="s">
        <v>13070</v>
      </c>
      <c r="C388" s="1149" t="s">
        <v>65</v>
      </c>
      <c r="D388" s="1150" t="s">
        <v>5452</v>
      </c>
      <c r="E388" s="1164">
        <v>6000</v>
      </c>
      <c r="F388" s="1151" t="s">
        <v>5453</v>
      </c>
      <c r="G388" s="759" t="s">
        <v>5454</v>
      </c>
      <c r="H388" s="1021" t="s">
        <v>4314</v>
      </c>
      <c r="I388" s="1021" t="s">
        <v>4195</v>
      </c>
      <c r="J388" s="1150" t="s">
        <v>4381</v>
      </c>
      <c r="K388" s="1152">
        <v>6</v>
      </c>
      <c r="L388" s="1151">
        <v>12</v>
      </c>
      <c r="M388" s="1164">
        <v>75333.33</v>
      </c>
      <c r="N388" s="1151">
        <v>2</v>
      </c>
      <c r="O388" s="1152">
        <v>6</v>
      </c>
      <c r="P388" s="1180">
        <v>48000</v>
      </c>
    </row>
    <row r="389" spans="1:16" x14ac:dyDescent="0.2">
      <c r="A389" s="1179" t="s">
        <v>3910</v>
      </c>
      <c r="B389" s="1149" t="s">
        <v>13070</v>
      </c>
      <c r="C389" s="1149" t="s">
        <v>65</v>
      </c>
      <c r="D389" s="1150" t="s">
        <v>4213</v>
      </c>
      <c r="E389" s="1164">
        <v>8500</v>
      </c>
      <c r="F389" s="1151" t="s">
        <v>5455</v>
      </c>
      <c r="G389" s="759" t="s">
        <v>5456</v>
      </c>
      <c r="H389" s="1021" t="s">
        <v>4206</v>
      </c>
      <c r="I389" s="1021" t="s">
        <v>4195</v>
      </c>
      <c r="J389" s="1150" t="s">
        <v>4207</v>
      </c>
      <c r="K389" s="1152">
        <v>7</v>
      </c>
      <c r="L389" s="1151">
        <v>12</v>
      </c>
      <c r="M389" s="1164">
        <v>102000</v>
      </c>
      <c r="N389" s="1151">
        <v>2</v>
      </c>
      <c r="O389" s="1152">
        <v>6</v>
      </c>
      <c r="P389" s="1180">
        <v>51000</v>
      </c>
    </row>
    <row r="390" spans="1:16" x14ac:dyDescent="0.2">
      <c r="A390" s="1179" t="s">
        <v>3910</v>
      </c>
      <c r="B390" s="1149" t="s">
        <v>13070</v>
      </c>
      <c r="C390" s="1149" t="s">
        <v>65</v>
      </c>
      <c r="D390" s="1150" t="s">
        <v>5375</v>
      </c>
      <c r="E390" s="1164">
        <v>2700</v>
      </c>
      <c r="F390" s="1151" t="s">
        <v>5457</v>
      </c>
      <c r="G390" s="759" t="s">
        <v>5458</v>
      </c>
      <c r="H390" s="1021" t="s">
        <v>4357</v>
      </c>
      <c r="I390" s="1021" t="s">
        <v>3042</v>
      </c>
      <c r="J390" s="1150" t="s">
        <v>4358</v>
      </c>
      <c r="K390" s="1152">
        <v>5</v>
      </c>
      <c r="L390" s="1151">
        <v>12</v>
      </c>
      <c r="M390" s="1164">
        <v>32310</v>
      </c>
      <c r="N390" s="1151">
        <v>2</v>
      </c>
      <c r="O390" s="1152">
        <v>6</v>
      </c>
      <c r="P390" s="1180">
        <v>16200</v>
      </c>
    </row>
    <row r="391" spans="1:16" ht="22.5" x14ac:dyDescent="0.2">
      <c r="A391" s="1179" t="s">
        <v>3910</v>
      </c>
      <c r="B391" s="1149" t="s">
        <v>13070</v>
      </c>
      <c r="C391" s="1149" t="s">
        <v>65</v>
      </c>
      <c r="D391" s="1150" t="s">
        <v>5459</v>
      </c>
      <c r="E391" s="1164">
        <v>5500</v>
      </c>
      <c r="F391" s="1151" t="s">
        <v>5460</v>
      </c>
      <c r="G391" s="759" t="s">
        <v>5461</v>
      </c>
      <c r="H391" s="1021" t="s">
        <v>4314</v>
      </c>
      <c r="I391" s="1021" t="s">
        <v>4274</v>
      </c>
      <c r="J391" s="1150" t="s">
        <v>5462</v>
      </c>
      <c r="K391" s="1152">
        <v>4</v>
      </c>
      <c r="L391" s="1151">
        <v>12</v>
      </c>
      <c r="M391" s="1164">
        <v>120000</v>
      </c>
      <c r="N391" s="1151">
        <v>2</v>
      </c>
      <c r="O391" s="1152">
        <v>6</v>
      </c>
      <c r="P391" s="1180">
        <v>60000</v>
      </c>
    </row>
    <row r="392" spans="1:16" x14ac:dyDescent="0.2">
      <c r="A392" s="1179" t="s">
        <v>3910</v>
      </c>
      <c r="B392" s="1149" t="s">
        <v>13070</v>
      </c>
      <c r="C392" s="1149" t="s">
        <v>65</v>
      </c>
      <c r="D392" s="1150" t="s">
        <v>5463</v>
      </c>
      <c r="E392" s="1164">
        <v>8000</v>
      </c>
      <c r="F392" s="1151" t="s">
        <v>5464</v>
      </c>
      <c r="G392" s="759" t="s">
        <v>5465</v>
      </c>
      <c r="H392" s="1021" t="s">
        <v>4349</v>
      </c>
      <c r="I392" s="1021" t="s">
        <v>4195</v>
      </c>
      <c r="J392" s="1150" t="s">
        <v>4350</v>
      </c>
      <c r="K392" s="1152">
        <v>6</v>
      </c>
      <c r="L392" s="1151">
        <v>11</v>
      </c>
      <c r="M392" s="1164">
        <v>85965.2</v>
      </c>
      <c r="N392" s="1151"/>
      <c r="O392" s="1152" t="s">
        <v>4197</v>
      </c>
      <c r="P392" s="1180" t="s">
        <v>4197</v>
      </c>
    </row>
    <row r="393" spans="1:16" ht="22.5" x14ac:dyDescent="0.2">
      <c r="A393" s="1179" t="s">
        <v>3910</v>
      </c>
      <c r="B393" s="1149" t="s">
        <v>13070</v>
      </c>
      <c r="C393" s="1149" t="s">
        <v>65</v>
      </c>
      <c r="D393" s="1150" t="s">
        <v>5466</v>
      </c>
      <c r="E393" s="1164">
        <v>8000</v>
      </c>
      <c r="F393" s="1151" t="s">
        <v>5467</v>
      </c>
      <c r="G393" s="759" t="s">
        <v>5468</v>
      </c>
      <c r="H393" s="1021" t="s">
        <v>5469</v>
      </c>
      <c r="I393" s="1021" t="s">
        <v>4195</v>
      </c>
      <c r="J393" s="1150" t="s">
        <v>5470</v>
      </c>
      <c r="K393" s="1152">
        <v>6</v>
      </c>
      <c r="L393" s="1151">
        <v>12</v>
      </c>
      <c r="M393" s="1164">
        <v>96000</v>
      </c>
      <c r="N393" s="1151">
        <v>1</v>
      </c>
      <c r="O393" s="1152">
        <v>1</v>
      </c>
      <c r="P393" s="1180">
        <v>1600</v>
      </c>
    </row>
    <row r="394" spans="1:16" ht="22.5" x14ac:dyDescent="0.2">
      <c r="A394" s="1179" t="s">
        <v>3910</v>
      </c>
      <c r="B394" s="1149" t="s">
        <v>13070</v>
      </c>
      <c r="C394" s="1149" t="s">
        <v>65</v>
      </c>
      <c r="D394" s="1150" t="s">
        <v>5471</v>
      </c>
      <c r="E394" s="1164">
        <v>4500</v>
      </c>
      <c r="F394" s="1151" t="s">
        <v>5472</v>
      </c>
      <c r="G394" s="759" t="s">
        <v>5473</v>
      </c>
      <c r="H394" s="1021" t="s">
        <v>4470</v>
      </c>
      <c r="I394" s="1021" t="s">
        <v>4252</v>
      </c>
      <c r="J394" s="1150" t="s">
        <v>4471</v>
      </c>
      <c r="K394" s="1152">
        <v>6</v>
      </c>
      <c r="L394" s="1151">
        <v>12</v>
      </c>
      <c r="M394" s="1164">
        <v>54000</v>
      </c>
      <c r="N394" s="1151">
        <v>2</v>
      </c>
      <c r="O394" s="1152">
        <v>6</v>
      </c>
      <c r="P394" s="1180">
        <v>27000</v>
      </c>
    </row>
    <row r="395" spans="1:16" x14ac:dyDescent="0.2">
      <c r="A395" s="1179" t="s">
        <v>3910</v>
      </c>
      <c r="B395" s="1149" t="s">
        <v>13070</v>
      </c>
      <c r="C395" s="1149" t="s">
        <v>65</v>
      </c>
      <c r="D395" s="1150" t="s">
        <v>5212</v>
      </c>
      <c r="E395" s="1164">
        <v>3500</v>
      </c>
      <c r="F395" s="1151" t="s">
        <v>5474</v>
      </c>
      <c r="G395" s="759" t="s">
        <v>5475</v>
      </c>
      <c r="H395" s="1021" t="s">
        <v>4194</v>
      </c>
      <c r="I395" s="1021" t="s">
        <v>4274</v>
      </c>
      <c r="J395" s="1150" t="s">
        <v>5476</v>
      </c>
      <c r="K395" s="1152">
        <v>5</v>
      </c>
      <c r="L395" s="1151">
        <v>12</v>
      </c>
      <c r="M395" s="1164">
        <v>36480.33</v>
      </c>
      <c r="N395" s="1151">
        <v>2</v>
      </c>
      <c r="O395" s="1152">
        <v>6</v>
      </c>
      <c r="P395" s="1180">
        <v>21000</v>
      </c>
    </row>
    <row r="396" spans="1:16" ht="22.5" x14ac:dyDescent="0.2">
      <c r="A396" s="1179" t="s">
        <v>3910</v>
      </c>
      <c r="B396" s="1149" t="s">
        <v>13070</v>
      </c>
      <c r="C396" s="1149" t="s">
        <v>65</v>
      </c>
      <c r="D396" s="1150" t="s">
        <v>5239</v>
      </c>
      <c r="E396" s="1164">
        <v>7000</v>
      </c>
      <c r="F396" s="1151" t="s">
        <v>5477</v>
      </c>
      <c r="G396" s="759" t="s">
        <v>5478</v>
      </c>
      <c r="H396" s="1021" t="s">
        <v>5479</v>
      </c>
      <c r="I396" s="1021" t="s">
        <v>4195</v>
      </c>
      <c r="J396" s="1150" t="s">
        <v>5480</v>
      </c>
      <c r="K396" s="1152">
        <v>6</v>
      </c>
      <c r="L396" s="1151">
        <v>12</v>
      </c>
      <c r="M396" s="1164">
        <v>84000</v>
      </c>
      <c r="N396" s="1151">
        <v>2</v>
      </c>
      <c r="O396" s="1152">
        <v>6</v>
      </c>
      <c r="P396" s="1180">
        <v>42000</v>
      </c>
    </row>
    <row r="397" spans="1:16" x14ac:dyDescent="0.2">
      <c r="A397" s="1179" t="s">
        <v>3910</v>
      </c>
      <c r="B397" s="1149" t="s">
        <v>13070</v>
      </c>
      <c r="C397" s="1149" t="s">
        <v>65</v>
      </c>
      <c r="D397" s="1150" t="s">
        <v>5481</v>
      </c>
      <c r="E397" s="1164">
        <v>9000</v>
      </c>
      <c r="F397" s="1151" t="s">
        <v>5482</v>
      </c>
      <c r="G397" s="759" t="s">
        <v>5483</v>
      </c>
      <c r="H397" s="1021" t="s">
        <v>4634</v>
      </c>
      <c r="I397" s="1021" t="s">
        <v>4220</v>
      </c>
      <c r="J397" s="1150" t="s">
        <v>5484</v>
      </c>
      <c r="K397" s="1152">
        <v>1</v>
      </c>
      <c r="L397" s="1151">
        <v>2</v>
      </c>
      <c r="M397" s="1164">
        <v>11400</v>
      </c>
      <c r="N397" s="1151">
        <v>1</v>
      </c>
      <c r="O397" s="1152">
        <v>1</v>
      </c>
      <c r="P397" s="1180">
        <v>3300</v>
      </c>
    </row>
    <row r="398" spans="1:16" ht="33.75" x14ac:dyDescent="0.2">
      <c r="A398" s="1179" t="s">
        <v>3910</v>
      </c>
      <c r="B398" s="1149" t="s">
        <v>13070</v>
      </c>
      <c r="C398" s="1149" t="s">
        <v>65</v>
      </c>
      <c r="D398" s="1150" t="s">
        <v>5485</v>
      </c>
      <c r="E398" s="1164">
        <v>9500</v>
      </c>
      <c r="F398" s="1151" t="s">
        <v>5486</v>
      </c>
      <c r="G398" s="759" t="s">
        <v>5487</v>
      </c>
      <c r="H398" s="1021" t="s">
        <v>4239</v>
      </c>
      <c r="I398" s="1021" t="s">
        <v>4195</v>
      </c>
      <c r="J398" s="1150" t="s">
        <v>4235</v>
      </c>
      <c r="K398" s="1152">
        <v>6</v>
      </c>
      <c r="L398" s="1151">
        <v>12</v>
      </c>
      <c r="M398" s="1164">
        <v>111783.33</v>
      </c>
      <c r="N398" s="1151">
        <v>2</v>
      </c>
      <c r="O398" s="1152">
        <v>6</v>
      </c>
      <c r="P398" s="1180">
        <v>57000</v>
      </c>
    </row>
    <row r="399" spans="1:16" x14ac:dyDescent="0.2">
      <c r="A399" s="1179" t="s">
        <v>3910</v>
      </c>
      <c r="B399" s="1149" t="s">
        <v>13070</v>
      </c>
      <c r="C399" s="1149" t="s">
        <v>65</v>
      </c>
      <c r="D399" s="1150" t="s">
        <v>5488</v>
      </c>
      <c r="E399" s="1164">
        <v>8900</v>
      </c>
      <c r="F399" s="1151" t="s">
        <v>5489</v>
      </c>
      <c r="G399" s="759" t="s">
        <v>5490</v>
      </c>
      <c r="H399" s="1021" t="s">
        <v>4314</v>
      </c>
      <c r="I399" s="1021" t="s">
        <v>4195</v>
      </c>
      <c r="J399" s="1150" t="s">
        <v>4381</v>
      </c>
      <c r="K399" s="1152">
        <v>6</v>
      </c>
      <c r="L399" s="1151">
        <v>12</v>
      </c>
      <c r="M399" s="1164">
        <v>106800</v>
      </c>
      <c r="N399" s="1151">
        <v>2</v>
      </c>
      <c r="O399" s="1152">
        <v>6</v>
      </c>
      <c r="P399" s="1180">
        <v>53400</v>
      </c>
    </row>
    <row r="400" spans="1:16" x14ac:dyDescent="0.2">
      <c r="A400" s="1179" t="s">
        <v>3910</v>
      </c>
      <c r="B400" s="1149" t="s">
        <v>13070</v>
      </c>
      <c r="C400" s="1149" t="s">
        <v>65</v>
      </c>
      <c r="D400" s="1150" t="s">
        <v>5212</v>
      </c>
      <c r="E400" s="1164">
        <v>2900</v>
      </c>
      <c r="F400" s="1151" t="s">
        <v>5491</v>
      </c>
      <c r="G400" s="759" t="s">
        <v>5492</v>
      </c>
      <c r="H400" s="1021" t="s">
        <v>4357</v>
      </c>
      <c r="I400" s="1021" t="s">
        <v>3042</v>
      </c>
      <c r="J400" s="1150" t="s">
        <v>4358</v>
      </c>
      <c r="K400" s="1152">
        <v>6</v>
      </c>
      <c r="L400" s="1151">
        <v>12</v>
      </c>
      <c r="M400" s="1164">
        <v>34800</v>
      </c>
      <c r="N400" s="1151">
        <v>1</v>
      </c>
      <c r="O400" s="1152">
        <v>1</v>
      </c>
      <c r="P400" s="1180">
        <v>2900</v>
      </c>
    </row>
    <row r="401" spans="1:16" ht="22.5" x14ac:dyDescent="0.2">
      <c r="A401" s="1179" t="s">
        <v>3910</v>
      </c>
      <c r="B401" s="1149" t="s">
        <v>13070</v>
      </c>
      <c r="C401" s="1149" t="s">
        <v>65</v>
      </c>
      <c r="D401" s="1150" t="s">
        <v>5493</v>
      </c>
      <c r="E401" s="1164">
        <v>7027</v>
      </c>
      <c r="F401" s="1151" t="s">
        <v>5494</v>
      </c>
      <c r="G401" s="759" t="s">
        <v>5495</v>
      </c>
      <c r="H401" s="1021" t="s">
        <v>5496</v>
      </c>
      <c r="I401" s="1021" t="s">
        <v>4309</v>
      </c>
      <c r="J401" s="1150" t="s">
        <v>5497</v>
      </c>
      <c r="K401" s="1152">
        <v>1</v>
      </c>
      <c r="L401" s="1151">
        <v>3</v>
      </c>
      <c r="M401" s="1164">
        <v>15330.750000000002</v>
      </c>
      <c r="N401" s="1151"/>
      <c r="O401" s="1152" t="s">
        <v>4197</v>
      </c>
      <c r="P401" s="1180" t="s">
        <v>4197</v>
      </c>
    </row>
    <row r="402" spans="1:16" ht="22.5" x14ac:dyDescent="0.2">
      <c r="A402" s="1179" t="s">
        <v>3910</v>
      </c>
      <c r="B402" s="1149" t="s">
        <v>13070</v>
      </c>
      <c r="C402" s="1149" t="s">
        <v>65</v>
      </c>
      <c r="D402" s="1150" t="s">
        <v>5498</v>
      </c>
      <c r="E402" s="1164">
        <v>9000</v>
      </c>
      <c r="F402" s="1151" t="s">
        <v>5499</v>
      </c>
      <c r="G402" s="759" t="s">
        <v>5500</v>
      </c>
      <c r="H402" s="1021" t="s">
        <v>4314</v>
      </c>
      <c r="I402" s="1021" t="s">
        <v>4195</v>
      </c>
      <c r="J402" s="1150" t="s">
        <v>4315</v>
      </c>
      <c r="K402" s="1152">
        <v>1</v>
      </c>
      <c r="L402" s="1151">
        <v>3</v>
      </c>
      <c r="M402" s="1164">
        <v>23642.5</v>
      </c>
      <c r="N402" s="1151"/>
      <c r="O402" s="1152" t="s">
        <v>4197</v>
      </c>
      <c r="P402" s="1180" t="s">
        <v>4197</v>
      </c>
    </row>
    <row r="403" spans="1:16" x14ac:dyDescent="0.2">
      <c r="A403" s="1179" t="s">
        <v>3910</v>
      </c>
      <c r="B403" s="1149" t="s">
        <v>13070</v>
      </c>
      <c r="C403" s="1149" t="s">
        <v>65</v>
      </c>
      <c r="D403" s="1150" t="s">
        <v>5011</v>
      </c>
      <c r="E403" s="1164">
        <v>10000</v>
      </c>
      <c r="F403" s="1151" t="s">
        <v>5501</v>
      </c>
      <c r="G403" s="759" t="s">
        <v>5502</v>
      </c>
      <c r="H403" s="1021" t="s">
        <v>4206</v>
      </c>
      <c r="I403" s="1021" t="s">
        <v>4195</v>
      </c>
      <c r="J403" s="1150" t="s">
        <v>4207</v>
      </c>
      <c r="K403" s="1152">
        <v>2</v>
      </c>
      <c r="L403" s="1151">
        <v>12</v>
      </c>
      <c r="M403" s="1164">
        <v>123333.33</v>
      </c>
      <c r="N403" s="1151">
        <v>2</v>
      </c>
      <c r="O403" s="1152">
        <v>6</v>
      </c>
      <c r="P403" s="1180">
        <v>72000</v>
      </c>
    </row>
    <row r="404" spans="1:16" x14ac:dyDescent="0.2">
      <c r="A404" s="1179" t="s">
        <v>3910</v>
      </c>
      <c r="B404" s="1149" t="s">
        <v>13070</v>
      </c>
      <c r="C404" s="1149" t="s">
        <v>65</v>
      </c>
      <c r="D404" s="1150" t="s">
        <v>5503</v>
      </c>
      <c r="E404" s="1164">
        <v>6000</v>
      </c>
      <c r="F404" s="1151" t="s">
        <v>5504</v>
      </c>
      <c r="G404" s="759" t="s">
        <v>5505</v>
      </c>
      <c r="H404" s="1021" t="s">
        <v>4349</v>
      </c>
      <c r="I404" s="1021" t="s">
        <v>4195</v>
      </c>
      <c r="J404" s="1150" t="s">
        <v>4350</v>
      </c>
      <c r="K404" s="1152">
        <v>6</v>
      </c>
      <c r="L404" s="1151">
        <v>12</v>
      </c>
      <c r="M404" s="1164">
        <v>72000</v>
      </c>
      <c r="N404" s="1151">
        <v>2</v>
      </c>
      <c r="O404" s="1152">
        <v>6</v>
      </c>
      <c r="P404" s="1180">
        <v>36000</v>
      </c>
    </row>
    <row r="405" spans="1:16" x14ac:dyDescent="0.2">
      <c r="A405" s="1179" t="s">
        <v>3910</v>
      </c>
      <c r="B405" s="1149" t="s">
        <v>13070</v>
      </c>
      <c r="C405" s="1149" t="s">
        <v>65</v>
      </c>
      <c r="D405" s="1150" t="s">
        <v>5212</v>
      </c>
      <c r="E405" s="1164">
        <v>2700</v>
      </c>
      <c r="F405" s="1151" t="s">
        <v>5506</v>
      </c>
      <c r="G405" s="759" t="s">
        <v>5507</v>
      </c>
      <c r="H405" s="1021" t="s">
        <v>4357</v>
      </c>
      <c r="I405" s="1021" t="s">
        <v>3042</v>
      </c>
      <c r="J405" s="1150" t="s">
        <v>4358</v>
      </c>
      <c r="K405" s="1152">
        <v>6</v>
      </c>
      <c r="L405" s="1151">
        <v>12</v>
      </c>
      <c r="M405" s="1164">
        <v>42000</v>
      </c>
      <c r="N405" s="1151">
        <v>2</v>
      </c>
      <c r="O405" s="1152">
        <v>6</v>
      </c>
      <c r="P405" s="1180">
        <v>21000</v>
      </c>
    </row>
    <row r="406" spans="1:16" x14ac:dyDescent="0.2">
      <c r="A406" s="1179" t="s">
        <v>3910</v>
      </c>
      <c r="B406" s="1149" t="s">
        <v>13070</v>
      </c>
      <c r="C406" s="1149" t="s">
        <v>65</v>
      </c>
      <c r="D406" s="1150" t="s">
        <v>4354</v>
      </c>
      <c r="E406" s="1164">
        <v>2500</v>
      </c>
      <c r="F406" s="1151" t="s">
        <v>5508</v>
      </c>
      <c r="G406" s="759" t="s">
        <v>5509</v>
      </c>
      <c r="H406" s="1021" t="s">
        <v>4357</v>
      </c>
      <c r="I406" s="1021" t="s">
        <v>3042</v>
      </c>
      <c r="J406" s="1150" t="s">
        <v>4358</v>
      </c>
      <c r="K406" s="1152">
        <v>5</v>
      </c>
      <c r="L406" s="1151">
        <v>12</v>
      </c>
      <c r="M406" s="1164">
        <v>30000</v>
      </c>
      <c r="N406" s="1151">
        <v>2</v>
      </c>
      <c r="O406" s="1152">
        <v>6</v>
      </c>
      <c r="P406" s="1180">
        <v>15000</v>
      </c>
    </row>
    <row r="407" spans="1:16" x14ac:dyDescent="0.2">
      <c r="A407" s="1179" t="s">
        <v>3910</v>
      </c>
      <c r="B407" s="1149" t="s">
        <v>13070</v>
      </c>
      <c r="C407" s="1149" t="s">
        <v>65</v>
      </c>
      <c r="D407" s="1150" t="s">
        <v>5510</v>
      </c>
      <c r="E407" s="1164">
        <v>8500</v>
      </c>
      <c r="F407" s="1151" t="s">
        <v>5511</v>
      </c>
      <c r="G407" s="759" t="s">
        <v>5512</v>
      </c>
      <c r="H407" s="1021" t="s">
        <v>5513</v>
      </c>
      <c r="I407" s="1021" t="s">
        <v>4274</v>
      </c>
      <c r="J407" s="1150" t="s">
        <v>5514</v>
      </c>
      <c r="K407" s="1152">
        <v>6</v>
      </c>
      <c r="L407" s="1151">
        <v>10</v>
      </c>
      <c r="M407" s="1164">
        <v>83034.570000000007</v>
      </c>
      <c r="N407" s="1151"/>
      <c r="O407" s="1152" t="s">
        <v>4197</v>
      </c>
      <c r="P407" s="1180" t="s">
        <v>4197</v>
      </c>
    </row>
    <row r="408" spans="1:16" ht="33.75" x14ac:dyDescent="0.2">
      <c r="A408" s="1179" t="s">
        <v>3910</v>
      </c>
      <c r="B408" s="1149" t="s">
        <v>13070</v>
      </c>
      <c r="C408" s="1149" t="s">
        <v>65</v>
      </c>
      <c r="D408" s="1150" t="s">
        <v>5515</v>
      </c>
      <c r="E408" s="1164">
        <v>6000</v>
      </c>
      <c r="F408" s="1151" t="s">
        <v>5516</v>
      </c>
      <c r="G408" s="759" t="s">
        <v>5517</v>
      </c>
      <c r="H408" s="1021" t="s">
        <v>5518</v>
      </c>
      <c r="I408" s="1021" t="s">
        <v>4195</v>
      </c>
      <c r="J408" s="1150" t="s">
        <v>5519</v>
      </c>
      <c r="K408" s="1152">
        <v>2</v>
      </c>
      <c r="L408" s="1151">
        <v>7</v>
      </c>
      <c r="M408" s="1164">
        <v>41028.85</v>
      </c>
      <c r="N408" s="1151"/>
      <c r="O408" s="1152" t="s">
        <v>4197</v>
      </c>
      <c r="P408" s="1180" t="s">
        <v>4197</v>
      </c>
    </row>
    <row r="409" spans="1:16" ht="22.5" x14ac:dyDescent="0.2">
      <c r="A409" s="1179" t="s">
        <v>3910</v>
      </c>
      <c r="B409" s="1149" t="s">
        <v>13070</v>
      </c>
      <c r="C409" s="1149" t="s">
        <v>65</v>
      </c>
      <c r="D409" s="1150" t="s">
        <v>5520</v>
      </c>
      <c r="E409" s="1164">
        <v>5000</v>
      </c>
      <c r="F409" s="1151" t="s">
        <v>5521</v>
      </c>
      <c r="G409" s="759" t="s">
        <v>5522</v>
      </c>
      <c r="H409" s="1021" t="s">
        <v>4239</v>
      </c>
      <c r="I409" s="1021" t="s">
        <v>4274</v>
      </c>
      <c r="J409" s="1150" t="s">
        <v>5523</v>
      </c>
      <c r="K409" s="1152">
        <v>6</v>
      </c>
      <c r="L409" s="1151">
        <v>12</v>
      </c>
      <c r="M409" s="1164">
        <v>60000</v>
      </c>
      <c r="N409" s="1151">
        <v>2</v>
      </c>
      <c r="O409" s="1152">
        <v>6</v>
      </c>
      <c r="P409" s="1180">
        <v>30000</v>
      </c>
    </row>
    <row r="410" spans="1:16" ht="33.75" x14ac:dyDescent="0.2">
      <c r="A410" s="1179" t="s">
        <v>3910</v>
      </c>
      <c r="B410" s="1149" t="s">
        <v>13070</v>
      </c>
      <c r="C410" s="1149" t="s">
        <v>65</v>
      </c>
      <c r="D410" s="1150" t="s">
        <v>5485</v>
      </c>
      <c r="E410" s="1164">
        <v>9500</v>
      </c>
      <c r="F410" s="1151" t="s">
        <v>5524</v>
      </c>
      <c r="G410" s="759" t="s">
        <v>5525</v>
      </c>
      <c r="H410" s="1021" t="s">
        <v>4239</v>
      </c>
      <c r="I410" s="1021" t="s">
        <v>4195</v>
      </c>
      <c r="J410" s="1150" t="s">
        <v>4235</v>
      </c>
      <c r="K410" s="1152">
        <v>6</v>
      </c>
      <c r="L410" s="1151">
        <v>11</v>
      </c>
      <c r="M410" s="1164">
        <v>102916.67</v>
      </c>
      <c r="N410" s="1151">
        <v>2</v>
      </c>
      <c r="O410" s="1152">
        <v>6</v>
      </c>
      <c r="P410" s="1180">
        <v>57000</v>
      </c>
    </row>
    <row r="411" spans="1:16" x14ac:dyDescent="0.2">
      <c r="A411" s="1179" t="s">
        <v>3910</v>
      </c>
      <c r="B411" s="1149" t="s">
        <v>13070</v>
      </c>
      <c r="C411" s="1149" t="s">
        <v>65</v>
      </c>
      <c r="D411" s="1150" t="s">
        <v>5520</v>
      </c>
      <c r="E411" s="1164">
        <v>7000</v>
      </c>
      <c r="F411" s="1151" t="s">
        <v>5526</v>
      </c>
      <c r="G411" s="759" t="s">
        <v>5527</v>
      </c>
      <c r="H411" s="1021" t="s">
        <v>4239</v>
      </c>
      <c r="I411" s="1021" t="s">
        <v>4195</v>
      </c>
      <c r="J411" s="1150" t="s">
        <v>4235</v>
      </c>
      <c r="K411" s="1152">
        <v>6</v>
      </c>
      <c r="L411" s="1151">
        <v>12</v>
      </c>
      <c r="M411" s="1164">
        <v>83766.67</v>
      </c>
      <c r="N411" s="1151">
        <v>2</v>
      </c>
      <c r="O411" s="1152">
        <v>6</v>
      </c>
      <c r="P411" s="1180">
        <v>42000</v>
      </c>
    </row>
    <row r="412" spans="1:16" ht="22.5" x14ac:dyDescent="0.2">
      <c r="A412" s="1179" t="s">
        <v>3910</v>
      </c>
      <c r="B412" s="1149" t="s">
        <v>13070</v>
      </c>
      <c r="C412" s="1149" t="s">
        <v>65</v>
      </c>
      <c r="D412" s="1150" t="s">
        <v>5528</v>
      </c>
      <c r="E412" s="1164">
        <v>7000</v>
      </c>
      <c r="F412" s="1151" t="s">
        <v>5529</v>
      </c>
      <c r="G412" s="759" t="s">
        <v>5530</v>
      </c>
      <c r="H412" s="1021" t="s">
        <v>5363</v>
      </c>
      <c r="I412" s="1021" t="s">
        <v>4274</v>
      </c>
      <c r="J412" s="1150" t="s">
        <v>5364</v>
      </c>
      <c r="K412" s="1152">
        <v>1</v>
      </c>
      <c r="L412" s="1151">
        <v>1</v>
      </c>
      <c r="M412" s="1164">
        <v>6066.67</v>
      </c>
      <c r="N412" s="1151"/>
      <c r="O412" s="1152" t="s">
        <v>4197</v>
      </c>
      <c r="P412" s="1180" t="s">
        <v>4197</v>
      </c>
    </row>
    <row r="413" spans="1:16" x14ac:dyDescent="0.2">
      <c r="A413" s="1179" t="s">
        <v>3910</v>
      </c>
      <c r="B413" s="1149" t="s">
        <v>13070</v>
      </c>
      <c r="C413" s="1149" t="s">
        <v>65</v>
      </c>
      <c r="D413" s="1150" t="s">
        <v>5531</v>
      </c>
      <c r="E413" s="1164">
        <v>6000</v>
      </c>
      <c r="F413" s="1151" t="s">
        <v>5532</v>
      </c>
      <c r="G413" s="759" t="s">
        <v>5533</v>
      </c>
      <c r="H413" s="1021" t="s">
        <v>5534</v>
      </c>
      <c r="I413" s="1021" t="s">
        <v>4252</v>
      </c>
      <c r="J413" s="1150" t="s">
        <v>5535</v>
      </c>
      <c r="K413" s="1152">
        <v>6</v>
      </c>
      <c r="L413" s="1151">
        <v>12</v>
      </c>
      <c r="M413" s="1164">
        <v>71600</v>
      </c>
      <c r="N413" s="1151">
        <v>2</v>
      </c>
      <c r="O413" s="1152">
        <v>6</v>
      </c>
      <c r="P413" s="1180">
        <v>36000</v>
      </c>
    </row>
    <row r="414" spans="1:16" x14ac:dyDescent="0.2">
      <c r="A414" s="1179" t="s">
        <v>3910</v>
      </c>
      <c r="B414" s="1149" t="s">
        <v>13070</v>
      </c>
      <c r="C414" s="1149" t="s">
        <v>65</v>
      </c>
      <c r="D414" s="1150" t="s">
        <v>477</v>
      </c>
      <c r="E414" s="1164">
        <v>12000</v>
      </c>
      <c r="F414" s="1151" t="s">
        <v>5536</v>
      </c>
      <c r="G414" s="759" t="s">
        <v>5537</v>
      </c>
      <c r="H414" s="1021" t="s">
        <v>5396</v>
      </c>
      <c r="I414" s="1021" t="s">
        <v>4195</v>
      </c>
      <c r="J414" s="1150" t="s">
        <v>5397</v>
      </c>
      <c r="K414" s="1152">
        <v>6</v>
      </c>
      <c r="L414" s="1151">
        <v>12</v>
      </c>
      <c r="M414" s="1164">
        <v>144000</v>
      </c>
      <c r="N414" s="1151">
        <v>2</v>
      </c>
      <c r="O414" s="1152">
        <v>6</v>
      </c>
      <c r="P414" s="1180">
        <v>89520</v>
      </c>
    </row>
    <row r="415" spans="1:16" ht="33.75" x14ac:dyDescent="0.2">
      <c r="A415" s="1179" t="s">
        <v>3910</v>
      </c>
      <c r="B415" s="1149" t="s">
        <v>13070</v>
      </c>
      <c r="C415" s="1149" t="s">
        <v>65</v>
      </c>
      <c r="D415" s="1150" t="s">
        <v>4993</v>
      </c>
      <c r="E415" s="1164">
        <v>13000</v>
      </c>
      <c r="F415" s="1151" t="s">
        <v>5538</v>
      </c>
      <c r="G415" s="759" t="s">
        <v>5539</v>
      </c>
      <c r="H415" s="1021" t="s">
        <v>4267</v>
      </c>
      <c r="I415" s="1021" t="s">
        <v>4274</v>
      </c>
      <c r="J415" s="1150" t="s">
        <v>5540</v>
      </c>
      <c r="K415" s="1152">
        <v>1</v>
      </c>
      <c r="L415" s="1151">
        <v>3</v>
      </c>
      <c r="M415" s="1164">
        <v>29466.67</v>
      </c>
      <c r="N415" s="1151">
        <v>2</v>
      </c>
      <c r="O415" s="1152">
        <v>6</v>
      </c>
      <c r="P415" s="1180">
        <v>78000</v>
      </c>
    </row>
    <row r="416" spans="1:16" ht="22.5" x14ac:dyDescent="0.2">
      <c r="A416" s="1179" t="s">
        <v>3910</v>
      </c>
      <c r="B416" s="1149" t="s">
        <v>13070</v>
      </c>
      <c r="C416" s="1149" t="s">
        <v>65</v>
      </c>
      <c r="D416" s="1150" t="s">
        <v>5541</v>
      </c>
      <c r="E416" s="1164">
        <v>8000</v>
      </c>
      <c r="F416" s="1151" t="s">
        <v>5542</v>
      </c>
      <c r="G416" s="759" t="s">
        <v>5543</v>
      </c>
      <c r="H416" s="1021" t="s">
        <v>4596</v>
      </c>
      <c r="I416" s="1021" t="s">
        <v>4195</v>
      </c>
      <c r="J416" s="1150" t="s">
        <v>5544</v>
      </c>
      <c r="K416" s="1152">
        <v>6</v>
      </c>
      <c r="L416" s="1151">
        <v>12</v>
      </c>
      <c r="M416" s="1164">
        <v>96000</v>
      </c>
      <c r="N416" s="1151">
        <v>2</v>
      </c>
      <c r="O416" s="1152">
        <v>6</v>
      </c>
      <c r="P416" s="1180">
        <v>48000</v>
      </c>
    </row>
    <row r="417" spans="1:16" x14ac:dyDescent="0.2">
      <c r="A417" s="1179" t="s">
        <v>3910</v>
      </c>
      <c r="B417" s="1149" t="s">
        <v>13070</v>
      </c>
      <c r="C417" s="1149" t="s">
        <v>65</v>
      </c>
      <c r="D417" s="1150" t="s">
        <v>5011</v>
      </c>
      <c r="E417" s="1164">
        <v>12000</v>
      </c>
      <c r="F417" s="1151" t="s">
        <v>5545</v>
      </c>
      <c r="G417" s="759" t="s">
        <v>5546</v>
      </c>
      <c r="H417" s="1021" t="s">
        <v>4206</v>
      </c>
      <c r="I417" s="1021" t="s">
        <v>4195</v>
      </c>
      <c r="J417" s="1150" t="s">
        <v>4207</v>
      </c>
      <c r="K417" s="1152">
        <v>5</v>
      </c>
      <c r="L417" s="1151">
        <v>12</v>
      </c>
      <c r="M417" s="1164">
        <v>144000</v>
      </c>
      <c r="N417" s="1151">
        <v>2</v>
      </c>
      <c r="O417" s="1152">
        <v>6</v>
      </c>
      <c r="P417" s="1180">
        <v>72000</v>
      </c>
    </row>
    <row r="418" spans="1:16" ht="45" x14ac:dyDescent="0.2">
      <c r="A418" s="1179" t="s">
        <v>3910</v>
      </c>
      <c r="B418" s="1149" t="s">
        <v>13070</v>
      </c>
      <c r="C418" s="1149" t="s">
        <v>65</v>
      </c>
      <c r="D418" s="1150" t="s">
        <v>5547</v>
      </c>
      <c r="E418" s="1164">
        <v>14000</v>
      </c>
      <c r="F418" s="1151" t="s">
        <v>5548</v>
      </c>
      <c r="G418" s="759" t="s">
        <v>5549</v>
      </c>
      <c r="H418" s="1021" t="s">
        <v>5446</v>
      </c>
      <c r="I418" s="1021" t="s">
        <v>4195</v>
      </c>
      <c r="J418" s="1150" t="s">
        <v>5550</v>
      </c>
      <c r="K418" s="1152">
        <v>5</v>
      </c>
      <c r="L418" s="1151">
        <v>9</v>
      </c>
      <c r="M418" s="1164">
        <v>118525.5</v>
      </c>
      <c r="N418" s="1151"/>
      <c r="O418" s="1152" t="s">
        <v>4197</v>
      </c>
      <c r="P418" s="1180" t="s">
        <v>4197</v>
      </c>
    </row>
    <row r="419" spans="1:16" ht="33.75" x14ac:dyDescent="0.2">
      <c r="A419" s="1179" t="s">
        <v>3910</v>
      </c>
      <c r="B419" s="1149" t="s">
        <v>13070</v>
      </c>
      <c r="C419" s="1149" t="s">
        <v>65</v>
      </c>
      <c r="D419" s="1150" t="s">
        <v>4213</v>
      </c>
      <c r="E419" s="1164">
        <v>9000</v>
      </c>
      <c r="F419" s="1151" t="s">
        <v>5551</v>
      </c>
      <c r="G419" s="759" t="s">
        <v>5552</v>
      </c>
      <c r="H419" s="1021" t="s">
        <v>4914</v>
      </c>
      <c r="I419" s="1021" t="s">
        <v>4195</v>
      </c>
      <c r="J419" s="1150" t="s">
        <v>5553</v>
      </c>
      <c r="K419" s="1152">
        <v>6</v>
      </c>
      <c r="L419" s="1151">
        <v>12</v>
      </c>
      <c r="M419" s="1164">
        <v>132000</v>
      </c>
      <c r="N419" s="1151">
        <v>2</v>
      </c>
      <c r="O419" s="1152">
        <v>6</v>
      </c>
      <c r="P419" s="1180">
        <v>66000</v>
      </c>
    </row>
    <row r="420" spans="1:16" ht="22.5" x14ac:dyDescent="0.2">
      <c r="A420" s="1179" t="s">
        <v>3910</v>
      </c>
      <c r="B420" s="1149" t="s">
        <v>13070</v>
      </c>
      <c r="C420" s="1149" t="s">
        <v>65</v>
      </c>
      <c r="D420" s="1150" t="s">
        <v>5554</v>
      </c>
      <c r="E420" s="1164">
        <v>7000</v>
      </c>
      <c r="F420" s="1151" t="s">
        <v>5555</v>
      </c>
      <c r="G420" s="759" t="s">
        <v>5556</v>
      </c>
      <c r="H420" s="1021" t="s">
        <v>5557</v>
      </c>
      <c r="I420" s="1021" t="s">
        <v>4274</v>
      </c>
      <c r="J420" s="1150" t="s">
        <v>5558</v>
      </c>
      <c r="K420" s="1152">
        <v>6</v>
      </c>
      <c r="L420" s="1151">
        <v>12</v>
      </c>
      <c r="M420" s="1164">
        <v>81829.759999999995</v>
      </c>
      <c r="N420" s="1151"/>
      <c r="O420" s="1152" t="s">
        <v>4197</v>
      </c>
      <c r="P420" s="1180" t="s">
        <v>4197</v>
      </c>
    </row>
    <row r="421" spans="1:16" ht="22.5" x14ac:dyDescent="0.2">
      <c r="A421" s="1179" t="s">
        <v>3910</v>
      </c>
      <c r="B421" s="1149" t="s">
        <v>13070</v>
      </c>
      <c r="C421" s="1149" t="s">
        <v>65</v>
      </c>
      <c r="D421" s="1150" t="s">
        <v>5559</v>
      </c>
      <c r="E421" s="1164">
        <v>8000</v>
      </c>
      <c r="F421" s="1151" t="s">
        <v>5560</v>
      </c>
      <c r="G421" s="759" t="s">
        <v>5561</v>
      </c>
      <c r="H421" s="1021" t="s">
        <v>4206</v>
      </c>
      <c r="I421" s="1021" t="s">
        <v>4195</v>
      </c>
      <c r="J421" s="1150" t="s">
        <v>4243</v>
      </c>
      <c r="K421" s="1152">
        <v>4</v>
      </c>
      <c r="L421" s="1151">
        <v>9</v>
      </c>
      <c r="M421" s="1164">
        <v>72000</v>
      </c>
      <c r="N421" s="1151">
        <v>2</v>
      </c>
      <c r="O421" s="1152">
        <v>6</v>
      </c>
      <c r="P421" s="1180">
        <v>48000</v>
      </c>
    </row>
    <row r="422" spans="1:16" x14ac:dyDescent="0.2">
      <c r="A422" s="1179" t="s">
        <v>3910</v>
      </c>
      <c r="B422" s="1149" t="s">
        <v>13070</v>
      </c>
      <c r="C422" s="1149" t="s">
        <v>65</v>
      </c>
      <c r="D422" s="1150" t="s">
        <v>5562</v>
      </c>
      <c r="E422" s="1164">
        <v>6000</v>
      </c>
      <c r="F422" s="1151" t="s">
        <v>5563</v>
      </c>
      <c r="G422" s="759" t="s">
        <v>5564</v>
      </c>
      <c r="H422" s="1021" t="s">
        <v>4239</v>
      </c>
      <c r="I422" s="1021" t="s">
        <v>4195</v>
      </c>
      <c r="J422" s="1150" t="s">
        <v>4235</v>
      </c>
      <c r="K422" s="1152">
        <v>6</v>
      </c>
      <c r="L422" s="1151">
        <v>12</v>
      </c>
      <c r="M422" s="1164">
        <v>72000</v>
      </c>
      <c r="N422" s="1151">
        <v>2</v>
      </c>
      <c r="O422" s="1152">
        <v>6</v>
      </c>
      <c r="P422" s="1180">
        <v>36000</v>
      </c>
    </row>
    <row r="423" spans="1:16" x14ac:dyDescent="0.2">
      <c r="A423" s="1179" t="s">
        <v>3910</v>
      </c>
      <c r="B423" s="1149" t="s">
        <v>13070</v>
      </c>
      <c r="C423" s="1149" t="s">
        <v>65</v>
      </c>
      <c r="D423" s="1150" t="s">
        <v>4279</v>
      </c>
      <c r="E423" s="1164">
        <v>8000</v>
      </c>
      <c r="F423" s="1151" t="s">
        <v>5565</v>
      </c>
      <c r="G423" s="759" t="s">
        <v>5566</v>
      </c>
      <c r="H423" s="1021" t="s">
        <v>4552</v>
      </c>
      <c r="I423" s="1021" t="s">
        <v>4195</v>
      </c>
      <c r="J423" s="1150" t="s">
        <v>5567</v>
      </c>
      <c r="K423" s="1152">
        <v>6</v>
      </c>
      <c r="L423" s="1151">
        <v>12</v>
      </c>
      <c r="M423" s="1164">
        <v>96000</v>
      </c>
      <c r="N423" s="1151">
        <v>2</v>
      </c>
      <c r="O423" s="1152">
        <v>6</v>
      </c>
      <c r="P423" s="1180">
        <v>48000</v>
      </c>
    </row>
    <row r="424" spans="1:16" ht="22.5" x14ac:dyDescent="0.2">
      <c r="A424" s="1179" t="s">
        <v>3910</v>
      </c>
      <c r="B424" s="1149" t="s">
        <v>13070</v>
      </c>
      <c r="C424" s="1149" t="s">
        <v>65</v>
      </c>
      <c r="D424" s="1150" t="s">
        <v>5568</v>
      </c>
      <c r="E424" s="1164">
        <v>6500</v>
      </c>
      <c r="F424" s="1151" t="s">
        <v>5569</v>
      </c>
      <c r="G424" s="759" t="s">
        <v>5570</v>
      </c>
      <c r="H424" s="1021" t="s">
        <v>4206</v>
      </c>
      <c r="I424" s="1021" t="s">
        <v>4195</v>
      </c>
      <c r="J424" s="1150" t="s">
        <v>4243</v>
      </c>
      <c r="K424" s="1152">
        <v>1</v>
      </c>
      <c r="L424" s="1151">
        <v>3</v>
      </c>
      <c r="M424" s="1164">
        <v>19283.330000000002</v>
      </c>
      <c r="N424" s="1151"/>
      <c r="O424" s="1152" t="s">
        <v>4197</v>
      </c>
      <c r="P424" s="1180" t="s">
        <v>4197</v>
      </c>
    </row>
    <row r="425" spans="1:16" ht="22.5" x14ac:dyDescent="0.2">
      <c r="A425" s="1179" t="s">
        <v>3910</v>
      </c>
      <c r="B425" s="1149" t="s">
        <v>13070</v>
      </c>
      <c r="C425" s="1149" t="s">
        <v>65</v>
      </c>
      <c r="D425" s="1150" t="s">
        <v>5212</v>
      </c>
      <c r="E425" s="1164">
        <v>4000</v>
      </c>
      <c r="F425" s="1151" t="s">
        <v>5571</v>
      </c>
      <c r="G425" s="759" t="s">
        <v>5572</v>
      </c>
      <c r="H425" s="1021" t="s">
        <v>4981</v>
      </c>
      <c r="I425" s="1021" t="s">
        <v>4274</v>
      </c>
      <c r="J425" s="1150" t="s">
        <v>5573</v>
      </c>
      <c r="K425" s="1152">
        <v>1</v>
      </c>
      <c r="L425" s="1151">
        <v>2</v>
      </c>
      <c r="M425" s="1164">
        <v>6666.67</v>
      </c>
      <c r="N425" s="1151">
        <v>2</v>
      </c>
      <c r="O425" s="1152">
        <v>6</v>
      </c>
      <c r="P425" s="1180">
        <v>24000</v>
      </c>
    </row>
    <row r="426" spans="1:16" x14ac:dyDescent="0.2">
      <c r="A426" s="1179" t="s">
        <v>3910</v>
      </c>
      <c r="B426" s="1149" t="s">
        <v>13070</v>
      </c>
      <c r="C426" s="1149" t="s">
        <v>65</v>
      </c>
      <c r="D426" s="1150" t="s">
        <v>5574</v>
      </c>
      <c r="E426" s="1164">
        <v>8000</v>
      </c>
      <c r="F426" s="1151" t="s">
        <v>5575</v>
      </c>
      <c r="G426" s="759" t="s">
        <v>5576</v>
      </c>
      <c r="H426" s="1021" t="s">
        <v>4206</v>
      </c>
      <c r="I426" s="1021" t="s">
        <v>4274</v>
      </c>
      <c r="J426" s="1150" t="s">
        <v>5386</v>
      </c>
      <c r="K426" s="1152">
        <v>6</v>
      </c>
      <c r="L426" s="1151">
        <v>12</v>
      </c>
      <c r="M426" s="1164">
        <v>96000</v>
      </c>
      <c r="N426" s="1151">
        <v>2</v>
      </c>
      <c r="O426" s="1152">
        <v>6</v>
      </c>
      <c r="P426" s="1180">
        <v>48000</v>
      </c>
    </row>
    <row r="427" spans="1:16" x14ac:dyDescent="0.2">
      <c r="A427" s="1179" t="s">
        <v>3910</v>
      </c>
      <c r="B427" s="1149" t="s">
        <v>13070</v>
      </c>
      <c r="C427" s="1149" t="s">
        <v>65</v>
      </c>
      <c r="D427" s="1150" t="s">
        <v>5577</v>
      </c>
      <c r="E427" s="1164">
        <v>12000</v>
      </c>
      <c r="F427" s="1151" t="s">
        <v>5578</v>
      </c>
      <c r="G427" s="759" t="s">
        <v>5579</v>
      </c>
      <c r="H427" s="1021" t="s">
        <v>4239</v>
      </c>
      <c r="I427" s="1021" t="s">
        <v>4287</v>
      </c>
      <c r="J427" s="1150" t="s">
        <v>4235</v>
      </c>
      <c r="K427" s="1152">
        <v>1</v>
      </c>
      <c r="L427" s="1151">
        <v>2</v>
      </c>
      <c r="M427" s="1164">
        <v>20000</v>
      </c>
      <c r="N427" s="1151">
        <v>3</v>
      </c>
      <c r="O427" s="1152">
        <v>6</v>
      </c>
      <c r="P427" s="1180">
        <v>72000</v>
      </c>
    </row>
    <row r="428" spans="1:16" x14ac:dyDescent="0.2">
      <c r="A428" s="1179" t="s">
        <v>3910</v>
      </c>
      <c r="B428" s="1149" t="s">
        <v>13070</v>
      </c>
      <c r="C428" s="1149" t="s">
        <v>65</v>
      </c>
      <c r="D428" s="1150" t="s">
        <v>5580</v>
      </c>
      <c r="E428" s="1164">
        <v>7000</v>
      </c>
      <c r="F428" s="1151" t="s">
        <v>5581</v>
      </c>
      <c r="G428" s="759" t="s">
        <v>5582</v>
      </c>
      <c r="H428" s="1021" t="s">
        <v>5396</v>
      </c>
      <c r="I428" s="1021" t="s">
        <v>4274</v>
      </c>
      <c r="J428" s="1150" t="s">
        <v>5583</v>
      </c>
      <c r="K428" s="1152">
        <v>4</v>
      </c>
      <c r="L428" s="1151">
        <v>8</v>
      </c>
      <c r="M428" s="1164">
        <v>54705.13</v>
      </c>
      <c r="N428" s="1151"/>
      <c r="O428" s="1152" t="s">
        <v>4197</v>
      </c>
      <c r="P428" s="1180" t="s">
        <v>4197</v>
      </c>
    </row>
    <row r="429" spans="1:16" ht="22.5" x14ac:dyDescent="0.2">
      <c r="A429" s="1179" t="s">
        <v>3910</v>
      </c>
      <c r="B429" s="1149" t="s">
        <v>13070</v>
      </c>
      <c r="C429" s="1149" t="s">
        <v>65</v>
      </c>
      <c r="D429" s="1150" t="s">
        <v>5212</v>
      </c>
      <c r="E429" s="1164">
        <v>3000</v>
      </c>
      <c r="F429" s="1151" t="s">
        <v>5584</v>
      </c>
      <c r="G429" s="759" t="s">
        <v>5585</v>
      </c>
      <c r="H429" s="1021" t="s">
        <v>4357</v>
      </c>
      <c r="I429" s="1021" t="s">
        <v>3042</v>
      </c>
      <c r="J429" s="1150" t="s">
        <v>4358</v>
      </c>
      <c r="K429" s="1152">
        <v>5</v>
      </c>
      <c r="L429" s="1151">
        <v>12</v>
      </c>
      <c r="M429" s="1164">
        <v>35900</v>
      </c>
      <c r="N429" s="1151">
        <v>2</v>
      </c>
      <c r="O429" s="1152">
        <v>6</v>
      </c>
      <c r="P429" s="1180">
        <v>18000</v>
      </c>
    </row>
    <row r="430" spans="1:16" x14ac:dyDescent="0.2">
      <c r="A430" s="1179" t="s">
        <v>3910</v>
      </c>
      <c r="B430" s="1149" t="s">
        <v>13070</v>
      </c>
      <c r="C430" s="1149" t="s">
        <v>65</v>
      </c>
      <c r="D430" s="1150" t="s">
        <v>4842</v>
      </c>
      <c r="E430" s="1164">
        <v>10000</v>
      </c>
      <c r="F430" s="1151" t="s">
        <v>5586</v>
      </c>
      <c r="G430" s="759" t="s">
        <v>5587</v>
      </c>
      <c r="H430" s="1021" t="s">
        <v>4206</v>
      </c>
      <c r="I430" s="1021" t="s">
        <v>4195</v>
      </c>
      <c r="J430" s="1150" t="s">
        <v>4207</v>
      </c>
      <c r="K430" s="1152">
        <v>6</v>
      </c>
      <c r="L430" s="1151">
        <v>12</v>
      </c>
      <c r="M430" s="1164">
        <v>120000</v>
      </c>
      <c r="N430" s="1151">
        <v>2</v>
      </c>
      <c r="O430" s="1152">
        <v>6</v>
      </c>
      <c r="P430" s="1180">
        <v>60000</v>
      </c>
    </row>
    <row r="431" spans="1:16" x14ac:dyDescent="0.2">
      <c r="A431" s="1179" t="s">
        <v>3910</v>
      </c>
      <c r="B431" s="1149" t="s">
        <v>13070</v>
      </c>
      <c r="C431" s="1149" t="s">
        <v>65</v>
      </c>
      <c r="D431" s="1150" t="s">
        <v>4213</v>
      </c>
      <c r="E431" s="1164">
        <v>4500</v>
      </c>
      <c r="F431" s="1151" t="s">
        <v>5588</v>
      </c>
      <c r="G431" s="759" t="s">
        <v>5589</v>
      </c>
      <c r="H431" s="1021" t="s">
        <v>4211</v>
      </c>
      <c r="I431" s="1021" t="s">
        <v>4195</v>
      </c>
      <c r="J431" s="1150" t="s">
        <v>4216</v>
      </c>
      <c r="K431" s="1152">
        <v>1</v>
      </c>
      <c r="L431" s="1151">
        <v>6</v>
      </c>
      <c r="M431" s="1164">
        <v>27000</v>
      </c>
      <c r="N431" s="1151"/>
      <c r="O431" s="1152" t="s">
        <v>4197</v>
      </c>
      <c r="P431" s="1180" t="s">
        <v>4197</v>
      </c>
    </row>
    <row r="432" spans="1:16" x14ac:dyDescent="0.2">
      <c r="A432" s="1179" t="s">
        <v>3910</v>
      </c>
      <c r="B432" s="1149" t="s">
        <v>13070</v>
      </c>
      <c r="C432" s="1149" t="s">
        <v>65</v>
      </c>
      <c r="D432" s="1150" t="s">
        <v>4367</v>
      </c>
      <c r="E432" s="1164">
        <v>12000</v>
      </c>
      <c r="F432" s="1151" t="s">
        <v>5590</v>
      </c>
      <c r="G432" s="759" t="s">
        <v>5591</v>
      </c>
      <c r="H432" s="1021" t="s">
        <v>4206</v>
      </c>
      <c r="I432" s="1021" t="s">
        <v>4287</v>
      </c>
      <c r="J432" s="1150" t="s">
        <v>4243</v>
      </c>
      <c r="K432" s="1152">
        <v>1</v>
      </c>
      <c r="L432" s="1151">
        <v>3</v>
      </c>
      <c r="M432" s="1164">
        <v>27600</v>
      </c>
      <c r="N432" s="1151">
        <v>2</v>
      </c>
      <c r="O432" s="1152">
        <v>6</v>
      </c>
      <c r="P432" s="1180">
        <v>72000</v>
      </c>
    </row>
    <row r="433" spans="1:16" x14ac:dyDescent="0.2">
      <c r="A433" s="1179" t="s">
        <v>3910</v>
      </c>
      <c r="B433" s="1149" t="s">
        <v>13070</v>
      </c>
      <c r="C433" s="1149" t="s">
        <v>65</v>
      </c>
      <c r="D433" s="1150" t="s">
        <v>5592</v>
      </c>
      <c r="E433" s="1164">
        <v>1500</v>
      </c>
      <c r="F433" s="1151" t="s">
        <v>5593</v>
      </c>
      <c r="G433" s="759" t="s">
        <v>5594</v>
      </c>
      <c r="H433" s="1021" t="s">
        <v>4357</v>
      </c>
      <c r="I433" s="1021" t="s">
        <v>3042</v>
      </c>
      <c r="J433" s="1150" t="s">
        <v>4358</v>
      </c>
      <c r="K433" s="1152">
        <v>6</v>
      </c>
      <c r="L433" s="1151">
        <v>12</v>
      </c>
      <c r="M433" s="1164">
        <v>17767</v>
      </c>
      <c r="N433" s="1151">
        <v>2</v>
      </c>
      <c r="O433" s="1152">
        <v>3</v>
      </c>
      <c r="P433" s="1180">
        <v>4500</v>
      </c>
    </row>
    <row r="434" spans="1:16" ht="22.5" x14ac:dyDescent="0.2">
      <c r="A434" s="1179" t="s">
        <v>3910</v>
      </c>
      <c r="B434" s="1149" t="s">
        <v>13070</v>
      </c>
      <c r="C434" s="1149" t="s">
        <v>65</v>
      </c>
      <c r="D434" s="1150" t="s">
        <v>5520</v>
      </c>
      <c r="E434" s="1164">
        <v>5000</v>
      </c>
      <c r="F434" s="1151" t="s">
        <v>5595</v>
      </c>
      <c r="G434" s="759" t="s">
        <v>5596</v>
      </c>
      <c r="H434" s="1021" t="s">
        <v>4349</v>
      </c>
      <c r="I434" s="1021" t="s">
        <v>4274</v>
      </c>
      <c r="J434" s="1150" t="s">
        <v>5597</v>
      </c>
      <c r="K434" s="1152">
        <v>6</v>
      </c>
      <c r="L434" s="1151">
        <v>12</v>
      </c>
      <c r="M434" s="1164">
        <v>64833.33</v>
      </c>
      <c r="N434" s="1151">
        <v>2</v>
      </c>
      <c r="O434" s="1152">
        <v>6</v>
      </c>
      <c r="P434" s="1180">
        <v>48000</v>
      </c>
    </row>
    <row r="435" spans="1:16" x14ac:dyDescent="0.2">
      <c r="A435" s="1179" t="s">
        <v>3910</v>
      </c>
      <c r="B435" s="1149" t="s">
        <v>13070</v>
      </c>
      <c r="C435" s="1149" t="s">
        <v>65</v>
      </c>
      <c r="D435" s="1150" t="s">
        <v>5598</v>
      </c>
      <c r="E435" s="1164">
        <v>5000</v>
      </c>
      <c r="F435" s="1151" t="s">
        <v>5599</v>
      </c>
      <c r="G435" s="759" t="s">
        <v>5600</v>
      </c>
      <c r="H435" s="1021" t="s">
        <v>4239</v>
      </c>
      <c r="I435" s="1021" t="s">
        <v>4195</v>
      </c>
      <c r="J435" s="1150" t="s">
        <v>4235</v>
      </c>
      <c r="K435" s="1152">
        <v>6</v>
      </c>
      <c r="L435" s="1151">
        <v>12</v>
      </c>
      <c r="M435" s="1164">
        <v>60000</v>
      </c>
      <c r="N435" s="1151">
        <v>2</v>
      </c>
      <c r="O435" s="1152">
        <v>6</v>
      </c>
      <c r="P435" s="1180">
        <v>30000</v>
      </c>
    </row>
    <row r="436" spans="1:16" x14ac:dyDescent="0.2">
      <c r="A436" s="1179" t="s">
        <v>3910</v>
      </c>
      <c r="B436" s="1149" t="s">
        <v>13070</v>
      </c>
      <c r="C436" s="1149" t="s">
        <v>65</v>
      </c>
      <c r="D436" s="1150" t="s">
        <v>5601</v>
      </c>
      <c r="E436" s="1164">
        <v>10000</v>
      </c>
      <c r="F436" s="1151" t="s">
        <v>5602</v>
      </c>
      <c r="G436" s="759" t="s">
        <v>5603</v>
      </c>
      <c r="H436" s="1021" t="s">
        <v>4422</v>
      </c>
      <c r="I436" s="1021" t="s">
        <v>4274</v>
      </c>
      <c r="J436" s="1150" t="s">
        <v>4545</v>
      </c>
      <c r="K436" s="1152">
        <v>1</v>
      </c>
      <c r="L436" s="1151">
        <v>1</v>
      </c>
      <c r="M436" s="1164">
        <v>10000</v>
      </c>
      <c r="N436" s="1151"/>
      <c r="O436" s="1152" t="s">
        <v>4197</v>
      </c>
      <c r="P436" s="1180" t="s">
        <v>4197</v>
      </c>
    </row>
    <row r="437" spans="1:16" x14ac:dyDescent="0.2">
      <c r="A437" s="1179" t="s">
        <v>3910</v>
      </c>
      <c r="B437" s="1149" t="s">
        <v>13070</v>
      </c>
      <c r="C437" s="1149" t="s">
        <v>65</v>
      </c>
      <c r="D437" s="1150" t="s">
        <v>5604</v>
      </c>
      <c r="E437" s="1164">
        <v>8000</v>
      </c>
      <c r="F437" s="1151" t="s">
        <v>5605</v>
      </c>
      <c r="G437" s="759" t="s">
        <v>5606</v>
      </c>
      <c r="H437" s="1021" t="s">
        <v>4267</v>
      </c>
      <c r="I437" s="1021" t="s">
        <v>4195</v>
      </c>
      <c r="J437" s="1150" t="s">
        <v>5227</v>
      </c>
      <c r="K437" s="1152">
        <v>5</v>
      </c>
      <c r="L437" s="1151">
        <v>8</v>
      </c>
      <c r="M437" s="1164">
        <v>57310.46</v>
      </c>
      <c r="N437" s="1151"/>
      <c r="O437" s="1152" t="s">
        <v>4197</v>
      </c>
      <c r="P437" s="1180" t="s">
        <v>4197</v>
      </c>
    </row>
    <row r="438" spans="1:16" x14ac:dyDescent="0.2">
      <c r="A438" s="1179" t="s">
        <v>3910</v>
      </c>
      <c r="B438" s="1149" t="s">
        <v>13070</v>
      </c>
      <c r="C438" s="1149" t="s">
        <v>65</v>
      </c>
      <c r="D438" s="1150" t="s">
        <v>5607</v>
      </c>
      <c r="E438" s="1164">
        <v>6000</v>
      </c>
      <c r="F438" s="1151" t="s">
        <v>5608</v>
      </c>
      <c r="G438" s="759" t="s">
        <v>5609</v>
      </c>
      <c r="H438" s="1021" t="s">
        <v>4337</v>
      </c>
      <c r="I438" s="1021" t="s">
        <v>4195</v>
      </c>
      <c r="J438" s="1150" t="s">
        <v>4459</v>
      </c>
      <c r="K438" s="1152">
        <v>5</v>
      </c>
      <c r="L438" s="1151">
        <v>12</v>
      </c>
      <c r="M438" s="1164">
        <v>71800</v>
      </c>
      <c r="N438" s="1151">
        <v>2</v>
      </c>
      <c r="O438" s="1152">
        <v>6</v>
      </c>
      <c r="P438" s="1180">
        <v>36000</v>
      </c>
    </row>
    <row r="439" spans="1:16" ht="22.5" x14ac:dyDescent="0.2">
      <c r="A439" s="1179" t="s">
        <v>3910</v>
      </c>
      <c r="B439" s="1149" t="s">
        <v>13070</v>
      </c>
      <c r="C439" s="1149" t="s">
        <v>65</v>
      </c>
      <c r="D439" s="1150" t="s">
        <v>5610</v>
      </c>
      <c r="E439" s="1164">
        <v>9500</v>
      </c>
      <c r="F439" s="1151" t="s">
        <v>5611</v>
      </c>
      <c r="G439" s="759" t="s">
        <v>5612</v>
      </c>
      <c r="H439" s="1021" t="s">
        <v>5613</v>
      </c>
      <c r="I439" s="1021" t="s">
        <v>4274</v>
      </c>
      <c r="J439" s="1150" t="s">
        <v>5310</v>
      </c>
      <c r="K439" s="1152">
        <v>6</v>
      </c>
      <c r="L439" s="1151">
        <v>10</v>
      </c>
      <c r="M439" s="1164">
        <v>93733.33</v>
      </c>
      <c r="N439" s="1151">
        <v>1</v>
      </c>
      <c r="O439" s="1152">
        <v>1</v>
      </c>
      <c r="P439" s="1180">
        <v>9500</v>
      </c>
    </row>
    <row r="440" spans="1:16" x14ac:dyDescent="0.2">
      <c r="A440" s="1179" t="s">
        <v>3910</v>
      </c>
      <c r="B440" s="1149" t="s">
        <v>13070</v>
      </c>
      <c r="C440" s="1149" t="s">
        <v>65</v>
      </c>
      <c r="D440" s="1150" t="s">
        <v>5614</v>
      </c>
      <c r="E440" s="1164">
        <v>10000</v>
      </c>
      <c r="F440" s="1151" t="s">
        <v>5615</v>
      </c>
      <c r="G440" s="759" t="s">
        <v>5616</v>
      </c>
      <c r="H440" s="1021" t="s">
        <v>4206</v>
      </c>
      <c r="I440" s="1021" t="s">
        <v>4287</v>
      </c>
      <c r="J440" s="1150" t="s">
        <v>4243</v>
      </c>
      <c r="K440" s="1152">
        <v>1</v>
      </c>
      <c r="L440" s="1151">
        <v>2</v>
      </c>
      <c r="M440" s="1164">
        <v>16000</v>
      </c>
      <c r="N440" s="1151">
        <v>2</v>
      </c>
      <c r="O440" s="1152">
        <v>6</v>
      </c>
      <c r="P440" s="1180">
        <v>60000</v>
      </c>
    </row>
    <row r="441" spans="1:16" x14ac:dyDescent="0.2">
      <c r="A441" s="1179" t="s">
        <v>3910</v>
      </c>
      <c r="B441" s="1149" t="s">
        <v>13070</v>
      </c>
      <c r="C441" s="1149" t="s">
        <v>65</v>
      </c>
      <c r="D441" s="1150" t="s">
        <v>5617</v>
      </c>
      <c r="E441" s="1164">
        <v>5500</v>
      </c>
      <c r="F441" s="1151" t="s">
        <v>5618</v>
      </c>
      <c r="G441" s="759" t="s">
        <v>5619</v>
      </c>
      <c r="H441" s="1021" t="s">
        <v>4914</v>
      </c>
      <c r="I441" s="1021" t="s">
        <v>4274</v>
      </c>
      <c r="J441" s="1150" t="s">
        <v>5620</v>
      </c>
      <c r="K441" s="1152">
        <v>6</v>
      </c>
      <c r="L441" s="1151">
        <v>12</v>
      </c>
      <c r="M441" s="1164">
        <v>66000</v>
      </c>
      <c r="N441" s="1151">
        <v>2</v>
      </c>
      <c r="O441" s="1152">
        <v>6</v>
      </c>
      <c r="P441" s="1180">
        <v>33000</v>
      </c>
    </row>
    <row r="442" spans="1:16" x14ac:dyDescent="0.2">
      <c r="A442" s="1179" t="s">
        <v>3910</v>
      </c>
      <c r="B442" s="1149" t="s">
        <v>13070</v>
      </c>
      <c r="C442" s="1149" t="s">
        <v>65</v>
      </c>
      <c r="D442" s="1150" t="s">
        <v>5621</v>
      </c>
      <c r="E442" s="1164">
        <v>7000</v>
      </c>
      <c r="F442" s="1151" t="s">
        <v>5622</v>
      </c>
      <c r="G442" s="759" t="s">
        <v>5623</v>
      </c>
      <c r="H442" s="1021" t="s">
        <v>4596</v>
      </c>
      <c r="I442" s="1021" t="s">
        <v>4274</v>
      </c>
      <c r="J442" s="1150" t="s">
        <v>5624</v>
      </c>
      <c r="K442" s="1152">
        <v>6</v>
      </c>
      <c r="L442" s="1151">
        <v>12</v>
      </c>
      <c r="M442" s="1164">
        <v>84000</v>
      </c>
      <c r="N442" s="1151">
        <v>2</v>
      </c>
      <c r="O442" s="1152">
        <v>6</v>
      </c>
      <c r="P442" s="1180">
        <v>42000</v>
      </c>
    </row>
    <row r="443" spans="1:16" ht="22.5" x14ac:dyDescent="0.2">
      <c r="A443" s="1179" t="s">
        <v>3910</v>
      </c>
      <c r="B443" s="1149" t="s">
        <v>13070</v>
      </c>
      <c r="C443" s="1149" t="s">
        <v>65</v>
      </c>
      <c r="D443" s="1150" t="s">
        <v>4213</v>
      </c>
      <c r="E443" s="1164">
        <v>5000</v>
      </c>
      <c r="F443" s="1151" t="s">
        <v>5625</v>
      </c>
      <c r="G443" s="759" t="s">
        <v>5626</v>
      </c>
      <c r="H443" s="1021" t="s">
        <v>4314</v>
      </c>
      <c r="I443" s="1021" t="s">
        <v>4195</v>
      </c>
      <c r="J443" s="1150" t="s">
        <v>4381</v>
      </c>
      <c r="K443" s="1152">
        <v>2</v>
      </c>
      <c r="L443" s="1151">
        <v>7</v>
      </c>
      <c r="M443" s="1164">
        <v>34190.71</v>
      </c>
      <c r="N443" s="1151"/>
      <c r="O443" s="1152" t="s">
        <v>4197</v>
      </c>
      <c r="P443" s="1180" t="s">
        <v>4197</v>
      </c>
    </row>
    <row r="444" spans="1:16" x14ac:dyDescent="0.2">
      <c r="A444" s="1179" t="s">
        <v>3910</v>
      </c>
      <c r="B444" s="1149" t="s">
        <v>13070</v>
      </c>
      <c r="C444" s="1149" t="s">
        <v>65</v>
      </c>
      <c r="D444" s="1150" t="s">
        <v>4259</v>
      </c>
      <c r="E444" s="1164">
        <v>3500</v>
      </c>
      <c r="F444" s="1151" t="s">
        <v>5627</v>
      </c>
      <c r="G444" s="759" t="s">
        <v>5628</v>
      </c>
      <c r="H444" s="1021" t="s">
        <v>4422</v>
      </c>
      <c r="I444" s="1021" t="s">
        <v>4252</v>
      </c>
      <c r="J444" s="1150" t="s">
        <v>5629</v>
      </c>
      <c r="K444" s="1152">
        <v>6</v>
      </c>
      <c r="L444" s="1151">
        <v>12</v>
      </c>
      <c r="M444" s="1164">
        <v>40407</v>
      </c>
      <c r="N444" s="1151">
        <v>2</v>
      </c>
      <c r="O444" s="1152">
        <v>6</v>
      </c>
      <c r="P444" s="1180">
        <v>21000</v>
      </c>
    </row>
    <row r="445" spans="1:16" ht="22.5" x14ac:dyDescent="0.2">
      <c r="A445" s="1179" t="s">
        <v>3910</v>
      </c>
      <c r="B445" s="1149" t="s">
        <v>13070</v>
      </c>
      <c r="C445" s="1149" t="s">
        <v>65</v>
      </c>
      <c r="D445" s="1150" t="s">
        <v>5314</v>
      </c>
      <c r="E445" s="1164">
        <v>2500</v>
      </c>
      <c r="F445" s="1151" t="s">
        <v>5630</v>
      </c>
      <c r="G445" s="759" t="s">
        <v>5631</v>
      </c>
      <c r="H445" s="1021" t="s">
        <v>4257</v>
      </c>
      <c r="I445" s="1021" t="s">
        <v>4274</v>
      </c>
      <c r="J445" s="1150" t="s">
        <v>4824</v>
      </c>
      <c r="K445" s="1152">
        <v>6</v>
      </c>
      <c r="L445" s="1151">
        <v>12</v>
      </c>
      <c r="M445" s="1164">
        <v>29916.67</v>
      </c>
      <c r="N445" s="1151">
        <v>2</v>
      </c>
      <c r="O445" s="1152">
        <v>6</v>
      </c>
      <c r="P445" s="1180">
        <v>14931</v>
      </c>
    </row>
    <row r="446" spans="1:16" ht="22.5" x14ac:dyDescent="0.2">
      <c r="A446" s="1179" t="s">
        <v>3910</v>
      </c>
      <c r="B446" s="1149" t="s">
        <v>13070</v>
      </c>
      <c r="C446" s="1149" t="s">
        <v>65</v>
      </c>
      <c r="D446" s="1150" t="s">
        <v>5632</v>
      </c>
      <c r="E446" s="1164">
        <v>4000</v>
      </c>
      <c r="F446" s="1151" t="s">
        <v>5633</v>
      </c>
      <c r="G446" s="759" t="s">
        <v>5634</v>
      </c>
      <c r="H446" s="1021" t="s">
        <v>4314</v>
      </c>
      <c r="I446" s="1021" t="s">
        <v>4195</v>
      </c>
      <c r="J446" s="1150" t="s">
        <v>4315</v>
      </c>
      <c r="K446" s="1152">
        <v>6</v>
      </c>
      <c r="L446" s="1151">
        <v>12</v>
      </c>
      <c r="M446" s="1164">
        <v>48000</v>
      </c>
      <c r="N446" s="1151">
        <v>2</v>
      </c>
      <c r="O446" s="1152">
        <v>6</v>
      </c>
      <c r="P446" s="1180">
        <v>24000</v>
      </c>
    </row>
    <row r="447" spans="1:16" ht="22.5" x14ac:dyDescent="0.2">
      <c r="A447" s="1179" t="s">
        <v>3910</v>
      </c>
      <c r="B447" s="1149" t="s">
        <v>13070</v>
      </c>
      <c r="C447" s="1149" t="s">
        <v>65</v>
      </c>
      <c r="D447" s="1150" t="s">
        <v>5635</v>
      </c>
      <c r="E447" s="1164">
        <v>7000</v>
      </c>
      <c r="F447" s="1151" t="s">
        <v>5636</v>
      </c>
      <c r="G447" s="759" t="s">
        <v>5637</v>
      </c>
      <c r="H447" s="1021" t="s">
        <v>4239</v>
      </c>
      <c r="I447" s="1021" t="s">
        <v>4195</v>
      </c>
      <c r="J447" s="1150" t="s">
        <v>4235</v>
      </c>
      <c r="K447" s="1152">
        <v>3</v>
      </c>
      <c r="L447" s="1151">
        <v>7</v>
      </c>
      <c r="M447" s="1164">
        <v>47866.99</v>
      </c>
      <c r="N447" s="1151"/>
      <c r="O447" s="1152" t="s">
        <v>4197</v>
      </c>
      <c r="P447" s="1180" t="s">
        <v>4197</v>
      </c>
    </row>
    <row r="448" spans="1:16" x14ac:dyDescent="0.2">
      <c r="A448" s="1179" t="s">
        <v>3910</v>
      </c>
      <c r="B448" s="1149" t="s">
        <v>13070</v>
      </c>
      <c r="C448" s="1149" t="s">
        <v>65</v>
      </c>
      <c r="D448" s="1150" t="s">
        <v>4546</v>
      </c>
      <c r="E448" s="1164">
        <v>2200</v>
      </c>
      <c r="F448" s="1151" t="s">
        <v>5638</v>
      </c>
      <c r="G448" s="759" t="s">
        <v>5639</v>
      </c>
      <c r="H448" s="1021" t="s">
        <v>4357</v>
      </c>
      <c r="I448" s="1021" t="s">
        <v>3042</v>
      </c>
      <c r="J448" s="1150" t="s">
        <v>4358</v>
      </c>
      <c r="K448" s="1152">
        <v>5</v>
      </c>
      <c r="L448" s="1151">
        <v>12</v>
      </c>
      <c r="M448" s="1164">
        <v>26400</v>
      </c>
      <c r="N448" s="1151">
        <v>2</v>
      </c>
      <c r="O448" s="1152">
        <v>6</v>
      </c>
      <c r="P448" s="1180">
        <v>13200</v>
      </c>
    </row>
    <row r="449" spans="1:16" x14ac:dyDescent="0.2">
      <c r="A449" s="1179" t="s">
        <v>3910</v>
      </c>
      <c r="B449" s="1149" t="s">
        <v>13070</v>
      </c>
      <c r="C449" s="1149" t="s">
        <v>65</v>
      </c>
      <c r="D449" s="1150" t="s">
        <v>5640</v>
      </c>
      <c r="E449" s="1164">
        <v>7000</v>
      </c>
      <c r="F449" s="1151" t="s">
        <v>5641</v>
      </c>
      <c r="G449" s="759" t="s">
        <v>5642</v>
      </c>
      <c r="H449" s="1021" t="s">
        <v>4206</v>
      </c>
      <c r="I449" s="1021" t="s">
        <v>4195</v>
      </c>
      <c r="J449" s="1150" t="s">
        <v>4243</v>
      </c>
      <c r="K449" s="1152">
        <v>6</v>
      </c>
      <c r="L449" s="1151">
        <v>12</v>
      </c>
      <c r="M449" s="1164">
        <v>83766.67</v>
      </c>
      <c r="N449" s="1151">
        <v>2</v>
      </c>
      <c r="O449" s="1152">
        <v>6</v>
      </c>
      <c r="P449" s="1180">
        <v>42000</v>
      </c>
    </row>
    <row r="450" spans="1:16" ht="22.5" x14ac:dyDescent="0.2">
      <c r="A450" s="1179" t="s">
        <v>3910</v>
      </c>
      <c r="B450" s="1149" t="s">
        <v>13070</v>
      </c>
      <c r="C450" s="1149" t="s">
        <v>65</v>
      </c>
      <c r="D450" s="1150" t="s">
        <v>5643</v>
      </c>
      <c r="E450" s="1164">
        <v>10000</v>
      </c>
      <c r="F450" s="1151" t="s">
        <v>5644</v>
      </c>
      <c r="G450" s="759" t="s">
        <v>5645</v>
      </c>
      <c r="H450" s="1021" t="s">
        <v>4676</v>
      </c>
      <c r="I450" s="1021" t="s">
        <v>4195</v>
      </c>
      <c r="J450" s="1150" t="s">
        <v>4677</v>
      </c>
      <c r="K450" s="1152">
        <v>1</v>
      </c>
      <c r="L450" s="1151">
        <v>1</v>
      </c>
      <c r="M450" s="1164">
        <v>10000</v>
      </c>
      <c r="N450" s="1151"/>
      <c r="O450" s="1152" t="s">
        <v>4197</v>
      </c>
      <c r="P450" s="1180" t="s">
        <v>4197</v>
      </c>
    </row>
    <row r="451" spans="1:16" x14ac:dyDescent="0.2">
      <c r="A451" s="1179" t="s">
        <v>3910</v>
      </c>
      <c r="B451" s="1149" t="s">
        <v>13070</v>
      </c>
      <c r="C451" s="1149" t="s">
        <v>65</v>
      </c>
      <c r="D451" s="1150" t="s">
        <v>5646</v>
      </c>
      <c r="E451" s="1164">
        <v>6000</v>
      </c>
      <c r="F451" s="1151" t="s">
        <v>5647</v>
      </c>
      <c r="G451" s="759" t="s">
        <v>5648</v>
      </c>
      <c r="H451" s="1021" t="s">
        <v>4981</v>
      </c>
      <c r="I451" s="1021" t="s">
        <v>4287</v>
      </c>
      <c r="J451" s="1150" t="s">
        <v>4766</v>
      </c>
      <c r="K451" s="1152">
        <v>1</v>
      </c>
      <c r="L451" s="1151">
        <v>2</v>
      </c>
      <c r="M451" s="1164">
        <v>7600</v>
      </c>
      <c r="N451" s="1151">
        <v>2</v>
      </c>
      <c r="O451" s="1152">
        <v>6</v>
      </c>
      <c r="P451" s="1180">
        <v>36000</v>
      </c>
    </row>
    <row r="452" spans="1:16" x14ac:dyDescent="0.2">
      <c r="A452" s="1179" t="s">
        <v>3910</v>
      </c>
      <c r="B452" s="1149" t="s">
        <v>13070</v>
      </c>
      <c r="C452" s="1149" t="s">
        <v>65</v>
      </c>
      <c r="D452" s="1150" t="s">
        <v>5649</v>
      </c>
      <c r="E452" s="1164">
        <v>7000</v>
      </c>
      <c r="F452" s="1151" t="s">
        <v>5650</v>
      </c>
      <c r="G452" s="759" t="s">
        <v>5651</v>
      </c>
      <c r="H452" s="1021" t="s">
        <v>5652</v>
      </c>
      <c r="I452" s="1021" t="s">
        <v>4274</v>
      </c>
      <c r="J452" s="1150" t="s">
        <v>5624</v>
      </c>
      <c r="K452" s="1152">
        <v>6</v>
      </c>
      <c r="L452" s="1151">
        <v>12</v>
      </c>
      <c r="M452" s="1164">
        <v>84000</v>
      </c>
      <c r="N452" s="1151">
        <v>2</v>
      </c>
      <c r="O452" s="1152">
        <v>6</v>
      </c>
      <c r="P452" s="1180">
        <v>42000</v>
      </c>
    </row>
    <row r="453" spans="1:16" x14ac:dyDescent="0.2">
      <c r="A453" s="1179" t="s">
        <v>3910</v>
      </c>
      <c r="B453" s="1149" t="s">
        <v>13070</v>
      </c>
      <c r="C453" s="1149" t="s">
        <v>65</v>
      </c>
      <c r="D453" s="1150" t="s">
        <v>4213</v>
      </c>
      <c r="E453" s="1164">
        <v>5000</v>
      </c>
      <c r="F453" s="1151" t="s">
        <v>5653</v>
      </c>
      <c r="G453" s="759" t="s">
        <v>5654</v>
      </c>
      <c r="H453" s="1021" t="s">
        <v>4676</v>
      </c>
      <c r="I453" s="1021" t="s">
        <v>4195</v>
      </c>
      <c r="J453" s="1150" t="s">
        <v>5233</v>
      </c>
      <c r="K453" s="1152">
        <v>5</v>
      </c>
      <c r="L453" s="1151">
        <v>10</v>
      </c>
      <c r="M453" s="1164">
        <v>48843.87</v>
      </c>
      <c r="N453" s="1151"/>
      <c r="O453" s="1152" t="s">
        <v>4197</v>
      </c>
      <c r="P453" s="1180" t="s">
        <v>4197</v>
      </c>
    </row>
    <row r="454" spans="1:16" ht="22.5" x14ac:dyDescent="0.2">
      <c r="A454" s="1179" t="s">
        <v>3910</v>
      </c>
      <c r="B454" s="1149" t="s">
        <v>13070</v>
      </c>
      <c r="C454" s="1149" t="s">
        <v>65</v>
      </c>
      <c r="D454" s="1150" t="s">
        <v>5314</v>
      </c>
      <c r="E454" s="1164">
        <v>2500</v>
      </c>
      <c r="F454" s="1151" t="s">
        <v>5655</v>
      </c>
      <c r="G454" s="759" t="s">
        <v>5656</v>
      </c>
      <c r="H454" s="1021" t="s">
        <v>5657</v>
      </c>
      <c r="I454" s="1021" t="s">
        <v>4274</v>
      </c>
      <c r="J454" s="1150" t="s">
        <v>5658</v>
      </c>
      <c r="K454" s="1152">
        <v>6</v>
      </c>
      <c r="L454" s="1151">
        <v>12</v>
      </c>
      <c r="M454" s="1164">
        <v>29916.67</v>
      </c>
      <c r="N454" s="1151">
        <v>2</v>
      </c>
      <c r="O454" s="1152">
        <v>6</v>
      </c>
      <c r="P454" s="1180">
        <v>15000</v>
      </c>
    </row>
    <row r="455" spans="1:16" x14ac:dyDescent="0.2">
      <c r="A455" s="1179" t="s">
        <v>3910</v>
      </c>
      <c r="B455" s="1149" t="s">
        <v>13070</v>
      </c>
      <c r="C455" s="1149" t="s">
        <v>65</v>
      </c>
      <c r="D455" s="1150" t="s">
        <v>4213</v>
      </c>
      <c r="E455" s="1164">
        <v>6000</v>
      </c>
      <c r="F455" s="1151" t="s">
        <v>5659</v>
      </c>
      <c r="G455" s="759" t="s">
        <v>5660</v>
      </c>
      <c r="H455" s="1021" t="s">
        <v>4206</v>
      </c>
      <c r="I455" s="1021" t="s">
        <v>4195</v>
      </c>
      <c r="J455" s="1150" t="s">
        <v>4243</v>
      </c>
      <c r="K455" s="1152">
        <v>6</v>
      </c>
      <c r="L455" s="1151">
        <v>12</v>
      </c>
      <c r="M455" s="1164">
        <v>72000</v>
      </c>
      <c r="N455" s="1151">
        <v>2</v>
      </c>
      <c r="O455" s="1152">
        <v>6</v>
      </c>
      <c r="P455" s="1180">
        <v>36000</v>
      </c>
    </row>
    <row r="456" spans="1:16" ht="33.75" x14ac:dyDescent="0.2">
      <c r="A456" s="1179" t="s">
        <v>3910</v>
      </c>
      <c r="B456" s="1149" t="s">
        <v>13070</v>
      </c>
      <c r="C456" s="1149" t="s">
        <v>65</v>
      </c>
      <c r="D456" s="1150" t="s">
        <v>5661</v>
      </c>
      <c r="E456" s="1164">
        <v>5000</v>
      </c>
      <c r="F456" s="1151" t="s">
        <v>5662</v>
      </c>
      <c r="G456" s="759" t="s">
        <v>5663</v>
      </c>
      <c r="H456" s="1021" t="s">
        <v>4201</v>
      </c>
      <c r="I456" s="1021" t="s">
        <v>4195</v>
      </c>
      <c r="J456" s="1150" t="s">
        <v>5664</v>
      </c>
      <c r="K456" s="1152">
        <v>6</v>
      </c>
      <c r="L456" s="1151">
        <v>12</v>
      </c>
      <c r="M456" s="1164">
        <v>59833.33</v>
      </c>
      <c r="N456" s="1151">
        <v>2</v>
      </c>
      <c r="O456" s="1152">
        <v>6</v>
      </c>
      <c r="P456" s="1180">
        <v>30000</v>
      </c>
    </row>
    <row r="457" spans="1:16" ht="22.5" x14ac:dyDescent="0.2">
      <c r="A457" s="1179" t="s">
        <v>3910</v>
      </c>
      <c r="B457" s="1149" t="s">
        <v>13070</v>
      </c>
      <c r="C457" s="1149" t="s">
        <v>65</v>
      </c>
      <c r="D457" s="1150" t="s">
        <v>4602</v>
      </c>
      <c r="E457" s="1164">
        <v>10000</v>
      </c>
      <c r="F457" s="1151" t="s">
        <v>5665</v>
      </c>
      <c r="G457" s="759" t="s">
        <v>5666</v>
      </c>
      <c r="H457" s="1021" t="s">
        <v>5667</v>
      </c>
      <c r="I457" s="1021" t="s">
        <v>4195</v>
      </c>
      <c r="J457" s="1150" t="s">
        <v>5668</v>
      </c>
      <c r="K457" s="1152">
        <v>1</v>
      </c>
      <c r="L457" s="1151">
        <v>2</v>
      </c>
      <c r="M457" s="1164">
        <v>13666.67</v>
      </c>
      <c r="N457" s="1151"/>
      <c r="O457" s="1152" t="s">
        <v>4197</v>
      </c>
      <c r="P457" s="1180" t="s">
        <v>4197</v>
      </c>
    </row>
    <row r="458" spans="1:16" x14ac:dyDescent="0.2">
      <c r="A458" s="1179" t="s">
        <v>3910</v>
      </c>
      <c r="B458" s="1149" t="s">
        <v>13070</v>
      </c>
      <c r="C458" s="1149" t="s">
        <v>65</v>
      </c>
      <c r="D458" s="1150" t="s">
        <v>5669</v>
      </c>
      <c r="E458" s="1164">
        <v>7000</v>
      </c>
      <c r="F458" s="1151" t="s">
        <v>5670</v>
      </c>
      <c r="G458" s="759" t="s">
        <v>5671</v>
      </c>
      <c r="H458" s="1021" t="s">
        <v>5672</v>
      </c>
      <c r="I458" s="1021" t="s">
        <v>4274</v>
      </c>
      <c r="J458" s="1150" t="s">
        <v>5583</v>
      </c>
      <c r="K458" s="1152">
        <v>3</v>
      </c>
      <c r="L458" s="1151">
        <v>8</v>
      </c>
      <c r="M458" s="1164">
        <v>54705.13</v>
      </c>
      <c r="N458" s="1151"/>
      <c r="O458" s="1152" t="s">
        <v>4197</v>
      </c>
      <c r="P458" s="1180" t="s">
        <v>4197</v>
      </c>
    </row>
    <row r="459" spans="1:16" x14ac:dyDescent="0.2">
      <c r="A459" s="1179" t="s">
        <v>3910</v>
      </c>
      <c r="B459" s="1149" t="s">
        <v>13070</v>
      </c>
      <c r="C459" s="1149" t="s">
        <v>65</v>
      </c>
      <c r="D459" s="1150" t="s">
        <v>5212</v>
      </c>
      <c r="E459" s="1164">
        <v>4800</v>
      </c>
      <c r="F459" s="1151" t="s">
        <v>5673</v>
      </c>
      <c r="G459" s="759" t="s">
        <v>5674</v>
      </c>
      <c r="H459" s="1021" t="s">
        <v>5675</v>
      </c>
      <c r="I459" s="1021" t="s">
        <v>4252</v>
      </c>
      <c r="J459" s="1150" t="s">
        <v>5676</v>
      </c>
      <c r="K459" s="1152">
        <v>6</v>
      </c>
      <c r="L459" s="1151">
        <v>12</v>
      </c>
      <c r="M459" s="1164">
        <v>57600</v>
      </c>
      <c r="N459" s="1151">
        <v>2</v>
      </c>
      <c r="O459" s="1152">
        <v>6</v>
      </c>
      <c r="P459" s="1180">
        <v>28800</v>
      </c>
    </row>
    <row r="460" spans="1:16" x14ac:dyDescent="0.2">
      <c r="A460" s="1179" t="s">
        <v>3910</v>
      </c>
      <c r="B460" s="1149" t="s">
        <v>13070</v>
      </c>
      <c r="C460" s="1149" t="s">
        <v>65</v>
      </c>
      <c r="D460" s="1150" t="s">
        <v>4248</v>
      </c>
      <c r="E460" s="1164">
        <v>4000</v>
      </c>
      <c r="F460" s="1151" t="s">
        <v>5677</v>
      </c>
      <c r="G460" s="759" t="s">
        <v>5678</v>
      </c>
      <c r="H460" s="1021" t="s">
        <v>4422</v>
      </c>
      <c r="I460" s="1021" t="s">
        <v>4195</v>
      </c>
      <c r="J460" s="1150" t="s">
        <v>4423</v>
      </c>
      <c r="K460" s="1152">
        <v>6</v>
      </c>
      <c r="L460" s="1151">
        <v>12</v>
      </c>
      <c r="M460" s="1164">
        <v>72000</v>
      </c>
      <c r="N460" s="1151">
        <v>2</v>
      </c>
      <c r="O460" s="1152">
        <v>6</v>
      </c>
      <c r="P460" s="1180">
        <v>36000</v>
      </c>
    </row>
    <row r="461" spans="1:16" x14ac:dyDescent="0.2">
      <c r="A461" s="1179" t="s">
        <v>3910</v>
      </c>
      <c r="B461" s="1149" t="s">
        <v>13070</v>
      </c>
      <c r="C461" s="1149" t="s">
        <v>65</v>
      </c>
      <c r="D461" s="1150" t="s">
        <v>5679</v>
      </c>
      <c r="E461" s="1164">
        <v>5500</v>
      </c>
      <c r="F461" s="1151" t="s">
        <v>5680</v>
      </c>
      <c r="G461" s="759" t="s">
        <v>5681</v>
      </c>
      <c r="H461" s="1021" t="s">
        <v>4552</v>
      </c>
      <c r="I461" s="1021" t="s">
        <v>4287</v>
      </c>
      <c r="J461" s="1150" t="s">
        <v>4553</v>
      </c>
      <c r="K461" s="1152">
        <v>1</v>
      </c>
      <c r="L461" s="1151">
        <v>1</v>
      </c>
      <c r="M461" s="1164">
        <v>1650</v>
      </c>
      <c r="N461" s="1151">
        <v>3</v>
      </c>
      <c r="O461" s="1152">
        <v>6</v>
      </c>
      <c r="P461" s="1180">
        <v>33000</v>
      </c>
    </row>
    <row r="462" spans="1:16" ht="22.5" x14ac:dyDescent="0.2">
      <c r="A462" s="1179" t="s">
        <v>3910</v>
      </c>
      <c r="B462" s="1149" t="s">
        <v>13070</v>
      </c>
      <c r="C462" s="1149" t="s">
        <v>65</v>
      </c>
      <c r="D462" s="1150" t="s">
        <v>5682</v>
      </c>
      <c r="E462" s="1164">
        <v>10000</v>
      </c>
      <c r="F462" s="1151" t="s">
        <v>5683</v>
      </c>
      <c r="G462" s="759" t="s">
        <v>5684</v>
      </c>
      <c r="H462" s="1021" t="s">
        <v>4267</v>
      </c>
      <c r="I462" s="1021" t="s">
        <v>4287</v>
      </c>
      <c r="J462" s="1150" t="s">
        <v>5685</v>
      </c>
      <c r="K462" s="1152">
        <v>1</v>
      </c>
      <c r="L462" s="1151">
        <v>2</v>
      </c>
      <c r="M462" s="1164">
        <v>17333.330000000002</v>
      </c>
      <c r="N462" s="1151">
        <v>2</v>
      </c>
      <c r="O462" s="1152">
        <v>6</v>
      </c>
      <c r="P462" s="1180">
        <v>60000</v>
      </c>
    </row>
    <row r="463" spans="1:16" x14ac:dyDescent="0.2">
      <c r="A463" s="1179" t="s">
        <v>3910</v>
      </c>
      <c r="B463" s="1149" t="s">
        <v>13070</v>
      </c>
      <c r="C463" s="1149" t="s">
        <v>65</v>
      </c>
      <c r="D463" s="1150" t="s">
        <v>5686</v>
      </c>
      <c r="E463" s="1164">
        <v>5500</v>
      </c>
      <c r="F463" s="1151" t="s">
        <v>5687</v>
      </c>
      <c r="G463" s="759" t="s">
        <v>5688</v>
      </c>
      <c r="H463" s="1021" t="s">
        <v>4314</v>
      </c>
      <c r="I463" s="1021" t="s">
        <v>4195</v>
      </c>
      <c r="J463" s="1150" t="s">
        <v>4315</v>
      </c>
      <c r="K463" s="1152">
        <v>4</v>
      </c>
      <c r="L463" s="1151">
        <v>12</v>
      </c>
      <c r="M463" s="1164">
        <v>66000</v>
      </c>
      <c r="N463" s="1151">
        <v>2</v>
      </c>
      <c r="O463" s="1152">
        <v>6</v>
      </c>
      <c r="P463" s="1180">
        <v>41850</v>
      </c>
    </row>
    <row r="464" spans="1:16" x14ac:dyDescent="0.2">
      <c r="A464" s="1179" t="s">
        <v>3910</v>
      </c>
      <c r="B464" s="1149" t="s">
        <v>13070</v>
      </c>
      <c r="C464" s="1149" t="s">
        <v>65</v>
      </c>
      <c r="D464" s="1150" t="s">
        <v>5689</v>
      </c>
      <c r="E464" s="1164">
        <v>9000</v>
      </c>
      <c r="F464" s="1151" t="s">
        <v>5690</v>
      </c>
      <c r="G464" s="759" t="s">
        <v>5691</v>
      </c>
      <c r="H464" s="1021" t="s">
        <v>4634</v>
      </c>
      <c r="I464" s="1021" t="s">
        <v>4195</v>
      </c>
      <c r="J464" s="1150" t="s">
        <v>4635</v>
      </c>
      <c r="K464" s="1152">
        <v>1</v>
      </c>
      <c r="L464" s="1151">
        <v>1</v>
      </c>
      <c r="M464" s="1164">
        <v>9000</v>
      </c>
      <c r="N464" s="1151"/>
      <c r="O464" s="1152" t="s">
        <v>4197</v>
      </c>
      <c r="P464" s="1180" t="s">
        <v>4197</v>
      </c>
    </row>
    <row r="465" spans="1:16" x14ac:dyDescent="0.2">
      <c r="A465" s="1179" t="s">
        <v>3910</v>
      </c>
      <c r="B465" s="1149" t="s">
        <v>13070</v>
      </c>
      <c r="C465" s="1149" t="s">
        <v>65</v>
      </c>
      <c r="D465" s="1150" t="s">
        <v>5692</v>
      </c>
      <c r="E465" s="1164">
        <v>5000</v>
      </c>
      <c r="F465" s="1151" t="s">
        <v>5693</v>
      </c>
      <c r="G465" s="759" t="s">
        <v>5694</v>
      </c>
      <c r="H465" s="1021" t="s">
        <v>4466</v>
      </c>
      <c r="I465" s="1021" t="s">
        <v>4274</v>
      </c>
      <c r="J465" s="1150" t="s">
        <v>5695</v>
      </c>
      <c r="K465" s="1152">
        <v>6</v>
      </c>
      <c r="L465" s="1151">
        <v>11</v>
      </c>
      <c r="M465" s="1164">
        <v>52833.33</v>
      </c>
      <c r="N465" s="1151">
        <v>1</v>
      </c>
      <c r="O465" s="1152">
        <v>1</v>
      </c>
      <c r="P465" s="1180">
        <v>5000</v>
      </c>
    </row>
    <row r="466" spans="1:16" x14ac:dyDescent="0.2">
      <c r="A466" s="1179" t="s">
        <v>3910</v>
      </c>
      <c r="B466" s="1149" t="s">
        <v>13070</v>
      </c>
      <c r="C466" s="1149" t="s">
        <v>65</v>
      </c>
      <c r="D466" s="1150" t="s">
        <v>5696</v>
      </c>
      <c r="E466" s="1164">
        <v>7000</v>
      </c>
      <c r="F466" s="1151" t="s">
        <v>5697</v>
      </c>
      <c r="G466" s="759" t="s">
        <v>5698</v>
      </c>
      <c r="H466" s="1021" t="s">
        <v>4206</v>
      </c>
      <c r="I466" s="1021" t="s">
        <v>4195</v>
      </c>
      <c r="J466" s="1150" t="s">
        <v>4207</v>
      </c>
      <c r="K466" s="1152">
        <v>6</v>
      </c>
      <c r="L466" s="1151">
        <v>12</v>
      </c>
      <c r="M466" s="1164">
        <v>81829.759999999995</v>
      </c>
      <c r="N466" s="1151"/>
      <c r="O466" s="1152" t="s">
        <v>4197</v>
      </c>
      <c r="P466" s="1180" t="s">
        <v>4197</v>
      </c>
    </row>
    <row r="467" spans="1:16" x14ac:dyDescent="0.2">
      <c r="A467" s="1179" t="s">
        <v>3910</v>
      </c>
      <c r="B467" s="1149" t="s">
        <v>13070</v>
      </c>
      <c r="C467" s="1149" t="s">
        <v>65</v>
      </c>
      <c r="D467" s="1150" t="s">
        <v>5699</v>
      </c>
      <c r="E467" s="1164">
        <v>5000</v>
      </c>
      <c r="F467" s="1151" t="s">
        <v>5700</v>
      </c>
      <c r="G467" s="759" t="s">
        <v>5701</v>
      </c>
      <c r="H467" s="1021" t="s">
        <v>4206</v>
      </c>
      <c r="I467" s="1021" t="s">
        <v>4195</v>
      </c>
      <c r="J467" s="1150" t="s">
        <v>4207</v>
      </c>
      <c r="K467" s="1152">
        <v>6</v>
      </c>
      <c r="L467" s="1151">
        <v>12</v>
      </c>
      <c r="M467" s="1164">
        <v>60000</v>
      </c>
      <c r="N467" s="1151">
        <v>2</v>
      </c>
      <c r="O467" s="1152">
        <v>5</v>
      </c>
      <c r="P467" s="1180">
        <v>22666.67</v>
      </c>
    </row>
    <row r="468" spans="1:16" x14ac:dyDescent="0.2">
      <c r="A468" s="1179" t="s">
        <v>3910</v>
      </c>
      <c r="B468" s="1149" t="s">
        <v>13070</v>
      </c>
      <c r="C468" s="1149" t="s">
        <v>65</v>
      </c>
      <c r="D468" s="1150" t="s">
        <v>5702</v>
      </c>
      <c r="E468" s="1164">
        <v>7000</v>
      </c>
      <c r="F468" s="1151" t="s">
        <v>5703</v>
      </c>
      <c r="G468" s="759" t="s">
        <v>5704</v>
      </c>
      <c r="H468" s="1021" t="s">
        <v>5705</v>
      </c>
      <c r="I468" s="1021" t="s">
        <v>4274</v>
      </c>
      <c r="J468" s="1150" t="s">
        <v>5706</v>
      </c>
      <c r="K468" s="1152">
        <v>1</v>
      </c>
      <c r="L468" s="1151">
        <v>1</v>
      </c>
      <c r="M468" s="1164">
        <v>7000</v>
      </c>
      <c r="N468" s="1151"/>
      <c r="O468" s="1152" t="s">
        <v>4197</v>
      </c>
      <c r="P468" s="1180" t="s">
        <v>4197</v>
      </c>
    </row>
    <row r="469" spans="1:16" ht="22.5" x14ac:dyDescent="0.2">
      <c r="A469" s="1179" t="s">
        <v>3910</v>
      </c>
      <c r="B469" s="1149" t="s">
        <v>13070</v>
      </c>
      <c r="C469" s="1149" t="s">
        <v>65</v>
      </c>
      <c r="D469" s="1150" t="s">
        <v>5707</v>
      </c>
      <c r="E469" s="1164">
        <v>10000</v>
      </c>
      <c r="F469" s="1151" t="s">
        <v>5708</v>
      </c>
      <c r="G469" s="759" t="s">
        <v>5709</v>
      </c>
      <c r="H469" s="1021" t="s">
        <v>4206</v>
      </c>
      <c r="I469" s="1021" t="s">
        <v>4287</v>
      </c>
      <c r="J469" s="1150" t="s">
        <v>4207</v>
      </c>
      <c r="K469" s="1152">
        <v>1</v>
      </c>
      <c r="L469" s="1151">
        <v>3</v>
      </c>
      <c r="M469" s="1164">
        <v>23333.33</v>
      </c>
      <c r="N469" s="1151">
        <v>2</v>
      </c>
      <c r="O469" s="1152">
        <v>6</v>
      </c>
      <c r="P469" s="1180">
        <v>60000</v>
      </c>
    </row>
    <row r="470" spans="1:16" x14ac:dyDescent="0.2">
      <c r="A470" s="1179" t="s">
        <v>3910</v>
      </c>
      <c r="B470" s="1149" t="s">
        <v>13070</v>
      </c>
      <c r="C470" s="1149" t="s">
        <v>65</v>
      </c>
      <c r="D470" s="1150" t="s">
        <v>4907</v>
      </c>
      <c r="E470" s="1164">
        <v>10000</v>
      </c>
      <c r="F470" s="1151" t="s">
        <v>5710</v>
      </c>
      <c r="G470" s="759" t="s">
        <v>5711</v>
      </c>
      <c r="H470" s="1021" t="s">
        <v>4206</v>
      </c>
      <c r="I470" s="1021" t="s">
        <v>4195</v>
      </c>
      <c r="J470" s="1150" t="s">
        <v>4207</v>
      </c>
      <c r="K470" s="1152">
        <v>2</v>
      </c>
      <c r="L470" s="1151">
        <v>12</v>
      </c>
      <c r="M470" s="1164">
        <v>123466.67</v>
      </c>
      <c r="N470" s="1151">
        <v>2</v>
      </c>
      <c r="O470" s="1152">
        <v>6</v>
      </c>
      <c r="P470" s="1180">
        <v>72000</v>
      </c>
    </row>
    <row r="471" spans="1:16" ht="22.5" x14ac:dyDescent="0.2">
      <c r="A471" s="1179" t="s">
        <v>3910</v>
      </c>
      <c r="B471" s="1149" t="s">
        <v>13070</v>
      </c>
      <c r="C471" s="1149" t="s">
        <v>65</v>
      </c>
      <c r="D471" s="1150" t="s">
        <v>5314</v>
      </c>
      <c r="E471" s="1164">
        <v>2500</v>
      </c>
      <c r="F471" s="1151" t="s">
        <v>5712</v>
      </c>
      <c r="G471" s="759" t="s">
        <v>5713</v>
      </c>
      <c r="H471" s="1021" t="s">
        <v>5714</v>
      </c>
      <c r="I471" s="1021" t="s">
        <v>5715</v>
      </c>
      <c r="J471" s="1150" t="s">
        <v>5716</v>
      </c>
      <c r="K471" s="1152">
        <v>1</v>
      </c>
      <c r="L471" s="1151">
        <v>2</v>
      </c>
      <c r="M471" s="1164">
        <v>4333.33</v>
      </c>
      <c r="N471" s="1151">
        <v>2</v>
      </c>
      <c r="O471" s="1152">
        <v>6</v>
      </c>
      <c r="P471" s="1180">
        <v>12424</v>
      </c>
    </row>
    <row r="472" spans="1:16" x14ac:dyDescent="0.2">
      <c r="A472" s="1179" t="s">
        <v>3910</v>
      </c>
      <c r="B472" s="1149" t="s">
        <v>13070</v>
      </c>
      <c r="C472" s="1149" t="s">
        <v>65</v>
      </c>
      <c r="D472" s="1150" t="s">
        <v>4842</v>
      </c>
      <c r="E472" s="1164">
        <v>7000</v>
      </c>
      <c r="F472" s="1151" t="s">
        <v>5717</v>
      </c>
      <c r="G472" s="759" t="s">
        <v>5718</v>
      </c>
      <c r="H472" s="1021" t="s">
        <v>4206</v>
      </c>
      <c r="I472" s="1021" t="s">
        <v>4195</v>
      </c>
      <c r="J472" s="1150" t="s">
        <v>4243</v>
      </c>
      <c r="K472" s="1152">
        <v>1</v>
      </c>
      <c r="L472" s="1151">
        <v>1</v>
      </c>
      <c r="M472" s="1164">
        <v>7000</v>
      </c>
      <c r="N472" s="1151"/>
      <c r="O472" s="1152" t="s">
        <v>4197</v>
      </c>
      <c r="P472" s="1180" t="s">
        <v>4197</v>
      </c>
    </row>
    <row r="473" spans="1:16" x14ac:dyDescent="0.2">
      <c r="A473" s="1179" t="s">
        <v>3910</v>
      </c>
      <c r="B473" s="1149" t="s">
        <v>13070</v>
      </c>
      <c r="C473" s="1149" t="s">
        <v>65</v>
      </c>
      <c r="D473" s="1150" t="s">
        <v>4213</v>
      </c>
      <c r="E473" s="1164">
        <v>5500</v>
      </c>
      <c r="F473" s="1151" t="s">
        <v>5719</v>
      </c>
      <c r="G473" s="759" t="s">
        <v>5720</v>
      </c>
      <c r="H473" s="1021" t="s">
        <v>4466</v>
      </c>
      <c r="I473" s="1021" t="s">
        <v>4274</v>
      </c>
      <c r="J473" s="1150" t="s">
        <v>5695</v>
      </c>
      <c r="K473" s="1152">
        <v>4</v>
      </c>
      <c r="L473" s="1151">
        <v>12</v>
      </c>
      <c r="M473" s="1164">
        <v>66000</v>
      </c>
      <c r="N473" s="1151">
        <v>2</v>
      </c>
      <c r="O473" s="1152">
        <v>6</v>
      </c>
      <c r="P473" s="1180">
        <v>41850</v>
      </c>
    </row>
    <row r="474" spans="1:16" x14ac:dyDescent="0.2">
      <c r="A474" s="1179" t="s">
        <v>3910</v>
      </c>
      <c r="B474" s="1149" t="s">
        <v>13070</v>
      </c>
      <c r="C474" s="1149" t="s">
        <v>65</v>
      </c>
      <c r="D474" s="1150" t="s">
        <v>4354</v>
      </c>
      <c r="E474" s="1164">
        <v>2500</v>
      </c>
      <c r="F474" s="1151" t="s">
        <v>5721</v>
      </c>
      <c r="G474" s="759" t="s">
        <v>5722</v>
      </c>
      <c r="H474" s="1021" t="s">
        <v>4357</v>
      </c>
      <c r="I474" s="1021" t="s">
        <v>3042</v>
      </c>
      <c r="J474" s="1150" t="s">
        <v>4358</v>
      </c>
      <c r="K474" s="1152">
        <v>5</v>
      </c>
      <c r="L474" s="1151">
        <v>12</v>
      </c>
      <c r="M474" s="1164">
        <v>30000</v>
      </c>
      <c r="N474" s="1151">
        <v>2</v>
      </c>
      <c r="O474" s="1152">
        <v>6</v>
      </c>
      <c r="P474" s="1180">
        <v>15000</v>
      </c>
    </row>
    <row r="475" spans="1:16" x14ac:dyDescent="0.2">
      <c r="A475" s="1179" t="s">
        <v>3910</v>
      </c>
      <c r="B475" s="1149" t="s">
        <v>13070</v>
      </c>
      <c r="C475" s="1149" t="s">
        <v>65</v>
      </c>
      <c r="D475" s="1150" t="s">
        <v>5520</v>
      </c>
      <c r="E475" s="1164">
        <v>8000</v>
      </c>
      <c r="F475" s="1151" t="s">
        <v>5723</v>
      </c>
      <c r="G475" s="759" t="s">
        <v>5724</v>
      </c>
      <c r="H475" s="1021" t="s">
        <v>4206</v>
      </c>
      <c r="I475" s="1021" t="s">
        <v>4287</v>
      </c>
      <c r="J475" s="1150" t="s">
        <v>4243</v>
      </c>
      <c r="K475" s="1152">
        <v>1</v>
      </c>
      <c r="L475" s="1151">
        <v>3</v>
      </c>
      <c r="M475" s="1164">
        <v>18933.330000000002</v>
      </c>
      <c r="N475" s="1151">
        <v>2</v>
      </c>
      <c r="O475" s="1152">
        <v>6</v>
      </c>
      <c r="P475" s="1180">
        <v>48000</v>
      </c>
    </row>
    <row r="476" spans="1:16" ht="22.5" x14ac:dyDescent="0.2">
      <c r="A476" s="1179" t="s">
        <v>3910</v>
      </c>
      <c r="B476" s="1149" t="s">
        <v>13070</v>
      </c>
      <c r="C476" s="1149" t="s">
        <v>65</v>
      </c>
      <c r="D476" s="1150" t="s">
        <v>4213</v>
      </c>
      <c r="E476" s="1164">
        <v>5500</v>
      </c>
      <c r="F476" s="1151" t="s">
        <v>5725</v>
      </c>
      <c r="G476" s="759" t="s">
        <v>5726</v>
      </c>
      <c r="H476" s="1021" t="s">
        <v>4466</v>
      </c>
      <c r="I476" s="1021" t="s">
        <v>4274</v>
      </c>
      <c r="J476" s="1150" t="s">
        <v>5727</v>
      </c>
      <c r="K476" s="1152">
        <v>6</v>
      </c>
      <c r="L476" s="1151">
        <v>12</v>
      </c>
      <c r="M476" s="1164">
        <v>84000</v>
      </c>
      <c r="N476" s="1151">
        <v>2</v>
      </c>
      <c r="O476" s="1152">
        <v>6</v>
      </c>
      <c r="P476" s="1180">
        <v>42000</v>
      </c>
    </row>
    <row r="477" spans="1:16" ht="22.5" x14ac:dyDescent="0.2">
      <c r="A477" s="1179" t="s">
        <v>3910</v>
      </c>
      <c r="B477" s="1149" t="s">
        <v>13070</v>
      </c>
      <c r="C477" s="1149" t="s">
        <v>65</v>
      </c>
      <c r="D477" s="1150" t="s">
        <v>5057</v>
      </c>
      <c r="E477" s="1164">
        <v>2500</v>
      </c>
      <c r="F477" s="1151" t="s">
        <v>5728</v>
      </c>
      <c r="G477" s="759" t="s">
        <v>5729</v>
      </c>
      <c r="H477" s="1021" t="s">
        <v>5730</v>
      </c>
      <c r="I477" s="1021" t="s">
        <v>4274</v>
      </c>
      <c r="J477" s="1150" t="s">
        <v>5731</v>
      </c>
      <c r="K477" s="1152">
        <v>6</v>
      </c>
      <c r="L477" s="1151">
        <v>12</v>
      </c>
      <c r="M477" s="1164">
        <v>24765</v>
      </c>
      <c r="N477" s="1151">
        <v>2</v>
      </c>
      <c r="O477" s="1152">
        <v>6</v>
      </c>
      <c r="P477" s="1180">
        <v>15000</v>
      </c>
    </row>
    <row r="478" spans="1:16" ht="22.5" x14ac:dyDescent="0.2">
      <c r="A478" s="1179" t="s">
        <v>3910</v>
      </c>
      <c r="B478" s="1149" t="s">
        <v>13070</v>
      </c>
      <c r="C478" s="1149" t="s">
        <v>65</v>
      </c>
      <c r="D478" s="1150" t="s">
        <v>5732</v>
      </c>
      <c r="E478" s="1164">
        <v>7000</v>
      </c>
      <c r="F478" s="1151" t="s">
        <v>5733</v>
      </c>
      <c r="G478" s="759" t="s">
        <v>5734</v>
      </c>
      <c r="H478" s="1021" t="s">
        <v>5667</v>
      </c>
      <c r="I478" s="1021" t="s">
        <v>4287</v>
      </c>
      <c r="J478" s="1150" t="s">
        <v>5735</v>
      </c>
      <c r="K478" s="1152">
        <v>1</v>
      </c>
      <c r="L478" s="1151">
        <v>2</v>
      </c>
      <c r="M478" s="1164">
        <v>11666.67</v>
      </c>
      <c r="N478" s="1151">
        <v>2</v>
      </c>
      <c r="O478" s="1152">
        <v>6</v>
      </c>
      <c r="P478" s="1180">
        <v>42000</v>
      </c>
    </row>
    <row r="479" spans="1:16" ht="22.5" x14ac:dyDescent="0.2">
      <c r="A479" s="1179" t="s">
        <v>3910</v>
      </c>
      <c r="B479" s="1149" t="s">
        <v>13070</v>
      </c>
      <c r="C479" s="1149" t="s">
        <v>65</v>
      </c>
      <c r="D479" s="1150" t="s">
        <v>5736</v>
      </c>
      <c r="E479" s="1164">
        <v>5000</v>
      </c>
      <c r="F479" s="1151" t="s">
        <v>5737</v>
      </c>
      <c r="G479" s="759" t="s">
        <v>5738</v>
      </c>
      <c r="H479" s="1021" t="s">
        <v>5739</v>
      </c>
      <c r="I479" s="1021" t="s">
        <v>4252</v>
      </c>
      <c r="J479" s="1150" t="s">
        <v>5740</v>
      </c>
      <c r="K479" s="1152">
        <v>1</v>
      </c>
      <c r="L479" s="1151">
        <v>1</v>
      </c>
      <c r="M479" s="1164">
        <v>5000</v>
      </c>
      <c r="N479" s="1151"/>
      <c r="O479" s="1152" t="s">
        <v>4197</v>
      </c>
      <c r="P479" s="1180" t="s">
        <v>4197</v>
      </c>
    </row>
    <row r="480" spans="1:16" ht="33.75" x14ac:dyDescent="0.2">
      <c r="A480" s="1179" t="s">
        <v>3910</v>
      </c>
      <c r="B480" s="1149" t="s">
        <v>13070</v>
      </c>
      <c r="C480" s="1149" t="s">
        <v>65</v>
      </c>
      <c r="D480" s="1150" t="s">
        <v>5741</v>
      </c>
      <c r="E480" s="1164">
        <v>8000</v>
      </c>
      <c r="F480" s="1151" t="s">
        <v>5742</v>
      </c>
      <c r="G480" s="759" t="s">
        <v>5743</v>
      </c>
      <c r="H480" s="1021" t="s">
        <v>5446</v>
      </c>
      <c r="I480" s="1021" t="s">
        <v>4274</v>
      </c>
      <c r="J480" s="1150" t="s">
        <v>5744</v>
      </c>
      <c r="K480" s="1152">
        <v>6</v>
      </c>
      <c r="L480" s="1151">
        <v>12</v>
      </c>
      <c r="M480" s="1164">
        <v>96000</v>
      </c>
      <c r="N480" s="1151">
        <v>2</v>
      </c>
      <c r="O480" s="1152">
        <v>6</v>
      </c>
      <c r="P480" s="1180">
        <v>48000</v>
      </c>
    </row>
    <row r="481" spans="1:16" x14ac:dyDescent="0.2">
      <c r="A481" s="1179" t="s">
        <v>3910</v>
      </c>
      <c r="B481" s="1149" t="s">
        <v>13070</v>
      </c>
      <c r="C481" s="1149" t="s">
        <v>65</v>
      </c>
      <c r="D481" s="1150" t="s">
        <v>5745</v>
      </c>
      <c r="E481" s="1164">
        <v>3500</v>
      </c>
      <c r="F481" s="1151" t="s">
        <v>5746</v>
      </c>
      <c r="G481" s="759" t="s">
        <v>5747</v>
      </c>
      <c r="H481" s="1021" t="s">
        <v>4206</v>
      </c>
      <c r="I481" s="1021" t="s">
        <v>4195</v>
      </c>
      <c r="J481" s="1150" t="s">
        <v>4243</v>
      </c>
      <c r="K481" s="1152">
        <v>1</v>
      </c>
      <c r="L481" s="1151">
        <v>3</v>
      </c>
      <c r="M481" s="1164">
        <v>7466.67</v>
      </c>
      <c r="N481" s="1151"/>
      <c r="O481" s="1152" t="s">
        <v>4197</v>
      </c>
      <c r="P481" s="1180" t="s">
        <v>4197</v>
      </c>
    </row>
    <row r="482" spans="1:16" ht="22.5" x14ac:dyDescent="0.2">
      <c r="A482" s="1179" t="s">
        <v>3910</v>
      </c>
      <c r="B482" s="1149" t="s">
        <v>13070</v>
      </c>
      <c r="C482" s="1149" t="s">
        <v>65</v>
      </c>
      <c r="D482" s="1150" t="s">
        <v>5748</v>
      </c>
      <c r="E482" s="1164">
        <v>5500</v>
      </c>
      <c r="F482" s="1151" t="s">
        <v>5749</v>
      </c>
      <c r="G482" s="759" t="s">
        <v>5750</v>
      </c>
      <c r="H482" s="1021" t="s">
        <v>5446</v>
      </c>
      <c r="I482" s="1021" t="s">
        <v>4195</v>
      </c>
      <c r="J482" s="1150" t="s">
        <v>5751</v>
      </c>
      <c r="K482" s="1152">
        <v>6</v>
      </c>
      <c r="L482" s="1151">
        <v>12</v>
      </c>
      <c r="M482" s="1164">
        <v>68500</v>
      </c>
      <c r="N482" s="1151">
        <v>2</v>
      </c>
      <c r="O482" s="1152">
        <v>6</v>
      </c>
      <c r="P482" s="1180">
        <v>42000</v>
      </c>
    </row>
    <row r="483" spans="1:16" x14ac:dyDescent="0.2">
      <c r="A483" s="1179" t="s">
        <v>3910</v>
      </c>
      <c r="B483" s="1149" t="s">
        <v>13070</v>
      </c>
      <c r="C483" s="1149" t="s">
        <v>65</v>
      </c>
      <c r="D483" s="1150" t="s">
        <v>5752</v>
      </c>
      <c r="E483" s="1164">
        <v>2500</v>
      </c>
      <c r="F483" s="1151" t="s">
        <v>5753</v>
      </c>
      <c r="G483" s="759" t="s">
        <v>5754</v>
      </c>
      <c r="H483" s="1021" t="s">
        <v>4422</v>
      </c>
      <c r="I483" s="1021" t="s">
        <v>4252</v>
      </c>
      <c r="J483" s="1150" t="s">
        <v>5755</v>
      </c>
      <c r="K483" s="1152">
        <v>6</v>
      </c>
      <c r="L483" s="1151">
        <v>12</v>
      </c>
      <c r="M483" s="1164">
        <v>30000</v>
      </c>
      <c r="N483" s="1151">
        <v>2</v>
      </c>
      <c r="O483" s="1152">
        <v>6</v>
      </c>
      <c r="P483" s="1180">
        <v>15000</v>
      </c>
    </row>
    <row r="484" spans="1:16" x14ac:dyDescent="0.2">
      <c r="A484" s="1179" t="s">
        <v>3910</v>
      </c>
      <c r="B484" s="1149" t="s">
        <v>13070</v>
      </c>
      <c r="C484" s="1149" t="s">
        <v>65</v>
      </c>
      <c r="D484" s="1150" t="s">
        <v>4213</v>
      </c>
      <c r="E484" s="1164">
        <v>6000</v>
      </c>
      <c r="F484" s="1151" t="s">
        <v>5756</v>
      </c>
      <c r="G484" s="759" t="s">
        <v>5757</v>
      </c>
      <c r="H484" s="1021" t="s">
        <v>4206</v>
      </c>
      <c r="I484" s="1021" t="s">
        <v>4195</v>
      </c>
      <c r="J484" s="1150" t="s">
        <v>4243</v>
      </c>
      <c r="K484" s="1152">
        <v>5</v>
      </c>
      <c r="L484" s="1151">
        <v>9</v>
      </c>
      <c r="M484" s="1164">
        <v>70335.17</v>
      </c>
      <c r="N484" s="1151"/>
      <c r="O484" s="1152" t="s">
        <v>4197</v>
      </c>
      <c r="P484" s="1180" t="s">
        <v>4197</v>
      </c>
    </row>
    <row r="485" spans="1:16" ht="22.5" x14ac:dyDescent="0.2">
      <c r="A485" s="1179" t="s">
        <v>3910</v>
      </c>
      <c r="B485" s="1149" t="s">
        <v>13070</v>
      </c>
      <c r="C485" s="1149" t="s">
        <v>65</v>
      </c>
      <c r="D485" s="1150" t="s">
        <v>5741</v>
      </c>
      <c r="E485" s="1164">
        <v>8000</v>
      </c>
      <c r="F485" s="1151" t="s">
        <v>5758</v>
      </c>
      <c r="G485" s="759" t="s">
        <v>5759</v>
      </c>
      <c r="H485" s="1021" t="s">
        <v>5446</v>
      </c>
      <c r="I485" s="1021" t="s">
        <v>4195</v>
      </c>
      <c r="J485" s="1150" t="s">
        <v>5760</v>
      </c>
      <c r="K485" s="1152">
        <v>6</v>
      </c>
      <c r="L485" s="1151">
        <v>12</v>
      </c>
      <c r="M485" s="1164">
        <v>96000</v>
      </c>
      <c r="N485" s="1151">
        <v>2</v>
      </c>
      <c r="O485" s="1152">
        <v>6</v>
      </c>
      <c r="P485" s="1180">
        <v>48000</v>
      </c>
    </row>
    <row r="486" spans="1:16" x14ac:dyDescent="0.2">
      <c r="A486" s="1179" t="s">
        <v>3910</v>
      </c>
      <c r="B486" s="1149" t="s">
        <v>13070</v>
      </c>
      <c r="C486" s="1149" t="s">
        <v>65</v>
      </c>
      <c r="D486" s="1150" t="s">
        <v>5761</v>
      </c>
      <c r="E486" s="1164">
        <v>7000</v>
      </c>
      <c r="F486" s="1151" t="s">
        <v>5762</v>
      </c>
      <c r="G486" s="759" t="s">
        <v>5763</v>
      </c>
      <c r="H486" s="1021" t="s">
        <v>4206</v>
      </c>
      <c r="I486" s="1021" t="s">
        <v>4195</v>
      </c>
      <c r="J486" s="1150" t="s">
        <v>4243</v>
      </c>
      <c r="K486" s="1152">
        <v>6</v>
      </c>
      <c r="L486" s="1151">
        <v>12</v>
      </c>
      <c r="M486" s="1164">
        <v>96000</v>
      </c>
      <c r="N486" s="1151">
        <v>2</v>
      </c>
      <c r="O486" s="1152">
        <v>6</v>
      </c>
      <c r="P486" s="1180">
        <v>48000</v>
      </c>
    </row>
    <row r="487" spans="1:16" x14ac:dyDescent="0.2">
      <c r="A487" s="1179" t="s">
        <v>3910</v>
      </c>
      <c r="B487" s="1149" t="s">
        <v>13070</v>
      </c>
      <c r="C487" s="1149" t="s">
        <v>65</v>
      </c>
      <c r="D487" s="1150" t="s">
        <v>5764</v>
      </c>
      <c r="E487" s="1164">
        <v>7000</v>
      </c>
      <c r="F487" s="1151" t="s">
        <v>5765</v>
      </c>
      <c r="G487" s="759" t="s">
        <v>5766</v>
      </c>
      <c r="H487" s="1021" t="s">
        <v>4267</v>
      </c>
      <c r="I487" s="1021" t="s">
        <v>4220</v>
      </c>
      <c r="J487" s="1150" t="s">
        <v>4838</v>
      </c>
      <c r="K487" s="1152">
        <v>1</v>
      </c>
      <c r="L487" s="1151">
        <v>1</v>
      </c>
      <c r="M487" s="1164">
        <v>3733.33</v>
      </c>
      <c r="N487" s="1151">
        <v>2</v>
      </c>
      <c r="O487" s="1152">
        <v>6</v>
      </c>
      <c r="P487" s="1180">
        <v>42000</v>
      </c>
    </row>
    <row r="488" spans="1:16" ht="22.5" x14ac:dyDescent="0.2">
      <c r="A488" s="1179" t="s">
        <v>3910</v>
      </c>
      <c r="B488" s="1149" t="s">
        <v>13070</v>
      </c>
      <c r="C488" s="1149" t="s">
        <v>65</v>
      </c>
      <c r="D488" s="1150" t="s">
        <v>5212</v>
      </c>
      <c r="E488" s="1164">
        <v>3000</v>
      </c>
      <c r="F488" s="1151" t="s">
        <v>5767</v>
      </c>
      <c r="G488" s="759" t="s">
        <v>5768</v>
      </c>
      <c r="H488" s="1021" t="s">
        <v>5496</v>
      </c>
      <c r="I488" s="1021" t="s">
        <v>4195</v>
      </c>
      <c r="J488" s="1150" t="s">
        <v>5769</v>
      </c>
      <c r="K488" s="1152">
        <v>6</v>
      </c>
      <c r="L488" s="1151">
        <v>12</v>
      </c>
      <c r="M488" s="1164">
        <v>84000</v>
      </c>
      <c r="N488" s="1151">
        <v>2</v>
      </c>
      <c r="O488" s="1152">
        <v>6</v>
      </c>
      <c r="P488" s="1180">
        <v>42000</v>
      </c>
    </row>
    <row r="489" spans="1:16" ht="22.5" x14ac:dyDescent="0.2">
      <c r="A489" s="1179" t="s">
        <v>3910</v>
      </c>
      <c r="B489" s="1149" t="s">
        <v>13070</v>
      </c>
      <c r="C489" s="1149" t="s">
        <v>65</v>
      </c>
      <c r="D489" s="1150" t="s">
        <v>5770</v>
      </c>
      <c r="E489" s="1164">
        <v>9500</v>
      </c>
      <c r="F489" s="1151" t="s">
        <v>5771</v>
      </c>
      <c r="G489" s="759" t="s">
        <v>5772</v>
      </c>
      <c r="H489" s="1021" t="s">
        <v>4239</v>
      </c>
      <c r="I489" s="1021" t="s">
        <v>4195</v>
      </c>
      <c r="J489" s="1150" t="s">
        <v>4235</v>
      </c>
      <c r="K489" s="1152">
        <v>6</v>
      </c>
      <c r="L489" s="1151">
        <v>12</v>
      </c>
      <c r="M489" s="1164">
        <v>111364.01</v>
      </c>
      <c r="N489" s="1151"/>
      <c r="O489" s="1152" t="s">
        <v>4197</v>
      </c>
      <c r="P489" s="1180" t="s">
        <v>4197</v>
      </c>
    </row>
    <row r="490" spans="1:16" x14ac:dyDescent="0.2">
      <c r="A490" s="1179" t="s">
        <v>3910</v>
      </c>
      <c r="B490" s="1149" t="s">
        <v>13070</v>
      </c>
      <c r="C490" s="1149" t="s">
        <v>65</v>
      </c>
      <c r="D490" s="1150" t="s">
        <v>5773</v>
      </c>
      <c r="E490" s="1164">
        <v>7000</v>
      </c>
      <c r="F490" s="1151" t="s">
        <v>5774</v>
      </c>
      <c r="G490" s="759" t="s">
        <v>5775</v>
      </c>
      <c r="H490" s="1021" t="s">
        <v>4239</v>
      </c>
      <c r="I490" s="1021" t="s">
        <v>4274</v>
      </c>
      <c r="J490" s="1150" t="s">
        <v>5776</v>
      </c>
      <c r="K490" s="1152">
        <v>6</v>
      </c>
      <c r="L490" s="1151">
        <v>12</v>
      </c>
      <c r="M490" s="1164">
        <v>84000</v>
      </c>
      <c r="N490" s="1151">
        <v>2</v>
      </c>
      <c r="O490" s="1152">
        <v>6</v>
      </c>
      <c r="P490" s="1180">
        <v>42000</v>
      </c>
    </row>
    <row r="491" spans="1:16" x14ac:dyDescent="0.2">
      <c r="A491" s="1179" t="s">
        <v>3910</v>
      </c>
      <c r="B491" s="1149" t="s">
        <v>13070</v>
      </c>
      <c r="C491" s="1149" t="s">
        <v>65</v>
      </c>
      <c r="D491" s="1150" t="s">
        <v>480</v>
      </c>
      <c r="E491" s="1164">
        <v>2500</v>
      </c>
      <c r="F491" s="1151" t="s">
        <v>5777</v>
      </c>
      <c r="G491" s="759" t="s">
        <v>5778</v>
      </c>
      <c r="H491" s="1021" t="s">
        <v>5396</v>
      </c>
      <c r="I491" s="1021" t="s">
        <v>4195</v>
      </c>
      <c r="J491" s="1150" t="s">
        <v>5779</v>
      </c>
      <c r="K491" s="1152">
        <v>5</v>
      </c>
      <c r="L491" s="1151">
        <v>9</v>
      </c>
      <c r="M491" s="1164">
        <v>52751.38</v>
      </c>
      <c r="N491" s="1151"/>
      <c r="O491" s="1152" t="s">
        <v>4197</v>
      </c>
      <c r="P491" s="1180" t="s">
        <v>4197</v>
      </c>
    </row>
    <row r="492" spans="1:16" ht="22.5" x14ac:dyDescent="0.2">
      <c r="A492" s="1179" t="s">
        <v>3910</v>
      </c>
      <c r="B492" s="1149" t="s">
        <v>13070</v>
      </c>
      <c r="C492" s="1149" t="s">
        <v>65</v>
      </c>
      <c r="D492" s="1150" t="s">
        <v>5780</v>
      </c>
      <c r="E492" s="1164">
        <v>8000</v>
      </c>
      <c r="F492" s="1151" t="s">
        <v>5781</v>
      </c>
      <c r="G492" s="759" t="s">
        <v>5782</v>
      </c>
      <c r="H492" s="1021" t="s">
        <v>4239</v>
      </c>
      <c r="I492" s="1021" t="s">
        <v>4195</v>
      </c>
      <c r="J492" s="1150" t="s">
        <v>4235</v>
      </c>
      <c r="K492" s="1152">
        <v>6</v>
      </c>
      <c r="L492" s="1151">
        <v>12</v>
      </c>
      <c r="M492" s="1164">
        <v>96000</v>
      </c>
      <c r="N492" s="1151">
        <v>1</v>
      </c>
      <c r="O492" s="1152">
        <v>1</v>
      </c>
      <c r="P492" s="1180">
        <v>1066.67</v>
      </c>
    </row>
    <row r="493" spans="1:16" x14ac:dyDescent="0.2">
      <c r="A493" s="1179" t="s">
        <v>3910</v>
      </c>
      <c r="B493" s="1149" t="s">
        <v>13070</v>
      </c>
      <c r="C493" s="1149" t="s">
        <v>65</v>
      </c>
      <c r="D493" s="1150" t="s">
        <v>4213</v>
      </c>
      <c r="E493" s="1164">
        <v>2500</v>
      </c>
      <c r="F493" s="1151" t="s">
        <v>5783</v>
      </c>
      <c r="G493" s="759" t="s">
        <v>5784</v>
      </c>
      <c r="H493" s="1021" t="s">
        <v>4676</v>
      </c>
      <c r="I493" s="1021" t="s">
        <v>4195</v>
      </c>
      <c r="J493" s="1150" t="s">
        <v>4677</v>
      </c>
      <c r="K493" s="1152">
        <v>6</v>
      </c>
      <c r="L493" s="1151">
        <v>12</v>
      </c>
      <c r="M493" s="1164">
        <v>30000</v>
      </c>
      <c r="N493" s="1151">
        <v>2</v>
      </c>
      <c r="O493" s="1152">
        <v>6</v>
      </c>
      <c r="P493" s="1180">
        <v>15000</v>
      </c>
    </row>
    <row r="494" spans="1:16" ht="22.5" x14ac:dyDescent="0.2">
      <c r="A494" s="1179" t="s">
        <v>3910</v>
      </c>
      <c r="B494" s="1149" t="s">
        <v>13070</v>
      </c>
      <c r="C494" s="1149" t="s">
        <v>65</v>
      </c>
      <c r="D494" s="1150" t="s">
        <v>5785</v>
      </c>
      <c r="E494" s="1164">
        <v>5500</v>
      </c>
      <c r="F494" s="1151" t="s">
        <v>5786</v>
      </c>
      <c r="G494" s="759" t="s">
        <v>5787</v>
      </c>
      <c r="H494" s="1021" t="s">
        <v>5073</v>
      </c>
      <c r="I494" s="1021" t="s">
        <v>4195</v>
      </c>
      <c r="J494" s="1150" t="s">
        <v>5788</v>
      </c>
      <c r="K494" s="1152">
        <v>6</v>
      </c>
      <c r="L494" s="1151">
        <v>12</v>
      </c>
      <c r="M494" s="1164">
        <v>96000</v>
      </c>
      <c r="N494" s="1151">
        <v>3</v>
      </c>
      <c r="O494" s="1152">
        <v>6</v>
      </c>
      <c r="P494" s="1180">
        <v>48000</v>
      </c>
    </row>
    <row r="495" spans="1:16" x14ac:dyDescent="0.2">
      <c r="A495" s="1179" t="s">
        <v>3910</v>
      </c>
      <c r="B495" s="1149" t="s">
        <v>13070</v>
      </c>
      <c r="C495" s="1149" t="s">
        <v>65</v>
      </c>
      <c r="D495" s="1150" t="s">
        <v>4554</v>
      </c>
      <c r="E495" s="1164">
        <v>1500</v>
      </c>
      <c r="F495" s="1151" t="s">
        <v>5789</v>
      </c>
      <c r="G495" s="759" t="s">
        <v>5790</v>
      </c>
      <c r="H495" s="1021" t="s">
        <v>4357</v>
      </c>
      <c r="I495" s="1021" t="s">
        <v>3042</v>
      </c>
      <c r="J495" s="1150" t="s">
        <v>4358</v>
      </c>
      <c r="K495" s="1152">
        <v>4</v>
      </c>
      <c r="L495" s="1151">
        <v>12</v>
      </c>
      <c r="M495" s="1164">
        <v>17900</v>
      </c>
      <c r="N495" s="1151">
        <v>2</v>
      </c>
      <c r="O495" s="1152">
        <v>6</v>
      </c>
      <c r="P495" s="1180">
        <v>9000</v>
      </c>
    </row>
    <row r="496" spans="1:16" x14ac:dyDescent="0.2">
      <c r="A496" s="1179" t="s">
        <v>3910</v>
      </c>
      <c r="B496" s="1149" t="s">
        <v>13070</v>
      </c>
      <c r="C496" s="1149" t="s">
        <v>65</v>
      </c>
      <c r="D496" s="1150" t="s">
        <v>4969</v>
      </c>
      <c r="E496" s="1164">
        <v>5000</v>
      </c>
      <c r="F496" s="1151" t="s">
        <v>5791</v>
      </c>
      <c r="G496" s="759" t="s">
        <v>5792</v>
      </c>
      <c r="H496" s="1021" t="s">
        <v>4206</v>
      </c>
      <c r="I496" s="1021" t="s">
        <v>4195</v>
      </c>
      <c r="J496" s="1150" t="s">
        <v>4207</v>
      </c>
      <c r="K496" s="1152">
        <v>5</v>
      </c>
      <c r="L496" s="1151">
        <v>9</v>
      </c>
      <c r="M496" s="1164">
        <v>43959.48</v>
      </c>
      <c r="N496" s="1151"/>
      <c r="O496" s="1152" t="s">
        <v>4197</v>
      </c>
      <c r="P496" s="1180" t="s">
        <v>4197</v>
      </c>
    </row>
    <row r="497" spans="1:16" x14ac:dyDescent="0.2">
      <c r="A497" s="1179" t="s">
        <v>3910</v>
      </c>
      <c r="B497" s="1149" t="s">
        <v>13070</v>
      </c>
      <c r="C497" s="1149" t="s">
        <v>65</v>
      </c>
      <c r="D497" s="1150" t="s">
        <v>5793</v>
      </c>
      <c r="E497" s="1164">
        <v>3000</v>
      </c>
      <c r="F497" s="1151" t="s">
        <v>5794</v>
      </c>
      <c r="G497" s="759" t="s">
        <v>5795</v>
      </c>
      <c r="H497" s="1021" t="s">
        <v>4206</v>
      </c>
      <c r="I497" s="1021" t="s">
        <v>4195</v>
      </c>
      <c r="J497" s="1150" t="s">
        <v>4207</v>
      </c>
      <c r="K497" s="1152">
        <v>1</v>
      </c>
      <c r="L497" s="1151">
        <v>2</v>
      </c>
      <c r="M497" s="1164">
        <v>3900</v>
      </c>
      <c r="N497" s="1151"/>
      <c r="O497" s="1152" t="s">
        <v>4197</v>
      </c>
      <c r="P497" s="1180" t="s">
        <v>4197</v>
      </c>
    </row>
    <row r="498" spans="1:16" x14ac:dyDescent="0.2">
      <c r="A498" s="1179" t="s">
        <v>3910</v>
      </c>
      <c r="B498" s="1149" t="s">
        <v>13070</v>
      </c>
      <c r="C498" s="1149" t="s">
        <v>65</v>
      </c>
      <c r="D498" s="1150" t="s">
        <v>5796</v>
      </c>
      <c r="E498" s="1164">
        <v>3000</v>
      </c>
      <c r="F498" s="1151" t="s">
        <v>5797</v>
      </c>
      <c r="G498" s="759" t="s">
        <v>5798</v>
      </c>
      <c r="H498" s="1021" t="s">
        <v>4337</v>
      </c>
      <c r="I498" s="1021" t="s">
        <v>4195</v>
      </c>
      <c r="J498" s="1150" t="s">
        <v>4459</v>
      </c>
      <c r="K498" s="1152">
        <v>6</v>
      </c>
      <c r="L498" s="1151">
        <v>12</v>
      </c>
      <c r="M498" s="1164">
        <v>36000</v>
      </c>
      <c r="N498" s="1151">
        <v>2</v>
      </c>
      <c r="O498" s="1152">
        <v>6</v>
      </c>
      <c r="P498" s="1180">
        <v>18000</v>
      </c>
    </row>
    <row r="499" spans="1:16" x14ac:dyDescent="0.2">
      <c r="A499" s="1179" t="s">
        <v>3910</v>
      </c>
      <c r="B499" s="1149" t="s">
        <v>13070</v>
      </c>
      <c r="C499" s="1149" t="s">
        <v>65</v>
      </c>
      <c r="D499" s="1150" t="s">
        <v>4407</v>
      </c>
      <c r="E499" s="1164">
        <v>6000</v>
      </c>
      <c r="F499" s="1151" t="s">
        <v>5799</v>
      </c>
      <c r="G499" s="759" t="s">
        <v>5800</v>
      </c>
      <c r="H499" s="1021" t="s">
        <v>4206</v>
      </c>
      <c r="I499" s="1021" t="s">
        <v>4195</v>
      </c>
      <c r="J499" s="1150" t="s">
        <v>4207</v>
      </c>
      <c r="K499" s="1152">
        <v>5</v>
      </c>
      <c r="L499" s="1151">
        <v>9</v>
      </c>
      <c r="M499" s="1164">
        <v>52751.38</v>
      </c>
      <c r="N499" s="1151"/>
      <c r="O499" s="1152" t="s">
        <v>4197</v>
      </c>
      <c r="P499" s="1180" t="s">
        <v>4197</v>
      </c>
    </row>
    <row r="500" spans="1:16" ht="22.5" x14ac:dyDescent="0.2">
      <c r="A500" s="1179" t="s">
        <v>3910</v>
      </c>
      <c r="B500" s="1149" t="s">
        <v>13070</v>
      </c>
      <c r="C500" s="1149" t="s">
        <v>65</v>
      </c>
      <c r="D500" s="1150" t="s">
        <v>5314</v>
      </c>
      <c r="E500" s="1164">
        <v>2500</v>
      </c>
      <c r="F500" s="1151" t="s">
        <v>5801</v>
      </c>
      <c r="G500" s="759" t="s">
        <v>5802</v>
      </c>
      <c r="H500" s="1021" t="s">
        <v>5714</v>
      </c>
      <c r="I500" s="1021" t="s">
        <v>4287</v>
      </c>
      <c r="J500" s="1150" t="s">
        <v>5803</v>
      </c>
      <c r="K500" s="1152">
        <v>1</v>
      </c>
      <c r="L500" s="1151">
        <v>2</v>
      </c>
      <c r="M500" s="1164">
        <v>4583.33</v>
      </c>
      <c r="N500" s="1151">
        <v>2</v>
      </c>
      <c r="O500" s="1152">
        <v>6</v>
      </c>
      <c r="P500" s="1180">
        <v>15000</v>
      </c>
    </row>
    <row r="501" spans="1:16" x14ac:dyDescent="0.2">
      <c r="A501" s="1179" t="s">
        <v>3910</v>
      </c>
      <c r="B501" s="1149" t="s">
        <v>13070</v>
      </c>
      <c r="C501" s="1149" t="s">
        <v>65</v>
      </c>
      <c r="D501" s="1150" t="s">
        <v>4213</v>
      </c>
      <c r="E501" s="1164">
        <v>5500</v>
      </c>
      <c r="F501" s="1151" t="s">
        <v>5804</v>
      </c>
      <c r="G501" s="759" t="s">
        <v>5805</v>
      </c>
      <c r="H501" s="1021" t="s">
        <v>4466</v>
      </c>
      <c r="I501" s="1021" t="s">
        <v>4195</v>
      </c>
      <c r="J501" s="1150" t="s">
        <v>4766</v>
      </c>
      <c r="K501" s="1152">
        <v>6</v>
      </c>
      <c r="L501" s="1151">
        <v>12</v>
      </c>
      <c r="M501" s="1164">
        <v>66000</v>
      </c>
      <c r="N501" s="1151">
        <v>2</v>
      </c>
      <c r="O501" s="1152">
        <v>6</v>
      </c>
      <c r="P501" s="1180">
        <v>41850</v>
      </c>
    </row>
    <row r="502" spans="1:16" x14ac:dyDescent="0.2">
      <c r="A502" s="1179" t="s">
        <v>3910</v>
      </c>
      <c r="B502" s="1149" t="s">
        <v>13070</v>
      </c>
      <c r="C502" s="1149" t="s">
        <v>65</v>
      </c>
      <c r="D502" s="1150" t="s">
        <v>5806</v>
      </c>
      <c r="E502" s="1164">
        <v>8000</v>
      </c>
      <c r="F502" s="1151" t="s">
        <v>5807</v>
      </c>
      <c r="G502" s="759" t="s">
        <v>5808</v>
      </c>
      <c r="H502" s="1021" t="s">
        <v>4239</v>
      </c>
      <c r="I502" s="1021" t="s">
        <v>4195</v>
      </c>
      <c r="J502" s="1150" t="s">
        <v>4235</v>
      </c>
      <c r="K502" s="1152">
        <v>6</v>
      </c>
      <c r="L502" s="1151">
        <v>12</v>
      </c>
      <c r="M502" s="1164">
        <v>96000</v>
      </c>
      <c r="N502" s="1151">
        <v>2</v>
      </c>
      <c r="O502" s="1152">
        <v>6</v>
      </c>
      <c r="P502" s="1180">
        <v>48000</v>
      </c>
    </row>
    <row r="503" spans="1:16" x14ac:dyDescent="0.2">
      <c r="A503" s="1179" t="s">
        <v>3910</v>
      </c>
      <c r="B503" s="1149" t="s">
        <v>13070</v>
      </c>
      <c r="C503" s="1149" t="s">
        <v>65</v>
      </c>
      <c r="D503" s="1150" t="s">
        <v>5212</v>
      </c>
      <c r="E503" s="1164">
        <v>3500</v>
      </c>
      <c r="F503" s="1151" t="s">
        <v>5809</v>
      </c>
      <c r="G503" s="759" t="s">
        <v>5810</v>
      </c>
      <c r="H503" s="1021" t="s">
        <v>4194</v>
      </c>
      <c r="I503" s="1021" t="s">
        <v>5715</v>
      </c>
      <c r="J503" s="1150" t="s">
        <v>5811</v>
      </c>
      <c r="K503" s="1152">
        <v>5</v>
      </c>
      <c r="L503" s="1151">
        <v>12</v>
      </c>
      <c r="M503" s="1164">
        <v>39149</v>
      </c>
      <c r="N503" s="1151">
        <v>2</v>
      </c>
      <c r="O503" s="1152">
        <v>6</v>
      </c>
      <c r="P503" s="1180">
        <v>21000</v>
      </c>
    </row>
    <row r="504" spans="1:16" ht="22.5" x14ac:dyDescent="0.2">
      <c r="A504" s="1179" t="s">
        <v>3910</v>
      </c>
      <c r="B504" s="1149" t="s">
        <v>13070</v>
      </c>
      <c r="C504" s="1149" t="s">
        <v>65</v>
      </c>
      <c r="D504" s="1150" t="s">
        <v>5812</v>
      </c>
      <c r="E504" s="1164">
        <v>5400</v>
      </c>
      <c r="F504" s="1151" t="s">
        <v>5813</v>
      </c>
      <c r="G504" s="759" t="s">
        <v>5814</v>
      </c>
      <c r="H504" s="1021" t="s">
        <v>5309</v>
      </c>
      <c r="I504" s="1021" t="s">
        <v>4274</v>
      </c>
      <c r="J504" s="1150" t="s">
        <v>5815</v>
      </c>
      <c r="K504" s="1152">
        <v>1</v>
      </c>
      <c r="L504" s="1151">
        <v>1</v>
      </c>
      <c r="M504" s="1164">
        <v>5220</v>
      </c>
      <c r="N504" s="1151"/>
      <c r="O504" s="1152" t="s">
        <v>4197</v>
      </c>
      <c r="P504" s="1180" t="s">
        <v>4197</v>
      </c>
    </row>
    <row r="505" spans="1:16" ht="22.5" x14ac:dyDescent="0.2">
      <c r="A505" s="1179" t="s">
        <v>3910</v>
      </c>
      <c r="B505" s="1149" t="s">
        <v>13070</v>
      </c>
      <c r="C505" s="1149" t="s">
        <v>65</v>
      </c>
      <c r="D505" s="1150" t="s">
        <v>5314</v>
      </c>
      <c r="E505" s="1164">
        <v>2500</v>
      </c>
      <c r="F505" s="1151" t="s">
        <v>5816</v>
      </c>
      <c r="G505" s="759" t="s">
        <v>5817</v>
      </c>
      <c r="H505" s="1021" t="s">
        <v>5657</v>
      </c>
      <c r="I505" s="1021" t="s">
        <v>4287</v>
      </c>
      <c r="J505" s="1150" t="s">
        <v>5818</v>
      </c>
      <c r="K505" s="1152">
        <v>1</v>
      </c>
      <c r="L505" s="1151">
        <v>2</v>
      </c>
      <c r="M505" s="1164">
        <v>4250</v>
      </c>
      <c r="N505" s="1151">
        <v>2</v>
      </c>
      <c r="O505" s="1152">
        <v>6</v>
      </c>
      <c r="P505" s="1180">
        <v>15000</v>
      </c>
    </row>
    <row r="506" spans="1:16" ht="22.5" x14ac:dyDescent="0.2">
      <c r="A506" s="1179" t="s">
        <v>3910</v>
      </c>
      <c r="B506" s="1149" t="s">
        <v>13070</v>
      </c>
      <c r="C506" s="1149" t="s">
        <v>65</v>
      </c>
      <c r="D506" s="1150" t="s">
        <v>4289</v>
      </c>
      <c r="E506" s="1164">
        <v>4000</v>
      </c>
      <c r="F506" s="1151" t="s">
        <v>5819</v>
      </c>
      <c r="G506" s="759" t="s">
        <v>5820</v>
      </c>
      <c r="H506" s="1021" t="s">
        <v>5667</v>
      </c>
      <c r="I506" s="1021" t="s">
        <v>4195</v>
      </c>
      <c r="J506" s="1150" t="s">
        <v>5668</v>
      </c>
      <c r="K506" s="1152">
        <v>6</v>
      </c>
      <c r="L506" s="1151">
        <v>10</v>
      </c>
      <c r="M506" s="1164">
        <v>39075.089999999997</v>
      </c>
      <c r="N506" s="1151"/>
      <c r="O506" s="1152" t="s">
        <v>4197</v>
      </c>
      <c r="P506" s="1180" t="s">
        <v>4197</v>
      </c>
    </row>
    <row r="507" spans="1:16" ht="22.5" x14ac:dyDescent="0.2">
      <c r="A507" s="1179" t="s">
        <v>3910</v>
      </c>
      <c r="B507" s="1149" t="s">
        <v>13070</v>
      </c>
      <c r="C507" s="1149" t="s">
        <v>65</v>
      </c>
      <c r="D507" s="1150" t="s">
        <v>5008</v>
      </c>
      <c r="E507" s="1164">
        <v>7000</v>
      </c>
      <c r="F507" s="1151" t="s">
        <v>5821</v>
      </c>
      <c r="G507" s="759" t="s">
        <v>5822</v>
      </c>
      <c r="H507" s="1021" t="s">
        <v>5667</v>
      </c>
      <c r="I507" s="1021" t="s">
        <v>4195</v>
      </c>
      <c r="J507" s="1150" t="s">
        <v>5668</v>
      </c>
      <c r="K507" s="1152">
        <v>3</v>
      </c>
      <c r="L507" s="1151">
        <v>7</v>
      </c>
      <c r="M507" s="1164">
        <v>47866.99</v>
      </c>
      <c r="N507" s="1151"/>
      <c r="O507" s="1152" t="s">
        <v>4197</v>
      </c>
      <c r="P507" s="1180" t="s">
        <v>4197</v>
      </c>
    </row>
    <row r="508" spans="1:16" ht="22.5" x14ac:dyDescent="0.2">
      <c r="A508" s="1179" t="s">
        <v>3910</v>
      </c>
      <c r="B508" s="1149" t="s">
        <v>13070</v>
      </c>
      <c r="C508" s="1149" t="s">
        <v>65</v>
      </c>
      <c r="D508" s="1150" t="s">
        <v>5823</v>
      </c>
      <c r="E508" s="1164">
        <v>6000</v>
      </c>
      <c r="F508" s="1151" t="s">
        <v>5824</v>
      </c>
      <c r="G508" s="759" t="s">
        <v>5825</v>
      </c>
      <c r="H508" s="1021" t="s">
        <v>4239</v>
      </c>
      <c r="I508" s="1021" t="s">
        <v>4274</v>
      </c>
      <c r="J508" s="1150" t="s">
        <v>5523</v>
      </c>
      <c r="K508" s="1152">
        <v>1</v>
      </c>
      <c r="L508" s="1151">
        <v>1</v>
      </c>
      <c r="M508" s="1164">
        <v>6000</v>
      </c>
      <c r="N508" s="1151"/>
      <c r="O508" s="1152" t="s">
        <v>4197</v>
      </c>
      <c r="P508" s="1180" t="s">
        <v>4197</v>
      </c>
    </row>
    <row r="509" spans="1:16" x14ac:dyDescent="0.2">
      <c r="A509" s="1179" t="s">
        <v>3910</v>
      </c>
      <c r="B509" s="1149" t="s">
        <v>13070</v>
      </c>
      <c r="C509" s="1149" t="s">
        <v>65</v>
      </c>
      <c r="D509" s="1150" t="s">
        <v>4407</v>
      </c>
      <c r="E509" s="1164">
        <v>5500</v>
      </c>
      <c r="F509" s="1151" t="s">
        <v>5826</v>
      </c>
      <c r="G509" s="759" t="s">
        <v>5827</v>
      </c>
      <c r="H509" s="1021" t="s">
        <v>4206</v>
      </c>
      <c r="I509" s="1021" t="s">
        <v>4195</v>
      </c>
      <c r="J509" s="1150" t="s">
        <v>4207</v>
      </c>
      <c r="K509" s="1152">
        <v>3</v>
      </c>
      <c r="L509" s="1151">
        <v>8</v>
      </c>
      <c r="M509" s="1164">
        <v>42982.6</v>
      </c>
      <c r="N509" s="1151"/>
      <c r="O509" s="1152" t="s">
        <v>4197</v>
      </c>
      <c r="P509" s="1180" t="s">
        <v>4197</v>
      </c>
    </row>
    <row r="510" spans="1:16" x14ac:dyDescent="0.2">
      <c r="A510" s="1179" t="s">
        <v>3910</v>
      </c>
      <c r="B510" s="1149" t="s">
        <v>13070</v>
      </c>
      <c r="C510" s="1149" t="s">
        <v>65</v>
      </c>
      <c r="D510" s="1150" t="s">
        <v>5828</v>
      </c>
      <c r="E510" s="1164">
        <v>5500</v>
      </c>
      <c r="F510" s="1151" t="s">
        <v>5829</v>
      </c>
      <c r="G510" s="759" t="s">
        <v>5830</v>
      </c>
      <c r="H510" s="1021" t="s">
        <v>4466</v>
      </c>
      <c r="I510" s="1021" t="s">
        <v>4195</v>
      </c>
      <c r="J510" s="1150" t="s">
        <v>5187</v>
      </c>
      <c r="K510" s="1152">
        <v>6</v>
      </c>
      <c r="L510" s="1151">
        <v>12</v>
      </c>
      <c r="M510" s="1164">
        <v>82800</v>
      </c>
      <c r="N510" s="1151">
        <v>2</v>
      </c>
      <c r="O510" s="1152">
        <v>6</v>
      </c>
      <c r="P510" s="1180">
        <v>41400</v>
      </c>
    </row>
    <row r="511" spans="1:16" x14ac:dyDescent="0.2">
      <c r="A511" s="1179" t="s">
        <v>3910</v>
      </c>
      <c r="B511" s="1149" t="s">
        <v>13070</v>
      </c>
      <c r="C511" s="1149" t="s">
        <v>65</v>
      </c>
      <c r="D511" s="1150" t="s">
        <v>4289</v>
      </c>
      <c r="E511" s="1164">
        <v>4000</v>
      </c>
      <c r="F511" s="1151" t="s">
        <v>5831</v>
      </c>
      <c r="G511" s="759" t="s">
        <v>5832</v>
      </c>
      <c r="H511" s="1021" t="s">
        <v>5396</v>
      </c>
      <c r="I511" s="1021" t="s">
        <v>4274</v>
      </c>
      <c r="J511" s="1150" t="s">
        <v>5583</v>
      </c>
      <c r="K511" s="1152">
        <v>6</v>
      </c>
      <c r="L511" s="1151">
        <v>12</v>
      </c>
      <c r="M511" s="1164">
        <v>48133.33</v>
      </c>
      <c r="N511" s="1151">
        <v>2</v>
      </c>
      <c r="O511" s="1152">
        <v>6</v>
      </c>
      <c r="P511" s="1180">
        <v>33000</v>
      </c>
    </row>
    <row r="512" spans="1:16" x14ac:dyDescent="0.2">
      <c r="A512" s="1179" t="s">
        <v>3910</v>
      </c>
      <c r="B512" s="1149" t="s">
        <v>13070</v>
      </c>
      <c r="C512" s="1149" t="s">
        <v>65</v>
      </c>
      <c r="D512" s="1150" t="s">
        <v>4554</v>
      </c>
      <c r="E512" s="1164">
        <v>1200</v>
      </c>
      <c r="F512" s="1151" t="s">
        <v>5833</v>
      </c>
      <c r="G512" s="759" t="s">
        <v>5834</v>
      </c>
      <c r="H512" s="1021" t="s">
        <v>4357</v>
      </c>
      <c r="I512" s="1021" t="s">
        <v>3042</v>
      </c>
      <c r="J512" s="1150" t="s">
        <v>4358</v>
      </c>
      <c r="K512" s="1152">
        <v>2</v>
      </c>
      <c r="L512" s="1151">
        <v>6</v>
      </c>
      <c r="M512" s="1164">
        <v>7200</v>
      </c>
      <c r="N512" s="1151"/>
      <c r="O512" s="1152" t="s">
        <v>4197</v>
      </c>
      <c r="P512" s="1180" t="s">
        <v>4197</v>
      </c>
    </row>
    <row r="513" spans="1:16" ht="45" x14ac:dyDescent="0.2">
      <c r="A513" s="1179" t="s">
        <v>3910</v>
      </c>
      <c r="B513" s="1149" t="s">
        <v>13070</v>
      </c>
      <c r="C513" s="1149" t="s">
        <v>65</v>
      </c>
      <c r="D513" s="1150" t="s">
        <v>5835</v>
      </c>
      <c r="E513" s="1164">
        <v>10000</v>
      </c>
      <c r="F513" s="1151" t="s">
        <v>5836</v>
      </c>
      <c r="G513" s="759" t="s">
        <v>5837</v>
      </c>
      <c r="H513" s="1021" t="s">
        <v>5838</v>
      </c>
      <c r="I513" s="1021" t="s">
        <v>4195</v>
      </c>
      <c r="J513" s="1150" t="s">
        <v>5839</v>
      </c>
      <c r="K513" s="1152">
        <v>1</v>
      </c>
      <c r="L513" s="1151">
        <v>1</v>
      </c>
      <c r="M513" s="1164">
        <v>10000</v>
      </c>
      <c r="N513" s="1151"/>
      <c r="O513" s="1152" t="s">
        <v>4197</v>
      </c>
      <c r="P513" s="1180" t="s">
        <v>4197</v>
      </c>
    </row>
    <row r="514" spans="1:16" ht="22.5" x14ac:dyDescent="0.2">
      <c r="A514" s="1179" t="s">
        <v>3910</v>
      </c>
      <c r="B514" s="1149" t="s">
        <v>13070</v>
      </c>
      <c r="C514" s="1149" t="s">
        <v>65</v>
      </c>
      <c r="D514" s="1150" t="s">
        <v>5840</v>
      </c>
      <c r="E514" s="1164">
        <v>14000</v>
      </c>
      <c r="F514" s="1151" t="s">
        <v>5841</v>
      </c>
      <c r="G514" s="759" t="s">
        <v>5842</v>
      </c>
      <c r="H514" s="1021" t="s">
        <v>5843</v>
      </c>
      <c r="I514" s="1021" t="s">
        <v>4195</v>
      </c>
      <c r="J514" s="1150" t="s">
        <v>5844</v>
      </c>
      <c r="K514" s="1152">
        <v>7</v>
      </c>
      <c r="L514" s="1151">
        <v>12</v>
      </c>
      <c r="M514" s="1164">
        <v>168000</v>
      </c>
      <c r="N514" s="1151">
        <v>3</v>
      </c>
      <c r="O514" s="1152">
        <v>6</v>
      </c>
      <c r="P514" s="1180">
        <v>84000</v>
      </c>
    </row>
    <row r="515" spans="1:16" ht="33.75" x14ac:dyDescent="0.2">
      <c r="A515" s="1179" t="s">
        <v>3910</v>
      </c>
      <c r="B515" s="1149" t="s">
        <v>13070</v>
      </c>
      <c r="C515" s="1149" t="s">
        <v>65</v>
      </c>
      <c r="D515" s="1150" t="s">
        <v>5845</v>
      </c>
      <c r="E515" s="1164">
        <v>7000</v>
      </c>
      <c r="F515" s="1151" t="s">
        <v>5846</v>
      </c>
      <c r="G515" s="759" t="s">
        <v>5847</v>
      </c>
      <c r="H515" s="1021" t="s">
        <v>4239</v>
      </c>
      <c r="I515" s="1021" t="s">
        <v>4195</v>
      </c>
      <c r="J515" s="1150" t="s">
        <v>4235</v>
      </c>
      <c r="K515" s="1152">
        <v>1</v>
      </c>
      <c r="L515" s="1151">
        <v>3</v>
      </c>
      <c r="M515" s="1164">
        <v>16100</v>
      </c>
      <c r="N515" s="1151"/>
      <c r="O515" s="1152" t="s">
        <v>4197</v>
      </c>
      <c r="P515" s="1180" t="s">
        <v>4197</v>
      </c>
    </row>
    <row r="516" spans="1:16" ht="22.5" x14ac:dyDescent="0.2">
      <c r="A516" s="1179" t="s">
        <v>3910</v>
      </c>
      <c r="B516" s="1149" t="s">
        <v>13070</v>
      </c>
      <c r="C516" s="1149" t="s">
        <v>65</v>
      </c>
      <c r="D516" s="1150" t="s">
        <v>5848</v>
      </c>
      <c r="E516" s="1164">
        <v>7000</v>
      </c>
      <c r="F516" s="1151" t="s">
        <v>5849</v>
      </c>
      <c r="G516" s="759" t="s">
        <v>5850</v>
      </c>
      <c r="H516" s="1021" t="s">
        <v>4206</v>
      </c>
      <c r="I516" s="1021" t="s">
        <v>4195</v>
      </c>
      <c r="J516" s="1150" t="s">
        <v>5851</v>
      </c>
      <c r="K516" s="1152">
        <v>6</v>
      </c>
      <c r="L516" s="1151">
        <v>11</v>
      </c>
      <c r="M516" s="1164">
        <v>83383.33</v>
      </c>
      <c r="N516" s="1151">
        <v>1</v>
      </c>
      <c r="O516" s="1152">
        <v>1</v>
      </c>
      <c r="P516" s="1180">
        <v>5700</v>
      </c>
    </row>
    <row r="517" spans="1:16" x14ac:dyDescent="0.2">
      <c r="A517" s="1179" t="s">
        <v>3910</v>
      </c>
      <c r="B517" s="1149" t="s">
        <v>13070</v>
      </c>
      <c r="C517" s="1149" t="s">
        <v>65</v>
      </c>
      <c r="D517" s="1150" t="s">
        <v>5212</v>
      </c>
      <c r="E517" s="1164">
        <v>4000</v>
      </c>
      <c r="F517" s="1151" t="s">
        <v>5852</v>
      </c>
      <c r="G517" s="759" t="s">
        <v>5853</v>
      </c>
      <c r="H517" s="1021" t="s">
        <v>4357</v>
      </c>
      <c r="I517" s="1021" t="s">
        <v>3042</v>
      </c>
      <c r="J517" s="1150" t="s">
        <v>4358</v>
      </c>
      <c r="K517" s="1152">
        <v>6</v>
      </c>
      <c r="L517" s="1151">
        <v>12</v>
      </c>
      <c r="M517" s="1164">
        <v>48000</v>
      </c>
      <c r="N517" s="1151">
        <v>2</v>
      </c>
      <c r="O517" s="1152">
        <v>6</v>
      </c>
      <c r="P517" s="1180">
        <v>24000</v>
      </c>
    </row>
    <row r="518" spans="1:16" ht="22.5" x14ac:dyDescent="0.2">
      <c r="A518" s="1179" t="s">
        <v>3910</v>
      </c>
      <c r="B518" s="1149" t="s">
        <v>13070</v>
      </c>
      <c r="C518" s="1149" t="s">
        <v>65</v>
      </c>
      <c r="D518" s="1150" t="s">
        <v>5314</v>
      </c>
      <c r="E518" s="1164">
        <v>2500</v>
      </c>
      <c r="F518" s="1151" t="s">
        <v>5854</v>
      </c>
      <c r="G518" s="759" t="s">
        <v>5855</v>
      </c>
      <c r="H518" s="1021" t="s">
        <v>5856</v>
      </c>
      <c r="I518" s="1021" t="s">
        <v>4274</v>
      </c>
      <c r="J518" s="1150" t="s">
        <v>5857</v>
      </c>
      <c r="K518" s="1152">
        <v>6</v>
      </c>
      <c r="L518" s="1151">
        <v>12</v>
      </c>
      <c r="M518" s="1164">
        <v>29916.67</v>
      </c>
      <c r="N518" s="1151">
        <v>2</v>
      </c>
      <c r="O518" s="1152">
        <v>6</v>
      </c>
      <c r="P518" s="1180">
        <v>15000</v>
      </c>
    </row>
    <row r="519" spans="1:16" ht="22.5" x14ac:dyDescent="0.2">
      <c r="A519" s="1179" t="s">
        <v>3910</v>
      </c>
      <c r="B519" s="1149" t="s">
        <v>13070</v>
      </c>
      <c r="C519" s="1149" t="s">
        <v>65</v>
      </c>
      <c r="D519" s="1150" t="s">
        <v>5858</v>
      </c>
      <c r="E519" s="1164">
        <v>5500</v>
      </c>
      <c r="F519" s="1151" t="s">
        <v>5859</v>
      </c>
      <c r="G519" s="759" t="s">
        <v>5860</v>
      </c>
      <c r="H519" s="1021" t="s">
        <v>4257</v>
      </c>
      <c r="I519" s="1021" t="s">
        <v>4274</v>
      </c>
      <c r="J519" s="1150" t="s">
        <v>4824</v>
      </c>
      <c r="K519" s="1152">
        <v>4</v>
      </c>
      <c r="L519" s="1151">
        <v>8</v>
      </c>
      <c r="M519" s="1164">
        <v>42803.519999999997</v>
      </c>
      <c r="N519" s="1151"/>
      <c r="O519" s="1152" t="s">
        <v>4197</v>
      </c>
      <c r="P519" s="1180" t="s">
        <v>4197</v>
      </c>
    </row>
    <row r="520" spans="1:16" ht="22.5" x14ac:dyDescent="0.2">
      <c r="A520" s="1179" t="s">
        <v>3910</v>
      </c>
      <c r="B520" s="1149" t="s">
        <v>13070</v>
      </c>
      <c r="C520" s="1149" t="s">
        <v>65</v>
      </c>
      <c r="D520" s="1150" t="s">
        <v>5861</v>
      </c>
      <c r="E520" s="1164">
        <v>7000</v>
      </c>
      <c r="F520" s="1151" t="s">
        <v>5862</v>
      </c>
      <c r="G520" s="759" t="s">
        <v>5863</v>
      </c>
      <c r="H520" s="1021" t="s">
        <v>4239</v>
      </c>
      <c r="I520" s="1021" t="s">
        <v>4287</v>
      </c>
      <c r="J520" s="1150" t="s">
        <v>4235</v>
      </c>
      <c r="K520" s="1152">
        <v>1</v>
      </c>
      <c r="L520" s="1151">
        <v>3</v>
      </c>
      <c r="M520" s="1164">
        <v>15866.67</v>
      </c>
      <c r="N520" s="1151">
        <v>2</v>
      </c>
      <c r="O520" s="1152">
        <v>6</v>
      </c>
      <c r="P520" s="1180">
        <v>42000</v>
      </c>
    </row>
    <row r="521" spans="1:16" x14ac:dyDescent="0.2">
      <c r="A521" s="1179" t="s">
        <v>3910</v>
      </c>
      <c r="B521" s="1149" t="s">
        <v>13070</v>
      </c>
      <c r="C521" s="1149" t="s">
        <v>65</v>
      </c>
      <c r="D521" s="1150" t="s">
        <v>5864</v>
      </c>
      <c r="E521" s="1164">
        <v>4000</v>
      </c>
      <c r="F521" s="1151" t="s">
        <v>5865</v>
      </c>
      <c r="G521" s="759" t="s">
        <v>5866</v>
      </c>
      <c r="H521" s="1021" t="s">
        <v>4211</v>
      </c>
      <c r="I521" s="1021" t="s">
        <v>4195</v>
      </c>
      <c r="J521" s="1150" t="s">
        <v>4216</v>
      </c>
      <c r="K521" s="1152">
        <v>1</v>
      </c>
      <c r="L521" s="1151">
        <v>1</v>
      </c>
      <c r="M521" s="1164">
        <v>3866.67</v>
      </c>
      <c r="N521" s="1151"/>
      <c r="O521" s="1152" t="s">
        <v>4197</v>
      </c>
      <c r="P521" s="1180" t="s">
        <v>4197</v>
      </c>
    </row>
    <row r="522" spans="1:16" ht="22.5" x14ac:dyDescent="0.2">
      <c r="A522" s="1179" t="s">
        <v>3910</v>
      </c>
      <c r="B522" s="1149" t="s">
        <v>13070</v>
      </c>
      <c r="C522" s="1149" t="s">
        <v>65</v>
      </c>
      <c r="D522" s="1150" t="s">
        <v>5867</v>
      </c>
      <c r="E522" s="1164">
        <v>8000</v>
      </c>
      <c r="F522" s="1151" t="s">
        <v>5868</v>
      </c>
      <c r="G522" s="759" t="s">
        <v>5869</v>
      </c>
      <c r="H522" s="1021" t="s">
        <v>5870</v>
      </c>
      <c r="I522" s="1021" t="s">
        <v>4274</v>
      </c>
      <c r="J522" s="1150" t="s">
        <v>5871</v>
      </c>
      <c r="K522" s="1152">
        <v>1</v>
      </c>
      <c r="L522" s="1151">
        <v>1</v>
      </c>
      <c r="M522" s="1164">
        <v>8000</v>
      </c>
      <c r="N522" s="1151"/>
      <c r="O522" s="1152" t="s">
        <v>4197</v>
      </c>
      <c r="P522" s="1180" t="s">
        <v>4197</v>
      </c>
    </row>
    <row r="523" spans="1:16" ht="22.5" x14ac:dyDescent="0.2">
      <c r="A523" s="1179" t="s">
        <v>3910</v>
      </c>
      <c r="B523" s="1149" t="s">
        <v>13070</v>
      </c>
      <c r="C523" s="1149" t="s">
        <v>65</v>
      </c>
      <c r="D523" s="1150" t="s">
        <v>5872</v>
      </c>
      <c r="E523" s="1164">
        <v>6000</v>
      </c>
      <c r="F523" s="1151" t="s">
        <v>5873</v>
      </c>
      <c r="G523" s="759" t="s">
        <v>5874</v>
      </c>
      <c r="H523" s="1021" t="s">
        <v>4596</v>
      </c>
      <c r="I523" s="1021" t="s">
        <v>4274</v>
      </c>
      <c r="J523" s="1150" t="s">
        <v>5558</v>
      </c>
      <c r="K523" s="1152">
        <v>1</v>
      </c>
      <c r="L523" s="1151">
        <v>1</v>
      </c>
      <c r="M523" s="1164">
        <v>6000</v>
      </c>
      <c r="N523" s="1151"/>
      <c r="O523" s="1152" t="s">
        <v>4197</v>
      </c>
      <c r="P523" s="1180" t="s">
        <v>4197</v>
      </c>
    </row>
    <row r="524" spans="1:16" x14ac:dyDescent="0.2">
      <c r="A524" s="1179" t="s">
        <v>3910</v>
      </c>
      <c r="B524" s="1149" t="s">
        <v>13070</v>
      </c>
      <c r="C524" s="1149" t="s">
        <v>65</v>
      </c>
      <c r="D524" s="1150" t="s">
        <v>5696</v>
      </c>
      <c r="E524" s="1164">
        <v>7000</v>
      </c>
      <c r="F524" s="1151" t="s">
        <v>5875</v>
      </c>
      <c r="G524" s="759" t="s">
        <v>5876</v>
      </c>
      <c r="H524" s="1021" t="s">
        <v>4206</v>
      </c>
      <c r="I524" s="1021" t="s">
        <v>4195</v>
      </c>
      <c r="J524" s="1150" t="s">
        <v>4243</v>
      </c>
      <c r="K524" s="1152">
        <v>6</v>
      </c>
      <c r="L524" s="1151">
        <v>12</v>
      </c>
      <c r="M524" s="1164">
        <v>83533.34</v>
      </c>
      <c r="N524" s="1151">
        <v>2</v>
      </c>
      <c r="O524" s="1152">
        <v>6</v>
      </c>
      <c r="P524" s="1180">
        <v>42000</v>
      </c>
    </row>
    <row r="525" spans="1:16" ht="22.5" x14ac:dyDescent="0.2">
      <c r="A525" s="1179" t="s">
        <v>3910</v>
      </c>
      <c r="B525" s="1149" t="s">
        <v>13070</v>
      </c>
      <c r="C525" s="1149" t="s">
        <v>65</v>
      </c>
      <c r="D525" s="1150" t="s">
        <v>4554</v>
      </c>
      <c r="E525" s="1164">
        <v>2500</v>
      </c>
      <c r="F525" s="1151" t="s">
        <v>5877</v>
      </c>
      <c r="G525" s="759" t="s">
        <v>5878</v>
      </c>
      <c r="H525" s="1021" t="s">
        <v>4206</v>
      </c>
      <c r="I525" s="1021" t="s">
        <v>4195</v>
      </c>
      <c r="J525" s="1150" t="s">
        <v>4207</v>
      </c>
      <c r="K525" s="1152">
        <v>6</v>
      </c>
      <c r="L525" s="1151">
        <v>12</v>
      </c>
      <c r="M525" s="1164">
        <v>30000</v>
      </c>
      <c r="N525" s="1151">
        <v>2</v>
      </c>
      <c r="O525" s="1152">
        <v>6</v>
      </c>
      <c r="P525" s="1180">
        <v>15000</v>
      </c>
    </row>
    <row r="526" spans="1:16" x14ac:dyDescent="0.2">
      <c r="A526" s="1179" t="s">
        <v>3910</v>
      </c>
      <c r="B526" s="1149" t="s">
        <v>13070</v>
      </c>
      <c r="C526" s="1149" t="s">
        <v>65</v>
      </c>
      <c r="D526" s="1150" t="s">
        <v>5879</v>
      </c>
      <c r="E526" s="1164">
        <v>5500</v>
      </c>
      <c r="F526" s="1151" t="s">
        <v>5880</v>
      </c>
      <c r="G526" s="759" t="s">
        <v>5881</v>
      </c>
      <c r="H526" s="1021" t="s">
        <v>4267</v>
      </c>
      <c r="I526" s="1021" t="s">
        <v>4195</v>
      </c>
      <c r="J526" s="1150" t="s">
        <v>4838</v>
      </c>
      <c r="K526" s="1152">
        <v>4</v>
      </c>
      <c r="L526" s="1151">
        <v>8</v>
      </c>
      <c r="M526" s="1164">
        <v>42982.6</v>
      </c>
      <c r="N526" s="1151"/>
      <c r="O526" s="1152" t="s">
        <v>4197</v>
      </c>
      <c r="P526" s="1180" t="s">
        <v>4197</v>
      </c>
    </row>
    <row r="527" spans="1:16" ht="22.5" x14ac:dyDescent="0.2">
      <c r="A527" s="1179" t="s">
        <v>3910</v>
      </c>
      <c r="B527" s="1149" t="s">
        <v>13070</v>
      </c>
      <c r="C527" s="1149" t="s">
        <v>65</v>
      </c>
      <c r="D527" s="1150" t="s">
        <v>5882</v>
      </c>
      <c r="E527" s="1164">
        <v>5500</v>
      </c>
      <c r="F527" s="1151" t="s">
        <v>5883</v>
      </c>
      <c r="G527" s="759" t="s">
        <v>5884</v>
      </c>
      <c r="H527" s="1021" t="s">
        <v>5446</v>
      </c>
      <c r="I527" s="1021" t="s">
        <v>4195</v>
      </c>
      <c r="J527" s="1150" t="s">
        <v>5751</v>
      </c>
      <c r="K527" s="1152">
        <v>6</v>
      </c>
      <c r="L527" s="1151">
        <v>10</v>
      </c>
      <c r="M527" s="1164">
        <v>49788.18</v>
      </c>
      <c r="N527" s="1151"/>
      <c r="O527" s="1152" t="s">
        <v>4197</v>
      </c>
      <c r="P527" s="1180" t="s">
        <v>4197</v>
      </c>
    </row>
    <row r="528" spans="1:16" x14ac:dyDescent="0.2">
      <c r="A528" s="1179" t="s">
        <v>3910</v>
      </c>
      <c r="B528" s="1149" t="s">
        <v>13070</v>
      </c>
      <c r="C528" s="1149" t="s">
        <v>65</v>
      </c>
      <c r="D528" s="1150" t="s">
        <v>5885</v>
      </c>
      <c r="E528" s="1164">
        <v>4000</v>
      </c>
      <c r="F528" s="1151" t="s">
        <v>5886</v>
      </c>
      <c r="G528" s="759" t="s">
        <v>5887</v>
      </c>
      <c r="H528" s="1021" t="s">
        <v>4206</v>
      </c>
      <c r="I528" s="1021" t="s">
        <v>4195</v>
      </c>
      <c r="J528" s="1150" t="s">
        <v>4207</v>
      </c>
      <c r="K528" s="1152">
        <v>1</v>
      </c>
      <c r="L528" s="1151">
        <v>6</v>
      </c>
      <c r="M528" s="1164">
        <v>32400</v>
      </c>
      <c r="N528" s="1151"/>
      <c r="O528" s="1152" t="s">
        <v>4197</v>
      </c>
      <c r="P528" s="1180" t="s">
        <v>4197</v>
      </c>
    </row>
    <row r="529" spans="1:16" x14ac:dyDescent="0.2">
      <c r="A529" s="1179" t="s">
        <v>3910</v>
      </c>
      <c r="B529" s="1149" t="s">
        <v>13070</v>
      </c>
      <c r="C529" s="1149" t="s">
        <v>65</v>
      </c>
      <c r="D529" s="1150" t="s">
        <v>5888</v>
      </c>
      <c r="E529" s="1164">
        <v>4000</v>
      </c>
      <c r="F529" s="1151" t="s">
        <v>5889</v>
      </c>
      <c r="G529" s="759" t="s">
        <v>5890</v>
      </c>
      <c r="H529" s="1021" t="s">
        <v>4239</v>
      </c>
      <c r="I529" s="1021" t="s">
        <v>4195</v>
      </c>
      <c r="J529" s="1150" t="s">
        <v>4235</v>
      </c>
      <c r="K529" s="1152">
        <v>6</v>
      </c>
      <c r="L529" s="1151">
        <v>12</v>
      </c>
      <c r="M529" s="1164">
        <v>48000</v>
      </c>
      <c r="N529" s="1151">
        <v>2</v>
      </c>
      <c r="O529" s="1152">
        <v>6</v>
      </c>
      <c r="P529" s="1180">
        <v>24000</v>
      </c>
    </row>
    <row r="530" spans="1:16" ht="22.5" x14ac:dyDescent="0.2">
      <c r="A530" s="1179" t="s">
        <v>3910</v>
      </c>
      <c r="B530" s="1149" t="s">
        <v>13070</v>
      </c>
      <c r="C530" s="1149" t="s">
        <v>65</v>
      </c>
      <c r="D530" s="1150" t="s">
        <v>5891</v>
      </c>
      <c r="E530" s="1164">
        <v>5500</v>
      </c>
      <c r="F530" s="1151" t="s">
        <v>5892</v>
      </c>
      <c r="G530" s="759" t="s">
        <v>5893</v>
      </c>
      <c r="H530" s="1021" t="s">
        <v>5894</v>
      </c>
      <c r="I530" s="1021" t="s">
        <v>4195</v>
      </c>
      <c r="J530" s="1150" t="s">
        <v>5895</v>
      </c>
      <c r="K530" s="1152">
        <v>1</v>
      </c>
      <c r="L530" s="1151">
        <v>1</v>
      </c>
      <c r="M530" s="1164">
        <v>5500</v>
      </c>
      <c r="N530" s="1151"/>
      <c r="O530" s="1152" t="s">
        <v>4197</v>
      </c>
      <c r="P530" s="1180" t="s">
        <v>4197</v>
      </c>
    </row>
    <row r="531" spans="1:16" x14ac:dyDescent="0.2">
      <c r="A531" s="1179" t="s">
        <v>3910</v>
      </c>
      <c r="B531" s="1149" t="s">
        <v>13070</v>
      </c>
      <c r="C531" s="1149" t="s">
        <v>65</v>
      </c>
      <c r="D531" s="1150" t="s">
        <v>4407</v>
      </c>
      <c r="E531" s="1164">
        <v>4000</v>
      </c>
      <c r="F531" s="1151" t="s">
        <v>5896</v>
      </c>
      <c r="G531" s="759" t="s">
        <v>5897</v>
      </c>
      <c r="H531" s="1021" t="s">
        <v>4206</v>
      </c>
      <c r="I531" s="1021" t="s">
        <v>4274</v>
      </c>
      <c r="J531" s="1150" t="s">
        <v>5386</v>
      </c>
      <c r="K531" s="1152">
        <v>6</v>
      </c>
      <c r="L531" s="1151">
        <v>12</v>
      </c>
      <c r="M531" s="1164">
        <v>48000</v>
      </c>
      <c r="N531" s="1151">
        <v>2</v>
      </c>
      <c r="O531" s="1152">
        <v>6</v>
      </c>
      <c r="P531" s="1180">
        <v>24000</v>
      </c>
    </row>
    <row r="532" spans="1:16" ht="22.5" x14ac:dyDescent="0.2">
      <c r="A532" s="1179" t="s">
        <v>3910</v>
      </c>
      <c r="B532" s="1149" t="s">
        <v>13070</v>
      </c>
      <c r="C532" s="1149" t="s">
        <v>65</v>
      </c>
      <c r="D532" s="1150" t="s">
        <v>5898</v>
      </c>
      <c r="E532" s="1164">
        <v>2500</v>
      </c>
      <c r="F532" s="1151" t="s">
        <v>5899</v>
      </c>
      <c r="G532" s="759" t="s">
        <v>5900</v>
      </c>
      <c r="H532" s="1021" t="s">
        <v>4596</v>
      </c>
      <c r="I532" s="1021" t="s">
        <v>4274</v>
      </c>
      <c r="J532" s="1150" t="s">
        <v>4824</v>
      </c>
      <c r="K532" s="1152">
        <v>6</v>
      </c>
      <c r="L532" s="1151">
        <v>12</v>
      </c>
      <c r="M532" s="1164">
        <v>30000</v>
      </c>
      <c r="N532" s="1151">
        <v>2</v>
      </c>
      <c r="O532" s="1152">
        <v>6</v>
      </c>
      <c r="P532" s="1180">
        <v>15000</v>
      </c>
    </row>
    <row r="533" spans="1:16" ht="33.75" x14ac:dyDescent="0.2">
      <c r="A533" s="1179" t="s">
        <v>3910</v>
      </c>
      <c r="B533" s="1149" t="s">
        <v>13070</v>
      </c>
      <c r="C533" s="1149" t="s">
        <v>65</v>
      </c>
      <c r="D533" s="1150" t="s">
        <v>4814</v>
      </c>
      <c r="E533" s="1164">
        <v>2500</v>
      </c>
      <c r="F533" s="1151" t="s">
        <v>5901</v>
      </c>
      <c r="G533" s="759" t="s">
        <v>5902</v>
      </c>
      <c r="H533" s="1021" t="s">
        <v>5903</v>
      </c>
      <c r="I533" s="1021" t="s">
        <v>4195</v>
      </c>
      <c r="J533" s="1150" t="s">
        <v>5904</v>
      </c>
      <c r="K533" s="1152">
        <v>5</v>
      </c>
      <c r="L533" s="1151">
        <v>12</v>
      </c>
      <c r="M533" s="1164">
        <v>30000</v>
      </c>
      <c r="N533" s="1151">
        <v>2</v>
      </c>
      <c r="O533" s="1152">
        <v>6</v>
      </c>
      <c r="P533" s="1180">
        <v>15000</v>
      </c>
    </row>
    <row r="534" spans="1:16" ht="22.5" x14ac:dyDescent="0.2">
      <c r="A534" s="1179" t="s">
        <v>3910</v>
      </c>
      <c r="B534" s="1149" t="s">
        <v>13070</v>
      </c>
      <c r="C534" s="1149" t="s">
        <v>65</v>
      </c>
      <c r="D534" s="1150" t="s">
        <v>5905</v>
      </c>
      <c r="E534" s="1164">
        <v>4500</v>
      </c>
      <c r="F534" s="1151" t="s">
        <v>5906</v>
      </c>
      <c r="G534" s="759" t="s">
        <v>5907</v>
      </c>
      <c r="H534" s="1021" t="s">
        <v>4314</v>
      </c>
      <c r="I534" s="1021" t="s">
        <v>4195</v>
      </c>
      <c r="J534" s="1150" t="s">
        <v>5368</v>
      </c>
      <c r="K534" s="1152">
        <v>6</v>
      </c>
      <c r="L534" s="1151">
        <v>12</v>
      </c>
      <c r="M534" s="1164">
        <v>69000</v>
      </c>
      <c r="N534" s="1151">
        <v>2</v>
      </c>
      <c r="O534" s="1152">
        <v>6</v>
      </c>
      <c r="P534" s="1180">
        <v>36000</v>
      </c>
    </row>
    <row r="535" spans="1:16" ht="22.5" x14ac:dyDescent="0.2">
      <c r="A535" s="1179" t="s">
        <v>3910</v>
      </c>
      <c r="B535" s="1149" t="s">
        <v>13070</v>
      </c>
      <c r="C535" s="1149" t="s">
        <v>65</v>
      </c>
      <c r="D535" s="1150" t="s">
        <v>5908</v>
      </c>
      <c r="E535" s="1164">
        <v>3000</v>
      </c>
      <c r="F535" s="1151" t="s">
        <v>5909</v>
      </c>
      <c r="G535" s="759" t="s">
        <v>5910</v>
      </c>
      <c r="H535" s="1021" t="s">
        <v>4470</v>
      </c>
      <c r="I535" s="1021" t="s">
        <v>4252</v>
      </c>
      <c r="J535" s="1150" t="s">
        <v>4471</v>
      </c>
      <c r="K535" s="1152">
        <v>6</v>
      </c>
      <c r="L535" s="1151">
        <v>12</v>
      </c>
      <c r="M535" s="1164">
        <v>36000</v>
      </c>
      <c r="N535" s="1151">
        <v>1</v>
      </c>
      <c r="O535" s="1152">
        <v>1</v>
      </c>
      <c r="P535" s="1180">
        <v>1500</v>
      </c>
    </row>
    <row r="536" spans="1:16" ht="22.5" x14ac:dyDescent="0.2">
      <c r="A536" s="1179" t="s">
        <v>3910</v>
      </c>
      <c r="B536" s="1149" t="s">
        <v>13070</v>
      </c>
      <c r="C536" s="1149" t="s">
        <v>65</v>
      </c>
      <c r="D536" s="1150" t="s">
        <v>5635</v>
      </c>
      <c r="E536" s="1164">
        <v>7000</v>
      </c>
      <c r="F536" s="1151" t="s">
        <v>5911</v>
      </c>
      <c r="G536" s="759" t="s">
        <v>5912</v>
      </c>
      <c r="H536" s="1021" t="s">
        <v>4239</v>
      </c>
      <c r="I536" s="1021" t="s">
        <v>4274</v>
      </c>
      <c r="J536" s="1150" t="s">
        <v>5523</v>
      </c>
      <c r="K536" s="1152">
        <v>4</v>
      </c>
      <c r="L536" s="1151">
        <v>8</v>
      </c>
      <c r="M536" s="1164">
        <v>54477.2</v>
      </c>
      <c r="N536" s="1151"/>
      <c r="O536" s="1152" t="s">
        <v>4197</v>
      </c>
      <c r="P536" s="1180" t="s">
        <v>4197</v>
      </c>
    </row>
    <row r="537" spans="1:16" ht="22.5" x14ac:dyDescent="0.2">
      <c r="A537" s="1179" t="s">
        <v>3910</v>
      </c>
      <c r="B537" s="1149" t="s">
        <v>13070</v>
      </c>
      <c r="C537" s="1149" t="s">
        <v>65</v>
      </c>
      <c r="D537" s="1150" t="s">
        <v>5913</v>
      </c>
      <c r="E537" s="1164">
        <v>6000</v>
      </c>
      <c r="F537" s="1151" t="s">
        <v>5914</v>
      </c>
      <c r="G537" s="759" t="s">
        <v>5915</v>
      </c>
      <c r="H537" s="1021" t="s">
        <v>4239</v>
      </c>
      <c r="I537" s="1021" t="s">
        <v>4195</v>
      </c>
      <c r="J537" s="1150" t="s">
        <v>4235</v>
      </c>
      <c r="K537" s="1152">
        <v>6</v>
      </c>
      <c r="L537" s="1151">
        <v>12</v>
      </c>
      <c r="M537" s="1164">
        <v>72000</v>
      </c>
      <c r="N537" s="1151">
        <v>2</v>
      </c>
      <c r="O537" s="1152">
        <v>6</v>
      </c>
      <c r="P537" s="1180">
        <v>36000</v>
      </c>
    </row>
    <row r="538" spans="1:16" ht="22.5" x14ac:dyDescent="0.2">
      <c r="A538" s="1179" t="s">
        <v>3910</v>
      </c>
      <c r="B538" s="1149" t="s">
        <v>13070</v>
      </c>
      <c r="C538" s="1149" t="s">
        <v>65</v>
      </c>
      <c r="D538" s="1150" t="s">
        <v>5314</v>
      </c>
      <c r="E538" s="1164">
        <v>2500</v>
      </c>
      <c r="F538" s="1151" t="s">
        <v>5916</v>
      </c>
      <c r="G538" s="759" t="s">
        <v>5917</v>
      </c>
      <c r="H538" s="1021" t="s">
        <v>5870</v>
      </c>
      <c r="I538" s="1021" t="s">
        <v>4252</v>
      </c>
      <c r="J538" s="1150" t="s">
        <v>5918</v>
      </c>
      <c r="K538" s="1152">
        <v>6</v>
      </c>
      <c r="L538" s="1151">
        <v>12</v>
      </c>
      <c r="M538" s="1164">
        <v>29916.67</v>
      </c>
      <c r="N538" s="1151">
        <v>2</v>
      </c>
      <c r="O538" s="1152">
        <v>6</v>
      </c>
      <c r="P538" s="1180">
        <v>15000</v>
      </c>
    </row>
    <row r="539" spans="1:16" x14ac:dyDescent="0.2">
      <c r="A539" s="1179" t="s">
        <v>3910</v>
      </c>
      <c r="B539" s="1149" t="s">
        <v>13070</v>
      </c>
      <c r="C539" s="1149" t="s">
        <v>65</v>
      </c>
      <c r="D539" s="1150" t="s">
        <v>5919</v>
      </c>
      <c r="E539" s="1164">
        <v>5500</v>
      </c>
      <c r="F539" s="1151" t="s">
        <v>5920</v>
      </c>
      <c r="G539" s="759" t="s">
        <v>5921</v>
      </c>
      <c r="H539" s="1021" t="s">
        <v>4634</v>
      </c>
      <c r="I539" s="1021" t="s">
        <v>4274</v>
      </c>
      <c r="J539" s="1150" t="s">
        <v>5922</v>
      </c>
      <c r="K539" s="1152">
        <v>1</v>
      </c>
      <c r="L539" s="1151">
        <v>1</v>
      </c>
      <c r="M539" s="1164">
        <v>5500</v>
      </c>
      <c r="N539" s="1151">
        <v>3</v>
      </c>
      <c r="O539" s="1152">
        <v>6</v>
      </c>
      <c r="P539" s="1180">
        <v>33000</v>
      </c>
    </row>
    <row r="540" spans="1:16" ht="22.5" x14ac:dyDescent="0.2">
      <c r="A540" s="1179" t="s">
        <v>3910</v>
      </c>
      <c r="B540" s="1149" t="s">
        <v>13070</v>
      </c>
      <c r="C540" s="1149" t="s">
        <v>65</v>
      </c>
      <c r="D540" s="1150" t="s">
        <v>5923</v>
      </c>
      <c r="E540" s="1164">
        <v>5400</v>
      </c>
      <c r="F540" s="1151" t="s">
        <v>5924</v>
      </c>
      <c r="G540" s="759" t="s">
        <v>5925</v>
      </c>
      <c r="H540" s="1021" t="s">
        <v>4257</v>
      </c>
      <c r="I540" s="1021" t="s">
        <v>4274</v>
      </c>
      <c r="J540" s="1150" t="s">
        <v>4824</v>
      </c>
      <c r="K540" s="1152">
        <v>6</v>
      </c>
      <c r="L540" s="1151">
        <v>12</v>
      </c>
      <c r="M540" s="1164">
        <v>64080</v>
      </c>
      <c r="N540" s="1151">
        <v>2</v>
      </c>
      <c r="O540" s="1152">
        <v>4</v>
      </c>
      <c r="P540" s="1180">
        <v>21600</v>
      </c>
    </row>
    <row r="541" spans="1:16" x14ac:dyDescent="0.2">
      <c r="A541" s="1179" t="s">
        <v>3910</v>
      </c>
      <c r="B541" s="1149" t="s">
        <v>13070</v>
      </c>
      <c r="C541" s="1149" t="s">
        <v>65</v>
      </c>
      <c r="D541" s="1150" t="s">
        <v>5926</v>
      </c>
      <c r="E541" s="1164">
        <v>10000</v>
      </c>
      <c r="F541" s="1151" t="s">
        <v>5927</v>
      </c>
      <c r="G541" s="759" t="s">
        <v>5928</v>
      </c>
      <c r="H541" s="1021" t="s">
        <v>4337</v>
      </c>
      <c r="I541" s="1021" t="s">
        <v>4195</v>
      </c>
      <c r="J541" s="1150" t="s">
        <v>4459</v>
      </c>
      <c r="K541" s="1152">
        <v>6</v>
      </c>
      <c r="L541" s="1151">
        <v>12</v>
      </c>
      <c r="M541" s="1164">
        <v>120000</v>
      </c>
      <c r="N541" s="1151">
        <v>2</v>
      </c>
      <c r="O541" s="1152">
        <v>6</v>
      </c>
      <c r="P541" s="1180">
        <v>60000</v>
      </c>
    </row>
    <row r="542" spans="1:16" ht="22.5" x14ac:dyDescent="0.2">
      <c r="A542" s="1179" t="s">
        <v>3910</v>
      </c>
      <c r="B542" s="1149" t="s">
        <v>13070</v>
      </c>
      <c r="C542" s="1149" t="s">
        <v>65</v>
      </c>
      <c r="D542" s="1150" t="s">
        <v>5929</v>
      </c>
      <c r="E542" s="1164">
        <v>8000</v>
      </c>
      <c r="F542" s="1151" t="s">
        <v>5930</v>
      </c>
      <c r="G542" s="759" t="s">
        <v>5931</v>
      </c>
      <c r="H542" s="1021" t="s">
        <v>4206</v>
      </c>
      <c r="I542" s="1021" t="s">
        <v>4287</v>
      </c>
      <c r="J542" s="1150" t="s">
        <v>5932</v>
      </c>
      <c r="K542" s="1152" t="s">
        <v>4197</v>
      </c>
      <c r="L542" s="1151"/>
      <c r="M542" s="1164"/>
      <c r="N542" s="1151">
        <v>1</v>
      </c>
      <c r="O542" s="1152">
        <v>1</v>
      </c>
      <c r="P542" s="1180">
        <v>8000</v>
      </c>
    </row>
    <row r="543" spans="1:16" x14ac:dyDescent="0.2">
      <c r="A543" s="1179" t="s">
        <v>3910</v>
      </c>
      <c r="B543" s="1149" t="s">
        <v>13070</v>
      </c>
      <c r="C543" s="1149" t="s">
        <v>65</v>
      </c>
      <c r="D543" s="1150" t="s">
        <v>5933</v>
      </c>
      <c r="E543" s="1164">
        <v>3500</v>
      </c>
      <c r="F543" s="1151" t="s">
        <v>5934</v>
      </c>
      <c r="G543" s="759" t="s">
        <v>5935</v>
      </c>
      <c r="H543" s="1021" t="s">
        <v>4206</v>
      </c>
      <c r="I543" s="1021" t="s">
        <v>4287</v>
      </c>
      <c r="J543" s="1150" t="s">
        <v>5936</v>
      </c>
      <c r="K543" s="1152" t="s">
        <v>4197</v>
      </c>
      <c r="L543" s="1151"/>
      <c r="M543" s="1164"/>
      <c r="N543" s="1151">
        <v>1</v>
      </c>
      <c r="O543" s="1152">
        <v>1</v>
      </c>
      <c r="P543" s="1180">
        <v>3500</v>
      </c>
    </row>
    <row r="544" spans="1:16" x14ac:dyDescent="0.2">
      <c r="A544" s="1179" t="s">
        <v>3910</v>
      </c>
      <c r="B544" s="1149" t="s">
        <v>13070</v>
      </c>
      <c r="C544" s="1149" t="s">
        <v>65</v>
      </c>
      <c r="D544" s="1150" t="s">
        <v>5937</v>
      </c>
      <c r="E544" s="1164">
        <v>15600</v>
      </c>
      <c r="F544" s="1151" t="s">
        <v>5938</v>
      </c>
      <c r="G544" s="759" t="s">
        <v>5939</v>
      </c>
      <c r="H544" s="1021" t="s">
        <v>4239</v>
      </c>
      <c r="I544" s="1021" t="s">
        <v>4287</v>
      </c>
      <c r="J544" s="1150" t="s">
        <v>4235</v>
      </c>
      <c r="K544" s="1152" t="s">
        <v>4197</v>
      </c>
      <c r="L544" s="1151"/>
      <c r="M544" s="1164"/>
      <c r="N544" s="1151">
        <v>1</v>
      </c>
      <c r="O544" s="1152">
        <v>1</v>
      </c>
      <c r="P544" s="1180">
        <v>9880</v>
      </c>
    </row>
    <row r="545" spans="1:16" ht="33.75" x14ac:dyDescent="0.2">
      <c r="A545" s="1179" t="s">
        <v>3910</v>
      </c>
      <c r="B545" s="1149" t="s">
        <v>13070</v>
      </c>
      <c r="C545" s="1149" t="s">
        <v>65</v>
      </c>
      <c r="D545" s="1150" t="s">
        <v>5940</v>
      </c>
      <c r="E545" s="1164">
        <v>15600</v>
      </c>
      <c r="F545" s="1151" t="s">
        <v>5941</v>
      </c>
      <c r="G545" s="759" t="s">
        <v>5942</v>
      </c>
      <c r="H545" s="1021" t="s">
        <v>4267</v>
      </c>
      <c r="I545" s="1021" t="s">
        <v>4287</v>
      </c>
      <c r="J545" s="1150" t="s">
        <v>5943</v>
      </c>
      <c r="K545" s="1152" t="s">
        <v>4197</v>
      </c>
      <c r="L545" s="1151"/>
      <c r="M545" s="1164"/>
      <c r="N545" s="1151">
        <v>1</v>
      </c>
      <c r="O545" s="1152">
        <v>4</v>
      </c>
      <c r="P545" s="1180">
        <v>59800</v>
      </c>
    </row>
    <row r="546" spans="1:16" ht="22.5" x14ac:dyDescent="0.2">
      <c r="A546" s="1179" t="s">
        <v>3910</v>
      </c>
      <c r="B546" s="1149" t="s">
        <v>13070</v>
      </c>
      <c r="C546" s="1149" t="s">
        <v>65</v>
      </c>
      <c r="D546" s="1150" t="s">
        <v>5944</v>
      </c>
      <c r="E546" s="1164">
        <v>15600</v>
      </c>
      <c r="F546" s="1151" t="s">
        <v>5945</v>
      </c>
      <c r="G546" s="759" t="s">
        <v>5946</v>
      </c>
      <c r="H546" s="1021" t="s">
        <v>4337</v>
      </c>
      <c r="I546" s="1021" t="s">
        <v>4386</v>
      </c>
      <c r="J546" s="1150" t="s">
        <v>4338</v>
      </c>
      <c r="K546" s="1152" t="s">
        <v>4197</v>
      </c>
      <c r="L546" s="1151"/>
      <c r="M546" s="1164"/>
      <c r="N546" s="1151">
        <v>1</v>
      </c>
      <c r="O546" s="1152">
        <v>1</v>
      </c>
      <c r="P546" s="1180">
        <v>2080</v>
      </c>
    </row>
    <row r="547" spans="1:16" ht="22.5" x14ac:dyDescent="0.2">
      <c r="A547" s="1179" t="s">
        <v>3910</v>
      </c>
      <c r="B547" s="1149" t="s">
        <v>13070</v>
      </c>
      <c r="C547" s="1149" t="s">
        <v>65</v>
      </c>
      <c r="D547" s="1150" t="s">
        <v>5947</v>
      </c>
      <c r="E547" s="1164">
        <v>15600</v>
      </c>
      <c r="F547" s="1151" t="s">
        <v>5948</v>
      </c>
      <c r="G547" s="759" t="s">
        <v>5949</v>
      </c>
      <c r="H547" s="1021" t="s">
        <v>4206</v>
      </c>
      <c r="I547" s="1021" t="s">
        <v>4287</v>
      </c>
      <c r="J547" s="1150" t="s">
        <v>4243</v>
      </c>
      <c r="K547" s="1152" t="s">
        <v>4197</v>
      </c>
      <c r="L547" s="1151"/>
      <c r="M547" s="1164"/>
      <c r="N547" s="1151">
        <v>1</v>
      </c>
      <c r="O547" s="1152">
        <v>1</v>
      </c>
      <c r="P547" s="1180">
        <v>6204.37</v>
      </c>
    </row>
    <row r="548" spans="1:16" ht="22.5" x14ac:dyDescent="0.2">
      <c r="A548" s="1179" t="s">
        <v>3910</v>
      </c>
      <c r="B548" s="1149" t="s">
        <v>13070</v>
      </c>
      <c r="C548" s="1149" t="s">
        <v>65</v>
      </c>
      <c r="D548" s="1150" t="s">
        <v>5950</v>
      </c>
      <c r="E548" s="1164">
        <v>15600</v>
      </c>
      <c r="F548" s="1151" t="s">
        <v>5951</v>
      </c>
      <c r="G548" s="759" t="s">
        <v>5952</v>
      </c>
      <c r="H548" s="1021" t="s">
        <v>4206</v>
      </c>
      <c r="I548" s="1021" t="s">
        <v>4287</v>
      </c>
      <c r="J548" s="1150" t="s">
        <v>4243</v>
      </c>
      <c r="K548" s="1152" t="s">
        <v>4197</v>
      </c>
      <c r="L548" s="1151"/>
      <c r="M548" s="1164"/>
      <c r="N548" s="1151">
        <v>1</v>
      </c>
      <c r="O548" s="1152">
        <v>6</v>
      </c>
      <c r="P548" s="1180">
        <v>93600</v>
      </c>
    </row>
    <row r="549" spans="1:16" ht="22.5" x14ac:dyDescent="0.2">
      <c r="A549" s="1179" t="s">
        <v>3910</v>
      </c>
      <c r="B549" s="1149" t="s">
        <v>13070</v>
      </c>
      <c r="C549" s="1149" t="s">
        <v>65</v>
      </c>
      <c r="D549" s="1150" t="s">
        <v>5953</v>
      </c>
      <c r="E549" s="1164">
        <v>10000</v>
      </c>
      <c r="F549" s="1151" t="s">
        <v>5954</v>
      </c>
      <c r="G549" s="759" t="s">
        <v>5955</v>
      </c>
      <c r="H549" s="1021" t="s">
        <v>4623</v>
      </c>
      <c r="I549" s="1021" t="s">
        <v>4287</v>
      </c>
      <c r="J549" s="1150" t="s">
        <v>4624</v>
      </c>
      <c r="K549" s="1152" t="s">
        <v>4197</v>
      </c>
      <c r="L549" s="1151"/>
      <c r="M549" s="1164"/>
      <c r="N549" s="1151">
        <v>3</v>
      </c>
      <c r="O549" s="1152">
        <v>3</v>
      </c>
      <c r="P549" s="1180">
        <v>29000</v>
      </c>
    </row>
    <row r="550" spans="1:16" x14ac:dyDescent="0.2">
      <c r="A550" s="1179" t="s">
        <v>3910</v>
      </c>
      <c r="B550" s="1149" t="s">
        <v>13070</v>
      </c>
      <c r="C550" s="1149" t="s">
        <v>65</v>
      </c>
      <c r="D550" s="1150" t="s">
        <v>5150</v>
      </c>
      <c r="E550" s="1164">
        <v>15600</v>
      </c>
      <c r="F550" s="1151" t="s">
        <v>5956</v>
      </c>
      <c r="G550" s="759" t="s">
        <v>5957</v>
      </c>
      <c r="H550" s="1021" t="s">
        <v>5958</v>
      </c>
      <c r="I550" s="1021" t="s">
        <v>4287</v>
      </c>
      <c r="J550" s="1150" t="s">
        <v>5959</v>
      </c>
      <c r="K550" s="1152" t="s">
        <v>4197</v>
      </c>
      <c r="L550" s="1151"/>
      <c r="M550" s="1164"/>
      <c r="N550" s="1151">
        <v>1</v>
      </c>
      <c r="O550" s="1152">
        <v>2</v>
      </c>
      <c r="P550" s="1180">
        <v>8840</v>
      </c>
    </row>
    <row r="551" spans="1:16" x14ac:dyDescent="0.2">
      <c r="A551" s="1179" t="s">
        <v>3910</v>
      </c>
      <c r="B551" s="1149" t="s">
        <v>13070</v>
      </c>
      <c r="C551" s="1149" t="s">
        <v>65</v>
      </c>
      <c r="D551" s="1150" t="s">
        <v>5960</v>
      </c>
      <c r="E551" s="1164">
        <v>12000</v>
      </c>
      <c r="F551" s="1151" t="s">
        <v>5961</v>
      </c>
      <c r="G551" s="759" t="s">
        <v>5962</v>
      </c>
      <c r="H551" s="1021" t="s">
        <v>4206</v>
      </c>
      <c r="I551" s="1021" t="s">
        <v>4287</v>
      </c>
      <c r="J551" s="1150" t="s">
        <v>4207</v>
      </c>
      <c r="K551" s="1152" t="s">
        <v>4197</v>
      </c>
      <c r="L551" s="1151"/>
      <c r="M551" s="1164"/>
      <c r="N551" s="1151">
        <v>2</v>
      </c>
      <c r="O551" s="1152">
        <v>6</v>
      </c>
      <c r="P551" s="1180">
        <v>70800</v>
      </c>
    </row>
    <row r="552" spans="1:16" ht="22.5" x14ac:dyDescent="0.2">
      <c r="A552" s="1179" t="s">
        <v>3910</v>
      </c>
      <c r="B552" s="1149" t="s">
        <v>13070</v>
      </c>
      <c r="C552" s="1149" t="s">
        <v>65</v>
      </c>
      <c r="D552" s="1150" t="s">
        <v>5963</v>
      </c>
      <c r="E552" s="1164">
        <v>15600</v>
      </c>
      <c r="F552" s="1151" t="s">
        <v>5964</v>
      </c>
      <c r="G552" s="759" t="s">
        <v>5965</v>
      </c>
      <c r="H552" s="1021" t="s">
        <v>4206</v>
      </c>
      <c r="I552" s="1021" t="s">
        <v>4287</v>
      </c>
      <c r="J552" s="1150" t="s">
        <v>4243</v>
      </c>
      <c r="K552" s="1152" t="s">
        <v>4197</v>
      </c>
      <c r="L552" s="1151"/>
      <c r="M552" s="1164"/>
      <c r="N552" s="1151">
        <v>1</v>
      </c>
      <c r="O552" s="1152">
        <v>6</v>
      </c>
      <c r="P552" s="1180">
        <v>93600</v>
      </c>
    </row>
    <row r="553" spans="1:16" ht="22.5" x14ac:dyDescent="0.2">
      <c r="A553" s="1179" t="s">
        <v>3910</v>
      </c>
      <c r="B553" s="1149" t="s">
        <v>13070</v>
      </c>
      <c r="C553" s="1149" t="s">
        <v>65</v>
      </c>
      <c r="D553" s="1150" t="s">
        <v>5966</v>
      </c>
      <c r="E553" s="1164">
        <v>3500</v>
      </c>
      <c r="F553" s="1151" t="s">
        <v>5967</v>
      </c>
      <c r="G553" s="759" t="s">
        <v>5968</v>
      </c>
      <c r="H553" s="1021" t="s">
        <v>5046</v>
      </c>
      <c r="I553" s="1021" t="s">
        <v>4287</v>
      </c>
      <c r="J553" s="1150" t="s">
        <v>5969</v>
      </c>
      <c r="K553" s="1152" t="s">
        <v>4197</v>
      </c>
      <c r="L553" s="1151"/>
      <c r="M553" s="1164"/>
      <c r="N553" s="1151">
        <v>1</v>
      </c>
      <c r="O553" s="1152">
        <v>1</v>
      </c>
      <c r="P553" s="1180">
        <v>3500</v>
      </c>
    </row>
    <row r="554" spans="1:16" ht="22.5" x14ac:dyDescent="0.2">
      <c r="A554" s="1179" t="s">
        <v>3910</v>
      </c>
      <c r="B554" s="1149" t="s">
        <v>13070</v>
      </c>
      <c r="C554" s="1149" t="s">
        <v>65</v>
      </c>
      <c r="D554" s="1150" t="s">
        <v>5970</v>
      </c>
      <c r="E554" s="1164">
        <v>15600</v>
      </c>
      <c r="F554" s="1151" t="s">
        <v>5971</v>
      </c>
      <c r="G554" s="759" t="s">
        <v>5972</v>
      </c>
      <c r="H554" s="1021" t="s">
        <v>4534</v>
      </c>
      <c r="I554" s="1021" t="s">
        <v>4386</v>
      </c>
      <c r="J554" s="1150" t="s">
        <v>5233</v>
      </c>
      <c r="K554" s="1152" t="s">
        <v>4197</v>
      </c>
      <c r="L554" s="1151"/>
      <c r="M554" s="1164"/>
      <c r="N554" s="1151">
        <v>1</v>
      </c>
      <c r="O554" s="1152">
        <v>3</v>
      </c>
      <c r="P554" s="1180">
        <v>39000</v>
      </c>
    </row>
    <row r="555" spans="1:16" ht="22.5" x14ac:dyDescent="0.2">
      <c r="A555" s="1179" t="s">
        <v>3910</v>
      </c>
      <c r="B555" s="1149" t="s">
        <v>13070</v>
      </c>
      <c r="C555" s="1149" t="s">
        <v>65</v>
      </c>
      <c r="D555" s="1150" t="s">
        <v>5973</v>
      </c>
      <c r="E555" s="1164">
        <v>15600</v>
      </c>
      <c r="F555" s="1151" t="s">
        <v>5974</v>
      </c>
      <c r="G555" s="759" t="s">
        <v>5975</v>
      </c>
      <c r="H555" s="1021" t="s">
        <v>4206</v>
      </c>
      <c r="I555" s="1021" t="s">
        <v>5976</v>
      </c>
      <c r="J555" s="1150" t="s">
        <v>5977</v>
      </c>
      <c r="K555" s="1152" t="s">
        <v>4197</v>
      </c>
      <c r="L555" s="1151"/>
      <c r="M555" s="1164"/>
      <c r="N555" s="1151">
        <v>1</v>
      </c>
      <c r="O555" s="1152">
        <v>1</v>
      </c>
      <c r="P555" s="1180">
        <v>13520</v>
      </c>
    </row>
    <row r="556" spans="1:16" ht="22.5" x14ac:dyDescent="0.2">
      <c r="A556" s="1179" t="s">
        <v>3910</v>
      </c>
      <c r="B556" s="1149" t="s">
        <v>13070</v>
      </c>
      <c r="C556" s="1149" t="s">
        <v>65</v>
      </c>
      <c r="D556" s="1150" t="s">
        <v>5978</v>
      </c>
      <c r="E556" s="1164">
        <v>3500</v>
      </c>
      <c r="F556" s="1151" t="s">
        <v>5979</v>
      </c>
      <c r="G556" s="759" t="s">
        <v>5980</v>
      </c>
      <c r="H556" s="1021" t="s">
        <v>4206</v>
      </c>
      <c r="I556" s="1021" t="s">
        <v>4287</v>
      </c>
      <c r="J556" s="1150" t="s">
        <v>5981</v>
      </c>
      <c r="K556" s="1152" t="s">
        <v>4197</v>
      </c>
      <c r="L556" s="1151"/>
      <c r="M556" s="1164"/>
      <c r="N556" s="1151">
        <v>1</v>
      </c>
      <c r="O556" s="1152">
        <v>1</v>
      </c>
      <c r="P556" s="1180">
        <v>3500</v>
      </c>
    </row>
    <row r="557" spans="1:16" x14ac:dyDescent="0.2">
      <c r="A557" s="1179" t="s">
        <v>3910</v>
      </c>
      <c r="B557" s="1149" t="s">
        <v>13070</v>
      </c>
      <c r="C557" s="1149" t="s">
        <v>65</v>
      </c>
      <c r="D557" s="1150" t="s">
        <v>5982</v>
      </c>
      <c r="E557" s="1164">
        <v>14000</v>
      </c>
      <c r="F557" s="1151" t="s">
        <v>5983</v>
      </c>
      <c r="G557" s="759" t="s">
        <v>5984</v>
      </c>
      <c r="H557" s="1021" t="s">
        <v>5469</v>
      </c>
      <c r="I557" s="1021" t="s">
        <v>4287</v>
      </c>
      <c r="J557" s="1150" t="s">
        <v>4650</v>
      </c>
      <c r="K557" s="1152" t="s">
        <v>4197</v>
      </c>
      <c r="L557" s="1151"/>
      <c r="M557" s="1164"/>
      <c r="N557" s="1151">
        <v>3</v>
      </c>
      <c r="O557" s="1152">
        <v>6</v>
      </c>
      <c r="P557" s="1180">
        <v>82133.33</v>
      </c>
    </row>
    <row r="558" spans="1:16" x14ac:dyDescent="0.2">
      <c r="A558" s="1179" t="s">
        <v>3910</v>
      </c>
      <c r="B558" s="1149" t="s">
        <v>13070</v>
      </c>
      <c r="C558" s="1149" t="s">
        <v>65</v>
      </c>
      <c r="D558" s="1150" t="s">
        <v>4972</v>
      </c>
      <c r="E558" s="1164">
        <v>13000</v>
      </c>
      <c r="F558" s="1151" t="s">
        <v>5985</v>
      </c>
      <c r="G558" s="759" t="s">
        <v>5986</v>
      </c>
      <c r="H558" s="1021" t="s">
        <v>4206</v>
      </c>
      <c r="I558" s="1021" t="s">
        <v>4287</v>
      </c>
      <c r="J558" s="1150" t="s">
        <v>4207</v>
      </c>
      <c r="K558" s="1152" t="s">
        <v>4197</v>
      </c>
      <c r="L558" s="1151"/>
      <c r="M558" s="1164"/>
      <c r="N558" s="1151">
        <v>1</v>
      </c>
      <c r="O558" s="1152">
        <v>2</v>
      </c>
      <c r="P558" s="1180">
        <v>19066.669999999998</v>
      </c>
    </row>
    <row r="559" spans="1:16" ht="56.25" x14ac:dyDescent="0.2">
      <c r="A559" s="1179" t="s">
        <v>3910</v>
      </c>
      <c r="B559" s="1149" t="s">
        <v>13070</v>
      </c>
      <c r="C559" s="1149" t="s">
        <v>65</v>
      </c>
      <c r="D559" s="1150" t="s">
        <v>5987</v>
      </c>
      <c r="E559" s="1164">
        <v>15600</v>
      </c>
      <c r="F559" s="1151" t="s">
        <v>5988</v>
      </c>
      <c r="G559" s="759" t="s">
        <v>5989</v>
      </c>
      <c r="H559" s="1021" t="s">
        <v>4623</v>
      </c>
      <c r="I559" s="1021" t="s">
        <v>4274</v>
      </c>
      <c r="J559" s="1150" t="s">
        <v>5990</v>
      </c>
      <c r="K559" s="1152" t="s">
        <v>4197</v>
      </c>
      <c r="L559" s="1151"/>
      <c r="M559" s="1164"/>
      <c r="N559" s="1151">
        <v>1</v>
      </c>
      <c r="O559" s="1152">
        <v>2</v>
      </c>
      <c r="P559" s="1180">
        <v>18200</v>
      </c>
    </row>
    <row r="560" spans="1:16" ht="33.75" x14ac:dyDescent="0.2">
      <c r="A560" s="1179" t="s">
        <v>3910</v>
      </c>
      <c r="B560" s="1149" t="s">
        <v>13070</v>
      </c>
      <c r="C560" s="1149" t="s">
        <v>65</v>
      </c>
      <c r="D560" s="1150" t="s">
        <v>5032</v>
      </c>
      <c r="E560" s="1164">
        <v>15600</v>
      </c>
      <c r="F560" s="1151" t="s">
        <v>5991</v>
      </c>
      <c r="G560" s="759" t="s">
        <v>5992</v>
      </c>
      <c r="H560" s="1021" t="s">
        <v>4211</v>
      </c>
      <c r="I560" s="1021" t="s">
        <v>4287</v>
      </c>
      <c r="J560" s="1150" t="s">
        <v>5993</v>
      </c>
      <c r="K560" s="1152" t="s">
        <v>4197</v>
      </c>
      <c r="L560" s="1151"/>
      <c r="M560" s="1164"/>
      <c r="N560" s="1151">
        <v>1</v>
      </c>
      <c r="O560" s="1152">
        <v>4</v>
      </c>
      <c r="P560" s="1180">
        <v>48360</v>
      </c>
    </row>
    <row r="561" spans="1:16" ht="22.5" x14ac:dyDescent="0.2">
      <c r="A561" s="1179" t="s">
        <v>3910</v>
      </c>
      <c r="B561" s="1149" t="s">
        <v>13070</v>
      </c>
      <c r="C561" s="1149" t="s">
        <v>65</v>
      </c>
      <c r="D561" s="1150" t="s">
        <v>5994</v>
      </c>
      <c r="E561" s="1164">
        <v>15600</v>
      </c>
      <c r="F561" s="1151" t="s">
        <v>5995</v>
      </c>
      <c r="G561" s="759" t="s">
        <v>5996</v>
      </c>
      <c r="H561" s="1021" t="s">
        <v>4623</v>
      </c>
      <c r="I561" s="1021" t="s">
        <v>4287</v>
      </c>
      <c r="J561" s="1150" t="s">
        <v>5997</v>
      </c>
      <c r="K561" s="1152" t="s">
        <v>4197</v>
      </c>
      <c r="L561" s="1151"/>
      <c r="M561" s="1164"/>
      <c r="N561" s="1151">
        <v>1</v>
      </c>
      <c r="O561" s="1152">
        <v>6</v>
      </c>
      <c r="P561" s="1180">
        <v>93600</v>
      </c>
    </row>
    <row r="562" spans="1:16" x14ac:dyDescent="0.2">
      <c r="A562" s="1179" t="s">
        <v>3910</v>
      </c>
      <c r="B562" s="1149" t="s">
        <v>13070</v>
      </c>
      <c r="C562" s="1149" t="s">
        <v>65</v>
      </c>
      <c r="D562" s="1150" t="s">
        <v>5998</v>
      </c>
      <c r="E562" s="1164">
        <v>8000</v>
      </c>
      <c r="F562" s="1151" t="s">
        <v>5999</v>
      </c>
      <c r="G562" s="759" t="s">
        <v>6000</v>
      </c>
      <c r="H562" s="1021" t="s">
        <v>4206</v>
      </c>
      <c r="I562" s="1021" t="s">
        <v>4287</v>
      </c>
      <c r="J562" s="1150" t="s">
        <v>4243</v>
      </c>
      <c r="K562" s="1152" t="s">
        <v>4197</v>
      </c>
      <c r="L562" s="1151"/>
      <c r="M562" s="1164"/>
      <c r="N562" s="1151">
        <v>2</v>
      </c>
      <c r="O562" s="1152">
        <v>6</v>
      </c>
      <c r="P562" s="1180">
        <v>47200</v>
      </c>
    </row>
    <row r="563" spans="1:16" x14ac:dyDescent="0.2">
      <c r="A563" s="1179" t="s">
        <v>3910</v>
      </c>
      <c r="B563" s="1149" t="s">
        <v>13070</v>
      </c>
      <c r="C563" s="1149" t="s">
        <v>65</v>
      </c>
      <c r="D563" s="1150" t="s">
        <v>6001</v>
      </c>
      <c r="E563" s="1164">
        <v>9000</v>
      </c>
      <c r="F563" s="1151" t="s">
        <v>6002</v>
      </c>
      <c r="G563" s="759" t="s">
        <v>6003</v>
      </c>
      <c r="H563" s="1021" t="s">
        <v>5046</v>
      </c>
      <c r="I563" s="1021" t="s">
        <v>4287</v>
      </c>
      <c r="J563" s="1150" t="s">
        <v>6004</v>
      </c>
      <c r="K563" s="1152" t="s">
        <v>4197</v>
      </c>
      <c r="L563" s="1151"/>
      <c r="M563" s="1164"/>
      <c r="N563" s="1151">
        <v>1</v>
      </c>
      <c r="O563" s="1152">
        <v>2</v>
      </c>
      <c r="P563" s="1180">
        <v>6600</v>
      </c>
    </row>
    <row r="564" spans="1:16" ht="22.5" x14ac:dyDescent="0.2">
      <c r="A564" s="1179" t="s">
        <v>3910</v>
      </c>
      <c r="B564" s="1149" t="s">
        <v>13070</v>
      </c>
      <c r="C564" s="1149" t="s">
        <v>65</v>
      </c>
      <c r="D564" s="1150" t="s">
        <v>6005</v>
      </c>
      <c r="E564" s="1164">
        <v>3500</v>
      </c>
      <c r="F564" s="1151" t="s">
        <v>6006</v>
      </c>
      <c r="G564" s="759" t="s">
        <v>6007</v>
      </c>
      <c r="H564" s="1021" t="s">
        <v>5046</v>
      </c>
      <c r="I564" s="1021" t="s">
        <v>4287</v>
      </c>
      <c r="J564" s="1150" t="s">
        <v>5981</v>
      </c>
      <c r="K564" s="1152" t="s">
        <v>4197</v>
      </c>
      <c r="L564" s="1151"/>
      <c r="M564" s="1164"/>
      <c r="N564" s="1151">
        <v>1</v>
      </c>
      <c r="O564" s="1152">
        <v>1</v>
      </c>
      <c r="P564" s="1180">
        <v>3500</v>
      </c>
    </row>
    <row r="565" spans="1:16" x14ac:dyDescent="0.2">
      <c r="A565" s="1179" t="s">
        <v>3910</v>
      </c>
      <c r="B565" s="1149" t="s">
        <v>13070</v>
      </c>
      <c r="C565" s="1149" t="s">
        <v>65</v>
      </c>
      <c r="D565" s="1150" t="s">
        <v>6008</v>
      </c>
      <c r="E565" s="1164">
        <v>8500</v>
      </c>
      <c r="F565" s="1151" t="s">
        <v>6009</v>
      </c>
      <c r="G565" s="759" t="s">
        <v>6010</v>
      </c>
      <c r="H565" s="1021" t="s">
        <v>5187</v>
      </c>
      <c r="I565" s="1021" t="s">
        <v>4287</v>
      </c>
      <c r="J565" s="1150" t="s">
        <v>6011</v>
      </c>
      <c r="K565" s="1152" t="s">
        <v>4197</v>
      </c>
      <c r="L565" s="1151"/>
      <c r="M565" s="1164"/>
      <c r="N565" s="1151">
        <v>3</v>
      </c>
      <c r="O565" s="1152">
        <v>6</v>
      </c>
      <c r="P565" s="1180">
        <v>50150</v>
      </c>
    </row>
    <row r="566" spans="1:16" ht="22.5" x14ac:dyDescent="0.2">
      <c r="A566" s="1179" t="s">
        <v>3910</v>
      </c>
      <c r="B566" s="1149" t="s">
        <v>13070</v>
      </c>
      <c r="C566" s="1149" t="s">
        <v>65</v>
      </c>
      <c r="D566" s="1150" t="s">
        <v>6012</v>
      </c>
      <c r="E566" s="1164">
        <v>8000</v>
      </c>
      <c r="F566" s="1151" t="s">
        <v>6013</v>
      </c>
      <c r="G566" s="759" t="s">
        <v>6014</v>
      </c>
      <c r="H566" s="1021" t="s">
        <v>5046</v>
      </c>
      <c r="I566" s="1021" t="s">
        <v>4287</v>
      </c>
      <c r="J566" s="1150" t="s">
        <v>6015</v>
      </c>
      <c r="K566" s="1152" t="s">
        <v>4197</v>
      </c>
      <c r="L566" s="1151"/>
      <c r="M566" s="1164"/>
      <c r="N566" s="1151">
        <v>1</v>
      </c>
      <c r="O566" s="1152">
        <v>2</v>
      </c>
      <c r="P566" s="1180">
        <v>11733.33</v>
      </c>
    </row>
    <row r="567" spans="1:16" ht="22.5" x14ac:dyDescent="0.2">
      <c r="A567" s="1179" t="s">
        <v>3910</v>
      </c>
      <c r="B567" s="1149" t="s">
        <v>13070</v>
      </c>
      <c r="C567" s="1149" t="s">
        <v>65</v>
      </c>
      <c r="D567" s="1150" t="s">
        <v>5861</v>
      </c>
      <c r="E567" s="1164">
        <v>7000</v>
      </c>
      <c r="F567" s="1151" t="s">
        <v>6016</v>
      </c>
      <c r="G567" s="759" t="s">
        <v>6017</v>
      </c>
      <c r="H567" s="1021" t="s">
        <v>4239</v>
      </c>
      <c r="I567" s="1021" t="s">
        <v>4287</v>
      </c>
      <c r="J567" s="1150" t="s">
        <v>6018</v>
      </c>
      <c r="K567" s="1152" t="s">
        <v>4197</v>
      </c>
      <c r="L567" s="1151"/>
      <c r="M567" s="1164"/>
      <c r="N567" s="1151">
        <v>1</v>
      </c>
      <c r="O567" s="1152">
        <v>6</v>
      </c>
      <c r="P567" s="1180">
        <v>41300</v>
      </c>
    </row>
    <row r="568" spans="1:16" ht="22.5" x14ac:dyDescent="0.2">
      <c r="A568" s="1179" t="s">
        <v>3910</v>
      </c>
      <c r="B568" s="1149" t="s">
        <v>13070</v>
      </c>
      <c r="C568" s="1149" t="s">
        <v>65</v>
      </c>
      <c r="D568" s="1150" t="s">
        <v>6019</v>
      </c>
      <c r="E568" s="1164">
        <v>7000</v>
      </c>
      <c r="F568" s="1151" t="s">
        <v>6020</v>
      </c>
      <c r="G568" s="759" t="s">
        <v>6021</v>
      </c>
      <c r="H568" s="1021" t="s">
        <v>4251</v>
      </c>
      <c r="I568" s="1021" t="s">
        <v>6022</v>
      </c>
      <c r="J568" s="1150" t="s">
        <v>6023</v>
      </c>
      <c r="K568" s="1152" t="s">
        <v>4197</v>
      </c>
      <c r="L568" s="1151"/>
      <c r="M568" s="1164"/>
      <c r="N568" s="1151">
        <v>1</v>
      </c>
      <c r="O568" s="1152">
        <v>5</v>
      </c>
      <c r="P568" s="1180">
        <v>35000</v>
      </c>
    </row>
    <row r="569" spans="1:16" ht="33.75" x14ac:dyDescent="0.2">
      <c r="A569" s="1179" t="s">
        <v>3910</v>
      </c>
      <c r="B569" s="1149" t="s">
        <v>13070</v>
      </c>
      <c r="C569" s="1149" t="s">
        <v>65</v>
      </c>
      <c r="D569" s="1150" t="s">
        <v>6024</v>
      </c>
      <c r="E569" s="1164">
        <v>7000</v>
      </c>
      <c r="F569" s="1151" t="s">
        <v>6025</v>
      </c>
      <c r="G569" s="759" t="s">
        <v>6026</v>
      </c>
      <c r="H569" s="1021" t="s">
        <v>4206</v>
      </c>
      <c r="I569" s="1021" t="s">
        <v>4287</v>
      </c>
      <c r="J569" s="1150" t="s">
        <v>4207</v>
      </c>
      <c r="K569" s="1152" t="s">
        <v>4197</v>
      </c>
      <c r="L569" s="1151"/>
      <c r="M569" s="1164"/>
      <c r="N569" s="1151">
        <v>1</v>
      </c>
      <c r="O569" s="1152">
        <v>4</v>
      </c>
      <c r="P569" s="1180">
        <v>25900</v>
      </c>
    </row>
    <row r="570" spans="1:16" x14ac:dyDescent="0.2">
      <c r="A570" s="1179" t="s">
        <v>3910</v>
      </c>
      <c r="B570" s="1149" t="s">
        <v>13070</v>
      </c>
      <c r="C570" s="1149" t="s">
        <v>65</v>
      </c>
      <c r="D570" s="1150" t="s">
        <v>6027</v>
      </c>
      <c r="E570" s="1164">
        <v>3900</v>
      </c>
      <c r="F570" s="1151" t="s">
        <v>6028</v>
      </c>
      <c r="G570" s="759" t="s">
        <v>6029</v>
      </c>
      <c r="H570" s="1021" t="s">
        <v>4865</v>
      </c>
      <c r="I570" s="1021" t="s">
        <v>4274</v>
      </c>
      <c r="J570" s="1150" t="s">
        <v>4865</v>
      </c>
      <c r="K570" s="1152" t="s">
        <v>4197</v>
      </c>
      <c r="L570" s="1151"/>
      <c r="M570" s="1164"/>
      <c r="N570" s="1151">
        <v>2</v>
      </c>
      <c r="O570" s="1152">
        <v>6</v>
      </c>
      <c r="P570" s="1180">
        <v>22223</v>
      </c>
    </row>
    <row r="571" spans="1:16" x14ac:dyDescent="0.2">
      <c r="A571" s="1179" t="s">
        <v>3910</v>
      </c>
      <c r="B571" s="1149" t="s">
        <v>13070</v>
      </c>
      <c r="C571" s="1149" t="s">
        <v>65</v>
      </c>
      <c r="D571" s="1150" t="s">
        <v>4904</v>
      </c>
      <c r="E571" s="1164">
        <v>15600</v>
      </c>
      <c r="F571" s="1151" t="s">
        <v>6030</v>
      </c>
      <c r="G571" s="759" t="s">
        <v>6031</v>
      </c>
      <c r="H571" s="1021" t="s">
        <v>4206</v>
      </c>
      <c r="I571" s="1021" t="s">
        <v>4287</v>
      </c>
      <c r="J571" s="1150" t="s">
        <v>4243</v>
      </c>
      <c r="K571" s="1152" t="s">
        <v>4197</v>
      </c>
      <c r="L571" s="1151"/>
      <c r="M571" s="1164"/>
      <c r="N571" s="1151">
        <v>1</v>
      </c>
      <c r="O571" s="1152">
        <v>2</v>
      </c>
      <c r="P571" s="1180">
        <v>23920</v>
      </c>
    </row>
    <row r="572" spans="1:16" x14ac:dyDescent="0.2">
      <c r="A572" s="1179" t="s">
        <v>3910</v>
      </c>
      <c r="B572" s="1149" t="s">
        <v>13070</v>
      </c>
      <c r="C572" s="1149" t="s">
        <v>65</v>
      </c>
      <c r="D572" s="1150" t="s">
        <v>6032</v>
      </c>
      <c r="E572" s="1164">
        <v>12000</v>
      </c>
      <c r="F572" s="1151" t="s">
        <v>6033</v>
      </c>
      <c r="G572" s="759" t="s">
        <v>6034</v>
      </c>
      <c r="H572" s="1021" t="s">
        <v>4206</v>
      </c>
      <c r="I572" s="1021" t="s">
        <v>4220</v>
      </c>
      <c r="J572" s="1150" t="s">
        <v>4243</v>
      </c>
      <c r="K572" s="1152" t="s">
        <v>4197</v>
      </c>
      <c r="L572" s="1151"/>
      <c r="M572" s="1164"/>
      <c r="N572" s="1151">
        <v>2</v>
      </c>
      <c r="O572" s="1152">
        <v>4</v>
      </c>
      <c r="P572" s="1180">
        <v>44800</v>
      </c>
    </row>
    <row r="573" spans="1:16" ht="22.5" x14ac:dyDescent="0.2">
      <c r="A573" s="1179" t="s">
        <v>3910</v>
      </c>
      <c r="B573" s="1149" t="s">
        <v>13070</v>
      </c>
      <c r="C573" s="1149" t="s">
        <v>65</v>
      </c>
      <c r="D573" s="1150" t="s">
        <v>6035</v>
      </c>
      <c r="E573" s="1164">
        <v>6000</v>
      </c>
      <c r="F573" s="1151" t="s">
        <v>6036</v>
      </c>
      <c r="G573" s="759" t="s">
        <v>6037</v>
      </c>
      <c r="H573" s="1021" t="s">
        <v>4206</v>
      </c>
      <c r="I573" s="1021" t="s">
        <v>4287</v>
      </c>
      <c r="J573" s="1150" t="s">
        <v>4243</v>
      </c>
      <c r="K573" s="1152" t="s">
        <v>4197</v>
      </c>
      <c r="L573" s="1151"/>
      <c r="M573" s="1164"/>
      <c r="N573" s="1151">
        <v>2</v>
      </c>
      <c r="O573" s="1152">
        <v>4</v>
      </c>
      <c r="P573" s="1180">
        <v>23600</v>
      </c>
    </row>
    <row r="574" spans="1:16" ht="22.5" x14ac:dyDescent="0.2">
      <c r="A574" s="1179" t="s">
        <v>3910</v>
      </c>
      <c r="B574" s="1149" t="s">
        <v>13070</v>
      </c>
      <c r="C574" s="1149" t="s">
        <v>65</v>
      </c>
      <c r="D574" s="1150" t="s">
        <v>6038</v>
      </c>
      <c r="E574" s="1164">
        <v>5000</v>
      </c>
      <c r="F574" s="1151" t="s">
        <v>6039</v>
      </c>
      <c r="G574" s="759" t="s">
        <v>6040</v>
      </c>
      <c r="H574" s="1021" t="s">
        <v>4981</v>
      </c>
      <c r="I574" s="1021" t="s">
        <v>4287</v>
      </c>
      <c r="J574" s="1150" t="s">
        <v>5096</v>
      </c>
      <c r="K574" s="1152" t="s">
        <v>4197</v>
      </c>
      <c r="L574" s="1151"/>
      <c r="M574" s="1164"/>
      <c r="N574" s="1151">
        <v>2</v>
      </c>
      <c r="O574" s="1152">
        <v>6</v>
      </c>
      <c r="P574" s="1180">
        <v>29500</v>
      </c>
    </row>
    <row r="575" spans="1:16" ht="22.5" x14ac:dyDescent="0.2">
      <c r="A575" s="1179" t="s">
        <v>3910</v>
      </c>
      <c r="B575" s="1149" t="s">
        <v>13070</v>
      </c>
      <c r="C575" s="1149" t="s">
        <v>65</v>
      </c>
      <c r="D575" s="1150" t="s">
        <v>6041</v>
      </c>
      <c r="E575" s="1164">
        <v>3500</v>
      </c>
      <c r="F575" s="1151" t="s">
        <v>6042</v>
      </c>
      <c r="G575" s="759" t="s">
        <v>6043</v>
      </c>
      <c r="H575" s="1021" t="s">
        <v>5046</v>
      </c>
      <c r="I575" s="1021" t="s">
        <v>4287</v>
      </c>
      <c r="J575" s="1150" t="s">
        <v>6044</v>
      </c>
      <c r="K575" s="1152" t="s">
        <v>4197</v>
      </c>
      <c r="L575" s="1151"/>
      <c r="M575" s="1164"/>
      <c r="N575" s="1151">
        <v>1</v>
      </c>
      <c r="O575" s="1152">
        <v>1</v>
      </c>
      <c r="P575" s="1180">
        <v>3500</v>
      </c>
    </row>
    <row r="576" spans="1:16" ht="22.5" x14ac:dyDescent="0.2">
      <c r="A576" s="1179" t="s">
        <v>3910</v>
      </c>
      <c r="B576" s="1149" t="s">
        <v>13070</v>
      </c>
      <c r="C576" s="1149" t="s">
        <v>65</v>
      </c>
      <c r="D576" s="1150" t="s">
        <v>5861</v>
      </c>
      <c r="E576" s="1164">
        <v>7000</v>
      </c>
      <c r="F576" s="1151" t="s">
        <v>6045</v>
      </c>
      <c r="G576" s="759" t="s">
        <v>6046</v>
      </c>
      <c r="H576" s="1021" t="s">
        <v>4239</v>
      </c>
      <c r="I576" s="1021" t="s">
        <v>4287</v>
      </c>
      <c r="J576" s="1150" t="s">
        <v>4235</v>
      </c>
      <c r="K576" s="1152" t="s">
        <v>4197</v>
      </c>
      <c r="L576" s="1151"/>
      <c r="M576" s="1164"/>
      <c r="N576" s="1151">
        <v>1</v>
      </c>
      <c r="O576" s="1152">
        <v>2</v>
      </c>
      <c r="P576" s="1180">
        <v>9100</v>
      </c>
    </row>
    <row r="577" spans="1:16" x14ac:dyDescent="0.2">
      <c r="A577" s="1179" t="s">
        <v>3910</v>
      </c>
      <c r="B577" s="1149" t="s">
        <v>13070</v>
      </c>
      <c r="C577" s="1149" t="s">
        <v>65</v>
      </c>
      <c r="D577" s="1150" t="s">
        <v>6047</v>
      </c>
      <c r="E577" s="1164">
        <v>3000</v>
      </c>
      <c r="F577" s="1151" t="s">
        <v>6048</v>
      </c>
      <c r="G577" s="759" t="s">
        <v>6049</v>
      </c>
      <c r="H577" s="1021" t="s">
        <v>6050</v>
      </c>
      <c r="I577" s="1021" t="s">
        <v>6051</v>
      </c>
      <c r="J577" s="1150" t="s">
        <v>6052</v>
      </c>
      <c r="K577" s="1152" t="s">
        <v>4197</v>
      </c>
      <c r="L577" s="1151"/>
      <c r="M577" s="1164"/>
      <c r="N577" s="1151">
        <v>1</v>
      </c>
      <c r="O577" s="1152">
        <v>2</v>
      </c>
      <c r="P577" s="1180">
        <v>4400</v>
      </c>
    </row>
    <row r="578" spans="1:16" x14ac:dyDescent="0.2">
      <c r="A578" s="1179" t="s">
        <v>3910</v>
      </c>
      <c r="B578" s="1149" t="s">
        <v>13070</v>
      </c>
      <c r="C578" s="1149" t="s">
        <v>65</v>
      </c>
      <c r="D578" s="1150" t="s">
        <v>6053</v>
      </c>
      <c r="E578" s="1164">
        <v>5500</v>
      </c>
      <c r="F578" s="1151" t="s">
        <v>6054</v>
      </c>
      <c r="G578" s="759" t="s">
        <v>6055</v>
      </c>
      <c r="H578" s="1021" t="s">
        <v>5187</v>
      </c>
      <c r="I578" s="1021" t="s">
        <v>4287</v>
      </c>
      <c r="J578" s="1150" t="s">
        <v>6056</v>
      </c>
      <c r="K578" s="1152" t="s">
        <v>4197</v>
      </c>
      <c r="L578" s="1151"/>
      <c r="M578" s="1164"/>
      <c r="N578" s="1151">
        <v>2</v>
      </c>
      <c r="O578" s="1152">
        <v>6</v>
      </c>
      <c r="P578" s="1180">
        <v>32450</v>
      </c>
    </row>
    <row r="579" spans="1:16" x14ac:dyDescent="0.2">
      <c r="A579" s="1179" t="s">
        <v>3910</v>
      </c>
      <c r="B579" s="1149" t="s">
        <v>13070</v>
      </c>
      <c r="C579" s="1149" t="s">
        <v>65</v>
      </c>
      <c r="D579" s="1150" t="s">
        <v>6057</v>
      </c>
      <c r="E579" s="1164">
        <v>9500</v>
      </c>
      <c r="F579" s="1151" t="s">
        <v>6058</v>
      </c>
      <c r="G579" s="759" t="s">
        <v>6059</v>
      </c>
      <c r="H579" s="1021" t="s">
        <v>4211</v>
      </c>
      <c r="I579" s="1021" t="s">
        <v>4287</v>
      </c>
      <c r="J579" s="1150" t="s">
        <v>4305</v>
      </c>
      <c r="K579" s="1152" t="s">
        <v>4197</v>
      </c>
      <c r="L579" s="1151"/>
      <c r="M579" s="1164"/>
      <c r="N579" s="1151">
        <v>2</v>
      </c>
      <c r="O579" s="1152">
        <v>3</v>
      </c>
      <c r="P579" s="1180">
        <v>27550</v>
      </c>
    </row>
    <row r="580" spans="1:16" x14ac:dyDescent="0.2">
      <c r="A580" s="1179" t="s">
        <v>3910</v>
      </c>
      <c r="B580" s="1149" t="s">
        <v>13070</v>
      </c>
      <c r="C580" s="1149" t="s">
        <v>65</v>
      </c>
      <c r="D580" s="1150" t="s">
        <v>6047</v>
      </c>
      <c r="E580" s="1164">
        <v>3000</v>
      </c>
      <c r="F580" s="1151" t="s">
        <v>6060</v>
      </c>
      <c r="G580" s="759" t="s">
        <v>6061</v>
      </c>
      <c r="H580" s="1021" t="s">
        <v>6050</v>
      </c>
      <c r="I580" s="1021" t="s">
        <v>6051</v>
      </c>
      <c r="J580" s="1150" t="s">
        <v>6047</v>
      </c>
      <c r="K580" s="1152" t="s">
        <v>4197</v>
      </c>
      <c r="L580" s="1151"/>
      <c r="M580" s="1164"/>
      <c r="N580" s="1151">
        <v>1</v>
      </c>
      <c r="O580" s="1152">
        <v>2</v>
      </c>
      <c r="P580" s="1180">
        <v>4400</v>
      </c>
    </row>
    <row r="581" spans="1:16" x14ac:dyDescent="0.2">
      <c r="A581" s="1179" t="s">
        <v>3910</v>
      </c>
      <c r="B581" s="1149" t="s">
        <v>13070</v>
      </c>
      <c r="C581" s="1149" t="s">
        <v>65</v>
      </c>
      <c r="D581" s="1150" t="s">
        <v>6062</v>
      </c>
      <c r="E581" s="1164">
        <v>9500</v>
      </c>
      <c r="F581" s="1151" t="s">
        <v>6063</v>
      </c>
      <c r="G581" s="759" t="s">
        <v>6064</v>
      </c>
      <c r="H581" s="1021" t="s">
        <v>4206</v>
      </c>
      <c r="I581" s="1021" t="s">
        <v>4287</v>
      </c>
      <c r="J581" s="1150" t="s">
        <v>5977</v>
      </c>
      <c r="K581" s="1152" t="s">
        <v>4197</v>
      </c>
      <c r="L581" s="1151"/>
      <c r="M581" s="1164"/>
      <c r="N581" s="1151">
        <v>2</v>
      </c>
      <c r="O581" s="1152">
        <v>4</v>
      </c>
      <c r="P581" s="1180">
        <v>35783.33</v>
      </c>
    </row>
    <row r="582" spans="1:16" ht="22.5" x14ac:dyDescent="0.2">
      <c r="A582" s="1179" t="s">
        <v>3910</v>
      </c>
      <c r="B582" s="1149" t="s">
        <v>13070</v>
      </c>
      <c r="C582" s="1149" t="s">
        <v>65</v>
      </c>
      <c r="D582" s="1150" t="s">
        <v>6065</v>
      </c>
      <c r="E582" s="1164">
        <v>15600</v>
      </c>
      <c r="F582" s="1151" t="s">
        <v>6066</v>
      </c>
      <c r="G582" s="759" t="s">
        <v>6067</v>
      </c>
      <c r="H582" s="1021" t="s">
        <v>4206</v>
      </c>
      <c r="I582" s="1021" t="s">
        <v>4309</v>
      </c>
      <c r="J582" s="1150" t="s">
        <v>6068</v>
      </c>
      <c r="K582" s="1152" t="s">
        <v>4197</v>
      </c>
      <c r="L582" s="1151"/>
      <c r="M582" s="1164"/>
      <c r="N582" s="1151">
        <v>1</v>
      </c>
      <c r="O582" s="1152">
        <v>2</v>
      </c>
      <c r="P582" s="1180">
        <v>17160</v>
      </c>
    </row>
    <row r="583" spans="1:16" x14ac:dyDescent="0.2">
      <c r="A583" s="1179" t="s">
        <v>3910</v>
      </c>
      <c r="B583" s="1149" t="s">
        <v>13070</v>
      </c>
      <c r="C583" s="1149" t="s">
        <v>65</v>
      </c>
      <c r="D583" s="1150" t="s">
        <v>6069</v>
      </c>
      <c r="E583" s="1164">
        <v>6000</v>
      </c>
      <c r="F583" s="1151" t="s">
        <v>6070</v>
      </c>
      <c r="G583" s="759" t="s">
        <v>6071</v>
      </c>
      <c r="H583" s="1021" t="s">
        <v>4267</v>
      </c>
      <c r="I583" s="1021" t="s">
        <v>4287</v>
      </c>
      <c r="J583" s="1150" t="s">
        <v>6072</v>
      </c>
      <c r="K583" s="1152" t="s">
        <v>4197</v>
      </c>
      <c r="L583" s="1151"/>
      <c r="M583" s="1164"/>
      <c r="N583" s="1151">
        <v>2</v>
      </c>
      <c r="O583" s="1152">
        <v>6</v>
      </c>
      <c r="P583" s="1180">
        <v>35400</v>
      </c>
    </row>
    <row r="584" spans="1:16" x14ac:dyDescent="0.2">
      <c r="A584" s="1179" t="s">
        <v>3910</v>
      </c>
      <c r="B584" s="1149" t="s">
        <v>13070</v>
      </c>
      <c r="C584" s="1149" t="s">
        <v>65</v>
      </c>
      <c r="D584" s="1150" t="s">
        <v>6073</v>
      </c>
      <c r="E584" s="1164">
        <v>3500</v>
      </c>
      <c r="F584" s="1151" t="s">
        <v>6074</v>
      </c>
      <c r="G584" s="759" t="s">
        <v>6075</v>
      </c>
      <c r="H584" s="1021" t="s">
        <v>4981</v>
      </c>
      <c r="I584" s="1021" t="s">
        <v>4287</v>
      </c>
      <c r="J584" s="1150" t="s">
        <v>4813</v>
      </c>
      <c r="K584" s="1152" t="s">
        <v>4197</v>
      </c>
      <c r="L584" s="1151"/>
      <c r="M584" s="1164"/>
      <c r="N584" s="1151">
        <v>1</v>
      </c>
      <c r="O584" s="1152">
        <v>1</v>
      </c>
      <c r="P584" s="1180">
        <v>3500</v>
      </c>
    </row>
    <row r="585" spans="1:16" ht="22.5" x14ac:dyDescent="0.2">
      <c r="A585" s="1179" t="s">
        <v>3910</v>
      </c>
      <c r="B585" s="1149" t="s">
        <v>13070</v>
      </c>
      <c r="C585" s="1149" t="s">
        <v>65</v>
      </c>
      <c r="D585" s="1150" t="s">
        <v>6076</v>
      </c>
      <c r="E585" s="1164">
        <v>6000</v>
      </c>
      <c r="F585" s="1151" t="s">
        <v>6077</v>
      </c>
      <c r="G585" s="759" t="s">
        <v>6078</v>
      </c>
      <c r="H585" s="1021" t="s">
        <v>4623</v>
      </c>
      <c r="I585" s="1021" t="s">
        <v>4287</v>
      </c>
      <c r="J585" s="1150" t="s">
        <v>6079</v>
      </c>
      <c r="K585" s="1152" t="s">
        <v>4197</v>
      </c>
      <c r="L585" s="1151"/>
      <c r="M585" s="1164"/>
      <c r="N585" s="1151">
        <v>2</v>
      </c>
      <c r="O585" s="1152">
        <v>5</v>
      </c>
      <c r="P585" s="1180">
        <v>29400</v>
      </c>
    </row>
    <row r="586" spans="1:16" ht="22.5" x14ac:dyDescent="0.2">
      <c r="A586" s="1179" t="s">
        <v>3910</v>
      </c>
      <c r="B586" s="1149" t="s">
        <v>13070</v>
      </c>
      <c r="C586" s="1149" t="s">
        <v>65</v>
      </c>
      <c r="D586" s="1150" t="s">
        <v>5953</v>
      </c>
      <c r="E586" s="1164">
        <v>5500</v>
      </c>
      <c r="F586" s="1151" t="s">
        <v>6080</v>
      </c>
      <c r="G586" s="759" t="s">
        <v>6081</v>
      </c>
      <c r="H586" s="1021" t="s">
        <v>5187</v>
      </c>
      <c r="I586" s="1021" t="s">
        <v>4287</v>
      </c>
      <c r="J586" s="1150" t="s">
        <v>6082</v>
      </c>
      <c r="K586" s="1152" t="s">
        <v>4197</v>
      </c>
      <c r="L586" s="1151"/>
      <c r="M586" s="1164"/>
      <c r="N586" s="1151">
        <v>2</v>
      </c>
      <c r="O586" s="1152">
        <v>6</v>
      </c>
      <c r="P586" s="1180">
        <v>32450</v>
      </c>
    </row>
    <row r="587" spans="1:16" x14ac:dyDescent="0.2">
      <c r="A587" s="1179" t="s">
        <v>3915</v>
      </c>
      <c r="B587" s="1149" t="s">
        <v>13070</v>
      </c>
      <c r="C587" s="1149" t="s">
        <v>65</v>
      </c>
      <c r="D587" s="1150" t="s">
        <v>6083</v>
      </c>
      <c r="E587" s="1164">
        <v>12000</v>
      </c>
      <c r="F587" s="1151">
        <v>42245848</v>
      </c>
      <c r="G587" s="759" t="s">
        <v>6084</v>
      </c>
      <c r="H587" s="1021" t="s">
        <v>6085</v>
      </c>
      <c r="I587" s="1021"/>
      <c r="J587" s="1150" t="s">
        <v>6086</v>
      </c>
      <c r="K587" s="1152">
        <v>1</v>
      </c>
      <c r="L587" s="1151">
        <v>7</v>
      </c>
      <c r="M587" s="1164">
        <v>81200</v>
      </c>
      <c r="N587" s="1151">
        <v>3</v>
      </c>
      <c r="O587" s="1152">
        <v>6</v>
      </c>
      <c r="P587" s="1180">
        <v>72000</v>
      </c>
    </row>
    <row r="588" spans="1:16" x14ac:dyDescent="0.2">
      <c r="A588" s="1179" t="s">
        <v>3915</v>
      </c>
      <c r="B588" s="1149" t="s">
        <v>13070</v>
      </c>
      <c r="C588" s="1149" t="s">
        <v>65</v>
      </c>
      <c r="D588" s="1150" t="s">
        <v>6087</v>
      </c>
      <c r="E588" s="1164">
        <v>8000</v>
      </c>
      <c r="F588" s="1151">
        <v>31655902</v>
      </c>
      <c r="G588" s="759" t="s">
        <v>6088</v>
      </c>
      <c r="H588" s="1021" t="s">
        <v>6089</v>
      </c>
      <c r="I588" s="1021"/>
      <c r="J588" s="1150" t="s">
        <v>6086</v>
      </c>
      <c r="K588" s="1152"/>
      <c r="L588" s="1151"/>
      <c r="M588" s="1164"/>
      <c r="N588" s="1151">
        <v>1</v>
      </c>
      <c r="O588" s="1152">
        <v>2</v>
      </c>
      <c r="P588" s="1180">
        <v>13600</v>
      </c>
    </row>
    <row r="589" spans="1:16" ht="22.5" x14ac:dyDescent="0.2">
      <c r="A589" s="1179" t="s">
        <v>3915</v>
      </c>
      <c r="B589" s="1149" t="s">
        <v>13070</v>
      </c>
      <c r="C589" s="1149" t="s">
        <v>65</v>
      </c>
      <c r="D589" s="1150" t="s">
        <v>6090</v>
      </c>
      <c r="E589" s="1164">
        <v>11000</v>
      </c>
      <c r="F589" s="1151">
        <v>44232630</v>
      </c>
      <c r="G589" s="759" t="s">
        <v>6091</v>
      </c>
      <c r="H589" s="1021" t="s">
        <v>6092</v>
      </c>
      <c r="I589" s="1021"/>
      <c r="J589" s="1150" t="s">
        <v>6086</v>
      </c>
      <c r="K589" s="1152"/>
      <c r="L589" s="1151"/>
      <c r="M589" s="1164"/>
      <c r="N589" s="1151">
        <v>2</v>
      </c>
      <c r="O589" s="1152">
        <v>6</v>
      </c>
      <c r="P589" s="1180">
        <v>65267</v>
      </c>
    </row>
    <row r="590" spans="1:16" ht="12.6" customHeight="1" x14ac:dyDescent="0.2">
      <c r="A590" s="1179" t="s">
        <v>3915</v>
      </c>
      <c r="B590" s="1149" t="s">
        <v>13070</v>
      </c>
      <c r="C590" s="1149" t="s">
        <v>65</v>
      </c>
      <c r="D590" s="1150" t="s">
        <v>6093</v>
      </c>
      <c r="E590" s="1164">
        <v>10000</v>
      </c>
      <c r="F590" s="1151">
        <v>45243350</v>
      </c>
      <c r="G590" s="759" t="s">
        <v>6094</v>
      </c>
      <c r="H590" s="1021" t="s">
        <v>6089</v>
      </c>
      <c r="I590" s="1021"/>
      <c r="J590" s="1150" t="s">
        <v>6086</v>
      </c>
      <c r="K590" s="1152"/>
      <c r="L590" s="1151"/>
      <c r="M590" s="1164"/>
      <c r="N590" s="1151">
        <v>2</v>
      </c>
      <c r="O590" s="1152">
        <v>5</v>
      </c>
      <c r="P590" s="1180">
        <v>48667</v>
      </c>
    </row>
    <row r="591" spans="1:16" ht="12.6" customHeight="1" x14ac:dyDescent="0.2">
      <c r="A591" s="1179" t="s">
        <v>3915</v>
      </c>
      <c r="B591" s="1149" t="s">
        <v>13070</v>
      </c>
      <c r="C591" s="1149" t="s">
        <v>65</v>
      </c>
      <c r="D591" s="1150" t="s">
        <v>6095</v>
      </c>
      <c r="E591" s="1164">
        <v>11000</v>
      </c>
      <c r="F591" s="1151">
        <v>23963327</v>
      </c>
      <c r="G591" s="759" t="s">
        <v>6096</v>
      </c>
      <c r="H591" s="1021" t="s">
        <v>6089</v>
      </c>
      <c r="I591" s="1021"/>
      <c r="J591" s="1150" t="s">
        <v>6086</v>
      </c>
      <c r="K591" s="1152"/>
      <c r="L591" s="1151"/>
      <c r="M591" s="1164"/>
      <c r="N591" s="1151">
        <v>2</v>
      </c>
      <c r="O591" s="1152">
        <v>6</v>
      </c>
      <c r="P591" s="1180">
        <v>65267</v>
      </c>
    </row>
    <row r="592" spans="1:16" ht="12.6" customHeight="1" x14ac:dyDescent="0.2">
      <c r="A592" s="1179" t="s">
        <v>3915</v>
      </c>
      <c r="B592" s="1149" t="s">
        <v>13070</v>
      </c>
      <c r="C592" s="1149" t="s">
        <v>65</v>
      </c>
      <c r="D592" s="1150" t="s">
        <v>6097</v>
      </c>
      <c r="E592" s="1164">
        <v>8000</v>
      </c>
      <c r="F592" s="1151">
        <v>46132511</v>
      </c>
      <c r="G592" s="759" t="s">
        <v>6098</v>
      </c>
      <c r="H592" s="1021" t="s">
        <v>6089</v>
      </c>
      <c r="I592" s="1021"/>
      <c r="J592" s="1150" t="s">
        <v>6086</v>
      </c>
      <c r="K592" s="1152">
        <v>1</v>
      </c>
      <c r="L592" s="1151">
        <v>1</v>
      </c>
      <c r="M592" s="1164">
        <v>8000</v>
      </c>
      <c r="N592" s="1151"/>
      <c r="O592" s="1152"/>
      <c r="P592" s="1180"/>
    </row>
    <row r="593" spans="1:16" ht="12.6" customHeight="1" x14ac:dyDescent="0.2">
      <c r="A593" s="1179" t="s">
        <v>3915</v>
      </c>
      <c r="B593" s="1149" t="s">
        <v>13070</v>
      </c>
      <c r="C593" s="1149" t="s">
        <v>65</v>
      </c>
      <c r="D593" s="1150" t="s">
        <v>6099</v>
      </c>
      <c r="E593" s="1164">
        <v>12000</v>
      </c>
      <c r="F593" s="1151">
        <v>10059531</v>
      </c>
      <c r="G593" s="759" t="s">
        <v>6100</v>
      </c>
      <c r="H593" s="1021" t="s">
        <v>6101</v>
      </c>
      <c r="I593" s="1021"/>
      <c r="J593" s="1150" t="s">
        <v>6086</v>
      </c>
      <c r="K593" s="1152">
        <v>1</v>
      </c>
      <c r="L593" s="1151">
        <v>2</v>
      </c>
      <c r="M593" s="1164">
        <v>13200</v>
      </c>
      <c r="N593" s="1151"/>
      <c r="O593" s="1152"/>
      <c r="P593" s="1180"/>
    </row>
    <row r="594" spans="1:16" ht="12.6" customHeight="1" x14ac:dyDescent="0.2">
      <c r="A594" s="1179" t="s">
        <v>3915</v>
      </c>
      <c r="B594" s="1149" t="s">
        <v>13070</v>
      </c>
      <c r="C594" s="1149" t="s">
        <v>65</v>
      </c>
      <c r="D594" s="1150" t="s">
        <v>6099</v>
      </c>
      <c r="E594" s="1164">
        <v>13000</v>
      </c>
      <c r="F594" s="1151">
        <v>10059531</v>
      </c>
      <c r="G594" s="759" t="s">
        <v>6100</v>
      </c>
      <c r="H594" s="1021" t="s">
        <v>6101</v>
      </c>
      <c r="I594" s="1021"/>
      <c r="J594" s="1150" t="s">
        <v>6086</v>
      </c>
      <c r="K594" s="1152">
        <v>1</v>
      </c>
      <c r="L594" s="1151">
        <v>2</v>
      </c>
      <c r="M594" s="1164">
        <v>19500</v>
      </c>
      <c r="N594" s="1151"/>
      <c r="O594" s="1152"/>
      <c r="P594" s="1180"/>
    </row>
    <row r="595" spans="1:16" ht="12.6" customHeight="1" x14ac:dyDescent="0.2">
      <c r="A595" s="1179" t="s">
        <v>3915</v>
      </c>
      <c r="B595" s="1149" t="s">
        <v>13070</v>
      </c>
      <c r="C595" s="1149" t="s">
        <v>65</v>
      </c>
      <c r="D595" s="1150" t="s">
        <v>6102</v>
      </c>
      <c r="E595" s="1164">
        <v>12000</v>
      </c>
      <c r="F595" s="1151">
        <v>45378042</v>
      </c>
      <c r="G595" s="759" t="s">
        <v>6103</v>
      </c>
      <c r="H595" s="1021" t="s">
        <v>6089</v>
      </c>
      <c r="I595" s="1021"/>
      <c r="J595" s="1150" t="s">
        <v>6086</v>
      </c>
      <c r="K595" s="1152"/>
      <c r="L595" s="1151"/>
      <c r="M595" s="1164"/>
      <c r="N595" s="1151">
        <v>1</v>
      </c>
      <c r="O595" s="1152">
        <v>2</v>
      </c>
      <c r="P595" s="1180">
        <v>22000</v>
      </c>
    </row>
    <row r="596" spans="1:16" ht="12.6" customHeight="1" x14ac:dyDescent="0.2">
      <c r="A596" s="1179" t="s">
        <v>3915</v>
      </c>
      <c r="B596" s="1149" t="s">
        <v>13070</v>
      </c>
      <c r="C596" s="1149" t="s">
        <v>65</v>
      </c>
      <c r="D596" s="1150" t="s">
        <v>6104</v>
      </c>
      <c r="E596" s="1164">
        <v>10000</v>
      </c>
      <c r="F596" s="1151">
        <v>45378042</v>
      </c>
      <c r="G596" s="759" t="s">
        <v>6103</v>
      </c>
      <c r="H596" s="1021" t="s">
        <v>6089</v>
      </c>
      <c r="I596" s="1021"/>
      <c r="J596" s="1150" t="s">
        <v>6086</v>
      </c>
      <c r="K596" s="1152">
        <v>1</v>
      </c>
      <c r="L596" s="1151">
        <v>4</v>
      </c>
      <c r="M596" s="1164">
        <v>37333</v>
      </c>
      <c r="N596" s="1151">
        <v>2</v>
      </c>
      <c r="O596" s="1152">
        <v>4</v>
      </c>
      <c r="P596" s="1180">
        <v>42000</v>
      </c>
    </row>
    <row r="597" spans="1:16" ht="12.6" customHeight="1" x14ac:dyDescent="0.2">
      <c r="A597" s="1179" t="s">
        <v>3915</v>
      </c>
      <c r="B597" s="1149" t="s">
        <v>13070</v>
      </c>
      <c r="C597" s="1149" t="s">
        <v>65</v>
      </c>
      <c r="D597" s="1150" t="s">
        <v>6097</v>
      </c>
      <c r="E597" s="1164">
        <v>8000</v>
      </c>
      <c r="F597" s="1151">
        <v>45378042</v>
      </c>
      <c r="G597" s="759" t="s">
        <v>6103</v>
      </c>
      <c r="H597" s="1021" t="s">
        <v>6089</v>
      </c>
      <c r="I597" s="1021"/>
      <c r="J597" s="1150" t="s">
        <v>6086</v>
      </c>
      <c r="K597" s="1152">
        <v>3</v>
      </c>
      <c r="L597" s="1151">
        <v>9</v>
      </c>
      <c r="M597" s="1164">
        <v>66133</v>
      </c>
      <c r="N597" s="1151"/>
      <c r="O597" s="1152"/>
      <c r="P597" s="1180"/>
    </row>
    <row r="598" spans="1:16" ht="33.75" x14ac:dyDescent="0.2">
      <c r="A598" s="1179" t="s">
        <v>3915</v>
      </c>
      <c r="B598" s="1149" t="s">
        <v>13070</v>
      </c>
      <c r="C598" s="1149" t="s">
        <v>65</v>
      </c>
      <c r="D598" s="1150" t="s">
        <v>6105</v>
      </c>
      <c r="E598" s="1164">
        <v>8000</v>
      </c>
      <c r="F598" s="1151">
        <v>18211662</v>
      </c>
      <c r="G598" s="759" t="s">
        <v>6106</v>
      </c>
      <c r="H598" s="1021" t="s">
        <v>6107</v>
      </c>
      <c r="I598" s="1021"/>
      <c r="J598" s="1150" t="s">
        <v>6086</v>
      </c>
      <c r="K598" s="1152"/>
      <c r="L598" s="1151"/>
      <c r="M598" s="1164"/>
      <c r="N598" s="1151">
        <v>1</v>
      </c>
      <c r="O598" s="1152">
        <v>3</v>
      </c>
      <c r="P598" s="1180">
        <v>16800</v>
      </c>
    </row>
    <row r="599" spans="1:16" ht="12.6" customHeight="1" x14ac:dyDescent="0.2">
      <c r="A599" s="1179" t="s">
        <v>3915</v>
      </c>
      <c r="B599" s="1149" t="s">
        <v>13070</v>
      </c>
      <c r="C599" s="1149" t="s">
        <v>65</v>
      </c>
      <c r="D599" s="1150" t="s">
        <v>612</v>
      </c>
      <c r="E599" s="1164">
        <v>15000</v>
      </c>
      <c r="F599" s="1151">
        <v>31629753</v>
      </c>
      <c r="G599" s="759" t="s">
        <v>6108</v>
      </c>
      <c r="H599" s="1021" t="s">
        <v>6089</v>
      </c>
      <c r="I599" s="1021"/>
      <c r="J599" s="1150" t="s">
        <v>6086</v>
      </c>
      <c r="K599" s="1152">
        <v>1</v>
      </c>
      <c r="L599" s="1151">
        <v>3</v>
      </c>
      <c r="M599" s="1164">
        <v>42000</v>
      </c>
      <c r="N599" s="1151">
        <v>2</v>
      </c>
      <c r="O599" s="1152">
        <v>6</v>
      </c>
      <c r="P599" s="1180">
        <v>90000</v>
      </c>
    </row>
    <row r="600" spans="1:16" ht="12.6" customHeight="1" x14ac:dyDescent="0.2">
      <c r="A600" s="1179" t="s">
        <v>3915</v>
      </c>
      <c r="B600" s="1149" t="s">
        <v>13070</v>
      </c>
      <c r="C600" s="1149" t="s">
        <v>65</v>
      </c>
      <c r="D600" s="1150" t="s">
        <v>6109</v>
      </c>
      <c r="E600" s="1164">
        <v>3000</v>
      </c>
      <c r="F600" s="1151">
        <v>25807674</v>
      </c>
      <c r="G600" s="759" t="s">
        <v>6110</v>
      </c>
      <c r="H600" s="1021" t="s">
        <v>6101</v>
      </c>
      <c r="I600" s="1021" t="s">
        <v>6111</v>
      </c>
      <c r="J600" s="1150"/>
      <c r="K600" s="1152">
        <v>9</v>
      </c>
      <c r="L600" s="1151">
        <v>12</v>
      </c>
      <c r="M600" s="1164">
        <v>36000</v>
      </c>
      <c r="N600" s="1151">
        <v>11</v>
      </c>
      <c r="O600" s="1152">
        <v>6</v>
      </c>
      <c r="P600" s="1180">
        <v>18000</v>
      </c>
    </row>
    <row r="601" spans="1:16" ht="12.6" customHeight="1" x14ac:dyDescent="0.2">
      <c r="A601" s="1179" t="s">
        <v>3915</v>
      </c>
      <c r="B601" s="1149" t="s">
        <v>13070</v>
      </c>
      <c r="C601" s="1149" t="s">
        <v>65</v>
      </c>
      <c r="D601" s="1150" t="s">
        <v>6112</v>
      </c>
      <c r="E601" s="1164">
        <v>15400</v>
      </c>
      <c r="F601" s="1151">
        <v>7975596</v>
      </c>
      <c r="G601" s="759" t="s">
        <v>6113</v>
      </c>
      <c r="H601" s="1021" t="s">
        <v>6114</v>
      </c>
      <c r="I601" s="1021"/>
      <c r="J601" s="1150" t="s">
        <v>6086</v>
      </c>
      <c r="K601" s="1152">
        <v>1</v>
      </c>
      <c r="L601" s="1151">
        <v>1</v>
      </c>
      <c r="M601" s="1164">
        <v>15400</v>
      </c>
      <c r="N601" s="1151"/>
      <c r="O601" s="1152"/>
      <c r="P601" s="1180"/>
    </row>
    <row r="602" spans="1:16" ht="12.6" customHeight="1" x14ac:dyDescent="0.2">
      <c r="A602" s="1179" t="s">
        <v>3915</v>
      </c>
      <c r="B602" s="1149" t="s">
        <v>13070</v>
      </c>
      <c r="C602" s="1149" t="s">
        <v>65</v>
      </c>
      <c r="D602" s="1150" t="s">
        <v>6115</v>
      </c>
      <c r="E602" s="1164">
        <v>4200</v>
      </c>
      <c r="F602" s="1151">
        <v>48264391</v>
      </c>
      <c r="G602" s="759" t="s">
        <v>6116</v>
      </c>
      <c r="H602" s="1021" t="s">
        <v>6117</v>
      </c>
      <c r="I602" s="1021"/>
      <c r="J602" s="1150" t="s">
        <v>6086</v>
      </c>
      <c r="K602" s="1152">
        <v>4</v>
      </c>
      <c r="L602" s="1151">
        <v>7</v>
      </c>
      <c r="M602" s="1164">
        <v>27300</v>
      </c>
      <c r="N602" s="1151"/>
      <c r="O602" s="1152"/>
      <c r="P602" s="1180"/>
    </row>
    <row r="603" spans="1:16" ht="12.6" customHeight="1" x14ac:dyDescent="0.2">
      <c r="A603" s="1179" t="s">
        <v>3915</v>
      </c>
      <c r="B603" s="1149" t="s">
        <v>13070</v>
      </c>
      <c r="C603" s="1149" t="s">
        <v>65</v>
      </c>
      <c r="D603" s="1150" t="s">
        <v>6118</v>
      </c>
      <c r="E603" s="1164">
        <v>12000</v>
      </c>
      <c r="F603" s="1151">
        <v>24002996</v>
      </c>
      <c r="G603" s="759" t="s">
        <v>6119</v>
      </c>
      <c r="H603" s="1021" t="s">
        <v>6089</v>
      </c>
      <c r="I603" s="1021"/>
      <c r="J603" s="1150" t="s">
        <v>6086</v>
      </c>
      <c r="K603" s="1152">
        <v>1</v>
      </c>
      <c r="L603" s="1151">
        <v>3</v>
      </c>
      <c r="M603" s="1164">
        <v>44800</v>
      </c>
      <c r="N603" s="1151"/>
      <c r="O603" s="1152"/>
      <c r="P603" s="1180"/>
    </row>
    <row r="604" spans="1:16" ht="12.6" customHeight="1" x14ac:dyDescent="0.2">
      <c r="A604" s="1179" t="s">
        <v>3915</v>
      </c>
      <c r="B604" s="1149" t="s">
        <v>13070</v>
      </c>
      <c r="C604" s="1149" t="s">
        <v>65</v>
      </c>
      <c r="D604" s="1150" t="s">
        <v>6120</v>
      </c>
      <c r="E604" s="1164">
        <v>10000</v>
      </c>
      <c r="F604" s="1151">
        <v>28317168</v>
      </c>
      <c r="G604" s="759" t="s">
        <v>6121</v>
      </c>
      <c r="H604" s="1021" t="s">
        <v>6089</v>
      </c>
      <c r="I604" s="1021"/>
      <c r="J604" s="1150" t="s">
        <v>6086</v>
      </c>
      <c r="K604" s="1152">
        <v>2</v>
      </c>
      <c r="L604" s="1151">
        <v>4</v>
      </c>
      <c r="M604" s="1164">
        <v>41667</v>
      </c>
      <c r="N604" s="1151">
        <v>3</v>
      </c>
      <c r="O604" s="1152">
        <v>3</v>
      </c>
      <c r="P604" s="1180">
        <v>26333</v>
      </c>
    </row>
    <row r="605" spans="1:16" ht="12.6" customHeight="1" x14ac:dyDescent="0.2">
      <c r="A605" s="1179" t="s">
        <v>3915</v>
      </c>
      <c r="B605" s="1149" t="s">
        <v>13070</v>
      </c>
      <c r="C605" s="1149" t="s">
        <v>65</v>
      </c>
      <c r="D605" s="1150" t="s">
        <v>6122</v>
      </c>
      <c r="E605" s="1164">
        <v>10000</v>
      </c>
      <c r="F605" s="1151">
        <v>46181174</v>
      </c>
      <c r="G605" s="759" t="s">
        <v>6123</v>
      </c>
      <c r="H605" s="1021" t="s">
        <v>6089</v>
      </c>
      <c r="I605" s="1021"/>
      <c r="J605" s="1150" t="s">
        <v>6086</v>
      </c>
      <c r="K605" s="1152">
        <v>3</v>
      </c>
      <c r="L605" s="1151">
        <v>8</v>
      </c>
      <c r="M605" s="1164">
        <v>73333</v>
      </c>
      <c r="N605" s="1151"/>
      <c r="O605" s="1152"/>
      <c r="P605" s="1180"/>
    </row>
    <row r="606" spans="1:16" ht="12.6" customHeight="1" x14ac:dyDescent="0.2">
      <c r="A606" s="1179" t="s">
        <v>3915</v>
      </c>
      <c r="B606" s="1149" t="s">
        <v>13070</v>
      </c>
      <c r="C606" s="1149" t="s">
        <v>65</v>
      </c>
      <c r="D606" s="1150" t="s">
        <v>6124</v>
      </c>
      <c r="E606" s="1164">
        <v>12000</v>
      </c>
      <c r="F606" s="1151">
        <v>46181174</v>
      </c>
      <c r="G606" s="759" t="s">
        <v>6123</v>
      </c>
      <c r="H606" s="1021" t="s">
        <v>6089</v>
      </c>
      <c r="I606" s="1021"/>
      <c r="J606" s="1150" t="s">
        <v>6086</v>
      </c>
      <c r="K606" s="1152">
        <v>1</v>
      </c>
      <c r="L606" s="1151">
        <v>5</v>
      </c>
      <c r="M606" s="1164">
        <v>56400</v>
      </c>
      <c r="N606" s="1151">
        <v>3</v>
      </c>
      <c r="O606" s="1152">
        <v>6</v>
      </c>
      <c r="P606" s="1180">
        <v>72000</v>
      </c>
    </row>
    <row r="607" spans="1:16" ht="12.6" customHeight="1" x14ac:dyDescent="0.2">
      <c r="A607" s="1179" t="s">
        <v>3915</v>
      </c>
      <c r="B607" s="1149" t="s">
        <v>13070</v>
      </c>
      <c r="C607" s="1149" t="s">
        <v>65</v>
      </c>
      <c r="D607" s="1150" t="s">
        <v>6125</v>
      </c>
      <c r="E607" s="1164">
        <v>8000</v>
      </c>
      <c r="F607" s="1151">
        <v>41288198</v>
      </c>
      <c r="G607" s="759" t="s">
        <v>6126</v>
      </c>
      <c r="H607" s="1021" t="s">
        <v>6101</v>
      </c>
      <c r="I607" s="1021" t="s">
        <v>6127</v>
      </c>
      <c r="J607" s="1150"/>
      <c r="K607" s="1152">
        <v>1</v>
      </c>
      <c r="L607" s="1151">
        <v>2</v>
      </c>
      <c r="M607" s="1164">
        <v>11467</v>
      </c>
      <c r="N607" s="1151">
        <v>2</v>
      </c>
      <c r="O607" s="1152">
        <v>6</v>
      </c>
      <c r="P607" s="1180">
        <v>48000</v>
      </c>
    </row>
    <row r="608" spans="1:16" ht="12.6" customHeight="1" x14ac:dyDescent="0.2">
      <c r="A608" s="1179" t="s">
        <v>3915</v>
      </c>
      <c r="B608" s="1149" t="s">
        <v>13070</v>
      </c>
      <c r="C608" s="1149" t="s">
        <v>65</v>
      </c>
      <c r="D608" s="1150" t="s">
        <v>6128</v>
      </c>
      <c r="E608" s="1164">
        <v>10000</v>
      </c>
      <c r="F608" s="1151">
        <v>40030942</v>
      </c>
      <c r="G608" s="759" t="s">
        <v>6129</v>
      </c>
      <c r="H608" s="1021" t="s">
        <v>6085</v>
      </c>
      <c r="I608" s="1021"/>
      <c r="J608" s="1150" t="s">
        <v>6086</v>
      </c>
      <c r="K608" s="1152"/>
      <c r="L608" s="1151"/>
      <c r="M608" s="1164"/>
      <c r="N608" s="1151">
        <v>2</v>
      </c>
      <c r="O608" s="1152">
        <v>4</v>
      </c>
      <c r="P608" s="1180">
        <v>40000</v>
      </c>
    </row>
    <row r="609" spans="1:16" ht="12.6" customHeight="1" x14ac:dyDescent="0.2">
      <c r="A609" s="1179" t="s">
        <v>3915</v>
      </c>
      <c r="B609" s="1149" t="s">
        <v>13070</v>
      </c>
      <c r="C609" s="1149" t="s">
        <v>65</v>
      </c>
      <c r="D609" s="1150" t="s">
        <v>612</v>
      </c>
      <c r="E609" s="1164">
        <v>15000</v>
      </c>
      <c r="F609" s="1151">
        <v>40646232</v>
      </c>
      <c r="G609" s="759" t="s">
        <v>6130</v>
      </c>
      <c r="H609" s="1021" t="s">
        <v>6089</v>
      </c>
      <c r="I609" s="1021"/>
      <c r="J609" s="1150" t="s">
        <v>6086</v>
      </c>
      <c r="K609" s="1152">
        <v>1</v>
      </c>
      <c r="L609" s="1151">
        <v>3</v>
      </c>
      <c r="M609" s="1164">
        <v>41500</v>
      </c>
      <c r="N609" s="1151">
        <v>2</v>
      </c>
      <c r="O609" s="1152">
        <v>6</v>
      </c>
      <c r="P609" s="1180">
        <v>90000</v>
      </c>
    </row>
    <row r="610" spans="1:16" ht="12.6" customHeight="1" x14ac:dyDescent="0.2">
      <c r="A610" s="1179" t="s">
        <v>3915</v>
      </c>
      <c r="B610" s="1149" t="s">
        <v>13070</v>
      </c>
      <c r="C610" s="1149" t="s">
        <v>65</v>
      </c>
      <c r="D610" s="1150" t="s">
        <v>6131</v>
      </c>
      <c r="E610" s="1164">
        <v>12000</v>
      </c>
      <c r="F610" s="1151">
        <v>40646232</v>
      </c>
      <c r="G610" s="759" t="s">
        <v>6130</v>
      </c>
      <c r="H610" s="1021" t="s">
        <v>6089</v>
      </c>
      <c r="I610" s="1021"/>
      <c r="J610" s="1150" t="s">
        <v>6086</v>
      </c>
      <c r="K610" s="1152">
        <v>1</v>
      </c>
      <c r="L610" s="1151">
        <v>3</v>
      </c>
      <c r="M610" s="1164">
        <v>19600</v>
      </c>
      <c r="N610" s="1151"/>
      <c r="O610" s="1152"/>
      <c r="P610" s="1180"/>
    </row>
    <row r="611" spans="1:16" ht="12.6" customHeight="1" x14ac:dyDescent="0.2">
      <c r="A611" s="1179" t="s">
        <v>3915</v>
      </c>
      <c r="B611" s="1149" t="s">
        <v>13070</v>
      </c>
      <c r="C611" s="1149" t="s">
        <v>65</v>
      </c>
      <c r="D611" s="1150" t="s">
        <v>6132</v>
      </c>
      <c r="E611" s="1164">
        <v>8000</v>
      </c>
      <c r="F611" s="1151">
        <v>791628</v>
      </c>
      <c r="G611" s="759" t="s">
        <v>6133</v>
      </c>
      <c r="H611" s="1021" t="s">
        <v>6089</v>
      </c>
      <c r="I611" s="1021"/>
      <c r="J611" s="1150" t="s">
        <v>6086</v>
      </c>
      <c r="K611" s="1152">
        <v>2</v>
      </c>
      <c r="L611" s="1151">
        <v>3</v>
      </c>
      <c r="M611" s="1164">
        <v>26400</v>
      </c>
      <c r="N611" s="1151">
        <v>4</v>
      </c>
      <c r="O611" s="1152">
        <v>6</v>
      </c>
      <c r="P611" s="1180">
        <v>48000</v>
      </c>
    </row>
    <row r="612" spans="1:16" ht="12.6" customHeight="1" x14ac:dyDescent="0.2">
      <c r="A612" s="1179" t="s">
        <v>3915</v>
      </c>
      <c r="B612" s="1149" t="s">
        <v>13070</v>
      </c>
      <c r="C612" s="1149" t="s">
        <v>65</v>
      </c>
      <c r="D612" s="1150" t="s">
        <v>6134</v>
      </c>
      <c r="E612" s="1164">
        <v>10000</v>
      </c>
      <c r="F612" s="1151">
        <v>40900210</v>
      </c>
      <c r="G612" s="759" t="s">
        <v>6135</v>
      </c>
      <c r="H612" s="1021" t="s">
        <v>6085</v>
      </c>
      <c r="I612" s="1021"/>
      <c r="J612" s="1150" t="s">
        <v>6086</v>
      </c>
      <c r="K612" s="1152"/>
      <c r="L612" s="1151"/>
      <c r="M612" s="1164"/>
      <c r="N612" s="1151">
        <v>2</v>
      </c>
      <c r="O612" s="1152">
        <v>6</v>
      </c>
      <c r="P612" s="1180">
        <v>59333</v>
      </c>
    </row>
    <row r="613" spans="1:16" ht="12.6" customHeight="1" x14ac:dyDescent="0.2">
      <c r="A613" s="1179" t="s">
        <v>3915</v>
      </c>
      <c r="B613" s="1149" t="s">
        <v>13070</v>
      </c>
      <c r="C613" s="1149" t="s">
        <v>65</v>
      </c>
      <c r="D613" s="1150" t="s">
        <v>6136</v>
      </c>
      <c r="E613" s="1164">
        <v>12000</v>
      </c>
      <c r="F613" s="1151">
        <v>41109523</v>
      </c>
      <c r="G613" s="759" t="s">
        <v>6137</v>
      </c>
      <c r="H613" s="1021" t="s">
        <v>6085</v>
      </c>
      <c r="I613" s="1021"/>
      <c r="J613" s="1150" t="s">
        <v>6086</v>
      </c>
      <c r="K613" s="1152">
        <v>2</v>
      </c>
      <c r="L613" s="1151">
        <v>5</v>
      </c>
      <c r="M613" s="1164">
        <v>55600</v>
      </c>
      <c r="N613" s="1151">
        <v>1</v>
      </c>
      <c r="O613" s="1152">
        <v>6</v>
      </c>
      <c r="P613" s="1180">
        <v>72000</v>
      </c>
    </row>
    <row r="614" spans="1:16" ht="12.6" customHeight="1" x14ac:dyDescent="0.2">
      <c r="A614" s="1179" t="s">
        <v>3915</v>
      </c>
      <c r="B614" s="1149" t="s">
        <v>13070</v>
      </c>
      <c r="C614" s="1149" t="s">
        <v>65</v>
      </c>
      <c r="D614" s="1150" t="s">
        <v>6138</v>
      </c>
      <c r="E614" s="1164">
        <v>12000</v>
      </c>
      <c r="F614" s="1151">
        <v>41382152</v>
      </c>
      <c r="G614" s="759" t="s">
        <v>6139</v>
      </c>
      <c r="H614" s="1021" t="s">
        <v>6140</v>
      </c>
      <c r="I614" s="1021"/>
      <c r="J614" s="1150" t="s">
        <v>6086</v>
      </c>
      <c r="K614" s="1152">
        <v>2</v>
      </c>
      <c r="L614" s="1151">
        <v>9</v>
      </c>
      <c r="M614" s="1164">
        <v>94000</v>
      </c>
      <c r="N614" s="1151">
        <v>3</v>
      </c>
      <c r="O614" s="1152">
        <v>6</v>
      </c>
      <c r="P614" s="1180">
        <v>72000</v>
      </c>
    </row>
    <row r="615" spans="1:16" ht="12.6" customHeight="1" x14ac:dyDescent="0.2">
      <c r="A615" s="1179" t="s">
        <v>3915</v>
      </c>
      <c r="B615" s="1149" t="s">
        <v>13070</v>
      </c>
      <c r="C615" s="1149" t="s">
        <v>65</v>
      </c>
      <c r="D615" s="1150" t="s">
        <v>6141</v>
      </c>
      <c r="E615" s="1164">
        <v>6000</v>
      </c>
      <c r="F615" s="1151">
        <v>25812918</v>
      </c>
      <c r="G615" s="759" t="s">
        <v>6142</v>
      </c>
      <c r="H615" s="1021" t="s">
        <v>6143</v>
      </c>
      <c r="I615" s="1021" t="s">
        <v>6144</v>
      </c>
      <c r="J615" s="1150"/>
      <c r="K615" s="1152">
        <v>1</v>
      </c>
      <c r="L615" s="1151">
        <v>3</v>
      </c>
      <c r="M615" s="1164">
        <v>18000</v>
      </c>
      <c r="N615" s="1151">
        <v>3</v>
      </c>
      <c r="O615" s="1152">
        <v>6</v>
      </c>
      <c r="P615" s="1180">
        <v>36000</v>
      </c>
    </row>
    <row r="616" spans="1:16" ht="12.6" customHeight="1" x14ac:dyDescent="0.2">
      <c r="A616" s="1179" t="s">
        <v>3915</v>
      </c>
      <c r="B616" s="1149" t="s">
        <v>13070</v>
      </c>
      <c r="C616" s="1149" t="s">
        <v>65</v>
      </c>
      <c r="D616" s="1150" t="s">
        <v>617</v>
      </c>
      <c r="E616" s="1164">
        <v>13000</v>
      </c>
      <c r="F616" s="1151">
        <v>7881117</v>
      </c>
      <c r="G616" s="759" t="s">
        <v>6145</v>
      </c>
      <c r="H616" s="1021" t="s">
        <v>6089</v>
      </c>
      <c r="I616" s="1021"/>
      <c r="J616" s="1150" t="s">
        <v>6086</v>
      </c>
      <c r="K616" s="1152"/>
      <c r="L616" s="1151"/>
      <c r="M616" s="1164"/>
      <c r="N616" s="1151">
        <v>2</v>
      </c>
      <c r="O616" s="1152">
        <v>6</v>
      </c>
      <c r="P616" s="1180">
        <v>72367</v>
      </c>
    </row>
    <row r="617" spans="1:16" ht="12.6" customHeight="1" x14ac:dyDescent="0.2">
      <c r="A617" s="1179" t="s">
        <v>3915</v>
      </c>
      <c r="B617" s="1149" t="s">
        <v>13070</v>
      </c>
      <c r="C617" s="1149" t="s">
        <v>65</v>
      </c>
      <c r="D617" s="1150" t="s">
        <v>6146</v>
      </c>
      <c r="E617" s="1164">
        <v>8000</v>
      </c>
      <c r="F617" s="1151">
        <v>10793261</v>
      </c>
      <c r="G617" s="759" t="s">
        <v>6147</v>
      </c>
      <c r="H617" s="1021" t="s">
        <v>6148</v>
      </c>
      <c r="I617" s="1021"/>
      <c r="J617" s="1150" t="s">
        <v>6086</v>
      </c>
      <c r="K617" s="1152">
        <v>1</v>
      </c>
      <c r="L617" s="1151">
        <v>2</v>
      </c>
      <c r="M617" s="1164">
        <v>13867</v>
      </c>
      <c r="N617" s="1151"/>
      <c r="O617" s="1152"/>
      <c r="P617" s="1180"/>
    </row>
    <row r="618" spans="1:16" ht="12.6" customHeight="1" x14ac:dyDescent="0.2">
      <c r="A618" s="1179" t="s">
        <v>3915</v>
      </c>
      <c r="B618" s="1149" t="s">
        <v>13070</v>
      </c>
      <c r="C618" s="1149" t="s">
        <v>65</v>
      </c>
      <c r="D618" s="1150" t="s">
        <v>6149</v>
      </c>
      <c r="E618" s="1164">
        <v>12000</v>
      </c>
      <c r="F618" s="1151">
        <v>7533782</v>
      </c>
      <c r="G618" s="759" t="s">
        <v>6150</v>
      </c>
      <c r="H618" s="1021" t="s">
        <v>6148</v>
      </c>
      <c r="I618" s="1021"/>
      <c r="J618" s="1150" t="s">
        <v>6086</v>
      </c>
      <c r="K618" s="1152"/>
      <c r="L618" s="1151"/>
      <c r="M618" s="1164"/>
      <c r="N618" s="1151">
        <v>1</v>
      </c>
      <c r="O618" s="1152">
        <v>2</v>
      </c>
      <c r="P618" s="1180">
        <v>20000</v>
      </c>
    </row>
    <row r="619" spans="1:16" ht="12.6" customHeight="1" x14ac:dyDescent="0.2">
      <c r="A619" s="1179" t="s">
        <v>3915</v>
      </c>
      <c r="B619" s="1149" t="s">
        <v>13070</v>
      </c>
      <c r="C619" s="1149" t="s">
        <v>65</v>
      </c>
      <c r="D619" s="1150" t="s">
        <v>617</v>
      </c>
      <c r="E619" s="1164">
        <v>12000</v>
      </c>
      <c r="F619" s="1151">
        <v>41887064</v>
      </c>
      <c r="G619" s="759" t="s">
        <v>6151</v>
      </c>
      <c r="H619" s="1021" t="s">
        <v>6085</v>
      </c>
      <c r="I619" s="1021"/>
      <c r="J619" s="1150" t="s">
        <v>6086</v>
      </c>
      <c r="K619" s="1152"/>
      <c r="L619" s="1151"/>
      <c r="M619" s="1164"/>
      <c r="N619" s="1151">
        <v>1</v>
      </c>
      <c r="O619" s="1152">
        <v>2</v>
      </c>
      <c r="P619" s="1180">
        <v>17600</v>
      </c>
    </row>
    <row r="620" spans="1:16" ht="12.6" customHeight="1" x14ac:dyDescent="0.2">
      <c r="A620" s="1179" t="s">
        <v>3915</v>
      </c>
      <c r="B620" s="1149" t="s">
        <v>13070</v>
      </c>
      <c r="C620" s="1149" t="s">
        <v>65</v>
      </c>
      <c r="D620" s="1150" t="s">
        <v>6152</v>
      </c>
      <c r="E620" s="1164">
        <v>10000</v>
      </c>
      <c r="F620" s="1151">
        <v>47464454</v>
      </c>
      <c r="G620" s="759" t="s">
        <v>6153</v>
      </c>
      <c r="H620" s="1021" t="s">
        <v>6089</v>
      </c>
      <c r="I620" s="1021"/>
      <c r="J620" s="1150" t="s">
        <v>6086</v>
      </c>
      <c r="K620" s="1152">
        <v>2</v>
      </c>
      <c r="L620" s="1151">
        <v>6</v>
      </c>
      <c r="M620" s="1164">
        <v>56333</v>
      </c>
      <c r="N620" s="1151">
        <v>3</v>
      </c>
      <c r="O620" s="1152">
        <v>6</v>
      </c>
      <c r="P620" s="1180">
        <v>60000</v>
      </c>
    </row>
    <row r="621" spans="1:16" ht="12.6" customHeight="1" x14ac:dyDescent="0.2">
      <c r="A621" s="1179" t="s">
        <v>3915</v>
      </c>
      <c r="B621" s="1149" t="s">
        <v>13070</v>
      </c>
      <c r="C621" s="1149" t="s">
        <v>65</v>
      </c>
      <c r="D621" s="1150" t="s">
        <v>6154</v>
      </c>
      <c r="E621" s="1164">
        <v>13000</v>
      </c>
      <c r="F621" s="1151">
        <v>44139942</v>
      </c>
      <c r="G621" s="759" t="s">
        <v>6155</v>
      </c>
      <c r="H621" s="1021" t="s">
        <v>6117</v>
      </c>
      <c r="I621" s="1021"/>
      <c r="J621" s="1150" t="s">
        <v>6086</v>
      </c>
      <c r="K621" s="1152"/>
      <c r="L621" s="1151"/>
      <c r="M621" s="1164"/>
      <c r="N621" s="1151">
        <v>2</v>
      </c>
      <c r="O621" s="1152">
        <v>4</v>
      </c>
      <c r="P621" s="1180">
        <v>48967</v>
      </c>
    </row>
    <row r="622" spans="1:16" ht="12.6" customHeight="1" x14ac:dyDescent="0.2">
      <c r="A622" s="1179" t="s">
        <v>3915</v>
      </c>
      <c r="B622" s="1149" t="s">
        <v>13070</v>
      </c>
      <c r="C622" s="1149" t="s">
        <v>65</v>
      </c>
      <c r="D622" s="1150" t="s">
        <v>612</v>
      </c>
      <c r="E622" s="1164">
        <v>15000</v>
      </c>
      <c r="F622" s="1151">
        <v>10265283</v>
      </c>
      <c r="G622" s="759" t="s">
        <v>6156</v>
      </c>
      <c r="H622" s="1021" t="s">
        <v>6157</v>
      </c>
      <c r="I622" s="1021"/>
      <c r="J622" s="1150" t="s">
        <v>6086</v>
      </c>
      <c r="K622" s="1152">
        <v>1</v>
      </c>
      <c r="L622" s="1151">
        <v>3</v>
      </c>
      <c r="M622" s="1164">
        <v>35500</v>
      </c>
      <c r="N622" s="1151">
        <v>2</v>
      </c>
      <c r="O622" s="1152">
        <v>6</v>
      </c>
      <c r="P622" s="1180">
        <v>90000</v>
      </c>
    </row>
    <row r="623" spans="1:16" ht="12.6" customHeight="1" x14ac:dyDescent="0.2">
      <c r="A623" s="1179" t="s">
        <v>3915</v>
      </c>
      <c r="B623" s="1149" t="s">
        <v>13070</v>
      </c>
      <c r="C623" s="1149" t="s">
        <v>65</v>
      </c>
      <c r="D623" s="1150" t="s">
        <v>6158</v>
      </c>
      <c r="E623" s="1164">
        <v>5000</v>
      </c>
      <c r="F623" s="1151">
        <v>40358715</v>
      </c>
      <c r="G623" s="759" t="s">
        <v>6159</v>
      </c>
      <c r="H623" s="1021" t="s">
        <v>6158</v>
      </c>
      <c r="I623" s="1021"/>
      <c r="J623" s="1150" t="s">
        <v>6160</v>
      </c>
      <c r="K623" s="1152">
        <v>1</v>
      </c>
      <c r="L623" s="1151">
        <v>4</v>
      </c>
      <c r="M623" s="1164">
        <v>17833</v>
      </c>
      <c r="N623" s="1151">
        <v>3</v>
      </c>
      <c r="O623" s="1152">
        <v>6</v>
      </c>
      <c r="P623" s="1180">
        <v>30000</v>
      </c>
    </row>
    <row r="624" spans="1:16" ht="12.6" customHeight="1" x14ac:dyDescent="0.2">
      <c r="A624" s="1179" t="s">
        <v>3915</v>
      </c>
      <c r="B624" s="1149" t="s">
        <v>13070</v>
      </c>
      <c r="C624" s="1149" t="s">
        <v>65</v>
      </c>
      <c r="D624" s="1150" t="s">
        <v>6161</v>
      </c>
      <c r="E624" s="1164">
        <v>2500</v>
      </c>
      <c r="F624" s="1151">
        <v>40358715</v>
      </c>
      <c r="G624" s="759" t="s">
        <v>6159</v>
      </c>
      <c r="H624" s="1021" t="s">
        <v>6158</v>
      </c>
      <c r="I624" s="1021"/>
      <c r="J624" s="1150" t="s">
        <v>6160</v>
      </c>
      <c r="K624" s="1152">
        <v>5</v>
      </c>
      <c r="L624" s="1151">
        <v>9</v>
      </c>
      <c r="M624" s="1164">
        <v>21083</v>
      </c>
      <c r="N624" s="1151"/>
      <c r="O624" s="1152"/>
      <c r="P624" s="1180"/>
    </row>
    <row r="625" spans="1:16" ht="12.6" customHeight="1" x14ac:dyDescent="0.2">
      <c r="A625" s="1179" t="s">
        <v>3915</v>
      </c>
      <c r="B625" s="1149" t="s">
        <v>13070</v>
      </c>
      <c r="C625" s="1149" t="s">
        <v>65</v>
      </c>
      <c r="D625" s="1150" t="s">
        <v>6162</v>
      </c>
      <c r="E625" s="1164">
        <v>15000</v>
      </c>
      <c r="F625" s="1151">
        <v>1341918</v>
      </c>
      <c r="G625" s="759" t="s">
        <v>6163</v>
      </c>
      <c r="H625" s="1021" t="s">
        <v>6157</v>
      </c>
      <c r="I625" s="1021"/>
      <c r="J625" s="1150" t="s">
        <v>6086</v>
      </c>
      <c r="K625" s="1152"/>
      <c r="L625" s="1151"/>
      <c r="M625" s="1164"/>
      <c r="N625" s="1151">
        <v>1</v>
      </c>
      <c r="O625" s="1152">
        <v>2</v>
      </c>
      <c r="P625" s="1180">
        <v>25000</v>
      </c>
    </row>
    <row r="626" spans="1:16" ht="12.6" customHeight="1" x14ac:dyDescent="0.2">
      <c r="A626" s="1179" t="s">
        <v>3915</v>
      </c>
      <c r="B626" s="1149" t="s">
        <v>13070</v>
      </c>
      <c r="C626" s="1149" t="s">
        <v>65</v>
      </c>
      <c r="D626" s="1150" t="s">
        <v>6134</v>
      </c>
      <c r="E626" s="1164">
        <v>10000</v>
      </c>
      <c r="F626" s="1151">
        <v>46438369</v>
      </c>
      <c r="G626" s="759" t="s">
        <v>6164</v>
      </c>
      <c r="H626" s="1021" t="s">
        <v>6085</v>
      </c>
      <c r="I626" s="1021"/>
      <c r="J626" s="1150" t="s">
        <v>6086</v>
      </c>
      <c r="K626" s="1152">
        <v>1</v>
      </c>
      <c r="L626" s="1151">
        <v>1</v>
      </c>
      <c r="M626" s="1164">
        <v>1333</v>
      </c>
      <c r="N626" s="1151">
        <v>3</v>
      </c>
      <c r="O626" s="1152">
        <v>6</v>
      </c>
      <c r="P626" s="1180">
        <v>60000</v>
      </c>
    </row>
    <row r="627" spans="1:16" ht="12.6" customHeight="1" x14ac:dyDescent="0.2">
      <c r="A627" s="1179" t="s">
        <v>3915</v>
      </c>
      <c r="B627" s="1149" t="s">
        <v>13070</v>
      </c>
      <c r="C627" s="1149" t="s">
        <v>65</v>
      </c>
      <c r="D627" s="1150" t="s">
        <v>6165</v>
      </c>
      <c r="E627" s="1164">
        <v>9000</v>
      </c>
      <c r="F627" s="1151">
        <v>70415122</v>
      </c>
      <c r="G627" s="759" t="s">
        <v>6166</v>
      </c>
      <c r="H627" s="1021" t="s">
        <v>6117</v>
      </c>
      <c r="I627" s="1021" t="s">
        <v>6127</v>
      </c>
      <c r="J627" s="1150"/>
      <c r="K627" s="1152">
        <v>1</v>
      </c>
      <c r="L627" s="1151">
        <v>2</v>
      </c>
      <c r="M627" s="1164">
        <v>21000</v>
      </c>
      <c r="N627" s="1151">
        <v>3</v>
      </c>
      <c r="O627" s="1152">
        <v>6</v>
      </c>
      <c r="P627" s="1180">
        <v>54000</v>
      </c>
    </row>
    <row r="628" spans="1:16" ht="12.6" customHeight="1" x14ac:dyDescent="0.2">
      <c r="A628" s="1179" t="s">
        <v>3915</v>
      </c>
      <c r="B628" s="1149" t="s">
        <v>13070</v>
      </c>
      <c r="C628" s="1149" t="s">
        <v>65</v>
      </c>
      <c r="D628" s="1150" t="s">
        <v>6167</v>
      </c>
      <c r="E628" s="1164">
        <v>8000</v>
      </c>
      <c r="F628" s="1151">
        <v>70415122</v>
      </c>
      <c r="G628" s="759" t="s">
        <v>6166</v>
      </c>
      <c r="H628" s="1021" t="s">
        <v>6117</v>
      </c>
      <c r="I628" s="1021" t="s">
        <v>6127</v>
      </c>
      <c r="J628" s="1150"/>
      <c r="K628" s="1152">
        <v>5</v>
      </c>
      <c r="L628" s="1151">
        <v>10</v>
      </c>
      <c r="M628" s="1164">
        <v>77600</v>
      </c>
      <c r="N628" s="1151"/>
      <c r="O628" s="1152"/>
      <c r="P628" s="1180"/>
    </row>
    <row r="629" spans="1:16" ht="12.6" customHeight="1" x14ac:dyDescent="0.2">
      <c r="A629" s="1179" t="s">
        <v>3915</v>
      </c>
      <c r="B629" s="1149" t="s">
        <v>13070</v>
      </c>
      <c r="C629" s="1149" t="s">
        <v>65</v>
      </c>
      <c r="D629" s="1150" t="s">
        <v>6168</v>
      </c>
      <c r="E629" s="1164">
        <v>11000</v>
      </c>
      <c r="F629" s="1151">
        <v>40783820</v>
      </c>
      <c r="G629" s="759" t="s">
        <v>6169</v>
      </c>
      <c r="H629" s="1021" t="s">
        <v>6089</v>
      </c>
      <c r="I629" s="1021"/>
      <c r="J629" s="1150" t="s">
        <v>6086</v>
      </c>
      <c r="K629" s="1152">
        <v>1</v>
      </c>
      <c r="L629" s="1151">
        <v>1</v>
      </c>
      <c r="M629" s="1164">
        <v>6233</v>
      </c>
      <c r="N629" s="1151">
        <v>2</v>
      </c>
      <c r="O629" s="1152">
        <v>6</v>
      </c>
      <c r="P629" s="1180">
        <v>66000</v>
      </c>
    </row>
    <row r="630" spans="1:16" ht="12.6" customHeight="1" x14ac:dyDescent="0.2">
      <c r="A630" s="1179" t="s">
        <v>3915</v>
      </c>
      <c r="B630" s="1149" t="s">
        <v>13070</v>
      </c>
      <c r="C630" s="1149" t="s">
        <v>65</v>
      </c>
      <c r="D630" s="1150" t="s">
        <v>6170</v>
      </c>
      <c r="E630" s="1164">
        <v>10000</v>
      </c>
      <c r="F630" s="1151">
        <v>448253</v>
      </c>
      <c r="G630" s="759" t="s">
        <v>6171</v>
      </c>
      <c r="H630" s="1021" t="s">
        <v>6107</v>
      </c>
      <c r="I630" s="1021"/>
      <c r="J630" s="1150" t="s">
        <v>6086</v>
      </c>
      <c r="K630" s="1152">
        <v>9</v>
      </c>
      <c r="L630" s="1151">
        <v>12</v>
      </c>
      <c r="M630" s="1164">
        <v>120000</v>
      </c>
      <c r="N630" s="1151">
        <v>11</v>
      </c>
      <c r="O630" s="1152">
        <v>6</v>
      </c>
      <c r="P630" s="1180">
        <v>60000</v>
      </c>
    </row>
    <row r="631" spans="1:16" ht="12.6" customHeight="1" x14ac:dyDescent="0.2">
      <c r="A631" s="1179" t="s">
        <v>3915</v>
      </c>
      <c r="B631" s="1149" t="s">
        <v>13070</v>
      </c>
      <c r="C631" s="1149" t="s">
        <v>65</v>
      </c>
      <c r="D631" s="1150" t="s">
        <v>6172</v>
      </c>
      <c r="E631" s="1164">
        <v>14000</v>
      </c>
      <c r="F631" s="1151">
        <v>10222744</v>
      </c>
      <c r="G631" s="759" t="s">
        <v>6173</v>
      </c>
      <c r="H631" s="1021" t="s">
        <v>6148</v>
      </c>
      <c r="I631" s="1021"/>
      <c r="J631" s="1150" t="s">
        <v>6086</v>
      </c>
      <c r="K631" s="1152">
        <v>1</v>
      </c>
      <c r="L631" s="1151">
        <v>3</v>
      </c>
      <c r="M631" s="1164">
        <v>28467</v>
      </c>
      <c r="N631" s="1151"/>
      <c r="O631" s="1152"/>
      <c r="P631" s="1180"/>
    </row>
    <row r="632" spans="1:16" ht="12.6" customHeight="1" x14ac:dyDescent="0.2">
      <c r="A632" s="1179" t="s">
        <v>3915</v>
      </c>
      <c r="B632" s="1149" t="s">
        <v>13070</v>
      </c>
      <c r="C632" s="1149" t="s">
        <v>65</v>
      </c>
      <c r="D632" s="1150" t="s">
        <v>6174</v>
      </c>
      <c r="E632" s="1164">
        <v>14500</v>
      </c>
      <c r="F632" s="1151">
        <v>10222744</v>
      </c>
      <c r="G632" s="759" t="s">
        <v>6173</v>
      </c>
      <c r="H632" s="1021" t="s">
        <v>6148</v>
      </c>
      <c r="I632" s="1021"/>
      <c r="J632" s="1150" t="s">
        <v>6086</v>
      </c>
      <c r="K632" s="1152">
        <v>1</v>
      </c>
      <c r="L632" s="1151">
        <v>10</v>
      </c>
      <c r="M632" s="1164">
        <v>145000</v>
      </c>
      <c r="N632" s="1151">
        <v>1</v>
      </c>
      <c r="O632" s="1152">
        <v>6</v>
      </c>
      <c r="P632" s="1180">
        <v>87000</v>
      </c>
    </row>
    <row r="633" spans="1:16" x14ac:dyDescent="0.2">
      <c r="A633" s="1179" t="s">
        <v>3915</v>
      </c>
      <c r="B633" s="1149" t="s">
        <v>13070</v>
      </c>
      <c r="C633" s="1149" t="s">
        <v>65</v>
      </c>
      <c r="D633" s="1150" t="s">
        <v>612</v>
      </c>
      <c r="E633" s="1164">
        <v>15000</v>
      </c>
      <c r="F633" s="1151">
        <v>18859859</v>
      </c>
      <c r="G633" s="759" t="s">
        <v>6175</v>
      </c>
      <c r="H633" s="1021" t="s">
        <v>6089</v>
      </c>
      <c r="I633" s="1021"/>
      <c r="J633" s="1150" t="s">
        <v>6086</v>
      </c>
      <c r="K633" s="1152"/>
      <c r="L633" s="1151"/>
      <c r="M633" s="1164"/>
      <c r="N633" s="1151">
        <v>2</v>
      </c>
      <c r="O633" s="1152">
        <v>5</v>
      </c>
      <c r="P633" s="1180">
        <v>70500</v>
      </c>
    </row>
    <row r="634" spans="1:16" ht="12.6" customHeight="1" x14ac:dyDescent="0.2">
      <c r="A634" s="1179" t="s">
        <v>3915</v>
      </c>
      <c r="B634" s="1149" t="s">
        <v>13070</v>
      </c>
      <c r="C634" s="1149" t="s">
        <v>65</v>
      </c>
      <c r="D634" s="1150" t="s">
        <v>6176</v>
      </c>
      <c r="E634" s="1164">
        <v>12000</v>
      </c>
      <c r="F634" s="1151">
        <v>10598159</v>
      </c>
      <c r="G634" s="759" t="s">
        <v>6177</v>
      </c>
      <c r="H634" s="1021" t="s">
        <v>6089</v>
      </c>
      <c r="I634" s="1021"/>
      <c r="J634" s="1150" t="s">
        <v>6086</v>
      </c>
      <c r="K634" s="1152"/>
      <c r="L634" s="1151"/>
      <c r="M634" s="1164"/>
      <c r="N634" s="1151">
        <v>2</v>
      </c>
      <c r="O634" s="1152">
        <v>4</v>
      </c>
      <c r="P634" s="1180">
        <v>46800</v>
      </c>
    </row>
    <row r="635" spans="1:16" ht="12.6" customHeight="1" x14ac:dyDescent="0.2">
      <c r="A635" s="1179" t="s">
        <v>3915</v>
      </c>
      <c r="B635" s="1149" t="s">
        <v>13070</v>
      </c>
      <c r="C635" s="1149" t="s">
        <v>65</v>
      </c>
      <c r="D635" s="1150" t="s">
        <v>6178</v>
      </c>
      <c r="E635" s="1164">
        <v>8000</v>
      </c>
      <c r="F635" s="1151">
        <v>41264932</v>
      </c>
      <c r="G635" s="759" t="s">
        <v>6179</v>
      </c>
      <c r="H635" s="1021" t="s">
        <v>6089</v>
      </c>
      <c r="I635" s="1021"/>
      <c r="J635" s="1150" t="s">
        <v>6086</v>
      </c>
      <c r="K635" s="1152">
        <v>1</v>
      </c>
      <c r="L635" s="1151">
        <v>1</v>
      </c>
      <c r="M635" s="1164">
        <v>800</v>
      </c>
      <c r="N635" s="1151">
        <v>2</v>
      </c>
      <c r="O635" s="1152">
        <v>6</v>
      </c>
      <c r="P635" s="1180">
        <v>48000</v>
      </c>
    </row>
    <row r="636" spans="1:16" ht="12.6" customHeight="1" x14ac:dyDescent="0.2">
      <c r="A636" s="1179" t="s">
        <v>3915</v>
      </c>
      <c r="B636" s="1149" t="s">
        <v>13070</v>
      </c>
      <c r="C636" s="1149" t="s">
        <v>65</v>
      </c>
      <c r="D636" s="1150" t="s">
        <v>612</v>
      </c>
      <c r="E636" s="1164">
        <v>15000</v>
      </c>
      <c r="F636" s="1151">
        <v>8647582</v>
      </c>
      <c r="G636" s="759" t="s">
        <v>6180</v>
      </c>
      <c r="H636" s="1021" t="s">
        <v>6089</v>
      </c>
      <c r="I636" s="1021"/>
      <c r="J636" s="1150" t="s">
        <v>6086</v>
      </c>
      <c r="K636" s="1152">
        <v>1</v>
      </c>
      <c r="L636" s="1151">
        <v>3</v>
      </c>
      <c r="M636" s="1164">
        <v>40000</v>
      </c>
      <c r="N636" s="1151">
        <v>2</v>
      </c>
      <c r="O636" s="1152">
        <v>6</v>
      </c>
      <c r="P636" s="1180">
        <v>90000</v>
      </c>
    </row>
    <row r="637" spans="1:16" ht="12.6" customHeight="1" x14ac:dyDescent="0.2">
      <c r="A637" s="1179" t="s">
        <v>3915</v>
      </c>
      <c r="B637" s="1149" t="s">
        <v>13070</v>
      </c>
      <c r="C637" s="1149" t="s">
        <v>65</v>
      </c>
      <c r="D637" s="1150" t="s">
        <v>6104</v>
      </c>
      <c r="E637" s="1164">
        <v>10000</v>
      </c>
      <c r="F637" s="1151">
        <v>9470143</v>
      </c>
      <c r="G637" s="759" t="s">
        <v>6181</v>
      </c>
      <c r="H637" s="1021" t="s">
        <v>6140</v>
      </c>
      <c r="I637" s="1021"/>
      <c r="J637" s="1150" t="s">
        <v>6086</v>
      </c>
      <c r="K637" s="1152">
        <v>1</v>
      </c>
      <c r="L637" s="1151">
        <v>1</v>
      </c>
      <c r="M637" s="1164">
        <v>7667</v>
      </c>
      <c r="N637" s="1151">
        <v>2</v>
      </c>
      <c r="O637" s="1152">
        <v>6</v>
      </c>
      <c r="P637" s="1180">
        <v>57000</v>
      </c>
    </row>
    <row r="638" spans="1:16" ht="12.6" customHeight="1" x14ac:dyDescent="0.2">
      <c r="A638" s="1179" t="s">
        <v>3915</v>
      </c>
      <c r="B638" s="1149" t="s">
        <v>13070</v>
      </c>
      <c r="C638" s="1149" t="s">
        <v>65</v>
      </c>
      <c r="D638" s="1150" t="s">
        <v>6182</v>
      </c>
      <c r="E638" s="1164">
        <v>10000</v>
      </c>
      <c r="F638" s="1151">
        <v>25644737</v>
      </c>
      <c r="G638" s="759" t="s">
        <v>6183</v>
      </c>
      <c r="H638" s="1021" t="s">
        <v>6085</v>
      </c>
      <c r="I638" s="1021" t="s">
        <v>6127</v>
      </c>
      <c r="J638" s="1150"/>
      <c r="K638" s="1152">
        <v>1</v>
      </c>
      <c r="L638" s="1151">
        <v>2</v>
      </c>
      <c r="M638" s="1164">
        <v>19667</v>
      </c>
      <c r="N638" s="1151">
        <v>3</v>
      </c>
      <c r="O638" s="1152">
        <v>6</v>
      </c>
      <c r="P638" s="1180">
        <v>60000</v>
      </c>
    </row>
    <row r="639" spans="1:16" ht="12.6" customHeight="1" x14ac:dyDescent="0.2">
      <c r="A639" s="1179" t="s">
        <v>3915</v>
      </c>
      <c r="B639" s="1149" t="s">
        <v>13070</v>
      </c>
      <c r="C639" s="1149" t="s">
        <v>65</v>
      </c>
      <c r="D639" s="1150" t="s">
        <v>612</v>
      </c>
      <c r="E639" s="1164">
        <v>15000</v>
      </c>
      <c r="F639" s="1151">
        <v>41480787</v>
      </c>
      <c r="G639" s="759" t="s">
        <v>6184</v>
      </c>
      <c r="H639" s="1021" t="s">
        <v>6107</v>
      </c>
      <c r="I639" s="1021"/>
      <c r="J639" s="1150" t="s">
        <v>6086</v>
      </c>
      <c r="K639" s="1152">
        <v>1</v>
      </c>
      <c r="L639" s="1151">
        <v>1</v>
      </c>
      <c r="M639" s="1164">
        <v>17000</v>
      </c>
      <c r="N639" s="1151">
        <v>1</v>
      </c>
      <c r="O639" s="1152">
        <v>2</v>
      </c>
      <c r="P639" s="1180">
        <v>30000</v>
      </c>
    </row>
    <row r="640" spans="1:16" ht="12.6" customHeight="1" x14ac:dyDescent="0.2">
      <c r="A640" s="1179" t="s">
        <v>3915</v>
      </c>
      <c r="B640" s="1149" t="s">
        <v>13070</v>
      </c>
      <c r="C640" s="1149" t="s">
        <v>65</v>
      </c>
      <c r="D640" s="1150" t="s">
        <v>6185</v>
      </c>
      <c r="E640" s="1164">
        <v>12000</v>
      </c>
      <c r="F640" s="1151">
        <v>42682102</v>
      </c>
      <c r="G640" s="759" t="s">
        <v>6186</v>
      </c>
      <c r="H640" s="1021" t="s">
        <v>6089</v>
      </c>
      <c r="I640" s="1021"/>
      <c r="J640" s="1150" t="s">
        <v>6086</v>
      </c>
      <c r="K640" s="1152">
        <v>4</v>
      </c>
      <c r="L640" s="1151">
        <v>5</v>
      </c>
      <c r="M640" s="1164">
        <v>56000</v>
      </c>
      <c r="N640" s="1151">
        <v>6</v>
      </c>
      <c r="O640" s="1152">
        <v>6</v>
      </c>
      <c r="P640" s="1180">
        <v>72000</v>
      </c>
    </row>
    <row r="641" spans="1:16" ht="12.6" customHeight="1" x14ac:dyDescent="0.2">
      <c r="A641" s="1179" t="s">
        <v>3915</v>
      </c>
      <c r="B641" s="1149" t="s">
        <v>13070</v>
      </c>
      <c r="C641" s="1149" t="s">
        <v>65</v>
      </c>
      <c r="D641" s="1150" t="s">
        <v>6128</v>
      </c>
      <c r="E641" s="1164">
        <v>10000</v>
      </c>
      <c r="F641" s="1151">
        <v>44773069</v>
      </c>
      <c r="G641" s="759" t="s">
        <v>6187</v>
      </c>
      <c r="H641" s="1021" t="s">
        <v>6085</v>
      </c>
      <c r="I641" s="1021"/>
      <c r="J641" s="1150" t="s">
        <v>6086</v>
      </c>
      <c r="K641" s="1152"/>
      <c r="L641" s="1151"/>
      <c r="M641" s="1164"/>
      <c r="N641" s="1151">
        <v>2</v>
      </c>
      <c r="O641" s="1152">
        <v>4</v>
      </c>
      <c r="P641" s="1180">
        <v>39667</v>
      </c>
    </row>
    <row r="642" spans="1:16" ht="12.6" customHeight="1" x14ac:dyDescent="0.2">
      <c r="A642" s="1179" t="s">
        <v>3915</v>
      </c>
      <c r="B642" s="1149" t="s">
        <v>13070</v>
      </c>
      <c r="C642" s="1149" t="s">
        <v>65</v>
      </c>
      <c r="D642" s="1150" t="s">
        <v>6188</v>
      </c>
      <c r="E642" s="1164">
        <v>10000</v>
      </c>
      <c r="F642" s="1151">
        <v>2605983</v>
      </c>
      <c r="G642" s="759" t="s">
        <v>6189</v>
      </c>
      <c r="H642" s="1021" t="s">
        <v>6089</v>
      </c>
      <c r="I642" s="1021"/>
      <c r="J642" s="1150" t="s">
        <v>6086</v>
      </c>
      <c r="K642" s="1152">
        <v>1</v>
      </c>
      <c r="L642" s="1151">
        <v>1</v>
      </c>
      <c r="M642" s="1164">
        <v>3333</v>
      </c>
      <c r="N642" s="1151">
        <v>3</v>
      </c>
      <c r="O642" s="1152">
        <v>4</v>
      </c>
      <c r="P642" s="1180">
        <v>43333</v>
      </c>
    </row>
    <row r="643" spans="1:16" ht="12.6" customHeight="1" x14ac:dyDescent="0.2">
      <c r="A643" s="1179" t="s">
        <v>3915</v>
      </c>
      <c r="B643" s="1149" t="s">
        <v>13070</v>
      </c>
      <c r="C643" s="1149" t="s">
        <v>65</v>
      </c>
      <c r="D643" s="1150" t="s">
        <v>6170</v>
      </c>
      <c r="E643" s="1164">
        <v>9000</v>
      </c>
      <c r="F643" s="1151">
        <v>26695060</v>
      </c>
      <c r="G643" s="759" t="s">
        <v>6190</v>
      </c>
      <c r="H643" s="1021" t="s">
        <v>6089</v>
      </c>
      <c r="I643" s="1021"/>
      <c r="J643" s="1150" t="s">
        <v>6086</v>
      </c>
      <c r="K643" s="1152">
        <v>1</v>
      </c>
      <c r="L643" s="1151">
        <v>3</v>
      </c>
      <c r="M643" s="1164">
        <v>21600</v>
      </c>
      <c r="N643" s="1151"/>
      <c r="O643" s="1152"/>
      <c r="P643" s="1180"/>
    </row>
    <row r="644" spans="1:16" ht="12.6" customHeight="1" x14ac:dyDescent="0.2">
      <c r="A644" s="1179" t="s">
        <v>3915</v>
      </c>
      <c r="B644" s="1149" t="s">
        <v>13070</v>
      </c>
      <c r="C644" s="1149" t="s">
        <v>65</v>
      </c>
      <c r="D644" s="1150" t="s">
        <v>6191</v>
      </c>
      <c r="E644" s="1164">
        <v>10000</v>
      </c>
      <c r="F644" s="1151">
        <v>26695060</v>
      </c>
      <c r="G644" s="759" t="s">
        <v>6190</v>
      </c>
      <c r="H644" s="1021" t="s">
        <v>6089</v>
      </c>
      <c r="I644" s="1021"/>
      <c r="J644" s="1150" t="s">
        <v>6086</v>
      </c>
      <c r="K644" s="1152">
        <v>2</v>
      </c>
      <c r="L644" s="1151">
        <v>10</v>
      </c>
      <c r="M644" s="1164">
        <v>96333</v>
      </c>
      <c r="N644" s="1151">
        <v>4</v>
      </c>
      <c r="O644" s="1152">
        <v>6</v>
      </c>
      <c r="P644" s="1180">
        <v>60000</v>
      </c>
    </row>
    <row r="645" spans="1:16" ht="12.6" customHeight="1" x14ac:dyDescent="0.2">
      <c r="A645" s="1179" t="s">
        <v>3915</v>
      </c>
      <c r="B645" s="1149" t="s">
        <v>13070</v>
      </c>
      <c r="C645" s="1149" t="s">
        <v>65</v>
      </c>
      <c r="D645" s="1150" t="s">
        <v>6122</v>
      </c>
      <c r="E645" s="1164">
        <v>10000</v>
      </c>
      <c r="F645" s="1151">
        <v>40046550</v>
      </c>
      <c r="G645" s="759" t="s">
        <v>6192</v>
      </c>
      <c r="H645" s="1021" t="s">
        <v>6089</v>
      </c>
      <c r="I645" s="1021"/>
      <c r="J645" s="1150" t="s">
        <v>6086</v>
      </c>
      <c r="K645" s="1152">
        <v>1</v>
      </c>
      <c r="L645" s="1151">
        <v>1</v>
      </c>
      <c r="M645" s="1164">
        <v>10000</v>
      </c>
      <c r="N645" s="1151"/>
      <c r="O645" s="1152"/>
      <c r="P645" s="1180"/>
    </row>
    <row r="646" spans="1:16" ht="12.6" customHeight="1" x14ac:dyDescent="0.2">
      <c r="A646" s="1179" t="s">
        <v>3915</v>
      </c>
      <c r="B646" s="1149" t="s">
        <v>13070</v>
      </c>
      <c r="C646" s="1149" t="s">
        <v>65</v>
      </c>
      <c r="D646" s="1150" t="s">
        <v>6152</v>
      </c>
      <c r="E646" s="1164">
        <v>10000</v>
      </c>
      <c r="F646" s="1151">
        <v>47153418</v>
      </c>
      <c r="G646" s="759" t="s">
        <v>6193</v>
      </c>
      <c r="H646" s="1021" t="s">
        <v>6089</v>
      </c>
      <c r="I646" s="1021"/>
      <c r="J646" s="1150" t="s">
        <v>6086</v>
      </c>
      <c r="K646" s="1152">
        <v>1</v>
      </c>
      <c r="L646" s="1151">
        <v>1</v>
      </c>
      <c r="M646" s="1164">
        <v>5667</v>
      </c>
      <c r="N646" s="1151">
        <v>2</v>
      </c>
      <c r="O646" s="1152">
        <v>5</v>
      </c>
      <c r="P646" s="1180">
        <v>40667</v>
      </c>
    </row>
    <row r="647" spans="1:16" ht="12.6" customHeight="1" x14ac:dyDescent="0.2">
      <c r="A647" s="1179" t="s">
        <v>3915</v>
      </c>
      <c r="B647" s="1149" t="s">
        <v>13070</v>
      </c>
      <c r="C647" s="1149" t="s">
        <v>65</v>
      </c>
      <c r="D647" s="1150" t="s">
        <v>6194</v>
      </c>
      <c r="E647" s="1164">
        <v>10000</v>
      </c>
      <c r="F647" s="1151">
        <v>44528841</v>
      </c>
      <c r="G647" s="759" t="s">
        <v>6195</v>
      </c>
      <c r="H647" s="1021" t="s">
        <v>6085</v>
      </c>
      <c r="I647" s="1021"/>
      <c r="J647" s="1150" t="s">
        <v>6086</v>
      </c>
      <c r="K647" s="1152">
        <v>1</v>
      </c>
      <c r="L647" s="1151">
        <v>4</v>
      </c>
      <c r="M647" s="1164">
        <v>30667</v>
      </c>
      <c r="N647" s="1151"/>
      <c r="O647" s="1152"/>
      <c r="P647" s="1180"/>
    </row>
    <row r="648" spans="1:16" ht="22.5" x14ac:dyDescent="0.2">
      <c r="A648" s="1179" t="s">
        <v>3915</v>
      </c>
      <c r="B648" s="1149" t="s">
        <v>13070</v>
      </c>
      <c r="C648" s="1149" t="s">
        <v>65</v>
      </c>
      <c r="D648" s="1150" t="s">
        <v>6196</v>
      </c>
      <c r="E648" s="1164">
        <v>5500</v>
      </c>
      <c r="F648" s="1151">
        <v>44927119</v>
      </c>
      <c r="G648" s="759" t="s">
        <v>6197</v>
      </c>
      <c r="H648" s="1021" t="s">
        <v>6198</v>
      </c>
      <c r="I648" s="1021" t="s">
        <v>6144</v>
      </c>
      <c r="J648" s="1150"/>
      <c r="K648" s="1152">
        <v>1</v>
      </c>
      <c r="L648" s="1151">
        <v>3</v>
      </c>
      <c r="M648" s="1164">
        <v>16500</v>
      </c>
      <c r="N648" s="1151">
        <v>3</v>
      </c>
      <c r="O648" s="1152">
        <v>6</v>
      </c>
      <c r="P648" s="1180">
        <v>33000</v>
      </c>
    </row>
    <row r="649" spans="1:16" ht="11.45" customHeight="1" x14ac:dyDescent="0.2">
      <c r="A649" s="1179" t="s">
        <v>3915</v>
      </c>
      <c r="B649" s="1149" t="s">
        <v>13070</v>
      </c>
      <c r="C649" s="1149" t="s">
        <v>65</v>
      </c>
      <c r="D649" s="1150" t="s">
        <v>6199</v>
      </c>
      <c r="E649" s="1164">
        <v>4500</v>
      </c>
      <c r="F649" s="1151">
        <v>7500921</v>
      </c>
      <c r="G649" s="759" t="s">
        <v>6200</v>
      </c>
      <c r="H649" s="1021" t="s">
        <v>6101</v>
      </c>
      <c r="I649" s="1021"/>
      <c r="J649" s="1150" t="s">
        <v>6160</v>
      </c>
      <c r="K649" s="1152">
        <v>9</v>
      </c>
      <c r="L649" s="1151">
        <v>12</v>
      </c>
      <c r="M649" s="1164">
        <v>54000</v>
      </c>
      <c r="N649" s="1151">
        <v>11</v>
      </c>
      <c r="O649" s="1152">
        <v>6</v>
      </c>
      <c r="P649" s="1180">
        <v>27000</v>
      </c>
    </row>
    <row r="650" spans="1:16" ht="11.45" customHeight="1" x14ac:dyDescent="0.2">
      <c r="A650" s="1179" t="s">
        <v>3915</v>
      </c>
      <c r="B650" s="1149" t="s">
        <v>13070</v>
      </c>
      <c r="C650" s="1149" t="s">
        <v>65</v>
      </c>
      <c r="D650" s="1150" t="s">
        <v>6201</v>
      </c>
      <c r="E650" s="1164">
        <v>8000</v>
      </c>
      <c r="F650" s="1151">
        <v>46815538</v>
      </c>
      <c r="G650" s="759" t="s">
        <v>6202</v>
      </c>
      <c r="H650" s="1021" t="s">
        <v>6203</v>
      </c>
      <c r="I650" s="1021"/>
      <c r="J650" s="1150" t="s">
        <v>6086</v>
      </c>
      <c r="K650" s="1152"/>
      <c r="L650" s="1151"/>
      <c r="M650" s="1164"/>
      <c r="N650" s="1151">
        <v>2</v>
      </c>
      <c r="O650" s="1152">
        <v>5</v>
      </c>
      <c r="P650" s="1180">
        <v>37600</v>
      </c>
    </row>
    <row r="651" spans="1:16" ht="11.45" customHeight="1" x14ac:dyDescent="0.2">
      <c r="A651" s="1179" t="s">
        <v>3915</v>
      </c>
      <c r="B651" s="1149" t="s">
        <v>13070</v>
      </c>
      <c r="C651" s="1149" t="s">
        <v>65</v>
      </c>
      <c r="D651" s="1150" t="s">
        <v>6204</v>
      </c>
      <c r="E651" s="1164">
        <v>4000</v>
      </c>
      <c r="F651" s="1151">
        <v>9664335</v>
      </c>
      <c r="G651" s="759" t="s">
        <v>6205</v>
      </c>
      <c r="H651" s="1021" t="s">
        <v>6203</v>
      </c>
      <c r="I651" s="1021" t="s">
        <v>6127</v>
      </c>
      <c r="J651" s="1150"/>
      <c r="K651" s="1152">
        <v>12</v>
      </c>
      <c r="L651" s="1151">
        <v>12</v>
      </c>
      <c r="M651" s="1164">
        <v>48000</v>
      </c>
      <c r="N651" s="1151">
        <v>14</v>
      </c>
      <c r="O651" s="1152">
        <v>6</v>
      </c>
      <c r="P651" s="1180">
        <v>24000</v>
      </c>
    </row>
    <row r="652" spans="1:16" ht="11.45" customHeight="1" x14ac:dyDescent="0.2">
      <c r="A652" s="1179" t="s">
        <v>3915</v>
      </c>
      <c r="B652" s="1149" t="s">
        <v>13070</v>
      </c>
      <c r="C652" s="1149" t="s">
        <v>65</v>
      </c>
      <c r="D652" s="1150" t="s">
        <v>6206</v>
      </c>
      <c r="E652" s="1164">
        <v>15600</v>
      </c>
      <c r="F652" s="1151">
        <v>8475284</v>
      </c>
      <c r="G652" s="759" t="s">
        <v>6207</v>
      </c>
      <c r="H652" s="1021" t="s">
        <v>6208</v>
      </c>
      <c r="I652" s="1021"/>
      <c r="J652" s="1150" t="s">
        <v>6086</v>
      </c>
      <c r="K652" s="1152">
        <v>1</v>
      </c>
      <c r="L652" s="1151">
        <v>2</v>
      </c>
      <c r="M652" s="1164">
        <v>17160</v>
      </c>
      <c r="N652" s="1151"/>
      <c r="O652" s="1152"/>
      <c r="P652" s="1180"/>
    </row>
    <row r="653" spans="1:16" ht="11.45" customHeight="1" x14ac:dyDescent="0.2">
      <c r="A653" s="1179" t="s">
        <v>3915</v>
      </c>
      <c r="B653" s="1149" t="s">
        <v>13070</v>
      </c>
      <c r="C653" s="1149" t="s">
        <v>65</v>
      </c>
      <c r="D653" s="1150" t="s">
        <v>6209</v>
      </c>
      <c r="E653" s="1164">
        <v>12000</v>
      </c>
      <c r="F653" s="1151">
        <v>40784679</v>
      </c>
      <c r="G653" s="759" t="s">
        <v>6210</v>
      </c>
      <c r="H653" s="1021" t="s">
        <v>6089</v>
      </c>
      <c r="I653" s="1021"/>
      <c r="J653" s="1150" t="s">
        <v>6086</v>
      </c>
      <c r="K653" s="1152"/>
      <c r="L653" s="1151"/>
      <c r="M653" s="1164"/>
      <c r="N653" s="1151">
        <v>1</v>
      </c>
      <c r="O653" s="1152">
        <v>3</v>
      </c>
      <c r="P653" s="1180">
        <v>30400</v>
      </c>
    </row>
    <row r="654" spans="1:16" ht="11.45" customHeight="1" x14ac:dyDescent="0.2">
      <c r="A654" s="1179" t="s">
        <v>3915</v>
      </c>
      <c r="B654" s="1149" t="s">
        <v>13070</v>
      </c>
      <c r="C654" s="1149" t="s">
        <v>65</v>
      </c>
      <c r="D654" s="1150" t="s">
        <v>6095</v>
      </c>
      <c r="E654" s="1164">
        <v>11000</v>
      </c>
      <c r="F654" s="1151">
        <v>9585331</v>
      </c>
      <c r="G654" s="759" t="s">
        <v>6211</v>
      </c>
      <c r="H654" s="1021" t="s">
        <v>6157</v>
      </c>
      <c r="I654" s="1021"/>
      <c r="J654" s="1150" t="s">
        <v>6086</v>
      </c>
      <c r="K654" s="1152">
        <v>1</v>
      </c>
      <c r="L654" s="1151">
        <v>1</v>
      </c>
      <c r="M654" s="1164">
        <v>9167</v>
      </c>
      <c r="N654" s="1151">
        <v>2</v>
      </c>
      <c r="O654" s="1152">
        <v>6</v>
      </c>
      <c r="P654" s="1180">
        <v>66000</v>
      </c>
    </row>
    <row r="655" spans="1:16" ht="11.45" customHeight="1" x14ac:dyDescent="0.2">
      <c r="A655" s="1179" t="s">
        <v>3915</v>
      </c>
      <c r="B655" s="1149" t="s">
        <v>13070</v>
      </c>
      <c r="C655" s="1149" t="s">
        <v>65</v>
      </c>
      <c r="D655" s="1150" t="s">
        <v>6191</v>
      </c>
      <c r="E655" s="1164">
        <v>10000</v>
      </c>
      <c r="F655" s="1151">
        <v>32941463</v>
      </c>
      <c r="G655" s="759" t="s">
        <v>6212</v>
      </c>
      <c r="H655" s="1021" t="s">
        <v>6089</v>
      </c>
      <c r="I655" s="1021"/>
      <c r="J655" s="1150" t="s">
        <v>6086</v>
      </c>
      <c r="K655" s="1152">
        <v>1</v>
      </c>
      <c r="L655" s="1151">
        <v>7</v>
      </c>
      <c r="M655" s="1164">
        <v>69333</v>
      </c>
      <c r="N655" s="1151">
        <v>3</v>
      </c>
      <c r="O655" s="1152">
        <v>6</v>
      </c>
      <c r="P655" s="1180">
        <v>60000</v>
      </c>
    </row>
    <row r="656" spans="1:16" ht="11.45" customHeight="1" x14ac:dyDescent="0.2">
      <c r="A656" s="1179" t="s">
        <v>3915</v>
      </c>
      <c r="B656" s="1149" t="s">
        <v>13070</v>
      </c>
      <c r="C656" s="1149" t="s">
        <v>65</v>
      </c>
      <c r="D656" s="1150" t="s">
        <v>6213</v>
      </c>
      <c r="E656" s="1164">
        <v>14500</v>
      </c>
      <c r="F656" s="1151">
        <v>43316628</v>
      </c>
      <c r="G656" s="759" t="s">
        <v>6214</v>
      </c>
      <c r="H656" s="1021" t="s">
        <v>6085</v>
      </c>
      <c r="I656" s="1021"/>
      <c r="J656" s="1150" t="s">
        <v>6086</v>
      </c>
      <c r="K656" s="1152"/>
      <c r="L656" s="1151"/>
      <c r="M656" s="1164"/>
      <c r="N656" s="1151">
        <v>1</v>
      </c>
      <c r="O656" s="1152">
        <v>4</v>
      </c>
      <c r="P656" s="1180">
        <v>56067</v>
      </c>
    </row>
    <row r="657" spans="1:16" ht="11.45" customHeight="1" x14ac:dyDescent="0.2">
      <c r="A657" s="1179" t="s">
        <v>3915</v>
      </c>
      <c r="B657" s="1149" t="s">
        <v>13070</v>
      </c>
      <c r="C657" s="1149" t="s">
        <v>65</v>
      </c>
      <c r="D657" s="1150" t="s">
        <v>6152</v>
      </c>
      <c r="E657" s="1164">
        <v>10000</v>
      </c>
      <c r="F657" s="1151">
        <v>45230801</v>
      </c>
      <c r="G657" s="759" t="s">
        <v>6215</v>
      </c>
      <c r="H657" s="1021" t="s">
        <v>6089</v>
      </c>
      <c r="I657" s="1021"/>
      <c r="J657" s="1150" t="s">
        <v>6086</v>
      </c>
      <c r="K657" s="1152">
        <v>4</v>
      </c>
      <c r="L657" s="1151">
        <v>6</v>
      </c>
      <c r="M657" s="1164">
        <v>60000</v>
      </c>
      <c r="N657" s="1151">
        <v>6</v>
      </c>
      <c r="O657" s="1152">
        <v>6</v>
      </c>
      <c r="P657" s="1180">
        <v>60000</v>
      </c>
    </row>
    <row r="658" spans="1:16" ht="11.45" customHeight="1" x14ac:dyDescent="0.2">
      <c r="A658" s="1179" t="s">
        <v>3915</v>
      </c>
      <c r="B658" s="1149" t="s">
        <v>13070</v>
      </c>
      <c r="C658" s="1149" t="s">
        <v>65</v>
      </c>
      <c r="D658" s="1150" t="s">
        <v>6216</v>
      </c>
      <c r="E658" s="1164">
        <v>8000</v>
      </c>
      <c r="F658" s="1151">
        <v>45470703</v>
      </c>
      <c r="G658" s="759" t="s">
        <v>6217</v>
      </c>
      <c r="H658" s="1021" t="s">
        <v>6114</v>
      </c>
      <c r="I658" s="1021"/>
      <c r="J658" s="1150" t="s">
        <v>6086</v>
      </c>
      <c r="K658" s="1152">
        <v>6</v>
      </c>
      <c r="L658" s="1151">
        <v>12</v>
      </c>
      <c r="M658" s="1164">
        <v>96000</v>
      </c>
      <c r="N658" s="1151">
        <v>8</v>
      </c>
      <c r="O658" s="1152">
        <v>6</v>
      </c>
      <c r="P658" s="1180">
        <v>48000</v>
      </c>
    </row>
    <row r="659" spans="1:16" ht="11.45" customHeight="1" x14ac:dyDescent="0.2">
      <c r="A659" s="1179" t="s">
        <v>3915</v>
      </c>
      <c r="B659" s="1149" t="s">
        <v>13070</v>
      </c>
      <c r="C659" s="1149" t="s">
        <v>65</v>
      </c>
      <c r="D659" s="1150" t="s">
        <v>6218</v>
      </c>
      <c r="E659" s="1164">
        <v>10000</v>
      </c>
      <c r="F659" s="1151">
        <v>40743863</v>
      </c>
      <c r="G659" s="759" t="s">
        <v>6219</v>
      </c>
      <c r="H659" s="1021" t="s">
        <v>6101</v>
      </c>
      <c r="I659" s="1021" t="s">
        <v>6127</v>
      </c>
      <c r="J659" s="1150"/>
      <c r="K659" s="1152">
        <v>1</v>
      </c>
      <c r="L659" s="1151">
        <v>3</v>
      </c>
      <c r="M659" s="1164">
        <v>30000</v>
      </c>
      <c r="N659" s="1151">
        <v>3</v>
      </c>
      <c r="O659" s="1152">
        <v>6</v>
      </c>
      <c r="P659" s="1180">
        <v>60000</v>
      </c>
    </row>
    <row r="660" spans="1:16" ht="11.45" customHeight="1" x14ac:dyDescent="0.2">
      <c r="A660" s="1179" t="s">
        <v>3915</v>
      </c>
      <c r="B660" s="1149" t="s">
        <v>13070</v>
      </c>
      <c r="C660" s="1149" t="s">
        <v>65</v>
      </c>
      <c r="D660" s="1150" t="s">
        <v>6176</v>
      </c>
      <c r="E660" s="1164">
        <v>12000</v>
      </c>
      <c r="F660" s="1151">
        <v>10062494</v>
      </c>
      <c r="G660" s="759" t="s">
        <v>6220</v>
      </c>
      <c r="H660" s="1021" t="s">
        <v>6107</v>
      </c>
      <c r="I660" s="1021"/>
      <c r="J660" s="1150" t="s">
        <v>6086</v>
      </c>
      <c r="K660" s="1152">
        <v>1</v>
      </c>
      <c r="L660" s="1151">
        <v>3</v>
      </c>
      <c r="M660" s="1164">
        <v>29200</v>
      </c>
      <c r="N660" s="1151"/>
      <c r="O660" s="1152"/>
      <c r="P660" s="1180"/>
    </row>
    <row r="661" spans="1:16" ht="11.45" customHeight="1" x14ac:dyDescent="0.2">
      <c r="A661" s="1179" t="s">
        <v>3915</v>
      </c>
      <c r="B661" s="1149" t="s">
        <v>13070</v>
      </c>
      <c r="C661" s="1149" t="s">
        <v>65</v>
      </c>
      <c r="D661" s="1150" t="s">
        <v>6221</v>
      </c>
      <c r="E661" s="1164">
        <v>10000</v>
      </c>
      <c r="F661" s="1151">
        <v>40393525</v>
      </c>
      <c r="G661" s="759" t="s">
        <v>6222</v>
      </c>
      <c r="H661" s="1021" t="s">
        <v>6117</v>
      </c>
      <c r="I661" s="1021" t="s">
        <v>6127</v>
      </c>
      <c r="J661" s="1150"/>
      <c r="K661" s="1152">
        <v>2</v>
      </c>
      <c r="L661" s="1151">
        <v>5</v>
      </c>
      <c r="M661" s="1164">
        <v>50000</v>
      </c>
      <c r="N661" s="1151"/>
      <c r="O661" s="1152"/>
      <c r="P661" s="1180"/>
    </row>
    <row r="662" spans="1:16" ht="11.45" customHeight="1" x14ac:dyDescent="0.2">
      <c r="A662" s="1179" t="s">
        <v>3915</v>
      </c>
      <c r="B662" s="1149" t="s">
        <v>13070</v>
      </c>
      <c r="C662" s="1149" t="s">
        <v>65</v>
      </c>
      <c r="D662" s="1150" t="s">
        <v>6223</v>
      </c>
      <c r="E662" s="1164">
        <v>10000</v>
      </c>
      <c r="F662" s="1151">
        <v>17538810</v>
      </c>
      <c r="G662" s="759" t="s">
        <v>6224</v>
      </c>
      <c r="H662" s="1021" t="s">
        <v>6089</v>
      </c>
      <c r="I662" s="1021"/>
      <c r="J662" s="1150" t="s">
        <v>6086</v>
      </c>
      <c r="K662" s="1152"/>
      <c r="L662" s="1151"/>
      <c r="M662" s="1164"/>
      <c r="N662" s="1151">
        <v>1</v>
      </c>
      <c r="O662" s="1152">
        <v>2</v>
      </c>
      <c r="P662" s="1180">
        <v>14667</v>
      </c>
    </row>
    <row r="663" spans="1:16" ht="11.45" customHeight="1" x14ac:dyDescent="0.2">
      <c r="A663" s="1179" t="s">
        <v>3915</v>
      </c>
      <c r="B663" s="1149" t="s">
        <v>13070</v>
      </c>
      <c r="C663" s="1149" t="s">
        <v>65</v>
      </c>
      <c r="D663" s="1150" t="s">
        <v>6225</v>
      </c>
      <c r="E663" s="1164">
        <v>8000</v>
      </c>
      <c r="F663" s="1151">
        <v>45460237</v>
      </c>
      <c r="G663" s="759" t="s">
        <v>6226</v>
      </c>
      <c r="H663" s="1021" t="s">
        <v>6227</v>
      </c>
      <c r="I663" s="1021"/>
      <c r="J663" s="1150" t="s">
        <v>6086</v>
      </c>
      <c r="K663" s="1152"/>
      <c r="L663" s="1151"/>
      <c r="M663" s="1164"/>
      <c r="N663" s="1151">
        <v>1</v>
      </c>
      <c r="O663" s="1152">
        <v>2</v>
      </c>
      <c r="P663" s="1180">
        <v>12800</v>
      </c>
    </row>
    <row r="664" spans="1:16" ht="11.45" customHeight="1" x14ac:dyDescent="0.2">
      <c r="A664" s="1179" t="s">
        <v>3915</v>
      </c>
      <c r="B664" s="1149" t="s">
        <v>13070</v>
      </c>
      <c r="C664" s="1149" t="s">
        <v>65</v>
      </c>
      <c r="D664" s="1150" t="s">
        <v>6228</v>
      </c>
      <c r="E664" s="1164">
        <v>14000</v>
      </c>
      <c r="F664" s="1151">
        <v>41573993</v>
      </c>
      <c r="G664" s="759" t="s">
        <v>6229</v>
      </c>
      <c r="H664" s="1021" t="s">
        <v>6117</v>
      </c>
      <c r="I664" s="1021" t="s">
        <v>6127</v>
      </c>
      <c r="J664" s="1150"/>
      <c r="K664" s="1152">
        <v>1</v>
      </c>
      <c r="L664" s="1151">
        <v>3</v>
      </c>
      <c r="M664" s="1164">
        <v>43400</v>
      </c>
      <c r="N664" s="1151">
        <v>2</v>
      </c>
      <c r="O664" s="1152">
        <v>6</v>
      </c>
      <c r="P664" s="1180">
        <v>84000</v>
      </c>
    </row>
    <row r="665" spans="1:16" ht="11.45" customHeight="1" x14ac:dyDescent="0.2">
      <c r="A665" s="1179" t="s">
        <v>3915</v>
      </c>
      <c r="B665" s="1149" t="s">
        <v>13070</v>
      </c>
      <c r="C665" s="1149" t="s">
        <v>65</v>
      </c>
      <c r="D665" s="1150" t="s">
        <v>6230</v>
      </c>
      <c r="E665" s="1164">
        <v>15600</v>
      </c>
      <c r="F665" s="1151">
        <v>17823811</v>
      </c>
      <c r="G665" s="759" t="s">
        <v>6231</v>
      </c>
      <c r="H665" s="1021" t="s">
        <v>6101</v>
      </c>
      <c r="I665" s="1021"/>
      <c r="J665" s="1150" t="s">
        <v>6086</v>
      </c>
      <c r="K665" s="1152">
        <v>1</v>
      </c>
      <c r="L665" s="1151">
        <v>3</v>
      </c>
      <c r="M665" s="1164">
        <v>31720</v>
      </c>
      <c r="N665" s="1151"/>
      <c r="O665" s="1152"/>
      <c r="P665" s="1180"/>
    </row>
    <row r="666" spans="1:16" ht="11.45" customHeight="1" x14ac:dyDescent="0.2">
      <c r="A666" s="1179" t="s">
        <v>3915</v>
      </c>
      <c r="B666" s="1149" t="s">
        <v>13070</v>
      </c>
      <c r="C666" s="1149" t="s">
        <v>65</v>
      </c>
      <c r="D666" s="1150" t="s">
        <v>6232</v>
      </c>
      <c r="E666" s="1164">
        <v>14500</v>
      </c>
      <c r="F666" s="1151">
        <v>17823811</v>
      </c>
      <c r="G666" s="759" t="s">
        <v>6231</v>
      </c>
      <c r="H666" s="1021" t="s">
        <v>6101</v>
      </c>
      <c r="I666" s="1021"/>
      <c r="J666" s="1150" t="s">
        <v>6086</v>
      </c>
      <c r="K666" s="1152">
        <v>1</v>
      </c>
      <c r="L666" s="1151">
        <v>10</v>
      </c>
      <c r="M666" s="1164">
        <v>145000</v>
      </c>
      <c r="N666" s="1151">
        <v>1</v>
      </c>
      <c r="O666" s="1152">
        <v>6</v>
      </c>
      <c r="P666" s="1180">
        <v>87000</v>
      </c>
    </row>
    <row r="667" spans="1:16" ht="11.45" customHeight="1" x14ac:dyDescent="0.2">
      <c r="A667" s="1179" t="s">
        <v>3915</v>
      </c>
      <c r="B667" s="1149" t="s">
        <v>13070</v>
      </c>
      <c r="C667" s="1149" t="s">
        <v>65</v>
      </c>
      <c r="D667" s="1150" t="s">
        <v>6233</v>
      </c>
      <c r="E667" s="1164">
        <v>13000</v>
      </c>
      <c r="F667" s="1151">
        <v>6308551</v>
      </c>
      <c r="G667" s="759" t="s">
        <v>6234</v>
      </c>
      <c r="H667" s="1021" t="s">
        <v>6235</v>
      </c>
      <c r="I667" s="1021"/>
      <c r="J667" s="1150" t="s">
        <v>6086</v>
      </c>
      <c r="K667" s="1152"/>
      <c r="L667" s="1151"/>
      <c r="M667" s="1164"/>
      <c r="N667" s="1151">
        <v>1</v>
      </c>
      <c r="O667" s="1152">
        <v>2</v>
      </c>
      <c r="P667" s="1180">
        <v>22100</v>
      </c>
    </row>
    <row r="668" spans="1:16" ht="11.45" customHeight="1" x14ac:dyDescent="0.2">
      <c r="A668" s="1179" t="s">
        <v>3915</v>
      </c>
      <c r="B668" s="1149" t="s">
        <v>13070</v>
      </c>
      <c r="C668" s="1149" t="s">
        <v>65</v>
      </c>
      <c r="D668" s="1150" t="s">
        <v>6236</v>
      </c>
      <c r="E668" s="1164">
        <v>10000</v>
      </c>
      <c r="F668" s="1151">
        <v>46941664</v>
      </c>
      <c r="G668" s="759" t="s">
        <v>6237</v>
      </c>
      <c r="H668" s="1021" t="s">
        <v>6089</v>
      </c>
      <c r="I668" s="1021"/>
      <c r="J668" s="1150" t="s">
        <v>6086</v>
      </c>
      <c r="K668" s="1152">
        <v>1</v>
      </c>
      <c r="L668" s="1151">
        <v>1</v>
      </c>
      <c r="M668" s="1164">
        <v>7667</v>
      </c>
      <c r="N668" s="1151">
        <v>2</v>
      </c>
      <c r="O668" s="1152">
        <v>6</v>
      </c>
      <c r="P668" s="1180">
        <v>60000</v>
      </c>
    </row>
    <row r="669" spans="1:16" ht="11.45" customHeight="1" x14ac:dyDescent="0.2">
      <c r="A669" s="1179" t="s">
        <v>3915</v>
      </c>
      <c r="B669" s="1149" t="s">
        <v>13070</v>
      </c>
      <c r="C669" s="1149" t="s">
        <v>65</v>
      </c>
      <c r="D669" s="1150" t="s">
        <v>6238</v>
      </c>
      <c r="E669" s="1164">
        <v>15000</v>
      </c>
      <c r="F669" s="1151">
        <v>45840633</v>
      </c>
      <c r="G669" s="759" t="s">
        <v>6239</v>
      </c>
      <c r="H669" s="1021" t="s">
        <v>6089</v>
      </c>
      <c r="I669" s="1021" t="s">
        <v>6127</v>
      </c>
      <c r="J669" s="1150"/>
      <c r="K669" s="1152"/>
      <c r="L669" s="1151"/>
      <c r="M669" s="1164"/>
      <c r="N669" s="1151">
        <v>1</v>
      </c>
      <c r="O669" s="1152">
        <v>2</v>
      </c>
      <c r="P669" s="1180">
        <v>26000</v>
      </c>
    </row>
    <row r="670" spans="1:16" ht="11.45" customHeight="1" x14ac:dyDescent="0.2">
      <c r="A670" s="1179" t="s">
        <v>3915</v>
      </c>
      <c r="B670" s="1149" t="s">
        <v>13070</v>
      </c>
      <c r="C670" s="1149" t="s">
        <v>65</v>
      </c>
      <c r="D670" s="1150" t="s">
        <v>6236</v>
      </c>
      <c r="E670" s="1164">
        <v>10000</v>
      </c>
      <c r="F670" s="1151">
        <v>41849117</v>
      </c>
      <c r="G670" s="759" t="s">
        <v>6240</v>
      </c>
      <c r="H670" s="1021" t="s">
        <v>6089</v>
      </c>
      <c r="I670" s="1021"/>
      <c r="J670" s="1150" t="s">
        <v>6086</v>
      </c>
      <c r="K670" s="1152">
        <v>1</v>
      </c>
      <c r="L670" s="1151">
        <v>3</v>
      </c>
      <c r="M670" s="1164">
        <v>24000</v>
      </c>
      <c r="N670" s="1151">
        <v>2</v>
      </c>
      <c r="O670" s="1152">
        <v>6</v>
      </c>
      <c r="P670" s="1180">
        <v>60000</v>
      </c>
    </row>
    <row r="671" spans="1:16" ht="11.45" customHeight="1" x14ac:dyDescent="0.2">
      <c r="A671" s="1179" t="s">
        <v>3915</v>
      </c>
      <c r="B671" s="1149" t="s">
        <v>13070</v>
      </c>
      <c r="C671" s="1149" t="s">
        <v>65</v>
      </c>
      <c r="D671" s="1150" t="s">
        <v>6122</v>
      </c>
      <c r="E671" s="1164">
        <v>10000</v>
      </c>
      <c r="F671" s="1151">
        <v>40620244</v>
      </c>
      <c r="G671" s="759" t="s">
        <v>6241</v>
      </c>
      <c r="H671" s="1021" t="s">
        <v>6089</v>
      </c>
      <c r="I671" s="1021"/>
      <c r="J671" s="1150" t="s">
        <v>6086</v>
      </c>
      <c r="K671" s="1152">
        <v>1</v>
      </c>
      <c r="L671" s="1151">
        <v>1</v>
      </c>
      <c r="M671" s="1164">
        <v>4667</v>
      </c>
      <c r="N671" s="1151">
        <v>3</v>
      </c>
      <c r="O671" s="1152">
        <v>6</v>
      </c>
      <c r="P671" s="1180">
        <v>60000</v>
      </c>
    </row>
    <row r="672" spans="1:16" ht="11.45" customHeight="1" x14ac:dyDescent="0.2">
      <c r="A672" s="1179" t="s">
        <v>3915</v>
      </c>
      <c r="B672" s="1149" t="s">
        <v>13070</v>
      </c>
      <c r="C672" s="1149" t="s">
        <v>65</v>
      </c>
      <c r="D672" s="1150" t="s">
        <v>6125</v>
      </c>
      <c r="E672" s="1164">
        <v>8000</v>
      </c>
      <c r="F672" s="1151">
        <v>29672478</v>
      </c>
      <c r="G672" s="759" t="s">
        <v>6242</v>
      </c>
      <c r="H672" s="1021" t="s">
        <v>6140</v>
      </c>
      <c r="I672" s="1021"/>
      <c r="J672" s="1150" t="s">
        <v>6086</v>
      </c>
      <c r="K672" s="1152"/>
      <c r="L672" s="1151"/>
      <c r="M672" s="1164"/>
      <c r="N672" s="1151">
        <v>1</v>
      </c>
      <c r="O672" s="1152">
        <v>2</v>
      </c>
      <c r="P672" s="1180">
        <v>14667</v>
      </c>
    </row>
    <row r="673" spans="1:16" ht="11.45" customHeight="1" x14ac:dyDescent="0.2">
      <c r="A673" s="1179" t="s">
        <v>3915</v>
      </c>
      <c r="B673" s="1149" t="s">
        <v>13070</v>
      </c>
      <c r="C673" s="1149" t="s">
        <v>65</v>
      </c>
      <c r="D673" s="1150" t="s">
        <v>6243</v>
      </c>
      <c r="E673" s="1164">
        <v>12000</v>
      </c>
      <c r="F673" s="1151">
        <v>42590385</v>
      </c>
      <c r="G673" s="759" t="s">
        <v>6244</v>
      </c>
      <c r="H673" s="1021" t="s">
        <v>6089</v>
      </c>
      <c r="I673" s="1021"/>
      <c r="J673" s="1150" t="s">
        <v>6086</v>
      </c>
      <c r="K673" s="1152"/>
      <c r="L673" s="1151"/>
      <c r="M673" s="1164"/>
      <c r="N673" s="1151">
        <v>1</v>
      </c>
      <c r="O673" s="1152">
        <v>2</v>
      </c>
      <c r="P673" s="1180">
        <v>22000</v>
      </c>
    </row>
    <row r="674" spans="1:16" ht="11.45" customHeight="1" x14ac:dyDescent="0.2">
      <c r="A674" s="1179" t="s">
        <v>3915</v>
      </c>
      <c r="B674" s="1149" t="s">
        <v>13070</v>
      </c>
      <c r="C674" s="1149" t="s">
        <v>65</v>
      </c>
      <c r="D674" s="1150" t="s">
        <v>6093</v>
      </c>
      <c r="E674" s="1164">
        <v>10000</v>
      </c>
      <c r="F674" s="1151">
        <v>43324453</v>
      </c>
      <c r="G674" s="759" t="s">
        <v>6245</v>
      </c>
      <c r="H674" s="1021" t="s">
        <v>6089</v>
      </c>
      <c r="I674" s="1021"/>
      <c r="J674" s="1150" t="s">
        <v>6086</v>
      </c>
      <c r="K674" s="1152"/>
      <c r="L674" s="1151"/>
      <c r="M674" s="1164"/>
      <c r="N674" s="1151">
        <v>3</v>
      </c>
      <c r="O674" s="1152">
        <v>6</v>
      </c>
      <c r="P674" s="1180">
        <v>59000</v>
      </c>
    </row>
    <row r="675" spans="1:16" ht="11.45" customHeight="1" x14ac:dyDescent="0.2">
      <c r="A675" s="1179" t="s">
        <v>3915</v>
      </c>
      <c r="B675" s="1149" t="s">
        <v>13070</v>
      </c>
      <c r="C675" s="1149" t="s">
        <v>65</v>
      </c>
      <c r="D675" s="1150" t="s">
        <v>6246</v>
      </c>
      <c r="E675" s="1164">
        <v>12000</v>
      </c>
      <c r="F675" s="1151">
        <v>10345368</v>
      </c>
      <c r="G675" s="759" t="s">
        <v>6247</v>
      </c>
      <c r="H675" s="1021" t="s">
        <v>6089</v>
      </c>
      <c r="I675" s="1021"/>
      <c r="J675" s="1150" t="s">
        <v>6086</v>
      </c>
      <c r="K675" s="1152">
        <v>1</v>
      </c>
      <c r="L675" s="1151">
        <v>1</v>
      </c>
      <c r="M675" s="1164">
        <v>5600</v>
      </c>
      <c r="N675" s="1151"/>
      <c r="O675" s="1152"/>
      <c r="P675" s="1180"/>
    </row>
    <row r="676" spans="1:16" ht="11.45" customHeight="1" x14ac:dyDescent="0.2">
      <c r="A676" s="1179" t="s">
        <v>3915</v>
      </c>
      <c r="B676" s="1149" t="s">
        <v>13070</v>
      </c>
      <c r="C676" s="1149" t="s">
        <v>65</v>
      </c>
      <c r="D676" s="1150" t="s">
        <v>6248</v>
      </c>
      <c r="E676" s="1164">
        <v>8500</v>
      </c>
      <c r="F676" s="1151">
        <v>42508751</v>
      </c>
      <c r="G676" s="759" t="s">
        <v>6249</v>
      </c>
      <c r="H676" s="1021" t="s">
        <v>6140</v>
      </c>
      <c r="I676" s="1021"/>
      <c r="J676" s="1150" t="s">
        <v>6086</v>
      </c>
      <c r="K676" s="1152">
        <v>2</v>
      </c>
      <c r="L676" s="1151">
        <v>4</v>
      </c>
      <c r="M676" s="1164">
        <v>35417</v>
      </c>
      <c r="N676" s="1151">
        <v>4</v>
      </c>
      <c r="O676" s="1152">
        <v>6</v>
      </c>
      <c r="P676" s="1180">
        <v>51000</v>
      </c>
    </row>
    <row r="677" spans="1:16" ht="11.45" customHeight="1" x14ac:dyDescent="0.2">
      <c r="A677" s="1179" t="s">
        <v>3915</v>
      </c>
      <c r="B677" s="1149" t="s">
        <v>13070</v>
      </c>
      <c r="C677" s="1149" t="s">
        <v>65</v>
      </c>
      <c r="D677" s="1150" t="s">
        <v>6124</v>
      </c>
      <c r="E677" s="1164">
        <v>12000</v>
      </c>
      <c r="F677" s="1151">
        <v>40995435</v>
      </c>
      <c r="G677" s="759" t="s">
        <v>6250</v>
      </c>
      <c r="H677" s="1021" t="s">
        <v>6251</v>
      </c>
      <c r="I677" s="1021"/>
      <c r="J677" s="1150" t="s">
        <v>6086</v>
      </c>
      <c r="K677" s="1152">
        <v>2</v>
      </c>
      <c r="L677" s="1151">
        <v>8</v>
      </c>
      <c r="M677" s="1164">
        <v>98800</v>
      </c>
      <c r="N677" s="1151">
        <v>4</v>
      </c>
      <c r="O677" s="1152">
        <v>6</v>
      </c>
      <c r="P677" s="1180">
        <v>72000</v>
      </c>
    </row>
    <row r="678" spans="1:16" ht="11.45" customHeight="1" x14ac:dyDescent="0.2">
      <c r="A678" s="1179" t="s">
        <v>3915</v>
      </c>
      <c r="B678" s="1149" t="s">
        <v>13070</v>
      </c>
      <c r="C678" s="1149" t="s">
        <v>65</v>
      </c>
      <c r="D678" s="1150" t="s">
        <v>6252</v>
      </c>
      <c r="E678" s="1164">
        <v>13000</v>
      </c>
      <c r="F678" s="1151">
        <v>20038868</v>
      </c>
      <c r="G678" s="759" t="s">
        <v>6253</v>
      </c>
      <c r="H678" s="1021" t="s">
        <v>6089</v>
      </c>
      <c r="I678" s="1021"/>
      <c r="J678" s="1150" t="s">
        <v>6086</v>
      </c>
      <c r="K678" s="1152"/>
      <c r="L678" s="1151"/>
      <c r="M678" s="1164"/>
      <c r="N678" s="1151">
        <v>1</v>
      </c>
      <c r="O678" s="1152">
        <v>2</v>
      </c>
      <c r="P678" s="1180">
        <v>21667</v>
      </c>
    </row>
    <row r="679" spans="1:16" ht="22.5" x14ac:dyDescent="0.2">
      <c r="A679" s="1179" t="s">
        <v>3915</v>
      </c>
      <c r="B679" s="1149" t="s">
        <v>13070</v>
      </c>
      <c r="C679" s="1149" t="s">
        <v>65</v>
      </c>
      <c r="D679" s="1150" t="s">
        <v>6254</v>
      </c>
      <c r="E679" s="1164">
        <v>11000</v>
      </c>
      <c r="F679" s="1151">
        <v>24004547</v>
      </c>
      <c r="G679" s="759" t="s">
        <v>6255</v>
      </c>
      <c r="H679" s="1021" t="s">
        <v>6256</v>
      </c>
      <c r="I679" s="1021"/>
      <c r="J679" s="1150" t="s">
        <v>6086</v>
      </c>
      <c r="K679" s="1152">
        <v>1</v>
      </c>
      <c r="L679" s="1151">
        <v>3</v>
      </c>
      <c r="M679" s="1164">
        <v>26400</v>
      </c>
      <c r="N679" s="1151">
        <v>2</v>
      </c>
      <c r="O679" s="1152">
        <v>6</v>
      </c>
      <c r="P679" s="1180">
        <v>66000</v>
      </c>
    </row>
    <row r="680" spans="1:16" ht="12" customHeight="1" x14ac:dyDescent="0.2">
      <c r="A680" s="1179" t="s">
        <v>3915</v>
      </c>
      <c r="B680" s="1149" t="s">
        <v>13070</v>
      </c>
      <c r="C680" s="1149" t="s">
        <v>65</v>
      </c>
      <c r="D680" s="1150" t="s">
        <v>612</v>
      </c>
      <c r="E680" s="1164">
        <v>15000</v>
      </c>
      <c r="F680" s="1151">
        <v>18168668</v>
      </c>
      <c r="G680" s="759" t="s">
        <v>6257</v>
      </c>
      <c r="H680" s="1021" t="s">
        <v>6107</v>
      </c>
      <c r="I680" s="1021" t="s">
        <v>6127</v>
      </c>
      <c r="J680" s="1150"/>
      <c r="K680" s="1152">
        <v>1</v>
      </c>
      <c r="L680" s="1151">
        <v>1</v>
      </c>
      <c r="M680" s="1164">
        <v>17500</v>
      </c>
      <c r="N680" s="1151">
        <v>4</v>
      </c>
      <c r="O680" s="1152">
        <v>6</v>
      </c>
      <c r="P680" s="1180">
        <v>90000</v>
      </c>
    </row>
    <row r="681" spans="1:16" ht="12" customHeight="1" x14ac:dyDescent="0.2">
      <c r="A681" s="1179" t="s">
        <v>3915</v>
      </c>
      <c r="B681" s="1149" t="s">
        <v>13070</v>
      </c>
      <c r="C681" s="1149" t="s">
        <v>65</v>
      </c>
      <c r="D681" s="1150" t="s">
        <v>6258</v>
      </c>
      <c r="E681" s="1164">
        <v>10000</v>
      </c>
      <c r="F681" s="1151">
        <v>8882685</v>
      </c>
      <c r="G681" s="759" t="s">
        <v>6259</v>
      </c>
      <c r="H681" s="1021" t="s">
        <v>6157</v>
      </c>
      <c r="I681" s="1021"/>
      <c r="J681" s="1150" t="s">
        <v>6086</v>
      </c>
      <c r="K681" s="1152">
        <v>1</v>
      </c>
      <c r="L681" s="1151">
        <v>3</v>
      </c>
      <c r="M681" s="1164">
        <v>32667</v>
      </c>
      <c r="N681" s="1151">
        <v>3</v>
      </c>
      <c r="O681" s="1152">
        <v>6</v>
      </c>
      <c r="P681" s="1180">
        <v>60000</v>
      </c>
    </row>
    <row r="682" spans="1:16" ht="12" customHeight="1" x14ac:dyDescent="0.2">
      <c r="A682" s="1179" t="s">
        <v>3915</v>
      </c>
      <c r="B682" s="1149" t="s">
        <v>13070</v>
      </c>
      <c r="C682" s="1149" t="s">
        <v>65</v>
      </c>
      <c r="D682" s="1150" t="s">
        <v>6260</v>
      </c>
      <c r="E682" s="1164">
        <v>10000</v>
      </c>
      <c r="F682" s="1151">
        <v>42415655</v>
      </c>
      <c r="G682" s="759" t="s">
        <v>6261</v>
      </c>
      <c r="H682" s="1021" t="s">
        <v>6085</v>
      </c>
      <c r="I682" s="1021"/>
      <c r="J682" s="1150" t="s">
        <v>6086</v>
      </c>
      <c r="K682" s="1152">
        <v>1</v>
      </c>
      <c r="L682" s="1151">
        <v>1</v>
      </c>
      <c r="M682" s="1164">
        <v>3000</v>
      </c>
      <c r="N682" s="1151">
        <v>3</v>
      </c>
      <c r="O682" s="1152">
        <v>6</v>
      </c>
      <c r="P682" s="1180">
        <v>60000</v>
      </c>
    </row>
    <row r="683" spans="1:16" ht="12" customHeight="1" x14ac:dyDescent="0.2">
      <c r="A683" s="1179" t="s">
        <v>3915</v>
      </c>
      <c r="B683" s="1149" t="s">
        <v>13070</v>
      </c>
      <c r="C683" s="1149" t="s">
        <v>65</v>
      </c>
      <c r="D683" s="1150" t="s">
        <v>614</v>
      </c>
      <c r="E683" s="1164">
        <v>15000</v>
      </c>
      <c r="F683" s="1151">
        <v>43597535</v>
      </c>
      <c r="G683" s="759" t="s">
        <v>6262</v>
      </c>
      <c r="H683" s="1021" t="s">
        <v>6085</v>
      </c>
      <c r="I683" s="1021"/>
      <c r="J683" s="1150" t="s">
        <v>6086</v>
      </c>
      <c r="K683" s="1152">
        <v>1</v>
      </c>
      <c r="L683" s="1151">
        <v>11</v>
      </c>
      <c r="M683" s="1164">
        <v>165500</v>
      </c>
      <c r="N683" s="1151"/>
      <c r="O683" s="1152"/>
      <c r="P683" s="1180"/>
    </row>
    <row r="684" spans="1:16" ht="12" customHeight="1" x14ac:dyDescent="0.2">
      <c r="A684" s="1179" t="s">
        <v>3915</v>
      </c>
      <c r="B684" s="1149" t="s">
        <v>13070</v>
      </c>
      <c r="C684" s="1149" t="s">
        <v>65</v>
      </c>
      <c r="D684" s="1150" t="s">
        <v>6263</v>
      </c>
      <c r="E684" s="1164">
        <v>15000</v>
      </c>
      <c r="F684" s="1151">
        <v>40953948</v>
      </c>
      <c r="G684" s="759" t="s">
        <v>6264</v>
      </c>
      <c r="H684" s="1021" t="s">
        <v>6265</v>
      </c>
      <c r="I684" s="1021"/>
      <c r="J684" s="1150" t="s">
        <v>6086</v>
      </c>
      <c r="K684" s="1152">
        <v>1</v>
      </c>
      <c r="L684" s="1151">
        <v>5</v>
      </c>
      <c r="M684" s="1164">
        <v>65500</v>
      </c>
      <c r="N684" s="1151">
        <v>2</v>
      </c>
      <c r="O684" s="1152">
        <v>6</v>
      </c>
      <c r="P684" s="1180">
        <v>90000</v>
      </c>
    </row>
    <row r="685" spans="1:16" ht="12" customHeight="1" x14ac:dyDescent="0.2">
      <c r="A685" s="1179" t="s">
        <v>3915</v>
      </c>
      <c r="B685" s="1149" t="s">
        <v>13070</v>
      </c>
      <c r="C685" s="1149" t="s">
        <v>65</v>
      </c>
      <c r="D685" s="1150" t="s">
        <v>6122</v>
      </c>
      <c r="E685" s="1164">
        <v>10000</v>
      </c>
      <c r="F685" s="1151">
        <v>41397867</v>
      </c>
      <c r="G685" s="759" t="s">
        <v>6266</v>
      </c>
      <c r="H685" s="1021" t="s">
        <v>6089</v>
      </c>
      <c r="I685" s="1021"/>
      <c r="J685" s="1150" t="s">
        <v>6086</v>
      </c>
      <c r="K685" s="1152">
        <v>2</v>
      </c>
      <c r="L685" s="1151">
        <v>9</v>
      </c>
      <c r="M685" s="1164">
        <v>90000</v>
      </c>
      <c r="N685" s="1151"/>
      <c r="O685" s="1152"/>
      <c r="P685" s="1180"/>
    </row>
    <row r="686" spans="1:16" ht="12" customHeight="1" x14ac:dyDescent="0.2">
      <c r="A686" s="1179" t="s">
        <v>3915</v>
      </c>
      <c r="B686" s="1149" t="s">
        <v>13070</v>
      </c>
      <c r="C686" s="1149" t="s">
        <v>65</v>
      </c>
      <c r="D686" s="1150" t="s">
        <v>6267</v>
      </c>
      <c r="E686" s="1164">
        <v>6000</v>
      </c>
      <c r="F686" s="1151">
        <v>40795704</v>
      </c>
      <c r="G686" s="759" t="s">
        <v>6268</v>
      </c>
      <c r="H686" s="1021" t="s">
        <v>6101</v>
      </c>
      <c r="I686" s="1021"/>
      <c r="J686" s="1150" t="s">
        <v>6086</v>
      </c>
      <c r="K686" s="1152">
        <v>1</v>
      </c>
      <c r="L686" s="1151">
        <v>5</v>
      </c>
      <c r="M686" s="1164">
        <v>26200</v>
      </c>
      <c r="N686" s="1151">
        <v>3</v>
      </c>
      <c r="O686" s="1152">
        <v>6</v>
      </c>
      <c r="P686" s="1180">
        <v>36000</v>
      </c>
    </row>
    <row r="687" spans="1:16" ht="12" customHeight="1" x14ac:dyDescent="0.2">
      <c r="A687" s="1179" t="s">
        <v>3915</v>
      </c>
      <c r="B687" s="1149" t="s">
        <v>13070</v>
      </c>
      <c r="C687" s="1149" t="s">
        <v>65</v>
      </c>
      <c r="D687" s="1150" t="s">
        <v>6209</v>
      </c>
      <c r="E687" s="1164">
        <v>12000</v>
      </c>
      <c r="F687" s="1151">
        <v>27715677</v>
      </c>
      <c r="G687" s="759" t="s">
        <v>6269</v>
      </c>
      <c r="H687" s="1021" t="s">
        <v>6089</v>
      </c>
      <c r="I687" s="1021"/>
      <c r="J687" s="1150" t="s">
        <v>6086</v>
      </c>
      <c r="K687" s="1152"/>
      <c r="L687" s="1151"/>
      <c r="M687" s="1164"/>
      <c r="N687" s="1151">
        <v>3</v>
      </c>
      <c r="O687" s="1152">
        <v>6</v>
      </c>
      <c r="P687" s="1180">
        <v>71200</v>
      </c>
    </row>
    <row r="688" spans="1:16" ht="12" customHeight="1" x14ac:dyDescent="0.2">
      <c r="A688" s="1179" t="s">
        <v>3915</v>
      </c>
      <c r="B688" s="1149" t="s">
        <v>13070</v>
      </c>
      <c r="C688" s="1149" t="s">
        <v>65</v>
      </c>
      <c r="D688" s="1150" t="s">
        <v>612</v>
      </c>
      <c r="E688" s="1164">
        <v>15000</v>
      </c>
      <c r="F688" s="1151">
        <v>7415607</v>
      </c>
      <c r="G688" s="759" t="s">
        <v>6270</v>
      </c>
      <c r="H688" s="1021" t="s">
        <v>6107</v>
      </c>
      <c r="I688" s="1021"/>
      <c r="J688" s="1150" t="s">
        <v>6086</v>
      </c>
      <c r="K688" s="1152"/>
      <c r="L688" s="1151"/>
      <c r="M688" s="1164"/>
      <c r="N688" s="1151">
        <v>1</v>
      </c>
      <c r="O688" s="1152">
        <v>4</v>
      </c>
      <c r="P688" s="1180">
        <v>53000</v>
      </c>
    </row>
    <row r="689" spans="1:16" ht="12" customHeight="1" x14ac:dyDescent="0.2">
      <c r="A689" s="1179" t="s">
        <v>3915</v>
      </c>
      <c r="B689" s="1149" t="s">
        <v>13070</v>
      </c>
      <c r="C689" s="1149" t="s">
        <v>65</v>
      </c>
      <c r="D689" s="1150" t="s">
        <v>6271</v>
      </c>
      <c r="E689" s="1164">
        <v>11000</v>
      </c>
      <c r="F689" s="1151">
        <v>41574571</v>
      </c>
      <c r="G689" s="759" t="s">
        <v>6272</v>
      </c>
      <c r="H689" s="1021" t="s">
        <v>6157</v>
      </c>
      <c r="I689" s="1021"/>
      <c r="J689" s="1150" t="s">
        <v>6086</v>
      </c>
      <c r="K689" s="1152">
        <v>1</v>
      </c>
      <c r="L689" s="1151">
        <v>3</v>
      </c>
      <c r="M689" s="1164">
        <v>35933</v>
      </c>
      <c r="N689" s="1151">
        <v>3</v>
      </c>
      <c r="O689" s="1152">
        <v>6</v>
      </c>
      <c r="P689" s="1180">
        <v>66000</v>
      </c>
    </row>
    <row r="690" spans="1:16" ht="12" customHeight="1" x14ac:dyDescent="0.2">
      <c r="A690" s="1179" t="s">
        <v>3915</v>
      </c>
      <c r="B690" s="1149" t="s">
        <v>13070</v>
      </c>
      <c r="C690" s="1149" t="s">
        <v>65</v>
      </c>
      <c r="D690" s="1150" t="s">
        <v>6273</v>
      </c>
      <c r="E690" s="1164">
        <v>11000</v>
      </c>
      <c r="F690" s="1151">
        <v>10343856</v>
      </c>
      <c r="G690" s="759" t="s">
        <v>6274</v>
      </c>
      <c r="H690" s="1021" t="s">
        <v>6117</v>
      </c>
      <c r="I690" s="1021" t="s">
        <v>6127</v>
      </c>
      <c r="J690" s="1150"/>
      <c r="K690" s="1152">
        <v>1</v>
      </c>
      <c r="L690" s="1151">
        <v>2</v>
      </c>
      <c r="M690" s="1164">
        <v>18700</v>
      </c>
      <c r="N690" s="1151">
        <v>3</v>
      </c>
      <c r="O690" s="1152">
        <v>6</v>
      </c>
      <c r="P690" s="1180">
        <v>66000</v>
      </c>
    </row>
    <row r="691" spans="1:16" ht="12" customHeight="1" x14ac:dyDescent="0.2">
      <c r="A691" s="1179" t="s">
        <v>3915</v>
      </c>
      <c r="B691" s="1149" t="s">
        <v>13070</v>
      </c>
      <c r="C691" s="1149" t="s">
        <v>65</v>
      </c>
      <c r="D691" s="1150" t="s">
        <v>6275</v>
      </c>
      <c r="E691" s="1164">
        <v>12000</v>
      </c>
      <c r="F691" s="1151">
        <v>10686659</v>
      </c>
      <c r="G691" s="759" t="s">
        <v>6276</v>
      </c>
      <c r="H691" s="1021" t="s">
        <v>6277</v>
      </c>
      <c r="I691" s="1021"/>
      <c r="J691" s="1150" t="s">
        <v>6086</v>
      </c>
      <c r="K691" s="1152">
        <v>1</v>
      </c>
      <c r="L691" s="1151">
        <v>3</v>
      </c>
      <c r="M691" s="1164">
        <v>30800</v>
      </c>
      <c r="N691" s="1151">
        <v>2</v>
      </c>
      <c r="O691" s="1152">
        <v>6</v>
      </c>
      <c r="P691" s="1180">
        <v>72000</v>
      </c>
    </row>
    <row r="692" spans="1:16" ht="12" customHeight="1" x14ac:dyDescent="0.2">
      <c r="A692" s="1179" t="s">
        <v>3915</v>
      </c>
      <c r="B692" s="1149" t="s">
        <v>13070</v>
      </c>
      <c r="C692" s="1149" t="s">
        <v>65</v>
      </c>
      <c r="D692" s="1150" t="s">
        <v>6278</v>
      </c>
      <c r="E692" s="1164">
        <v>10000</v>
      </c>
      <c r="F692" s="1151">
        <v>41104137</v>
      </c>
      <c r="G692" s="759" t="s">
        <v>6279</v>
      </c>
      <c r="H692" s="1021" t="s">
        <v>6089</v>
      </c>
      <c r="I692" s="1021"/>
      <c r="J692" s="1150" t="s">
        <v>6086</v>
      </c>
      <c r="K692" s="1152">
        <v>1</v>
      </c>
      <c r="L692" s="1151">
        <v>4</v>
      </c>
      <c r="M692" s="1164">
        <v>41667</v>
      </c>
      <c r="N692" s="1151">
        <v>3</v>
      </c>
      <c r="O692" s="1152">
        <v>6</v>
      </c>
      <c r="P692" s="1180">
        <v>60000</v>
      </c>
    </row>
    <row r="693" spans="1:16" ht="12" customHeight="1" x14ac:dyDescent="0.2">
      <c r="A693" s="1179" t="s">
        <v>3915</v>
      </c>
      <c r="B693" s="1149" t="s">
        <v>13070</v>
      </c>
      <c r="C693" s="1149" t="s">
        <v>65</v>
      </c>
      <c r="D693" s="1150" t="s">
        <v>6280</v>
      </c>
      <c r="E693" s="1164">
        <v>6000</v>
      </c>
      <c r="F693" s="1151">
        <v>40623653</v>
      </c>
      <c r="G693" s="759" t="s">
        <v>6281</v>
      </c>
      <c r="H693" s="1021" t="s">
        <v>6158</v>
      </c>
      <c r="I693" s="1021"/>
      <c r="J693" s="1150" t="s">
        <v>6160</v>
      </c>
      <c r="K693" s="1152">
        <v>1</v>
      </c>
      <c r="L693" s="1151">
        <v>5</v>
      </c>
      <c r="M693" s="1164">
        <v>29600</v>
      </c>
      <c r="N693" s="1151">
        <v>3</v>
      </c>
      <c r="O693" s="1152">
        <v>6</v>
      </c>
      <c r="P693" s="1180">
        <v>36000</v>
      </c>
    </row>
    <row r="694" spans="1:16" ht="12" customHeight="1" x14ac:dyDescent="0.2">
      <c r="A694" s="1179" t="s">
        <v>3915</v>
      </c>
      <c r="B694" s="1149" t="s">
        <v>13070</v>
      </c>
      <c r="C694" s="1149" t="s">
        <v>65</v>
      </c>
      <c r="D694" s="1150" t="s">
        <v>6282</v>
      </c>
      <c r="E694" s="1164">
        <v>8000</v>
      </c>
      <c r="F694" s="1151">
        <v>9418699</v>
      </c>
      <c r="G694" s="759" t="s">
        <v>6283</v>
      </c>
      <c r="H694" s="1021" t="s">
        <v>6140</v>
      </c>
      <c r="I694" s="1021" t="s">
        <v>6127</v>
      </c>
      <c r="J694" s="1150"/>
      <c r="K694" s="1152">
        <v>1</v>
      </c>
      <c r="L694" s="1151">
        <v>3</v>
      </c>
      <c r="M694" s="1164">
        <v>25867</v>
      </c>
      <c r="N694" s="1151">
        <v>3</v>
      </c>
      <c r="O694" s="1152">
        <v>6</v>
      </c>
      <c r="P694" s="1180">
        <v>48000</v>
      </c>
    </row>
    <row r="695" spans="1:16" ht="12" customHeight="1" x14ac:dyDescent="0.2">
      <c r="A695" s="1179" t="s">
        <v>3915</v>
      </c>
      <c r="B695" s="1149" t="s">
        <v>13070</v>
      </c>
      <c r="C695" s="1149" t="s">
        <v>65</v>
      </c>
      <c r="D695" s="1150" t="s">
        <v>6284</v>
      </c>
      <c r="E695" s="1164">
        <v>10000</v>
      </c>
      <c r="F695" s="1151">
        <v>43248834</v>
      </c>
      <c r="G695" s="759" t="s">
        <v>6285</v>
      </c>
      <c r="H695" s="1021" t="s">
        <v>6107</v>
      </c>
      <c r="I695" s="1021"/>
      <c r="J695" s="1150" t="s">
        <v>6086</v>
      </c>
      <c r="K695" s="1152">
        <v>2</v>
      </c>
      <c r="L695" s="1151">
        <v>5</v>
      </c>
      <c r="M695" s="1164">
        <v>47000</v>
      </c>
      <c r="N695" s="1151">
        <v>2</v>
      </c>
      <c r="O695" s="1152">
        <v>6</v>
      </c>
      <c r="P695" s="1180">
        <v>60000</v>
      </c>
    </row>
    <row r="696" spans="1:16" ht="12" customHeight="1" x14ac:dyDescent="0.2">
      <c r="A696" s="1179" t="s">
        <v>3915</v>
      </c>
      <c r="B696" s="1149" t="s">
        <v>13070</v>
      </c>
      <c r="C696" s="1149" t="s">
        <v>65</v>
      </c>
      <c r="D696" s="1150" t="s">
        <v>6223</v>
      </c>
      <c r="E696" s="1164">
        <v>10000</v>
      </c>
      <c r="F696" s="1151">
        <v>32982470</v>
      </c>
      <c r="G696" s="759" t="s">
        <v>6286</v>
      </c>
      <c r="H696" s="1021" t="s">
        <v>6089</v>
      </c>
      <c r="I696" s="1021"/>
      <c r="J696" s="1150" t="s">
        <v>6086</v>
      </c>
      <c r="K696" s="1152"/>
      <c r="L696" s="1151"/>
      <c r="M696" s="1164"/>
      <c r="N696" s="1151">
        <v>3</v>
      </c>
      <c r="O696" s="1152">
        <v>6</v>
      </c>
      <c r="P696" s="1180">
        <v>54667</v>
      </c>
    </row>
    <row r="697" spans="1:16" ht="12" customHeight="1" x14ac:dyDescent="0.2">
      <c r="A697" s="1179" t="s">
        <v>3915</v>
      </c>
      <c r="B697" s="1149" t="s">
        <v>13070</v>
      </c>
      <c r="C697" s="1149" t="s">
        <v>65</v>
      </c>
      <c r="D697" s="1150" t="s">
        <v>6287</v>
      </c>
      <c r="E697" s="1164">
        <v>8000</v>
      </c>
      <c r="F697" s="1151">
        <v>10206439</v>
      </c>
      <c r="G697" s="759" t="s">
        <v>6288</v>
      </c>
      <c r="H697" s="1021" t="s">
        <v>6101</v>
      </c>
      <c r="I697" s="1021"/>
      <c r="J697" s="1150" t="s">
        <v>6086</v>
      </c>
      <c r="K697" s="1152">
        <v>2</v>
      </c>
      <c r="L697" s="1151">
        <v>4</v>
      </c>
      <c r="M697" s="1164">
        <v>32000</v>
      </c>
      <c r="N697" s="1151">
        <v>4</v>
      </c>
      <c r="O697" s="1152">
        <v>6</v>
      </c>
      <c r="P697" s="1180">
        <v>48000</v>
      </c>
    </row>
    <row r="698" spans="1:16" ht="12" customHeight="1" x14ac:dyDescent="0.2">
      <c r="A698" s="1179" t="s">
        <v>3915</v>
      </c>
      <c r="B698" s="1149" t="s">
        <v>13070</v>
      </c>
      <c r="C698" s="1149" t="s">
        <v>65</v>
      </c>
      <c r="D698" s="1150" t="s">
        <v>6289</v>
      </c>
      <c r="E698" s="1164">
        <v>8000</v>
      </c>
      <c r="F698" s="1151">
        <v>73226018</v>
      </c>
      <c r="G698" s="759" t="s">
        <v>6290</v>
      </c>
      <c r="H698" s="1021" t="s">
        <v>6117</v>
      </c>
      <c r="I698" s="1021"/>
      <c r="J698" s="1150" t="s">
        <v>6086</v>
      </c>
      <c r="K698" s="1152">
        <v>2</v>
      </c>
      <c r="L698" s="1151">
        <v>4</v>
      </c>
      <c r="M698" s="1164">
        <v>31200</v>
      </c>
      <c r="N698" s="1151">
        <v>4</v>
      </c>
      <c r="O698" s="1152">
        <v>6</v>
      </c>
      <c r="P698" s="1180">
        <v>48000</v>
      </c>
    </row>
    <row r="699" spans="1:16" ht="12" customHeight="1" x14ac:dyDescent="0.2">
      <c r="A699" s="1179" t="s">
        <v>3915</v>
      </c>
      <c r="B699" s="1149" t="s">
        <v>13070</v>
      </c>
      <c r="C699" s="1149" t="s">
        <v>65</v>
      </c>
      <c r="D699" s="1150" t="s">
        <v>6280</v>
      </c>
      <c r="E699" s="1164">
        <v>6000</v>
      </c>
      <c r="F699" s="1151">
        <v>9646701</v>
      </c>
      <c r="G699" s="759" t="s">
        <v>6291</v>
      </c>
      <c r="H699" s="1021" t="s">
        <v>6292</v>
      </c>
      <c r="I699" s="1021"/>
      <c r="J699" s="1150" t="s">
        <v>6160</v>
      </c>
      <c r="K699" s="1152">
        <v>2</v>
      </c>
      <c r="L699" s="1151">
        <v>7</v>
      </c>
      <c r="M699" s="1164">
        <v>40400</v>
      </c>
      <c r="N699" s="1151">
        <v>4</v>
      </c>
      <c r="O699" s="1152">
        <v>6</v>
      </c>
      <c r="P699" s="1180">
        <v>36000</v>
      </c>
    </row>
    <row r="700" spans="1:16" ht="12" customHeight="1" x14ac:dyDescent="0.2">
      <c r="A700" s="1179" t="s">
        <v>3915</v>
      </c>
      <c r="B700" s="1149" t="s">
        <v>13070</v>
      </c>
      <c r="C700" s="1149" t="s">
        <v>65</v>
      </c>
      <c r="D700" s="1150" t="s">
        <v>6134</v>
      </c>
      <c r="E700" s="1164">
        <v>10000</v>
      </c>
      <c r="F700" s="1151">
        <v>46784630</v>
      </c>
      <c r="G700" s="759" t="s">
        <v>6293</v>
      </c>
      <c r="H700" s="1021" t="s">
        <v>6085</v>
      </c>
      <c r="I700" s="1021"/>
      <c r="J700" s="1150" t="s">
        <v>6086</v>
      </c>
      <c r="K700" s="1152">
        <v>2</v>
      </c>
      <c r="L700" s="1151">
        <v>5</v>
      </c>
      <c r="M700" s="1164">
        <v>44000</v>
      </c>
      <c r="N700" s="1151">
        <v>3</v>
      </c>
      <c r="O700" s="1152">
        <v>6</v>
      </c>
      <c r="P700" s="1180">
        <v>60000</v>
      </c>
    </row>
    <row r="701" spans="1:16" ht="12" customHeight="1" x14ac:dyDescent="0.2">
      <c r="A701" s="1179" t="s">
        <v>3915</v>
      </c>
      <c r="B701" s="1149" t="s">
        <v>13070</v>
      </c>
      <c r="C701" s="1149" t="s">
        <v>65</v>
      </c>
      <c r="D701" s="1150" t="s">
        <v>6176</v>
      </c>
      <c r="E701" s="1164">
        <v>12000</v>
      </c>
      <c r="F701" s="1151">
        <v>8864193</v>
      </c>
      <c r="G701" s="759" t="s">
        <v>6294</v>
      </c>
      <c r="H701" s="1021" t="s">
        <v>6089</v>
      </c>
      <c r="I701" s="1021"/>
      <c r="J701" s="1150" t="s">
        <v>6086</v>
      </c>
      <c r="K701" s="1152">
        <v>1</v>
      </c>
      <c r="L701" s="1151">
        <v>4</v>
      </c>
      <c r="M701" s="1164">
        <v>36400</v>
      </c>
      <c r="N701" s="1151"/>
      <c r="O701" s="1152"/>
      <c r="P701" s="1180"/>
    </row>
    <row r="702" spans="1:16" ht="12" customHeight="1" x14ac:dyDescent="0.2">
      <c r="A702" s="1179" t="s">
        <v>3915</v>
      </c>
      <c r="B702" s="1149" t="s">
        <v>13070</v>
      </c>
      <c r="C702" s="1149" t="s">
        <v>65</v>
      </c>
      <c r="D702" s="1150" t="s">
        <v>616</v>
      </c>
      <c r="E702" s="1164">
        <v>14000</v>
      </c>
      <c r="F702" s="1151">
        <v>9300358</v>
      </c>
      <c r="G702" s="759" t="s">
        <v>6295</v>
      </c>
      <c r="H702" s="1021" t="s">
        <v>6117</v>
      </c>
      <c r="I702" s="1021"/>
      <c r="J702" s="1150" t="s">
        <v>6086</v>
      </c>
      <c r="K702" s="1152">
        <v>2</v>
      </c>
      <c r="L702" s="1151">
        <v>2</v>
      </c>
      <c r="M702" s="1164">
        <v>27067</v>
      </c>
      <c r="N702" s="1151">
        <v>1</v>
      </c>
      <c r="O702" s="1152">
        <v>6</v>
      </c>
      <c r="P702" s="1180">
        <v>84000</v>
      </c>
    </row>
    <row r="703" spans="1:16" ht="12" customHeight="1" x14ac:dyDescent="0.2">
      <c r="A703" s="1179" t="s">
        <v>3915</v>
      </c>
      <c r="B703" s="1149" t="s">
        <v>13070</v>
      </c>
      <c r="C703" s="1149" t="s">
        <v>65</v>
      </c>
      <c r="D703" s="1150" t="s">
        <v>6296</v>
      </c>
      <c r="E703" s="1164">
        <v>8000</v>
      </c>
      <c r="F703" s="1151">
        <v>44759680</v>
      </c>
      <c r="G703" s="759" t="s">
        <v>6297</v>
      </c>
      <c r="H703" s="1021" t="s">
        <v>6140</v>
      </c>
      <c r="I703" s="1021" t="s">
        <v>6127</v>
      </c>
      <c r="J703" s="1150"/>
      <c r="K703" s="1152">
        <v>3</v>
      </c>
      <c r="L703" s="1151">
        <v>8</v>
      </c>
      <c r="M703" s="1164">
        <v>60267</v>
      </c>
      <c r="N703" s="1151"/>
      <c r="O703" s="1152"/>
      <c r="P703" s="1180"/>
    </row>
    <row r="704" spans="1:16" ht="12" customHeight="1" x14ac:dyDescent="0.2">
      <c r="A704" s="1179" t="s">
        <v>3915</v>
      </c>
      <c r="B704" s="1149" t="s">
        <v>13070</v>
      </c>
      <c r="C704" s="1149" t="s">
        <v>65</v>
      </c>
      <c r="D704" s="1150" t="s">
        <v>6298</v>
      </c>
      <c r="E704" s="1164">
        <v>10000</v>
      </c>
      <c r="F704" s="1151">
        <v>43200789</v>
      </c>
      <c r="G704" s="759" t="s">
        <v>6299</v>
      </c>
      <c r="H704" s="1021" t="s">
        <v>6089</v>
      </c>
      <c r="I704" s="1021"/>
      <c r="J704" s="1150" t="s">
        <v>6086</v>
      </c>
      <c r="K704" s="1152">
        <v>1</v>
      </c>
      <c r="L704" s="1151">
        <v>3</v>
      </c>
      <c r="M704" s="1164">
        <v>25333</v>
      </c>
      <c r="N704" s="1151">
        <v>2</v>
      </c>
      <c r="O704" s="1152">
        <v>6</v>
      </c>
      <c r="P704" s="1180">
        <v>60000</v>
      </c>
    </row>
    <row r="705" spans="1:16" ht="12" customHeight="1" x14ac:dyDescent="0.2">
      <c r="A705" s="1179" t="s">
        <v>3915</v>
      </c>
      <c r="B705" s="1149" t="s">
        <v>13070</v>
      </c>
      <c r="C705" s="1149" t="s">
        <v>65</v>
      </c>
      <c r="D705" s="1150" t="s">
        <v>6223</v>
      </c>
      <c r="E705" s="1164">
        <v>10000</v>
      </c>
      <c r="F705" s="1151">
        <v>29649297</v>
      </c>
      <c r="G705" s="759" t="s">
        <v>6300</v>
      </c>
      <c r="H705" s="1021" t="s">
        <v>6107</v>
      </c>
      <c r="I705" s="1021"/>
      <c r="J705" s="1150" t="s">
        <v>6086</v>
      </c>
      <c r="K705" s="1152"/>
      <c r="L705" s="1151"/>
      <c r="M705" s="1164"/>
      <c r="N705" s="1151">
        <v>3</v>
      </c>
      <c r="O705" s="1152">
        <v>6</v>
      </c>
      <c r="P705" s="1180">
        <v>54667</v>
      </c>
    </row>
    <row r="706" spans="1:16" ht="12" customHeight="1" x14ac:dyDescent="0.2">
      <c r="A706" s="1179" t="s">
        <v>3915</v>
      </c>
      <c r="B706" s="1149" t="s">
        <v>13070</v>
      </c>
      <c r="C706" s="1149" t="s">
        <v>65</v>
      </c>
      <c r="D706" s="1150" t="s">
        <v>6301</v>
      </c>
      <c r="E706" s="1164">
        <v>5000</v>
      </c>
      <c r="F706" s="1151">
        <v>47146564</v>
      </c>
      <c r="G706" s="759" t="s">
        <v>6302</v>
      </c>
      <c r="H706" s="1021" t="s">
        <v>6085</v>
      </c>
      <c r="I706" s="1021" t="s">
        <v>6127</v>
      </c>
      <c r="J706" s="1150"/>
      <c r="K706" s="1152">
        <v>1</v>
      </c>
      <c r="L706" s="1151">
        <v>1</v>
      </c>
      <c r="M706" s="1164">
        <v>333</v>
      </c>
      <c r="N706" s="1151">
        <v>2</v>
      </c>
      <c r="O706" s="1152">
        <v>6</v>
      </c>
      <c r="P706" s="1180">
        <v>30000</v>
      </c>
    </row>
    <row r="707" spans="1:16" ht="12" customHeight="1" x14ac:dyDescent="0.2">
      <c r="A707" s="1179" t="s">
        <v>3915</v>
      </c>
      <c r="B707" s="1149" t="s">
        <v>13070</v>
      </c>
      <c r="C707" s="1149" t="s">
        <v>65</v>
      </c>
      <c r="D707" s="1150" t="s">
        <v>6161</v>
      </c>
      <c r="E707" s="1164">
        <v>3500</v>
      </c>
      <c r="F707" s="1151">
        <v>71487328</v>
      </c>
      <c r="G707" s="759" t="s">
        <v>6303</v>
      </c>
      <c r="H707" s="1021" t="s">
        <v>6304</v>
      </c>
      <c r="I707" s="1021" t="s">
        <v>6144</v>
      </c>
      <c r="J707" s="1150"/>
      <c r="K707" s="1152">
        <v>1</v>
      </c>
      <c r="L707" s="1151">
        <v>2</v>
      </c>
      <c r="M707" s="1164">
        <v>4900</v>
      </c>
      <c r="N707" s="1151">
        <v>2</v>
      </c>
      <c r="O707" s="1152">
        <v>6</v>
      </c>
      <c r="P707" s="1180">
        <v>21000</v>
      </c>
    </row>
    <row r="708" spans="1:16" ht="12" customHeight="1" x14ac:dyDescent="0.2">
      <c r="A708" s="1179" t="s">
        <v>3915</v>
      </c>
      <c r="B708" s="1149" t="s">
        <v>13070</v>
      </c>
      <c r="C708" s="1149" t="s">
        <v>65</v>
      </c>
      <c r="D708" s="1150" t="s">
        <v>6305</v>
      </c>
      <c r="E708" s="1164">
        <v>13000</v>
      </c>
      <c r="F708" s="1151">
        <v>23926631</v>
      </c>
      <c r="G708" s="759" t="s">
        <v>6306</v>
      </c>
      <c r="H708" s="1021" t="s">
        <v>6089</v>
      </c>
      <c r="I708" s="1021"/>
      <c r="J708" s="1150" t="s">
        <v>6086</v>
      </c>
      <c r="K708" s="1152"/>
      <c r="L708" s="1151"/>
      <c r="M708" s="1164"/>
      <c r="N708" s="1151">
        <v>1</v>
      </c>
      <c r="O708" s="1152">
        <v>2</v>
      </c>
      <c r="P708" s="1180">
        <v>22100</v>
      </c>
    </row>
    <row r="709" spans="1:16" ht="12" customHeight="1" x14ac:dyDescent="0.2">
      <c r="A709" s="1179" t="s">
        <v>3915</v>
      </c>
      <c r="B709" s="1149" t="s">
        <v>13070</v>
      </c>
      <c r="C709" s="1149" t="s">
        <v>65</v>
      </c>
      <c r="D709" s="1150" t="s">
        <v>6267</v>
      </c>
      <c r="E709" s="1164">
        <v>6000</v>
      </c>
      <c r="F709" s="1151">
        <v>45342079</v>
      </c>
      <c r="G709" s="759" t="s">
        <v>6307</v>
      </c>
      <c r="H709" s="1021" t="s">
        <v>6308</v>
      </c>
      <c r="I709" s="1021"/>
      <c r="J709" s="1150" t="s">
        <v>6086</v>
      </c>
      <c r="K709" s="1152"/>
      <c r="L709" s="1151"/>
      <c r="M709" s="1164"/>
      <c r="N709" s="1151">
        <v>2</v>
      </c>
      <c r="O709" s="1152">
        <v>6</v>
      </c>
      <c r="P709" s="1180">
        <v>35600</v>
      </c>
    </row>
    <row r="710" spans="1:16" ht="12" customHeight="1" x14ac:dyDescent="0.2">
      <c r="A710" s="1179" t="s">
        <v>3915</v>
      </c>
      <c r="B710" s="1149" t="s">
        <v>13070</v>
      </c>
      <c r="C710" s="1149" t="s">
        <v>65</v>
      </c>
      <c r="D710" s="1150" t="s">
        <v>6309</v>
      </c>
      <c r="E710" s="1164">
        <v>9000</v>
      </c>
      <c r="F710" s="1151">
        <v>70441300</v>
      </c>
      <c r="G710" s="759" t="s">
        <v>6310</v>
      </c>
      <c r="H710" s="1021" t="s">
        <v>6148</v>
      </c>
      <c r="I710" s="1021"/>
      <c r="J710" s="1150" t="s">
        <v>6086</v>
      </c>
      <c r="K710" s="1152">
        <v>2</v>
      </c>
      <c r="L710" s="1151">
        <v>5</v>
      </c>
      <c r="M710" s="1164">
        <v>42000</v>
      </c>
      <c r="N710" s="1151">
        <v>4</v>
      </c>
      <c r="O710" s="1152">
        <v>6</v>
      </c>
      <c r="P710" s="1180">
        <v>54000</v>
      </c>
    </row>
    <row r="711" spans="1:16" ht="12" customHeight="1" x14ac:dyDescent="0.2">
      <c r="A711" s="1179" t="s">
        <v>3915</v>
      </c>
      <c r="B711" s="1149" t="s">
        <v>13070</v>
      </c>
      <c r="C711" s="1149" t="s">
        <v>65</v>
      </c>
      <c r="D711" s="1150" t="s">
        <v>6152</v>
      </c>
      <c r="E711" s="1164">
        <v>10000</v>
      </c>
      <c r="F711" s="1151">
        <v>43334197</v>
      </c>
      <c r="G711" s="759" t="s">
        <v>6311</v>
      </c>
      <c r="H711" s="1021" t="s">
        <v>6089</v>
      </c>
      <c r="I711" s="1021"/>
      <c r="J711" s="1150" t="s">
        <v>6086</v>
      </c>
      <c r="K711" s="1152">
        <v>2</v>
      </c>
      <c r="L711" s="1151">
        <v>7</v>
      </c>
      <c r="M711" s="1164">
        <v>64000</v>
      </c>
      <c r="N711" s="1151">
        <v>2</v>
      </c>
      <c r="O711" s="1152">
        <v>6</v>
      </c>
      <c r="P711" s="1180">
        <v>60000</v>
      </c>
    </row>
    <row r="712" spans="1:16" ht="12" customHeight="1" x14ac:dyDescent="0.2">
      <c r="A712" s="1179" t="s">
        <v>3915</v>
      </c>
      <c r="B712" s="1149" t="s">
        <v>13070</v>
      </c>
      <c r="C712" s="1149" t="s">
        <v>65</v>
      </c>
      <c r="D712" s="1150" t="s">
        <v>6312</v>
      </c>
      <c r="E712" s="1164">
        <v>3500</v>
      </c>
      <c r="F712" s="1151">
        <v>8075730</v>
      </c>
      <c r="G712" s="759" t="s">
        <v>6313</v>
      </c>
      <c r="H712" s="1021" t="s">
        <v>6140</v>
      </c>
      <c r="I712" s="1021" t="s">
        <v>6127</v>
      </c>
      <c r="J712" s="1150"/>
      <c r="K712" s="1152">
        <v>12</v>
      </c>
      <c r="L712" s="1151">
        <v>12</v>
      </c>
      <c r="M712" s="1164">
        <v>42000</v>
      </c>
      <c r="N712" s="1151">
        <v>14</v>
      </c>
      <c r="O712" s="1152">
        <v>6</v>
      </c>
      <c r="P712" s="1180">
        <v>21000</v>
      </c>
    </row>
    <row r="713" spans="1:16" ht="12" customHeight="1" x14ac:dyDescent="0.2">
      <c r="A713" s="1179" t="s">
        <v>3915</v>
      </c>
      <c r="B713" s="1149" t="s">
        <v>13070</v>
      </c>
      <c r="C713" s="1149" t="s">
        <v>65</v>
      </c>
      <c r="D713" s="1150" t="s">
        <v>6122</v>
      </c>
      <c r="E713" s="1164">
        <v>10000</v>
      </c>
      <c r="F713" s="1151">
        <v>41390533</v>
      </c>
      <c r="G713" s="759" t="s">
        <v>6314</v>
      </c>
      <c r="H713" s="1021" t="s">
        <v>6089</v>
      </c>
      <c r="I713" s="1021"/>
      <c r="J713" s="1150" t="s">
        <v>6086</v>
      </c>
      <c r="K713" s="1152">
        <v>1</v>
      </c>
      <c r="L713" s="1151">
        <v>1</v>
      </c>
      <c r="M713" s="1164">
        <v>10000</v>
      </c>
      <c r="N713" s="1151"/>
      <c r="O713" s="1152"/>
      <c r="P713" s="1180"/>
    </row>
    <row r="714" spans="1:16" ht="12" customHeight="1" x14ac:dyDescent="0.2">
      <c r="A714" s="1179" t="s">
        <v>3915</v>
      </c>
      <c r="B714" s="1149" t="s">
        <v>13070</v>
      </c>
      <c r="C714" s="1149" t="s">
        <v>65</v>
      </c>
      <c r="D714" s="1150" t="s">
        <v>6131</v>
      </c>
      <c r="E714" s="1164">
        <v>12000</v>
      </c>
      <c r="F714" s="1151">
        <v>23937580</v>
      </c>
      <c r="G714" s="759" t="s">
        <v>6315</v>
      </c>
      <c r="H714" s="1021" t="s">
        <v>6089</v>
      </c>
      <c r="I714" s="1021"/>
      <c r="J714" s="1150" t="s">
        <v>6086</v>
      </c>
      <c r="K714" s="1152">
        <v>1</v>
      </c>
      <c r="L714" s="1151">
        <v>3</v>
      </c>
      <c r="M714" s="1164">
        <v>33600</v>
      </c>
      <c r="N714" s="1151">
        <v>2</v>
      </c>
      <c r="O714" s="1152">
        <v>6</v>
      </c>
      <c r="P714" s="1180">
        <v>72000</v>
      </c>
    </row>
    <row r="715" spans="1:16" ht="12" customHeight="1" x14ac:dyDescent="0.2">
      <c r="A715" s="1179" t="s">
        <v>3915</v>
      </c>
      <c r="B715" s="1149" t="s">
        <v>13070</v>
      </c>
      <c r="C715" s="1149" t="s">
        <v>65</v>
      </c>
      <c r="D715" s="1150" t="s">
        <v>6316</v>
      </c>
      <c r="E715" s="1164">
        <v>15000</v>
      </c>
      <c r="F715" s="1151">
        <v>8871088</v>
      </c>
      <c r="G715" s="759" t="s">
        <v>6317</v>
      </c>
      <c r="H715" s="1021" t="s">
        <v>6157</v>
      </c>
      <c r="I715" s="1021"/>
      <c r="J715" s="1150" t="s">
        <v>6086</v>
      </c>
      <c r="K715" s="1152">
        <v>2</v>
      </c>
      <c r="L715" s="1151">
        <v>4</v>
      </c>
      <c r="M715" s="1164">
        <v>63000</v>
      </c>
      <c r="N715" s="1151">
        <v>4</v>
      </c>
      <c r="O715" s="1152">
        <v>6</v>
      </c>
      <c r="P715" s="1180">
        <v>90000</v>
      </c>
    </row>
    <row r="716" spans="1:16" ht="12" customHeight="1" x14ac:dyDescent="0.2">
      <c r="A716" s="1179" t="s">
        <v>3915</v>
      </c>
      <c r="B716" s="1149" t="s">
        <v>13070</v>
      </c>
      <c r="C716" s="1149" t="s">
        <v>65</v>
      </c>
      <c r="D716" s="1150" t="s">
        <v>6318</v>
      </c>
      <c r="E716" s="1164">
        <v>12000</v>
      </c>
      <c r="F716" s="1151">
        <v>42854538</v>
      </c>
      <c r="G716" s="759" t="s">
        <v>6319</v>
      </c>
      <c r="H716" s="1021" t="s">
        <v>6107</v>
      </c>
      <c r="I716" s="1021"/>
      <c r="J716" s="1150" t="s">
        <v>6086</v>
      </c>
      <c r="K716" s="1152"/>
      <c r="L716" s="1151"/>
      <c r="M716" s="1164"/>
      <c r="N716" s="1151">
        <v>1</v>
      </c>
      <c r="O716" s="1152">
        <v>2</v>
      </c>
      <c r="P716" s="1180">
        <v>22400</v>
      </c>
    </row>
    <row r="717" spans="1:16" ht="12" customHeight="1" x14ac:dyDescent="0.2">
      <c r="A717" s="1179" t="s">
        <v>3915</v>
      </c>
      <c r="B717" s="1149" t="s">
        <v>13070</v>
      </c>
      <c r="C717" s="1149" t="s">
        <v>65</v>
      </c>
      <c r="D717" s="1150" t="s">
        <v>6320</v>
      </c>
      <c r="E717" s="1164">
        <v>7000</v>
      </c>
      <c r="F717" s="1151">
        <v>47857365</v>
      </c>
      <c r="G717" s="759" t="s">
        <v>6321</v>
      </c>
      <c r="H717" s="1021" t="s">
        <v>6101</v>
      </c>
      <c r="I717" s="1021"/>
      <c r="J717" s="1150" t="s">
        <v>6086</v>
      </c>
      <c r="K717" s="1152">
        <v>1</v>
      </c>
      <c r="L717" s="1151">
        <v>2</v>
      </c>
      <c r="M717" s="1164">
        <v>15400</v>
      </c>
      <c r="N717" s="1151">
        <v>3</v>
      </c>
      <c r="O717" s="1152">
        <v>6</v>
      </c>
      <c r="P717" s="1180">
        <v>42000</v>
      </c>
    </row>
    <row r="718" spans="1:16" ht="12" customHeight="1" x14ac:dyDescent="0.2">
      <c r="A718" s="1179" t="s">
        <v>3915</v>
      </c>
      <c r="B718" s="1149" t="s">
        <v>13070</v>
      </c>
      <c r="C718" s="1149" t="s">
        <v>65</v>
      </c>
      <c r="D718" s="1150" t="s">
        <v>6320</v>
      </c>
      <c r="E718" s="1164">
        <v>7000</v>
      </c>
      <c r="F718" s="1151">
        <v>47857365</v>
      </c>
      <c r="G718" s="759" t="s">
        <v>6322</v>
      </c>
      <c r="H718" s="1021" t="s">
        <v>6101</v>
      </c>
      <c r="I718" s="1021"/>
      <c r="J718" s="1150" t="s">
        <v>6086</v>
      </c>
      <c r="K718" s="1152">
        <v>1</v>
      </c>
      <c r="L718" s="1151">
        <v>1</v>
      </c>
      <c r="M718" s="1164">
        <v>7000</v>
      </c>
      <c r="N718" s="1151"/>
      <c r="O718" s="1152"/>
      <c r="P718" s="1180"/>
    </row>
    <row r="719" spans="1:16" ht="12" customHeight="1" x14ac:dyDescent="0.2">
      <c r="A719" s="1179" t="s">
        <v>3915</v>
      </c>
      <c r="B719" s="1149" t="s">
        <v>13070</v>
      </c>
      <c r="C719" s="1149" t="s">
        <v>65</v>
      </c>
      <c r="D719" s="1150" t="s">
        <v>612</v>
      </c>
      <c r="E719" s="1164">
        <v>15000</v>
      </c>
      <c r="F719" s="1151">
        <v>9389101</v>
      </c>
      <c r="G719" s="759" t="s">
        <v>6323</v>
      </c>
      <c r="H719" s="1021" t="s">
        <v>6089</v>
      </c>
      <c r="I719" s="1021"/>
      <c r="J719" s="1150" t="s">
        <v>6086</v>
      </c>
      <c r="K719" s="1152"/>
      <c r="L719" s="1151"/>
      <c r="M719" s="1164"/>
      <c r="N719" s="1151">
        <v>1</v>
      </c>
      <c r="O719" s="1152">
        <v>2</v>
      </c>
      <c r="P719" s="1180">
        <v>28000</v>
      </c>
    </row>
    <row r="720" spans="1:16" ht="10.9" customHeight="1" x14ac:dyDescent="0.2">
      <c r="A720" s="1179" t="s">
        <v>3915</v>
      </c>
      <c r="B720" s="1149" t="s">
        <v>13070</v>
      </c>
      <c r="C720" s="1149" t="s">
        <v>65</v>
      </c>
      <c r="D720" s="1150" t="s">
        <v>6122</v>
      </c>
      <c r="E720" s="1164">
        <v>10000</v>
      </c>
      <c r="F720" s="1151">
        <v>9544269</v>
      </c>
      <c r="G720" s="759" t="s">
        <v>6324</v>
      </c>
      <c r="H720" s="1021" t="s">
        <v>6089</v>
      </c>
      <c r="I720" s="1021" t="s">
        <v>6127</v>
      </c>
      <c r="J720" s="1150"/>
      <c r="K720" s="1152">
        <v>2</v>
      </c>
      <c r="L720" s="1151">
        <v>8</v>
      </c>
      <c r="M720" s="1164">
        <v>80000</v>
      </c>
      <c r="N720" s="1151"/>
      <c r="O720" s="1152"/>
      <c r="P720" s="1180"/>
    </row>
    <row r="721" spans="1:16" ht="10.9" customHeight="1" x14ac:dyDescent="0.2">
      <c r="A721" s="1179" t="s">
        <v>3915</v>
      </c>
      <c r="B721" s="1149" t="s">
        <v>13070</v>
      </c>
      <c r="C721" s="1149" t="s">
        <v>65</v>
      </c>
      <c r="D721" s="1150" t="s">
        <v>6325</v>
      </c>
      <c r="E721" s="1164">
        <v>11000</v>
      </c>
      <c r="F721" s="1151">
        <v>9544269</v>
      </c>
      <c r="G721" s="759" t="s">
        <v>6324</v>
      </c>
      <c r="H721" s="1021" t="s">
        <v>6089</v>
      </c>
      <c r="I721" s="1021" t="s">
        <v>6127</v>
      </c>
      <c r="J721" s="1150"/>
      <c r="K721" s="1152">
        <v>2</v>
      </c>
      <c r="L721" s="1151">
        <v>4</v>
      </c>
      <c r="M721" s="1164">
        <v>44000</v>
      </c>
      <c r="N721" s="1151">
        <v>4</v>
      </c>
      <c r="O721" s="1152">
        <v>6</v>
      </c>
      <c r="P721" s="1180">
        <v>66000</v>
      </c>
    </row>
    <row r="722" spans="1:16" ht="22.5" x14ac:dyDescent="0.2">
      <c r="A722" s="1179" t="s">
        <v>3915</v>
      </c>
      <c r="B722" s="1149" t="s">
        <v>13070</v>
      </c>
      <c r="C722" s="1149" t="s">
        <v>65</v>
      </c>
      <c r="D722" s="1150" t="s">
        <v>6326</v>
      </c>
      <c r="E722" s="1164">
        <v>13000</v>
      </c>
      <c r="F722" s="1151">
        <v>7446374</v>
      </c>
      <c r="G722" s="759" t="s">
        <v>6327</v>
      </c>
      <c r="H722" s="1021" t="s">
        <v>6089</v>
      </c>
      <c r="I722" s="1021"/>
      <c r="J722" s="1150" t="s">
        <v>6086</v>
      </c>
      <c r="K722" s="1152">
        <v>1</v>
      </c>
      <c r="L722" s="1151">
        <v>2</v>
      </c>
      <c r="M722" s="1164">
        <v>25133</v>
      </c>
      <c r="N722" s="1151">
        <v>2</v>
      </c>
      <c r="O722" s="1152">
        <v>3</v>
      </c>
      <c r="P722" s="1180">
        <v>39000</v>
      </c>
    </row>
    <row r="723" spans="1:16" ht="22.5" x14ac:dyDescent="0.2">
      <c r="A723" s="1179" t="s">
        <v>3915</v>
      </c>
      <c r="B723" s="1149" t="s">
        <v>13070</v>
      </c>
      <c r="C723" s="1149" t="s">
        <v>65</v>
      </c>
      <c r="D723" s="1150" t="s">
        <v>6162</v>
      </c>
      <c r="E723" s="1164">
        <v>15000</v>
      </c>
      <c r="F723" s="1151">
        <v>9869602</v>
      </c>
      <c r="G723" s="759" t="s">
        <v>6328</v>
      </c>
      <c r="H723" s="1021" t="s">
        <v>6329</v>
      </c>
      <c r="I723" s="1021"/>
      <c r="J723" s="1150" t="s">
        <v>6086</v>
      </c>
      <c r="K723" s="1152">
        <v>1</v>
      </c>
      <c r="L723" s="1151">
        <v>2</v>
      </c>
      <c r="M723" s="1164">
        <v>31000</v>
      </c>
      <c r="N723" s="1151">
        <v>2</v>
      </c>
      <c r="O723" s="1152">
        <v>3</v>
      </c>
      <c r="P723" s="1180">
        <v>33500</v>
      </c>
    </row>
    <row r="724" spans="1:16" ht="22.5" x14ac:dyDescent="0.2">
      <c r="A724" s="1179" t="s">
        <v>3915</v>
      </c>
      <c r="B724" s="1149" t="s">
        <v>13070</v>
      </c>
      <c r="C724" s="1149" t="s">
        <v>65</v>
      </c>
      <c r="D724" s="1150" t="s">
        <v>6330</v>
      </c>
      <c r="E724" s="1164">
        <v>12000</v>
      </c>
      <c r="F724" s="1151">
        <v>9869602</v>
      </c>
      <c r="G724" s="759" t="s">
        <v>6328</v>
      </c>
      <c r="H724" s="1021" t="s">
        <v>6329</v>
      </c>
      <c r="I724" s="1021"/>
      <c r="J724" s="1150" t="s">
        <v>6086</v>
      </c>
      <c r="K724" s="1152">
        <v>2</v>
      </c>
      <c r="L724" s="1151">
        <v>10</v>
      </c>
      <c r="M724" s="1164">
        <v>119600</v>
      </c>
      <c r="N724" s="1151"/>
      <c r="O724" s="1152"/>
      <c r="P724" s="1180"/>
    </row>
    <row r="725" spans="1:16" ht="12.6" customHeight="1" x14ac:dyDescent="0.2">
      <c r="A725" s="1179" t="s">
        <v>3915</v>
      </c>
      <c r="B725" s="1149" t="s">
        <v>13070</v>
      </c>
      <c r="C725" s="1149" t="s">
        <v>65</v>
      </c>
      <c r="D725" s="1150" t="s">
        <v>6331</v>
      </c>
      <c r="E725" s="1164">
        <v>11000</v>
      </c>
      <c r="F725" s="1151">
        <v>41817447</v>
      </c>
      <c r="G725" s="759" t="s">
        <v>6332</v>
      </c>
      <c r="H725" s="1021" t="s">
        <v>6089</v>
      </c>
      <c r="I725" s="1021"/>
      <c r="J725" s="1150" t="s">
        <v>6086</v>
      </c>
      <c r="K725" s="1152">
        <v>1</v>
      </c>
      <c r="L725" s="1151">
        <v>4</v>
      </c>
      <c r="M725" s="1164">
        <v>45833</v>
      </c>
      <c r="N725" s="1151">
        <v>3</v>
      </c>
      <c r="O725" s="1152">
        <v>6</v>
      </c>
      <c r="P725" s="1180">
        <v>66000</v>
      </c>
    </row>
    <row r="726" spans="1:16" ht="12.6" customHeight="1" x14ac:dyDescent="0.2">
      <c r="A726" s="1179" t="s">
        <v>3915</v>
      </c>
      <c r="B726" s="1149" t="s">
        <v>13070</v>
      </c>
      <c r="C726" s="1149" t="s">
        <v>65</v>
      </c>
      <c r="D726" s="1150" t="s">
        <v>6333</v>
      </c>
      <c r="E726" s="1164">
        <v>13000</v>
      </c>
      <c r="F726" s="1151">
        <v>10690795</v>
      </c>
      <c r="G726" s="759" t="s">
        <v>6334</v>
      </c>
      <c r="H726" s="1021" t="s">
        <v>6335</v>
      </c>
      <c r="I726" s="1021"/>
      <c r="J726" s="1150" t="s">
        <v>6086</v>
      </c>
      <c r="K726" s="1152"/>
      <c r="L726" s="1151"/>
      <c r="M726" s="1164"/>
      <c r="N726" s="1151">
        <v>2</v>
      </c>
      <c r="O726" s="1152">
        <v>4</v>
      </c>
      <c r="P726" s="1180">
        <v>50700</v>
      </c>
    </row>
    <row r="727" spans="1:16" ht="12.6" customHeight="1" x14ac:dyDescent="0.2">
      <c r="A727" s="1179" t="s">
        <v>3915</v>
      </c>
      <c r="B727" s="1149" t="s">
        <v>13070</v>
      </c>
      <c r="C727" s="1149" t="s">
        <v>65</v>
      </c>
      <c r="D727" s="1150" t="s">
        <v>6105</v>
      </c>
      <c r="E727" s="1164">
        <v>8000</v>
      </c>
      <c r="F727" s="1151">
        <v>41870282</v>
      </c>
      <c r="G727" s="759" t="s">
        <v>6336</v>
      </c>
      <c r="H727" s="1021" t="s">
        <v>6089</v>
      </c>
      <c r="I727" s="1021"/>
      <c r="J727" s="1150" t="s">
        <v>6086</v>
      </c>
      <c r="K727" s="1152">
        <v>1</v>
      </c>
      <c r="L727" s="1151">
        <v>2</v>
      </c>
      <c r="M727" s="1164">
        <v>12800</v>
      </c>
      <c r="N727" s="1151">
        <v>2</v>
      </c>
      <c r="O727" s="1152">
        <v>6</v>
      </c>
      <c r="P727" s="1180">
        <v>48000</v>
      </c>
    </row>
    <row r="728" spans="1:16" ht="12.6" customHeight="1" x14ac:dyDescent="0.2">
      <c r="A728" s="1179" t="s">
        <v>3915</v>
      </c>
      <c r="B728" s="1149" t="s">
        <v>13070</v>
      </c>
      <c r="C728" s="1149" t="s">
        <v>65</v>
      </c>
      <c r="D728" s="1150" t="s">
        <v>6337</v>
      </c>
      <c r="E728" s="1164">
        <v>5000</v>
      </c>
      <c r="F728" s="1151">
        <v>76735168</v>
      </c>
      <c r="G728" s="759" t="s">
        <v>6338</v>
      </c>
      <c r="H728" s="1021" t="s">
        <v>6085</v>
      </c>
      <c r="I728" s="1021"/>
      <c r="J728" s="1150" t="s">
        <v>6086</v>
      </c>
      <c r="K728" s="1152"/>
      <c r="L728" s="1151"/>
      <c r="M728" s="1164"/>
      <c r="N728" s="1151">
        <v>2</v>
      </c>
      <c r="O728" s="1152">
        <v>6</v>
      </c>
      <c r="P728" s="1180">
        <v>29667</v>
      </c>
    </row>
    <row r="729" spans="1:16" ht="12.6" customHeight="1" x14ac:dyDescent="0.2">
      <c r="A729" s="1179" t="s">
        <v>3915</v>
      </c>
      <c r="B729" s="1149" t="s">
        <v>13070</v>
      </c>
      <c r="C729" s="1149" t="s">
        <v>65</v>
      </c>
      <c r="D729" s="1150" t="s">
        <v>6236</v>
      </c>
      <c r="E729" s="1164">
        <v>10000</v>
      </c>
      <c r="F729" s="1151">
        <v>42773515</v>
      </c>
      <c r="G729" s="759" t="s">
        <v>6339</v>
      </c>
      <c r="H729" s="1021" t="s">
        <v>6089</v>
      </c>
      <c r="I729" s="1021"/>
      <c r="J729" s="1150" t="s">
        <v>6086</v>
      </c>
      <c r="K729" s="1152">
        <v>1</v>
      </c>
      <c r="L729" s="1151">
        <v>4</v>
      </c>
      <c r="M729" s="1164">
        <v>33333</v>
      </c>
      <c r="N729" s="1151">
        <v>2</v>
      </c>
      <c r="O729" s="1152">
        <v>6</v>
      </c>
      <c r="P729" s="1180">
        <v>60000</v>
      </c>
    </row>
    <row r="730" spans="1:16" ht="12.6" customHeight="1" x14ac:dyDescent="0.2">
      <c r="A730" s="1179" t="s">
        <v>3915</v>
      </c>
      <c r="B730" s="1149" t="s">
        <v>13070</v>
      </c>
      <c r="C730" s="1149" t="s">
        <v>65</v>
      </c>
      <c r="D730" s="1150" t="s">
        <v>6340</v>
      </c>
      <c r="E730" s="1164">
        <v>6000</v>
      </c>
      <c r="F730" s="1151">
        <v>45899729</v>
      </c>
      <c r="G730" s="759" t="s">
        <v>6341</v>
      </c>
      <c r="H730" s="1021" t="s">
        <v>6085</v>
      </c>
      <c r="I730" s="1021"/>
      <c r="J730" s="1150" t="s">
        <v>6086</v>
      </c>
      <c r="K730" s="1152"/>
      <c r="L730" s="1151"/>
      <c r="M730" s="1164"/>
      <c r="N730" s="1151">
        <v>2</v>
      </c>
      <c r="O730" s="1152">
        <v>4</v>
      </c>
      <c r="P730" s="1180">
        <v>24000</v>
      </c>
    </row>
    <row r="731" spans="1:16" ht="12.6" customHeight="1" x14ac:dyDescent="0.2">
      <c r="A731" s="1179" t="s">
        <v>3915</v>
      </c>
      <c r="B731" s="1149" t="s">
        <v>13070</v>
      </c>
      <c r="C731" s="1149" t="s">
        <v>65</v>
      </c>
      <c r="D731" s="1150" t="s">
        <v>6342</v>
      </c>
      <c r="E731" s="1164">
        <v>5500</v>
      </c>
      <c r="F731" s="1151">
        <v>47753648</v>
      </c>
      <c r="G731" s="759" t="s">
        <v>6343</v>
      </c>
      <c r="H731" s="1021" t="s">
        <v>6344</v>
      </c>
      <c r="I731" s="1021"/>
      <c r="J731" s="1150" t="s">
        <v>6160</v>
      </c>
      <c r="K731" s="1152">
        <v>7</v>
      </c>
      <c r="L731" s="1151">
        <v>12</v>
      </c>
      <c r="M731" s="1164">
        <v>66000</v>
      </c>
      <c r="N731" s="1151"/>
      <c r="O731" s="1152"/>
      <c r="P731" s="1180"/>
    </row>
    <row r="732" spans="1:16" ht="12.6" customHeight="1" x14ac:dyDescent="0.2">
      <c r="A732" s="1179" t="s">
        <v>3915</v>
      </c>
      <c r="B732" s="1149" t="s">
        <v>13070</v>
      </c>
      <c r="C732" s="1149" t="s">
        <v>65</v>
      </c>
      <c r="D732" s="1150" t="s">
        <v>616</v>
      </c>
      <c r="E732" s="1164">
        <v>14000</v>
      </c>
      <c r="F732" s="1151">
        <v>40753755</v>
      </c>
      <c r="G732" s="759" t="s">
        <v>6345</v>
      </c>
      <c r="H732" s="1021" t="s">
        <v>6085</v>
      </c>
      <c r="I732" s="1021"/>
      <c r="J732" s="1150" t="s">
        <v>6086</v>
      </c>
      <c r="K732" s="1152"/>
      <c r="L732" s="1151"/>
      <c r="M732" s="1164"/>
      <c r="N732" s="1151">
        <v>1</v>
      </c>
      <c r="O732" s="1152">
        <v>2</v>
      </c>
      <c r="P732" s="1180">
        <v>20533</v>
      </c>
    </row>
    <row r="733" spans="1:16" ht="12.6" customHeight="1" x14ac:dyDescent="0.2">
      <c r="A733" s="1179" t="s">
        <v>3915</v>
      </c>
      <c r="B733" s="1149" t="s">
        <v>13070</v>
      </c>
      <c r="C733" s="1149" t="s">
        <v>65</v>
      </c>
      <c r="D733" s="1150" t="s">
        <v>6346</v>
      </c>
      <c r="E733" s="1164">
        <v>7000</v>
      </c>
      <c r="F733" s="1151">
        <v>44424523</v>
      </c>
      <c r="G733" s="759" t="s">
        <v>6347</v>
      </c>
      <c r="H733" s="1021" t="s">
        <v>6265</v>
      </c>
      <c r="I733" s="1021"/>
      <c r="J733" s="1150" t="s">
        <v>6086</v>
      </c>
      <c r="K733" s="1152">
        <v>2</v>
      </c>
      <c r="L733" s="1151">
        <v>8</v>
      </c>
      <c r="M733" s="1164">
        <v>56000</v>
      </c>
      <c r="N733" s="1151"/>
      <c r="O733" s="1152"/>
      <c r="P733" s="1180"/>
    </row>
    <row r="734" spans="1:16" ht="12.6" customHeight="1" x14ac:dyDescent="0.2">
      <c r="A734" s="1179" t="s">
        <v>3915</v>
      </c>
      <c r="B734" s="1149" t="s">
        <v>13070</v>
      </c>
      <c r="C734" s="1149" t="s">
        <v>65</v>
      </c>
      <c r="D734" s="1150" t="s">
        <v>6348</v>
      </c>
      <c r="E734" s="1164">
        <v>14000</v>
      </c>
      <c r="F734" s="1151">
        <v>21441628</v>
      </c>
      <c r="G734" s="759" t="s">
        <v>6349</v>
      </c>
      <c r="H734" s="1021" t="s">
        <v>6089</v>
      </c>
      <c r="I734" s="1021"/>
      <c r="J734" s="1150" t="s">
        <v>6086</v>
      </c>
      <c r="K734" s="1152">
        <v>1</v>
      </c>
      <c r="L734" s="1151">
        <v>4</v>
      </c>
      <c r="M734" s="1164">
        <v>49467</v>
      </c>
      <c r="N734" s="1151">
        <v>2</v>
      </c>
      <c r="O734" s="1152">
        <v>6</v>
      </c>
      <c r="P734" s="1180">
        <v>84000</v>
      </c>
    </row>
    <row r="735" spans="1:16" ht="12.6" customHeight="1" x14ac:dyDescent="0.2">
      <c r="A735" s="1179" t="s">
        <v>3915</v>
      </c>
      <c r="B735" s="1149" t="s">
        <v>13070</v>
      </c>
      <c r="C735" s="1149" t="s">
        <v>65</v>
      </c>
      <c r="D735" s="1150" t="s">
        <v>6350</v>
      </c>
      <c r="E735" s="1164">
        <v>12000</v>
      </c>
      <c r="F735" s="1151">
        <v>21441628</v>
      </c>
      <c r="G735" s="759" t="s">
        <v>6351</v>
      </c>
      <c r="H735" s="1021" t="s">
        <v>6089</v>
      </c>
      <c r="I735" s="1021"/>
      <c r="J735" s="1150" t="s">
        <v>6086</v>
      </c>
      <c r="K735" s="1152">
        <v>1</v>
      </c>
      <c r="L735" s="1151">
        <v>2</v>
      </c>
      <c r="M735" s="1164">
        <v>24000</v>
      </c>
      <c r="N735" s="1151"/>
      <c r="O735" s="1152"/>
      <c r="P735" s="1180"/>
    </row>
    <row r="736" spans="1:16" ht="12.6" customHeight="1" x14ac:dyDescent="0.2">
      <c r="A736" s="1179" t="s">
        <v>3915</v>
      </c>
      <c r="B736" s="1149" t="s">
        <v>13070</v>
      </c>
      <c r="C736" s="1149" t="s">
        <v>65</v>
      </c>
      <c r="D736" s="1150" t="s">
        <v>6352</v>
      </c>
      <c r="E736" s="1164">
        <v>10000</v>
      </c>
      <c r="F736" s="1151">
        <v>5411425</v>
      </c>
      <c r="G736" s="759" t="s">
        <v>6353</v>
      </c>
      <c r="H736" s="1021" t="s">
        <v>6140</v>
      </c>
      <c r="I736" s="1021"/>
      <c r="J736" s="1150" t="s">
        <v>6086</v>
      </c>
      <c r="K736" s="1152"/>
      <c r="L736" s="1151"/>
      <c r="M736" s="1164"/>
      <c r="N736" s="1151">
        <v>1</v>
      </c>
      <c r="O736" s="1152">
        <v>2</v>
      </c>
      <c r="P736" s="1180">
        <v>16667</v>
      </c>
    </row>
    <row r="737" spans="1:16" ht="12.6" customHeight="1" x14ac:dyDescent="0.2">
      <c r="A737" s="1179" t="s">
        <v>3915</v>
      </c>
      <c r="B737" s="1149" t="s">
        <v>13070</v>
      </c>
      <c r="C737" s="1149" t="s">
        <v>65</v>
      </c>
      <c r="D737" s="1150" t="s">
        <v>6354</v>
      </c>
      <c r="E737" s="1164">
        <v>11000</v>
      </c>
      <c r="F737" s="1151">
        <v>43847866</v>
      </c>
      <c r="G737" s="759" t="s">
        <v>6355</v>
      </c>
      <c r="H737" s="1021" t="s">
        <v>6089</v>
      </c>
      <c r="I737" s="1021"/>
      <c r="J737" s="1150" t="s">
        <v>6086</v>
      </c>
      <c r="K737" s="1152">
        <v>1</v>
      </c>
      <c r="L737" s="1151">
        <v>4</v>
      </c>
      <c r="M737" s="1164">
        <v>46200</v>
      </c>
      <c r="N737" s="1151">
        <v>3</v>
      </c>
      <c r="O737" s="1152">
        <v>6</v>
      </c>
      <c r="P737" s="1180">
        <v>66000</v>
      </c>
    </row>
    <row r="738" spans="1:16" ht="12.6" customHeight="1" x14ac:dyDescent="0.2">
      <c r="A738" s="1179" t="s">
        <v>3915</v>
      </c>
      <c r="B738" s="1149" t="s">
        <v>13070</v>
      </c>
      <c r="C738" s="1149" t="s">
        <v>65</v>
      </c>
      <c r="D738" s="1150" t="s">
        <v>6216</v>
      </c>
      <c r="E738" s="1164">
        <v>8000</v>
      </c>
      <c r="F738" s="1151">
        <v>71605085</v>
      </c>
      <c r="G738" s="759" t="s">
        <v>6356</v>
      </c>
      <c r="H738" s="1021" t="s">
        <v>6089</v>
      </c>
      <c r="I738" s="1021"/>
      <c r="J738" s="1150" t="s">
        <v>6086</v>
      </c>
      <c r="K738" s="1152">
        <v>1</v>
      </c>
      <c r="L738" s="1151">
        <v>3</v>
      </c>
      <c r="M738" s="1164">
        <v>19200</v>
      </c>
      <c r="N738" s="1151">
        <v>2</v>
      </c>
      <c r="O738" s="1152">
        <v>6</v>
      </c>
      <c r="P738" s="1180">
        <v>48000</v>
      </c>
    </row>
    <row r="739" spans="1:16" ht="12.6" customHeight="1" x14ac:dyDescent="0.2">
      <c r="A739" s="1179" t="s">
        <v>3915</v>
      </c>
      <c r="B739" s="1149" t="s">
        <v>13070</v>
      </c>
      <c r="C739" s="1149" t="s">
        <v>65</v>
      </c>
      <c r="D739" s="1150" t="s">
        <v>6357</v>
      </c>
      <c r="E739" s="1164">
        <v>13000</v>
      </c>
      <c r="F739" s="1151">
        <v>1334580</v>
      </c>
      <c r="G739" s="759" t="s">
        <v>6358</v>
      </c>
      <c r="H739" s="1021" t="s">
        <v>6089</v>
      </c>
      <c r="I739" s="1021"/>
      <c r="J739" s="1150" t="s">
        <v>6086</v>
      </c>
      <c r="K739" s="1152">
        <v>2</v>
      </c>
      <c r="L739" s="1151">
        <v>5</v>
      </c>
      <c r="M739" s="1164">
        <v>58067</v>
      </c>
      <c r="N739" s="1151">
        <v>1</v>
      </c>
      <c r="O739" s="1152">
        <v>6</v>
      </c>
      <c r="P739" s="1180">
        <v>78000</v>
      </c>
    </row>
    <row r="740" spans="1:16" ht="12.6" customHeight="1" x14ac:dyDescent="0.2">
      <c r="A740" s="1179" t="s">
        <v>3915</v>
      </c>
      <c r="B740" s="1149" t="s">
        <v>13070</v>
      </c>
      <c r="C740" s="1149" t="s">
        <v>65</v>
      </c>
      <c r="D740" s="1150" t="s">
        <v>6185</v>
      </c>
      <c r="E740" s="1164">
        <v>12000</v>
      </c>
      <c r="F740" s="1151">
        <v>40979296</v>
      </c>
      <c r="G740" s="759" t="s">
        <v>6359</v>
      </c>
      <c r="H740" s="1021" t="s">
        <v>6089</v>
      </c>
      <c r="I740" s="1021"/>
      <c r="J740" s="1150" t="s">
        <v>6086</v>
      </c>
      <c r="K740" s="1152">
        <v>1</v>
      </c>
      <c r="L740" s="1151">
        <v>2</v>
      </c>
      <c r="M740" s="1164">
        <v>22800</v>
      </c>
      <c r="N740" s="1151">
        <v>3</v>
      </c>
      <c r="O740" s="1152">
        <v>6</v>
      </c>
      <c r="P740" s="1180">
        <v>72000</v>
      </c>
    </row>
    <row r="741" spans="1:16" ht="12.6" customHeight="1" x14ac:dyDescent="0.2">
      <c r="A741" s="1179" t="s">
        <v>3915</v>
      </c>
      <c r="B741" s="1149" t="s">
        <v>13070</v>
      </c>
      <c r="C741" s="1149" t="s">
        <v>65</v>
      </c>
      <c r="D741" s="1150" t="s">
        <v>6122</v>
      </c>
      <c r="E741" s="1164">
        <v>10000</v>
      </c>
      <c r="F741" s="1151">
        <v>40979296</v>
      </c>
      <c r="G741" s="759" t="s">
        <v>6359</v>
      </c>
      <c r="H741" s="1021" t="s">
        <v>6089</v>
      </c>
      <c r="I741" s="1021"/>
      <c r="J741" s="1150" t="s">
        <v>6086</v>
      </c>
      <c r="K741" s="1152">
        <v>4</v>
      </c>
      <c r="L741" s="1151">
        <v>11</v>
      </c>
      <c r="M741" s="1164">
        <v>101000</v>
      </c>
      <c r="N741" s="1151"/>
      <c r="O741" s="1152"/>
      <c r="P741" s="1180"/>
    </row>
    <row r="742" spans="1:16" ht="12.6" customHeight="1" x14ac:dyDescent="0.2">
      <c r="A742" s="1179" t="s">
        <v>3915</v>
      </c>
      <c r="B742" s="1149" t="s">
        <v>13070</v>
      </c>
      <c r="C742" s="1149" t="s">
        <v>65</v>
      </c>
      <c r="D742" s="1150" t="s">
        <v>6360</v>
      </c>
      <c r="E742" s="1164">
        <v>10000</v>
      </c>
      <c r="F742" s="1151">
        <v>42576374</v>
      </c>
      <c r="G742" s="759" t="s">
        <v>6361</v>
      </c>
      <c r="H742" s="1021" t="s">
        <v>6089</v>
      </c>
      <c r="I742" s="1021"/>
      <c r="J742" s="1150" t="s">
        <v>6086</v>
      </c>
      <c r="K742" s="1152"/>
      <c r="L742" s="1151"/>
      <c r="M742" s="1164"/>
      <c r="N742" s="1151">
        <v>1</v>
      </c>
      <c r="O742" s="1152">
        <v>2</v>
      </c>
      <c r="P742" s="1180">
        <v>19000</v>
      </c>
    </row>
    <row r="743" spans="1:16" ht="12.6" customHeight="1" x14ac:dyDescent="0.2">
      <c r="A743" s="1179" t="s">
        <v>3915</v>
      </c>
      <c r="B743" s="1149" t="s">
        <v>13070</v>
      </c>
      <c r="C743" s="1149" t="s">
        <v>65</v>
      </c>
      <c r="D743" s="1150" t="s">
        <v>6362</v>
      </c>
      <c r="E743" s="1164">
        <v>13000</v>
      </c>
      <c r="F743" s="1151">
        <v>6673499</v>
      </c>
      <c r="G743" s="759" t="s">
        <v>6363</v>
      </c>
      <c r="H743" s="1021" t="s">
        <v>6085</v>
      </c>
      <c r="I743" s="1021"/>
      <c r="J743" s="1150" t="s">
        <v>6086</v>
      </c>
      <c r="K743" s="1152">
        <v>1</v>
      </c>
      <c r="L743" s="1151">
        <v>1</v>
      </c>
      <c r="M743" s="1164">
        <v>13433</v>
      </c>
      <c r="N743" s="1151">
        <v>1</v>
      </c>
      <c r="O743" s="1152">
        <v>6</v>
      </c>
      <c r="P743" s="1180">
        <v>78000</v>
      </c>
    </row>
    <row r="744" spans="1:16" ht="12.6" customHeight="1" x14ac:dyDescent="0.2">
      <c r="A744" s="1179" t="s">
        <v>3915</v>
      </c>
      <c r="B744" s="1149" t="s">
        <v>13070</v>
      </c>
      <c r="C744" s="1149" t="s">
        <v>65</v>
      </c>
      <c r="D744" s="1150" t="s">
        <v>6364</v>
      </c>
      <c r="E744" s="1164">
        <v>9000</v>
      </c>
      <c r="F744" s="1151">
        <v>6673499</v>
      </c>
      <c r="G744" s="759" t="s">
        <v>6363</v>
      </c>
      <c r="H744" s="1021" t="s">
        <v>6085</v>
      </c>
      <c r="I744" s="1021"/>
      <c r="J744" s="1150" t="s">
        <v>6086</v>
      </c>
      <c r="K744" s="1152">
        <v>1</v>
      </c>
      <c r="L744" s="1151">
        <v>4</v>
      </c>
      <c r="M744" s="1164">
        <v>29400</v>
      </c>
      <c r="N744" s="1151"/>
      <c r="O744" s="1152"/>
      <c r="P744" s="1180"/>
    </row>
    <row r="745" spans="1:16" ht="12.6" customHeight="1" x14ac:dyDescent="0.2">
      <c r="A745" s="1179" t="s">
        <v>3915</v>
      </c>
      <c r="B745" s="1149" t="s">
        <v>13070</v>
      </c>
      <c r="C745" s="1149" t="s">
        <v>65</v>
      </c>
      <c r="D745" s="1150" t="s">
        <v>6365</v>
      </c>
      <c r="E745" s="1164">
        <v>3500</v>
      </c>
      <c r="F745" s="1151">
        <v>46058755</v>
      </c>
      <c r="G745" s="759" t="s">
        <v>6366</v>
      </c>
      <c r="H745" s="1021" t="s">
        <v>6367</v>
      </c>
      <c r="I745" s="1021"/>
      <c r="J745" s="1150" t="s">
        <v>6086</v>
      </c>
      <c r="K745" s="1152">
        <v>1</v>
      </c>
      <c r="L745" s="1151">
        <v>1</v>
      </c>
      <c r="M745" s="1164">
        <v>1867</v>
      </c>
      <c r="N745" s="1151">
        <v>2</v>
      </c>
      <c r="O745" s="1152">
        <v>6</v>
      </c>
      <c r="P745" s="1180">
        <v>21000</v>
      </c>
    </row>
    <row r="746" spans="1:16" ht="12.6" customHeight="1" x14ac:dyDescent="0.2">
      <c r="A746" s="1179" t="s">
        <v>3915</v>
      </c>
      <c r="B746" s="1149" t="s">
        <v>13070</v>
      </c>
      <c r="C746" s="1149" t="s">
        <v>65</v>
      </c>
      <c r="D746" s="1150" t="s">
        <v>6122</v>
      </c>
      <c r="E746" s="1164">
        <v>10000</v>
      </c>
      <c r="F746" s="1151">
        <v>45354488</v>
      </c>
      <c r="G746" s="759" t="s">
        <v>6368</v>
      </c>
      <c r="H746" s="1021" t="s">
        <v>6369</v>
      </c>
      <c r="I746" s="1021"/>
      <c r="J746" s="1150" t="s">
        <v>6086</v>
      </c>
      <c r="K746" s="1152">
        <v>1</v>
      </c>
      <c r="L746" s="1151">
        <v>1</v>
      </c>
      <c r="M746" s="1164">
        <v>10333</v>
      </c>
      <c r="N746" s="1151">
        <v>4</v>
      </c>
      <c r="O746" s="1152">
        <v>6</v>
      </c>
      <c r="P746" s="1180">
        <v>60000</v>
      </c>
    </row>
    <row r="747" spans="1:16" ht="12.6" customHeight="1" x14ac:dyDescent="0.2">
      <c r="A747" s="1179" t="s">
        <v>3915</v>
      </c>
      <c r="B747" s="1149" t="s">
        <v>13070</v>
      </c>
      <c r="C747" s="1149" t="s">
        <v>65</v>
      </c>
      <c r="D747" s="1150" t="s">
        <v>6370</v>
      </c>
      <c r="E747" s="1164">
        <v>8000</v>
      </c>
      <c r="F747" s="1151">
        <v>43177659</v>
      </c>
      <c r="G747" s="759" t="s">
        <v>6371</v>
      </c>
      <c r="H747" s="1021" t="s">
        <v>6107</v>
      </c>
      <c r="I747" s="1021"/>
      <c r="J747" s="1150" t="s">
        <v>6086</v>
      </c>
      <c r="K747" s="1152">
        <v>8</v>
      </c>
      <c r="L747" s="1151">
        <v>12</v>
      </c>
      <c r="M747" s="1164">
        <v>96000</v>
      </c>
      <c r="N747" s="1151">
        <v>10</v>
      </c>
      <c r="O747" s="1152">
        <v>6</v>
      </c>
      <c r="P747" s="1180">
        <v>48000</v>
      </c>
    </row>
    <row r="748" spans="1:16" ht="12.6" customHeight="1" x14ac:dyDescent="0.2">
      <c r="A748" s="1179" t="s">
        <v>3915</v>
      </c>
      <c r="B748" s="1149" t="s">
        <v>13070</v>
      </c>
      <c r="C748" s="1149" t="s">
        <v>65</v>
      </c>
      <c r="D748" s="1150" t="s">
        <v>6372</v>
      </c>
      <c r="E748" s="1164">
        <v>11000</v>
      </c>
      <c r="F748" s="1151">
        <v>41744021</v>
      </c>
      <c r="G748" s="759" t="s">
        <v>6373</v>
      </c>
      <c r="H748" s="1021" t="s">
        <v>6089</v>
      </c>
      <c r="I748" s="1021"/>
      <c r="J748" s="1150" t="s">
        <v>6086</v>
      </c>
      <c r="K748" s="1152"/>
      <c r="L748" s="1151"/>
      <c r="M748" s="1164"/>
      <c r="N748" s="1151">
        <v>2</v>
      </c>
      <c r="O748" s="1152">
        <v>5</v>
      </c>
      <c r="P748" s="1180">
        <v>51700</v>
      </c>
    </row>
    <row r="749" spans="1:16" ht="12.6" customHeight="1" x14ac:dyDescent="0.2">
      <c r="A749" s="1179" t="s">
        <v>3915</v>
      </c>
      <c r="B749" s="1149" t="s">
        <v>13070</v>
      </c>
      <c r="C749" s="1149" t="s">
        <v>65</v>
      </c>
      <c r="D749" s="1150" t="s">
        <v>6209</v>
      </c>
      <c r="E749" s="1164">
        <v>12000</v>
      </c>
      <c r="F749" s="1151">
        <v>10280204</v>
      </c>
      <c r="G749" s="759" t="s">
        <v>6374</v>
      </c>
      <c r="H749" s="1021" t="s">
        <v>6148</v>
      </c>
      <c r="I749" s="1021"/>
      <c r="J749" s="1150" t="s">
        <v>6086</v>
      </c>
      <c r="K749" s="1152">
        <v>1</v>
      </c>
      <c r="L749" s="1151">
        <v>3</v>
      </c>
      <c r="M749" s="1164">
        <v>36000</v>
      </c>
      <c r="N749" s="1151">
        <v>2</v>
      </c>
      <c r="O749" s="1152">
        <v>6</v>
      </c>
      <c r="P749" s="1180">
        <v>72000</v>
      </c>
    </row>
    <row r="750" spans="1:16" ht="12.6" customHeight="1" x14ac:dyDescent="0.2">
      <c r="A750" s="1179" t="s">
        <v>3915</v>
      </c>
      <c r="B750" s="1149" t="s">
        <v>13070</v>
      </c>
      <c r="C750" s="1149" t="s">
        <v>65</v>
      </c>
      <c r="D750" s="1150" t="s">
        <v>6131</v>
      </c>
      <c r="E750" s="1164">
        <v>12000</v>
      </c>
      <c r="F750" s="1151">
        <v>45801408</v>
      </c>
      <c r="G750" s="759" t="s">
        <v>6375</v>
      </c>
      <c r="H750" s="1021" t="s">
        <v>6089</v>
      </c>
      <c r="I750" s="1021"/>
      <c r="J750" s="1150" t="s">
        <v>6086</v>
      </c>
      <c r="K750" s="1152">
        <v>1</v>
      </c>
      <c r="L750" s="1151">
        <v>2</v>
      </c>
      <c r="M750" s="1164">
        <v>23200</v>
      </c>
      <c r="N750" s="1151">
        <v>2</v>
      </c>
      <c r="O750" s="1152">
        <v>6</v>
      </c>
      <c r="P750" s="1180">
        <v>72000</v>
      </c>
    </row>
    <row r="751" spans="1:16" ht="12.6" customHeight="1" x14ac:dyDescent="0.2">
      <c r="A751" s="1179" t="s">
        <v>3915</v>
      </c>
      <c r="B751" s="1149" t="s">
        <v>13070</v>
      </c>
      <c r="C751" s="1149" t="s">
        <v>65</v>
      </c>
      <c r="D751" s="1150" t="s">
        <v>6376</v>
      </c>
      <c r="E751" s="1164">
        <v>4500</v>
      </c>
      <c r="F751" s="1151">
        <v>45814904</v>
      </c>
      <c r="G751" s="759" t="s">
        <v>6377</v>
      </c>
      <c r="H751" s="1021" t="s">
        <v>6378</v>
      </c>
      <c r="I751" s="1021"/>
      <c r="J751" s="1150" t="s">
        <v>6086</v>
      </c>
      <c r="K751" s="1152">
        <v>1</v>
      </c>
      <c r="L751" s="1151">
        <v>5</v>
      </c>
      <c r="M751" s="1164">
        <v>22650</v>
      </c>
      <c r="N751" s="1151">
        <v>3</v>
      </c>
      <c r="O751" s="1152">
        <v>6</v>
      </c>
      <c r="P751" s="1180">
        <v>27000</v>
      </c>
    </row>
    <row r="752" spans="1:16" ht="12.6" customHeight="1" x14ac:dyDescent="0.2">
      <c r="A752" s="1179" t="s">
        <v>3915</v>
      </c>
      <c r="B752" s="1149" t="s">
        <v>13070</v>
      </c>
      <c r="C752" s="1149" t="s">
        <v>65</v>
      </c>
      <c r="D752" s="1150" t="s">
        <v>6379</v>
      </c>
      <c r="E752" s="1164">
        <v>12000</v>
      </c>
      <c r="F752" s="1151">
        <v>42649851</v>
      </c>
      <c r="G752" s="759" t="s">
        <v>6380</v>
      </c>
      <c r="H752" s="1021" t="s">
        <v>6117</v>
      </c>
      <c r="I752" s="1021"/>
      <c r="J752" s="1150" t="s">
        <v>6086</v>
      </c>
      <c r="K752" s="1152"/>
      <c r="L752" s="1151"/>
      <c r="M752" s="1164"/>
      <c r="N752" s="1151">
        <v>1</v>
      </c>
      <c r="O752" s="1152">
        <v>2</v>
      </c>
      <c r="P752" s="1180">
        <v>22800</v>
      </c>
    </row>
    <row r="753" spans="1:16" ht="12.6" customHeight="1" x14ac:dyDescent="0.2">
      <c r="A753" s="1179" t="s">
        <v>3915</v>
      </c>
      <c r="B753" s="1149" t="s">
        <v>13070</v>
      </c>
      <c r="C753" s="1149" t="s">
        <v>65</v>
      </c>
      <c r="D753" s="1150" t="s">
        <v>6381</v>
      </c>
      <c r="E753" s="1164">
        <v>14000</v>
      </c>
      <c r="F753" s="1151">
        <v>10548467</v>
      </c>
      <c r="G753" s="759" t="s">
        <v>6382</v>
      </c>
      <c r="H753" s="1021" t="s">
        <v>6085</v>
      </c>
      <c r="I753" s="1021"/>
      <c r="J753" s="1150" t="s">
        <v>6086</v>
      </c>
      <c r="K753" s="1152">
        <v>3</v>
      </c>
      <c r="L753" s="1151">
        <v>8</v>
      </c>
      <c r="M753" s="1164">
        <v>109200</v>
      </c>
      <c r="N753" s="1151"/>
      <c r="O753" s="1152"/>
      <c r="P753" s="1180"/>
    </row>
    <row r="754" spans="1:16" ht="12.6" customHeight="1" x14ac:dyDescent="0.2">
      <c r="A754" s="1179" t="s">
        <v>3915</v>
      </c>
      <c r="B754" s="1149" t="s">
        <v>13070</v>
      </c>
      <c r="C754" s="1149" t="s">
        <v>65</v>
      </c>
      <c r="D754" s="1150" t="s">
        <v>6185</v>
      </c>
      <c r="E754" s="1164">
        <v>12000</v>
      </c>
      <c r="F754" s="1151">
        <v>40525295</v>
      </c>
      <c r="G754" s="759" t="s">
        <v>6383</v>
      </c>
      <c r="H754" s="1021" t="s">
        <v>6089</v>
      </c>
      <c r="I754" s="1021"/>
      <c r="J754" s="1150" t="s">
        <v>6086</v>
      </c>
      <c r="K754" s="1152">
        <v>1</v>
      </c>
      <c r="L754" s="1151">
        <v>1</v>
      </c>
      <c r="M754" s="1164">
        <v>14000</v>
      </c>
      <c r="N754" s="1151">
        <v>3</v>
      </c>
      <c r="O754" s="1152">
        <v>6</v>
      </c>
      <c r="P754" s="1180">
        <v>72000</v>
      </c>
    </row>
    <row r="755" spans="1:16" ht="12.6" customHeight="1" x14ac:dyDescent="0.2">
      <c r="A755" s="1179" t="s">
        <v>3915</v>
      </c>
      <c r="B755" s="1149" t="s">
        <v>13070</v>
      </c>
      <c r="C755" s="1149" t="s">
        <v>65</v>
      </c>
      <c r="D755" s="1150" t="s">
        <v>612</v>
      </c>
      <c r="E755" s="1164">
        <v>15000</v>
      </c>
      <c r="F755" s="1151">
        <v>10391338</v>
      </c>
      <c r="G755" s="759" t="s">
        <v>6384</v>
      </c>
      <c r="H755" s="1021" t="s">
        <v>6107</v>
      </c>
      <c r="I755" s="1021"/>
      <c r="J755" s="1150" t="s">
        <v>6086</v>
      </c>
      <c r="K755" s="1152">
        <v>2</v>
      </c>
      <c r="L755" s="1151">
        <v>4</v>
      </c>
      <c r="M755" s="1164">
        <v>53500</v>
      </c>
      <c r="N755" s="1151">
        <v>2</v>
      </c>
      <c r="O755" s="1152">
        <v>6</v>
      </c>
      <c r="P755" s="1180">
        <v>90000</v>
      </c>
    </row>
    <row r="756" spans="1:16" ht="12.6" customHeight="1" x14ac:dyDescent="0.2">
      <c r="A756" s="1179" t="s">
        <v>3915</v>
      </c>
      <c r="B756" s="1149" t="s">
        <v>13070</v>
      </c>
      <c r="C756" s="1149" t="s">
        <v>65</v>
      </c>
      <c r="D756" s="1150" t="s">
        <v>6385</v>
      </c>
      <c r="E756" s="1164">
        <v>8000</v>
      </c>
      <c r="F756" s="1151">
        <v>46138113</v>
      </c>
      <c r="G756" s="759" t="s">
        <v>6386</v>
      </c>
      <c r="H756" s="1021" t="s">
        <v>6101</v>
      </c>
      <c r="I756" s="1021"/>
      <c r="J756" s="1150" t="s">
        <v>6086</v>
      </c>
      <c r="K756" s="1152">
        <v>1</v>
      </c>
      <c r="L756" s="1151">
        <v>2</v>
      </c>
      <c r="M756" s="1164">
        <v>8533</v>
      </c>
      <c r="N756" s="1151"/>
      <c r="O756" s="1152"/>
      <c r="P756" s="1180"/>
    </row>
    <row r="757" spans="1:16" ht="12.6" customHeight="1" x14ac:dyDescent="0.2">
      <c r="A757" s="1179" t="s">
        <v>3915</v>
      </c>
      <c r="B757" s="1149" t="s">
        <v>13070</v>
      </c>
      <c r="C757" s="1149" t="s">
        <v>65</v>
      </c>
      <c r="D757" s="1150" t="s">
        <v>6387</v>
      </c>
      <c r="E757" s="1164">
        <v>12000</v>
      </c>
      <c r="F757" s="1151">
        <v>16411468</v>
      </c>
      <c r="G757" s="759" t="s">
        <v>6388</v>
      </c>
      <c r="H757" s="1021" t="s">
        <v>6114</v>
      </c>
      <c r="I757" s="1021"/>
      <c r="J757" s="1150" t="s">
        <v>6086</v>
      </c>
      <c r="K757" s="1152">
        <v>6</v>
      </c>
      <c r="L757" s="1151">
        <v>12</v>
      </c>
      <c r="M757" s="1164">
        <v>144000</v>
      </c>
      <c r="N757" s="1151"/>
      <c r="O757" s="1152"/>
      <c r="P757" s="1180"/>
    </row>
    <row r="758" spans="1:16" ht="12.6" customHeight="1" x14ac:dyDescent="0.2">
      <c r="A758" s="1179" t="s">
        <v>3915</v>
      </c>
      <c r="B758" s="1149" t="s">
        <v>13070</v>
      </c>
      <c r="C758" s="1149" t="s">
        <v>65</v>
      </c>
      <c r="D758" s="1150" t="s">
        <v>6389</v>
      </c>
      <c r="E758" s="1164">
        <v>15600</v>
      </c>
      <c r="F758" s="1151">
        <v>40233728</v>
      </c>
      <c r="G758" s="759" t="s">
        <v>6390</v>
      </c>
      <c r="H758" s="1021" t="s">
        <v>6089</v>
      </c>
      <c r="I758" s="1021"/>
      <c r="J758" s="1150" t="s">
        <v>6086</v>
      </c>
      <c r="K758" s="1152">
        <v>1</v>
      </c>
      <c r="L758" s="1151">
        <v>2</v>
      </c>
      <c r="M758" s="1164">
        <v>17680</v>
      </c>
      <c r="N758" s="1151"/>
      <c r="O758" s="1152"/>
      <c r="P758" s="1180"/>
    </row>
    <row r="759" spans="1:16" ht="12.6" customHeight="1" x14ac:dyDescent="0.2">
      <c r="A759" s="1179" t="s">
        <v>3915</v>
      </c>
      <c r="B759" s="1149" t="s">
        <v>13070</v>
      </c>
      <c r="C759" s="1149" t="s">
        <v>65</v>
      </c>
      <c r="D759" s="1150" t="s">
        <v>6391</v>
      </c>
      <c r="E759" s="1164">
        <v>6000</v>
      </c>
      <c r="F759" s="1151">
        <v>46382229</v>
      </c>
      <c r="G759" s="759" t="s">
        <v>6392</v>
      </c>
      <c r="H759" s="1021" t="s">
        <v>6143</v>
      </c>
      <c r="I759" s="1021" t="s">
        <v>6144</v>
      </c>
      <c r="J759" s="1150"/>
      <c r="K759" s="1152">
        <v>1</v>
      </c>
      <c r="L759" s="1151">
        <v>1</v>
      </c>
      <c r="M759" s="1164">
        <v>2000</v>
      </c>
      <c r="N759" s="1151">
        <v>3</v>
      </c>
      <c r="O759" s="1152">
        <v>6</v>
      </c>
      <c r="P759" s="1180">
        <v>36000</v>
      </c>
    </row>
    <row r="760" spans="1:16" ht="12.6" customHeight="1" x14ac:dyDescent="0.2">
      <c r="A760" s="1179" t="s">
        <v>3915</v>
      </c>
      <c r="B760" s="1149" t="s">
        <v>13070</v>
      </c>
      <c r="C760" s="1149" t="s">
        <v>65</v>
      </c>
      <c r="D760" s="1150" t="s">
        <v>6393</v>
      </c>
      <c r="E760" s="1164">
        <v>9000</v>
      </c>
      <c r="F760" s="1151">
        <v>40664501</v>
      </c>
      <c r="G760" s="759" t="s">
        <v>6394</v>
      </c>
      <c r="H760" s="1021" t="s">
        <v>6265</v>
      </c>
      <c r="I760" s="1021"/>
      <c r="J760" s="1150" t="s">
        <v>6086</v>
      </c>
      <c r="K760" s="1152"/>
      <c r="L760" s="1151"/>
      <c r="M760" s="1164"/>
      <c r="N760" s="1151">
        <v>1</v>
      </c>
      <c r="O760" s="1152">
        <v>2</v>
      </c>
      <c r="P760" s="1180">
        <v>16800</v>
      </c>
    </row>
    <row r="761" spans="1:16" ht="12.6" customHeight="1" x14ac:dyDescent="0.2">
      <c r="A761" s="1179" t="s">
        <v>3915</v>
      </c>
      <c r="B761" s="1149" t="s">
        <v>13070</v>
      </c>
      <c r="C761" s="1149" t="s">
        <v>65</v>
      </c>
      <c r="D761" s="1150" t="s">
        <v>6122</v>
      </c>
      <c r="E761" s="1164">
        <v>10000</v>
      </c>
      <c r="F761" s="1151">
        <v>41841576</v>
      </c>
      <c r="G761" s="759" t="s">
        <v>6395</v>
      </c>
      <c r="H761" s="1021" t="s">
        <v>6114</v>
      </c>
      <c r="I761" s="1021"/>
      <c r="J761" s="1150" t="s">
        <v>6086</v>
      </c>
      <c r="K761" s="1152">
        <v>1</v>
      </c>
      <c r="L761" s="1151">
        <v>3</v>
      </c>
      <c r="M761" s="1164">
        <v>30000</v>
      </c>
      <c r="N761" s="1151"/>
      <c r="O761" s="1152"/>
      <c r="P761" s="1180"/>
    </row>
    <row r="762" spans="1:16" ht="12.6" customHeight="1" x14ac:dyDescent="0.2">
      <c r="A762" s="1179" t="s">
        <v>3915</v>
      </c>
      <c r="B762" s="1149" t="s">
        <v>13070</v>
      </c>
      <c r="C762" s="1149" t="s">
        <v>65</v>
      </c>
      <c r="D762" s="1150" t="s">
        <v>6122</v>
      </c>
      <c r="E762" s="1164">
        <v>10000</v>
      </c>
      <c r="F762" s="1151">
        <v>40992684</v>
      </c>
      <c r="G762" s="759" t="s">
        <v>6396</v>
      </c>
      <c r="H762" s="1021" t="s">
        <v>6089</v>
      </c>
      <c r="I762" s="1021"/>
      <c r="J762" s="1150" t="s">
        <v>6086</v>
      </c>
      <c r="K762" s="1152">
        <v>3</v>
      </c>
      <c r="L762" s="1151">
        <v>9</v>
      </c>
      <c r="M762" s="1164">
        <v>90000</v>
      </c>
      <c r="N762" s="1151"/>
      <c r="O762" s="1152"/>
      <c r="P762" s="1180"/>
    </row>
    <row r="763" spans="1:16" ht="12.6" customHeight="1" x14ac:dyDescent="0.2">
      <c r="A763" s="1179" t="s">
        <v>3915</v>
      </c>
      <c r="B763" s="1149" t="s">
        <v>13070</v>
      </c>
      <c r="C763" s="1149" t="s">
        <v>65</v>
      </c>
      <c r="D763" s="1150" t="s">
        <v>6125</v>
      </c>
      <c r="E763" s="1164">
        <v>8000</v>
      </c>
      <c r="F763" s="1151">
        <v>43920440</v>
      </c>
      <c r="G763" s="759" t="s">
        <v>6397</v>
      </c>
      <c r="H763" s="1021" t="s">
        <v>6140</v>
      </c>
      <c r="I763" s="1021"/>
      <c r="J763" s="1150" t="s">
        <v>6086</v>
      </c>
      <c r="K763" s="1152"/>
      <c r="L763" s="1151"/>
      <c r="M763" s="1164"/>
      <c r="N763" s="1151">
        <v>2</v>
      </c>
      <c r="O763" s="1152">
        <v>5</v>
      </c>
      <c r="P763" s="1180">
        <v>33867</v>
      </c>
    </row>
    <row r="764" spans="1:16" ht="12.6" customHeight="1" x14ac:dyDescent="0.2">
      <c r="A764" s="1179" t="s">
        <v>3915</v>
      </c>
      <c r="B764" s="1149" t="s">
        <v>13070</v>
      </c>
      <c r="C764" s="1149" t="s">
        <v>65</v>
      </c>
      <c r="D764" s="1150" t="s">
        <v>6398</v>
      </c>
      <c r="E764" s="1164">
        <v>4200</v>
      </c>
      <c r="F764" s="1151">
        <v>9268559</v>
      </c>
      <c r="G764" s="759" t="s">
        <v>6399</v>
      </c>
      <c r="H764" s="1021" t="s">
        <v>6101</v>
      </c>
      <c r="I764" s="1021"/>
      <c r="J764" s="1150" t="s">
        <v>6160</v>
      </c>
      <c r="K764" s="1152">
        <v>8</v>
      </c>
      <c r="L764" s="1151">
        <v>12</v>
      </c>
      <c r="M764" s="1164">
        <v>50400</v>
      </c>
      <c r="N764" s="1151">
        <v>10</v>
      </c>
      <c r="O764" s="1152">
        <v>6</v>
      </c>
      <c r="P764" s="1180">
        <v>25200</v>
      </c>
    </row>
    <row r="765" spans="1:16" ht="12.6" customHeight="1" x14ac:dyDescent="0.2">
      <c r="A765" s="1179" t="s">
        <v>3915</v>
      </c>
      <c r="B765" s="1149" t="s">
        <v>13070</v>
      </c>
      <c r="C765" s="1149" t="s">
        <v>65</v>
      </c>
      <c r="D765" s="1150" t="s">
        <v>6400</v>
      </c>
      <c r="E765" s="1164">
        <v>8000</v>
      </c>
      <c r="F765" s="1151">
        <v>70023859</v>
      </c>
      <c r="G765" s="759" t="s">
        <v>6401</v>
      </c>
      <c r="H765" s="1021" t="s">
        <v>6402</v>
      </c>
      <c r="I765" s="1021"/>
      <c r="J765" s="1150" t="s">
        <v>6086</v>
      </c>
      <c r="K765" s="1152"/>
      <c r="L765" s="1151"/>
      <c r="M765" s="1164"/>
      <c r="N765" s="1151">
        <v>1</v>
      </c>
      <c r="O765" s="1152">
        <v>2</v>
      </c>
      <c r="P765" s="1180">
        <v>15200</v>
      </c>
    </row>
    <row r="766" spans="1:16" ht="12.6" customHeight="1" x14ac:dyDescent="0.2">
      <c r="A766" s="1179" t="s">
        <v>3915</v>
      </c>
      <c r="B766" s="1149" t="s">
        <v>13070</v>
      </c>
      <c r="C766" s="1149" t="s">
        <v>65</v>
      </c>
      <c r="D766" s="1150" t="s">
        <v>6267</v>
      </c>
      <c r="E766" s="1164">
        <v>6000</v>
      </c>
      <c r="F766" s="1151">
        <v>46793782</v>
      </c>
      <c r="G766" s="759" t="s">
        <v>6403</v>
      </c>
      <c r="H766" s="1021" t="s">
        <v>6404</v>
      </c>
      <c r="I766" s="1021" t="s">
        <v>6127</v>
      </c>
      <c r="J766" s="1150"/>
      <c r="K766" s="1152">
        <v>1</v>
      </c>
      <c r="L766" s="1151">
        <v>2</v>
      </c>
      <c r="M766" s="1164">
        <v>7200</v>
      </c>
      <c r="N766" s="1151">
        <v>2</v>
      </c>
      <c r="O766" s="1152">
        <v>4</v>
      </c>
      <c r="P766" s="1180">
        <v>20400</v>
      </c>
    </row>
    <row r="767" spans="1:16" ht="12.6" customHeight="1" x14ac:dyDescent="0.2">
      <c r="A767" s="1179" t="s">
        <v>3915</v>
      </c>
      <c r="B767" s="1149" t="s">
        <v>13070</v>
      </c>
      <c r="C767" s="1149" t="s">
        <v>65</v>
      </c>
      <c r="D767" s="1150" t="s">
        <v>6331</v>
      </c>
      <c r="E767" s="1164">
        <v>11000</v>
      </c>
      <c r="F767" s="1151">
        <v>22277599</v>
      </c>
      <c r="G767" s="759" t="s">
        <v>6405</v>
      </c>
      <c r="H767" s="1021" t="s">
        <v>6089</v>
      </c>
      <c r="I767" s="1021"/>
      <c r="J767" s="1150" t="s">
        <v>6086</v>
      </c>
      <c r="K767" s="1152">
        <v>1</v>
      </c>
      <c r="L767" s="1151">
        <v>3</v>
      </c>
      <c r="M767" s="1164">
        <v>28600</v>
      </c>
      <c r="N767" s="1151">
        <v>2</v>
      </c>
      <c r="O767" s="1152">
        <v>6</v>
      </c>
      <c r="P767" s="1180">
        <v>66000</v>
      </c>
    </row>
    <row r="768" spans="1:16" ht="12.6" customHeight="1" x14ac:dyDescent="0.2">
      <c r="A768" s="1179" t="s">
        <v>3915</v>
      </c>
      <c r="B768" s="1149" t="s">
        <v>13070</v>
      </c>
      <c r="C768" s="1149" t="s">
        <v>65</v>
      </c>
      <c r="D768" s="1150" t="s">
        <v>6406</v>
      </c>
      <c r="E768" s="1164">
        <v>12000</v>
      </c>
      <c r="F768" s="1151">
        <v>42038287</v>
      </c>
      <c r="G768" s="759" t="s">
        <v>6407</v>
      </c>
      <c r="H768" s="1021" t="s">
        <v>6148</v>
      </c>
      <c r="I768" s="1021"/>
      <c r="J768" s="1150" t="s">
        <v>6086</v>
      </c>
      <c r="K768" s="1152">
        <v>2</v>
      </c>
      <c r="L768" s="1151">
        <v>4</v>
      </c>
      <c r="M768" s="1164">
        <v>48000</v>
      </c>
      <c r="N768" s="1151">
        <v>2</v>
      </c>
      <c r="O768" s="1152">
        <v>6</v>
      </c>
      <c r="P768" s="1180">
        <v>72000</v>
      </c>
    </row>
    <row r="769" spans="1:16" ht="11.45" customHeight="1" x14ac:dyDescent="0.2">
      <c r="A769" s="1179" t="s">
        <v>3915</v>
      </c>
      <c r="B769" s="1149" t="s">
        <v>13070</v>
      </c>
      <c r="C769" s="1149" t="s">
        <v>65</v>
      </c>
      <c r="D769" s="1150" t="s">
        <v>6188</v>
      </c>
      <c r="E769" s="1164">
        <v>10000</v>
      </c>
      <c r="F769" s="1151">
        <v>18186640</v>
      </c>
      <c r="G769" s="759" t="s">
        <v>6408</v>
      </c>
      <c r="H769" s="1021" t="s">
        <v>6089</v>
      </c>
      <c r="I769" s="1021"/>
      <c r="J769" s="1150" t="s">
        <v>6086</v>
      </c>
      <c r="K769" s="1152">
        <v>2</v>
      </c>
      <c r="L769" s="1151">
        <v>4</v>
      </c>
      <c r="M769" s="1164">
        <v>40000</v>
      </c>
      <c r="N769" s="1151">
        <v>4</v>
      </c>
      <c r="O769" s="1152">
        <v>6</v>
      </c>
      <c r="P769" s="1180">
        <v>60000</v>
      </c>
    </row>
    <row r="770" spans="1:16" ht="11.45" customHeight="1" x14ac:dyDescent="0.2">
      <c r="A770" s="1179" t="s">
        <v>3915</v>
      </c>
      <c r="B770" s="1149" t="s">
        <v>13070</v>
      </c>
      <c r="C770" s="1149" t="s">
        <v>65</v>
      </c>
      <c r="D770" s="1150" t="s">
        <v>6083</v>
      </c>
      <c r="E770" s="1164">
        <v>12000</v>
      </c>
      <c r="F770" s="1151">
        <v>45292124</v>
      </c>
      <c r="G770" s="759" t="s">
        <v>6409</v>
      </c>
      <c r="H770" s="1021" t="s">
        <v>6085</v>
      </c>
      <c r="I770" s="1021"/>
      <c r="J770" s="1150" t="s">
        <v>6086</v>
      </c>
      <c r="K770" s="1152"/>
      <c r="L770" s="1151"/>
      <c r="M770" s="1164"/>
      <c r="N770" s="1151">
        <v>1</v>
      </c>
      <c r="O770" s="1152">
        <v>2</v>
      </c>
      <c r="P770" s="1180">
        <v>17600</v>
      </c>
    </row>
    <row r="771" spans="1:16" ht="11.45" customHeight="1" x14ac:dyDescent="0.2">
      <c r="A771" s="1179" t="s">
        <v>3915</v>
      </c>
      <c r="B771" s="1149" t="s">
        <v>13070</v>
      </c>
      <c r="C771" s="1149" t="s">
        <v>65</v>
      </c>
      <c r="D771" s="1150" t="s">
        <v>6410</v>
      </c>
      <c r="E771" s="1164">
        <v>13000</v>
      </c>
      <c r="F771" s="1151">
        <v>8274457</v>
      </c>
      <c r="G771" s="759" t="s">
        <v>6411</v>
      </c>
      <c r="H771" s="1021" t="s">
        <v>6117</v>
      </c>
      <c r="I771" s="1021"/>
      <c r="J771" s="1150" t="s">
        <v>6086</v>
      </c>
      <c r="K771" s="1152">
        <v>2</v>
      </c>
      <c r="L771" s="1151">
        <v>3</v>
      </c>
      <c r="M771" s="1164">
        <v>36400</v>
      </c>
      <c r="N771" s="1151">
        <v>2</v>
      </c>
      <c r="O771" s="1152">
        <v>6</v>
      </c>
      <c r="P771" s="1180">
        <v>78000</v>
      </c>
    </row>
    <row r="772" spans="1:16" ht="11.45" customHeight="1" x14ac:dyDescent="0.2">
      <c r="A772" s="1179" t="s">
        <v>3915</v>
      </c>
      <c r="B772" s="1149" t="s">
        <v>13070</v>
      </c>
      <c r="C772" s="1149" t="s">
        <v>65</v>
      </c>
      <c r="D772" s="1150" t="s">
        <v>6188</v>
      </c>
      <c r="E772" s="1164">
        <v>10000</v>
      </c>
      <c r="F772" s="1151">
        <v>2849332</v>
      </c>
      <c r="G772" s="759" t="s">
        <v>6412</v>
      </c>
      <c r="H772" s="1021" t="s">
        <v>6089</v>
      </c>
      <c r="I772" s="1021"/>
      <c r="J772" s="1150" t="s">
        <v>6086</v>
      </c>
      <c r="K772" s="1152">
        <v>1</v>
      </c>
      <c r="L772" s="1151">
        <v>2</v>
      </c>
      <c r="M772" s="1164">
        <v>14667</v>
      </c>
      <c r="N772" s="1151">
        <v>3</v>
      </c>
      <c r="O772" s="1152">
        <v>6</v>
      </c>
      <c r="P772" s="1180">
        <v>60000</v>
      </c>
    </row>
    <row r="773" spans="1:16" ht="11.45" customHeight="1" x14ac:dyDescent="0.2">
      <c r="A773" s="1179" t="s">
        <v>3915</v>
      </c>
      <c r="B773" s="1149" t="s">
        <v>13070</v>
      </c>
      <c r="C773" s="1149" t="s">
        <v>65</v>
      </c>
      <c r="D773" s="1150" t="s">
        <v>6413</v>
      </c>
      <c r="E773" s="1164">
        <v>9000</v>
      </c>
      <c r="F773" s="1151">
        <v>47452223</v>
      </c>
      <c r="G773" s="759" t="s">
        <v>6414</v>
      </c>
      <c r="H773" s="1021" t="s">
        <v>6415</v>
      </c>
      <c r="I773" s="1021"/>
      <c r="J773" s="1150" t="s">
        <v>6086</v>
      </c>
      <c r="K773" s="1152">
        <v>2</v>
      </c>
      <c r="L773" s="1151">
        <v>5</v>
      </c>
      <c r="M773" s="1164">
        <v>41700</v>
      </c>
      <c r="N773" s="1151">
        <v>2</v>
      </c>
      <c r="O773" s="1152">
        <v>6</v>
      </c>
      <c r="P773" s="1180">
        <v>54000</v>
      </c>
    </row>
    <row r="774" spans="1:16" ht="11.45" customHeight="1" x14ac:dyDescent="0.2">
      <c r="A774" s="1179" t="s">
        <v>3915</v>
      </c>
      <c r="B774" s="1149" t="s">
        <v>13070</v>
      </c>
      <c r="C774" s="1149" t="s">
        <v>65</v>
      </c>
      <c r="D774" s="1150" t="s">
        <v>6416</v>
      </c>
      <c r="E774" s="1164">
        <v>13000</v>
      </c>
      <c r="F774" s="1151">
        <v>10683186</v>
      </c>
      <c r="G774" s="759" t="s">
        <v>6417</v>
      </c>
      <c r="H774" s="1021" t="s">
        <v>6089</v>
      </c>
      <c r="I774" s="1021"/>
      <c r="J774" s="1150" t="s">
        <v>6086</v>
      </c>
      <c r="K774" s="1152">
        <v>1</v>
      </c>
      <c r="L774" s="1151">
        <v>3</v>
      </c>
      <c r="M774" s="1164">
        <v>39433</v>
      </c>
      <c r="N774" s="1151">
        <v>2</v>
      </c>
      <c r="O774" s="1152">
        <v>6</v>
      </c>
      <c r="P774" s="1180">
        <v>78000</v>
      </c>
    </row>
    <row r="775" spans="1:16" ht="22.5" x14ac:dyDescent="0.2">
      <c r="A775" s="1179" t="s">
        <v>3915</v>
      </c>
      <c r="B775" s="1149" t="s">
        <v>13070</v>
      </c>
      <c r="C775" s="1149" t="s">
        <v>65</v>
      </c>
      <c r="D775" s="1150" t="s">
        <v>6418</v>
      </c>
      <c r="E775" s="1164">
        <v>13000</v>
      </c>
      <c r="F775" s="1151">
        <v>42212765</v>
      </c>
      <c r="G775" s="759" t="s">
        <v>6419</v>
      </c>
      <c r="H775" s="1021" t="s">
        <v>6117</v>
      </c>
      <c r="I775" s="1021"/>
      <c r="J775" s="1150" t="s">
        <v>6086</v>
      </c>
      <c r="K775" s="1152">
        <v>1</v>
      </c>
      <c r="L775" s="1151">
        <v>3</v>
      </c>
      <c r="M775" s="1164">
        <v>41600</v>
      </c>
      <c r="N775" s="1151">
        <v>3</v>
      </c>
      <c r="O775" s="1152">
        <v>6</v>
      </c>
      <c r="P775" s="1180">
        <v>78000</v>
      </c>
    </row>
    <row r="776" spans="1:16" ht="12" customHeight="1" x14ac:dyDescent="0.2">
      <c r="A776" s="1179" t="s">
        <v>3915</v>
      </c>
      <c r="B776" s="1149" t="s">
        <v>13070</v>
      </c>
      <c r="C776" s="1149" t="s">
        <v>65</v>
      </c>
      <c r="D776" s="1150" t="s">
        <v>6298</v>
      </c>
      <c r="E776" s="1164">
        <v>10000</v>
      </c>
      <c r="F776" s="1151">
        <v>46881365</v>
      </c>
      <c r="G776" s="759" t="s">
        <v>6420</v>
      </c>
      <c r="H776" s="1021" t="s">
        <v>6089</v>
      </c>
      <c r="I776" s="1021"/>
      <c r="J776" s="1150" t="s">
        <v>6086</v>
      </c>
      <c r="K776" s="1152">
        <v>1</v>
      </c>
      <c r="L776" s="1151">
        <v>3</v>
      </c>
      <c r="M776" s="1164">
        <v>25333</v>
      </c>
      <c r="N776" s="1151">
        <v>2</v>
      </c>
      <c r="O776" s="1152">
        <v>6</v>
      </c>
      <c r="P776" s="1180">
        <v>60000</v>
      </c>
    </row>
    <row r="777" spans="1:16" ht="12" customHeight="1" x14ac:dyDescent="0.2">
      <c r="A777" s="1179" t="s">
        <v>3915</v>
      </c>
      <c r="B777" s="1149" t="s">
        <v>13070</v>
      </c>
      <c r="C777" s="1149" t="s">
        <v>65</v>
      </c>
      <c r="D777" s="1150" t="s">
        <v>6421</v>
      </c>
      <c r="E777" s="1164">
        <v>9000</v>
      </c>
      <c r="F777" s="1151">
        <v>41109533</v>
      </c>
      <c r="G777" s="759" t="s">
        <v>6422</v>
      </c>
      <c r="H777" s="1021" t="s">
        <v>6140</v>
      </c>
      <c r="I777" s="1021"/>
      <c r="J777" s="1150" t="s">
        <v>6086</v>
      </c>
      <c r="K777" s="1152">
        <v>1</v>
      </c>
      <c r="L777" s="1151">
        <v>2</v>
      </c>
      <c r="M777" s="1164">
        <v>15600</v>
      </c>
      <c r="N777" s="1151">
        <v>3</v>
      </c>
      <c r="O777" s="1152">
        <v>6</v>
      </c>
      <c r="P777" s="1180">
        <v>54000</v>
      </c>
    </row>
    <row r="778" spans="1:16" ht="12" customHeight="1" x14ac:dyDescent="0.2">
      <c r="A778" s="1179" t="s">
        <v>3915</v>
      </c>
      <c r="B778" s="1149" t="s">
        <v>13070</v>
      </c>
      <c r="C778" s="1149" t="s">
        <v>65</v>
      </c>
      <c r="D778" s="1150" t="s">
        <v>6423</v>
      </c>
      <c r="E778" s="1164">
        <v>8000</v>
      </c>
      <c r="F778" s="1151">
        <v>41109533</v>
      </c>
      <c r="G778" s="759" t="s">
        <v>6422</v>
      </c>
      <c r="H778" s="1021" t="s">
        <v>6140</v>
      </c>
      <c r="I778" s="1021"/>
      <c r="J778" s="1150" t="s">
        <v>6086</v>
      </c>
      <c r="K778" s="1152">
        <v>3</v>
      </c>
      <c r="L778" s="1151">
        <v>11</v>
      </c>
      <c r="M778" s="1164">
        <v>81600</v>
      </c>
      <c r="N778" s="1151"/>
      <c r="O778" s="1152"/>
      <c r="P778" s="1180"/>
    </row>
    <row r="779" spans="1:16" ht="12" customHeight="1" x14ac:dyDescent="0.2">
      <c r="A779" s="1179" t="s">
        <v>3915</v>
      </c>
      <c r="B779" s="1149" t="s">
        <v>13070</v>
      </c>
      <c r="C779" s="1149" t="s">
        <v>65</v>
      </c>
      <c r="D779" s="1150" t="s">
        <v>6379</v>
      </c>
      <c r="E779" s="1164">
        <v>12000</v>
      </c>
      <c r="F779" s="1151">
        <v>16596851</v>
      </c>
      <c r="G779" s="759" t="s">
        <v>6424</v>
      </c>
      <c r="H779" s="1021" t="s">
        <v>6157</v>
      </c>
      <c r="I779" s="1021"/>
      <c r="J779" s="1150" t="s">
        <v>6086</v>
      </c>
      <c r="K779" s="1152">
        <v>2</v>
      </c>
      <c r="L779" s="1151">
        <v>4</v>
      </c>
      <c r="M779" s="1164">
        <v>54000</v>
      </c>
      <c r="N779" s="1151"/>
      <c r="O779" s="1152"/>
      <c r="P779" s="1180"/>
    </row>
    <row r="780" spans="1:16" ht="12" customHeight="1" x14ac:dyDescent="0.2">
      <c r="A780" s="1179" t="s">
        <v>3915</v>
      </c>
      <c r="B780" s="1149" t="s">
        <v>13070</v>
      </c>
      <c r="C780" s="1149" t="s">
        <v>65</v>
      </c>
      <c r="D780" s="1150" t="s">
        <v>612</v>
      </c>
      <c r="E780" s="1164">
        <v>15000</v>
      </c>
      <c r="F780" s="1151">
        <v>7295004</v>
      </c>
      <c r="G780" s="759" t="s">
        <v>6425</v>
      </c>
      <c r="H780" s="1021" t="s">
        <v>6089</v>
      </c>
      <c r="I780" s="1021"/>
      <c r="J780" s="1150" t="s">
        <v>6086</v>
      </c>
      <c r="K780" s="1152"/>
      <c r="L780" s="1151"/>
      <c r="M780" s="1164"/>
      <c r="N780" s="1151">
        <v>2</v>
      </c>
      <c r="O780" s="1152">
        <v>4</v>
      </c>
      <c r="P780" s="1180">
        <v>38000</v>
      </c>
    </row>
    <row r="781" spans="1:16" ht="12" customHeight="1" x14ac:dyDescent="0.2">
      <c r="A781" s="1179" t="s">
        <v>3915</v>
      </c>
      <c r="B781" s="1149" t="s">
        <v>13070</v>
      </c>
      <c r="C781" s="1149" t="s">
        <v>65</v>
      </c>
      <c r="D781" s="1150" t="s">
        <v>617</v>
      </c>
      <c r="E781" s="1164">
        <v>12000</v>
      </c>
      <c r="F781" s="1151">
        <v>42700998</v>
      </c>
      <c r="G781" s="759" t="s">
        <v>6426</v>
      </c>
      <c r="H781" s="1021" t="s">
        <v>6117</v>
      </c>
      <c r="I781" s="1021"/>
      <c r="J781" s="1150" t="s">
        <v>6086</v>
      </c>
      <c r="K781" s="1152">
        <v>1</v>
      </c>
      <c r="L781" s="1151">
        <v>2</v>
      </c>
      <c r="M781" s="1164">
        <v>22400</v>
      </c>
      <c r="N781" s="1151"/>
      <c r="O781" s="1152"/>
      <c r="P781" s="1180"/>
    </row>
    <row r="782" spans="1:16" ht="12" customHeight="1" x14ac:dyDescent="0.2">
      <c r="A782" s="1179" t="s">
        <v>3915</v>
      </c>
      <c r="B782" s="1149" t="s">
        <v>13070</v>
      </c>
      <c r="C782" s="1149" t="s">
        <v>65</v>
      </c>
      <c r="D782" s="1150" t="s">
        <v>6188</v>
      </c>
      <c r="E782" s="1164">
        <v>10000</v>
      </c>
      <c r="F782" s="1151">
        <v>43023468</v>
      </c>
      <c r="G782" s="759" t="s">
        <v>6427</v>
      </c>
      <c r="H782" s="1021" t="s">
        <v>6404</v>
      </c>
      <c r="I782" s="1021" t="s">
        <v>6127</v>
      </c>
      <c r="J782" s="1150"/>
      <c r="K782" s="1152">
        <v>2</v>
      </c>
      <c r="L782" s="1151">
        <v>5</v>
      </c>
      <c r="M782" s="1164">
        <v>46333</v>
      </c>
      <c r="N782" s="1151">
        <v>2</v>
      </c>
      <c r="O782" s="1152">
        <v>6</v>
      </c>
      <c r="P782" s="1180">
        <v>60000</v>
      </c>
    </row>
    <row r="783" spans="1:16" ht="12" customHeight="1" x14ac:dyDescent="0.2">
      <c r="A783" s="1179" t="s">
        <v>3915</v>
      </c>
      <c r="B783" s="1149" t="s">
        <v>13070</v>
      </c>
      <c r="C783" s="1149" t="s">
        <v>65</v>
      </c>
      <c r="D783" s="1150" t="s">
        <v>6095</v>
      </c>
      <c r="E783" s="1164">
        <v>11000</v>
      </c>
      <c r="F783" s="1151">
        <v>7071749</v>
      </c>
      <c r="G783" s="759" t="s">
        <v>6428</v>
      </c>
      <c r="H783" s="1021" t="s">
        <v>6429</v>
      </c>
      <c r="I783" s="1021"/>
      <c r="J783" s="1150" t="s">
        <v>6086</v>
      </c>
      <c r="K783" s="1152">
        <v>1</v>
      </c>
      <c r="L783" s="1151">
        <v>3</v>
      </c>
      <c r="M783" s="1164">
        <v>26033</v>
      </c>
      <c r="N783" s="1151">
        <v>2</v>
      </c>
      <c r="O783" s="1152">
        <v>6</v>
      </c>
      <c r="P783" s="1180">
        <v>66000</v>
      </c>
    </row>
    <row r="784" spans="1:16" ht="12" customHeight="1" x14ac:dyDescent="0.2">
      <c r="A784" s="1179" t="s">
        <v>3915</v>
      </c>
      <c r="B784" s="1149" t="s">
        <v>13070</v>
      </c>
      <c r="C784" s="1149" t="s">
        <v>65</v>
      </c>
      <c r="D784" s="1150" t="s">
        <v>6216</v>
      </c>
      <c r="E784" s="1164">
        <v>8000</v>
      </c>
      <c r="F784" s="1151">
        <v>40480970</v>
      </c>
      <c r="G784" s="759" t="s">
        <v>6430</v>
      </c>
      <c r="H784" s="1021" t="s">
        <v>6089</v>
      </c>
      <c r="I784" s="1021"/>
      <c r="J784" s="1150" t="s">
        <v>6086</v>
      </c>
      <c r="K784" s="1152">
        <v>6</v>
      </c>
      <c r="L784" s="1151">
        <v>12</v>
      </c>
      <c r="M784" s="1164">
        <v>96000</v>
      </c>
      <c r="N784" s="1151">
        <v>8</v>
      </c>
      <c r="O784" s="1152">
        <v>6</v>
      </c>
      <c r="P784" s="1180">
        <v>48000</v>
      </c>
    </row>
    <row r="785" spans="1:16" ht="12" customHeight="1" x14ac:dyDescent="0.2">
      <c r="A785" s="1179" t="s">
        <v>3915</v>
      </c>
      <c r="B785" s="1149" t="s">
        <v>13070</v>
      </c>
      <c r="C785" s="1149" t="s">
        <v>65</v>
      </c>
      <c r="D785" s="1150" t="s">
        <v>6118</v>
      </c>
      <c r="E785" s="1164">
        <v>12000</v>
      </c>
      <c r="F785" s="1151">
        <v>9514339</v>
      </c>
      <c r="G785" s="759" t="s">
        <v>6431</v>
      </c>
      <c r="H785" s="1021" t="s">
        <v>6089</v>
      </c>
      <c r="I785" s="1021"/>
      <c r="J785" s="1150" t="s">
        <v>6086</v>
      </c>
      <c r="K785" s="1152">
        <v>2</v>
      </c>
      <c r="L785" s="1151">
        <v>4</v>
      </c>
      <c r="M785" s="1164">
        <v>50800</v>
      </c>
      <c r="N785" s="1151">
        <v>3</v>
      </c>
      <c r="O785" s="1152">
        <v>6</v>
      </c>
      <c r="P785" s="1180">
        <v>72000</v>
      </c>
    </row>
    <row r="786" spans="1:16" ht="22.5" x14ac:dyDescent="0.2">
      <c r="A786" s="1179" t="s">
        <v>3915</v>
      </c>
      <c r="B786" s="1149" t="s">
        <v>13070</v>
      </c>
      <c r="C786" s="1149" t="s">
        <v>65</v>
      </c>
      <c r="D786" s="1150" t="s">
        <v>6432</v>
      </c>
      <c r="E786" s="1164">
        <v>12000</v>
      </c>
      <c r="F786" s="1151">
        <v>41504766</v>
      </c>
      <c r="G786" s="759" t="s">
        <v>6433</v>
      </c>
      <c r="H786" s="1021" t="s">
        <v>6434</v>
      </c>
      <c r="I786" s="1021"/>
      <c r="J786" s="1150" t="s">
        <v>6086</v>
      </c>
      <c r="K786" s="1152">
        <v>1</v>
      </c>
      <c r="L786" s="1151">
        <v>1</v>
      </c>
      <c r="M786" s="1164">
        <v>4400</v>
      </c>
      <c r="N786" s="1151">
        <v>3</v>
      </c>
      <c r="O786" s="1152">
        <v>6</v>
      </c>
      <c r="P786" s="1180">
        <v>72000</v>
      </c>
    </row>
    <row r="787" spans="1:16" ht="22.5" x14ac:dyDescent="0.2">
      <c r="A787" s="1179" t="s">
        <v>3915</v>
      </c>
      <c r="B787" s="1149" t="s">
        <v>13070</v>
      </c>
      <c r="C787" s="1149" t="s">
        <v>65</v>
      </c>
      <c r="D787" s="1150" t="s">
        <v>6435</v>
      </c>
      <c r="E787" s="1164">
        <v>5000</v>
      </c>
      <c r="F787" s="1151">
        <v>41504766</v>
      </c>
      <c r="G787" s="759" t="s">
        <v>6433</v>
      </c>
      <c r="H787" s="1021" t="s">
        <v>6434</v>
      </c>
      <c r="I787" s="1021"/>
      <c r="J787" s="1150" t="s">
        <v>6086</v>
      </c>
      <c r="K787" s="1152">
        <v>1</v>
      </c>
      <c r="L787" s="1151">
        <v>3</v>
      </c>
      <c r="M787" s="1164">
        <v>13333</v>
      </c>
      <c r="N787" s="1151"/>
      <c r="O787" s="1152"/>
      <c r="P787" s="1180"/>
    </row>
    <row r="788" spans="1:16" ht="11.45" customHeight="1" x14ac:dyDescent="0.2">
      <c r="A788" s="1179" t="s">
        <v>3915</v>
      </c>
      <c r="B788" s="1149" t="s">
        <v>13070</v>
      </c>
      <c r="C788" s="1149" t="s">
        <v>65</v>
      </c>
      <c r="D788" s="1150" t="s">
        <v>6436</v>
      </c>
      <c r="E788" s="1164">
        <v>15000</v>
      </c>
      <c r="F788" s="1151">
        <v>41480135</v>
      </c>
      <c r="G788" s="759" t="s">
        <v>6437</v>
      </c>
      <c r="H788" s="1021" t="s">
        <v>6085</v>
      </c>
      <c r="I788" s="1021"/>
      <c r="J788" s="1150" t="s">
        <v>6086</v>
      </c>
      <c r="K788" s="1152"/>
      <c r="L788" s="1151"/>
      <c r="M788" s="1164"/>
      <c r="N788" s="1151">
        <v>1</v>
      </c>
      <c r="O788" s="1152">
        <v>5</v>
      </c>
      <c r="P788" s="1180">
        <v>70500</v>
      </c>
    </row>
    <row r="789" spans="1:16" ht="11.45" customHeight="1" x14ac:dyDescent="0.2">
      <c r="A789" s="1179" t="s">
        <v>3915</v>
      </c>
      <c r="B789" s="1149" t="s">
        <v>13070</v>
      </c>
      <c r="C789" s="1149" t="s">
        <v>65</v>
      </c>
      <c r="D789" s="1150" t="s">
        <v>6438</v>
      </c>
      <c r="E789" s="1164">
        <v>6500</v>
      </c>
      <c r="F789" s="1151">
        <v>25782739</v>
      </c>
      <c r="G789" s="759" t="s">
        <v>6439</v>
      </c>
      <c r="H789" s="1021" t="s">
        <v>6158</v>
      </c>
      <c r="I789" s="1021"/>
      <c r="J789" s="1150" t="s">
        <v>6160</v>
      </c>
      <c r="K789" s="1152">
        <v>6</v>
      </c>
      <c r="L789" s="1151">
        <v>12</v>
      </c>
      <c r="M789" s="1164">
        <v>78000</v>
      </c>
      <c r="N789" s="1151">
        <v>8</v>
      </c>
      <c r="O789" s="1152">
        <v>6</v>
      </c>
      <c r="P789" s="1180">
        <v>39000</v>
      </c>
    </row>
    <row r="790" spans="1:16" ht="11.45" customHeight="1" x14ac:dyDescent="0.2">
      <c r="A790" s="1179" t="s">
        <v>3915</v>
      </c>
      <c r="B790" s="1149" t="s">
        <v>13070</v>
      </c>
      <c r="C790" s="1149" t="s">
        <v>65</v>
      </c>
      <c r="D790" s="1150" t="s">
        <v>6188</v>
      </c>
      <c r="E790" s="1164">
        <v>10000</v>
      </c>
      <c r="F790" s="1151">
        <v>31680373</v>
      </c>
      <c r="G790" s="759" t="s">
        <v>6440</v>
      </c>
      <c r="H790" s="1021" t="s">
        <v>6089</v>
      </c>
      <c r="I790" s="1021"/>
      <c r="J790" s="1150" t="s">
        <v>6086</v>
      </c>
      <c r="K790" s="1152">
        <v>1</v>
      </c>
      <c r="L790" s="1151">
        <v>2</v>
      </c>
      <c r="M790" s="1164">
        <v>16667</v>
      </c>
      <c r="N790" s="1151">
        <v>3</v>
      </c>
      <c r="O790" s="1152">
        <v>6</v>
      </c>
      <c r="P790" s="1180">
        <v>60000</v>
      </c>
    </row>
    <row r="791" spans="1:16" ht="11.45" customHeight="1" x14ac:dyDescent="0.2">
      <c r="A791" s="1179" t="s">
        <v>3915</v>
      </c>
      <c r="B791" s="1149" t="s">
        <v>13070</v>
      </c>
      <c r="C791" s="1149" t="s">
        <v>65</v>
      </c>
      <c r="D791" s="1150" t="s">
        <v>6441</v>
      </c>
      <c r="E791" s="1164">
        <v>3500</v>
      </c>
      <c r="F791" s="1151">
        <v>40302384</v>
      </c>
      <c r="G791" s="759" t="s">
        <v>6442</v>
      </c>
      <c r="H791" s="1021" t="s">
        <v>6443</v>
      </c>
      <c r="I791" s="1021" t="s">
        <v>6127</v>
      </c>
      <c r="J791" s="1150"/>
      <c r="K791" s="1152">
        <v>1</v>
      </c>
      <c r="L791" s="1151">
        <v>2</v>
      </c>
      <c r="M791" s="1164">
        <v>5133</v>
      </c>
      <c r="N791" s="1151"/>
      <c r="O791" s="1152"/>
      <c r="P791" s="1180"/>
    </row>
    <row r="792" spans="1:16" ht="11.45" customHeight="1" x14ac:dyDescent="0.2">
      <c r="A792" s="1179" t="s">
        <v>3915</v>
      </c>
      <c r="B792" s="1149" t="s">
        <v>13070</v>
      </c>
      <c r="C792" s="1149" t="s">
        <v>65</v>
      </c>
      <c r="D792" s="1150" t="s">
        <v>612</v>
      </c>
      <c r="E792" s="1164">
        <v>15000</v>
      </c>
      <c r="F792" s="1151">
        <v>9595539</v>
      </c>
      <c r="G792" s="759" t="s">
        <v>6444</v>
      </c>
      <c r="H792" s="1021" t="s">
        <v>6089</v>
      </c>
      <c r="I792" s="1021"/>
      <c r="J792" s="1150" t="s">
        <v>6086</v>
      </c>
      <c r="K792" s="1152"/>
      <c r="L792" s="1151"/>
      <c r="M792" s="1164"/>
      <c r="N792" s="1151">
        <v>1</v>
      </c>
      <c r="O792" s="1152">
        <v>2</v>
      </c>
      <c r="P792" s="1180">
        <v>27500</v>
      </c>
    </row>
    <row r="793" spans="1:16" ht="11.45" customHeight="1" x14ac:dyDescent="0.2">
      <c r="A793" s="1179" t="s">
        <v>3915</v>
      </c>
      <c r="B793" s="1149" t="s">
        <v>13070</v>
      </c>
      <c r="C793" s="1149" t="s">
        <v>65</v>
      </c>
      <c r="D793" s="1150" t="s">
        <v>6445</v>
      </c>
      <c r="E793" s="1164">
        <v>6000</v>
      </c>
      <c r="F793" s="1151">
        <v>10181005</v>
      </c>
      <c r="G793" s="759" t="s">
        <v>6446</v>
      </c>
      <c r="H793" s="1021" t="s">
        <v>6140</v>
      </c>
      <c r="I793" s="1021" t="s">
        <v>6144</v>
      </c>
      <c r="J793" s="1150"/>
      <c r="K793" s="1152">
        <v>6</v>
      </c>
      <c r="L793" s="1151">
        <v>12</v>
      </c>
      <c r="M793" s="1164">
        <v>72000</v>
      </c>
      <c r="N793" s="1151">
        <v>8</v>
      </c>
      <c r="O793" s="1152">
        <v>6</v>
      </c>
      <c r="P793" s="1180">
        <v>36000</v>
      </c>
    </row>
    <row r="794" spans="1:16" ht="11.45" customHeight="1" x14ac:dyDescent="0.2">
      <c r="A794" s="1179" t="s">
        <v>3915</v>
      </c>
      <c r="B794" s="1149" t="s">
        <v>13070</v>
      </c>
      <c r="C794" s="1149" t="s">
        <v>65</v>
      </c>
      <c r="D794" s="1150" t="s">
        <v>6122</v>
      </c>
      <c r="E794" s="1164">
        <v>10000</v>
      </c>
      <c r="F794" s="1151">
        <v>18133824</v>
      </c>
      <c r="G794" s="759" t="s">
        <v>6447</v>
      </c>
      <c r="H794" s="1021" t="s">
        <v>6089</v>
      </c>
      <c r="I794" s="1021"/>
      <c r="J794" s="1150" t="s">
        <v>6086</v>
      </c>
      <c r="K794" s="1152">
        <v>1</v>
      </c>
      <c r="L794" s="1151">
        <v>1</v>
      </c>
      <c r="M794" s="1164">
        <v>10000</v>
      </c>
      <c r="N794" s="1151"/>
      <c r="O794" s="1152"/>
      <c r="P794" s="1180"/>
    </row>
    <row r="795" spans="1:16" ht="11.45" customHeight="1" x14ac:dyDescent="0.2">
      <c r="A795" s="1179" t="s">
        <v>3915</v>
      </c>
      <c r="B795" s="1149" t="s">
        <v>13070</v>
      </c>
      <c r="C795" s="1149" t="s">
        <v>65</v>
      </c>
      <c r="D795" s="1150" t="s">
        <v>6448</v>
      </c>
      <c r="E795" s="1164">
        <v>10000</v>
      </c>
      <c r="F795" s="1151">
        <v>8727183</v>
      </c>
      <c r="G795" s="759" t="s">
        <v>6449</v>
      </c>
      <c r="H795" s="1021" t="s">
        <v>6085</v>
      </c>
      <c r="I795" s="1021"/>
      <c r="J795" s="1150" t="s">
        <v>6086</v>
      </c>
      <c r="K795" s="1152">
        <v>2</v>
      </c>
      <c r="L795" s="1151">
        <v>4</v>
      </c>
      <c r="M795" s="1164">
        <v>39667</v>
      </c>
      <c r="N795" s="1151">
        <v>3</v>
      </c>
      <c r="O795" s="1152">
        <v>6</v>
      </c>
      <c r="P795" s="1180">
        <v>60000</v>
      </c>
    </row>
    <row r="796" spans="1:16" ht="11.45" customHeight="1" x14ac:dyDescent="0.2">
      <c r="A796" s="1179" t="s">
        <v>3915</v>
      </c>
      <c r="B796" s="1149" t="s">
        <v>13070</v>
      </c>
      <c r="C796" s="1149" t="s">
        <v>65</v>
      </c>
      <c r="D796" s="1150" t="s">
        <v>6131</v>
      </c>
      <c r="E796" s="1164">
        <v>12000</v>
      </c>
      <c r="F796" s="1151">
        <v>10176774</v>
      </c>
      <c r="G796" s="759" t="s">
        <v>6450</v>
      </c>
      <c r="H796" s="1021" t="s">
        <v>6089</v>
      </c>
      <c r="I796" s="1021"/>
      <c r="J796" s="1150" t="s">
        <v>6086</v>
      </c>
      <c r="K796" s="1152">
        <v>1</v>
      </c>
      <c r="L796" s="1151">
        <v>2</v>
      </c>
      <c r="M796" s="1164">
        <v>25200</v>
      </c>
      <c r="N796" s="1151">
        <v>2</v>
      </c>
      <c r="O796" s="1152">
        <v>6</v>
      </c>
      <c r="P796" s="1180">
        <v>72000</v>
      </c>
    </row>
    <row r="797" spans="1:16" ht="11.45" customHeight="1" x14ac:dyDescent="0.2">
      <c r="A797" s="1179" t="s">
        <v>3915</v>
      </c>
      <c r="B797" s="1149" t="s">
        <v>13070</v>
      </c>
      <c r="C797" s="1149" t="s">
        <v>65</v>
      </c>
      <c r="D797" s="1150" t="s">
        <v>6370</v>
      </c>
      <c r="E797" s="1164">
        <v>8000</v>
      </c>
      <c r="F797" s="1151">
        <v>41669261</v>
      </c>
      <c r="G797" s="759" t="s">
        <v>6451</v>
      </c>
      <c r="H797" s="1021" t="s">
        <v>6089</v>
      </c>
      <c r="I797" s="1021"/>
      <c r="J797" s="1150" t="s">
        <v>6086</v>
      </c>
      <c r="K797" s="1152">
        <v>5</v>
      </c>
      <c r="L797" s="1151">
        <v>12</v>
      </c>
      <c r="M797" s="1164">
        <v>96000</v>
      </c>
      <c r="N797" s="1151">
        <v>7</v>
      </c>
      <c r="O797" s="1152">
        <v>6</v>
      </c>
      <c r="P797" s="1180">
        <v>48000</v>
      </c>
    </row>
    <row r="798" spans="1:16" ht="11.45" customHeight="1" x14ac:dyDescent="0.2">
      <c r="A798" s="1179" t="s">
        <v>3915</v>
      </c>
      <c r="B798" s="1149" t="s">
        <v>13070</v>
      </c>
      <c r="C798" s="1149" t="s">
        <v>65</v>
      </c>
      <c r="D798" s="1150" t="s">
        <v>6452</v>
      </c>
      <c r="E798" s="1164">
        <v>10000</v>
      </c>
      <c r="F798" s="1151">
        <v>44007778</v>
      </c>
      <c r="G798" s="759" t="s">
        <v>6453</v>
      </c>
      <c r="H798" s="1021" t="s">
        <v>6117</v>
      </c>
      <c r="I798" s="1021"/>
      <c r="J798" s="1150" t="s">
        <v>6086</v>
      </c>
      <c r="K798" s="1152">
        <v>2</v>
      </c>
      <c r="L798" s="1151">
        <v>5</v>
      </c>
      <c r="M798" s="1164">
        <v>46333</v>
      </c>
      <c r="N798" s="1151">
        <v>2</v>
      </c>
      <c r="O798" s="1152">
        <v>1</v>
      </c>
      <c r="P798" s="1180">
        <v>10000</v>
      </c>
    </row>
    <row r="799" spans="1:16" ht="11.45" customHeight="1" x14ac:dyDescent="0.2">
      <c r="A799" s="1179" t="s">
        <v>3915</v>
      </c>
      <c r="B799" s="1149" t="s">
        <v>13070</v>
      </c>
      <c r="C799" s="1149" t="s">
        <v>65</v>
      </c>
      <c r="D799" s="1150" t="s">
        <v>495</v>
      </c>
      <c r="E799" s="1164">
        <v>10000</v>
      </c>
      <c r="F799" s="1151">
        <v>44007778</v>
      </c>
      <c r="G799" s="759" t="s">
        <v>6454</v>
      </c>
      <c r="H799" s="1021" t="s">
        <v>6117</v>
      </c>
      <c r="I799" s="1021"/>
      <c r="J799" s="1150" t="s">
        <v>6086</v>
      </c>
      <c r="K799" s="1152">
        <v>2</v>
      </c>
      <c r="L799" s="1151">
        <v>8</v>
      </c>
      <c r="M799" s="1164">
        <v>65000</v>
      </c>
      <c r="N799" s="1151"/>
      <c r="O799" s="1152"/>
      <c r="P799" s="1180"/>
    </row>
    <row r="800" spans="1:16" ht="11.45" customHeight="1" x14ac:dyDescent="0.2">
      <c r="A800" s="1179" t="s">
        <v>3915</v>
      </c>
      <c r="B800" s="1149" t="s">
        <v>13070</v>
      </c>
      <c r="C800" s="1149" t="s">
        <v>65</v>
      </c>
      <c r="D800" s="1150" t="s">
        <v>6216</v>
      </c>
      <c r="E800" s="1164">
        <v>8000</v>
      </c>
      <c r="F800" s="1151">
        <v>27855901</v>
      </c>
      <c r="G800" s="759" t="s">
        <v>6455</v>
      </c>
      <c r="H800" s="1021" t="s">
        <v>6085</v>
      </c>
      <c r="I800" s="1021"/>
      <c r="J800" s="1150" t="s">
        <v>6086</v>
      </c>
      <c r="K800" s="1152">
        <v>1</v>
      </c>
      <c r="L800" s="1151">
        <v>1</v>
      </c>
      <c r="M800" s="1164">
        <v>1067</v>
      </c>
      <c r="N800" s="1151">
        <v>3</v>
      </c>
      <c r="O800" s="1152">
        <v>6</v>
      </c>
      <c r="P800" s="1180">
        <v>48000</v>
      </c>
    </row>
    <row r="801" spans="1:16" ht="11.45" customHeight="1" x14ac:dyDescent="0.2">
      <c r="A801" s="1179" t="s">
        <v>3915</v>
      </c>
      <c r="B801" s="1149" t="s">
        <v>13070</v>
      </c>
      <c r="C801" s="1149" t="s">
        <v>65</v>
      </c>
      <c r="D801" s="1150" t="s">
        <v>6456</v>
      </c>
      <c r="E801" s="1164">
        <v>7000</v>
      </c>
      <c r="F801" s="1151">
        <v>40062505</v>
      </c>
      <c r="G801" s="759" t="s">
        <v>6457</v>
      </c>
      <c r="H801" s="1021" t="s">
        <v>6101</v>
      </c>
      <c r="I801" s="1021" t="s">
        <v>6127</v>
      </c>
      <c r="J801" s="1150"/>
      <c r="K801" s="1152"/>
      <c r="L801" s="1151"/>
      <c r="M801" s="1164"/>
      <c r="N801" s="1151">
        <v>1</v>
      </c>
      <c r="O801" s="1152">
        <v>1</v>
      </c>
      <c r="P801" s="1180">
        <v>4667</v>
      </c>
    </row>
    <row r="802" spans="1:16" ht="11.45" customHeight="1" x14ac:dyDescent="0.2">
      <c r="A802" s="1179" t="s">
        <v>3915</v>
      </c>
      <c r="B802" s="1149" t="s">
        <v>13070</v>
      </c>
      <c r="C802" s="1149" t="s">
        <v>65</v>
      </c>
      <c r="D802" s="1150" t="s">
        <v>6271</v>
      </c>
      <c r="E802" s="1164">
        <v>11000</v>
      </c>
      <c r="F802" s="1151">
        <v>8659605</v>
      </c>
      <c r="G802" s="759" t="s">
        <v>6458</v>
      </c>
      <c r="H802" s="1021" t="s">
        <v>6114</v>
      </c>
      <c r="I802" s="1021"/>
      <c r="J802" s="1150" t="s">
        <v>6086</v>
      </c>
      <c r="K802" s="1152">
        <v>1</v>
      </c>
      <c r="L802" s="1151">
        <v>3</v>
      </c>
      <c r="M802" s="1164">
        <v>35933</v>
      </c>
      <c r="N802" s="1151">
        <v>3</v>
      </c>
      <c r="O802" s="1152">
        <v>6</v>
      </c>
      <c r="P802" s="1180">
        <v>66000</v>
      </c>
    </row>
    <row r="803" spans="1:16" ht="11.45" customHeight="1" x14ac:dyDescent="0.2">
      <c r="A803" s="1179" t="s">
        <v>3915</v>
      </c>
      <c r="B803" s="1149" t="s">
        <v>13070</v>
      </c>
      <c r="C803" s="1149" t="s">
        <v>65</v>
      </c>
      <c r="D803" s="1150" t="s">
        <v>6149</v>
      </c>
      <c r="E803" s="1164">
        <v>12000</v>
      </c>
      <c r="F803" s="1151">
        <v>45259325</v>
      </c>
      <c r="G803" s="759" t="s">
        <v>6459</v>
      </c>
      <c r="H803" s="1021" t="s">
        <v>6460</v>
      </c>
      <c r="I803" s="1021"/>
      <c r="J803" s="1150" t="s">
        <v>6086</v>
      </c>
      <c r="K803" s="1152"/>
      <c r="L803" s="1151"/>
      <c r="M803" s="1164"/>
      <c r="N803" s="1151">
        <v>1</v>
      </c>
      <c r="O803" s="1152">
        <v>2</v>
      </c>
      <c r="P803" s="1180">
        <v>20800</v>
      </c>
    </row>
    <row r="804" spans="1:16" ht="11.45" customHeight="1" x14ac:dyDescent="0.2">
      <c r="A804" s="1179" t="s">
        <v>3915</v>
      </c>
      <c r="B804" s="1149" t="s">
        <v>13070</v>
      </c>
      <c r="C804" s="1149" t="s">
        <v>65</v>
      </c>
      <c r="D804" s="1150" t="s">
        <v>6167</v>
      </c>
      <c r="E804" s="1164">
        <v>7000</v>
      </c>
      <c r="F804" s="1151">
        <v>45447698</v>
      </c>
      <c r="G804" s="759" t="s">
        <v>6461</v>
      </c>
      <c r="H804" s="1021" t="s">
        <v>6117</v>
      </c>
      <c r="I804" s="1021" t="s">
        <v>6127</v>
      </c>
      <c r="J804" s="1150"/>
      <c r="K804" s="1152">
        <v>2</v>
      </c>
      <c r="L804" s="1151">
        <v>6</v>
      </c>
      <c r="M804" s="1164">
        <v>37800</v>
      </c>
      <c r="N804" s="1151"/>
      <c r="O804" s="1152"/>
      <c r="P804" s="1180"/>
    </row>
    <row r="805" spans="1:16" ht="11.45" customHeight="1" x14ac:dyDescent="0.2">
      <c r="A805" s="1179" t="s">
        <v>3915</v>
      </c>
      <c r="B805" s="1149" t="s">
        <v>13070</v>
      </c>
      <c r="C805" s="1149" t="s">
        <v>65</v>
      </c>
      <c r="D805" s="1150" t="s">
        <v>6462</v>
      </c>
      <c r="E805" s="1164">
        <v>9000</v>
      </c>
      <c r="F805" s="1151">
        <v>45447698</v>
      </c>
      <c r="G805" s="759" t="s">
        <v>6461</v>
      </c>
      <c r="H805" s="1021" t="s">
        <v>6117</v>
      </c>
      <c r="I805" s="1021" t="s">
        <v>6127</v>
      </c>
      <c r="J805" s="1150"/>
      <c r="K805" s="1152">
        <v>1</v>
      </c>
      <c r="L805" s="1151">
        <v>5</v>
      </c>
      <c r="M805" s="1164">
        <v>41700</v>
      </c>
      <c r="N805" s="1151">
        <v>2</v>
      </c>
      <c r="O805" s="1152">
        <v>6</v>
      </c>
      <c r="P805" s="1180">
        <v>54000</v>
      </c>
    </row>
    <row r="806" spans="1:16" ht="11.45" customHeight="1" x14ac:dyDescent="0.2">
      <c r="A806" s="1179" t="s">
        <v>3915</v>
      </c>
      <c r="B806" s="1149" t="s">
        <v>13070</v>
      </c>
      <c r="C806" s="1149" t="s">
        <v>65</v>
      </c>
      <c r="D806" s="1150" t="s">
        <v>6463</v>
      </c>
      <c r="E806" s="1164">
        <v>5000</v>
      </c>
      <c r="F806" s="1151">
        <v>44855721</v>
      </c>
      <c r="G806" s="759" t="s">
        <v>6464</v>
      </c>
      <c r="H806" s="1021" t="s">
        <v>6140</v>
      </c>
      <c r="I806" s="1021"/>
      <c r="J806" s="1150" t="s">
        <v>6086</v>
      </c>
      <c r="K806" s="1152"/>
      <c r="L806" s="1151"/>
      <c r="M806" s="1164"/>
      <c r="N806" s="1151">
        <v>2</v>
      </c>
      <c r="O806" s="1152">
        <v>4</v>
      </c>
      <c r="P806" s="1180">
        <v>18833</v>
      </c>
    </row>
    <row r="807" spans="1:16" ht="11.45" customHeight="1" x14ac:dyDescent="0.2">
      <c r="A807" s="1179" t="s">
        <v>3915</v>
      </c>
      <c r="B807" s="1149" t="s">
        <v>13070</v>
      </c>
      <c r="C807" s="1149" t="s">
        <v>65</v>
      </c>
      <c r="D807" s="1150" t="s">
        <v>6331</v>
      </c>
      <c r="E807" s="1164">
        <v>11000</v>
      </c>
      <c r="F807" s="1151">
        <v>45811024</v>
      </c>
      <c r="G807" s="759" t="s">
        <v>6465</v>
      </c>
      <c r="H807" s="1021" t="s">
        <v>6089</v>
      </c>
      <c r="I807" s="1021"/>
      <c r="J807" s="1150" t="s">
        <v>6086</v>
      </c>
      <c r="K807" s="1152">
        <v>1</v>
      </c>
      <c r="L807" s="1151">
        <v>4</v>
      </c>
      <c r="M807" s="1164">
        <v>45833</v>
      </c>
      <c r="N807" s="1151">
        <v>3</v>
      </c>
      <c r="O807" s="1152">
        <v>6</v>
      </c>
      <c r="P807" s="1180">
        <v>66000</v>
      </c>
    </row>
    <row r="808" spans="1:16" ht="11.45" customHeight="1" x14ac:dyDescent="0.2">
      <c r="A808" s="1179" t="s">
        <v>3915</v>
      </c>
      <c r="B808" s="1149" t="s">
        <v>13070</v>
      </c>
      <c r="C808" s="1149" t="s">
        <v>65</v>
      </c>
      <c r="D808" s="1150" t="s">
        <v>6104</v>
      </c>
      <c r="E808" s="1164">
        <v>10000</v>
      </c>
      <c r="F808" s="1151">
        <v>42420242</v>
      </c>
      <c r="G808" s="759" t="s">
        <v>6466</v>
      </c>
      <c r="H808" s="1021" t="s">
        <v>6117</v>
      </c>
      <c r="I808" s="1021"/>
      <c r="J808" s="1150" t="s">
        <v>6086</v>
      </c>
      <c r="K808" s="1152">
        <v>2</v>
      </c>
      <c r="L808" s="1151">
        <v>4</v>
      </c>
      <c r="M808" s="1164">
        <v>37333</v>
      </c>
      <c r="N808" s="1151">
        <v>4</v>
      </c>
      <c r="O808" s="1152">
        <v>6</v>
      </c>
      <c r="P808" s="1180">
        <v>60000</v>
      </c>
    </row>
    <row r="809" spans="1:16" ht="11.45" customHeight="1" x14ac:dyDescent="0.2">
      <c r="A809" s="1179" t="s">
        <v>3915</v>
      </c>
      <c r="B809" s="1149" t="s">
        <v>13070</v>
      </c>
      <c r="C809" s="1149" t="s">
        <v>65</v>
      </c>
      <c r="D809" s="1150" t="s">
        <v>6421</v>
      </c>
      <c r="E809" s="1164">
        <v>9000</v>
      </c>
      <c r="F809" s="1151">
        <v>42420242</v>
      </c>
      <c r="G809" s="759" t="s">
        <v>6466</v>
      </c>
      <c r="H809" s="1021" t="s">
        <v>6117</v>
      </c>
      <c r="I809" s="1021"/>
      <c r="J809" s="1150" t="s">
        <v>6086</v>
      </c>
      <c r="K809" s="1152">
        <v>2</v>
      </c>
      <c r="L809" s="1151">
        <v>9</v>
      </c>
      <c r="M809" s="1164">
        <v>74400</v>
      </c>
      <c r="N809" s="1151"/>
      <c r="O809" s="1152"/>
      <c r="P809" s="1180"/>
    </row>
    <row r="810" spans="1:16" ht="11.45" customHeight="1" x14ac:dyDescent="0.2">
      <c r="A810" s="1179" t="s">
        <v>3915</v>
      </c>
      <c r="B810" s="1149" t="s">
        <v>13070</v>
      </c>
      <c r="C810" s="1149" t="s">
        <v>65</v>
      </c>
      <c r="D810" s="1150" t="s">
        <v>6152</v>
      </c>
      <c r="E810" s="1164">
        <v>8000</v>
      </c>
      <c r="F810" s="1151">
        <v>42021814</v>
      </c>
      <c r="G810" s="759" t="s">
        <v>6467</v>
      </c>
      <c r="H810" s="1021" t="s">
        <v>6251</v>
      </c>
      <c r="I810" s="1021"/>
      <c r="J810" s="1150" t="s">
        <v>6086</v>
      </c>
      <c r="K810" s="1152">
        <v>1</v>
      </c>
      <c r="L810" s="1151">
        <v>2</v>
      </c>
      <c r="M810" s="1164">
        <v>10133</v>
      </c>
      <c r="N810" s="1151">
        <v>3</v>
      </c>
      <c r="O810" s="1152">
        <v>6</v>
      </c>
      <c r="P810" s="1180">
        <v>48000</v>
      </c>
    </row>
    <row r="811" spans="1:16" ht="11.45" customHeight="1" x14ac:dyDescent="0.2">
      <c r="A811" s="1179" t="s">
        <v>3915</v>
      </c>
      <c r="B811" s="1149" t="s">
        <v>13070</v>
      </c>
      <c r="C811" s="1149" t="s">
        <v>65</v>
      </c>
      <c r="D811" s="1150" t="s">
        <v>6132</v>
      </c>
      <c r="E811" s="1164">
        <v>8000</v>
      </c>
      <c r="F811" s="1151">
        <v>41062829</v>
      </c>
      <c r="G811" s="759" t="s">
        <v>6468</v>
      </c>
      <c r="H811" s="1021" t="s">
        <v>6469</v>
      </c>
      <c r="I811" s="1021"/>
      <c r="J811" s="1150" t="s">
        <v>6086</v>
      </c>
      <c r="K811" s="1152">
        <v>1</v>
      </c>
      <c r="L811" s="1151">
        <v>4</v>
      </c>
      <c r="M811" s="1164">
        <v>27467</v>
      </c>
      <c r="N811" s="1151">
        <v>2</v>
      </c>
      <c r="O811" s="1152">
        <v>2</v>
      </c>
      <c r="P811" s="1180">
        <v>9333</v>
      </c>
    </row>
    <row r="812" spans="1:16" ht="11.45" customHeight="1" x14ac:dyDescent="0.2">
      <c r="A812" s="1179" t="s">
        <v>3915</v>
      </c>
      <c r="B812" s="1149" t="s">
        <v>13070</v>
      </c>
      <c r="C812" s="1149" t="s">
        <v>65</v>
      </c>
      <c r="D812" s="1150" t="s">
        <v>6152</v>
      </c>
      <c r="E812" s="1164">
        <v>10000</v>
      </c>
      <c r="F812" s="1151">
        <v>40983754</v>
      </c>
      <c r="G812" s="759" t="s">
        <v>6470</v>
      </c>
      <c r="H812" s="1021" t="s">
        <v>6107</v>
      </c>
      <c r="I812" s="1021"/>
      <c r="J812" s="1150" t="s">
        <v>6086</v>
      </c>
      <c r="K812" s="1152">
        <v>2</v>
      </c>
      <c r="L812" s="1151">
        <v>6</v>
      </c>
      <c r="M812" s="1164">
        <v>56333</v>
      </c>
      <c r="N812" s="1151">
        <v>3</v>
      </c>
      <c r="O812" s="1152">
        <v>4</v>
      </c>
      <c r="P812" s="1180">
        <v>40000</v>
      </c>
    </row>
    <row r="813" spans="1:16" ht="11.45" customHeight="1" x14ac:dyDescent="0.2">
      <c r="A813" s="1179" t="s">
        <v>3915</v>
      </c>
      <c r="B813" s="1149" t="s">
        <v>13070</v>
      </c>
      <c r="C813" s="1149" t="s">
        <v>65</v>
      </c>
      <c r="D813" s="1150" t="s">
        <v>612</v>
      </c>
      <c r="E813" s="1164">
        <v>15000</v>
      </c>
      <c r="F813" s="1151">
        <v>20050625</v>
      </c>
      <c r="G813" s="759" t="s">
        <v>6471</v>
      </c>
      <c r="H813" s="1021" t="s">
        <v>6089</v>
      </c>
      <c r="I813" s="1021"/>
      <c r="J813" s="1150" t="s">
        <v>6086</v>
      </c>
      <c r="K813" s="1152"/>
      <c r="L813" s="1151"/>
      <c r="M813" s="1164"/>
      <c r="N813" s="1151">
        <v>1</v>
      </c>
      <c r="O813" s="1152">
        <v>3</v>
      </c>
      <c r="P813" s="1180">
        <v>32500</v>
      </c>
    </row>
    <row r="814" spans="1:16" ht="11.45" customHeight="1" x14ac:dyDescent="0.2">
      <c r="A814" s="1179" t="s">
        <v>3915</v>
      </c>
      <c r="B814" s="1149" t="s">
        <v>13070</v>
      </c>
      <c r="C814" s="1149" t="s">
        <v>65</v>
      </c>
      <c r="D814" s="1150" t="s">
        <v>6105</v>
      </c>
      <c r="E814" s="1164">
        <v>8000</v>
      </c>
      <c r="F814" s="1151">
        <v>40524830</v>
      </c>
      <c r="G814" s="759" t="s">
        <v>6472</v>
      </c>
      <c r="H814" s="1021" t="s">
        <v>6089</v>
      </c>
      <c r="I814" s="1021"/>
      <c r="J814" s="1150" t="s">
        <v>6086</v>
      </c>
      <c r="K814" s="1152"/>
      <c r="L814" s="1151"/>
      <c r="M814" s="1164"/>
      <c r="N814" s="1151">
        <v>2</v>
      </c>
      <c r="O814" s="1152">
        <v>5</v>
      </c>
      <c r="P814" s="1180">
        <v>33867</v>
      </c>
    </row>
    <row r="815" spans="1:16" ht="11.45" customHeight="1" x14ac:dyDescent="0.2">
      <c r="A815" s="1179" t="s">
        <v>3915</v>
      </c>
      <c r="B815" s="1149" t="s">
        <v>13070</v>
      </c>
      <c r="C815" s="1149" t="s">
        <v>65</v>
      </c>
      <c r="D815" s="1150" t="s">
        <v>6473</v>
      </c>
      <c r="E815" s="1164">
        <v>6000</v>
      </c>
      <c r="F815" s="1151">
        <v>47159986</v>
      </c>
      <c r="G815" s="759" t="s">
        <v>6474</v>
      </c>
      <c r="H815" s="1021" t="s">
        <v>6101</v>
      </c>
      <c r="I815" s="1021"/>
      <c r="J815" s="1150" t="s">
        <v>6086</v>
      </c>
      <c r="K815" s="1152">
        <v>1</v>
      </c>
      <c r="L815" s="1151">
        <v>3</v>
      </c>
      <c r="M815" s="1164">
        <v>14400</v>
      </c>
      <c r="N815" s="1151">
        <v>3</v>
      </c>
      <c r="O815" s="1152">
        <v>6</v>
      </c>
      <c r="P815" s="1180">
        <v>36000</v>
      </c>
    </row>
    <row r="816" spans="1:16" ht="11.45" customHeight="1" x14ac:dyDescent="0.2">
      <c r="A816" s="1179" t="s">
        <v>3915</v>
      </c>
      <c r="B816" s="1149" t="s">
        <v>13070</v>
      </c>
      <c r="C816" s="1149" t="s">
        <v>65</v>
      </c>
      <c r="D816" s="1150" t="s">
        <v>612</v>
      </c>
      <c r="E816" s="1164">
        <v>15000</v>
      </c>
      <c r="F816" s="1151">
        <v>9397192</v>
      </c>
      <c r="G816" s="759" t="s">
        <v>6475</v>
      </c>
      <c r="H816" s="1021" t="s">
        <v>6089</v>
      </c>
      <c r="I816" s="1021"/>
      <c r="J816" s="1150" t="s">
        <v>6086</v>
      </c>
      <c r="K816" s="1152">
        <v>1</v>
      </c>
      <c r="L816" s="1151">
        <v>3</v>
      </c>
      <c r="M816" s="1164">
        <v>27000</v>
      </c>
      <c r="N816" s="1151"/>
      <c r="O816" s="1152"/>
      <c r="P816" s="1180"/>
    </row>
    <row r="817" spans="1:16" ht="11.45" customHeight="1" x14ac:dyDescent="0.2">
      <c r="A817" s="1179" t="s">
        <v>3915</v>
      </c>
      <c r="B817" s="1149" t="s">
        <v>13070</v>
      </c>
      <c r="C817" s="1149" t="s">
        <v>65</v>
      </c>
      <c r="D817" s="1150" t="s">
        <v>6476</v>
      </c>
      <c r="E817" s="1164">
        <v>9000</v>
      </c>
      <c r="F817" s="1151">
        <v>41303765</v>
      </c>
      <c r="G817" s="759" t="s">
        <v>6477</v>
      </c>
      <c r="H817" s="1021" t="s">
        <v>6478</v>
      </c>
      <c r="I817" s="1021"/>
      <c r="J817" s="1150" t="s">
        <v>6086</v>
      </c>
      <c r="K817" s="1152">
        <v>5</v>
      </c>
      <c r="L817" s="1151">
        <v>12</v>
      </c>
      <c r="M817" s="1164">
        <v>108000</v>
      </c>
      <c r="N817" s="1151"/>
      <c r="O817" s="1152"/>
      <c r="P817" s="1180"/>
    </row>
    <row r="818" spans="1:16" ht="11.45" customHeight="1" x14ac:dyDescent="0.2">
      <c r="A818" s="1179" t="s">
        <v>3915</v>
      </c>
      <c r="B818" s="1149" t="s">
        <v>13070</v>
      </c>
      <c r="C818" s="1149" t="s">
        <v>65</v>
      </c>
      <c r="D818" s="1150" t="s">
        <v>6152</v>
      </c>
      <c r="E818" s="1164">
        <v>10000</v>
      </c>
      <c r="F818" s="1151">
        <v>43166362</v>
      </c>
      <c r="G818" s="759" t="s">
        <v>6479</v>
      </c>
      <c r="H818" s="1021" t="s">
        <v>6107</v>
      </c>
      <c r="I818" s="1021"/>
      <c r="J818" s="1150" t="s">
        <v>6086</v>
      </c>
      <c r="K818" s="1152">
        <v>1</v>
      </c>
      <c r="L818" s="1151">
        <v>2</v>
      </c>
      <c r="M818" s="1164">
        <v>16000</v>
      </c>
      <c r="N818" s="1151">
        <v>4</v>
      </c>
      <c r="O818" s="1152">
        <v>6</v>
      </c>
      <c r="P818" s="1180">
        <v>60000</v>
      </c>
    </row>
    <row r="819" spans="1:16" ht="11.45" customHeight="1" x14ac:dyDescent="0.2">
      <c r="A819" s="1179" t="s">
        <v>3915</v>
      </c>
      <c r="B819" s="1149" t="s">
        <v>13070</v>
      </c>
      <c r="C819" s="1149" t="s">
        <v>65</v>
      </c>
      <c r="D819" s="1150" t="s">
        <v>6480</v>
      </c>
      <c r="E819" s="1164">
        <v>7000</v>
      </c>
      <c r="F819" s="1151">
        <v>45976716</v>
      </c>
      <c r="G819" s="759" t="s">
        <v>6481</v>
      </c>
      <c r="H819" s="1021" t="s">
        <v>6117</v>
      </c>
      <c r="I819" s="1021" t="s">
        <v>6127</v>
      </c>
      <c r="J819" s="1150"/>
      <c r="K819" s="1152"/>
      <c r="L819" s="1151"/>
      <c r="M819" s="1164"/>
      <c r="N819" s="1151">
        <v>1</v>
      </c>
      <c r="O819" s="1152">
        <v>2</v>
      </c>
      <c r="P819" s="1180">
        <v>13067</v>
      </c>
    </row>
    <row r="820" spans="1:16" ht="11.45" customHeight="1" x14ac:dyDescent="0.2">
      <c r="A820" s="1179" t="s">
        <v>3915</v>
      </c>
      <c r="B820" s="1149" t="s">
        <v>13070</v>
      </c>
      <c r="C820" s="1149" t="s">
        <v>65</v>
      </c>
      <c r="D820" s="1150" t="s">
        <v>6482</v>
      </c>
      <c r="E820" s="1164">
        <v>13000</v>
      </c>
      <c r="F820" s="1151">
        <v>41196598</v>
      </c>
      <c r="G820" s="759" t="s">
        <v>6483</v>
      </c>
      <c r="H820" s="1021" t="s">
        <v>6089</v>
      </c>
      <c r="I820" s="1021"/>
      <c r="J820" s="1150" t="s">
        <v>6086</v>
      </c>
      <c r="K820" s="1152">
        <v>2</v>
      </c>
      <c r="L820" s="1151">
        <v>5</v>
      </c>
      <c r="M820" s="1164">
        <v>60667</v>
      </c>
      <c r="N820" s="1151">
        <v>4</v>
      </c>
      <c r="O820" s="1152">
        <v>6</v>
      </c>
      <c r="P820" s="1180">
        <v>78000</v>
      </c>
    </row>
    <row r="821" spans="1:16" ht="11.45" customHeight="1" x14ac:dyDescent="0.2">
      <c r="A821" s="1179" t="s">
        <v>3915</v>
      </c>
      <c r="B821" s="1149" t="s">
        <v>13070</v>
      </c>
      <c r="C821" s="1149" t="s">
        <v>65</v>
      </c>
      <c r="D821" s="1150" t="s">
        <v>6484</v>
      </c>
      <c r="E821" s="1164">
        <v>10000</v>
      </c>
      <c r="F821" s="1151">
        <v>44914861</v>
      </c>
      <c r="G821" s="759" t="s">
        <v>6485</v>
      </c>
      <c r="H821" s="1021" t="s">
        <v>6089</v>
      </c>
      <c r="I821" s="1021"/>
      <c r="J821" s="1150" t="s">
        <v>6086</v>
      </c>
      <c r="K821" s="1152">
        <v>1</v>
      </c>
      <c r="L821" s="1151">
        <v>1</v>
      </c>
      <c r="M821" s="1164">
        <v>8333</v>
      </c>
      <c r="N821" s="1151">
        <v>2</v>
      </c>
      <c r="O821" s="1152">
        <v>6</v>
      </c>
      <c r="P821" s="1180">
        <v>60000</v>
      </c>
    </row>
    <row r="822" spans="1:16" ht="11.45" customHeight="1" x14ac:dyDescent="0.2">
      <c r="A822" s="1179" t="s">
        <v>3915</v>
      </c>
      <c r="B822" s="1149" t="s">
        <v>13070</v>
      </c>
      <c r="C822" s="1149" t="s">
        <v>65</v>
      </c>
      <c r="D822" s="1150" t="s">
        <v>6118</v>
      </c>
      <c r="E822" s="1164">
        <v>12000</v>
      </c>
      <c r="F822" s="1151">
        <v>42259014</v>
      </c>
      <c r="G822" s="759" t="s">
        <v>6486</v>
      </c>
      <c r="H822" s="1021" t="s">
        <v>6235</v>
      </c>
      <c r="I822" s="1021"/>
      <c r="J822" s="1150" t="s">
        <v>6086</v>
      </c>
      <c r="K822" s="1152">
        <v>2</v>
      </c>
      <c r="L822" s="1151">
        <v>4</v>
      </c>
      <c r="M822" s="1164">
        <v>50800</v>
      </c>
      <c r="N822" s="1151">
        <v>3</v>
      </c>
      <c r="O822" s="1152">
        <v>6</v>
      </c>
      <c r="P822" s="1180">
        <v>72000</v>
      </c>
    </row>
    <row r="823" spans="1:16" ht="11.45" customHeight="1" x14ac:dyDescent="0.2">
      <c r="A823" s="1179" t="s">
        <v>3915</v>
      </c>
      <c r="B823" s="1149" t="s">
        <v>13070</v>
      </c>
      <c r="C823" s="1149" t="s">
        <v>65</v>
      </c>
      <c r="D823" s="1150" t="s">
        <v>6487</v>
      </c>
      <c r="E823" s="1164">
        <v>13000</v>
      </c>
      <c r="F823" s="1151">
        <v>41476132</v>
      </c>
      <c r="G823" s="759" t="s">
        <v>6488</v>
      </c>
      <c r="H823" s="1021" t="s">
        <v>6089</v>
      </c>
      <c r="I823" s="1021"/>
      <c r="J823" s="1150" t="s">
        <v>6086</v>
      </c>
      <c r="K823" s="1152">
        <v>1</v>
      </c>
      <c r="L823" s="1151">
        <v>2</v>
      </c>
      <c r="M823" s="1164">
        <v>24700</v>
      </c>
      <c r="N823" s="1151">
        <v>2</v>
      </c>
      <c r="O823" s="1152">
        <v>6</v>
      </c>
      <c r="P823" s="1180">
        <v>78000</v>
      </c>
    </row>
    <row r="824" spans="1:16" ht="11.45" customHeight="1" x14ac:dyDescent="0.2">
      <c r="A824" s="1179" t="s">
        <v>3915</v>
      </c>
      <c r="B824" s="1149" t="s">
        <v>13070</v>
      </c>
      <c r="C824" s="1149" t="s">
        <v>65</v>
      </c>
      <c r="D824" s="1150" t="s">
        <v>6337</v>
      </c>
      <c r="E824" s="1164">
        <v>5000</v>
      </c>
      <c r="F824" s="1151">
        <v>70022566</v>
      </c>
      <c r="G824" s="759" t="s">
        <v>6489</v>
      </c>
      <c r="H824" s="1021" t="s">
        <v>6148</v>
      </c>
      <c r="I824" s="1021"/>
      <c r="J824" s="1150" t="s">
        <v>6086</v>
      </c>
      <c r="K824" s="1152"/>
      <c r="L824" s="1151"/>
      <c r="M824" s="1164"/>
      <c r="N824" s="1151">
        <v>2</v>
      </c>
      <c r="O824" s="1152">
        <v>5</v>
      </c>
      <c r="P824" s="1180">
        <v>22000</v>
      </c>
    </row>
    <row r="825" spans="1:16" ht="11.45" customHeight="1" x14ac:dyDescent="0.2">
      <c r="A825" s="1179" t="s">
        <v>3915</v>
      </c>
      <c r="B825" s="1149" t="s">
        <v>13070</v>
      </c>
      <c r="C825" s="1149" t="s">
        <v>65</v>
      </c>
      <c r="D825" s="1150" t="s">
        <v>612</v>
      </c>
      <c r="E825" s="1164">
        <v>15000</v>
      </c>
      <c r="F825" s="1151">
        <v>8404310</v>
      </c>
      <c r="G825" s="759" t="s">
        <v>6490</v>
      </c>
      <c r="H825" s="1021" t="s">
        <v>6277</v>
      </c>
      <c r="I825" s="1021"/>
      <c r="J825" s="1150" t="s">
        <v>6086</v>
      </c>
      <c r="K825" s="1152">
        <v>2</v>
      </c>
      <c r="L825" s="1151">
        <v>4</v>
      </c>
      <c r="M825" s="1164">
        <v>56000</v>
      </c>
      <c r="N825" s="1151">
        <v>3</v>
      </c>
      <c r="O825" s="1152">
        <v>6</v>
      </c>
      <c r="P825" s="1180">
        <v>90000</v>
      </c>
    </row>
    <row r="826" spans="1:16" ht="11.45" customHeight="1" x14ac:dyDescent="0.2">
      <c r="A826" s="1179" t="s">
        <v>3915</v>
      </c>
      <c r="B826" s="1149" t="s">
        <v>13070</v>
      </c>
      <c r="C826" s="1149" t="s">
        <v>65</v>
      </c>
      <c r="D826" s="1150" t="s">
        <v>6152</v>
      </c>
      <c r="E826" s="1164">
        <v>10000</v>
      </c>
      <c r="F826" s="1151">
        <v>44251496</v>
      </c>
      <c r="G826" s="759" t="s">
        <v>6491</v>
      </c>
      <c r="H826" s="1021" t="s">
        <v>6107</v>
      </c>
      <c r="I826" s="1021"/>
      <c r="J826" s="1150" t="s">
        <v>6086</v>
      </c>
      <c r="K826" s="1152">
        <v>1</v>
      </c>
      <c r="L826" s="1151">
        <v>1</v>
      </c>
      <c r="M826" s="1164">
        <v>3333</v>
      </c>
      <c r="N826" s="1151">
        <v>4</v>
      </c>
      <c r="O826" s="1152">
        <v>6</v>
      </c>
      <c r="P826" s="1180">
        <v>60000</v>
      </c>
    </row>
    <row r="827" spans="1:16" ht="11.45" customHeight="1" x14ac:dyDescent="0.2">
      <c r="A827" s="1179" t="s">
        <v>3915</v>
      </c>
      <c r="B827" s="1149" t="s">
        <v>13070</v>
      </c>
      <c r="C827" s="1149" t="s">
        <v>65</v>
      </c>
      <c r="D827" s="1150" t="s">
        <v>6492</v>
      </c>
      <c r="E827" s="1164">
        <v>8000</v>
      </c>
      <c r="F827" s="1151">
        <v>42590178</v>
      </c>
      <c r="G827" s="759" t="s">
        <v>6493</v>
      </c>
      <c r="H827" s="1021" t="s">
        <v>6148</v>
      </c>
      <c r="I827" s="1021" t="s">
        <v>6127</v>
      </c>
      <c r="J827" s="1150"/>
      <c r="K827" s="1152"/>
      <c r="L827" s="1151"/>
      <c r="M827" s="1164"/>
      <c r="N827" s="1151">
        <v>2</v>
      </c>
      <c r="O827" s="1152">
        <v>6</v>
      </c>
      <c r="P827" s="1180">
        <v>41867</v>
      </c>
    </row>
    <row r="828" spans="1:16" ht="11.45" customHeight="1" x14ac:dyDescent="0.2">
      <c r="A828" s="1179" t="s">
        <v>3915</v>
      </c>
      <c r="B828" s="1149" t="s">
        <v>13070</v>
      </c>
      <c r="C828" s="1149" t="s">
        <v>65</v>
      </c>
      <c r="D828" s="1150" t="s">
        <v>6494</v>
      </c>
      <c r="E828" s="1164">
        <v>11000</v>
      </c>
      <c r="F828" s="1151">
        <v>20024280</v>
      </c>
      <c r="G828" s="759" t="s">
        <v>6495</v>
      </c>
      <c r="H828" s="1021" t="s">
        <v>6117</v>
      </c>
      <c r="I828" s="1021"/>
      <c r="J828" s="1150" t="s">
        <v>6086</v>
      </c>
      <c r="K828" s="1152">
        <v>10</v>
      </c>
      <c r="L828" s="1151">
        <v>12</v>
      </c>
      <c r="M828" s="1164">
        <v>132000</v>
      </c>
      <c r="N828" s="1151">
        <v>12</v>
      </c>
      <c r="O828" s="1152">
        <v>6</v>
      </c>
      <c r="P828" s="1180">
        <v>66000</v>
      </c>
    </row>
    <row r="829" spans="1:16" ht="11.45" customHeight="1" x14ac:dyDescent="0.2">
      <c r="A829" s="1179" t="s">
        <v>3915</v>
      </c>
      <c r="B829" s="1149" t="s">
        <v>13070</v>
      </c>
      <c r="C829" s="1149" t="s">
        <v>65</v>
      </c>
      <c r="D829" s="1150" t="s">
        <v>6496</v>
      </c>
      <c r="E829" s="1164">
        <v>12000</v>
      </c>
      <c r="F829" s="1151">
        <v>41545793</v>
      </c>
      <c r="G829" s="759" t="s">
        <v>6497</v>
      </c>
      <c r="H829" s="1021" t="s">
        <v>6498</v>
      </c>
      <c r="I829" s="1021"/>
      <c r="J829" s="1150" t="s">
        <v>6086</v>
      </c>
      <c r="K829" s="1152"/>
      <c r="L829" s="1151"/>
      <c r="M829" s="1164"/>
      <c r="N829" s="1151">
        <v>2</v>
      </c>
      <c r="O829" s="1152">
        <v>5</v>
      </c>
      <c r="P829" s="1180">
        <v>56800</v>
      </c>
    </row>
    <row r="830" spans="1:16" ht="22.5" x14ac:dyDescent="0.2">
      <c r="A830" s="1179" t="s">
        <v>3915</v>
      </c>
      <c r="B830" s="1149" t="s">
        <v>13070</v>
      </c>
      <c r="C830" s="1149" t="s">
        <v>65</v>
      </c>
      <c r="D830" s="1150" t="s">
        <v>612</v>
      </c>
      <c r="E830" s="1164">
        <v>15000</v>
      </c>
      <c r="F830" s="1151">
        <v>9137720</v>
      </c>
      <c r="G830" s="759" t="s">
        <v>6499</v>
      </c>
      <c r="H830" s="1021" t="s">
        <v>6089</v>
      </c>
      <c r="I830" s="1021"/>
      <c r="J830" s="1150" t="s">
        <v>6086</v>
      </c>
      <c r="K830" s="1152">
        <v>1</v>
      </c>
      <c r="L830" s="1151">
        <v>1</v>
      </c>
      <c r="M830" s="1164">
        <v>5000</v>
      </c>
      <c r="N830" s="1151">
        <v>1</v>
      </c>
      <c r="O830" s="1152">
        <v>3</v>
      </c>
      <c r="P830" s="1180">
        <v>39500</v>
      </c>
    </row>
    <row r="831" spans="1:16" ht="22.5" x14ac:dyDescent="0.2">
      <c r="A831" s="1179" t="s">
        <v>3915</v>
      </c>
      <c r="B831" s="1149" t="s">
        <v>13070</v>
      </c>
      <c r="C831" s="1149" t="s">
        <v>65</v>
      </c>
      <c r="D831" s="1150" t="s">
        <v>6095</v>
      </c>
      <c r="E831" s="1164">
        <v>11000</v>
      </c>
      <c r="F831" s="1151">
        <v>43002162</v>
      </c>
      <c r="G831" s="759" t="s">
        <v>6500</v>
      </c>
      <c r="H831" s="1021" t="s">
        <v>6501</v>
      </c>
      <c r="I831" s="1021"/>
      <c r="J831" s="1150" t="s">
        <v>6086</v>
      </c>
      <c r="K831" s="1152">
        <v>1</v>
      </c>
      <c r="L831" s="1151">
        <v>3</v>
      </c>
      <c r="M831" s="1164">
        <v>26033</v>
      </c>
      <c r="N831" s="1151">
        <v>2</v>
      </c>
      <c r="O831" s="1152">
        <v>6</v>
      </c>
      <c r="P831" s="1180">
        <v>66000</v>
      </c>
    </row>
    <row r="832" spans="1:16" ht="12" customHeight="1" x14ac:dyDescent="0.2">
      <c r="A832" s="1179" t="s">
        <v>3915</v>
      </c>
      <c r="B832" s="1149" t="s">
        <v>13070</v>
      </c>
      <c r="C832" s="1149" t="s">
        <v>65</v>
      </c>
      <c r="D832" s="1150" t="s">
        <v>612</v>
      </c>
      <c r="E832" s="1164">
        <v>15000</v>
      </c>
      <c r="F832" s="1151">
        <v>9492442</v>
      </c>
      <c r="G832" s="759" t="s">
        <v>6502</v>
      </c>
      <c r="H832" s="1021" t="s">
        <v>6089</v>
      </c>
      <c r="I832" s="1021"/>
      <c r="J832" s="1150" t="s">
        <v>6086</v>
      </c>
      <c r="K832" s="1152">
        <v>1</v>
      </c>
      <c r="L832" s="1151">
        <v>1</v>
      </c>
      <c r="M832" s="1164">
        <v>5000</v>
      </c>
      <c r="N832" s="1151">
        <v>2</v>
      </c>
      <c r="O832" s="1152">
        <v>6</v>
      </c>
      <c r="P832" s="1180">
        <v>90000</v>
      </c>
    </row>
    <row r="833" spans="1:16" ht="12" customHeight="1" x14ac:dyDescent="0.2">
      <c r="A833" s="1179" t="s">
        <v>3915</v>
      </c>
      <c r="B833" s="1149" t="s">
        <v>13070</v>
      </c>
      <c r="C833" s="1149" t="s">
        <v>65</v>
      </c>
      <c r="D833" s="1150" t="s">
        <v>6503</v>
      </c>
      <c r="E833" s="1164">
        <v>8500</v>
      </c>
      <c r="F833" s="1151">
        <v>46466200</v>
      </c>
      <c r="G833" s="759" t="s">
        <v>6504</v>
      </c>
      <c r="H833" s="1021" t="s">
        <v>6085</v>
      </c>
      <c r="I833" s="1021"/>
      <c r="J833" s="1150" t="s">
        <v>6086</v>
      </c>
      <c r="K833" s="1152">
        <v>3</v>
      </c>
      <c r="L833" s="1151">
        <v>6</v>
      </c>
      <c r="M833" s="1164">
        <v>51000</v>
      </c>
      <c r="N833" s="1151"/>
      <c r="O833" s="1152"/>
      <c r="P833" s="1180"/>
    </row>
    <row r="834" spans="1:16" ht="12" customHeight="1" x14ac:dyDescent="0.2">
      <c r="A834" s="1179" t="s">
        <v>3915</v>
      </c>
      <c r="B834" s="1149" t="s">
        <v>13070</v>
      </c>
      <c r="C834" s="1149" t="s">
        <v>65</v>
      </c>
      <c r="D834" s="1150" t="s">
        <v>6505</v>
      </c>
      <c r="E834" s="1164">
        <v>7000</v>
      </c>
      <c r="F834" s="1151">
        <v>45413011</v>
      </c>
      <c r="G834" s="759" t="s">
        <v>6506</v>
      </c>
      <c r="H834" s="1021" t="s">
        <v>6507</v>
      </c>
      <c r="I834" s="1021"/>
      <c r="J834" s="1150" t="s">
        <v>6086</v>
      </c>
      <c r="K834" s="1152">
        <v>2</v>
      </c>
      <c r="L834" s="1151">
        <v>5</v>
      </c>
      <c r="M834" s="1164">
        <v>34067</v>
      </c>
      <c r="N834" s="1151">
        <v>3</v>
      </c>
      <c r="O834" s="1152">
        <v>6</v>
      </c>
      <c r="P834" s="1180">
        <v>42000</v>
      </c>
    </row>
    <row r="835" spans="1:16" ht="12" customHeight="1" x14ac:dyDescent="0.2">
      <c r="A835" s="1179" t="s">
        <v>3915</v>
      </c>
      <c r="B835" s="1149" t="s">
        <v>13070</v>
      </c>
      <c r="C835" s="1149" t="s">
        <v>65</v>
      </c>
      <c r="D835" s="1150" t="s">
        <v>6508</v>
      </c>
      <c r="E835" s="1164">
        <v>10500</v>
      </c>
      <c r="F835" s="1151">
        <v>7939013</v>
      </c>
      <c r="G835" s="759" t="s">
        <v>6509</v>
      </c>
      <c r="H835" s="1021" t="s">
        <v>6140</v>
      </c>
      <c r="I835" s="1021"/>
      <c r="J835" s="1150" t="s">
        <v>6086</v>
      </c>
      <c r="K835" s="1152">
        <v>10</v>
      </c>
      <c r="L835" s="1151">
        <v>12</v>
      </c>
      <c r="M835" s="1164">
        <v>126000</v>
      </c>
      <c r="N835" s="1151">
        <v>12</v>
      </c>
      <c r="O835" s="1152">
        <v>6</v>
      </c>
      <c r="P835" s="1180">
        <v>63000</v>
      </c>
    </row>
    <row r="836" spans="1:16" ht="12" customHeight="1" x14ac:dyDescent="0.2">
      <c r="A836" s="1179" t="s">
        <v>3915</v>
      </c>
      <c r="B836" s="1149" t="s">
        <v>13070</v>
      </c>
      <c r="C836" s="1149" t="s">
        <v>65</v>
      </c>
      <c r="D836" s="1150" t="s">
        <v>6510</v>
      </c>
      <c r="E836" s="1164">
        <v>7000</v>
      </c>
      <c r="F836" s="1151">
        <v>44465945</v>
      </c>
      <c r="G836" s="759" t="s">
        <v>6511</v>
      </c>
      <c r="H836" s="1021" t="s">
        <v>6085</v>
      </c>
      <c r="I836" s="1021"/>
      <c r="J836" s="1150" t="s">
        <v>6086</v>
      </c>
      <c r="K836" s="1152">
        <v>1</v>
      </c>
      <c r="L836" s="1151">
        <v>1</v>
      </c>
      <c r="M836" s="1164">
        <v>6767</v>
      </c>
      <c r="N836" s="1151">
        <v>3</v>
      </c>
      <c r="O836" s="1152">
        <v>6</v>
      </c>
      <c r="P836" s="1180">
        <v>42000</v>
      </c>
    </row>
    <row r="837" spans="1:16" ht="12" customHeight="1" x14ac:dyDescent="0.2">
      <c r="A837" s="1179" t="s">
        <v>3915</v>
      </c>
      <c r="B837" s="1149" t="s">
        <v>13070</v>
      </c>
      <c r="C837" s="1149" t="s">
        <v>65</v>
      </c>
      <c r="D837" s="1150" t="s">
        <v>6512</v>
      </c>
      <c r="E837" s="1164">
        <v>7000</v>
      </c>
      <c r="F837" s="1151">
        <v>80291434</v>
      </c>
      <c r="G837" s="759" t="s">
        <v>6513</v>
      </c>
      <c r="H837" s="1021" t="s">
        <v>6101</v>
      </c>
      <c r="I837" s="1021"/>
      <c r="J837" s="1150" t="s">
        <v>6086</v>
      </c>
      <c r="K837" s="1152">
        <v>1</v>
      </c>
      <c r="L837" s="1151">
        <v>5</v>
      </c>
      <c r="M837" s="1164">
        <v>36167</v>
      </c>
      <c r="N837" s="1151">
        <v>4</v>
      </c>
      <c r="O837" s="1152">
        <v>6</v>
      </c>
      <c r="P837" s="1180">
        <v>42000</v>
      </c>
    </row>
    <row r="838" spans="1:16" ht="12" customHeight="1" x14ac:dyDescent="0.2">
      <c r="A838" s="1179" t="s">
        <v>3915</v>
      </c>
      <c r="B838" s="1149" t="s">
        <v>13070</v>
      </c>
      <c r="C838" s="1149" t="s">
        <v>65</v>
      </c>
      <c r="D838" s="1150" t="s">
        <v>6514</v>
      </c>
      <c r="E838" s="1164">
        <v>10000</v>
      </c>
      <c r="F838" s="1151">
        <v>46095933</v>
      </c>
      <c r="G838" s="759" t="s">
        <v>6515</v>
      </c>
      <c r="H838" s="1021" t="s">
        <v>6117</v>
      </c>
      <c r="I838" s="1021"/>
      <c r="J838" s="1150" t="s">
        <v>6086</v>
      </c>
      <c r="K838" s="1152">
        <v>1</v>
      </c>
      <c r="L838" s="1151">
        <v>4</v>
      </c>
      <c r="M838" s="1164">
        <v>37000</v>
      </c>
      <c r="N838" s="1151">
        <v>3</v>
      </c>
      <c r="O838" s="1152">
        <v>6</v>
      </c>
      <c r="P838" s="1180">
        <v>60000</v>
      </c>
    </row>
    <row r="839" spans="1:16" ht="12" customHeight="1" x14ac:dyDescent="0.2">
      <c r="A839" s="1179" t="s">
        <v>3915</v>
      </c>
      <c r="B839" s="1149" t="s">
        <v>13070</v>
      </c>
      <c r="C839" s="1149" t="s">
        <v>65</v>
      </c>
      <c r="D839" s="1150" t="s">
        <v>6516</v>
      </c>
      <c r="E839" s="1164">
        <v>15000</v>
      </c>
      <c r="F839" s="1151">
        <v>10180504</v>
      </c>
      <c r="G839" s="759" t="s">
        <v>6517</v>
      </c>
      <c r="H839" s="1021" t="s">
        <v>6085</v>
      </c>
      <c r="I839" s="1021"/>
      <c r="J839" s="1150" t="s">
        <v>6086</v>
      </c>
      <c r="K839" s="1152">
        <v>1</v>
      </c>
      <c r="L839" s="1151">
        <v>2</v>
      </c>
      <c r="M839" s="1164">
        <v>10000</v>
      </c>
      <c r="N839" s="1151"/>
      <c r="O839" s="1152"/>
      <c r="P839" s="1180"/>
    </row>
    <row r="840" spans="1:16" ht="12" customHeight="1" x14ac:dyDescent="0.2">
      <c r="A840" s="1179" t="s">
        <v>3915</v>
      </c>
      <c r="B840" s="1149" t="s">
        <v>13070</v>
      </c>
      <c r="C840" s="1149" t="s">
        <v>65</v>
      </c>
      <c r="D840" s="1150" t="s">
        <v>6213</v>
      </c>
      <c r="E840" s="1164">
        <v>14500</v>
      </c>
      <c r="F840" s="1151">
        <v>40789709</v>
      </c>
      <c r="G840" s="759" t="s">
        <v>6518</v>
      </c>
      <c r="H840" s="1021" t="s">
        <v>6085</v>
      </c>
      <c r="I840" s="1021"/>
      <c r="J840" s="1150" t="s">
        <v>6086</v>
      </c>
      <c r="K840" s="1152"/>
      <c r="L840" s="1151"/>
      <c r="M840" s="1164"/>
      <c r="N840" s="1151">
        <v>1</v>
      </c>
      <c r="O840" s="1152">
        <v>5</v>
      </c>
      <c r="P840" s="1180">
        <v>65250</v>
      </c>
    </row>
    <row r="841" spans="1:16" ht="12" customHeight="1" x14ac:dyDescent="0.2">
      <c r="A841" s="1179" t="s">
        <v>3915</v>
      </c>
      <c r="B841" s="1149" t="s">
        <v>13070</v>
      </c>
      <c r="C841" s="1149" t="s">
        <v>65</v>
      </c>
      <c r="D841" s="1150" t="s">
        <v>6519</v>
      </c>
      <c r="E841" s="1164">
        <v>14000</v>
      </c>
      <c r="F841" s="1151">
        <v>9813330</v>
      </c>
      <c r="G841" s="759" t="s">
        <v>6520</v>
      </c>
      <c r="H841" s="1021" t="s">
        <v>6521</v>
      </c>
      <c r="I841" s="1021"/>
      <c r="J841" s="1150" t="s">
        <v>6086</v>
      </c>
      <c r="K841" s="1152">
        <v>1</v>
      </c>
      <c r="L841" s="1151">
        <v>2</v>
      </c>
      <c r="M841" s="1164">
        <v>15400</v>
      </c>
      <c r="N841" s="1151"/>
      <c r="O841" s="1152"/>
      <c r="P841" s="1180"/>
    </row>
    <row r="842" spans="1:16" ht="12" customHeight="1" x14ac:dyDescent="0.2">
      <c r="A842" s="1179" t="s">
        <v>3915</v>
      </c>
      <c r="B842" s="1149" t="s">
        <v>13070</v>
      </c>
      <c r="C842" s="1149" t="s">
        <v>65</v>
      </c>
      <c r="D842" s="1150" t="s">
        <v>6522</v>
      </c>
      <c r="E842" s="1164">
        <v>9000</v>
      </c>
      <c r="F842" s="1151">
        <v>71814120</v>
      </c>
      <c r="G842" s="759" t="s">
        <v>6523</v>
      </c>
      <c r="H842" s="1021" t="s">
        <v>6404</v>
      </c>
      <c r="I842" s="1021" t="s">
        <v>6127</v>
      </c>
      <c r="J842" s="1150"/>
      <c r="K842" s="1152">
        <v>1</v>
      </c>
      <c r="L842" s="1151">
        <v>1</v>
      </c>
      <c r="M842" s="1164">
        <v>9300</v>
      </c>
      <c r="N842" s="1151">
        <v>3</v>
      </c>
      <c r="O842" s="1152">
        <v>6</v>
      </c>
      <c r="P842" s="1180">
        <v>54000</v>
      </c>
    </row>
    <row r="843" spans="1:16" ht="12" customHeight="1" x14ac:dyDescent="0.2">
      <c r="A843" s="1179" t="s">
        <v>3915</v>
      </c>
      <c r="B843" s="1149" t="s">
        <v>13070</v>
      </c>
      <c r="C843" s="1149" t="s">
        <v>65</v>
      </c>
      <c r="D843" s="1150" t="s">
        <v>6524</v>
      </c>
      <c r="E843" s="1164">
        <v>6000</v>
      </c>
      <c r="F843" s="1151">
        <v>45676881</v>
      </c>
      <c r="G843" s="759" t="s">
        <v>6525</v>
      </c>
      <c r="H843" s="1021" t="s">
        <v>6265</v>
      </c>
      <c r="I843" s="1021" t="s">
        <v>6144</v>
      </c>
      <c r="J843" s="1150"/>
      <c r="K843" s="1152">
        <v>6</v>
      </c>
      <c r="L843" s="1151">
        <v>12</v>
      </c>
      <c r="M843" s="1164">
        <v>72000</v>
      </c>
      <c r="N843" s="1151">
        <v>8</v>
      </c>
      <c r="O843" s="1152">
        <v>6</v>
      </c>
      <c r="P843" s="1180">
        <v>36000</v>
      </c>
    </row>
    <row r="844" spans="1:16" ht="12" customHeight="1" x14ac:dyDescent="0.2">
      <c r="A844" s="1179" t="s">
        <v>3915</v>
      </c>
      <c r="B844" s="1149" t="s">
        <v>13070</v>
      </c>
      <c r="C844" s="1149" t="s">
        <v>65</v>
      </c>
      <c r="D844" s="1150" t="s">
        <v>6176</v>
      </c>
      <c r="E844" s="1164">
        <v>12000</v>
      </c>
      <c r="F844" s="1151">
        <v>40234019</v>
      </c>
      <c r="G844" s="759" t="s">
        <v>6526</v>
      </c>
      <c r="H844" s="1021" t="s">
        <v>6107</v>
      </c>
      <c r="I844" s="1021"/>
      <c r="J844" s="1150" t="s">
        <v>6086</v>
      </c>
      <c r="K844" s="1152">
        <v>1</v>
      </c>
      <c r="L844" s="1151">
        <v>3</v>
      </c>
      <c r="M844" s="1164">
        <v>29200</v>
      </c>
      <c r="N844" s="1151">
        <v>4</v>
      </c>
      <c r="O844" s="1152">
        <v>6</v>
      </c>
      <c r="P844" s="1180">
        <v>72000</v>
      </c>
    </row>
    <row r="845" spans="1:16" ht="12" customHeight="1" x14ac:dyDescent="0.2">
      <c r="A845" s="1179" t="s">
        <v>3915</v>
      </c>
      <c r="B845" s="1149" t="s">
        <v>13070</v>
      </c>
      <c r="C845" s="1149" t="s">
        <v>65</v>
      </c>
      <c r="D845" s="1150" t="s">
        <v>6122</v>
      </c>
      <c r="E845" s="1164">
        <v>10000</v>
      </c>
      <c r="F845" s="1151">
        <v>25483405</v>
      </c>
      <c r="G845" s="759" t="s">
        <v>6527</v>
      </c>
      <c r="H845" s="1021" t="s">
        <v>6089</v>
      </c>
      <c r="I845" s="1021"/>
      <c r="J845" s="1150" t="s">
        <v>6086</v>
      </c>
      <c r="K845" s="1152">
        <v>1</v>
      </c>
      <c r="L845" s="1151">
        <v>1</v>
      </c>
      <c r="M845" s="1164">
        <v>11333</v>
      </c>
      <c r="N845" s="1151">
        <v>4</v>
      </c>
      <c r="O845" s="1152">
        <v>6</v>
      </c>
      <c r="P845" s="1180">
        <v>60000</v>
      </c>
    </row>
    <row r="846" spans="1:16" ht="12" customHeight="1" x14ac:dyDescent="0.2">
      <c r="A846" s="1179" t="s">
        <v>3915</v>
      </c>
      <c r="B846" s="1149" t="s">
        <v>13070</v>
      </c>
      <c r="C846" s="1149" t="s">
        <v>65</v>
      </c>
      <c r="D846" s="1150" t="s">
        <v>6152</v>
      </c>
      <c r="E846" s="1164">
        <v>10000</v>
      </c>
      <c r="F846" s="1151">
        <v>25483405</v>
      </c>
      <c r="G846" s="759" t="s">
        <v>6527</v>
      </c>
      <c r="H846" s="1021" t="s">
        <v>6089</v>
      </c>
      <c r="I846" s="1021"/>
      <c r="J846" s="1150" t="s">
        <v>6086</v>
      </c>
      <c r="K846" s="1152">
        <v>1</v>
      </c>
      <c r="L846" s="1151">
        <v>3</v>
      </c>
      <c r="M846" s="1164">
        <v>20333</v>
      </c>
      <c r="N846" s="1151"/>
      <c r="O846" s="1152"/>
      <c r="P846" s="1180"/>
    </row>
    <row r="847" spans="1:16" ht="12" customHeight="1" x14ac:dyDescent="0.2">
      <c r="A847" s="1179" t="s">
        <v>3915</v>
      </c>
      <c r="B847" s="1149" t="s">
        <v>13070</v>
      </c>
      <c r="C847" s="1149" t="s">
        <v>65</v>
      </c>
      <c r="D847" s="1150" t="s">
        <v>6152</v>
      </c>
      <c r="E847" s="1164">
        <v>10000</v>
      </c>
      <c r="F847" s="1151">
        <v>44824550</v>
      </c>
      <c r="G847" s="759" t="s">
        <v>6528</v>
      </c>
      <c r="H847" s="1021" t="s">
        <v>6089</v>
      </c>
      <c r="I847" s="1021"/>
      <c r="J847" s="1150" t="s">
        <v>6086</v>
      </c>
      <c r="K847" s="1152">
        <v>2</v>
      </c>
      <c r="L847" s="1151">
        <v>6</v>
      </c>
      <c r="M847" s="1164">
        <v>57333</v>
      </c>
      <c r="N847" s="1151">
        <v>3</v>
      </c>
      <c r="O847" s="1152">
        <v>6</v>
      </c>
      <c r="P847" s="1180">
        <v>60000</v>
      </c>
    </row>
    <row r="848" spans="1:16" ht="12" customHeight="1" x14ac:dyDescent="0.2">
      <c r="A848" s="1179" t="s">
        <v>3915</v>
      </c>
      <c r="B848" s="1149" t="s">
        <v>13070</v>
      </c>
      <c r="C848" s="1149" t="s">
        <v>65</v>
      </c>
      <c r="D848" s="1150" t="s">
        <v>612</v>
      </c>
      <c r="E848" s="1164">
        <v>15000</v>
      </c>
      <c r="F848" s="1151">
        <v>27858478</v>
      </c>
      <c r="G848" s="759" t="s">
        <v>6529</v>
      </c>
      <c r="H848" s="1021" t="s">
        <v>6114</v>
      </c>
      <c r="I848" s="1021"/>
      <c r="J848" s="1150" t="s">
        <v>6086</v>
      </c>
      <c r="K848" s="1152">
        <v>1</v>
      </c>
      <c r="L848" s="1151">
        <v>1</v>
      </c>
      <c r="M848" s="1164">
        <v>14000</v>
      </c>
      <c r="N848" s="1151">
        <v>2</v>
      </c>
      <c r="O848" s="1152">
        <v>6</v>
      </c>
      <c r="P848" s="1180">
        <v>90000</v>
      </c>
    </row>
    <row r="849" spans="1:16" ht="12" customHeight="1" x14ac:dyDescent="0.2">
      <c r="A849" s="1179" t="s">
        <v>3915</v>
      </c>
      <c r="B849" s="1149" t="s">
        <v>13070</v>
      </c>
      <c r="C849" s="1149" t="s">
        <v>65</v>
      </c>
      <c r="D849" s="1150" t="s">
        <v>6530</v>
      </c>
      <c r="E849" s="1164">
        <v>15000</v>
      </c>
      <c r="F849" s="1151">
        <v>8598958</v>
      </c>
      <c r="G849" s="759" t="s">
        <v>6531</v>
      </c>
      <c r="H849" s="1021" t="s">
        <v>6235</v>
      </c>
      <c r="I849" s="1021"/>
      <c r="J849" s="1150" t="s">
        <v>6086</v>
      </c>
      <c r="K849" s="1152">
        <v>2</v>
      </c>
      <c r="L849" s="1151">
        <v>9</v>
      </c>
      <c r="M849" s="1164">
        <v>135000</v>
      </c>
      <c r="N849" s="1151">
        <v>3</v>
      </c>
      <c r="O849" s="1152">
        <v>6</v>
      </c>
      <c r="P849" s="1180">
        <v>90000</v>
      </c>
    </row>
    <row r="850" spans="1:16" ht="12" customHeight="1" x14ac:dyDescent="0.2">
      <c r="A850" s="1179" t="s">
        <v>3915</v>
      </c>
      <c r="B850" s="1149" t="s">
        <v>13070</v>
      </c>
      <c r="C850" s="1149" t="s">
        <v>65</v>
      </c>
      <c r="D850" s="1150" t="s">
        <v>6191</v>
      </c>
      <c r="E850" s="1164">
        <v>10000</v>
      </c>
      <c r="F850" s="1151">
        <v>21544563</v>
      </c>
      <c r="G850" s="759" t="s">
        <v>6532</v>
      </c>
      <c r="H850" s="1021" t="s">
        <v>6089</v>
      </c>
      <c r="I850" s="1021" t="s">
        <v>6127</v>
      </c>
      <c r="J850" s="1150"/>
      <c r="K850" s="1152">
        <v>3</v>
      </c>
      <c r="L850" s="1151">
        <v>8</v>
      </c>
      <c r="M850" s="1164">
        <v>82000</v>
      </c>
      <c r="N850" s="1151">
        <v>5</v>
      </c>
      <c r="O850" s="1152">
        <v>6</v>
      </c>
      <c r="P850" s="1180">
        <v>60000</v>
      </c>
    </row>
    <row r="851" spans="1:16" ht="12" customHeight="1" x14ac:dyDescent="0.2">
      <c r="A851" s="1179" t="s">
        <v>3915</v>
      </c>
      <c r="B851" s="1149" t="s">
        <v>13070</v>
      </c>
      <c r="C851" s="1149" t="s">
        <v>65</v>
      </c>
      <c r="D851" s="1150" t="s">
        <v>6533</v>
      </c>
      <c r="E851" s="1164">
        <v>13000</v>
      </c>
      <c r="F851" s="1151">
        <v>25705690</v>
      </c>
      <c r="G851" s="759" t="s">
        <v>6534</v>
      </c>
      <c r="H851" s="1021" t="s">
        <v>6085</v>
      </c>
      <c r="I851" s="1021"/>
      <c r="J851" s="1150" t="s">
        <v>6086</v>
      </c>
      <c r="K851" s="1152">
        <v>1</v>
      </c>
      <c r="L851" s="1151">
        <v>7</v>
      </c>
      <c r="M851" s="1164">
        <v>78433</v>
      </c>
      <c r="N851" s="1151"/>
      <c r="O851" s="1152"/>
      <c r="P851" s="1180"/>
    </row>
    <row r="852" spans="1:16" ht="12" customHeight="1" x14ac:dyDescent="0.2">
      <c r="A852" s="1179" t="s">
        <v>3915</v>
      </c>
      <c r="B852" s="1149" t="s">
        <v>13070</v>
      </c>
      <c r="C852" s="1149" t="s">
        <v>65</v>
      </c>
      <c r="D852" s="1150" t="s">
        <v>6535</v>
      </c>
      <c r="E852" s="1164">
        <v>5000</v>
      </c>
      <c r="F852" s="1151">
        <v>10227681</v>
      </c>
      <c r="G852" s="759" t="s">
        <v>6536</v>
      </c>
      <c r="H852" s="1021" t="s">
        <v>6537</v>
      </c>
      <c r="I852" s="1021" t="s">
        <v>6144</v>
      </c>
      <c r="J852" s="1150"/>
      <c r="K852" s="1152">
        <v>10</v>
      </c>
      <c r="L852" s="1151">
        <v>12</v>
      </c>
      <c r="M852" s="1164">
        <v>60000</v>
      </c>
      <c r="N852" s="1151">
        <v>12</v>
      </c>
      <c r="O852" s="1152">
        <v>6</v>
      </c>
      <c r="P852" s="1180">
        <v>30000</v>
      </c>
    </row>
    <row r="853" spans="1:16" ht="12" customHeight="1" x14ac:dyDescent="0.2">
      <c r="A853" s="1179" t="s">
        <v>3915</v>
      </c>
      <c r="B853" s="1149" t="s">
        <v>13070</v>
      </c>
      <c r="C853" s="1149" t="s">
        <v>65</v>
      </c>
      <c r="D853" s="1150" t="s">
        <v>6538</v>
      </c>
      <c r="E853" s="1164">
        <v>8000</v>
      </c>
      <c r="F853" s="1151">
        <v>18130214</v>
      </c>
      <c r="G853" s="759" t="s">
        <v>6539</v>
      </c>
      <c r="H853" s="1021" t="s">
        <v>6540</v>
      </c>
      <c r="I853" s="1021"/>
      <c r="J853" s="1150" t="s">
        <v>6086</v>
      </c>
      <c r="K853" s="1152">
        <v>1</v>
      </c>
      <c r="L853" s="1151">
        <v>1</v>
      </c>
      <c r="M853" s="1164">
        <v>1067</v>
      </c>
      <c r="N853" s="1151">
        <v>2</v>
      </c>
      <c r="O853" s="1152">
        <v>6</v>
      </c>
      <c r="P853" s="1180">
        <v>48000</v>
      </c>
    </row>
    <row r="854" spans="1:16" ht="12" customHeight="1" x14ac:dyDescent="0.2">
      <c r="A854" s="1179" t="s">
        <v>3915</v>
      </c>
      <c r="B854" s="1149" t="s">
        <v>13070</v>
      </c>
      <c r="C854" s="1149" t="s">
        <v>65</v>
      </c>
      <c r="D854" s="1150" t="s">
        <v>6162</v>
      </c>
      <c r="E854" s="1164">
        <v>15000</v>
      </c>
      <c r="F854" s="1151">
        <v>40650488</v>
      </c>
      <c r="G854" s="759" t="s">
        <v>6541</v>
      </c>
      <c r="H854" s="1021" t="s">
        <v>6089</v>
      </c>
      <c r="I854" s="1021"/>
      <c r="J854" s="1150" t="s">
        <v>6086</v>
      </c>
      <c r="K854" s="1152"/>
      <c r="L854" s="1151"/>
      <c r="M854" s="1164"/>
      <c r="N854" s="1151">
        <v>2</v>
      </c>
      <c r="O854" s="1152">
        <v>5</v>
      </c>
      <c r="P854" s="1180">
        <v>75000</v>
      </c>
    </row>
    <row r="855" spans="1:16" ht="12" customHeight="1" x14ac:dyDescent="0.2">
      <c r="A855" s="1179" t="s">
        <v>3915</v>
      </c>
      <c r="B855" s="1149" t="s">
        <v>13070</v>
      </c>
      <c r="C855" s="1149" t="s">
        <v>65</v>
      </c>
      <c r="D855" s="1150" t="s">
        <v>6487</v>
      </c>
      <c r="E855" s="1164">
        <v>13000</v>
      </c>
      <c r="F855" s="1151">
        <v>40650488</v>
      </c>
      <c r="G855" s="759" t="s">
        <v>6541</v>
      </c>
      <c r="H855" s="1021" t="s">
        <v>6089</v>
      </c>
      <c r="I855" s="1021"/>
      <c r="J855" s="1150" t="s">
        <v>6086</v>
      </c>
      <c r="K855" s="1152">
        <v>1</v>
      </c>
      <c r="L855" s="1151">
        <v>2</v>
      </c>
      <c r="M855" s="1164">
        <v>24700</v>
      </c>
      <c r="N855" s="1151">
        <v>1</v>
      </c>
      <c r="O855" s="1152">
        <v>1</v>
      </c>
      <c r="P855" s="1180">
        <v>13000</v>
      </c>
    </row>
    <row r="856" spans="1:16" ht="12" customHeight="1" x14ac:dyDescent="0.2">
      <c r="A856" s="1179" t="s">
        <v>3915</v>
      </c>
      <c r="B856" s="1149" t="s">
        <v>13070</v>
      </c>
      <c r="C856" s="1149" t="s">
        <v>65</v>
      </c>
      <c r="D856" s="1150" t="s">
        <v>6267</v>
      </c>
      <c r="E856" s="1164">
        <v>6000</v>
      </c>
      <c r="F856" s="1151">
        <v>44036436</v>
      </c>
      <c r="G856" s="759" t="s">
        <v>6542</v>
      </c>
      <c r="H856" s="1021" t="s">
        <v>6543</v>
      </c>
      <c r="I856" s="1021" t="s">
        <v>6127</v>
      </c>
      <c r="J856" s="1150"/>
      <c r="K856" s="1152">
        <v>1</v>
      </c>
      <c r="L856" s="1151">
        <v>1</v>
      </c>
      <c r="M856" s="1164">
        <v>1200</v>
      </c>
      <c r="N856" s="1151"/>
      <c r="O856" s="1152"/>
      <c r="P856" s="1180"/>
    </row>
    <row r="857" spans="1:16" ht="12" customHeight="1" x14ac:dyDescent="0.2">
      <c r="A857" s="1179" t="s">
        <v>3915</v>
      </c>
      <c r="B857" s="1149" t="s">
        <v>13070</v>
      </c>
      <c r="C857" s="1149" t="s">
        <v>65</v>
      </c>
      <c r="D857" s="1150" t="s">
        <v>6544</v>
      </c>
      <c r="E857" s="1164">
        <v>12000</v>
      </c>
      <c r="F857" s="1151">
        <v>45933443</v>
      </c>
      <c r="G857" s="759" t="s">
        <v>6545</v>
      </c>
      <c r="H857" s="1021" t="s">
        <v>6404</v>
      </c>
      <c r="I857" s="1021"/>
      <c r="J857" s="1150" t="s">
        <v>6086</v>
      </c>
      <c r="K857" s="1152"/>
      <c r="L857" s="1151"/>
      <c r="M857" s="1164"/>
      <c r="N857" s="1151">
        <v>2</v>
      </c>
      <c r="O857" s="1152">
        <v>6</v>
      </c>
      <c r="P857" s="1180">
        <v>70800</v>
      </c>
    </row>
    <row r="858" spans="1:16" ht="12" customHeight="1" x14ac:dyDescent="0.2">
      <c r="A858" s="1179" t="s">
        <v>3915</v>
      </c>
      <c r="B858" s="1149" t="s">
        <v>13070</v>
      </c>
      <c r="C858" s="1149" t="s">
        <v>65</v>
      </c>
      <c r="D858" s="1150" t="s">
        <v>6406</v>
      </c>
      <c r="E858" s="1164">
        <v>12000</v>
      </c>
      <c r="F858" s="1151">
        <v>8891927</v>
      </c>
      <c r="G858" s="759" t="s">
        <v>6546</v>
      </c>
      <c r="H858" s="1021" t="s">
        <v>6089</v>
      </c>
      <c r="I858" s="1021"/>
      <c r="J858" s="1150" t="s">
        <v>6086</v>
      </c>
      <c r="K858" s="1152">
        <v>2</v>
      </c>
      <c r="L858" s="1151">
        <v>4</v>
      </c>
      <c r="M858" s="1164">
        <v>48000</v>
      </c>
      <c r="N858" s="1151">
        <v>2</v>
      </c>
      <c r="O858" s="1152">
        <v>4</v>
      </c>
      <c r="P858" s="1180">
        <v>38800</v>
      </c>
    </row>
    <row r="859" spans="1:16" ht="12" customHeight="1" x14ac:dyDescent="0.2">
      <c r="A859" s="1179" t="s">
        <v>3915</v>
      </c>
      <c r="B859" s="1149" t="s">
        <v>13070</v>
      </c>
      <c r="C859" s="1149" t="s">
        <v>65</v>
      </c>
      <c r="D859" s="1150" t="s">
        <v>6223</v>
      </c>
      <c r="E859" s="1164">
        <v>10000</v>
      </c>
      <c r="F859" s="1151">
        <v>41519789</v>
      </c>
      <c r="G859" s="759" t="s">
        <v>6547</v>
      </c>
      <c r="H859" s="1021" t="s">
        <v>6089</v>
      </c>
      <c r="I859" s="1021"/>
      <c r="J859" s="1150" t="s">
        <v>6086</v>
      </c>
      <c r="K859" s="1152"/>
      <c r="L859" s="1151"/>
      <c r="M859" s="1164"/>
      <c r="N859" s="1151">
        <v>2</v>
      </c>
      <c r="O859" s="1152">
        <v>6</v>
      </c>
      <c r="P859" s="1180">
        <v>54667</v>
      </c>
    </row>
    <row r="860" spans="1:16" ht="12" customHeight="1" x14ac:dyDescent="0.2">
      <c r="A860" s="1179" t="s">
        <v>3915</v>
      </c>
      <c r="B860" s="1149" t="s">
        <v>13070</v>
      </c>
      <c r="C860" s="1149" t="s">
        <v>65</v>
      </c>
      <c r="D860" s="1150" t="s">
        <v>6548</v>
      </c>
      <c r="E860" s="1164">
        <v>7000</v>
      </c>
      <c r="F860" s="1151">
        <v>43712567</v>
      </c>
      <c r="G860" s="759" t="s">
        <v>6549</v>
      </c>
      <c r="H860" s="1021" t="s">
        <v>6117</v>
      </c>
      <c r="I860" s="1021" t="s">
        <v>6127</v>
      </c>
      <c r="J860" s="1150"/>
      <c r="K860" s="1152">
        <v>2</v>
      </c>
      <c r="L860" s="1151">
        <v>4</v>
      </c>
      <c r="M860" s="1164">
        <v>27767</v>
      </c>
      <c r="N860" s="1151">
        <v>4</v>
      </c>
      <c r="O860" s="1152">
        <v>6</v>
      </c>
      <c r="P860" s="1180">
        <v>42000</v>
      </c>
    </row>
    <row r="861" spans="1:16" ht="12" customHeight="1" x14ac:dyDescent="0.2">
      <c r="A861" s="1179" t="s">
        <v>3915</v>
      </c>
      <c r="B861" s="1149" t="s">
        <v>13070</v>
      </c>
      <c r="C861" s="1149" t="s">
        <v>65</v>
      </c>
      <c r="D861" s="1150" t="s">
        <v>6550</v>
      </c>
      <c r="E861" s="1164">
        <v>13000</v>
      </c>
      <c r="F861" s="1151">
        <v>41655702</v>
      </c>
      <c r="G861" s="759" t="s">
        <v>6551</v>
      </c>
      <c r="H861" s="1021" t="s">
        <v>6085</v>
      </c>
      <c r="I861" s="1021"/>
      <c r="J861" s="1150" t="s">
        <v>6086</v>
      </c>
      <c r="K861" s="1152">
        <v>1</v>
      </c>
      <c r="L861" s="1151">
        <v>3</v>
      </c>
      <c r="M861" s="1164">
        <v>30767</v>
      </c>
      <c r="N861" s="1151"/>
      <c r="O861" s="1152"/>
      <c r="P861" s="1180"/>
    </row>
    <row r="862" spans="1:16" ht="12" customHeight="1" x14ac:dyDescent="0.2">
      <c r="A862" s="1179" t="s">
        <v>3915</v>
      </c>
      <c r="B862" s="1149" t="s">
        <v>13070</v>
      </c>
      <c r="C862" s="1149" t="s">
        <v>65</v>
      </c>
      <c r="D862" s="1150" t="s">
        <v>6552</v>
      </c>
      <c r="E862" s="1164">
        <v>13000</v>
      </c>
      <c r="F862" s="1151">
        <v>10197483</v>
      </c>
      <c r="G862" s="759" t="s">
        <v>6553</v>
      </c>
      <c r="H862" s="1021" t="s">
        <v>6235</v>
      </c>
      <c r="I862" s="1021"/>
      <c r="J862" s="1150" t="s">
        <v>6086</v>
      </c>
      <c r="K862" s="1152">
        <v>2</v>
      </c>
      <c r="L862" s="1151">
        <v>5</v>
      </c>
      <c r="M862" s="1164">
        <v>61100</v>
      </c>
      <c r="N862" s="1151">
        <v>3</v>
      </c>
      <c r="O862" s="1152">
        <v>6</v>
      </c>
      <c r="P862" s="1180">
        <v>78000</v>
      </c>
    </row>
    <row r="863" spans="1:16" ht="12" customHeight="1" x14ac:dyDescent="0.2">
      <c r="A863" s="1179" t="s">
        <v>3915</v>
      </c>
      <c r="B863" s="1149" t="s">
        <v>13070</v>
      </c>
      <c r="C863" s="1149" t="s">
        <v>65</v>
      </c>
      <c r="D863" s="1150" t="s">
        <v>6554</v>
      </c>
      <c r="E863" s="1164">
        <v>9000</v>
      </c>
      <c r="F863" s="1151">
        <v>46573883</v>
      </c>
      <c r="G863" s="759" t="s">
        <v>6555</v>
      </c>
      <c r="H863" s="1021" t="s">
        <v>6085</v>
      </c>
      <c r="I863" s="1021"/>
      <c r="J863" s="1150" t="s">
        <v>6086</v>
      </c>
      <c r="K863" s="1152"/>
      <c r="L863" s="1151"/>
      <c r="M863" s="1164"/>
      <c r="N863" s="1151">
        <v>2</v>
      </c>
      <c r="O863" s="1152">
        <v>6</v>
      </c>
      <c r="P863" s="1180">
        <v>45900</v>
      </c>
    </row>
    <row r="864" spans="1:16" ht="12" customHeight="1" x14ac:dyDescent="0.2">
      <c r="A864" s="1179" t="s">
        <v>3915</v>
      </c>
      <c r="B864" s="1149" t="s">
        <v>13070</v>
      </c>
      <c r="C864" s="1149" t="s">
        <v>65</v>
      </c>
      <c r="D864" s="1150" t="s">
        <v>495</v>
      </c>
      <c r="E864" s="1164">
        <v>12000</v>
      </c>
      <c r="F864" s="1151">
        <v>40372160</v>
      </c>
      <c r="G864" s="759" t="s">
        <v>6556</v>
      </c>
      <c r="H864" s="1021" t="s">
        <v>6085</v>
      </c>
      <c r="I864" s="1021"/>
      <c r="J864" s="1150" t="s">
        <v>6086</v>
      </c>
      <c r="K864" s="1152">
        <v>1</v>
      </c>
      <c r="L864" s="1151">
        <v>2</v>
      </c>
      <c r="M864" s="1164">
        <v>13200</v>
      </c>
      <c r="N864" s="1151"/>
      <c r="O864" s="1152"/>
      <c r="P864" s="1180"/>
    </row>
    <row r="865" spans="1:16" ht="12" customHeight="1" x14ac:dyDescent="0.2">
      <c r="A865" s="1179" t="s">
        <v>3915</v>
      </c>
      <c r="B865" s="1149" t="s">
        <v>13070</v>
      </c>
      <c r="C865" s="1149" t="s">
        <v>65</v>
      </c>
      <c r="D865" s="1150" t="s">
        <v>6273</v>
      </c>
      <c r="E865" s="1164">
        <v>11000</v>
      </c>
      <c r="F865" s="1151">
        <v>8380547</v>
      </c>
      <c r="G865" s="759" t="s">
        <v>6557</v>
      </c>
      <c r="H865" s="1021" t="s">
        <v>6089</v>
      </c>
      <c r="I865" s="1021"/>
      <c r="J865" s="1150" t="s">
        <v>6086</v>
      </c>
      <c r="K865" s="1152">
        <v>11</v>
      </c>
      <c r="L865" s="1151">
        <v>12</v>
      </c>
      <c r="M865" s="1164">
        <v>132000</v>
      </c>
      <c r="N865" s="1151">
        <v>13</v>
      </c>
      <c r="O865" s="1152">
        <v>6</v>
      </c>
      <c r="P865" s="1180">
        <v>66000</v>
      </c>
    </row>
    <row r="866" spans="1:16" ht="12" customHeight="1" x14ac:dyDescent="0.2">
      <c r="A866" s="1179" t="s">
        <v>3915</v>
      </c>
      <c r="B866" s="1149" t="s">
        <v>13070</v>
      </c>
      <c r="C866" s="1149" t="s">
        <v>65</v>
      </c>
      <c r="D866" s="1150" t="s">
        <v>6558</v>
      </c>
      <c r="E866" s="1164">
        <v>12000</v>
      </c>
      <c r="F866" s="1151">
        <v>7620403</v>
      </c>
      <c r="G866" s="759" t="s">
        <v>6559</v>
      </c>
      <c r="H866" s="1021" t="s">
        <v>6089</v>
      </c>
      <c r="I866" s="1021"/>
      <c r="J866" s="1150" t="s">
        <v>6086</v>
      </c>
      <c r="K866" s="1152">
        <v>7</v>
      </c>
      <c r="L866" s="1151">
        <v>12</v>
      </c>
      <c r="M866" s="1164">
        <v>144000</v>
      </c>
      <c r="N866" s="1151">
        <v>9</v>
      </c>
      <c r="O866" s="1152">
        <v>6</v>
      </c>
      <c r="P866" s="1180">
        <v>72000</v>
      </c>
    </row>
    <row r="867" spans="1:16" ht="12" customHeight="1" x14ac:dyDescent="0.2">
      <c r="A867" s="1179" t="s">
        <v>3915</v>
      </c>
      <c r="B867" s="1149" t="s">
        <v>13070</v>
      </c>
      <c r="C867" s="1149" t="s">
        <v>65</v>
      </c>
      <c r="D867" s="1150" t="s">
        <v>6223</v>
      </c>
      <c r="E867" s="1164">
        <v>10000</v>
      </c>
      <c r="F867" s="1151">
        <v>2864607</v>
      </c>
      <c r="G867" s="759" t="s">
        <v>6560</v>
      </c>
      <c r="H867" s="1021" t="s">
        <v>6089</v>
      </c>
      <c r="I867" s="1021"/>
      <c r="J867" s="1150" t="s">
        <v>6086</v>
      </c>
      <c r="K867" s="1152"/>
      <c r="L867" s="1151"/>
      <c r="M867" s="1164"/>
      <c r="N867" s="1151">
        <v>3</v>
      </c>
      <c r="O867" s="1152">
        <v>6</v>
      </c>
      <c r="P867" s="1180">
        <v>54667</v>
      </c>
    </row>
    <row r="868" spans="1:16" ht="12" customHeight="1" x14ac:dyDescent="0.2">
      <c r="A868" s="1179" t="s">
        <v>3915</v>
      </c>
      <c r="B868" s="1149" t="s">
        <v>13070</v>
      </c>
      <c r="C868" s="1149" t="s">
        <v>65</v>
      </c>
      <c r="D868" s="1150" t="s">
        <v>6176</v>
      </c>
      <c r="E868" s="1164">
        <v>12000</v>
      </c>
      <c r="F868" s="1151">
        <v>25760759</v>
      </c>
      <c r="G868" s="759" t="s">
        <v>6561</v>
      </c>
      <c r="H868" s="1021" t="s">
        <v>6089</v>
      </c>
      <c r="I868" s="1021"/>
      <c r="J868" s="1150" t="s">
        <v>6086</v>
      </c>
      <c r="K868" s="1152">
        <v>1</v>
      </c>
      <c r="L868" s="1151">
        <v>4</v>
      </c>
      <c r="M868" s="1164">
        <v>36400</v>
      </c>
      <c r="N868" s="1151"/>
      <c r="O868" s="1152"/>
      <c r="P868" s="1180"/>
    </row>
    <row r="869" spans="1:16" ht="12" customHeight="1" x14ac:dyDescent="0.2">
      <c r="A869" s="1179" t="s">
        <v>3915</v>
      </c>
      <c r="B869" s="1149" t="s">
        <v>13070</v>
      </c>
      <c r="C869" s="1149" t="s">
        <v>65</v>
      </c>
      <c r="D869" s="1150" t="s">
        <v>6562</v>
      </c>
      <c r="E869" s="1164">
        <v>7000</v>
      </c>
      <c r="F869" s="1151">
        <v>46604688</v>
      </c>
      <c r="G869" s="759" t="s">
        <v>6563</v>
      </c>
      <c r="H869" s="1021" t="s">
        <v>6085</v>
      </c>
      <c r="I869" s="1021"/>
      <c r="J869" s="1150" t="s">
        <v>6086</v>
      </c>
      <c r="K869" s="1152">
        <v>1</v>
      </c>
      <c r="L869" s="1151">
        <v>3</v>
      </c>
      <c r="M869" s="1164">
        <v>17733</v>
      </c>
      <c r="N869" s="1151">
        <v>2</v>
      </c>
      <c r="O869" s="1152">
        <v>6</v>
      </c>
      <c r="P869" s="1180">
        <v>42000</v>
      </c>
    </row>
    <row r="870" spans="1:16" ht="11.45" customHeight="1" x14ac:dyDescent="0.2">
      <c r="A870" s="1179" t="s">
        <v>3915</v>
      </c>
      <c r="B870" s="1149" t="s">
        <v>13070</v>
      </c>
      <c r="C870" s="1149" t="s">
        <v>65</v>
      </c>
      <c r="D870" s="1150" t="s">
        <v>6365</v>
      </c>
      <c r="E870" s="1164">
        <v>3500</v>
      </c>
      <c r="F870" s="1151">
        <v>19943999</v>
      </c>
      <c r="G870" s="759" t="s">
        <v>6564</v>
      </c>
      <c r="H870" s="1021" t="s">
        <v>6140</v>
      </c>
      <c r="I870" s="1021" t="s">
        <v>6127</v>
      </c>
      <c r="J870" s="1150"/>
      <c r="K870" s="1152"/>
      <c r="L870" s="1151"/>
      <c r="M870" s="1164"/>
      <c r="N870" s="1151">
        <v>2</v>
      </c>
      <c r="O870" s="1152">
        <v>6</v>
      </c>
      <c r="P870" s="1180">
        <v>20767</v>
      </c>
    </row>
    <row r="871" spans="1:16" ht="11.45" customHeight="1" x14ac:dyDescent="0.2">
      <c r="A871" s="1179" t="s">
        <v>3915</v>
      </c>
      <c r="B871" s="1149" t="s">
        <v>13070</v>
      </c>
      <c r="C871" s="1149" t="s">
        <v>65</v>
      </c>
      <c r="D871" s="1150" t="s">
        <v>6132</v>
      </c>
      <c r="E871" s="1164">
        <v>8000</v>
      </c>
      <c r="F871" s="1151">
        <v>72893945</v>
      </c>
      <c r="G871" s="759" t="s">
        <v>6565</v>
      </c>
      <c r="H871" s="1021" t="s">
        <v>6089</v>
      </c>
      <c r="I871" s="1021"/>
      <c r="J871" s="1150" t="s">
        <v>6086</v>
      </c>
      <c r="K871" s="1152"/>
      <c r="L871" s="1151"/>
      <c r="M871" s="1164"/>
      <c r="N871" s="1151">
        <v>2</v>
      </c>
      <c r="O871" s="1152">
        <v>5</v>
      </c>
      <c r="P871" s="1180">
        <v>40000</v>
      </c>
    </row>
    <row r="872" spans="1:16" ht="11.45" customHeight="1" x14ac:dyDescent="0.2">
      <c r="A872" s="1179" t="s">
        <v>3915</v>
      </c>
      <c r="B872" s="1149" t="s">
        <v>13070</v>
      </c>
      <c r="C872" s="1149" t="s">
        <v>65</v>
      </c>
      <c r="D872" s="1150" t="s">
        <v>6566</v>
      </c>
      <c r="E872" s="1164">
        <v>12000</v>
      </c>
      <c r="F872" s="1151">
        <v>44687650</v>
      </c>
      <c r="G872" s="759" t="s">
        <v>6567</v>
      </c>
      <c r="H872" s="1021" t="s">
        <v>6107</v>
      </c>
      <c r="I872" s="1021"/>
      <c r="J872" s="1150" t="s">
        <v>6086</v>
      </c>
      <c r="K872" s="1152">
        <v>1</v>
      </c>
      <c r="L872" s="1151">
        <v>2</v>
      </c>
      <c r="M872" s="1164">
        <v>25600</v>
      </c>
      <c r="N872" s="1151">
        <v>2</v>
      </c>
      <c r="O872" s="1152">
        <v>6</v>
      </c>
      <c r="P872" s="1180">
        <v>72000</v>
      </c>
    </row>
    <row r="873" spans="1:16" ht="11.45" customHeight="1" x14ac:dyDescent="0.2">
      <c r="A873" s="1179" t="s">
        <v>3915</v>
      </c>
      <c r="B873" s="1149" t="s">
        <v>13070</v>
      </c>
      <c r="C873" s="1149" t="s">
        <v>65</v>
      </c>
      <c r="D873" s="1150" t="s">
        <v>6568</v>
      </c>
      <c r="E873" s="1164">
        <v>9000</v>
      </c>
      <c r="F873" s="1151">
        <v>43930608</v>
      </c>
      <c r="G873" s="759" t="s">
        <v>6569</v>
      </c>
      <c r="H873" s="1021" t="s">
        <v>6117</v>
      </c>
      <c r="I873" s="1021"/>
      <c r="J873" s="1150" t="s">
        <v>6086</v>
      </c>
      <c r="K873" s="1152">
        <v>2</v>
      </c>
      <c r="L873" s="1151">
        <v>5</v>
      </c>
      <c r="M873" s="1164">
        <v>39300</v>
      </c>
      <c r="N873" s="1151">
        <v>3</v>
      </c>
      <c r="O873" s="1152">
        <v>6</v>
      </c>
      <c r="P873" s="1180">
        <v>54000</v>
      </c>
    </row>
    <row r="874" spans="1:16" ht="11.45" customHeight="1" x14ac:dyDescent="0.2">
      <c r="A874" s="1179" t="s">
        <v>3915</v>
      </c>
      <c r="B874" s="1149" t="s">
        <v>13070</v>
      </c>
      <c r="C874" s="1149" t="s">
        <v>65</v>
      </c>
      <c r="D874" s="1150" t="s">
        <v>6570</v>
      </c>
      <c r="E874" s="1164">
        <v>12000</v>
      </c>
      <c r="F874" s="1151">
        <v>15850397</v>
      </c>
      <c r="G874" s="759" t="s">
        <v>6571</v>
      </c>
      <c r="H874" s="1021" t="s">
        <v>6148</v>
      </c>
      <c r="I874" s="1021"/>
      <c r="J874" s="1150" t="s">
        <v>6086</v>
      </c>
      <c r="K874" s="1152">
        <v>5</v>
      </c>
      <c r="L874" s="1151">
        <v>12</v>
      </c>
      <c r="M874" s="1164">
        <v>144000</v>
      </c>
      <c r="N874" s="1151">
        <v>7</v>
      </c>
      <c r="O874" s="1152">
        <v>6</v>
      </c>
      <c r="P874" s="1180">
        <v>72000</v>
      </c>
    </row>
    <row r="875" spans="1:16" ht="11.45" customHeight="1" x14ac:dyDescent="0.2">
      <c r="A875" s="1179" t="s">
        <v>3915</v>
      </c>
      <c r="B875" s="1149" t="s">
        <v>13070</v>
      </c>
      <c r="C875" s="1149" t="s">
        <v>65</v>
      </c>
      <c r="D875" s="1150" t="s">
        <v>6152</v>
      </c>
      <c r="E875" s="1164">
        <v>10000</v>
      </c>
      <c r="F875" s="1151">
        <v>44965202</v>
      </c>
      <c r="G875" s="759" t="s">
        <v>6572</v>
      </c>
      <c r="H875" s="1021" t="s">
        <v>6507</v>
      </c>
      <c r="I875" s="1021"/>
      <c r="J875" s="1150" t="s">
        <v>6086</v>
      </c>
      <c r="K875" s="1152">
        <v>2</v>
      </c>
      <c r="L875" s="1151">
        <v>7</v>
      </c>
      <c r="M875" s="1164">
        <v>64000</v>
      </c>
      <c r="N875" s="1151">
        <v>3</v>
      </c>
      <c r="O875" s="1152">
        <v>6</v>
      </c>
      <c r="P875" s="1180">
        <v>60000</v>
      </c>
    </row>
    <row r="876" spans="1:16" ht="11.45" customHeight="1" x14ac:dyDescent="0.2">
      <c r="A876" s="1179" t="s">
        <v>3915</v>
      </c>
      <c r="B876" s="1149" t="s">
        <v>13070</v>
      </c>
      <c r="C876" s="1149" t="s">
        <v>65</v>
      </c>
      <c r="D876" s="1150" t="s">
        <v>6122</v>
      </c>
      <c r="E876" s="1164">
        <v>10000</v>
      </c>
      <c r="F876" s="1151">
        <v>3573470</v>
      </c>
      <c r="G876" s="759" t="s">
        <v>6573</v>
      </c>
      <c r="H876" s="1021" t="s">
        <v>6089</v>
      </c>
      <c r="I876" s="1021"/>
      <c r="J876" s="1150" t="s">
        <v>6086</v>
      </c>
      <c r="K876" s="1152">
        <v>1</v>
      </c>
      <c r="L876" s="1151">
        <v>1</v>
      </c>
      <c r="M876" s="1164">
        <v>10000</v>
      </c>
      <c r="N876" s="1151"/>
      <c r="O876" s="1152"/>
      <c r="P876" s="1180"/>
    </row>
    <row r="877" spans="1:16" ht="11.45" customHeight="1" x14ac:dyDescent="0.2">
      <c r="A877" s="1179" t="s">
        <v>3915</v>
      </c>
      <c r="B877" s="1149" t="s">
        <v>13070</v>
      </c>
      <c r="C877" s="1149" t="s">
        <v>65</v>
      </c>
      <c r="D877" s="1150" t="s">
        <v>6574</v>
      </c>
      <c r="E877" s="1164">
        <v>4500</v>
      </c>
      <c r="F877" s="1151">
        <v>10515199</v>
      </c>
      <c r="G877" s="759" t="s">
        <v>6575</v>
      </c>
      <c r="H877" s="1021" t="s">
        <v>6576</v>
      </c>
      <c r="I877" s="1021"/>
      <c r="J877" s="1150" t="s">
        <v>6576</v>
      </c>
      <c r="K877" s="1152">
        <v>9</v>
      </c>
      <c r="L877" s="1151">
        <v>12</v>
      </c>
      <c r="M877" s="1164">
        <v>54000</v>
      </c>
      <c r="N877" s="1151">
        <v>11</v>
      </c>
      <c r="O877" s="1152">
        <v>6</v>
      </c>
      <c r="P877" s="1180">
        <v>27000</v>
      </c>
    </row>
    <row r="878" spans="1:16" ht="11.45" customHeight="1" x14ac:dyDescent="0.2">
      <c r="A878" s="1179" t="s">
        <v>3915</v>
      </c>
      <c r="B878" s="1149" t="s">
        <v>13070</v>
      </c>
      <c r="C878" s="1149" t="s">
        <v>65</v>
      </c>
      <c r="D878" s="1150" t="s">
        <v>6416</v>
      </c>
      <c r="E878" s="1164">
        <v>13000</v>
      </c>
      <c r="F878" s="1151">
        <v>10191903</v>
      </c>
      <c r="G878" s="759" t="s">
        <v>6577</v>
      </c>
      <c r="H878" s="1021" t="s">
        <v>6107</v>
      </c>
      <c r="I878" s="1021"/>
      <c r="J878" s="1150" t="s">
        <v>6086</v>
      </c>
      <c r="K878" s="1152">
        <v>2</v>
      </c>
      <c r="L878" s="1151">
        <v>4</v>
      </c>
      <c r="M878" s="1164">
        <v>51133</v>
      </c>
      <c r="N878" s="1151">
        <v>3</v>
      </c>
      <c r="O878" s="1152">
        <v>6</v>
      </c>
      <c r="P878" s="1180">
        <v>78000</v>
      </c>
    </row>
    <row r="879" spans="1:16" ht="11.45" customHeight="1" x14ac:dyDescent="0.2">
      <c r="A879" s="1179" t="s">
        <v>3915</v>
      </c>
      <c r="B879" s="1149" t="s">
        <v>13070</v>
      </c>
      <c r="C879" s="1149" t="s">
        <v>65</v>
      </c>
      <c r="D879" s="1150" t="s">
        <v>6273</v>
      </c>
      <c r="E879" s="1164">
        <v>11000</v>
      </c>
      <c r="F879" s="1151">
        <v>10191903</v>
      </c>
      <c r="G879" s="759" t="s">
        <v>6577</v>
      </c>
      <c r="H879" s="1021" t="s">
        <v>6107</v>
      </c>
      <c r="I879" s="1021"/>
      <c r="J879" s="1150" t="s">
        <v>6086</v>
      </c>
      <c r="K879" s="1152">
        <v>3</v>
      </c>
      <c r="L879" s="1151">
        <v>9</v>
      </c>
      <c r="M879" s="1164">
        <v>88733</v>
      </c>
      <c r="N879" s="1151"/>
      <c r="O879" s="1152"/>
      <c r="P879" s="1180"/>
    </row>
    <row r="880" spans="1:16" ht="11.45" customHeight="1" x14ac:dyDescent="0.2">
      <c r="A880" s="1179" t="s">
        <v>3915</v>
      </c>
      <c r="B880" s="1149" t="s">
        <v>13070</v>
      </c>
      <c r="C880" s="1149" t="s">
        <v>65</v>
      </c>
      <c r="D880" s="1150" t="s">
        <v>6578</v>
      </c>
      <c r="E880" s="1164">
        <v>11000</v>
      </c>
      <c r="F880" s="1151">
        <v>31672581</v>
      </c>
      <c r="G880" s="759" t="s">
        <v>6579</v>
      </c>
      <c r="H880" s="1021" t="s">
        <v>6089</v>
      </c>
      <c r="I880" s="1021"/>
      <c r="J880" s="1150" t="s">
        <v>6086</v>
      </c>
      <c r="K880" s="1152">
        <v>1</v>
      </c>
      <c r="L880" s="1151">
        <v>4</v>
      </c>
      <c r="M880" s="1164">
        <v>28600</v>
      </c>
      <c r="N880" s="1151"/>
      <c r="O880" s="1152"/>
      <c r="P880" s="1180"/>
    </row>
    <row r="881" spans="1:16" ht="11.45" customHeight="1" x14ac:dyDescent="0.2">
      <c r="A881" s="1179" t="s">
        <v>3915</v>
      </c>
      <c r="B881" s="1149" t="s">
        <v>13070</v>
      </c>
      <c r="C881" s="1149" t="s">
        <v>65</v>
      </c>
      <c r="D881" s="1150" t="s">
        <v>612</v>
      </c>
      <c r="E881" s="1164">
        <v>15000</v>
      </c>
      <c r="F881" s="1151">
        <v>31672581</v>
      </c>
      <c r="G881" s="759" t="s">
        <v>6580</v>
      </c>
      <c r="H881" s="1021" t="s">
        <v>6089</v>
      </c>
      <c r="I881" s="1021"/>
      <c r="J881" s="1150" t="s">
        <v>6086</v>
      </c>
      <c r="K881" s="1152">
        <v>1</v>
      </c>
      <c r="L881" s="1151">
        <v>3</v>
      </c>
      <c r="M881" s="1164">
        <v>39000</v>
      </c>
      <c r="N881" s="1151">
        <v>2</v>
      </c>
      <c r="O881" s="1152">
        <v>6</v>
      </c>
      <c r="P881" s="1180">
        <v>90000</v>
      </c>
    </row>
    <row r="882" spans="1:16" ht="11.45" customHeight="1" x14ac:dyDescent="0.2">
      <c r="A882" s="1179" t="s">
        <v>3915</v>
      </c>
      <c r="B882" s="1149" t="s">
        <v>13070</v>
      </c>
      <c r="C882" s="1149" t="s">
        <v>65</v>
      </c>
      <c r="D882" s="1150" t="s">
        <v>6581</v>
      </c>
      <c r="E882" s="1164">
        <v>12000</v>
      </c>
      <c r="F882" s="1151">
        <v>2843206</v>
      </c>
      <c r="G882" s="759" t="s">
        <v>6582</v>
      </c>
      <c r="H882" s="1021" t="s">
        <v>6114</v>
      </c>
      <c r="I882" s="1021"/>
      <c r="J882" s="1150" t="s">
        <v>6086</v>
      </c>
      <c r="K882" s="1152"/>
      <c r="L882" s="1151"/>
      <c r="M882" s="1164"/>
      <c r="N882" s="1151">
        <v>2</v>
      </c>
      <c r="O882" s="1152">
        <v>4</v>
      </c>
      <c r="P882" s="1180">
        <v>45600</v>
      </c>
    </row>
    <row r="883" spans="1:16" ht="11.45" customHeight="1" x14ac:dyDescent="0.2">
      <c r="A883" s="1179" t="s">
        <v>3915</v>
      </c>
      <c r="B883" s="1149" t="s">
        <v>13070</v>
      </c>
      <c r="C883" s="1149" t="s">
        <v>65</v>
      </c>
      <c r="D883" s="1150" t="s">
        <v>612</v>
      </c>
      <c r="E883" s="1164">
        <v>15000</v>
      </c>
      <c r="F883" s="1151">
        <v>7586011</v>
      </c>
      <c r="G883" s="759" t="s">
        <v>6583</v>
      </c>
      <c r="H883" s="1021" t="s">
        <v>6089</v>
      </c>
      <c r="I883" s="1021"/>
      <c r="J883" s="1150" t="s">
        <v>6086</v>
      </c>
      <c r="K883" s="1152">
        <v>1</v>
      </c>
      <c r="L883" s="1151">
        <v>1</v>
      </c>
      <c r="M883" s="1164">
        <v>11000</v>
      </c>
      <c r="N883" s="1151">
        <v>2</v>
      </c>
      <c r="O883" s="1152">
        <v>6</v>
      </c>
      <c r="P883" s="1180">
        <v>90000</v>
      </c>
    </row>
    <row r="884" spans="1:16" ht="11.45" customHeight="1" x14ac:dyDescent="0.2">
      <c r="A884" s="1179" t="s">
        <v>3915</v>
      </c>
      <c r="B884" s="1149" t="s">
        <v>13070</v>
      </c>
      <c r="C884" s="1149" t="s">
        <v>65</v>
      </c>
      <c r="D884" s="1150" t="s">
        <v>6083</v>
      </c>
      <c r="E884" s="1164">
        <v>12000</v>
      </c>
      <c r="F884" s="1151">
        <v>43040839</v>
      </c>
      <c r="G884" s="759" t="s">
        <v>6584</v>
      </c>
      <c r="H884" s="1021" t="s">
        <v>6085</v>
      </c>
      <c r="I884" s="1021"/>
      <c r="J884" s="1150" t="s">
        <v>6086</v>
      </c>
      <c r="K884" s="1152">
        <v>2</v>
      </c>
      <c r="L884" s="1151">
        <v>4</v>
      </c>
      <c r="M884" s="1164">
        <v>47200</v>
      </c>
      <c r="N884" s="1151">
        <v>2</v>
      </c>
      <c r="O884" s="1152">
        <v>1</v>
      </c>
      <c r="P884" s="1180">
        <v>10000</v>
      </c>
    </row>
    <row r="885" spans="1:16" ht="11.45" customHeight="1" x14ac:dyDescent="0.2">
      <c r="A885" s="1179" t="s">
        <v>3915</v>
      </c>
      <c r="B885" s="1149" t="s">
        <v>13070</v>
      </c>
      <c r="C885" s="1149" t="s">
        <v>65</v>
      </c>
      <c r="D885" s="1150" t="s">
        <v>617</v>
      </c>
      <c r="E885" s="1164">
        <v>13000</v>
      </c>
      <c r="F885" s="1151">
        <v>40309122</v>
      </c>
      <c r="G885" s="759" t="s">
        <v>6585</v>
      </c>
      <c r="H885" s="1021" t="s">
        <v>6089</v>
      </c>
      <c r="I885" s="1021"/>
      <c r="J885" s="1150" t="s">
        <v>6086</v>
      </c>
      <c r="K885" s="1152"/>
      <c r="L885" s="1151"/>
      <c r="M885" s="1164"/>
      <c r="N885" s="1151">
        <v>1</v>
      </c>
      <c r="O885" s="1152">
        <v>2</v>
      </c>
      <c r="P885" s="1180">
        <v>22100</v>
      </c>
    </row>
    <row r="886" spans="1:16" ht="11.45" customHeight="1" x14ac:dyDescent="0.2">
      <c r="A886" s="1179" t="s">
        <v>3915</v>
      </c>
      <c r="B886" s="1149" t="s">
        <v>13070</v>
      </c>
      <c r="C886" s="1149" t="s">
        <v>65</v>
      </c>
      <c r="D886" s="1150" t="s">
        <v>612</v>
      </c>
      <c r="E886" s="1164">
        <v>15000</v>
      </c>
      <c r="F886" s="1151">
        <v>40309122</v>
      </c>
      <c r="G886" s="759" t="s">
        <v>6585</v>
      </c>
      <c r="H886" s="1021" t="s">
        <v>6089</v>
      </c>
      <c r="I886" s="1021"/>
      <c r="J886" s="1150" t="s">
        <v>6086</v>
      </c>
      <c r="K886" s="1152">
        <v>1</v>
      </c>
      <c r="L886" s="1151">
        <v>2</v>
      </c>
      <c r="M886" s="1164">
        <v>18000</v>
      </c>
      <c r="N886" s="1151">
        <v>1</v>
      </c>
      <c r="O886" s="1152">
        <v>3</v>
      </c>
      <c r="P886" s="1180">
        <v>45000</v>
      </c>
    </row>
    <row r="887" spans="1:16" ht="11.45" customHeight="1" x14ac:dyDescent="0.2">
      <c r="A887" s="1179" t="s">
        <v>3915</v>
      </c>
      <c r="B887" s="1149" t="s">
        <v>13070</v>
      </c>
      <c r="C887" s="1149" t="s">
        <v>65</v>
      </c>
      <c r="D887" s="1150" t="s">
        <v>6586</v>
      </c>
      <c r="E887" s="1164">
        <v>12000</v>
      </c>
      <c r="F887" s="1151">
        <v>9998825</v>
      </c>
      <c r="G887" s="759" t="s">
        <v>6587</v>
      </c>
      <c r="H887" s="1021" t="s">
        <v>6235</v>
      </c>
      <c r="I887" s="1021"/>
      <c r="J887" s="1150" t="s">
        <v>6086</v>
      </c>
      <c r="K887" s="1152">
        <v>1</v>
      </c>
      <c r="L887" s="1151">
        <v>1</v>
      </c>
      <c r="M887" s="1164">
        <v>6800</v>
      </c>
      <c r="N887" s="1151">
        <v>2</v>
      </c>
      <c r="O887" s="1152">
        <v>6</v>
      </c>
      <c r="P887" s="1180">
        <v>72000</v>
      </c>
    </row>
    <row r="888" spans="1:16" ht="11.45" customHeight="1" x14ac:dyDescent="0.2">
      <c r="A888" s="1179" t="s">
        <v>3915</v>
      </c>
      <c r="B888" s="1149" t="s">
        <v>13070</v>
      </c>
      <c r="C888" s="1149" t="s">
        <v>65</v>
      </c>
      <c r="D888" s="1150" t="s">
        <v>6223</v>
      </c>
      <c r="E888" s="1164">
        <v>10000</v>
      </c>
      <c r="F888" s="1151">
        <v>43357897</v>
      </c>
      <c r="G888" s="759" t="s">
        <v>6588</v>
      </c>
      <c r="H888" s="1021" t="s">
        <v>6089</v>
      </c>
      <c r="I888" s="1021"/>
      <c r="J888" s="1150" t="s">
        <v>6086</v>
      </c>
      <c r="K888" s="1152"/>
      <c r="L888" s="1151"/>
      <c r="M888" s="1164"/>
      <c r="N888" s="1151">
        <v>3</v>
      </c>
      <c r="O888" s="1152">
        <v>6</v>
      </c>
      <c r="P888" s="1180">
        <v>54667</v>
      </c>
    </row>
    <row r="889" spans="1:16" ht="11.45" customHeight="1" x14ac:dyDescent="0.2">
      <c r="A889" s="1179" t="s">
        <v>3915</v>
      </c>
      <c r="B889" s="1149" t="s">
        <v>13070</v>
      </c>
      <c r="C889" s="1149" t="s">
        <v>65</v>
      </c>
      <c r="D889" s="1150" t="s">
        <v>6158</v>
      </c>
      <c r="E889" s="1164">
        <v>5500</v>
      </c>
      <c r="F889" s="1151">
        <v>40866881</v>
      </c>
      <c r="G889" s="759" t="s">
        <v>6589</v>
      </c>
      <c r="H889" s="1021" t="s">
        <v>6590</v>
      </c>
      <c r="I889" s="1021" t="s">
        <v>6127</v>
      </c>
      <c r="J889" s="1150"/>
      <c r="K889" s="1152">
        <v>1</v>
      </c>
      <c r="L889" s="1151">
        <v>1</v>
      </c>
      <c r="M889" s="1164">
        <v>5500</v>
      </c>
      <c r="N889" s="1151">
        <v>2</v>
      </c>
      <c r="O889" s="1152">
        <v>6</v>
      </c>
      <c r="P889" s="1180">
        <v>33000</v>
      </c>
    </row>
    <row r="890" spans="1:16" ht="11.45" customHeight="1" x14ac:dyDescent="0.2">
      <c r="A890" s="1179" t="s">
        <v>3915</v>
      </c>
      <c r="B890" s="1149" t="s">
        <v>13070</v>
      </c>
      <c r="C890" s="1149" t="s">
        <v>65</v>
      </c>
      <c r="D890" s="1150" t="s">
        <v>6185</v>
      </c>
      <c r="E890" s="1164">
        <v>12000</v>
      </c>
      <c r="F890" s="1151">
        <v>40382305</v>
      </c>
      <c r="G890" s="759" t="s">
        <v>6591</v>
      </c>
      <c r="H890" s="1021" t="s">
        <v>6107</v>
      </c>
      <c r="I890" s="1021"/>
      <c r="J890" s="1150" t="s">
        <v>6086</v>
      </c>
      <c r="K890" s="1152">
        <v>2</v>
      </c>
      <c r="L890" s="1151">
        <v>5</v>
      </c>
      <c r="M890" s="1164">
        <v>56000</v>
      </c>
      <c r="N890" s="1151">
        <v>3</v>
      </c>
      <c r="O890" s="1152">
        <v>6</v>
      </c>
      <c r="P890" s="1180">
        <v>72000</v>
      </c>
    </row>
    <row r="891" spans="1:16" ht="11.45" customHeight="1" x14ac:dyDescent="0.2">
      <c r="A891" s="1179" t="s">
        <v>3915</v>
      </c>
      <c r="B891" s="1149" t="s">
        <v>13070</v>
      </c>
      <c r="C891" s="1149" t="s">
        <v>65</v>
      </c>
      <c r="D891" s="1150" t="s">
        <v>6216</v>
      </c>
      <c r="E891" s="1164">
        <v>8000</v>
      </c>
      <c r="F891" s="1151">
        <v>40382305</v>
      </c>
      <c r="G891" s="759" t="s">
        <v>6592</v>
      </c>
      <c r="H891" s="1021" t="s">
        <v>6107</v>
      </c>
      <c r="I891" s="1021"/>
      <c r="J891" s="1150" t="s">
        <v>6086</v>
      </c>
      <c r="K891" s="1152">
        <v>2</v>
      </c>
      <c r="L891" s="1151">
        <v>8</v>
      </c>
      <c r="M891" s="1164">
        <v>58667</v>
      </c>
      <c r="N891" s="1151"/>
      <c r="O891" s="1152"/>
      <c r="P891" s="1180"/>
    </row>
    <row r="892" spans="1:16" ht="11.45" customHeight="1" x14ac:dyDescent="0.2">
      <c r="A892" s="1179" t="s">
        <v>3915</v>
      </c>
      <c r="B892" s="1149" t="s">
        <v>13070</v>
      </c>
      <c r="C892" s="1149" t="s">
        <v>65</v>
      </c>
      <c r="D892" s="1150" t="s">
        <v>615</v>
      </c>
      <c r="E892" s="1164">
        <v>14500</v>
      </c>
      <c r="F892" s="1151">
        <v>42290068</v>
      </c>
      <c r="G892" s="759" t="s">
        <v>6593</v>
      </c>
      <c r="H892" s="1021" t="s">
        <v>6594</v>
      </c>
      <c r="I892" s="1021" t="s">
        <v>6127</v>
      </c>
      <c r="J892" s="1150"/>
      <c r="K892" s="1152">
        <v>1</v>
      </c>
      <c r="L892" s="1151">
        <v>1</v>
      </c>
      <c r="M892" s="1164">
        <v>4833</v>
      </c>
      <c r="N892" s="1151">
        <v>1</v>
      </c>
      <c r="O892" s="1152">
        <v>3</v>
      </c>
      <c r="P892" s="1180">
        <v>33350</v>
      </c>
    </row>
    <row r="893" spans="1:16" ht="11.45" customHeight="1" x14ac:dyDescent="0.2">
      <c r="A893" s="1179" t="s">
        <v>3915</v>
      </c>
      <c r="B893" s="1149" t="s">
        <v>13070</v>
      </c>
      <c r="C893" s="1149" t="s">
        <v>65</v>
      </c>
      <c r="D893" s="1150" t="s">
        <v>612</v>
      </c>
      <c r="E893" s="1164">
        <v>15000</v>
      </c>
      <c r="F893" s="1151">
        <v>6637375</v>
      </c>
      <c r="G893" s="759" t="s">
        <v>6595</v>
      </c>
      <c r="H893" s="1021" t="s">
        <v>6107</v>
      </c>
      <c r="I893" s="1021"/>
      <c r="J893" s="1150" t="s">
        <v>6086</v>
      </c>
      <c r="K893" s="1152"/>
      <c r="L893" s="1151"/>
      <c r="M893" s="1164"/>
      <c r="N893" s="1151">
        <v>2</v>
      </c>
      <c r="O893" s="1152">
        <v>4</v>
      </c>
      <c r="P893" s="1180">
        <v>60000</v>
      </c>
    </row>
    <row r="894" spans="1:16" ht="11.45" customHeight="1" x14ac:dyDescent="0.2">
      <c r="A894" s="1179" t="s">
        <v>3915</v>
      </c>
      <c r="B894" s="1149" t="s">
        <v>13070</v>
      </c>
      <c r="C894" s="1149" t="s">
        <v>65</v>
      </c>
      <c r="D894" s="1150" t="s">
        <v>612</v>
      </c>
      <c r="E894" s="1164">
        <v>15000</v>
      </c>
      <c r="F894" s="1151">
        <v>6637375</v>
      </c>
      <c r="G894" s="759" t="s">
        <v>6595</v>
      </c>
      <c r="H894" s="1021" t="s">
        <v>6107</v>
      </c>
      <c r="I894" s="1021"/>
      <c r="J894" s="1150" t="s">
        <v>6086</v>
      </c>
      <c r="K894" s="1152">
        <v>1</v>
      </c>
      <c r="L894" s="1151">
        <v>1</v>
      </c>
      <c r="M894" s="1164">
        <v>12500</v>
      </c>
      <c r="N894" s="1151">
        <v>1</v>
      </c>
      <c r="O894" s="1152">
        <v>2</v>
      </c>
      <c r="P894" s="1180">
        <v>30000</v>
      </c>
    </row>
    <row r="895" spans="1:16" ht="11.45" customHeight="1" x14ac:dyDescent="0.2">
      <c r="A895" s="1179" t="s">
        <v>3915</v>
      </c>
      <c r="B895" s="1149" t="s">
        <v>13070</v>
      </c>
      <c r="C895" s="1149" t="s">
        <v>65</v>
      </c>
      <c r="D895" s="1150" t="s">
        <v>6132</v>
      </c>
      <c r="E895" s="1164">
        <v>8000</v>
      </c>
      <c r="F895" s="1151">
        <v>31665381</v>
      </c>
      <c r="G895" s="759" t="s">
        <v>6596</v>
      </c>
      <c r="H895" s="1021" t="s">
        <v>6089</v>
      </c>
      <c r="I895" s="1021"/>
      <c r="J895" s="1150" t="s">
        <v>6086</v>
      </c>
      <c r="K895" s="1152">
        <v>2</v>
      </c>
      <c r="L895" s="1151">
        <v>4</v>
      </c>
      <c r="M895" s="1164">
        <v>27733</v>
      </c>
      <c r="N895" s="1151">
        <v>3</v>
      </c>
      <c r="O895" s="1152">
        <v>6</v>
      </c>
      <c r="P895" s="1180">
        <v>48000</v>
      </c>
    </row>
    <row r="896" spans="1:16" ht="22.5" x14ac:dyDescent="0.2">
      <c r="A896" s="1179" t="s">
        <v>3915</v>
      </c>
      <c r="B896" s="1149" t="s">
        <v>13070</v>
      </c>
      <c r="C896" s="1149" t="s">
        <v>65</v>
      </c>
      <c r="D896" s="1150" t="s">
        <v>6597</v>
      </c>
      <c r="E896" s="1164">
        <v>9000</v>
      </c>
      <c r="F896" s="1151">
        <v>21527759</v>
      </c>
      <c r="G896" s="759" t="s">
        <v>6598</v>
      </c>
      <c r="H896" s="1021" t="s">
        <v>6101</v>
      </c>
      <c r="I896" s="1021"/>
      <c r="J896" s="1150" t="s">
        <v>6086</v>
      </c>
      <c r="K896" s="1152"/>
      <c r="L896" s="1151"/>
      <c r="M896" s="1164"/>
      <c r="N896" s="1151">
        <v>2</v>
      </c>
      <c r="O896" s="1152">
        <v>4</v>
      </c>
      <c r="P896" s="1180">
        <v>36000</v>
      </c>
    </row>
    <row r="897" spans="1:16" ht="12.6" customHeight="1" x14ac:dyDescent="0.2">
      <c r="A897" s="1179" t="s">
        <v>3915</v>
      </c>
      <c r="B897" s="1149" t="s">
        <v>13070</v>
      </c>
      <c r="C897" s="1149" t="s">
        <v>65</v>
      </c>
      <c r="D897" s="1150" t="s">
        <v>6599</v>
      </c>
      <c r="E897" s="1164">
        <v>10000</v>
      </c>
      <c r="F897" s="1151">
        <v>40398885</v>
      </c>
      <c r="G897" s="759" t="s">
        <v>6600</v>
      </c>
      <c r="H897" s="1021" t="s">
        <v>6117</v>
      </c>
      <c r="I897" s="1021"/>
      <c r="J897" s="1150" t="s">
        <v>6086</v>
      </c>
      <c r="K897" s="1152">
        <v>1</v>
      </c>
      <c r="L897" s="1151">
        <v>2</v>
      </c>
      <c r="M897" s="1164">
        <v>19000</v>
      </c>
      <c r="N897" s="1151">
        <v>4</v>
      </c>
      <c r="O897" s="1152">
        <v>6</v>
      </c>
      <c r="P897" s="1180">
        <v>60000</v>
      </c>
    </row>
    <row r="898" spans="1:16" ht="12.6" customHeight="1" x14ac:dyDescent="0.2">
      <c r="A898" s="1179" t="s">
        <v>3915</v>
      </c>
      <c r="B898" s="1149" t="s">
        <v>13070</v>
      </c>
      <c r="C898" s="1149" t="s">
        <v>65</v>
      </c>
      <c r="D898" s="1150" t="s">
        <v>6131</v>
      </c>
      <c r="E898" s="1164">
        <v>12000</v>
      </c>
      <c r="F898" s="1151">
        <v>41360354</v>
      </c>
      <c r="G898" s="759" t="s">
        <v>6601</v>
      </c>
      <c r="H898" s="1021" t="s">
        <v>6089</v>
      </c>
      <c r="I898" s="1021"/>
      <c r="J898" s="1150" t="s">
        <v>6086</v>
      </c>
      <c r="K898" s="1152"/>
      <c r="L898" s="1151"/>
      <c r="M898" s="1164"/>
      <c r="N898" s="1151">
        <v>2</v>
      </c>
      <c r="O898" s="1152">
        <v>4</v>
      </c>
      <c r="P898" s="1180">
        <v>36800</v>
      </c>
    </row>
    <row r="899" spans="1:16" ht="12.6" customHeight="1" x14ac:dyDescent="0.2">
      <c r="A899" s="1179" t="s">
        <v>3915</v>
      </c>
      <c r="B899" s="1149" t="s">
        <v>13070</v>
      </c>
      <c r="C899" s="1149" t="s">
        <v>65</v>
      </c>
      <c r="D899" s="1150" t="s">
        <v>6178</v>
      </c>
      <c r="E899" s="1164">
        <v>8000</v>
      </c>
      <c r="F899" s="1151">
        <v>43160042</v>
      </c>
      <c r="G899" s="759" t="s">
        <v>6602</v>
      </c>
      <c r="H899" s="1021" t="s">
        <v>6089</v>
      </c>
      <c r="I899" s="1021"/>
      <c r="J899" s="1150" t="s">
        <v>6086</v>
      </c>
      <c r="K899" s="1152">
        <v>1</v>
      </c>
      <c r="L899" s="1151">
        <v>1</v>
      </c>
      <c r="M899" s="1164">
        <v>6667</v>
      </c>
      <c r="N899" s="1151">
        <v>2</v>
      </c>
      <c r="O899" s="1152">
        <v>6</v>
      </c>
      <c r="P899" s="1180">
        <v>48000</v>
      </c>
    </row>
    <row r="900" spans="1:16" ht="12.6" customHeight="1" x14ac:dyDescent="0.2">
      <c r="A900" s="1179" t="s">
        <v>3915</v>
      </c>
      <c r="B900" s="1149" t="s">
        <v>13070</v>
      </c>
      <c r="C900" s="1149" t="s">
        <v>65</v>
      </c>
      <c r="D900" s="1150" t="s">
        <v>6158</v>
      </c>
      <c r="E900" s="1164">
        <v>5500</v>
      </c>
      <c r="F900" s="1151">
        <v>9452907</v>
      </c>
      <c r="G900" s="759" t="s">
        <v>6603</v>
      </c>
      <c r="H900" s="1021" t="s">
        <v>6101</v>
      </c>
      <c r="I900" s="1021" t="s">
        <v>6127</v>
      </c>
      <c r="J900" s="1150"/>
      <c r="K900" s="1152">
        <v>1</v>
      </c>
      <c r="L900" s="1151">
        <v>1</v>
      </c>
      <c r="M900" s="1164">
        <v>2383</v>
      </c>
      <c r="N900" s="1151"/>
      <c r="O900" s="1152"/>
      <c r="P900" s="1180"/>
    </row>
    <row r="901" spans="1:16" ht="12.6" customHeight="1" x14ac:dyDescent="0.2">
      <c r="A901" s="1179" t="s">
        <v>3915</v>
      </c>
      <c r="B901" s="1149" t="s">
        <v>13070</v>
      </c>
      <c r="C901" s="1149" t="s">
        <v>65</v>
      </c>
      <c r="D901" s="1150" t="s">
        <v>6372</v>
      </c>
      <c r="E901" s="1164">
        <v>11000</v>
      </c>
      <c r="F901" s="1151">
        <v>43379265</v>
      </c>
      <c r="G901" s="759" t="s">
        <v>6604</v>
      </c>
      <c r="H901" s="1021" t="s">
        <v>6089</v>
      </c>
      <c r="I901" s="1021"/>
      <c r="J901" s="1150" t="s">
        <v>6086</v>
      </c>
      <c r="K901" s="1152">
        <v>1</v>
      </c>
      <c r="L901" s="1151">
        <v>3</v>
      </c>
      <c r="M901" s="1164">
        <v>27867</v>
      </c>
      <c r="N901" s="1151">
        <v>2</v>
      </c>
      <c r="O901" s="1152">
        <v>6</v>
      </c>
      <c r="P901" s="1180">
        <v>66000</v>
      </c>
    </row>
    <row r="902" spans="1:16" ht="12.6" customHeight="1" x14ac:dyDescent="0.2">
      <c r="A902" s="1179" t="s">
        <v>3915</v>
      </c>
      <c r="B902" s="1149" t="s">
        <v>13070</v>
      </c>
      <c r="C902" s="1149" t="s">
        <v>65</v>
      </c>
      <c r="D902" s="1150" t="s">
        <v>6605</v>
      </c>
      <c r="E902" s="1164">
        <v>11000</v>
      </c>
      <c r="F902" s="1151">
        <v>40967846</v>
      </c>
      <c r="G902" s="759" t="s">
        <v>6606</v>
      </c>
      <c r="H902" s="1021" t="s">
        <v>6265</v>
      </c>
      <c r="I902" s="1021"/>
      <c r="J902" s="1150" t="s">
        <v>6086</v>
      </c>
      <c r="K902" s="1152">
        <v>1</v>
      </c>
      <c r="L902" s="1151">
        <v>1</v>
      </c>
      <c r="M902" s="1164">
        <v>10267</v>
      </c>
      <c r="N902" s="1151">
        <v>2</v>
      </c>
      <c r="O902" s="1152">
        <v>6</v>
      </c>
      <c r="P902" s="1180">
        <v>66000</v>
      </c>
    </row>
    <row r="903" spans="1:16" ht="12.6" customHeight="1" x14ac:dyDescent="0.2">
      <c r="A903" s="1179" t="s">
        <v>3915</v>
      </c>
      <c r="B903" s="1149" t="s">
        <v>13070</v>
      </c>
      <c r="C903" s="1149" t="s">
        <v>65</v>
      </c>
      <c r="D903" s="1150" t="s">
        <v>6167</v>
      </c>
      <c r="E903" s="1164">
        <v>7000</v>
      </c>
      <c r="F903" s="1151">
        <v>72921938</v>
      </c>
      <c r="G903" s="759" t="s">
        <v>6607</v>
      </c>
      <c r="H903" s="1021" t="s">
        <v>6117</v>
      </c>
      <c r="I903" s="1021" t="s">
        <v>6127</v>
      </c>
      <c r="J903" s="1150"/>
      <c r="K903" s="1152">
        <v>1</v>
      </c>
      <c r="L903" s="1151">
        <v>3</v>
      </c>
      <c r="M903" s="1164">
        <v>21000</v>
      </c>
      <c r="N903" s="1151">
        <v>2</v>
      </c>
      <c r="O903" s="1152">
        <v>6</v>
      </c>
      <c r="P903" s="1180">
        <v>42000</v>
      </c>
    </row>
    <row r="904" spans="1:16" ht="12.6" customHeight="1" x14ac:dyDescent="0.2">
      <c r="A904" s="1179" t="s">
        <v>3915</v>
      </c>
      <c r="B904" s="1149" t="s">
        <v>13070</v>
      </c>
      <c r="C904" s="1149" t="s">
        <v>65</v>
      </c>
      <c r="D904" s="1150" t="s">
        <v>6608</v>
      </c>
      <c r="E904" s="1164">
        <v>4000</v>
      </c>
      <c r="F904" s="1151">
        <v>72921938</v>
      </c>
      <c r="G904" s="759" t="s">
        <v>6607</v>
      </c>
      <c r="H904" s="1021" t="s">
        <v>6117</v>
      </c>
      <c r="I904" s="1021" t="s">
        <v>6127</v>
      </c>
      <c r="J904" s="1150"/>
      <c r="K904" s="1152">
        <v>3</v>
      </c>
      <c r="L904" s="1151">
        <v>10</v>
      </c>
      <c r="M904" s="1164">
        <v>36133</v>
      </c>
      <c r="N904" s="1151"/>
      <c r="O904" s="1152"/>
      <c r="P904" s="1180"/>
    </row>
    <row r="905" spans="1:16" ht="12.6" customHeight="1" x14ac:dyDescent="0.2">
      <c r="A905" s="1179" t="s">
        <v>3915</v>
      </c>
      <c r="B905" s="1149" t="s">
        <v>13070</v>
      </c>
      <c r="C905" s="1149" t="s">
        <v>65</v>
      </c>
      <c r="D905" s="1150" t="s">
        <v>6609</v>
      </c>
      <c r="E905" s="1164">
        <v>5000</v>
      </c>
      <c r="F905" s="1151">
        <v>44928931</v>
      </c>
      <c r="G905" s="759" t="s">
        <v>6610</v>
      </c>
      <c r="H905" s="1021" t="s">
        <v>6611</v>
      </c>
      <c r="I905" s="1021"/>
      <c r="J905" s="1150" t="s">
        <v>6086</v>
      </c>
      <c r="K905" s="1152">
        <v>2</v>
      </c>
      <c r="L905" s="1151">
        <v>4</v>
      </c>
      <c r="M905" s="1164">
        <v>20833</v>
      </c>
      <c r="N905" s="1151">
        <v>2</v>
      </c>
      <c r="O905" s="1152">
        <v>5</v>
      </c>
      <c r="P905" s="1180">
        <v>22167</v>
      </c>
    </row>
    <row r="906" spans="1:16" ht="12.6" customHeight="1" x14ac:dyDescent="0.2">
      <c r="A906" s="1179" t="s">
        <v>3915</v>
      </c>
      <c r="B906" s="1149" t="s">
        <v>13070</v>
      </c>
      <c r="C906" s="1149" t="s">
        <v>65</v>
      </c>
      <c r="D906" s="1150" t="s">
        <v>6105</v>
      </c>
      <c r="E906" s="1164">
        <v>8000</v>
      </c>
      <c r="F906" s="1151">
        <v>41555259</v>
      </c>
      <c r="G906" s="759" t="s">
        <v>6612</v>
      </c>
      <c r="H906" s="1021" t="s">
        <v>6089</v>
      </c>
      <c r="I906" s="1021"/>
      <c r="J906" s="1150" t="s">
        <v>6086</v>
      </c>
      <c r="K906" s="1152">
        <v>1</v>
      </c>
      <c r="L906" s="1151">
        <v>1</v>
      </c>
      <c r="M906" s="1164">
        <v>533</v>
      </c>
      <c r="N906" s="1151">
        <v>2</v>
      </c>
      <c r="O906" s="1152">
        <v>6</v>
      </c>
      <c r="P906" s="1180">
        <v>48000</v>
      </c>
    </row>
    <row r="907" spans="1:16" ht="12.6" customHeight="1" x14ac:dyDescent="0.2">
      <c r="A907" s="1179" t="s">
        <v>3915</v>
      </c>
      <c r="B907" s="1149" t="s">
        <v>13070</v>
      </c>
      <c r="C907" s="1149" t="s">
        <v>65</v>
      </c>
      <c r="D907" s="1150" t="s">
        <v>495</v>
      </c>
      <c r="E907" s="1164">
        <v>12000</v>
      </c>
      <c r="F907" s="1151">
        <v>80064853</v>
      </c>
      <c r="G907" s="759" t="s">
        <v>6613</v>
      </c>
      <c r="H907" s="1021" t="s">
        <v>6265</v>
      </c>
      <c r="I907" s="1021"/>
      <c r="J907" s="1150" t="s">
        <v>6086</v>
      </c>
      <c r="K907" s="1152">
        <v>1</v>
      </c>
      <c r="L907" s="1151">
        <v>2</v>
      </c>
      <c r="M907" s="1164">
        <v>13200</v>
      </c>
      <c r="N907" s="1151"/>
      <c r="O907" s="1152"/>
      <c r="P907" s="1180"/>
    </row>
    <row r="908" spans="1:16" ht="12.6" customHeight="1" x14ac:dyDescent="0.2">
      <c r="A908" s="1179" t="s">
        <v>3915</v>
      </c>
      <c r="B908" s="1149" t="s">
        <v>13070</v>
      </c>
      <c r="C908" s="1149" t="s">
        <v>65</v>
      </c>
      <c r="D908" s="1150" t="s">
        <v>6614</v>
      </c>
      <c r="E908" s="1164">
        <v>14000</v>
      </c>
      <c r="F908" s="1151">
        <v>7885562</v>
      </c>
      <c r="G908" s="759" t="s">
        <v>6615</v>
      </c>
      <c r="H908" s="1021" t="s">
        <v>6085</v>
      </c>
      <c r="I908" s="1021"/>
      <c r="J908" s="1150" t="s">
        <v>6086</v>
      </c>
      <c r="K908" s="1152">
        <v>1</v>
      </c>
      <c r="L908" s="1151">
        <v>1</v>
      </c>
      <c r="M908" s="1164">
        <v>14000</v>
      </c>
      <c r="N908" s="1151">
        <v>3</v>
      </c>
      <c r="O908" s="1152">
        <v>6</v>
      </c>
      <c r="P908" s="1180">
        <v>84000</v>
      </c>
    </row>
    <row r="909" spans="1:16" ht="12.6" customHeight="1" x14ac:dyDescent="0.2">
      <c r="A909" s="1179" t="s">
        <v>3915</v>
      </c>
      <c r="B909" s="1149" t="s">
        <v>13070</v>
      </c>
      <c r="C909" s="1149" t="s">
        <v>65</v>
      </c>
      <c r="D909" s="1150" t="s">
        <v>6438</v>
      </c>
      <c r="E909" s="1164">
        <v>5000</v>
      </c>
      <c r="F909" s="1151">
        <v>10284501</v>
      </c>
      <c r="G909" s="759" t="s">
        <v>6616</v>
      </c>
      <c r="H909" s="1021" t="s">
        <v>6140</v>
      </c>
      <c r="I909" s="1021" t="s">
        <v>6111</v>
      </c>
      <c r="J909" s="1150"/>
      <c r="K909" s="1152">
        <v>2</v>
      </c>
      <c r="L909" s="1151">
        <v>2</v>
      </c>
      <c r="M909" s="1164">
        <v>10000</v>
      </c>
      <c r="N909" s="1151"/>
      <c r="O909" s="1152"/>
      <c r="P909" s="1180"/>
    </row>
    <row r="910" spans="1:16" ht="12.6" customHeight="1" x14ac:dyDescent="0.2">
      <c r="A910" s="1179" t="s">
        <v>3915</v>
      </c>
      <c r="B910" s="1149" t="s">
        <v>13070</v>
      </c>
      <c r="C910" s="1149" t="s">
        <v>65</v>
      </c>
      <c r="D910" s="1150" t="s">
        <v>6617</v>
      </c>
      <c r="E910" s="1164">
        <v>5000</v>
      </c>
      <c r="F910" s="1151">
        <v>10284501</v>
      </c>
      <c r="G910" s="759" t="s">
        <v>6616</v>
      </c>
      <c r="H910" s="1021" t="s">
        <v>6140</v>
      </c>
      <c r="I910" s="1021" t="s">
        <v>6111</v>
      </c>
      <c r="J910" s="1150"/>
      <c r="K910" s="1152">
        <v>2</v>
      </c>
      <c r="L910" s="1151">
        <v>4</v>
      </c>
      <c r="M910" s="1164">
        <v>19500</v>
      </c>
      <c r="N910" s="1151">
        <v>4</v>
      </c>
      <c r="O910" s="1152">
        <v>6</v>
      </c>
      <c r="P910" s="1180">
        <v>30000</v>
      </c>
    </row>
    <row r="911" spans="1:16" ht="12.6" customHeight="1" x14ac:dyDescent="0.2">
      <c r="A911" s="1179" t="s">
        <v>3915</v>
      </c>
      <c r="B911" s="1149" t="s">
        <v>13070</v>
      </c>
      <c r="C911" s="1149" t="s">
        <v>65</v>
      </c>
      <c r="D911" s="1150" t="s">
        <v>612</v>
      </c>
      <c r="E911" s="1164">
        <v>15000</v>
      </c>
      <c r="F911" s="1151">
        <v>19250161</v>
      </c>
      <c r="G911" s="759" t="s">
        <v>6618</v>
      </c>
      <c r="H911" s="1021" t="s">
        <v>6107</v>
      </c>
      <c r="I911" s="1021"/>
      <c r="J911" s="1150" t="s">
        <v>6086</v>
      </c>
      <c r="K911" s="1152">
        <v>1</v>
      </c>
      <c r="L911" s="1151">
        <v>2</v>
      </c>
      <c r="M911" s="1164">
        <v>18500</v>
      </c>
      <c r="N911" s="1151">
        <v>4</v>
      </c>
      <c r="O911" s="1152">
        <v>6</v>
      </c>
      <c r="P911" s="1180">
        <v>90000</v>
      </c>
    </row>
    <row r="912" spans="1:16" ht="12.6" customHeight="1" x14ac:dyDescent="0.2">
      <c r="A912" s="1179" t="s">
        <v>3915</v>
      </c>
      <c r="B912" s="1149" t="s">
        <v>13070</v>
      </c>
      <c r="C912" s="1149" t="s">
        <v>65</v>
      </c>
      <c r="D912" s="1150" t="s">
        <v>6331</v>
      </c>
      <c r="E912" s="1164">
        <v>11000</v>
      </c>
      <c r="F912" s="1151">
        <v>40454105</v>
      </c>
      <c r="G912" s="759" t="s">
        <v>6619</v>
      </c>
      <c r="H912" s="1021" t="s">
        <v>6089</v>
      </c>
      <c r="I912" s="1021"/>
      <c r="J912" s="1150" t="s">
        <v>6086</v>
      </c>
      <c r="K912" s="1152"/>
      <c r="L912" s="1151"/>
      <c r="M912" s="1164"/>
      <c r="N912" s="1151">
        <v>2</v>
      </c>
      <c r="O912" s="1152">
        <v>6</v>
      </c>
      <c r="P912" s="1180">
        <v>65267</v>
      </c>
    </row>
    <row r="913" spans="1:16" ht="12.6" customHeight="1" x14ac:dyDescent="0.2">
      <c r="A913" s="1179" t="s">
        <v>3915</v>
      </c>
      <c r="B913" s="1149" t="s">
        <v>13070</v>
      </c>
      <c r="C913" s="1149" t="s">
        <v>65</v>
      </c>
      <c r="D913" s="1150" t="s">
        <v>6620</v>
      </c>
      <c r="E913" s="1164">
        <v>11000</v>
      </c>
      <c r="F913" s="1151">
        <v>41354827</v>
      </c>
      <c r="G913" s="759" t="s">
        <v>6621</v>
      </c>
      <c r="H913" s="1021" t="s">
        <v>6089</v>
      </c>
      <c r="I913" s="1021"/>
      <c r="J913" s="1150" t="s">
        <v>6086</v>
      </c>
      <c r="K913" s="1152">
        <v>1</v>
      </c>
      <c r="L913" s="1151">
        <v>2</v>
      </c>
      <c r="M913" s="1164">
        <v>24200</v>
      </c>
      <c r="N913" s="1151">
        <v>2</v>
      </c>
      <c r="O913" s="1152">
        <v>6</v>
      </c>
      <c r="P913" s="1180">
        <v>66000</v>
      </c>
    </row>
    <row r="914" spans="1:16" ht="12.6" customHeight="1" x14ac:dyDescent="0.2">
      <c r="A914" s="1179" t="s">
        <v>3915</v>
      </c>
      <c r="B914" s="1149" t="s">
        <v>13070</v>
      </c>
      <c r="C914" s="1149" t="s">
        <v>65</v>
      </c>
      <c r="D914" s="1150" t="s">
        <v>6487</v>
      </c>
      <c r="E914" s="1164">
        <v>12000</v>
      </c>
      <c r="F914" s="1151">
        <v>22762605</v>
      </c>
      <c r="G914" s="759" t="s">
        <v>6622</v>
      </c>
      <c r="H914" s="1021" t="s">
        <v>6089</v>
      </c>
      <c r="I914" s="1021"/>
      <c r="J914" s="1150" t="s">
        <v>6086</v>
      </c>
      <c r="K914" s="1152">
        <v>1</v>
      </c>
      <c r="L914" s="1151">
        <v>1</v>
      </c>
      <c r="M914" s="1164">
        <v>12000</v>
      </c>
      <c r="N914" s="1151"/>
      <c r="O914" s="1152"/>
      <c r="P914" s="1180"/>
    </row>
    <row r="915" spans="1:16" ht="12.6" customHeight="1" x14ac:dyDescent="0.2">
      <c r="A915" s="1179" t="s">
        <v>3915</v>
      </c>
      <c r="B915" s="1149" t="s">
        <v>13070</v>
      </c>
      <c r="C915" s="1149" t="s">
        <v>65</v>
      </c>
      <c r="D915" s="1150" t="s">
        <v>6223</v>
      </c>
      <c r="E915" s="1164">
        <v>10000</v>
      </c>
      <c r="F915" s="1151">
        <v>10627372</v>
      </c>
      <c r="G915" s="759" t="s">
        <v>6623</v>
      </c>
      <c r="H915" s="1021" t="s">
        <v>6107</v>
      </c>
      <c r="I915" s="1021"/>
      <c r="J915" s="1150" t="s">
        <v>6086</v>
      </c>
      <c r="K915" s="1152"/>
      <c r="L915" s="1151"/>
      <c r="M915" s="1164"/>
      <c r="N915" s="1151">
        <v>3</v>
      </c>
      <c r="O915" s="1152">
        <v>6</v>
      </c>
      <c r="P915" s="1180">
        <v>54667</v>
      </c>
    </row>
    <row r="916" spans="1:16" ht="22.5" x14ac:dyDescent="0.2">
      <c r="A916" s="1179" t="s">
        <v>3915</v>
      </c>
      <c r="B916" s="1149" t="s">
        <v>13070</v>
      </c>
      <c r="C916" s="1149" t="s">
        <v>65</v>
      </c>
      <c r="D916" s="1150" t="s">
        <v>6578</v>
      </c>
      <c r="E916" s="1164">
        <v>11000</v>
      </c>
      <c r="F916" s="1151">
        <v>2784842</v>
      </c>
      <c r="G916" s="759" t="s">
        <v>6624</v>
      </c>
      <c r="H916" s="1021" t="s">
        <v>6625</v>
      </c>
      <c r="I916" s="1021"/>
      <c r="J916" s="1150" t="s">
        <v>6086</v>
      </c>
      <c r="K916" s="1152">
        <v>1</v>
      </c>
      <c r="L916" s="1151">
        <v>1</v>
      </c>
      <c r="M916" s="1164">
        <v>9167</v>
      </c>
      <c r="N916" s="1151">
        <v>2</v>
      </c>
      <c r="O916" s="1152">
        <v>6</v>
      </c>
      <c r="P916" s="1180">
        <v>66000</v>
      </c>
    </row>
    <row r="917" spans="1:16" ht="22.5" x14ac:dyDescent="0.2">
      <c r="A917" s="1179" t="s">
        <v>3915</v>
      </c>
      <c r="B917" s="1149" t="s">
        <v>13070</v>
      </c>
      <c r="C917" s="1149" t="s">
        <v>65</v>
      </c>
      <c r="D917" s="1150" t="s">
        <v>6337</v>
      </c>
      <c r="E917" s="1164">
        <v>5000</v>
      </c>
      <c r="F917" s="1151">
        <v>44360995</v>
      </c>
      <c r="G917" s="759" t="s">
        <v>6626</v>
      </c>
      <c r="H917" s="1021" t="s">
        <v>6627</v>
      </c>
      <c r="I917" s="1021"/>
      <c r="J917" s="1150" t="s">
        <v>6086</v>
      </c>
      <c r="K917" s="1152"/>
      <c r="L917" s="1151"/>
      <c r="M917" s="1164"/>
      <c r="N917" s="1151">
        <v>2</v>
      </c>
      <c r="O917" s="1152">
        <v>5</v>
      </c>
      <c r="P917" s="1180">
        <v>20833</v>
      </c>
    </row>
    <row r="918" spans="1:16" ht="13.15" customHeight="1" x14ac:dyDescent="0.2">
      <c r="A918" s="1179" t="s">
        <v>3915</v>
      </c>
      <c r="B918" s="1149" t="s">
        <v>13070</v>
      </c>
      <c r="C918" s="1149" t="s">
        <v>65</v>
      </c>
      <c r="D918" s="1150" t="s">
        <v>6628</v>
      </c>
      <c r="E918" s="1164">
        <v>9000</v>
      </c>
      <c r="F918" s="1151">
        <v>40364692</v>
      </c>
      <c r="G918" s="759" t="s">
        <v>6629</v>
      </c>
      <c r="H918" s="1021" t="s">
        <v>6630</v>
      </c>
      <c r="I918" s="1021"/>
      <c r="J918" s="1150" t="s">
        <v>6086</v>
      </c>
      <c r="K918" s="1152"/>
      <c r="L918" s="1151"/>
      <c r="M918" s="1164"/>
      <c r="N918" s="1151">
        <v>3</v>
      </c>
      <c r="O918" s="1152">
        <v>6</v>
      </c>
      <c r="P918" s="1180">
        <v>52800</v>
      </c>
    </row>
    <row r="919" spans="1:16" ht="13.15" customHeight="1" x14ac:dyDescent="0.2">
      <c r="A919" s="1179" t="s">
        <v>3915</v>
      </c>
      <c r="B919" s="1149" t="s">
        <v>13070</v>
      </c>
      <c r="C919" s="1149" t="s">
        <v>65</v>
      </c>
      <c r="D919" s="1150" t="s">
        <v>6284</v>
      </c>
      <c r="E919" s="1164">
        <v>10000</v>
      </c>
      <c r="F919" s="1151">
        <v>44015396</v>
      </c>
      <c r="G919" s="759" t="s">
        <v>6631</v>
      </c>
      <c r="H919" s="1021" t="s">
        <v>6089</v>
      </c>
      <c r="I919" s="1021"/>
      <c r="J919" s="1150" t="s">
        <v>6086</v>
      </c>
      <c r="K919" s="1152">
        <v>1</v>
      </c>
      <c r="L919" s="1151">
        <v>4</v>
      </c>
      <c r="M919" s="1164">
        <v>35333</v>
      </c>
      <c r="N919" s="1151">
        <v>2</v>
      </c>
      <c r="O919" s="1152">
        <v>6</v>
      </c>
      <c r="P919" s="1180">
        <v>60000</v>
      </c>
    </row>
    <row r="920" spans="1:16" ht="13.15" customHeight="1" x14ac:dyDescent="0.2">
      <c r="A920" s="1179" t="s">
        <v>3915</v>
      </c>
      <c r="B920" s="1149" t="s">
        <v>13070</v>
      </c>
      <c r="C920" s="1149" t="s">
        <v>65</v>
      </c>
      <c r="D920" s="1150" t="s">
        <v>6278</v>
      </c>
      <c r="E920" s="1164">
        <v>10000</v>
      </c>
      <c r="F920" s="1151">
        <v>45946760</v>
      </c>
      <c r="G920" s="759" t="s">
        <v>6632</v>
      </c>
      <c r="H920" s="1021" t="s">
        <v>6089</v>
      </c>
      <c r="I920" s="1021"/>
      <c r="J920" s="1150" t="s">
        <v>6086</v>
      </c>
      <c r="K920" s="1152">
        <v>1</v>
      </c>
      <c r="L920" s="1151">
        <v>2</v>
      </c>
      <c r="M920" s="1164">
        <v>23000</v>
      </c>
      <c r="N920" s="1151">
        <v>2</v>
      </c>
      <c r="O920" s="1152">
        <v>6</v>
      </c>
      <c r="P920" s="1180">
        <v>60000</v>
      </c>
    </row>
    <row r="921" spans="1:16" ht="13.15" customHeight="1" x14ac:dyDescent="0.2">
      <c r="A921" s="1179" t="s">
        <v>3915</v>
      </c>
      <c r="B921" s="1149" t="s">
        <v>13070</v>
      </c>
      <c r="C921" s="1149" t="s">
        <v>65</v>
      </c>
      <c r="D921" s="1150" t="s">
        <v>6152</v>
      </c>
      <c r="E921" s="1164">
        <v>10000</v>
      </c>
      <c r="F921" s="1151">
        <v>41010946</v>
      </c>
      <c r="G921" s="759" t="s">
        <v>6633</v>
      </c>
      <c r="H921" s="1021" t="s">
        <v>6089</v>
      </c>
      <c r="I921" s="1021"/>
      <c r="J921" s="1150" t="s">
        <v>6086</v>
      </c>
      <c r="K921" s="1152">
        <v>3</v>
      </c>
      <c r="L921" s="1151">
        <v>6</v>
      </c>
      <c r="M921" s="1164">
        <v>56333</v>
      </c>
      <c r="N921" s="1151">
        <v>5</v>
      </c>
      <c r="O921" s="1152">
        <v>6</v>
      </c>
      <c r="P921" s="1180">
        <v>60000</v>
      </c>
    </row>
    <row r="922" spans="1:16" ht="13.15" customHeight="1" x14ac:dyDescent="0.2">
      <c r="A922" s="1179" t="s">
        <v>3915</v>
      </c>
      <c r="B922" s="1149" t="s">
        <v>13070</v>
      </c>
      <c r="C922" s="1149" t="s">
        <v>65</v>
      </c>
      <c r="D922" s="1150" t="s">
        <v>6273</v>
      </c>
      <c r="E922" s="1164">
        <v>11000</v>
      </c>
      <c r="F922" s="1151">
        <v>10100411</v>
      </c>
      <c r="G922" s="759" t="s">
        <v>6634</v>
      </c>
      <c r="H922" s="1021" t="s">
        <v>6089</v>
      </c>
      <c r="I922" s="1021"/>
      <c r="J922" s="1150" t="s">
        <v>6086</v>
      </c>
      <c r="K922" s="1152">
        <v>7</v>
      </c>
      <c r="L922" s="1151">
        <v>12</v>
      </c>
      <c r="M922" s="1164">
        <v>132000</v>
      </c>
      <c r="N922" s="1151">
        <v>9</v>
      </c>
      <c r="O922" s="1152">
        <v>6</v>
      </c>
      <c r="P922" s="1180">
        <v>66000</v>
      </c>
    </row>
    <row r="923" spans="1:16" ht="13.15" customHeight="1" x14ac:dyDescent="0.2">
      <c r="A923" s="1179" t="s">
        <v>3915</v>
      </c>
      <c r="B923" s="1149" t="s">
        <v>13070</v>
      </c>
      <c r="C923" s="1149" t="s">
        <v>65</v>
      </c>
      <c r="D923" s="1150" t="s">
        <v>6496</v>
      </c>
      <c r="E923" s="1164">
        <v>12000</v>
      </c>
      <c r="F923" s="1151">
        <v>42248497</v>
      </c>
      <c r="G923" s="759" t="s">
        <v>6635</v>
      </c>
      <c r="H923" s="1021" t="s">
        <v>6498</v>
      </c>
      <c r="I923" s="1021"/>
      <c r="J923" s="1150" t="s">
        <v>6086</v>
      </c>
      <c r="K923" s="1152"/>
      <c r="L923" s="1151"/>
      <c r="M923" s="1164"/>
      <c r="N923" s="1151">
        <v>2</v>
      </c>
      <c r="O923" s="1152">
        <v>4</v>
      </c>
      <c r="P923" s="1180">
        <v>45600</v>
      </c>
    </row>
    <row r="924" spans="1:16" ht="13.15" customHeight="1" x14ac:dyDescent="0.2">
      <c r="A924" s="1179" t="s">
        <v>3915</v>
      </c>
      <c r="B924" s="1149" t="s">
        <v>13070</v>
      </c>
      <c r="C924" s="1149" t="s">
        <v>65</v>
      </c>
      <c r="D924" s="1150" t="s">
        <v>6158</v>
      </c>
      <c r="E924" s="1164">
        <v>5500</v>
      </c>
      <c r="F924" s="1151">
        <v>9907164</v>
      </c>
      <c r="G924" s="759" t="s">
        <v>6636</v>
      </c>
      <c r="H924" s="1021" t="s">
        <v>6101</v>
      </c>
      <c r="I924" s="1021"/>
      <c r="J924" s="1150" t="s">
        <v>6086</v>
      </c>
      <c r="K924" s="1152">
        <v>1</v>
      </c>
      <c r="L924" s="1151">
        <v>2</v>
      </c>
      <c r="M924" s="1164">
        <v>6600</v>
      </c>
      <c r="N924" s="1151">
        <v>2</v>
      </c>
      <c r="O924" s="1152">
        <v>6</v>
      </c>
      <c r="P924" s="1180">
        <v>33000</v>
      </c>
    </row>
    <row r="925" spans="1:16" ht="13.15" customHeight="1" x14ac:dyDescent="0.2">
      <c r="A925" s="1179" t="s">
        <v>3915</v>
      </c>
      <c r="B925" s="1149" t="s">
        <v>13070</v>
      </c>
      <c r="C925" s="1149" t="s">
        <v>65</v>
      </c>
      <c r="D925" s="1150" t="s">
        <v>6260</v>
      </c>
      <c r="E925" s="1164">
        <v>10000</v>
      </c>
      <c r="F925" s="1151">
        <v>44931035</v>
      </c>
      <c r="G925" s="759" t="s">
        <v>6637</v>
      </c>
      <c r="H925" s="1021" t="s">
        <v>6148</v>
      </c>
      <c r="I925" s="1021"/>
      <c r="J925" s="1150" t="s">
        <v>6086</v>
      </c>
      <c r="K925" s="1152">
        <v>1</v>
      </c>
      <c r="L925" s="1151">
        <v>3</v>
      </c>
      <c r="M925" s="1164">
        <v>31000</v>
      </c>
      <c r="N925" s="1151">
        <v>2</v>
      </c>
      <c r="O925" s="1152">
        <v>1</v>
      </c>
      <c r="P925" s="1180">
        <v>10000</v>
      </c>
    </row>
    <row r="926" spans="1:16" ht="13.15" customHeight="1" x14ac:dyDescent="0.2">
      <c r="A926" s="1179" t="s">
        <v>3915</v>
      </c>
      <c r="B926" s="1149" t="s">
        <v>13070</v>
      </c>
      <c r="C926" s="1149" t="s">
        <v>65</v>
      </c>
      <c r="D926" s="1150" t="s">
        <v>6223</v>
      </c>
      <c r="E926" s="1164">
        <v>10000</v>
      </c>
      <c r="F926" s="1151">
        <v>2722010</v>
      </c>
      <c r="G926" s="759" t="s">
        <v>6638</v>
      </c>
      <c r="H926" s="1021" t="s">
        <v>6089</v>
      </c>
      <c r="I926" s="1021"/>
      <c r="J926" s="1150" t="s">
        <v>6086</v>
      </c>
      <c r="K926" s="1152"/>
      <c r="L926" s="1151"/>
      <c r="M926" s="1164"/>
      <c r="N926" s="1151">
        <v>3</v>
      </c>
      <c r="O926" s="1152">
        <v>6</v>
      </c>
      <c r="P926" s="1180">
        <v>54667</v>
      </c>
    </row>
    <row r="927" spans="1:16" ht="13.15" customHeight="1" x14ac:dyDescent="0.2">
      <c r="A927" s="1179" t="s">
        <v>3915</v>
      </c>
      <c r="B927" s="1149" t="s">
        <v>13070</v>
      </c>
      <c r="C927" s="1149" t="s">
        <v>65</v>
      </c>
      <c r="D927" s="1150" t="s">
        <v>6176</v>
      </c>
      <c r="E927" s="1164">
        <v>12000</v>
      </c>
      <c r="F927" s="1151">
        <v>6904452</v>
      </c>
      <c r="G927" s="759" t="s">
        <v>6639</v>
      </c>
      <c r="H927" s="1021" t="s">
        <v>6089</v>
      </c>
      <c r="I927" s="1021"/>
      <c r="J927" s="1150" t="s">
        <v>6086</v>
      </c>
      <c r="K927" s="1152">
        <v>2</v>
      </c>
      <c r="L927" s="1151">
        <v>5</v>
      </c>
      <c r="M927" s="1164">
        <v>56400</v>
      </c>
      <c r="N927" s="1151">
        <v>3</v>
      </c>
      <c r="O927" s="1152">
        <v>5</v>
      </c>
      <c r="P927" s="1180">
        <v>54800</v>
      </c>
    </row>
    <row r="928" spans="1:16" ht="13.15" customHeight="1" x14ac:dyDescent="0.2">
      <c r="A928" s="1179" t="s">
        <v>3915</v>
      </c>
      <c r="B928" s="1149" t="s">
        <v>13070</v>
      </c>
      <c r="C928" s="1149" t="s">
        <v>65</v>
      </c>
      <c r="D928" s="1150" t="s">
        <v>6152</v>
      </c>
      <c r="E928" s="1164">
        <v>10000</v>
      </c>
      <c r="F928" s="1151">
        <v>70576857</v>
      </c>
      <c r="G928" s="759" t="s">
        <v>6640</v>
      </c>
      <c r="H928" s="1021" t="s">
        <v>6089</v>
      </c>
      <c r="I928" s="1021"/>
      <c r="J928" s="1150" t="s">
        <v>6086</v>
      </c>
      <c r="K928" s="1152">
        <v>3</v>
      </c>
      <c r="L928" s="1151">
        <v>6</v>
      </c>
      <c r="M928" s="1164">
        <v>56333</v>
      </c>
      <c r="N928" s="1151">
        <v>5</v>
      </c>
      <c r="O928" s="1152">
        <v>6</v>
      </c>
      <c r="P928" s="1180">
        <v>60000</v>
      </c>
    </row>
    <row r="929" spans="1:16" ht="13.15" customHeight="1" x14ac:dyDescent="0.2">
      <c r="A929" s="1179" t="s">
        <v>3915</v>
      </c>
      <c r="B929" s="1149" t="s">
        <v>13070</v>
      </c>
      <c r="C929" s="1149" t="s">
        <v>65</v>
      </c>
      <c r="D929" s="1150" t="s">
        <v>615</v>
      </c>
      <c r="E929" s="1164">
        <v>14500</v>
      </c>
      <c r="F929" s="1151">
        <v>7603276</v>
      </c>
      <c r="G929" s="759" t="s">
        <v>6641</v>
      </c>
      <c r="H929" s="1021" t="s">
        <v>6117</v>
      </c>
      <c r="I929" s="1021" t="s">
        <v>6127</v>
      </c>
      <c r="J929" s="1150"/>
      <c r="K929" s="1152">
        <v>1</v>
      </c>
      <c r="L929" s="1151">
        <v>11</v>
      </c>
      <c r="M929" s="1164">
        <v>157567</v>
      </c>
      <c r="N929" s="1151">
        <v>1</v>
      </c>
      <c r="O929" s="1152">
        <v>2</v>
      </c>
      <c r="P929" s="1180">
        <v>29000</v>
      </c>
    </row>
    <row r="930" spans="1:16" ht="13.15" customHeight="1" x14ac:dyDescent="0.2">
      <c r="A930" s="1179" t="s">
        <v>3915</v>
      </c>
      <c r="B930" s="1149" t="s">
        <v>13070</v>
      </c>
      <c r="C930" s="1149" t="s">
        <v>65</v>
      </c>
      <c r="D930" s="1150" t="s">
        <v>6642</v>
      </c>
      <c r="E930" s="1164">
        <v>14000</v>
      </c>
      <c r="F930" s="1151">
        <v>7603276</v>
      </c>
      <c r="G930" s="759" t="s">
        <v>6641</v>
      </c>
      <c r="H930" s="1021" t="s">
        <v>6117</v>
      </c>
      <c r="I930" s="1021" t="s">
        <v>6127</v>
      </c>
      <c r="J930" s="1150"/>
      <c r="K930" s="1152">
        <v>1</v>
      </c>
      <c r="L930" s="1151">
        <v>2</v>
      </c>
      <c r="M930" s="1164">
        <v>15400</v>
      </c>
      <c r="N930" s="1151"/>
      <c r="O930" s="1152"/>
      <c r="P930" s="1180"/>
    </row>
    <row r="931" spans="1:16" ht="13.15" customHeight="1" x14ac:dyDescent="0.2">
      <c r="A931" s="1179" t="s">
        <v>3915</v>
      </c>
      <c r="B931" s="1149" t="s">
        <v>13070</v>
      </c>
      <c r="C931" s="1149" t="s">
        <v>65</v>
      </c>
      <c r="D931" s="1150" t="s">
        <v>6643</v>
      </c>
      <c r="E931" s="1164">
        <v>15600</v>
      </c>
      <c r="F931" s="1151">
        <v>3473384</v>
      </c>
      <c r="G931" s="759" t="s">
        <v>6644</v>
      </c>
      <c r="H931" s="1021" t="s">
        <v>6089</v>
      </c>
      <c r="I931" s="1021"/>
      <c r="J931" s="1150" t="s">
        <v>6086</v>
      </c>
      <c r="K931" s="1152">
        <v>1</v>
      </c>
      <c r="L931" s="1151">
        <v>3</v>
      </c>
      <c r="M931" s="1164">
        <v>31720</v>
      </c>
      <c r="N931" s="1151"/>
      <c r="O931" s="1152"/>
      <c r="P931" s="1180"/>
    </row>
    <row r="932" spans="1:16" ht="13.15" customHeight="1" x14ac:dyDescent="0.2">
      <c r="A932" s="1179" t="s">
        <v>3915</v>
      </c>
      <c r="B932" s="1149" t="s">
        <v>13070</v>
      </c>
      <c r="C932" s="1149" t="s">
        <v>65</v>
      </c>
      <c r="D932" s="1150" t="s">
        <v>6645</v>
      </c>
      <c r="E932" s="1164">
        <v>14500</v>
      </c>
      <c r="F932" s="1151">
        <v>3473384</v>
      </c>
      <c r="G932" s="759" t="s">
        <v>6644</v>
      </c>
      <c r="H932" s="1021" t="s">
        <v>6089</v>
      </c>
      <c r="I932" s="1021"/>
      <c r="J932" s="1150" t="s">
        <v>6086</v>
      </c>
      <c r="K932" s="1152">
        <v>1</v>
      </c>
      <c r="L932" s="1151">
        <v>10</v>
      </c>
      <c r="M932" s="1164">
        <v>145000</v>
      </c>
      <c r="N932" s="1151">
        <v>1</v>
      </c>
      <c r="O932" s="1152">
        <v>6</v>
      </c>
      <c r="P932" s="1180">
        <v>87000</v>
      </c>
    </row>
    <row r="933" spans="1:16" ht="13.15" customHeight="1" x14ac:dyDescent="0.2">
      <c r="A933" s="1179" t="s">
        <v>3915</v>
      </c>
      <c r="B933" s="1149" t="s">
        <v>13070</v>
      </c>
      <c r="C933" s="1149" t="s">
        <v>65</v>
      </c>
      <c r="D933" s="1150" t="s">
        <v>6646</v>
      </c>
      <c r="E933" s="1164">
        <v>12000</v>
      </c>
      <c r="F933" s="1151">
        <v>7498595</v>
      </c>
      <c r="G933" s="759" t="s">
        <v>6647</v>
      </c>
      <c r="H933" s="1021" t="s">
        <v>6085</v>
      </c>
      <c r="I933" s="1021"/>
      <c r="J933" s="1150" t="s">
        <v>6086</v>
      </c>
      <c r="K933" s="1152">
        <v>1</v>
      </c>
      <c r="L933" s="1151">
        <v>1</v>
      </c>
      <c r="M933" s="1164">
        <v>6000</v>
      </c>
      <c r="N933" s="1151">
        <v>3</v>
      </c>
      <c r="O933" s="1152">
        <v>6</v>
      </c>
      <c r="P933" s="1180">
        <v>72000</v>
      </c>
    </row>
    <row r="934" spans="1:16" ht="13.15" customHeight="1" x14ac:dyDescent="0.2">
      <c r="A934" s="1179" t="s">
        <v>3915</v>
      </c>
      <c r="B934" s="1149" t="s">
        <v>13070</v>
      </c>
      <c r="C934" s="1149" t="s">
        <v>65</v>
      </c>
      <c r="D934" s="1150" t="s">
        <v>6284</v>
      </c>
      <c r="E934" s="1164">
        <v>8000</v>
      </c>
      <c r="F934" s="1151">
        <v>26706256</v>
      </c>
      <c r="G934" s="759" t="s">
        <v>6648</v>
      </c>
      <c r="H934" s="1021" t="s">
        <v>6089</v>
      </c>
      <c r="I934" s="1021"/>
      <c r="J934" s="1150" t="s">
        <v>6086</v>
      </c>
      <c r="K934" s="1152">
        <v>2</v>
      </c>
      <c r="L934" s="1151">
        <v>4</v>
      </c>
      <c r="M934" s="1164">
        <v>27733</v>
      </c>
      <c r="N934" s="1151">
        <v>4</v>
      </c>
      <c r="O934" s="1152">
        <v>6</v>
      </c>
      <c r="P934" s="1180">
        <v>48000</v>
      </c>
    </row>
    <row r="935" spans="1:16" ht="13.15" customHeight="1" x14ac:dyDescent="0.2">
      <c r="A935" s="1179" t="s">
        <v>3915</v>
      </c>
      <c r="B935" s="1149" t="s">
        <v>13070</v>
      </c>
      <c r="C935" s="1149" t="s">
        <v>65</v>
      </c>
      <c r="D935" s="1150" t="s">
        <v>6152</v>
      </c>
      <c r="E935" s="1164">
        <v>10000</v>
      </c>
      <c r="F935" s="1151">
        <v>32733871</v>
      </c>
      <c r="G935" s="759" t="s">
        <v>6649</v>
      </c>
      <c r="H935" s="1021" t="s">
        <v>6089</v>
      </c>
      <c r="I935" s="1021"/>
      <c r="J935" s="1150" t="s">
        <v>6086</v>
      </c>
      <c r="K935" s="1152">
        <v>2</v>
      </c>
      <c r="L935" s="1151">
        <v>4</v>
      </c>
      <c r="M935" s="1164">
        <v>42667</v>
      </c>
      <c r="N935" s="1151">
        <v>4</v>
      </c>
      <c r="O935" s="1152">
        <v>6</v>
      </c>
      <c r="P935" s="1180">
        <v>60000</v>
      </c>
    </row>
    <row r="936" spans="1:16" ht="13.15" customHeight="1" x14ac:dyDescent="0.2">
      <c r="A936" s="1179" t="s">
        <v>3915</v>
      </c>
      <c r="B936" s="1149" t="s">
        <v>13070</v>
      </c>
      <c r="C936" s="1149" t="s">
        <v>65</v>
      </c>
      <c r="D936" s="1150" t="s">
        <v>6337</v>
      </c>
      <c r="E936" s="1164">
        <v>5000</v>
      </c>
      <c r="F936" s="1151">
        <v>46778939</v>
      </c>
      <c r="G936" s="759" t="s">
        <v>6650</v>
      </c>
      <c r="H936" s="1021" t="s">
        <v>6101</v>
      </c>
      <c r="I936" s="1021"/>
      <c r="J936" s="1150" t="s">
        <v>6086</v>
      </c>
      <c r="K936" s="1152"/>
      <c r="L936" s="1151"/>
      <c r="M936" s="1164"/>
      <c r="N936" s="1151">
        <v>2</v>
      </c>
      <c r="O936" s="1152">
        <v>6</v>
      </c>
      <c r="P936" s="1180">
        <v>29667</v>
      </c>
    </row>
    <row r="937" spans="1:16" ht="13.15" customHeight="1" x14ac:dyDescent="0.2">
      <c r="A937" s="1179" t="s">
        <v>3915</v>
      </c>
      <c r="B937" s="1149" t="s">
        <v>13070</v>
      </c>
      <c r="C937" s="1149" t="s">
        <v>65</v>
      </c>
      <c r="D937" s="1150" t="s">
        <v>6223</v>
      </c>
      <c r="E937" s="1164">
        <v>10000</v>
      </c>
      <c r="F937" s="1151">
        <v>41123713</v>
      </c>
      <c r="G937" s="759" t="s">
        <v>6651</v>
      </c>
      <c r="H937" s="1021" t="s">
        <v>6107</v>
      </c>
      <c r="I937" s="1021"/>
      <c r="J937" s="1150" t="s">
        <v>6086</v>
      </c>
      <c r="K937" s="1152"/>
      <c r="L937" s="1151"/>
      <c r="M937" s="1164"/>
      <c r="N937" s="1151">
        <v>3</v>
      </c>
      <c r="O937" s="1152">
        <v>6</v>
      </c>
      <c r="P937" s="1180">
        <v>54667</v>
      </c>
    </row>
    <row r="938" spans="1:16" ht="13.15" customHeight="1" x14ac:dyDescent="0.2">
      <c r="A938" s="1179" t="s">
        <v>3915</v>
      </c>
      <c r="B938" s="1149" t="s">
        <v>13070</v>
      </c>
      <c r="C938" s="1149" t="s">
        <v>65</v>
      </c>
      <c r="D938" s="1150" t="s">
        <v>6578</v>
      </c>
      <c r="E938" s="1164">
        <v>11000</v>
      </c>
      <c r="F938" s="1151">
        <v>16736475</v>
      </c>
      <c r="G938" s="759" t="s">
        <v>6652</v>
      </c>
      <c r="H938" s="1021" t="s">
        <v>6089</v>
      </c>
      <c r="I938" s="1021"/>
      <c r="J938" s="1150" t="s">
        <v>6086</v>
      </c>
      <c r="K938" s="1152">
        <v>1</v>
      </c>
      <c r="L938" s="1151">
        <v>4</v>
      </c>
      <c r="M938" s="1164">
        <v>33367</v>
      </c>
      <c r="N938" s="1151"/>
      <c r="O938" s="1152"/>
      <c r="P938" s="1180"/>
    </row>
    <row r="939" spans="1:16" ht="13.15" customHeight="1" x14ac:dyDescent="0.2">
      <c r="A939" s="1179" t="s">
        <v>3915</v>
      </c>
      <c r="B939" s="1149" t="s">
        <v>13070</v>
      </c>
      <c r="C939" s="1149" t="s">
        <v>65</v>
      </c>
      <c r="D939" s="1150" t="s">
        <v>6152</v>
      </c>
      <c r="E939" s="1164">
        <v>10000</v>
      </c>
      <c r="F939" s="1151">
        <v>40324564</v>
      </c>
      <c r="G939" s="759" t="s">
        <v>6653</v>
      </c>
      <c r="H939" s="1021" t="s">
        <v>6107</v>
      </c>
      <c r="I939" s="1021"/>
      <c r="J939" s="1150" t="s">
        <v>6086</v>
      </c>
      <c r="K939" s="1152">
        <v>2</v>
      </c>
      <c r="L939" s="1151">
        <v>5</v>
      </c>
      <c r="M939" s="1164">
        <v>46667</v>
      </c>
      <c r="N939" s="1151">
        <v>5</v>
      </c>
      <c r="O939" s="1152">
        <v>6</v>
      </c>
      <c r="P939" s="1180">
        <v>60000</v>
      </c>
    </row>
    <row r="940" spans="1:16" ht="13.15" customHeight="1" x14ac:dyDescent="0.2">
      <c r="A940" s="1179" t="s">
        <v>3915</v>
      </c>
      <c r="B940" s="1149" t="s">
        <v>13070</v>
      </c>
      <c r="C940" s="1149" t="s">
        <v>65</v>
      </c>
      <c r="D940" s="1150" t="s">
        <v>6654</v>
      </c>
      <c r="E940" s="1164">
        <v>8000</v>
      </c>
      <c r="F940" s="1151">
        <v>46944073</v>
      </c>
      <c r="G940" s="759" t="s">
        <v>6655</v>
      </c>
      <c r="H940" s="1021" t="s">
        <v>6085</v>
      </c>
      <c r="I940" s="1021" t="s">
        <v>6127</v>
      </c>
      <c r="J940" s="1150"/>
      <c r="K940" s="1152">
        <v>1</v>
      </c>
      <c r="L940" s="1151">
        <v>1</v>
      </c>
      <c r="M940" s="1164">
        <v>5600</v>
      </c>
      <c r="N940" s="1151">
        <v>3</v>
      </c>
      <c r="O940" s="1152">
        <v>6</v>
      </c>
      <c r="P940" s="1180">
        <v>48000</v>
      </c>
    </row>
    <row r="941" spans="1:16" ht="13.15" customHeight="1" x14ac:dyDescent="0.2">
      <c r="A941" s="1179" t="s">
        <v>3915</v>
      </c>
      <c r="B941" s="1149" t="s">
        <v>13070</v>
      </c>
      <c r="C941" s="1149" t="s">
        <v>65</v>
      </c>
      <c r="D941" s="1150" t="s">
        <v>6656</v>
      </c>
      <c r="E941" s="1164">
        <v>12000</v>
      </c>
      <c r="F941" s="1151">
        <v>9467709</v>
      </c>
      <c r="G941" s="759" t="s">
        <v>6657</v>
      </c>
      <c r="H941" s="1021" t="s">
        <v>6101</v>
      </c>
      <c r="I941" s="1021"/>
      <c r="J941" s="1150" t="s">
        <v>6086</v>
      </c>
      <c r="K941" s="1152">
        <v>1</v>
      </c>
      <c r="L941" s="1151">
        <v>3</v>
      </c>
      <c r="M941" s="1164">
        <v>28400</v>
      </c>
      <c r="N941" s="1151">
        <v>3</v>
      </c>
      <c r="O941" s="1152">
        <v>6</v>
      </c>
      <c r="P941" s="1180">
        <v>72000</v>
      </c>
    </row>
    <row r="942" spans="1:16" ht="13.15" customHeight="1" x14ac:dyDescent="0.2">
      <c r="A942" s="1179" t="s">
        <v>3915</v>
      </c>
      <c r="B942" s="1149" t="s">
        <v>13070</v>
      </c>
      <c r="C942" s="1149" t="s">
        <v>65</v>
      </c>
      <c r="D942" s="1150" t="s">
        <v>6456</v>
      </c>
      <c r="E942" s="1164">
        <v>7000</v>
      </c>
      <c r="F942" s="1151">
        <v>10613915</v>
      </c>
      <c r="G942" s="759" t="s">
        <v>6658</v>
      </c>
      <c r="H942" s="1021" t="s">
        <v>6101</v>
      </c>
      <c r="I942" s="1021" t="s">
        <v>6127</v>
      </c>
      <c r="J942" s="1150"/>
      <c r="K942" s="1152">
        <v>3</v>
      </c>
      <c r="L942" s="1151">
        <v>7</v>
      </c>
      <c r="M942" s="1164">
        <v>48533</v>
      </c>
      <c r="N942" s="1151">
        <v>5</v>
      </c>
      <c r="O942" s="1152">
        <v>6</v>
      </c>
      <c r="P942" s="1180">
        <v>42000</v>
      </c>
    </row>
    <row r="943" spans="1:16" ht="22.5" x14ac:dyDescent="0.2">
      <c r="A943" s="1179" t="s">
        <v>3915</v>
      </c>
      <c r="B943" s="1149" t="s">
        <v>13070</v>
      </c>
      <c r="C943" s="1149" t="s">
        <v>65</v>
      </c>
      <c r="D943" s="1150" t="s">
        <v>6659</v>
      </c>
      <c r="E943" s="1164">
        <v>12000</v>
      </c>
      <c r="F943" s="1151">
        <v>25854785</v>
      </c>
      <c r="G943" s="759" t="s">
        <v>6660</v>
      </c>
      <c r="H943" s="1021" t="s">
        <v>6085</v>
      </c>
      <c r="I943" s="1021"/>
      <c r="J943" s="1150" t="s">
        <v>6086</v>
      </c>
      <c r="K943" s="1152">
        <v>1</v>
      </c>
      <c r="L943" s="1151">
        <v>2</v>
      </c>
      <c r="M943" s="1164">
        <v>27600</v>
      </c>
      <c r="N943" s="1151">
        <v>3</v>
      </c>
      <c r="O943" s="1152">
        <v>6</v>
      </c>
      <c r="P943" s="1180">
        <v>72000</v>
      </c>
    </row>
    <row r="944" spans="1:16" x14ac:dyDescent="0.2">
      <c r="A944" s="1179" t="s">
        <v>3915</v>
      </c>
      <c r="B944" s="1149" t="s">
        <v>13070</v>
      </c>
      <c r="C944" s="1149" t="s">
        <v>65</v>
      </c>
      <c r="D944" s="1150" t="s">
        <v>6661</v>
      </c>
      <c r="E944" s="1164">
        <v>13000</v>
      </c>
      <c r="F944" s="1151">
        <v>7886426</v>
      </c>
      <c r="G944" s="759" t="s">
        <v>6662</v>
      </c>
      <c r="H944" s="1021" t="s">
        <v>6148</v>
      </c>
      <c r="I944" s="1021" t="s">
        <v>6127</v>
      </c>
      <c r="J944" s="1150"/>
      <c r="K944" s="1152">
        <v>2</v>
      </c>
      <c r="L944" s="1151">
        <v>4</v>
      </c>
      <c r="M944" s="1164">
        <v>48967</v>
      </c>
      <c r="N944" s="1151">
        <v>4</v>
      </c>
      <c r="O944" s="1152">
        <v>6</v>
      </c>
      <c r="P944" s="1180">
        <v>78000</v>
      </c>
    </row>
    <row r="945" spans="1:16" ht="22.5" x14ac:dyDescent="0.2">
      <c r="A945" s="1179" t="s">
        <v>3915</v>
      </c>
      <c r="B945" s="1149" t="s">
        <v>13070</v>
      </c>
      <c r="C945" s="1149" t="s">
        <v>65</v>
      </c>
      <c r="D945" s="1150" t="s">
        <v>6663</v>
      </c>
      <c r="E945" s="1164">
        <v>9000</v>
      </c>
      <c r="F945" s="1151">
        <v>43724867</v>
      </c>
      <c r="G945" s="759" t="s">
        <v>6664</v>
      </c>
      <c r="H945" s="1021" t="s">
        <v>6140</v>
      </c>
      <c r="I945" s="1021"/>
      <c r="J945" s="1150" t="s">
        <v>6086</v>
      </c>
      <c r="K945" s="1152"/>
      <c r="L945" s="1151"/>
      <c r="M945" s="1164"/>
      <c r="N945" s="1151">
        <v>2</v>
      </c>
      <c r="O945" s="1152">
        <v>6</v>
      </c>
      <c r="P945" s="1180">
        <v>52500</v>
      </c>
    </row>
    <row r="946" spans="1:16" ht="12.6" customHeight="1" x14ac:dyDescent="0.2">
      <c r="A946" s="1179" t="s">
        <v>3915</v>
      </c>
      <c r="B946" s="1149" t="s">
        <v>13070</v>
      </c>
      <c r="C946" s="1149" t="s">
        <v>65</v>
      </c>
      <c r="D946" s="1150" t="s">
        <v>617</v>
      </c>
      <c r="E946" s="1164">
        <v>12000</v>
      </c>
      <c r="F946" s="1151">
        <v>47183532</v>
      </c>
      <c r="G946" s="759" t="s">
        <v>6665</v>
      </c>
      <c r="H946" s="1021" t="s">
        <v>6117</v>
      </c>
      <c r="I946" s="1021" t="s">
        <v>6127</v>
      </c>
      <c r="J946" s="1150"/>
      <c r="K946" s="1152"/>
      <c r="L946" s="1151"/>
      <c r="M946" s="1164"/>
      <c r="N946" s="1151">
        <v>2</v>
      </c>
      <c r="O946" s="1152">
        <v>4</v>
      </c>
      <c r="P946" s="1180">
        <v>45200</v>
      </c>
    </row>
    <row r="947" spans="1:16" ht="12.6" customHeight="1" x14ac:dyDescent="0.2">
      <c r="A947" s="1179" t="s">
        <v>3915</v>
      </c>
      <c r="B947" s="1149" t="s">
        <v>13070</v>
      </c>
      <c r="C947" s="1149" t="s">
        <v>65</v>
      </c>
      <c r="D947" s="1150" t="s">
        <v>617</v>
      </c>
      <c r="E947" s="1164">
        <v>12000</v>
      </c>
      <c r="F947" s="1151">
        <v>47183532</v>
      </c>
      <c r="G947" s="759" t="s">
        <v>6665</v>
      </c>
      <c r="H947" s="1021" t="s">
        <v>6117</v>
      </c>
      <c r="I947" s="1021" t="s">
        <v>6127</v>
      </c>
      <c r="J947" s="1150"/>
      <c r="K947" s="1152">
        <v>1</v>
      </c>
      <c r="L947" s="1151">
        <v>7</v>
      </c>
      <c r="M947" s="1164">
        <v>77600</v>
      </c>
      <c r="N947" s="1151">
        <v>1</v>
      </c>
      <c r="O947" s="1152">
        <v>2</v>
      </c>
      <c r="P947" s="1180">
        <v>27200</v>
      </c>
    </row>
    <row r="948" spans="1:16" ht="12.6" customHeight="1" x14ac:dyDescent="0.2">
      <c r="A948" s="1179" t="s">
        <v>3915</v>
      </c>
      <c r="B948" s="1149" t="s">
        <v>13070</v>
      </c>
      <c r="C948" s="1149" t="s">
        <v>65</v>
      </c>
      <c r="D948" s="1150" t="s">
        <v>6666</v>
      </c>
      <c r="E948" s="1164">
        <v>13000</v>
      </c>
      <c r="F948" s="1151">
        <v>42000536</v>
      </c>
      <c r="G948" s="759" t="s">
        <v>6667</v>
      </c>
      <c r="H948" s="1021" t="s">
        <v>6089</v>
      </c>
      <c r="I948" s="1021"/>
      <c r="J948" s="1150" t="s">
        <v>6086</v>
      </c>
      <c r="K948" s="1152">
        <v>1</v>
      </c>
      <c r="L948" s="1151">
        <v>2</v>
      </c>
      <c r="M948" s="1164">
        <v>20800</v>
      </c>
      <c r="N948" s="1151">
        <v>3</v>
      </c>
      <c r="O948" s="1152">
        <v>6</v>
      </c>
      <c r="P948" s="1180">
        <v>78000</v>
      </c>
    </row>
    <row r="949" spans="1:16" ht="12.6" customHeight="1" x14ac:dyDescent="0.2">
      <c r="A949" s="1179" t="s">
        <v>3915</v>
      </c>
      <c r="B949" s="1149" t="s">
        <v>13070</v>
      </c>
      <c r="C949" s="1149" t="s">
        <v>65</v>
      </c>
      <c r="D949" s="1150" t="s">
        <v>6668</v>
      </c>
      <c r="E949" s="1164">
        <v>11000</v>
      </c>
      <c r="F949" s="1151">
        <v>42979747</v>
      </c>
      <c r="G949" s="759" t="s">
        <v>6669</v>
      </c>
      <c r="H949" s="1021" t="s">
        <v>6670</v>
      </c>
      <c r="I949" s="1021"/>
      <c r="J949" s="1150" t="s">
        <v>6086</v>
      </c>
      <c r="K949" s="1152">
        <v>1</v>
      </c>
      <c r="L949" s="1151">
        <v>1</v>
      </c>
      <c r="M949" s="1164">
        <v>3667</v>
      </c>
      <c r="N949" s="1151">
        <v>3</v>
      </c>
      <c r="O949" s="1152">
        <v>6</v>
      </c>
      <c r="P949" s="1180">
        <v>66000</v>
      </c>
    </row>
    <row r="950" spans="1:16" ht="22.5" x14ac:dyDescent="0.2">
      <c r="A950" s="1179" t="s">
        <v>3915</v>
      </c>
      <c r="B950" s="1149" t="s">
        <v>13070</v>
      </c>
      <c r="C950" s="1149" t="s">
        <v>65</v>
      </c>
      <c r="D950" s="1150" t="s">
        <v>6671</v>
      </c>
      <c r="E950" s="1164">
        <v>10000</v>
      </c>
      <c r="F950" s="1151">
        <v>10607105</v>
      </c>
      <c r="G950" s="759" t="s">
        <v>6672</v>
      </c>
      <c r="H950" s="1021" t="s">
        <v>6085</v>
      </c>
      <c r="I950" s="1021"/>
      <c r="J950" s="1150" t="s">
        <v>6086</v>
      </c>
      <c r="K950" s="1152">
        <v>2</v>
      </c>
      <c r="L950" s="1151">
        <v>7</v>
      </c>
      <c r="M950" s="1164">
        <v>68667</v>
      </c>
      <c r="N950" s="1151">
        <v>3</v>
      </c>
      <c r="O950" s="1152">
        <v>6</v>
      </c>
      <c r="P950" s="1180">
        <v>60000</v>
      </c>
    </row>
    <row r="951" spans="1:16" ht="11.45" customHeight="1" x14ac:dyDescent="0.2">
      <c r="A951" s="1179" t="s">
        <v>3915</v>
      </c>
      <c r="B951" s="1149" t="s">
        <v>13070</v>
      </c>
      <c r="C951" s="1149" t="s">
        <v>65</v>
      </c>
      <c r="D951" s="1150" t="s">
        <v>6673</v>
      </c>
      <c r="E951" s="1164">
        <v>6000</v>
      </c>
      <c r="F951" s="1151">
        <v>44054020</v>
      </c>
      <c r="G951" s="759" t="s">
        <v>6674</v>
      </c>
      <c r="H951" s="1021" t="s">
        <v>6675</v>
      </c>
      <c r="I951" s="1021" t="s">
        <v>6144</v>
      </c>
      <c r="J951" s="1150"/>
      <c r="K951" s="1152">
        <v>1</v>
      </c>
      <c r="L951" s="1151">
        <v>1</v>
      </c>
      <c r="M951" s="1164">
        <v>400</v>
      </c>
      <c r="N951" s="1151">
        <v>3</v>
      </c>
      <c r="O951" s="1152">
        <v>6</v>
      </c>
      <c r="P951" s="1180">
        <v>36000</v>
      </c>
    </row>
    <row r="952" spans="1:16" ht="11.45" customHeight="1" x14ac:dyDescent="0.2">
      <c r="A952" s="1179" t="s">
        <v>3915</v>
      </c>
      <c r="B952" s="1149" t="s">
        <v>13070</v>
      </c>
      <c r="C952" s="1149" t="s">
        <v>65</v>
      </c>
      <c r="D952" s="1150" t="s">
        <v>6676</v>
      </c>
      <c r="E952" s="1164">
        <v>12000</v>
      </c>
      <c r="F952" s="1151">
        <v>41420278</v>
      </c>
      <c r="G952" s="759" t="s">
        <v>6677</v>
      </c>
      <c r="H952" s="1021" t="s">
        <v>6085</v>
      </c>
      <c r="I952" s="1021"/>
      <c r="J952" s="1150" t="s">
        <v>6086</v>
      </c>
      <c r="K952" s="1152">
        <v>2</v>
      </c>
      <c r="L952" s="1151">
        <v>6</v>
      </c>
      <c r="M952" s="1164">
        <v>72000</v>
      </c>
      <c r="N952" s="1151">
        <v>3</v>
      </c>
      <c r="O952" s="1152">
        <v>2</v>
      </c>
      <c r="P952" s="1180">
        <v>24000</v>
      </c>
    </row>
    <row r="953" spans="1:16" ht="11.45" customHeight="1" x14ac:dyDescent="0.2">
      <c r="A953" s="1179" t="s">
        <v>3915</v>
      </c>
      <c r="B953" s="1149" t="s">
        <v>13070</v>
      </c>
      <c r="C953" s="1149" t="s">
        <v>65</v>
      </c>
      <c r="D953" s="1150" t="s">
        <v>6152</v>
      </c>
      <c r="E953" s="1164">
        <v>10000</v>
      </c>
      <c r="F953" s="1151">
        <v>44350621</v>
      </c>
      <c r="G953" s="759" t="s">
        <v>6678</v>
      </c>
      <c r="H953" s="1021" t="s">
        <v>6089</v>
      </c>
      <c r="I953" s="1021"/>
      <c r="J953" s="1150" t="s">
        <v>6086</v>
      </c>
      <c r="K953" s="1152">
        <v>2</v>
      </c>
      <c r="L953" s="1151">
        <v>6</v>
      </c>
      <c r="M953" s="1164">
        <v>57667</v>
      </c>
      <c r="N953" s="1151">
        <v>4</v>
      </c>
      <c r="O953" s="1152">
        <v>6</v>
      </c>
      <c r="P953" s="1180">
        <v>60000</v>
      </c>
    </row>
    <row r="954" spans="1:16" ht="11.45" customHeight="1" x14ac:dyDescent="0.2">
      <c r="A954" s="1179" t="s">
        <v>3915</v>
      </c>
      <c r="B954" s="1149" t="s">
        <v>13070</v>
      </c>
      <c r="C954" s="1149" t="s">
        <v>65</v>
      </c>
      <c r="D954" s="1150" t="s">
        <v>6337</v>
      </c>
      <c r="E954" s="1164">
        <v>5000</v>
      </c>
      <c r="F954" s="1151">
        <v>72457252</v>
      </c>
      <c r="G954" s="759" t="s">
        <v>6679</v>
      </c>
      <c r="H954" s="1021" t="s">
        <v>6117</v>
      </c>
      <c r="I954" s="1021"/>
      <c r="J954" s="1150" t="s">
        <v>6086</v>
      </c>
      <c r="K954" s="1152"/>
      <c r="L954" s="1151"/>
      <c r="M954" s="1164"/>
      <c r="N954" s="1151">
        <v>2</v>
      </c>
      <c r="O954" s="1152">
        <v>4</v>
      </c>
      <c r="P954" s="1180">
        <v>20000</v>
      </c>
    </row>
    <row r="955" spans="1:16" ht="11.45" customHeight="1" x14ac:dyDescent="0.2">
      <c r="A955" s="1179" t="s">
        <v>3915</v>
      </c>
      <c r="B955" s="1149" t="s">
        <v>13070</v>
      </c>
      <c r="C955" s="1149" t="s">
        <v>65</v>
      </c>
      <c r="D955" s="1150" t="s">
        <v>6608</v>
      </c>
      <c r="E955" s="1164">
        <v>4000</v>
      </c>
      <c r="F955" s="1151">
        <v>41530561</v>
      </c>
      <c r="G955" s="759" t="s">
        <v>6680</v>
      </c>
      <c r="H955" s="1021" t="s">
        <v>6681</v>
      </c>
      <c r="I955" s="1021" t="s">
        <v>6127</v>
      </c>
      <c r="J955" s="1150"/>
      <c r="K955" s="1152"/>
      <c r="L955" s="1151"/>
      <c r="M955" s="1164"/>
      <c r="N955" s="1151">
        <v>2</v>
      </c>
      <c r="O955" s="1152">
        <v>6</v>
      </c>
      <c r="P955" s="1180">
        <v>23733</v>
      </c>
    </row>
    <row r="956" spans="1:16" ht="11.45" customHeight="1" x14ac:dyDescent="0.2">
      <c r="A956" s="1179" t="s">
        <v>3915</v>
      </c>
      <c r="B956" s="1149" t="s">
        <v>13070</v>
      </c>
      <c r="C956" s="1149" t="s">
        <v>65</v>
      </c>
      <c r="D956" s="1150" t="s">
        <v>6284</v>
      </c>
      <c r="E956" s="1164">
        <v>10000</v>
      </c>
      <c r="F956" s="1151">
        <v>41534908</v>
      </c>
      <c r="G956" s="759" t="s">
        <v>6682</v>
      </c>
      <c r="H956" s="1021" t="s">
        <v>6089</v>
      </c>
      <c r="I956" s="1021"/>
      <c r="J956" s="1150" t="s">
        <v>6086</v>
      </c>
      <c r="K956" s="1152">
        <v>2</v>
      </c>
      <c r="L956" s="1151">
        <v>5</v>
      </c>
      <c r="M956" s="1164">
        <v>47000</v>
      </c>
      <c r="N956" s="1151">
        <v>4</v>
      </c>
      <c r="O956" s="1152">
        <v>6</v>
      </c>
      <c r="P956" s="1180">
        <v>60000</v>
      </c>
    </row>
    <row r="957" spans="1:16" ht="11.45" customHeight="1" x14ac:dyDescent="0.2">
      <c r="A957" s="1179" t="s">
        <v>3915</v>
      </c>
      <c r="B957" s="1149" t="s">
        <v>13070</v>
      </c>
      <c r="C957" s="1149" t="s">
        <v>65</v>
      </c>
      <c r="D957" s="1150" t="s">
        <v>6365</v>
      </c>
      <c r="E957" s="1164">
        <v>3500</v>
      </c>
      <c r="F957" s="1151">
        <v>10735661</v>
      </c>
      <c r="G957" s="759" t="s">
        <v>6683</v>
      </c>
      <c r="H957" s="1021" t="s">
        <v>6292</v>
      </c>
      <c r="I957" s="1021" t="s">
        <v>6111</v>
      </c>
      <c r="J957" s="1150"/>
      <c r="K957" s="1152">
        <v>4</v>
      </c>
      <c r="L957" s="1151">
        <v>10</v>
      </c>
      <c r="M957" s="1164">
        <v>35000</v>
      </c>
      <c r="N957" s="1151"/>
      <c r="O957" s="1152"/>
      <c r="P957" s="1180"/>
    </row>
    <row r="958" spans="1:16" ht="11.45" customHeight="1" x14ac:dyDescent="0.2">
      <c r="A958" s="1179" t="s">
        <v>3915</v>
      </c>
      <c r="B958" s="1149" t="s">
        <v>13070</v>
      </c>
      <c r="C958" s="1149" t="s">
        <v>65</v>
      </c>
      <c r="D958" s="1150" t="s">
        <v>6090</v>
      </c>
      <c r="E958" s="1164">
        <v>10000</v>
      </c>
      <c r="F958" s="1151">
        <v>46513315</v>
      </c>
      <c r="G958" s="759" t="s">
        <v>6684</v>
      </c>
      <c r="H958" s="1021" t="s">
        <v>6685</v>
      </c>
      <c r="I958" s="1021"/>
      <c r="J958" s="1150" t="s">
        <v>6086</v>
      </c>
      <c r="K958" s="1152">
        <v>1</v>
      </c>
      <c r="L958" s="1151">
        <v>1</v>
      </c>
      <c r="M958" s="1164">
        <v>3333</v>
      </c>
      <c r="N958" s="1151">
        <v>2</v>
      </c>
      <c r="O958" s="1152">
        <v>6</v>
      </c>
      <c r="P958" s="1180">
        <v>60000</v>
      </c>
    </row>
    <row r="959" spans="1:16" ht="11.45" customHeight="1" x14ac:dyDescent="0.2">
      <c r="A959" s="1179" t="s">
        <v>3915</v>
      </c>
      <c r="B959" s="1149" t="s">
        <v>13070</v>
      </c>
      <c r="C959" s="1149" t="s">
        <v>65</v>
      </c>
      <c r="D959" s="1150" t="s">
        <v>612</v>
      </c>
      <c r="E959" s="1164">
        <v>15000</v>
      </c>
      <c r="F959" s="1151">
        <v>9925437</v>
      </c>
      <c r="G959" s="759" t="s">
        <v>6686</v>
      </c>
      <c r="H959" s="1021" t="s">
        <v>6089</v>
      </c>
      <c r="I959" s="1021"/>
      <c r="J959" s="1150" t="s">
        <v>6086</v>
      </c>
      <c r="K959" s="1152">
        <v>1</v>
      </c>
      <c r="L959" s="1151">
        <v>3</v>
      </c>
      <c r="M959" s="1164">
        <v>43000</v>
      </c>
      <c r="N959" s="1151">
        <v>2</v>
      </c>
      <c r="O959" s="1152">
        <v>6</v>
      </c>
      <c r="P959" s="1180">
        <v>90000</v>
      </c>
    </row>
    <row r="960" spans="1:16" ht="11.45" customHeight="1" x14ac:dyDescent="0.2">
      <c r="A960" s="1179" t="s">
        <v>3915</v>
      </c>
      <c r="B960" s="1149" t="s">
        <v>13070</v>
      </c>
      <c r="C960" s="1149" t="s">
        <v>65</v>
      </c>
      <c r="D960" s="1150" t="s">
        <v>6131</v>
      </c>
      <c r="E960" s="1164">
        <v>12000</v>
      </c>
      <c r="F960" s="1151">
        <v>9925437</v>
      </c>
      <c r="G960" s="759" t="s">
        <v>6686</v>
      </c>
      <c r="H960" s="1021" t="s">
        <v>6089</v>
      </c>
      <c r="I960" s="1021"/>
      <c r="J960" s="1150" t="s">
        <v>6086</v>
      </c>
      <c r="K960" s="1152">
        <v>1</v>
      </c>
      <c r="L960" s="1151">
        <v>3</v>
      </c>
      <c r="M960" s="1164">
        <v>18400</v>
      </c>
      <c r="N960" s="1151"/>
      <c r="O960" s="1152"/>
      <c r="P960" s="1180"/>
    </row>
    <row r="961" spans="1:16" ht="11.45" customHeight="1" x14ac:dyDescent="0.2">
      <c r="A961" s="1179" t="s">
        <v>3915</v>
      </c>
      <c r="B961" s="1149" t="s">
        <v>13070</v>
      </c>
      <c r="C961" s="1149" t="s">
        <v>65</v>
      </c>
      <c r="D961" s="1150" t="s">
        <v>612</v>
      </c>
      <c r="E961" s="1164">
        <v>15000</v>
      </c>
      <c r="F961" s="1151">
        <v>42222828</v>
      </c>
      <c r="G961" s="759" t="s">
        <v>6687</v>
      </c>
      <c r="H961" s="1021" t="s">
        <v>6089</v>
      </c>
      <c r="I961" s="1021"/>
      <c r="J961" s="1150" t="s">
        <v>6086</v>
      </c>
      <c r="K961" s="1152">
        <v>1</v>
      </c>
      <c r="L961" s="1151">
        <v>3</v>
      </c>
      <c r="M961" s="1164">
        <v>35500</v>
      </c>
      <c r="N961" s="1151">
        <v>3</v>
      </c>
      <c r="O961" s="1152">
        <v>6</v>
      </c>
      <c r="P961" s="1180">
        <v>90000</v>
      </c>
    </row>
    <row r="962" spans="1:16" ht="11.45" customHeight="1" x14ac:dyDescent="0.2">
      <c r="A962" s="1179" t="s">
        <v>3915</v>
      </c>
      <c r="B962" s="1149" t="s">
        <v>13070</v>
      </c>
      <c r="C962" s="1149" t="s">
        <v>65</v>
      </c>
      <c r="D962" s="1150" t="s">
        <v>6578</v>
      </c>
      <c r="E962" s="1164">
        <v>11000</v>
      </c>
      <c r="F962" s="1151">
        <v>21878822</v>
      </c>
      <c r="G962" s="759" t="s">
        <v>6688</v>
      </c>
      <c r="H962" s="1021" t="s">
        <v>6089</v>
      </c>
      <c r="I962" s="1021"/>
      <c r="J962" s="1150" t="s">
        <v>6086</v>
      </c>
      <c r="K962" s="1152">
        <v>1</v>
      </c>
      <c r="L962" s="1151">
        <v>2</v>
      </c>
      <c r="M962" s="1164">
        <v>25667</v>
      </c>
      <c r="N962" s="1151">
        <v>2</v>
      </c>
      <c r="O962" s="1152">
        <v>6</v>
      </c>
      <c r="P962" s="1180">
        <v>66000</v>
      </c>
    </row>
    <row r="963" spans="1:16" ht="11.45" customHeight="1" x14ac:dyDescent="0.2">
      <c r="A963" s="1179" t="s">
        <v>3915</v>
      </c>
      <c r="B963" s="1149" t="s">
        <v>13070</v>
      </c>
      <c r="C963" s="1149" t="s">
        <v>65</v>
      </c>
      <c r="D963" s="1150" t="s">
        <v>612</v>
      </c>
      <c r="E963" s="1164">
        <v>15000</v>
      </c>
      <c r="F963" s="1151">
        <v>40033942</v>
      </c>
      <c r="G963" s="759" t="s">
        <v>6689</v>
      </c>
      <c r="H963" s="1021" t="s">
        <v>6089</v>
      </c>
      <c r="I963" s="1021"/>
      <c r="J963" s="1150" t="s">
        <v>6086</v>
      </c>
      <c r="K963" s="1152">
        <v>1</v>
      </c>
      <c r="L963" s="1151">
        <v>1</v>
      </c>
      <c r="M963" s="1164">
        <v>17000</v>
      </c>
      <c r="N963" s="1151">
        <v>2</v>
      </c>
      <c r="O963" s="1152">
        <v>6</v>
      </c>
      <c r="P963" s="1180">
        <v>90000</v>
      </c>
    </row>
    <row r="964" spans="1:16" ht="11.45" customHeight="1" x14ac:dyDescent="0.2">
      <c r="A964" s="1179" t="s">
        <v>3915</v>
      </c>
      <c r="B964" s="1149" t="s">
        <v>13070</v>
      </c>
      <c r="C964" s="1149" t="s">
        <v>65</v>
      </c>
      <c r="D964" s="1150" t="s">
        <v>6132</v>
      </c>
      <c r="E964" s="1164">
        <v>8000</v>
      </c>
      <c r="F964" s="1151">
        <v>47358400</v>
      </c>
      <c r="G964" s="759" t="s">
        <v>6690</v>
      </c>
      <c r="H964" s="1021" t="s">
        <v>6101</v>
      </c>
      <c r="I964" s="1021"/>
      <c r="J964" s="1150" t="s">
        <v>6086</v>
      </c>
      <c r="K964" s="1152"/>
      <c r="L964" s="1151"/>
      <c r="M964" s="1164"/>
      <c r="N964" s="1151">
        <v>1</v>
      </c>
      <c r="O964" s="1152">
        <v>2</v>
      </c>
      <c r="P964" s="1180">
        <v>15733</v>
      </c>
    </row>
    <row r="965" spans="1:16" ht="11.45" customHeight="1" x14ac:dyDescent="0.2">
      <c r="A965" s="1179" t="s">
        <v>3915</v>
      </c>
      <c r="B965" s="1149" t="s">
        <v>13070</v>
      </c>
      <c r="C965" s="1149" t="s">
        <v>65</v>
      </c>
      <c r="D965" s="1150" t="s">
        <v>6691</v>
      </c>
      <c r="E965" s="1164">
        <v>6000</v>
      </c>
      <c r="F965" s="1151">
        <v>47358400</v>
      </c>
      <c r="G965" s="759" t="s">
        <v>6690</v>
      </c>
      <c r="H965" s="1021" t="s">
        <v>6101</v>
      </c>
      <c r="I965" s="1021"/>
      <c r="J965" s="1150" t="s">
        <v>6086</v>
      </c>
      <c r="K965" s="1152">
        <v>6</v>
      </c>
      <c r="L965" s="1151">
        <v>12</v>
      </c>
      <c r="M965" s="1164">
        <v>72000</v>
      </c>
      <c r="N965" s="1151">
        <v>8</v>
      </c>
      <c r="O965" s="1152">
        <v>4</v>
      </c>
      <c r="P965" s="1180">
        <v>23800</v>
      </c>
    </row>
    <row r="966" spans="1:16" ht="11.45" customHeight="1" x14ac:dyDescent="0.2">
      <c r="A966" s="1179" t="s">
        <v>3915</v>
      </c>
      <c r="B966" s="1149" t="s">
        <v>13070</v>
      </c>
      <c r="C966" s="1149" t="s">
        <v>65</v>
      </c>
      <c r="D966" s="1150" t="s">
        <v>6692</v>
      </c>
      <c r="E966" s="1164">
        <v>12000</v>
      </c>
      <c r="F966" s="1151">
        <v>16691508</v>
      </c>
      <c r="G966" s="759" t="s">
        <v>6693</v>
      </c>
      <c r="H966" s="1021" t="s">
        <v>6265</v>
      </c>
      <c r="I966" s="1021"/>
      <c r="J966" s="1150" t="s">
        <v>6086</v>
      </c>
      <c r="K966" s="1152">
        <v>2</v>
      </c>
      <c r="L966" s="1151">
        <v>5</v>
      </c>
      <c r="M966" s="1164">
        <v>56400</v>
      </c>
      <c r="N966" s="1151">
        <v>4</v>
      </c>
      <c r="O966" s="1152">
        <v>6</v>
      </c>
      <c r="P966" s="1180">
        <v>72000</v>
      </c>
    </row>
    <row r="967" spans="1:16" ht="11.45" customHeight="1" x14ac:dyDescent="0.2">
      <c r="A967" s="1179" t="s">
        <v>3915</v>
      </c>
      <c r="B967" s="1149" t="s">
        <v>13070</v>
      </c>
      <c r="C967" s="1149" t="s">
        <v>65</v>
      </c>
      <c r="D967" s="1150" t="s">
        <v>612</v>
      </c>
      <c r="E967" s="1164">
        <v>15000</v>
      </c>
      <c r="F967" s="1151">
        <v>17403513</v>
      </c>
      <c r="G967" s="759" t="s">
        <v>6694</v>
      </c>
      <c r="H967" s="1021" t="s">
        <v>6089</v>
      </c>
      <c r="I967" s="1021"/>
      <c r="J967" s="1150" t="s">
        <v>6086</v>
      </c>
      <c r="K967" s="1152"/>
      <c r="L967" s="1151"/>
      <c r="M967" s="1164"/>
      <c r="N967" s="1151">
        <v>2</v>
      </c>
      <c r="O967" s="1152">
        <v>6</v>
      </c>
      <c r="P967" s="1180">
        <v>89000</v>
      </c>
    </row>
    <row r="968" spans="1:16" ht="11.45" customHeight="1" x14ac:dyDescent="0.2">
      <c r="A968" s="1179" t="s">
        <v>3915</v>
      </c>
      <c r="B968" s="1149" t="s">
        <v>13070</v>
      </c>
      <c r="C968" s="1149" t="s">
        <v>65</v>
      </c>
      <c r="D968" s="1150" t="s">
        <v>6131</v>
      </c>
      <c r="E968" s="1164">
        <v>12000</v>
      </c>
      <c r="F968" s="1151">
        <v>16597555</v>
      </c>
      <c r="G968" s="759" t="s">
        <v>6695</v>
      </c>
      <c r="H968" s="1021" t="s">
        <v>6107</v>
      </c>
      <c r="I968" s="1021"/>
      <c r="J968" s="1150" t="s">
        <v>6086</v>
      </c>
      <c r="K968" s="1152">
        <v>1</v>
      </c>
      <c r="L968" s="1151">
        <v>3</v>
      </c>
      <c r="M968" s="1164">
        <v>32000</v>
      </c>
      <c r="N968" s="1151">
        <v>2</v>
      </c>
      <c r="O968" s="1152">
        <v>6</v>
      </c>
      <c r="P968" s="1180">
        <v>72000</v>
      </c>
    </row>
    <row r="969" spans="1:16" ht="11.45" customHeight="1" x14ac:dyDescent="0.2">
      <c r="A969" s="1179" t="s">
        <v>3915</v>
      </c>
      <c r="B969" s="1149" t="s">
        <v>13070</v>
      </c>
      <c r="C969" s="1149" t="s">
        <v>65</v>
      </c>
      <c r="D969" s="1150" t="s">
        <v>6696</v>
      </c>
      <c r="E969" s="1164">
        <v>12000</v>
      </c>
      <c r="F969" s="1151">
        <v>10685942</v>
      </c>
      <c r="G969" s="759" t="s">
        <v>6697</v>
      </c>
      <c r="H969" s="1021" t="s">
        <v>6089</v>
      </c>
      <c r="I969" s="1021"/>
      <c r="J969" s="1150" t="s">
        <v>6086</v>
      </c>
      <c r="K969" s="1152">
        <v>9</v>
      </c>
      <c r="L969" s="1151">
        <v>12</v>
      </c>
      <c r="M969" s="1164">
        <v>144000</v>
      </c>
      <c r="N969" s="1151">
        <v>11</v>
      </c>
      <c r="O969" s="1152">
        <v>6</v>
      </c>
      <c r="P969" s="1180">
        <v>72000</v>
      </c>
    </row>
    <row r="970" spans="1:16" ht="11.45" customHeight="1" x14ac:dyDescent="0.2">
      <c r="A970" s="1179" t="s">
        <v>3915</v>
      </c>
      <c r="B970" s="1149" t="s">
        <v>13070</v>
      </c>
      <c r="C970" s="1149" t="s">
        <v>65</v>
      </c>
      <c r="D970" s="1150" t="s">
        <v>6698</v>
      </c>
      <c r="E970" s="1164">
        <v>11000</v>
      </c>
      <c r="F970" s="1151">
        <v>40285609</v>
      </c>
      <c r="G970" s="759" t="s">
        <v>6699</v>
      </c>
      <c r="H970" s="1021" t="s">
        <v>6700</v>
      </c>
      <c r="I970" s="1021"/>
      <c r="J970" s="1150" t="s">
        <v>6086</v>
      </c>
      <c r="K970" s="1152">
        <v>1</v>
      </c>
      <c r="L970" s="1151">
        <v>2</v>
      </c>
      <c r="M970" s="1164">
        <v>22733</v>
      </c>
      <c r="N970" s="1151">
        <v>2</v>
      </c>
      <c r="O970" s="1152">
        <v>6</v>
      </c>
      <c r="P970" s="1180">
        <v>66000</v>
      </c>
    </row>
    <row r="971" spans="1:16" ht="11.45" customHeight="1" x14ac:dyDescent="0.2">
      <c r="A971" s="1179" t="s">
        <v>3915</v>
      </c>
      <c r="B971" s="1149" t="s">
        <v>13070</v>
      </c>
      <c r="C971" s="1149" t="s">
        <v>65</v>
      </c>
      <c r="D971" s="1150" t="s">
        <v>6701</v>
      </c>
      <c r="E971" s="1164">
        <v>13000</v>
      </c>
      <c r="F971" s="1151">
        <v>9677905</v>
      </c>
      <c r="G971" s="759" t="s">
        <v>6702</v>
      </c>
      <c r="H971" s="1021" t="s">
        <v>6085</v>
      </c>
      <c r="I971" s="1021"/>
      <c r="J971" s="1150" t="s">
        <v>6086</v>
      </c>
      <c r="K971" s="1152">
        <v>2</v>
      </c>
      <c r="L971" s="1151">
        <v>5</v>
      </c>
      <c r="M971" s="1164">
        <v>61100</v>
      </c>
      <c r="N971" s="1151">
        <v>3</v>
      </c>
      <c r="O971" s="1152">
        <v>6</v>
      </c>
      <c r="P971" s="1180">
        <v>78000</v>
      </c>
    </row>
    <row r="972" spans="1:16" ht="11.45" customHeight="1" x14ac:dyDescent="0.2">
      <c r="A972" s="1179" t="s">
        <v>3915</v>
      </c>
      <c r="B972" s="1149" t="s">
        <v>13070</v>
      </c>
      <c r="C972" s="1149" t="s">
        <v>65</v>
      </c>
      <c r="D972" s="1150" t="s">
        <v>6209</v>
      </c>
      <c r="E972" s="1164">
        <v>12000</v>
      </c>
      <c r="F972" s="1151">
        <v>9533422</v>
      </c>
      <c r="G972" s="759" t="s">
        <v>6703</v>
      </c>
      <c r="H972" s="1021" t="s">
        <v>6107</v>
      </c>
      <c r="I972" s="1021"/>
      <c r="J972" s="1150" t="s">
        <v>6086</v>
      </c>
      <c r="K972" s="1152"/>
      <c r="L972" s="1151"/>
      <c r="M972" s="1164"/>
      <c r="N972" s="1151">
        <v>3</v>
      </c>
      <c r="O972" s="1152">
        <v>6</v>
      </c>
      <c r="P972" s="1180">
        <v>71200</v>
      </c>
    </row>
    <row r="973" spans="1:16" ht="11.45" customHeight="1" x14ac:dyDescent="0.2">
      <c r="A973" s="1179" t="s">
        <v>3915</v>
      </c>
      <c r="B973" s="1149" t="s">
        <v>13070</v>
      </c>
      <c r="C973" s="1149" t="s">
        <v>65</v>
      </c>
      <c r="D973" s="1150" t="s">
        <v>6704</v>
      </c>
      <c r="E973" s="1164">
        <v>12000</v>
      </c>
      <c r="F973" s="1151">
        <v>7639749</v>
      </c>
      <c r="G973" s="759" t="s">
        <v>6705</v>
      </c>
      <c r="H973" s="1021" t="s">
        <v>6117</v>
      </c>
      <c r="I973" s="1021"/>
      <c r="J973" s="1150" t="s">
        <v>6086</v>
      </c>
      <c r="K973" s="1152">
        <v>1</v>
      </c>
      <c r="L973" s="1151">
        <v>2</v>
      </c>
      <c r="M973" s="1164">
        <v>13200</v>
      </c>
      <c r="N973" s="1151"/>
      <c r="O973" s="1152"/>
      <c r="P973" s="1180"/>
    </row>
    <row r="974" spans="1:16" ht="11.45" customHeight="1" x14ac:dyDescent="0.2">
      <c r="A974" s="1179" t="s">
        <v>3915</v>
      </c>
      <c r="B974" s="1149" t="s">
        <v>13070</v>
      </c>
      <c r="C974" s="1149" t="s">
        <v>65</v>
      </c>
      <c r="D974" s="1150" t="s">
        <v>6668</v>
      </c>
      <c r="E974" s="1164">
        <v>11000</v>
      </c>
      <c r="F974" s="1151">
        <v>40482117</v>
      </c>
      <c r="G974" s="759" t="s">
        <v>6706</v>
      </c>
      <c r="H974" s="1021" t="s">
        <v>6101</v>
      </c>
      <c r="I974" s="1021"/>
      <c r="J974" s="1150" t="s">
        <v>6086</v>
      </c>
      <c r="K974" s="1152">
        <v>5</v>
      </c>
      <c r="L974" s="1151">
        <v>11</v>
      </c>
      <c r="M974" s="1164">
        <v>116967</v>
      </c>
      <c r="N974" s="1151"/>
      <c r="O974" s="1152"/>
      <c r="P974" s="1180"/>
    </row>
    <row r="975" spans="1:16" ht="11.45" customHeight="1" x14ac:dyDescent="0.2">
      <c r="A975" s="1179" t="s">
        <v>3915</v>
      </c>
      <c r="B975" s="1149" t="s">
        <v>13070</v>
      </c>
      <c r="C975" s="1149" t="s">
        <v>65</v>
      </c>
      <c r="D975" s="1150" t="s">
        <v>6707</v>
      </c>
      <c r="E975" s="1164">
        <v>10000</v>
      </c>
      <c r="F975" s="1151">
        <v>42515584</v>
      </c>
      <c r="G975" s="759" t="s">
        <v>6708</v>
      </c>
      <c r="H975" s="1021" t="s">
        <v>6540</v>
      </c>
      <c r="I975" s="1021"/>
      <c r="J975" s="1150" t="s">
        <v>6086</v>
      </c>
      <c r="K975" s="1152">
        <v>1</v>
      </c>
      <c r="L975" s="1151">
        <v>2</v>
      </c>
      <c r="M975" s="1164">
        <v>17333</v>
      </c>
      <c r="N975" s="1151">
        <v>4</v>
      </c>
      <c r="O975" s="1152">
        <v>6</v>
      </c>
      <c r="P975" s="1180">
        <v>60000</v>
      </c>
    </row>
    <row r="976" spans="1:16" ht="11.45" customHeight="1" x14ac:dyDescent="0.2">
      <c r="A976" s="1179" t="s">
        <v>3915</v>
      </c>
      <c r="B976" s="1149" t="s">
        <v>13070</v>
      </c>
      <c r="C976" s="1149" t="s">
        <v>65</v>
      </c>
      <c r="D976" s="1150" t="s">
        <v>612</v>
      </c>
      <c r="E976" s="1164">
        <v>15000</v>
      </c>
      <c r="F976" s="1151">
        <v>9142718</v>
      </c>
      <c r="G976" s="759" t="s">
        <v>6709</v>
      </c>
      <c r="H976" s="1021" t="s">
        <v>6089</v>
      </c>
      <c r="I976" s="1021"/>
      <c r="J976" s="1150" t="s">
        <v>6086</v>
      </c>
      <c r="K976" s="1152">
        <v>1</v>
      </c>
      <c r="L976" s="1151">
        <v>3</v>
      </c>
      <c r="M976" s="1164">
        <v>43000</v>
      </c>
      <c r="N976" s="1151">
        <v>2</v>
      </c>
      <c r="O976" s="1152">
        <v>6</v>
      </c>
      <c r="P976" s="1180">
        <v>90000</v>
      </c>
    </row>
    <row r="977" spans="1:16" ht="11.45" customHeight="1" x14ac:dyDescent="0.2">
      <c r="A977" s="1179" t="s">
        <v>3915</v>
      </c>
      <c r="B977" s="1149" t="s">
        <v>13070</v>
      </c>
      <c r="C977" s="1149" t="s">
        <v>65</v>
      </c>
      <c r="D977" s="1150" t="s">
        <v>612</v>
      </c>
      <c r="E977" s="1164">
        <v>15000</v>
      </c>
      <c r="F977" s="1151">
        <v>31603853</v>
      </c>
      <c r="G977" s="759" t="s">
        <v>6710</v>
      </c>
      <c r="H977" s="1021" t="s">
        <v>6089</v>
      </c>
      <c r="I977" s="1021"/>
      <c r="J977" s="1150" t="s">
        <v>6086</v>
      </c>
      <c r="K977" s="1152">
        <v>1</v>
      </c>
      <c r="L977" s="1151">
        <v>3</v>
      </c>
      <c r="M977" s="1164">
        <v>41500</v>
      </c>
      <c r="N977" s="1151">
        <v>2</v>
      </c>
      <c r="O977" s="1152">
        <v>6</v>
      </c>
      <c r="P977" s="1180">
        <v>90000</v>
      </c>
    </row>
    <row r="978" spans="1:16" ht="11.45" customHeight="1" x14ac:dyDescent="0.2">
      <c r="A978" s="1179" t="s">
        <v>3915</v>
      </c>
      <c r="B978" s="1149" t="s">
        <v>13070</v>
      </c>
      <c r="C978" s="1149" t="s">
        <v>65</v>
      </c>
      <c r="D978" s="1150" t="s">
        <v>6487</v>
      </c>
      <c r="E978" s="1164">
        <v>13000</v>
      </c>
      <c r="F978" s="1151">
        <v>10324457</v>
      </c>
      <c r="G978" s="759" t="s">
        <v>6711</v>
      </c>
      <c r="H978" s="1021" t="s">
        <v>6712</v>
      </c>
      <c r="I978" s="1021"/>
      <c r="J978" s="1150" t="s">
        <v>6086</v>
      </c>
      <c r="K978" s="1152">
        <v>1</v>
      </c>
      <c r="L978" s="1151">
        <v>2</v>
      </c>
      <c r="M978" s="1164">
        <v>19067</v>
      </c>
      <c r="N978" s="1151">
        <v>2</v>
      </c>
      <c r="O978" s="1152">
        <v>3</v>
      </c>
      <c r="P978" s="1180">
        <v>39000</v>
      </c>
    </row>
    <row r="979" spans="1:16" ht="11.45" customHeight="1" x14ac:dyDescent="0.2">
      <c r="A979" s="1179" t="s">
        <v>3915</v>
      </c>
      <c r="B979" s="1149" t="s">
        <v>13070</v>
      </c>
      <c r="C979" s="1149" t="s">
        <v>65</v>
      </c>
      <c r="D979" s="1150" t="s">
        <v>6713</v>
      </c>
      <c r="E979" s="1164">
        <v>12000</v>
      </c>
      <c r="F979" s="1151">
        <v>40641796</v>
      </c>
      <c r="G979" s="759" t="s">
        <v>6714</v>
      </c>
      <c r="H979" s="1021" t="s">
        <v>6140</v>
      </c>
      <c r="I979" s="1021"/>
      <c r="J979" s="1150" t="s">
        <v>6086</v>
      </c>
      <c r="K979" s="1152">
        <v>1</v>
      </c>
      <c r="L979" s="1151">
        <v>2</v>
      </c>
      <c r="M979" s="1164">
        <v>23600</v>
      </c>
      <c r="N979" s="1151">
        <v>2</v>
      </c>
      <c r="O979" s="1152">
        <v>6</v>
      </c>
      <c r="P979" s="1180">
        <v>72000</v>
      </c>
    </row>
    <row r="980" spans="1:16" ht="11.45" customHeight="1" x14ac:dyDescent="0.2">
      <c r="A980" s="1179" t="s">
        <v>3915</v>
      </c>
      <c r="B980" s="1149" t="s">
        <v>13070</v>
      </c>
      <c r="C980" s="1149" t="s">
        <v>65</v>
      </c>
      <c r="D980" s="1150" t="s">
        <v>6715</v>
      </c>
      <c r="E980" s="1164">
        <v>7000</v>
      </c>
      <c r="F980" s="1151">
        <v>10791310</v>
      </c>
      <c r="G980" s="759" t="s">
        <v>6716</v>
      </c>
      <c r="H980" s="1021" t="s">
        <v>6085</v>
      </c>
      <c r="I980" s="1021"/>
      <c r="J980" s="1150" t="s">
        <v>6086</v>
      </c>
      <c r="K980" s="1152"/>
      <c r="L980" s="1151"/>
      <c r="M980" s="1164"/>
      <c r="N980" s="1151">
        <v>1</v>
      </c>
      <c r="O980" s="1152">
        <v>2</v>
      </c>
      <c r="P980" s="1180">
        <v>11200</v>
      </c>
    </row>
    <row r="981" spans="1:16" ht="11.45" customHeight="1" x14ac:dyDescent="0.2">
      <c r="A981" s="1179" t="s">
        <v>3915</v>
      </c>
      <c r="B981" s="1149" t="s">
        <v>13070</v>
      </c>
      <c r="C981" s="1149" t="s">
        <v>65</v>
      </c>
      <c r="D981" s="1150" t="s">
        <v>6301</v>
      </c>
      <c r="E981" s="1164">
        <v>5000</v>
      </c>
      <c r="F981" s="1151">
        <v>10791310</v>
      </c>
      <c r="G981" s="759" t="s">
        <v>6716</v>
      </c>
      <c r="H981" s="1021" t="s">
        <v>6085</v>
      </c>
      <c r="I981" s="1021"/>
      <c r="J981" s="1150" t="s">
        <v>6086</v>
      </c>
      <c r="K981" s="1152">
        <v>1</v>
      </c>
      <c r="L981" s="1151">
        <v>2</v>
      </c>
      <c r="M981" s="1164">
        <v>6833</v>
      </c>
      <c r="N981" s="1151">
        <v>2</v>
      </c>
      <c r="O981" s="1152">
        <v>4</v>
      </c>
      <c r="P981" s="1180">
        <v>22167</v>
      </c>
    </row>
    <row r="982" spans="1:16" ht="11.45" customHeight="1" x14ac:dyDescent="0.2">
      <c r="A982" s="1179" t="s">
        <v>3915</v>
      </c>
      <c r="B982" s="1149" t="s">
        <v>13070</v>
      </c>
      <c r="C982" s="1149" t="s">
        <v>65</v>
      </c>
      <c r="D982" s="1150" t="s">
        <v>6717</v>
      </c>
      <c r="E982" s="1164">
        <v>12000</v>
      </c>
      <c r="F982" s="1151">
        <v>43679821</v>
      </c>
      <c r="G982" s="759" t="s">
        <v>6718</v>
      </c>
      <c r="H982" s="1021" t="s">
        <v>6719</v>
      </c>
      <c r="I982" s="1021"/>
      <c r="J982" s="1150" t="s">
        <v>6086</v>
      </c>
      <c r="K982" s="1152">
        <v>1</v>
      </c>
      <c r="L982" s="1151">
        <v>2</v>
      </c>
      <c r="M982" s="1164">
        <v>17600</v>
      </c>
      <c r="N982" s="1151">
        <v>2</v>
      </c>
      <c r="O982" s="1152">
        <v>6</v>
      </c>
      <c r="P982" s="1180">
        <v>72000</v>
      </c>
    </row>
    <row r="983" spans="1:16" ht="22.5" x14ac:dyDescent="0.2">
      <c r="A983" s="1179" t="s">
        <v>3915</v>
      </c>
      <c r="B983" s="1149" t="s">
        <v>13070</v>
      </c>
      <c r="C983" s="1149" t="s">
        <v>65</v>
      </c>
      <c r="D983" s="1150" t="s">
        <v>6720</v>
      </c>
      <c r="E983" s="1164">
        <v>15000</v>
      </c>
      <c r="F983" s="1151">
        <v>7634888</v>
      </c>
      <c r="G983" s="759" t="s">
        <v>6721</v>
      </c>
      <c r="H983" s="1021" t="s">
        <v>6089</v>
      </c>
      <c r="I983" s="1021"/>
      <c r="J983" s="1150" t="s">
        <v>6086</v>
      </c>
      <c r="K983" s="1152">
        <v>1</v>
      </c>
      <c r="L983" s="1151">
        <v>2</v>
      </c>
      <c r="M983" s="1164">
        <v>16500</v>
      </c>
      <c r="N983" s="1151"/>
      <c r="O983" s="1152"/>
      <c r="P983" s="1180"/>
    </row>
    <row r="984" spans="1:16" ht="11.45" customHeight="1" x14ac:dyDescent="0.2">
      <c r="A984" s="1179" t="s">
        <v>3915</v>
      </c>
      <c r="B984" s="1149" t="s">
        <v>13070</v>
      </c>
      <c r="C984" s="1149" t="s">
        <v>65</v>
      </c>
      <c r="D984" s="1150" t="s">
        <v>6330</v>
      </c>
      <c r="E984" s="1164">
        <v>12000</v>
      </c>
      <c r="F984" s="1151">
        <v>7882141</v>
      </c>
      <c r="G984" s="759" t="s">
        <v>6722</v>
      </c>
      <c r="H984" s="1021" t="s">
        <v>6101</v>
      </c>
      <c r="I984" s="1021"/>
      <c r="J984" s="1150" t="s">
        <v>6086</v>
      </c>
      <c r="K984" s="1152"/>
      <c r="L984" s="1151"/>
      <c r="M984" s="1164"/>
      <c r="N984" s="1151">
        <v>2</v>
      </c>
      <c r="O984" s="1152">
        <v>6</v>
      </c>
      <c r="P984" s="1180">
        <v>61200</v>
      </c>
    </row>
    <row r="985" spans="1:16" ht="11.45" customHeight="1" x14ac:dyDescent="0.2">
      <c r="A985" s="1179" t="s">
        <v>3915</v>
      </c>
      <c r="B985" s="1149" t="s">
        <v>13070</v>
      </c>
      <c r="C985" s="1149" t="s">
        <v>65</v>
      </c>
      <c r="D985" s="1150" t="s">
        <v>6122</v>
      </c>
      <c r="E985" s="1164">
        <v>10000</v>
      </c>
      <c r="F985" s="1151">
        <v>20074108</v>
      </c>
      <c r="G985" s="759" t="s">
        <v>6723</v>
      </c>
      <c r="H985" s="1021" t="s">
        <v>6089</v>
      </c>
      <c r="I985" s="1021"/>
      <c r="J985" s="1150" t="s">
        <v>6086</v>
      </c>
      <c r="K985" s="1152">
        <v>13</v>
      </c>
      <c r="L985" s="1151">
        <v>12</v>
      </c>
      <c r="M985" s="1164">
        <v>120000</v>
      </c>
      <c r="N985" s="1151">
        <v>15</v>
      </c>
      <c r="O985" s="1152">
        <v>6</v>
      </c>
      <c r="P985" s="1180">
        <v>60000</v>
      </c>
    </row>
    <row r="986" spans="1:16" ht="11.45" customHeight="1" x14ac:dyDescent="0.2">
      <c r="A986" s="1179" t="s">
        <v>3915</v>
      </c>
      <c r="B986" s="1149" t="s">
        <v>13070</v>
      </c>
      <c r="C986" s="1149" t="s">
        <v>65</v>
      </c>
      <c r="D986" s="1150" t="s">
        <v>6448</v>
      </c>
      <c r="E986" s="1164">
        <v>10000</v>
      </c>
      <c r="F986" s="1151">
        <v>45093621</v>
      </c>
      <c r="G986" s="759" t="s">
        <v>6724</v>
      </c>
      <c r="H986" s="1021" t="s">
        <v>6085</v>
      </c>
      <c r="I986" s="1021"/>
      <c r="J986" s="1150" t="s">
        <v>6086</v>
      </c>
      <c r="K986" s="1152">
        <v>6</v>
      </c>
      <c r="L986" s="1151">
        <v>12</v>
      </c>
      <c r="M986" s="1164">
        <v>120000</v>
      </c>
      <c r="N986" s="1151">
        <v>8</v>
      </c>
      <c r="O986" s="1152">
        <v>6</v>
      </c>
      <c r="P986" s="1180">
        <v>60000</v>
      </c>
    </row>
    <row r="987" spans="1:16" ht="11.45" customHeight="1" x14ac:dyDescent="0.2">
      <c r="A987" s="1179" t="s">
        <v>3915</v>
      </c>
      <c r="B987" s="1149" t="s">
        <v>13070</v>
      </c>
      <c r="C987" s="1149" t="s">
        <v>65</v>
      </c>
      <c r="D987" s="1150" t="s">
        <v>6441</v>
      </c>
      <c r="E987" s="1164">
        <v>3500</v>
      </c>
      <c r="F987" s="1151">
        <v>41126291</v>
      </c>
      <c r="G987" s="759" t="s">
        <v>6725</v>
      </c>
      <c r="H987" s="1021" t="s">
        <v>6140</v>
      </c>
      <c r="I987" s="1021" t="s">
        <v>6144</v>
      </c>
      <c r="J987" s="1150"/>
      <c r="K987" s="1152">
        <v>2</v>
      </c>
      <c r="L987" s="1151">
        <v>3</v>
      </c>
      <c r="M987" s="1164">
        <v>10500</v>
      </c>
      <c r="N987" s="1151">
        <v>4</v>
      </c>
      <c r="O987" s="1152">
        <v>6</v>
      </c>
      <c r="P987" s="1180">
        <v>21000</v>
      </c>
    </row>
    <row r="988" spans="1:16" ht="11.45" customHeight="1" x14ac:dyDescent="0.2">
      <c r="A988" s="1179" t="s">
        <v>3915</v>
      </c>
      <c r="B988" s="1149" t="s">
        <v>13070</v>
      </c>
      <c r="C988" s="1149" t="s">
        <v>65</v>
      </c>
      <c r="D988" s="1150" t="s">
        <v>6726</v>
      </c>
      <c r="E988" s="1164">
        <v>11000</v>
      </c>
      <c r="F988" s="1151">
        <v>40680420</v>
      </c>
      <c r="G988" s="759" t="s">
        <v>6727</v>
      </c>
      <c r="H988" s="1021" t="s">
        <v>6085</v>
      </c>
      <c r="I988" s="1021"/>
      <c r="J988" s="1150" t="s">
        <v>6086</v>
      </c>
      <c r="K988" s="1152">
        <v>8</v>
      </c>
      <c r="L988" s="1151">
        <v>12</v>
      </c>
      <c r="M988" s="1164">
        <v>117000</v>
      </c>
      <c r="N988" s="1151">
        <v>9</v>
      </c>
      <c r="O988" s="1152">
        <v>3</v>
      </c>
      <c r="P988" s="1180">
        <v>27133</v>
      </c>
    </row>
    <row r="989" spans="1:16" ht="11.45" customHeight="1" x14ac:dyDescent="0.2">
      <c r="A989" s="1179" t="s">
        <v>3915</v>
      </c>
      <c r="B989" s="1149" t="s">
        <v>13070</v>
      </c>
      <c r="C989" s="1149" t="s">
        <v>65</v>
      </c>
      <c r="D989" s="1150" t="s">
        <v>617</v>
      </c>
      <c r="E989" s="1164">
        <v>13000</v>
      </c>
      <c r="F989" s="1151">
        <v>10712818</v>
      </c>
      <c r="G989" s="759" t="s">
        <v>4772</v>
      </c>
      <c r="H989" s="1021" t="s">
        <v>6085</v>
      </c>
      <c r="I989" s="1021"/>
      <c r="J989" s="1150" t="s">
        <v>6086</v>
      </c>
      <c r="K989" s="1152">
        <v>2</v>
      </c>
      <c r="L989" s="1151">
        <v>4</v>
      </c>
      <c r="M989" s="1164">
        <v>46367</v>
      </c>
      <c r="N989" s="1151">
        <v>3</v>
      </c>
      <c r="O989" s="1152">
        <v>6</v>
      </c>
      <c r="P989" s="1180">
        <v>78000</v>
      </c>
    </row>
    <row r="990" spans="1:16" ht="11.45" customHeight="1" x14ac:dyDescent="0.2">
      <c r="A990" s="1179" t="s">
        <v>3915</v>
      </c>
      <c r="B990" s="1149" t="s">
        <v>13070</v>
      </c>
      <c r="C990" s="1149" t="s">
        <v>65</v>
      </c>
      <c r="D990" s="1150" t="s">
        <v>6118</v>
      </c>
      <c r="E990" s="1164">
        <v>12000</v>
      </c>
      <c r="F990" s="1151">
        <v>6129333</v>
      </c>
      <c r="G990" s="759" t="s">
        <v>6728</v>
      </c>
      <c r="H990" s="1021" t="s">
        <v>6089</v>
      </c>
      <c r="I990" s="1021"/>
      <c r="J990" s="1150" t="s">
        <v>6086</v>
      </c>
      <c r="K990" s="1152">
        <v>2</v>
      </c>
      <c r="L990" s="1151">
        <v>4</v>
      </c>
      <c r="M990" s="1164">
        <v>50800</v>
      </c>
      <c r="N990" s="1151">
        <v>3</v>
      </c>
      <c r="O990" s="1152">
        <v>6</v>
      </c>
      <c r="P990" s="1180">
        <v>72000</v>
      </c>
    </row>
    <row r="991" spans="1:16" ht="11.45" customHeight="1" x14ac:dyDescent="0.2">
      <c r="A991" s="1179" t="s">
        <v>3915</v>
      </c>
      <c r="B991" s="1149" t="s">
        <v>13070</v>
      </c>
      <c r="C991" s="1149" t="s">
        <v>65</v>
      </c>
      <c r="D991" s="1150" t="s">
        <v>6105</v>
      </c>
      <c r="E991" s="1164">
        <v>8000</v>
      </c>
      <c r="F991" s="1151">
        <v>44802258</v>
      </c>
      <c r="G991" s="759" t="s">
        <v>6729</v>
      </c>
      <c r="H991" s="1021" t="s">
        <v>6107</v>
      </c>
      <c r="I991" s="1021"/>
      <c r="J991" s="1150" t="s">
        <v>6086</v>
      </c>
      <c r="K991" s="1152">
        <v>2</v>
      </c>
      <c r="L991" s="1151">
        <v>5</v>
      </c>
      <c r="M991" s="1164">
        <v>35733</v>
      </c>
      <c r="N991" s="1151">
        <v>3</v>
      </c>
      <c r="O991" s="1152">
        <v>6</v>
      </c>
      <c r="P991" s="1180">
        <v>48000</v>
      </c>
    </row>
    <row r="992" spans="1:16" ht="11.45" customHeight="1" x14ac:dyDescent="0.2">
      <c r="A992" s="1179" t="s">
        <v>3915</v>
      </c>
      <c r="B992" s="1149" t="s">
        <v>13070</v>
      </c>
      <c r="C992" s="1149" t="s">
        <v>65</v>
      </c>
      <c r="D992" s="1150" t="s">
        <v>6158</v>
      </c>
      <c r="E992" s="1164">
        <v>5500</v>
      </c>
      <c r="F992" s="1151">
        <v>10130879</v>
      </c>
      <c r="G992" s="759" t="s">
        <v>6730</v>
      </c>
      <c r="H992" s="1021" t="s">
        <v>6292</v>
      </c>
      <c r="I992" s="1021" t="s">
        <v>6144</v>
      </c>
      <c r="J992" s="1150"/>
      <c r="K992" s="1152">
        <v>2</v>
      </c>
      <c r="L992" s="1151">
        <v>5</v>
      </c>
      <c r="M992" s="1164">
        <v>26583</v>
      </c>
      <c r="N992" s="1151">
        <v>4</v>
      </c>
      <c r="O992" s="1152">
        <v>6</v>
      </c>
      <c r="P992" s="1180">
        <v>33000</v>
      </c>
    </row>
    <row r="993" spans="1:16" ht="11.45" customHeight="1" x14ac:dyDescent="0.2">
      <c r="A993" s="1179" t="s">
        <v>3915</v>
      </c>
      <c r="B993" s="1149" t="s">
        <v>13070</v>
      </c>
      <c r="C993" s="1149" t="s">
        <v>65</v>
      </c>
      <c r="D993" s="1150" t="s">
        <v>6731</v>
      </c>
      <c r="E993" s="1164">
        <v>12000</v>
      </c>
      <c r="F993" s="1151">
        <v>26604762</v>
      </c>
      <c r="G993" s="759" t="s">
        <v>6732</v>
      </c>
      <c r="H993" s="1021" t="s">
        <v>6733</v>
      </c>
      <c r="I993" s="1021"/>
      <c r="J993" s="1150" t="s">
        <v>6086</v>
      </c>
      <c r="K993" s="1152">
        <v>6</v>
      </c>
      <c r="L993" s="1151">
        <v>12</v>
      </c>
      <c r="M993" s="1164">
        <v>144000</v>
      </c>
      <c r="N993" s="1151">
        <v>9</v>
      </c>
      <c r="O993" s="1152">
        <v>6</v>
      </c>
      <c r="P993" s="1180">
        <v>72000</v>
      </c>
    </row>
    <row r="994" spans="1:16" ht="11.45" customHeight="1" x14ac:dyDescent="0.2">
      <c r="A994" s="1179" t="s">
        <v>3915</v>
      </c>
      <c r="B994" s="1149" t="s">
        <v>13070</v>
      </c>
      <c r="C994" s="1149" t="s">
        <v>65</v>
      </c>
      <c r="D994" s="1150" t="s">
        <v>6152</v>
      </c>
      <c r="E994" s="1164">
        <v>10000</v>
      </c>
      <c r="F994" s="1151">
        <v>40459449</v>
      </c>
      <c r="G994" s="759" t="s">
        <v>6734</v>
      </c>
      <c r="H994" s="1021" t="s">
        <v>6089</v>
      </c>
      <c r="I994" s="1021"/>
      <c r="J994" s="1150" t="s">
        <v>6086</v>
      </c>
      <c r="K994" s="1152">
        <v>2</v>
      </c>
      <c r="L994" s="1151">
        <v>5</v>
      </c>
      <c r="M994" s="1164">
        <v>44667</v>
      </c>
      <c r="N994" s="1151">
        <v>5</v>
      </c>
      <c r="O994" s="1152">
        <v>6</v>
      </c>
      <c r="P994" s="1180">
        <v>60000</v>
      </c>
    </row>
    <row r="995" spans="1:16" ht="22.5" x14ac:dyDescent="0.2">
      <c r="A995" s="1179" t="s">
        <v>3915</v>
      </c>
      <c r="B995" s="1149" t="s">
        <v>13070</v>
      </c>
      <c r="C995" s="1149" t="s">
        <v>65</v>
      </c>
      <c r="D995" s="1150" t="s">
        <v>6735</v>
      </c>
      <c r="E995" s="1164">
        <v>9000</v>
      </c>
      <c r="F995" s="1151">
        <v>45494141</v>
      </c>
      <c r="G995" s="759" t="s">
        <v>6736</v>
      </c>
      <c r="H995" s="1021" t="s">
        <v>6737</v>
      </c>
      <c r="I995" s="1021"/>
      <c r="J995" s="1150" t="s">
        <v>6086</v>
      </c>
      <c r="K995" s="1152"/>
      <c r="L995" s="1151"/>
      <c r="M995" s="1164"/>
      <c r="N995" s="1151">
        <v>2</v>
      </c>
      <c r="O995" s="1152">
        <v>5</v>
      </c>
      <c r="P995" s="1180">
        <v>40200</v>
      </c>
    </row>
    <row r="996" spans="1:16" x14ac:dyDescent="0.2">
      <c r="A996" s="1179" t="s">
        <v>3915</v>
      </c>
      <c r="B996" s="1149" t="s">
        <v>13070</v>
      </c>
      <c r="C996" s="1149" t="s">
        <v>65</v>
      </c>
      <c r="D996" s="1150" t="s">
        <v>6436</v>
      </c>
      <c r="E996" s="1164">
        <v>15000</v>
      </c>
      <c r="F996" s="1151">
        <v>40258555</v>
      </c>
      <c r="G996" s="759" t="s">
        <v>6738</v>
      </c>
      <c r="H996" s="1021" t="s">
        <v>6085</v>
      </c>
      <c r="I996" s="1021"/>
      <c r="J996" s="1150" t="s">
        <v>6086</v>
      </c>
      <c r="K996" s="1152"/>
      <c r="L996" s="1151"/>
      <c r="M996" s="1164"/>
      <c r="N996" s="1151">
        <v>2</v>
      </c>
      <c r="O996" s="1152">
        <v>4</v>
      </c>
      <c r="P996" s="1180">
        <v>58000</v>
      </c>
    </row>
    <row r="997" spans="1:16" ht="22.5" x14ac:dyDescent="0.2">
      <c r="A997" s="1179" t="s">
        <v>3915</v>
      </c>
      <c r="B997" s="1149" t="s">
        <v>13070</v>
      </c>
      <c r="C997" s="1149" t="s">
        <v>65</v>
      </c>
      <c r="D997" s="1150" t="s">
        <v>6739</v>
      </c>
      <c r="E997" s="1164">
        <v>12000</v>
      </c>
      <c r="F997" s="1151">
        <v>10267510</v>
      </c>
      <c r="G997" s="759" t="s">
        <v>6740</v>
      </c>
      <c r="H997" s="1021" t="s">
        <v>6741</v>
      </c>
      <c r="I997" s="1021" t="s">
        <v>6127</v>
      </c>
      <c r="J997" s="1150"/>
      <c r="K997" s="1152"/>
      <c r="L997" s="1151"/>
      <c r="M997" s="1164"/>
      <c r="N997" s="1151">
        <v>1</v>
      </c>
      <c r="O997" s="1152">
        <v>2</v>
      </c>
      <c r="P997" s="1180">
        <v>17600</v>
      </c>
    </row>
    <row r="998" spans="1:16" ht="12.6" customHeight="1" x14ac:dyDescent="0.2">
      <c r="A998" s="1179" t="s">
        <v>3915</v>
      </c>
      <c r="B998" s="1149" t="s">
        <v>13070</v>
      </c>
      <c r="C998" s="1149" t="s">
        <v>65</v>
      </c>
      <c r="D998" s="1150" t="s">
        <v>6188</v>
      </c>
      <c r="E998" s="1164">
        <v>10000</v>
      </c>
      <c r="F998" s="1151">
        <v>44607466</v>
      </c>
      <c r="G998" s="759" t="s">
        <v>6742</v>
      </c>
      <c r="H998" s="1021" t="s">
        <v>6089</v>
      </c>
      <c r="I998" s="1021"/>
      <c r="J998" s="1150" t="s">
        <v>6086</v>
      </c>
      <c r="K998" s="1152">
        <v>2</v>
      </c>
      <c r="L998" s="1151">
        <v>4</v>
      </c>
      <c r="M998" s="1164">
        <v>40000</v>
      </c>
      <c r="N998" s="1151">
        <v>4</v>
      </c>
      <c r="O998" s="1152">
        <v>6</v>
      </c>
      <c r="P998" s="1180">
        <v>60000</v>
      </c>
    </row>
    <row r="999" spans="1:16" ht="12.6" customHeight="1" x14ac:dyDescent="0.2">
      <c r="A999" s="1179" t="s">
        <v>3915</v>
      </c>
      <c r="B999" s="1149" t="s">
        <v>13070</v>
      </c>
      <c r="C999" s="1149" t="s">
        <v>65</v>
      </c>
      <c r="D999" s="1150" t="s">
        <v>6275</v>
      </c>
      <c r="E999" s="1164">
        <v>12000</v>
      </c>
      <c r="F999" s="1151">
        <v>42792978</v>
      </c>
      <c r="G999" s="759" t="s">
        <v>6743</v>
      </c>
      <c r="H999" s="1021" t="s">
        <v>6744</v>
      </c>
      <c r="I999" s="1021"/>
      <c r="J999" s="1150" t="s">
        <v>6086</v>
      </c>
      <c r="K999" s="1152">
        <v>2</v>
      </c>
      <c r="L999" s="1151">
        <v>4</v>
      </c>
      <c r="M999" s="1164">
        <v>50000</v>
      </c>
      <c r="N999" s="1151">
        <v>3</v>
      </c>
      <c r="O999" s="1152">
        <v>6</v>
      </c>
      <c r="P999" s="1180">
        <v>72000</v>
      </c>
    </row>
    <row r="1000" spans="1:16" ht="12.6" customHeight="1" x14ac:dyDescent="0.2">
      <c r="A1000" s="1179" t="s">
        <v>3915</v>
      </c>
      <c r="B1000" s="1149" t="s">
        <v>13070</v>
      </c>
      <c r="C1000" s="1149" t="s">
        <v>65</v>
      </c>
      <c r="D1000" s="1150" t="s">
        <v>6745</v>
      </c>
      <c r="E1000" s="1164">
        <v>13000</v>
      </c>
      <c r="F1000" s="1151">
        <v>42361926</v>
      </c>
      <c r="G1000" s="759" t="s">
        <v>6746</v>
      </c>
      <c r="H1000" s="1021" t="s">
        <v>6114</v>
      </c>
      <c r="I1000" s="1021"/>
      <c r="J1000" s="1150" t="s">
        <v>6086</v>
      </c>
      <c r="K1000" s="1152">
        <v>1</v>
      </c>
      <c r="L1000" s="1151">
        <v>9</v>
      </c>
      <c r="M1000" s="1164">
        <v>108333</v>
      </c>
      <c r="N1000" s="1151">
        <v>1</v>
      </c>
      <c r="O1000" s="1152">
        <v>6</v>
      </c>
      <c r="P1000" s="1180">
        <v>78000</v>
      </c>
    </row>
    <row r="1001" spans="1:16" ht="12.6" customHeight="1" x14ac:dyDescent="0.2">
      <c r="A1001" s="1179" t="s">
        <v>3915</v>
      </c>
      <c r="B1001" s="1149" t="s">
        <v>13070</v>
      </c>
      <c r="C1001" s="1149" t="s">
        <v>65</v>
      </c>
      <c r="D1001" s="1150" t="s">
        <v>612</v>
      </c>
      <c r="E1001" s="1164">
        <v>15000</v>
      </c>
      <c r="F1001" s="1151">
        <v>6269039</v>
      </c>
      <c r="G1001" s="759" t="s">
        <v>6747</v>
      </c>
      <c r="H1001" s="1021" t="s">
        <v>6089</v>
      </c>
      <c r="I1001" s="1021"/>
      <c r="J1001" s="1150" t="s">
        <v>6086</v>
      </c>
      <c r="K1001" s="1152"/>
      <c r="L1001" s="1151"/>
      <c r="M1001" s="1164"/>
      <c r="N1001" s="1151">
        <v>2</v>
      </c>
      <c r="O1001" s="1152">
        <v>4</v>
      </c>
      <c r="P1001" s="1180">
        <v>59000</v>
      </c>
    </row>
    <row r="1002" spans="1:16" ht="12.6" customHeight="1" x14ac:dyDescent="0.2">
      <c r="A1002" s="1179" t="s">
        <v>3915</v>
      </c>
      <c r="B1002" s="1149" t="s">
        <v>13070</v>
      </c>
      <c r="C1002" s="1149" t="s">
        <v>65</v>
      </c>
      <c r="D1002" s="1150" t="s">
        <v>6122</v>
      </c>
      <c r="E1002" s="1164">
        <v>10000</v>
      </c>
      <c r="F1002" s="1151">
        <v>8344151</v>
      </c>
      <c r="G1002" s="759" t="s">
        <v>6748</v>
      </c>
      <c r="H1002" s="1021" t="s">
        <v>6089</v>
      </c>
      <c r="I1002" s="1021"/>
      <c r="J1002" s="1150" t="s">
        <v>6086</v>
      </c>
      <c r="K1002" s="1152">
        <v>8</v>
      </c>
      <c r="L1002" s="1151">
        <v>12</v>
      </c>
      <c r="M1002" s="1164">
        <v>120000</v>
      </c>
      <c r="N1002" s="1151">
        <v>10</v>
      </c>
      <c r="O1002" s="1152">
        <v>6</v>
      </c>
      <c r="P1002" s="1180">
        <v>60000</v>
      </c>
    </row>
    <row r="1003" spans="1:16" ht="12.6" customHeight="1" x14ac:dyDescent="0.2">
      <c r="A1003" s="1179" t="s">
        <v>3915</v>
      </c>
      <c r="B1003" s="1149" t="s">
        <v>13070</v>
      </c>
      <c r="C1003" s="1149" t="s">
        <v>65</v>
      </c>
      <c r="D1003" s="1150" t="s">
        <v>6337</v>
      </c>
      <c r="E1003" s="1164">
        <v>5000</v>
      </c>
      <c r="F1003" s="1151">
        <v>70397446</v>
      </c>
      <c r="G1003" s="759" t="s">
        <v>6749</v>
      </c>
      <c r="H1003" s="1021" t="s">
        <v>6117</v>
      </c>
      <c r="I1003" s="1021" t="s">
        <v>6127</v>
      </c>
      <c r="J1003" s="1150"/>
      <c r="K1003" s="1152"/>
      <c r="L1003" s="1151"/>
      <c r="M1003" s="1164"/>
      <c r="N1003" s="1151">
        <v>2</v>
      </c>
      <c r="O1003" s="1152">
        <v>5</v>
      </c>
      <c r="P1003" s="1180">
        <v>21000</v>
      </c>
    </row>
    <row r="1004" spans="1:16" ht="12.6" customHeight="1" x14ac:dyDescent="0.2">
      <c r="A1004" s="1179" t="s">
        <v>3915</v>
      </c>
      <c r="B1004" s="1149" t="s">
        <v>13070</v>
      </c>
      <c r="C1004" s="1149" t="s">
        <v>65</v>
      </c>
      <c r="D1004" s="1150" t="s">
        <v>6750</v>
      </c>
      <c r="E1004" s="1164">
        <v>8000</v>
      </c>
      <c r="F1004" s="1151">
        <v>48012389</v>
      </c>
      <c r="G1004" s="759" t="s">
        <v>6751</v>
      </c>
      <c r="H1004" s="1021" t="s">
        <v>6089</v>
      </c>
      <c r="I1004" s="1021"/>
      <c r="J1004" s="1150" t="s">
        <v>6086</v>
      </c>
      <c r="K1004" s="1152"/>
      <c r="L1004" s="1151"/>
      <c r="M1004" s="1164"/>
      <c r="N1004" s="1151">
        <v>1</v>
      </c>
      <c r="O1004" s="1152">
        <v>2</v>
      </c>
      <c r="P1004" s="1180">
        <v>11733</v>
      </c>
    </row>
    <row r="1005" spans="1:16" ht="12.6" customHeight="1" x14ac:dyDescent="0.2">
      <c r="A1005" s="1179" t="s">
        <v>3915</v>
      </c>
      <c r="B1005" s="1149" t="s">
        <v>13070</v>
      </c>
      <c r="C1005" s="1149" t="s">
        <v>65</v>
      </c>
      <c r="D1005" s="1150" t="s">
        <v>6158</v>
      </c>
      <c r="E1005" s="1164">
        <v>5500</v>
      </c>
      <c r="F1005" s="1151">
        <v>41419905</v>
      </c>
      <c r="G1005" s="759" t="s">
        <v>6752</v>
      </c>
      <c r="H1005" s="1021" t="s">
        <v>6292</v>
      </c>
      <c r="I1005" s="1021" t="s">
        <v>6144</v>
      </c>
      <c r="J1005" s="1150"/>
      <c r="K1005" s="1152"/>
      <c r="L1005" s="1151"/>
      <c r="M1005" s="1164"/>
      <c r="N1005" s="1151">
        <v>2</v>
      </c>
      <c r="O1005" s="1152">
        <v>6</v>
      </c>
      <c r="P1005" s="1180">
        <v>32633</v>
      </c>
    </row>
    <row r="1006" spans="1:16" ht="12.6" customHeight="1" x14ac:dyDescent="0.2">
      <c r="A1006" s="1179" t="s">
        <v>3915</v>
      </c>
      <c r="B1006" s="1149" t="s">
        <v>13070</v>
      </c>
      <c r="C1006" s="1149" t="s">
        <v>65</v>
      </c>
      <c r="D1006" s="1150" t="s">
        <v>6753</v>
      </c>
      <c r="E1006" s="1164">
        <v>11000</v>
      </c>
      <c r="F1006" s="1151">
        <v>10108007</v>
      </c>
      <c r="G1006" s="759" t="s">
        <v>6754</v>
      </c>
      <c r="H1006" s="1021" t="s">
        <v>6203</v>
      </c>
      <c r="I1006" s="1021"/>
      <c r="J1006" s="1150" t="s">
        <v>6086</v>
      </c>
      <c r="K1006" s="1152">
        <v>7</v>
      </c>
      <c r="L1006" s="1151">
        <v>12</v>
      </c>
      <c r="M1006" s="1164">
        <v>132000</v>
      </c>
      <c r="N1006" s="1151"/>
      <c r="O1006" s="1152"/>
      <c r="P1006" s="1180"/>
    </row>
    <row r="1007" spans="1:16" ht="12.6" customHeight="1" x14ac:dyDescent="0.2">
      <c r="A1007" s="1179" t="s">
        <v>3915</v>
      </c>
      <c r="B1007" s="1149" t="s">
        <v>13070</v>
      </c>
      <c r="C1007" s="1149" t="s">
        <v>65</v>
      </c>
      <c r="D1007" s="1150" t="s">
        <v>6755</v>
      </c>
      <c r="E1007" s="1164">
        <v>14500</v>
      </c>
      <c r="F1007" s="1151">
        <v>40031291</v>
      </c>
      <c r="G1007" s="759" t="s">
        <v>6756</v>
      </c>
      <c r="H1007" s="1021" t="s">
        <v>6757</v>
      </c>
      <c r="I1007" s="1021"/>
      <c r="J1007" s="1150" t="s">
        <v>6086</v>
      </c>
      <c r="K1007" s="1152">
        <v>1</v>
      </c>
      <c r="L1007" s="1151">
        <v>7</v>
      </c>
      <c r="M1007" s="1164">
        <v>99567</v>
      </c>
      <c r="N1007" s="1151"/>
      <c r="O1007" s="1152"/>
      <c r="P1007" s="1180"/>
    </row>
    <row r="1008" spans="1:16" ht="12.6" customHeight="1" x14ac:dyDescent="0.2">
      <c r="A1008" s="1179" t="s">
        <v>3915</v>
      </c>
      <c r="B1008" s="1149" t="s">
        <v>13070</v>
      </c>
      <c r="C1008" s="1149" t="s">
        <v>65</v>
      </c>
      <c r="D1008" s="1150" t="s">
        <v>6758</v>
      </c>
      <c r="E1008" s="1164">
        <v>15600</v>
      </c>
      <c r="F1008" s="1151">
        <v>41004163</v>
      </c>
      <c r="G1008" s="759" t="s">
        <v>6759</v>
      </c>
      <c r="H1008" s="1021" t="s">
        <v>6089</v>
      </c>
      <c r="I1008" s="1021"/>
      <c r="J1008" s="1150" t="s">
        <v>6086</v>
      </c>
      <c r="K1008" s="1152">
        <v>1</v>
      </c>
      <c r="L1008" s="1151">
        <v>3</v>
      </c>
      <c r="M1008" s="1164">
        <v>31720</v>
      </c>
      <c r="N1008" s="1151"/>
      <c r="O1008" s="1152"/>
      <c r="P1008" s="1180"/>
    </row>
    <row r="1009" spans="1:16" ht="12.6" customHeight="1" x14ac:dyDescent="0.2">
      <c r="A1009" s="1179" t="s">
        <v>3915</v>
      </c>
      <c r="B1009" s="1149" t="s">
        <v>13070</v>
      </c>
      <c r="C1009" s="1149" t="s">
        <v>65</v>
      </c>
      <c r="D1009" s="1150" t="s">
        <v>6760</v>
      </c>
      <c r="E1009" s="1164">
        <v>14500</v>
      </c>
      <c r="F1009" s="1151">
        <v>41004163</v>
      </c>
      <c r="G1009" s="759" t="s">
        <v>6759</v>
      </c>
      <c r="H1009" s="1021" t="s">
        <v>6089</v>
      </c>
      <c r="I1009" s="1021"/>
      <c r="J1009" s="1150" t="s">
        <v>6086</v>
      </c>
      <c r="K1009" s="1152">
        <v>1</v>
      </c>
      <c r="L1009" s="1151">
        <v>10</v>
      </c>
      <c r="M1009" s="1164">
        <v>145000</v>
      </c>
      <c r="N1009" s="1151">
        <v>1</v>
      </c>
      <c r="O1009" s="1152">
        <v>6</v>
      </c>
      <c r="P1009" s="1180">
        <v>66465</v>
      </c>
    </row>
    <row r="1010" spans="1:16" ht="12.6" customHeight="1" x14ac:dyDescent="0.2">
      <c r="A1010" s="1179" t="s">
        <v>3915</v>
      </c>
      <c r="B1010" s="1149" t="s">
        <v>13070</v>
      </c>
      <c r="C1010" s="1149" t="s">
        <v>65</v>
      </c>
      <c r="D1010" s="1150" t="s">
        <v>6761</v>
      </c>
      <c r="E1010" s="1164">
        <v>13000</v>
      </c>
      <c r="F1010" s="1151">
        <v>43118751</v>
      </c>
      <c r="G1010" s="759" t="s">
        <v>6762</v>
      </c>
      <c r="H1010" s="1021" t="s">
        <v>6089</v>
      </c>
      <c r="I1010" s="1021"/>
      <c r="J1010" s="1150" t="s">
        <v>6086</v>
      </c>
      <c r="K1010" s="1152"/>
      <c r="L1010" s="1151"/>
      <c r="M1010" s="1164"/>
      <c r="N1010" s="1151">
        <v>1</v>
      </c>
      <c r="O1010" s="1152">
        <v>2</v>
      </c>
      <c r="P1010" s="1180">
        <v>24267</v>
      </c>
    </row>
    <row r="1011" spans="1:16" ht="12.6" customHeight="1" x14ac:dyDescent="0.2">
      <c r="A1011" s="1179" t="s">
        <v>3915</v>
      </c>
      <c r="B1011" s="1149" t="s">
        <v>13070</v>
      </c>
      <c r="C1011" s="1149" t="s">
        <v>65</v>
      </c>
      <c r="D1011" s="1150" t="s">
        <v>6209</v>
      </c>
      <c r="E1011" s="1164">
        <v>12000</v>
      </c>
      <c r="F1011" s="1151">
        <v>43624143</v>
      </c>
      <c r="G1011" s="759" t="s">
        <v>6763</v>
      </c>
      <c r="H1011" s="1021" t="s">
        <v>6089</v>
      </c>
      <c r="I1011" s="1021" t="s">
        <v>6127</v>
      </c>
      <c r="J1011" s="1150"/>
      <c r="K1011" s="1152"/>
      <c r="L1011" s="1151"/>
      <c r="M1011" s="1164"/>
      <c r="N1011" s="1151">
        <v>1</v>
      </c>
      <c r="O1011" s="1152">
        <v>3</v>
      </c>
      <c r="P1011" s="1180">
        <v>24800</v>
      </c>
    </row>
    <row r="1012" spans="1:16" ht="12.6" customHeight="1" x14ac:dyDescent="0.2">
      <c r="A1012" s="1179" t="s">
        <v>3915</v>
      </c>
      <c r="B1012" s="1149" t="s">
        <v>13070</v>
      </c>
      <c r="C1012" s="1149" t="s">
        <v>65</v>
      </c>
      <c r="D1012" s="1150" t="s">
        <v>6267</v>
      </c>
      <c r="E1012" s="1164">
        <v>6000</v>
      </c>
      <c r="F1012" s="1151">
        <v>47161311</v>
      </c>
      <c r="G1012" s="759" t="s">
        <v>6764</v>
      </c>
      <c r="H1012" s="1021" t="s">
        <v>6117</v>
      </c>
      <c r="I1012" s="1021" t="s">
        <v>6127</v>
      </c>
      <c r="J1012" s="1150"/>
      <c r="K1012" s="1152"/>
      <c r="L1012" s="1151"/>
      <c r="M1012" s="1164"/>
      <c r="N1012" s="1151">
        <v>1</v>
      </c>
      <c r="O1012" s="1152">
        <v>2</v>
      </c>
      <c r="P1012" s="1180">
        <v>10400</v>
      </c>
    </row>
    <row r="1013" spans="1:16" ht="12.6" customHeight="1" x14ac:dyDescent="0.2">
      <c r="A1013" s="1179" t="s">
        <v>3915</v>
      </c>
      <c r="B1013" s="1149" t="s">
        <v>13070</v>
      </c>
      <c r="C1013" s="1149" t="s">
        <v>65</v>
      </c>
      <c r="D1013" s="1150" t="s">
        <v>6448</v>
      </c>
      <c r="E1013" s="1164">
        <v>10000</v>
      </c>
      <c r="F1013" s="1151">
        <v>25782655</v>
      </c>
      <c r="G1013" s="759" t="s">
        <v>6765</v>
      </c>
      <c r="H1013" s="1021" t="s">
        <v>6085</v>
      </c>
      <c r="I1013" s="1021"/>
      <c r="J1013" s="1150" t="s">
        <v>6086</v>
      </c>
      <c r="K1013" s="1152">
        <v>3</v>
      </c>
      <c r="L1013" s="1151">
        <v>5</v>
      </c>
      <c r="M1013" s="1164">
        <v>50000</v>
      </c>
      <c r="N1013" s="1151"/>
      <c r="O1013" s="1152"/>
      <c r="P1013" s="1180"/>
    </row>
    <row r="1014" spans="1:16" ht="12.6" customHeight="1" x14ac:dyDescent="0.2">
      <c r="A1014" s="1179" t="s">
        <v>3915</v>
      </c>
      <c r="B1014" s="1149" t="s">
        <v>13070</v>
      </c>
      <c r="C1014" s="1149" t="s">
        <v>65</v>
      </c>
      <c r="D1014" s="1150" t="s">
        <v>6125</v>
      </c>
      <c r="E1014" s="1164">
        <v>8000</v>
      </c>
      <c r="F1014" s="1151">
        <v>43588205</v>
      </c>
      <c r="G1014" s="759" t="s">
        <v>6766</v>
      </c>
      <c r="H1014" s="1021" t="s">
        <v>6101</v>
      </c>
      <c r="I1014" s="1021"/>
      <c r="J1014" s="1150" t="s">
        <v>6086</v>
      </c>
      <c r="K1014" s="1152"/>
      <c r="L1014" s="1151"/>
      <c r="M1014" s="1164"/>
      <c r="N1014" s="1151">
        <v>1</v>
      </c>
      <c r="O1014" s="1152">
        <v>2</v>
      </c>
      <c r="P1014" s="1180">
        <v>11733</v>
      </c>
    </row>
    <row r="1015" spans="1:16" ht="12.6" customHeight="1" x14ac:dyDescent="0.2">
      <c r="A1015" s="1179" t="s">
        <v>3915</v>
      </c>
      <c r="B1015" s="1149" t="s">
        <v>13070</v>
      </c>
      <c r="C1015" s="1149" t="s">
        <v>65</v>
      </c>
      <c r="D1015" s="1150" t="s">
        <v>6122</v>
      </c>
      <c r="E1015" s="1164">
        <v>10000</v>
      </c>
      <c r="F1015" s="1151">
        <v>41602177</v>
      </c>
      <c r="G1015" s="759" t="s">
        <v>6767</v>
      </c>
      <c r="H1015" s="1021" t="s">
        <v>6089</v>
      </c>
      <c r="I1015" s="1021"/>
      <c r="J1015" s="1150" t="s">
        <v>6086</v>
      </c>
      <c r="K1015" s="1152">
        <v>3</v>
      </c>
      <c r="L1015" s="1151">
        <v>9</v>
      </c>
      <c r="M1015" s="1164">
        <v>90000</v>
      </c>
      <c r="N1015" s="1151"/>
      <c r="O1015" s="1152"/>
      <c r="P1015" s="1180"/>
    </row>
    <row r="1016" spans="1:16" ht="12.6" customHeight="1" x14ac:dyDescent="0.2">
      <c r="A1016" s="1179" t="s">
        <v>3915</v>
      </c>
      <c r="B1016" s="1149" t="s">
        <v>13070</v>
      </c>
      <c r="C1016" s="1149" t="s">
        <v>65</v>
      </c>
      <c r="D1016" s="1150" t="s">
        <v>6768</v>
      </c>
      <c r="E1016" s="1164">
        <v>9000</v>
      </c>
      <c r="F1016" s="1151">
        <v>6073045</v>
      </c>
      <c r="G1016" s="759" t="s">
        <v>6769</v>
      </c>
      <c r="H1016" s="1021" t="s">
        <v>6741</v>
      </c>
      <c r="I1016" s="1021"/>
      <c r="J1016" s="1150" t="s">
        <v>6086</v>
      </c>
      <c r="K1016" s="1152">
        <v>4</v>
      </c>
      <c r="L1016" s="1151">
        <v>12</v>
      </c>
      <c r="M1016" s="1164">
        <v>108000</v>
      </c>
      <c r="N1016" s="1151"/>
      <c r="O1016" s="1152"/>
      <c r="P1016" s="1180"/>
    </row>
    <row r="1017" spans="1:16" ht="12.6" customHeight="1" x14ac:dyDescent="0.2">
      <c r="A1017" s="1179" t="s">
        <v>3915</v>
      </c>
      <c r="B1017" s="1149" t="s">
        <v>13070</v>
      </c>
      <c r="C1017" s="1149" t="s">
        <v>65</v>
      </c>
      <c r="D1017" s="1150" t="s">
        <v>6770</v>
      </c>
      <c r="E1017" s="1164">
        <v>8000</v>
      </c>
      <c r="F1017" s="1151">
        <v>42547438</v>
      </c>
      <c r="G1017" s="759" t="s">
        <v>6771</v>
      </c>
      <c r="H1017" s="1021" t="s">
        <v>6157</v>
      </c>
      <c r="I1017" s="1021"/>
      <c r="J1017" s="1150" t="s">
        <v>6086</v>
      </c>
      <c r="K1017" s="1152">
        <v>1</v>
      </c>
      <c r="L1017" s="1151">
        <v>1</v>
      </c>
      <c r="M1017" s="1164">
        <v>8000</v>
      </c>
      <c r="N1017" s="1151">
        <v>2</v>
      </c>
      <c r="O1017" s="1152">
        <v>6</v>
      </c>
      <c r="P1017" s="1180">
        <v>48000</v>
      </c>
    </row>
    <row r="1018" spans="1:16" ht="12.6" customHeight="1" x14ac:dyDescent="0.2">
      <c r="A1018" s="1179" t="s">
        <v>3915</v>
      </c>
      <c r="B1018" s="1149" t="s">
        <v>13070</v>
      </c>
      <c r="C1018" s="1149" t="s">
        <v>65</v>
      </c>
      <c r="D1018" s="1150" t="s">
        <v>6772</v>
      </c>
      <c r="E1018" s="1164">
        <v>9000</v>
      </c>
      <c r="F1018" s="1151">
        <v>45474465</v>
      </c>
      <c r="G1018" s="759" t="s">
        <v>6773</v>
      </c>
      <c r="H1018" s="1021" t="s">
        <v>6117</v>
      </c>
      <c r="I1018" s="1021"/>
      <c r="J1018" s="1150" t="s">
        <v>6086</v>
      </c>
      <c r="K1018" s="1152">
        <v>1</v>
      </c>
      <c r="L1018" s="1151">
        <v>2</v>
      </c>
      <c r="M1018" s="1164">
        <v>21000</v>
      </c>
      <c r="N1018" s="1151">
        <v>3</v>
      </c>
      <c r="O1018" s="1152">
        <v>6</v>
      </c>
      <c r="P1018" s="1180">
        <v>54000</v>
      </c>
    </row>
    <row r="1019" spans="1:16" ht="12.6" customHeight="1" x14ac:dyDescent="0.2">
      <c r="A1019" s="1179" t="s">
        <v>3915</v>
      </c>
      <c r="B1019" s="1149" t="s">
        <v>13070</v>
      </c>
      <c r="C1019" s="1149" t="s">
        <v>65</v>
      </c>
      <c r="D1019" s="1150" t="s">
        <v>6236</v>
      </c>
      <c r="E1019" s="1164">
        <v>10000</v>
      </c>
      <c r="F1019" s="1151">
        <v>32974000</v>
      </c>
      <c r="G1019" s="759" t="s">
        <v>6774</v>
      </c>
      <c r="H1019" s="1021" t="s">
        <v>6089</v>
      </c>
      <c r="I1019" s="1021"/>
      <c r="J1019" s="1150" t="s">
        <v>6086</v>
      </c>
      <c r="K1019" s="1152">
        <v>1</v>
      </c>
      <c r="L1019" s="1151">
        <v>3</v>
      </c>
      <c r="M1019" s="1164">
        <v>24000</v>
      </c>
      <c r="N1019" s="1151">
        <v>2</v>
      </c>
      <c r="O1019" s="1152">
        <v>6</v>
      </c>
      <c r="P1019" s="1180">
        <v>60000</v>
      </c>
    </row>
    <row r="1020" spans="1:16" ht="12.6" customHeight="1" x14ac:dyDescent="0.2">
      <c r="A1020" s="1179" t="s">
        <v>3915</v>
      </c>
      <c r="B1020" s="1149" t="s">
        <v>13070</v>
      </c>
      <c r="C1020" s="1149" t="s">
        <v>65</v>
      </c>
      <c r="D1020" s="1150" t="s">
        <v>6105</v>
      </c>
      <c r="E1020" s="1164">
        <v>8000</v>
      </c>
      <c r="F1020" s="1151">
        <v>46149819</v>
      </c>
      <c r="G1020" s="759" t="s">
        <v>6775</v>
      </c>
      <c r="H1020" s="1021" t="s">
        <v>6089</v>
      </c>
      <c r="I1020" s="1021"/>
      <c r="J1020" s="1150" t="s">
        <v>6086</v>
      </c>
      <c r="K1020" s="1152"/>
      <c r="L1020" s="1151"/>
      <c r="M1020" s="1164"/>
      <c r="N1020" s="1151">
        <v>1</v>
      </c>
      <c r="O1020" s="1152">
        <v>2</v>
      </c>
      <c r="P1020" s="1180">
        <v>11733</v>
      </c>
    </row>
    <row r="1021" spans="1:16" ht="12.6" customHeight="1" x14ac:dyDescent="0.2">
      <c r="A1021" s="1179" t="s">
        <v>3915</v>
      </c>
      <c r="B1021" s="1149" t="s">
        <v>13070</v>
      </c>
      <c r="C1021" s="1149" t="s">
        <v>65</v>
      </c>
      <c r="D1021" s="1150" t="s">
        <v>6097</v>
      </c>
      <c r="E1021" s="1164">
        <v>8000</v>
      </c>
      <c r="F1021" s="1151">
        <v>45079884</v>
      </c>
      <c r="G1021" s="759" t="s">
        <v>6776</v>
      </c>
      <c r="H1021" s="1021" t="s">
        <v>6107</v>
      </c>
      <c r="I1021" s="1021"/>
      <c r="J1021" s="1150" t="s">
        <v>6086</v>
      </c>
      <c r="K1021" s="1152">
        <v>11</v>
      </c>
      <c r="L1021" s="1151">
        <v>12</v>
      </c>
      <c r="M1021" s="1164">
        <v>96000</v>
      </c>
      <c r="N1021" s="1151">
        <v>13</v>
      </c>
      <c r="O1021" s="1152">
        <v>6</v>
      </c>
      <c r="P1021" s="1180">
        <v>48000</v>
      </c>
    </row>
    <row r="1022" spans="1:16" ht="12.6" customHeight="1" x14ac:dyDescent="0.2">
      <c r="A1022" s="1179" t="s">
        <v>3915</v>
      </c>
      <c r="B1022" s="1149" t="s">
        <v>13070</v>
      </c>
      <c r="C1022" s="1149" t="s">
        <v>65</v>
      </c>
      <c r="D1022" s="1150" t="s">
        <v>6152</v>
      </c>
      <c r="E1022" s="1164">
        <v>10000</v>
      </c>
      <c r="F1022" s="1151">
        <v>41930659</v>
      </c>
      <c r="G1022" s="759" t="s">
        <v>6777</v>
      </c>
      <c r="H1022" s="1021" t="s">
        <v>6107</v>
      </c>
      <c r="I1022" s="1021"/>
      <c r="J1022" s="1150" t="s">
        <v>6086</v>
      </c>
      <c r="K1022" s="1152">
        <v>3</v>
      </c>
      <c r="L1022" s="1151">
        <v>6</v>
      </c>
      <c r="M1022" s="1164">
        <v>56333</v>
      </c>
      <c r="N1022" s="1151">
        <v>5</v>
      </c>
      <c r="O1022" s="1152">
        <v>6</v>
      </c>
      <c r="P1022" s="1180">
        <v>60000</v>
      </c>
    </row>
    <row r="1023" spans="1:16" ht="12.6" customHeight="1" x14ac:dyDescent="0.2">
      <c r="A1023" s="1179" t="s">
        <v>3915</v>
      </c>
      <c r="B1023" s="1149" t="s">
        <v>13070</v>
      </c>
      <c r="C1023" s="1149" t="s">
        <v>65</v>
      </c>
      <c r="D1023" s="1150" t="s">
        <v>6118</v>
      </c>
      <c r="E1023" s="1164">
        <v>12000</v>
      </c>
      <c r="F1023" s="1151">
        <v>80614245</v>
      </c>
      <c r="G1023" s="759" t="s">
        <v>6778</v>
      </c>
      <c r="H1023" s="1021" t="s">
        <v>6107</v>
      </c>
      <c r="I1023" s="1021"/>
      <c r="J1023" s="1150" t="s">
        <v>6086</v>
      </c>
      <c r="K1023" s="1152">
        <v>2</v>
      </c>
      <c r="L1023" s="1151">
        <v>4</v>
      </c>
      <c r="M1023" s="1164">
        <v>50800</v>
      </c>
      <c r="N1023" s="1151">
        <v>3</v>
      </c>
      <c r="O1023" s="1152">
        <v>6</v>
      </c>
      <c r="P1023" s="1180">
        <v>72000</v>
      </c>
    </row>
    <row r="1024" spans="1:16" ht="12.6" customHeight="1" x14ac:dyDescent="0.2">
      <c r="A1024" s="1179" t="s">
        <v>3915</v>
      </c>
      <c r="B1024" s="1149" t="s">
        <v>13070</v>
      </c>
      <c r="C1024" s="1149" t="s">
        <v>65</v>
      </c>
      <c r="D1024" s="1150" t="s">
        <v>6779</v>
      </c>
      <c r="E1024" s="1164">
        <v>7000</v>
      </c>
      <c r="F1024" s="1151">
        <v>44316635</v>
      </c>
      <c r="G1024" s="759" t="s">
        <v>6780</v>
      </c>
      <c r="H1024" s="1021" t="s">
        <v>6101</v>
      </c>
      <c r="I1024" s="1021"/>
      <c r="J1024" s="1150" t="s">
        <v>6086</v>
      </c>
      <c r="K1024" s="1152"/>
      <c r="L1024" s="1151"/>
      <c r="M1024" s="1164"/>
      <c r="N1024" s="1151">
        <v>2</v>
      </c>
      <c r="O1024" s="1152">
        <v>6</v>
      </c>
      <c r="P1024" s="1180">
        <v>35700</v>
      </c>
    </row>
    <row r="1025" spans="1:16" ht="12.6" customHeight="1" x14ac:dyDescent="0.2">
      <c r="A1025" s="1179" t="s">
        <v>3915</v>
      </c>
      <c r="B1025" s="1149" t="s">
        <v>13070</v>
      </c>
      <c r="C1025" s="1149" t="s">
        <v>65</v>
      </c>
      <c r="D1025" s="1150" t="s">
        <v>6223</v>
      </c>
      <c r="E1025" s="1164">
        <v>10000</v>
      </c>
      <c r="F1025" s="1151">
        <v>42041707</v>
      </c>
      <c r="G1025" s="759" t="s">
        <v>6781</v>
      </c>
      <c r="H1025" s="1021" t="s">
        <v>6089</v>
      </c>
      <c r="I1025" s="1021"/>
      <c r="J1025" s="1150" t="s">
        <v>6086</v>
      </c>
      <c r="K1025" s="1152"/>
      <c r="L1025" s="1151"/>
      <c r="M1025" s="1164"/>
      <c r="N1025" s="1151">
        <v>3</v>
      </c>
      <c r="O1025" s="1152">
        <v>6</v>
      </c>
      <c r="P1025" s="1180">
        <v>54667</v>
      </c>
    </row>
    <row r="1026" spans="1:16" ht="12.6" customHeight="1" x14ac:dyDescent="0.2">
      <c r="A1026" s="1179" t="s">
        <v>3915</v>
      </c>
      <c r="B1026" s="1149" t="s">
        <v>13070</v>
      </c>
      <c r="C1026" s="1149" t="s">
        <v>65</v>
      </c>
      <c r="D1026" s="1150" t="s">
        <v>6152</v>
      </c>
      <c r="E1026" s="1164">
        <v>10000</v>
      </c>
      <c r="F1026" s="1151">
        <v>40034905</v>
      </c>
      <c r="G1026" s="759" t="s">
        <v>6782</v>
      </c>
      <c r="H1026" s="1021" t="s">
        <v>6089</v>
      </c>
      <c r="I1026" s="1021"/>
      <c r="J1026" s="1150" t="s">
        <v>6086</v>
      </c>
      <c r="K1026" s="1152">
        <v>2</v>
      </c>
      <c r="L1026" s="1151">
        <v>7</v>
      </c>
      <c r="M1026" s="1164">
        <v>64000</v>
      </c>
      <c r="N1026" s="1151">
        <v>3</v>
      </c>
      <c r="O1026" s="1152">
        <v>6</v>
      </c>
      <c r="P1026" s="1180">
        <v>60000</v>
      </c>
    </row>
    <row r="1027" spans="1:16" ht="12.6" customHeight="1" x14ac:dyDescent="0.2">
      <c r="A1027" s="1179" t="s">
        <v>3915</v>
      </c>
      <c r="B1027" s="1149" t="s">
        <v>13070</v>
      </c>
      <c r="C1027" s="1149" t="s">
        <v>65</v>
      </c>
      <c r="D1027" s="1150" t="s">
        <v>612</v>
      </c>
      <c r="E1027" s="1164">
        <v>15000</v>
      </c>
      <c r="F1027" s="1151">
        <v>42289634</v>
      </c>
      <c r="G1027" s="759" t="s">
        <v>6783</v>
      </c>
      <c r="H1027" s="1021" t="s">
        <v>6089</v>
      </c>
      <c r="I1027" s="1021"/>
      <c r="J1027" s="1150" t="s">
        <v>6086</v>
      </c>
      <c r="K1027" s="1152"/>
      <c r="L1027" s="1151"/>
      <c r="M1027" s="1164"/>
      <c r="N1027" s="1151">
        <v>1</v>
      </c>
      <c r="O1027" s="1152">
        <v>2</v>
      </c>
      <c r="P1027" s="1180">
        <v>22000</v>
      </c>
    </row>
    <row r="1028" spans="1:16" ht="12.6" customHeight="1" x14ac:dyDescent="0.2">
      <c r="A1028" s="1179" t="s">
        <v>3915</v>
      </c>
      <c r="B1028" s="1149" t="s">
        <v>13070</v>
      </c>
      <c r="C1028" s="1149" t="s">
        <v>65</v>
      </c>
      <c r="D1028" s="1150" t="s">
        <v>6784</v>
      </c>
      <c r="E1028" s="1164">
        <v>13000</v>
      </c>
      <c r="F1028" s="1151">
        <v>16630420</v>
      </c>
      <c r="G1028" s="759" t="s">
        <v>6785</v>
      </c>
      <c r="H1028" s="1021" t="s">
        <v>6085</v>
      </c>
      <c r="I1028" s="1021"/>
      <c r="J1028" s="1150" t="s">
        <v>6086</v>
      </c>
      <c r="K1028" s="1152"/>
      <c r="L1028" s="1151"/>
      <c r="M1028" s="1164"/>
      <c r="N1028" s="1151">
        <v>1</v>
      </c>
      <c r="O1028" s="1152">
        <v>2</v>
      </c>
      <c r="P1028" s="1180">
        <v>19067</v>
      </c>
    </row>
    <row r="1029" spans="1:16" ht="12.6" customHeight="1" x14ac:dyDescent="0.2">
      <c r="A1029" s="1179" t="s">
        <v>3915</v>
      </c>
      <c r="B1029" s="1149" t="s">
        <v>13070</v>
      </c>
      <c r="C1029" s="1149" t="s">
        <v>65</v>
      </c>
      <c r="D1029" s="1150" t="s">
        <v>6132</v>
      </c>
      <c r="E1029" s="1164">
        <v>8000</v>
      </c>
      <c r="F1029" s="1151">
        <v>26646262</v>
      </c>
      <c r="G1029" s="759" t="s">
        <v>6786</v>
      </c>
      <c r="H1029" s="1021" t="s">
        <v>6089</v>
      </c>
      <c r="I1029" s="1021"/>
      <c r="J1029" s="1150" t="s">
        <v>6086</v>
      </c>
      <c r="K1029" s="1152">
        <v>1</v>
      </c>
      <c r="L1029" s="1151">
        <v>3</v>
      </c>
      <c r="M1029" s="1164">
        <v>26400</v>
      </c>
      <c r="N1029" s="1151">
        <v>4</v>
      </c>
      <c r="O1029" s="1152">
        <v>6</v>
      </c>
      <c r="P1029" s="1180">
        <v>48000</v>
      </c>
    </row>
    <row r="1030" spans="1:16" ht="12.6" customHeight="1" x14ac:dyDescent="0.2">
      <c r="A1030" s="1179" t="s">
        <v>3915</v>
      </c>
      <c r="B1030" s="1149" t="s">
        <v>13070</v>
      </c>
      <c r="C1030" s="1149" t="s">
        <v>65</v>
      </c>
      <c r="D1030" s="1150" t="s">
        <v>6787</v>
      </c>
      <c r="E1030" s="1164">
        <v>8000</v>
      </c>
      <c r="F1030" s="1151">
        <v>46466310</v>
      </c>
      <c r="G1030" s="759" t="s">
        <v>6788</v>
      </c>
      <c r="H1030" s="1021" t="s">
        <v>6089</v>
      </c>
      <c r="I1030" s="1021"/>
      <c r="J1030" s="1150" t="s">
        <v>6086</v>
      </c>
      <c r="K1030" s="1152">
        <v>1</v>
      </c>
      <c r="L1030" s="1151">
        <v>1</v>
      </c>
      <c r="M1030" s="1164">
        <v>2400</v>
      </c>
      <c r="N1030" s="1151"/>
      <c r="O1030" s="1152"/>
      <c r="P1030" s="1180"/>
    </row>
    <row r="1031" spans="1:16" ht="12.6" customHeight="1" x14ac:dyDescent="0.2">
      <c r="A1031" s="1179" t="s">
        <v>3915</v>
      </c>
      <c r="B1031" s="1149" t="s">
        <v>13070</v>
      </c>
      <c r="C1031" s="1149" t="s">
        <v>65</v>
      </c>
      <c r="D1031" s="1150" t="s">
        <v>612</v>
      </c>
      <c r="E1031" s="1164">
        <v>15000</v>
      </c>
      <c r="F1031" s="1151">
        <v>40713279</v>
      </c>
      <c r="G1031" s="759" t="s">
        <v>6789</v>
      </c>
      <c r="H1031" s="1021" t="s">
        <v>6089</v>
      </c>
      <c r="I1031" s="1021"/>
      <c r="J1031" s="1150" t="s">
        <v>6086</v>
      </c>
      <c r="K1031" s="1152">
        <v>1</v>
      </c>
      <c r="L1031" s="1151">
        <v>1</v>
      </c>
      <c r="M1031" s="1164">
        <v>4500</v>
      </c>
      <c r="N1031" s="1151">
        <v>2</v>
      </c>
      <c r="O1031" s="1152">
        <v>6</v>
      </c>
      <c r="P1031" s="1180">
        <v>90000</v>
      </c>
    </row>
    <row r="1032" spans="1:16" ht="12.6" customHeight="1" x14ac:dyDescent="0.2">
      <c r="A1032" s="1179" t="s">
        <v>3915</v>
      </c>
      <c r="B1032" s="1149" t="s">
        <v>13070</v>
      </c>
      <c r="C1032" s="1149" t="s">
        <v>65</v>
      </c>
      <c r="D1032" s="1150" t="s">
        <v>6784</v>
      </c>
      <c r="E1032" s="1164">
        <v>13000</v>
      </c>
      <c r="F1032" s="1151">
        <v>25854456</v>
      </c>
      <c r="G1032" s="759" t="s">
        <v>6790</v>
      </c>
      <c r="H1032" s="1021" t="s">
        <v>6140</v>
      </c>
      <c r="I1032" s="1021"/>
      <c r="J1032" s="1150" t="s">
        <v>6086</v>
      </c>
      <c r="K1032" s="1152"/>
      <c r="L1032" s="1151"/>
      <c r="M1032" s="1164"/>
      <c r="N1032" s="1151">
        <v>1</v>
      </c>
      <c r="O1032" s="1152">
        <v>3</v>
      </c>
      <c r="P1032" s="1180">
        <v>16467</v>
      </c>
    </row>
    <row r="1033" spans="1:16" ht="12.6" customHeight="1" x14ac:dyDescent="0.2">
      <c r="A1033" s="1179" t="s">
        <v>3915</v>
      </c>
      <c r="B1033" s="1149" t="s">
        <v>13070</v>
      </c>
      <c r="C1033" s="1149" t="s">
        <v>65</v>
      </c>
      <c r="D1033" s="1150" t="s">
        <v>6791</v>
      </c>
      <c r="E1033" s="1164">
        <v>11000</v>
      </c>
      <c r="F1033" s="1151">
        <v>822299</v>
      </c>
      <c r="G1033" s="759" t="s">
        <v>6792</v>
      </c>
      <c r="H1033" s="1021" t="s">
        <v>6114</v>
      </c>
      <c r="I1033" s="1021"/>
      <c r="J1033" s="1150" t="s">
        <v>6086</v>
      </c>
      <c r="K1033" s="1152">
        <v>5</v>
      </c>
      <c r="L1033" s="1151">
        <v>12</v>
      </c>
      <c r="M1033" s="1164">
        <v>132000</v>
      </c>
      <c r="N1033" s="1151">
        <v>7</v>
      </c>
      <c r="O1033" s="1152">
        <v>6</v>
      </c>
      <c r="P1033" s="1180">
        <v>66000</v>
      </c>
    </row>
    <row r="1034" spans="1:16" ht="12.6" customHeight="1" x14ac:dyDescent="0.2">
      <c r="A1034" s="1179" t="s">
        <v>3915</v>
      </c>
      <c r="B1034" s="1149" t="s">
        <v>13070</v>
      </c>
      <c r="C1034" s="1149" t="s">
        <v>65</v>
      </c>
      <c r="D1034" s="1150" t="s">
        <v>6122</v>
      </c>
      <c r="E1034" s="1164">
        <v>10000</v>
      </c>
      <c r="F1034" s="1151">
        <v>9145806</v>
      </c>
      <c r="G1034" s="759" t="s">
        <v>6793</v>
      </c>
      <c r="H1034" s="1021" t="s">
        <v>6089</v>
      </c>
      <c r="I1034" s="1021"/>
      <c r="J1034" s="1150" t="s">
        <v>6086</v>
      </c>
      <c r="K1034" s="1152">
        <v>1</v>
      </c>
      <c r="L1034" s="1151">
        <v>1</v>
      </c>
      <c r="M1034" s="1164">
        <v>10000</v>
      </c>
      <c r="N1034" s="1151"/>
      <c r="O1034" s="1152"/>
      <c r="P1034" s="1180"/>
    </row>
    <row r="1035" spans="1:16" ht="12.6" customHeight="1" x14ac:dyDescent="0.2">
      <c r="A1035" s="1179" t="s">
        <v>3915</v>
      </c>
      <c r="B1035" s="1149" t="s">
        <v>13070</v>
      </c>
      <c r="C1035" s="1149" t="s">
        <v>65</v>
      </c>
      <c r="D1035" s="1150" t="s">
        <v>6794</v>
      </c>
      <c r="E1035" s="1164">
        <v>7000</v>
      </c>
      <c r="F1035" s="1151">
        <v>45034500</v>
      </c>
      <c r="G1035" s="759" t="s">
        <v>6795</v>
      </c>
      <c r="H1035" s="1021" t="s">
        <v>6796</v>
      </c>
      <c r="I1035" s="1021"/>
      <c r="J1035" s="1150" t="s">
        <v>6086</v>
      </c>
      <c r="K1035" s="1152">
        <v>6</v>
      </c>
      <c r="L1035" s="1151">
        <v>12</v>
      </c>
      <c r="M1035" s="1164">
        <v>84000</v>
      </c>
      <c r="N1035" s="1151">
        <v>8</v>
      </c>
      <c r="O1035" s="1152">
        <v>6</v>
      </c>
      <c r="P1035" s="1180">
        <v>42000</v>
      </c>
    </row>
    <row r="1036" spans="1:16" ht="12.6" customHeight="1" x14ac:dyDescent="0.2">
      <c r="A1036" s="1179" t="s">
        <v>3915</v>
      </c>
      <c r="B1036" s="1149" t="s">
        <v>13070</v>
      </c>
      <c r="C1036" s="1149" t="s">
        <v>65</v>
      </c>
      <c r="D1036" s="1150" t="s">
        <v>6797</v>
      </c>
      <c r="E1036" s="1164">
        <v>10000</v>
      </c>
      <c r="F1036" s="1151">
        <v>42630100</v>
      </c>
      <c r="G1036" s="759" t="s">
        <v>6798</v>
      </c>
      <c r="H1036" s="1021" t="s">
        <v>6157</v>
      </c>
      <c r="I1036" s="1021"/>
      <c r="J1036" s="1150" t="s">
        <v>6086</v>
      </c>
      <c r="K1036" s="1152"/>
      <c r="L1036" s="1151"/>
      <c r="M1036" s="1164"/>
      <c r="N1036" s="1151">
        <v>1</v>
      </c>
      <c r="O1036" s="1152">
        <v>2</v>
      </c>
      <c r="P1036" s="1180">
        <v>10333</v>
      </c>
    </row>
    <row r="1037" spans="1:16" ht="12.6" customHeight="1" x14ac:dyDescent="0.2">
      <c r="A1037" s="1179" t="s">
        <v>3915</v>
      </c>
      <c r="B1037" s="1149" t="s">
        <v>13070</v>
      </c>
      <c r="C1037" s="1149" t="s">
        <v>65</v>
      </c>
      <c r="D1037" s="1150" t="s">
        <v>6162</v>
      </c>
      <c r="E1037" s="1164">
        <v>15000</v>
      </c>
      <c r="F1037" s="1151">
        <v>9229274</v>
      </c>
      <c r="G1037" s="759" t="s">
        <v>6799</v>
      </c>
      <c r="H1037" s="1021" t="s">
        <v>6157</v>
      </c>
      <c r="I1037" s="1021"/>
      <c r="J1037" s="1150" t="s">
        <v>6086</v>
      </c>
      <c r="K1037" s="1152"/>
      <c r="L1037" s="1151"/>
      <c r="M1037" s="1164"/>
      <c r="N1037" s="1151">
        <v>2</v>
      </c>
      <c r="O1037" s="1152">
        <v>4</v>
      </c>
      <c r="P1037" s="1180">
        <v>60000</v>
      </c>
    </row>
    <row r="1038" spans="1:16" ht="13.15" customHeight="1" x14ac:dyDescent="0.2">
      <c r="A1038" s="1179" t="s">
        <v>3915</v>
      </c>
      <c r="B1038" s="1149" t="s">
        <v>13070</v>
      </c>
      <c r="C1038" s="1149" t="s">
        <v>65</v>
      </c>
      <c r="D1038" s="1150" t="s">
        <v>6800</v>
      </c>
      <c r="E1038" s="1164">
        <v>13000</v>
      </c>
      <c r="F1038" s="1151">
        <v>9229274</v>
      </c>
      <c r="G1038" s="759" t="s">
        <v>6799</v>
      </c>
      <c r="H1038" s="1021" t="s">
        <v>6157</v>
      </c>
      <c r="I1038" s="1021"/>
      <c r="J1038" s="1150" t="s">
        <v>6086</v>
      </c>
      <c r="K1038" s="1152">
        <v>2</v>
      </c>
      <c r="L1038" s="1151">
        <v>4</v>
      </c>
      <c r="M1038" s="1164">
        <v>44633</v>
      </c>
      <c r="N1038" s="1151">
        <v>3</v>
      </c>
      <c r="O1038" s="1152">
        <v>2</v>
      </c>
      <c r="P1038" s="1180">
        <v>26000</v>
      </c>
    </row>
    <row r="1039" spans="1:16" ht="13.15" customHeight="1" x14ac:dyDescent="0.2">
      <c r="A1039" s="1179" t="s">
        <v>3915</v>
      </c>
      <c r="B1039" s="1149" t="s">
        <v>13070</v>
      </c>
      <c r="C1039" s="1149" t="s">
        <v>65</v>
      </c>
      <c r="D1039" s="1150" t="s">
        <v>6578</v>
      </c>
      <c r="E1039" s="1164">
        <v>10000</v>
      </c>
      <c r="F1039" s="1151">
        <v>7757523</v>
      </c>
      <c r="G1039" s="759" t="s">
        <v>6801</v>
      </c>
      <c r="H1039" s="1021" t="s">
        <v>6802</v>
      </c>
      <c r="I1039" s="1021"/>
      <c r="J1039" s="1150" t="s">
        <v>6086</v>
      </c>
      <c r="K1039" s="1152">
        <v>1</v>
      </c>
      <c r="L1039" s="1151">
        <v>1</v>
      </c>
      <c r="M1039" s="1164">
        <v>8333</v>
      </c>
      <c r="N1039" s="1151">
        <v>2</v>
      </c>
      <c r="O1039" s="1152">
        <v>6</v>
      </c>
      <c r="P1039" s="1180">
        <v>60000</v>
      </c>
    </row>
    <row r="1040" spans="1:16" ht="13.15" customHeight="1" x14ac:dyDescent="0.2">
      <c r="A1040" s="1179" t="s">
        <v>3915</v>
      </c>
      <c r="B1040" s="1149" t="s">
        <v>13070</v>
      </c>
      <c r="C1040" s="1149" t="s">
        <v>65</v>
      </c>
      <c r="D1040" s="1150" t="s">
        <v>6170</v>
      </c>
      <c r="E1040" s="1164">
        <v>10000</v>
      </c>
      <c r="F1040" s="1151">
        <v>16797156</v>
      </c>
      <c r="G1040" s="759" t="s">
        <v>6803</v>
      </c>
      <c r="H1040" s="1021" t="s">
        <v>6107</v>
      </c>
      <c r="I1040" s="1021" t="s">
        <v>6127</v>
      </c>
      <c r="J1040" s="1150"/>
      <c r="K1040" s="1152">
        <v>10</v>
      </c>
      <c r="L1040" s="1151">
        <v>12</v>
      </c>
      <c r="M1040" s="1164">
        <v>120000</v>
      </c>
      <c r="N1040" s="1151">
        <v>12</v>
      </c>
      <c r="O1040" s="1152">
        <v>6</v>
      </c>
      <c r="P1040" s="1180">
        <v>60000</v>
      </c>
    </row>
    <row r="1041" spans="1:16" ht="13.15" customHeight="1" x14ac:dyDescent="0.2">
      <c r="A1041" s="1179" t="s">
        <v>3915</v>
      </c>
      <c r="B1041" s="1149" t="s">
        <v>13070</v>
      </c>
      <c r="C1041" s="1149" t="s">
        <v>65</v>
      </c>
      <c r="D1041" s="1150" t="s">
        <v>6275</v>
      </c>
      <c r="E1041" s="1164">
        <v>12000</v>
      </c>
      <c r="F1041" s="1151">
        <v>45803257</v>
      </c>
      <c r="G1041" s="759" t="s">
        <v>6804</v>
      </c>
      <c r="H1041" s="1021" t="s">
        <v>6719</v>
      </c>
      <c r="I1041" s="1021"/>
      <c r="J1041" s="1150" t="s">
        <v>6086</v>
      </c>
      <c r="K1041" s="1152">
        <v>1</v>
      </c>
      <c r="L1041" s="1151">
        <v>3</v>
      </c>
      <c r="M1041" s="1164">
        <v>30800</v>
      </c>
      <c r="N1041" s="1151">
        <v>2</v>
      </c>
      <c r="O1041" s="1152">
        <v>6</v>
      </c>
      <c r="P1041" s="1180">
        <v>72000</v>
      </c>
    </row>
    <row r="1042" spans="1:16" ht="22.5" x14ac:dyDescent="0.2">
      <c r="A1042" s="1179" t="s">
        <v>3915</v>
      </c>
      <c r="B1042" s="1149" t="s">
        <v>13070</v>
      </c>
      <c r="C1042" s="1149" t="s">
        <v>65</v>
      </c>
      <c r="D1042" s="1150" t="s">
        <v>6805</v>
      </c>
      <c r="E1042" s="1164">
        <v>12000</v>
      </c>
      <c r="F1042" s="1151">
        <v>45034542</v>
      </c>
      <c r="G1042" s="759" t="s">
        <v>6806</v>
      </c>
      <c r="H1042" s="1021" t="s">
        <v>6265</v>
      </c>
      <c r="I1042" s="1021"/>
      <c r="J1042" s="1150" t="s">
        <v>6086</v>
      </c>
      <c r="K1042" s="1152">
        <v>1</v>
      </c>
      <c r="L1042" s="1151">
        <v>2</v>
      </c>
      <c r="M1042" s="1164">
        <v>13200</v>
      </c>
      <c r="N1042" s="1151"/>
      <c r="O1042" s="1152"/>
      <c r="P1042" s="1180"/>
    </row>
    <row r="1043" spans="1:16" ht="13.15" customHeight="1" x14ac:dyDescent="0.2">
      <c r="A1043" s="1179" t="s">
        <v>3915</v>
      </c>
      <c r="B1043" s="1149" t="s">
        <v>13070</v>
      </c>
      <c r="C1043" s="1149" t="s">
        <v>65</v>
      </c>
      <c r="D1043" s="1150" t="s">
        <v>6807</v>
      </c>
      <c r="E1043" s="1164">
        <v>10000</v>
      </c>
      <c r="F1043" s="1151">
        <v>41526536</v>
      </c>
      <c r="G1043" s="759" t="s">
        <v>6808</v>
      </c>
      <c r="H1043" s="1021" t="s">
        <v>6101</v>
      </c>
      <c r="I1043" s="1021" t="s">
        <v>6127</v>
      </c>
      <c r="J1043" s="1150"/>
      <c r="K1043" s="1152">
        <v>1</v>
      </c>
      <c r="L1043" s="1151">
        <v>3</v>
      </c>
      <c r="M1043" s="1164">
        <v>25333</v>
      </c>
      <c r="N1043" s="1151">
        <v>2</v>
      </c>
      <c r="O1043" s="1152">
        <v>6</v>
      </c>
      <c r="P1043" s="1180">
        <v>60000</v>
      </c>
    </row>
    <row r="1044" spans="1:16" ht="13.15" customHeight="1" x14ac:dyDescent="0.2">
      <c r="A1044" s="1179" t="s">
        <v>3915</v>
      </c>
      <c r="B1044" s="1149" t="s">
        <v>13070</v>
      </c>
      <c r="C1044" s="1149" t="s">
        <v>65</v>
      </c>
      <c r="D1044" s="1150" t="s">
        <v>6809</v>
      </c>
      <c r="E1044" s="1164">
        <v>7000</v>
      </c>
      <c r="F1044" s="1151">
        <v>41526536</v>
      </c>
      <c r="G1044" s="759" t="s">
        <v>6810</v>
      </c>
      <c r="H1044" s="1021" t="s">
        <v>6101</v>
      </c>
      <c r="I1044" s="1021" t="s">
        <v>6127</v>
      </c>
      <c r="J1044" s="1150"/>
      <c r="K1044" s="1152">
        <v>2</v>
      </c>
      <c r="L1044" s="1151">
        <v>9</v>
      </c>
      <c r="M1044" s="1164">
        <v>58567</v>
      </c>
      <c r="N1044" s="1151"/>
      <c r="O1044" s="1152"/>
      <c r="P1044" s="1180"/>
    </row>
    <row r="1045" spans="1:16" ht="13.15" customHeight="1" x14ac:dyDescent="0.2">
      <c r="A1045" s="1179" t="s">
        <v>3915</v>
      </c>
      <c r="B1045" s="1149" t="s">
        <v>13070</v>
      </c>
      <c r="C1045" s="1149" t="s">
        <v>65</v>
      </c>
      <c r="D1045" s="1150" t="s">
        <v>6149</v>
      </c>
      <c r="E1045" s="1164">
        <v>12000</v>
      </c>
      <c r="F1045" s="1151">
        <v>16473748</v>
      </c>
      <c r="G1045" s="759" t="s">
        <v>6811</v>
      </c>
      <c r="H1045" s="1021" t="s">
        <v>6140</v>
      </c>
      <c r="I1045" s="1021"/>
      <c r="J1045" s="1150" t="s">
        <v>6086</v>
      </c>
      <c r="K1045" s="1152"/>
      <c r="L1045" s="1151"/>
      <c r="M1045" s="1164"/>
      <c r="N1045" s="1151">
        <v>1</v>
      </c>
      <c r="O1045" s="1152">
        <v>2</v>
      </c>
      <c r="P1045" s="1180">
        <v>20000</v>
      </c>
    </row>
    <row r="1046" spans="1:16" ht="13.15" customHeight="1" x14ac:dyDescent="0.2">
      <c r="A1046" s="1179" t="s">
        <v>3915</v>
      </c>
      <c r="B1046" s="1149" t="s">
        <v>13070</v>
      </c>
      <c r="C1046" s="1149" t="s">
        <v>65</v>
      </c>
      <c r="D1046" s="1150" t="s">
        <v>6093</v>
      </c>
      <c r="E1046" s="1164">
        <v>10000</v>
      </c>
      <c r="F1046" s="1151">
        <v>7022343</v>
      </c>
      <c r="G1046" s="759" t="s">
        <v>6812</v>
      </c>
      <c r="H1046" s="1021" t="s">
        <v>6089</v>
      </c>
      <c r="I1046" s="1021"/>
      <c r="J1046" s="1150" t="s">
        <v>6086</v>
      </c>
      <c r="K1046" s="1152"/>
      <c r="L1046" s="1151"/>
      <c r="M1046" s="1164"/>
      <c r="N1046" s="1151">
        <v>1</v>
      </c>
      <c r="O1046" s="1152">
        <v>2</v>
      </c>
      <c r="P1046" s="1180">
        <v>14667</v>
      </c>
    </row>
    <row r="1047" spans="1:16" ht="22.5" x14ac:dyDescent="0.2">
      <c r="A1047" s="1179" t="s">
        <v>3915</v>
      </c>
      <c r="B1047" s="1149" t="s">
        <v>13070</v>
      </c>
      <c r="C1047" s="1149" t="s">
        <v>65</v>
      </c>
      <c r="D1047" s="1150" t="s">
        <v>6813</v>
      </c>
      <c r="E1047" s="1164">
        <v>14000</v>
      </c>
      <c r="F1047" s="1151">
        <v>44059847</v>
      </c>
      <c r="G1047" s="759" t="s">
        <v>6814</v>
      </c>
      <c r="H1047" s="1021" t="s">
        <v>6815</v>
      </c>
      <c r="I1047" s="1021" t="s">
        <v>6816</v>
      </c>
      <c r="J1047" s="1150"/>
      <c r="K1047" s="1152">
        <v>1</v>
      </c>
      <c r="L1047" s="1151">
        <v>2</v>
      </c>
      <c r="M1047" s="1164">
        <v>15400</v>
      </c>
      <c r="N1047" s="1151"/>
      <c r="O1047" s="1152"/>
      <c r="P1047" s="1180"/>
    </row>
    <row r="1048" spans="1:16" ht="11.45" customHeight="1" x14ac:dyDescent="0.2">
      <c r="A1048" s="1179" t="s">
        <v>3915</v>
      </c>
      <c r="B1048" s="1149" t="s">
        <v>13070</v>
      </c>
      <c r="C1048" s="1149" t="s">
        <v>65</v>
      </c>
      <c r="D1048" s="1150" t="s">
        <v>6122</v>
      </c>
      <c r="E1048" s="1164">
        <v>10000</v>
      </c>
      <c r="F1048" s="1151">
        <v>41020546</v>
      </c>
      <c r="G1048" s="759" t="s">
        <v>6817</v>
      </c>
      <c r="H1048" s="1021" t="s">
        <v>6157</v>
      </c>
      <c r="I1048" s="1021"/>
      <c r="J1048" s="1150" t="s">
        <v>6086</v>
      </c>
      <c r="K1048" s="1152">
        <v>1</v>
      </c>
      <c r="L1048" s="1151">
        <v>2</v>
      </c>
      <c r="M1048" s="1164">
        <v>23333</v>
      </c>
      <c r="N1048" s="1151">
        <v>3</v>
      </c>
      <c r="O1048" s="1152">
        <v>6</v>
      </c>
      <c r="P1048" s="1180">
        <v>60000</v>
      </c>
    </row>
    <row r="1049" spans="1:16" ht="11.45" customHeight="1" x14ac:dyDescent="0.2">
      <c r="A1049" s="1179" t="s">
        <v>3915</v>
      </c>
      <c r="B1049" s="1149" t="s">
        <v>13070</v>
      </c>
      <c r="C1049" s="1149" t="s">
        <v>65</v>
      </c>
      <c r="D1049" s="1150" t="s">
        <v>6818</v>
      </c>
      <c r="E1049" s="1164">
        <v>12000</v>
      </c>
      <c r="F1049" s="1151">
        <v>41023347</v>
      </c>
      <c r="G1049" s="759" t="s">
        <v>6819</v>
      </c>
      <c r="H1049" s="1021" t="s">
        <v>6085</v>
      </c>
      <c r="I1049" s="1021"/>
      <c r="J1049" s="1150" t="s">
        <v>6086</v>
      </c>
      <c r="K1049" s="1152"/>
      <c r="L1049" s="1151"/>
      <c r="M1049" s="1164"/>
      <c r="N1049" s="1151">
        <v>2</v>
      </c>
      <c r="O1049" s="1152">
        <v>4</v>
      </c>
      <c r="P1049" s="1180">
        <v>45200</v>
      </c>
    </row>
    <row r="1050" spans="1:16" ht="11.45" customHeight="1" x14ac:dyDescent="0.2">
      <c r="A1050" s="1179" t="s">
        <v>3915</v>
      </c>
      <c r="B1050" s="1149" t="s">
        <v>13070</v>
      </c>
      <c r="C1050" s="1149" t="s">
        <v>65</v>
      </c>
      <c r="D1050" s="1150" t="s">
        <v>6820</v>
      </c>
      <c r="E1050" s="1164">
        <v>13500</v>
      </c>
      <c r="F1050" s="1151">
        <v>41124946</v>
      </c>
      <c r="G1050" s="759" t="s">
        <v>6821</v>
      </c>
      <c r="H1050" s="1021" t="s">
        <v>6101</v>
      </c>
      <c r="I1050" s="1021"/>
      <c r="J1050" s="1150" t="s">
        <v>6086</v>
      </c>
      <c r="K1050" s="1152">
        <v>1</v>
      </c>
      <c r="L1050" s="1151">
        <v>11</v>
      </c>
      <c r="M1050" s="1164">
        <v>153900</v>
      </c>
      <c r="N1050" s="1151">
        <v>2</v>
      </c>
      <c r="O1050" s="1152">
        <v>6</v>
      </c>
      <c r="P1050" s="1180">
        <v>81000</v>
      </c>
    </row>
    <row r="1051" spans="1:16" ht="11.45" customHeight="1" x14ac:dyDescent="0.2">
      <c r="A1051" s="1179" t="s">
        <v>3915</v>
      </c>
      <c r="B1051" s="1149" t="s">
        <v>13070</v>
      </c>
      <c r="C1051" s="1149" t="s">
        <v>65</v>
      </c>
      <c r="D1051" s="1150" t="s">
        <v>6267</v>
      </c>
      <c r="E1051" s="1164">
        <v>6000</v>
      </c>
      <c r="F1051" s="1151">
        <v>42081356</v>
      </c>
      <c r="G1051" s="759" t="s">
        <v>6822</v>
      </c>
      <c r="H1051" s="1021" t="s">
        <v>6101</v>
      </c>
      <c r="I1051" s="1021"/>
      <c r="J1051" s="1150" t="s">
        <v>6086</v>
      </c>
      <c r="K1051" s="1152">
        <v>1</v>
      </c>
      <c r="L1051" s="1151">
        <v>3</v>
      </c>
      <c r="M1051" s="1164">
        <v>17000</v>
      </c>
      <c r="N1051" s="1151">
        <v>2</v>
      </c>
      <c r="O1051" s="1152">
        <v>4</v>
      </c>
      <c r="P1051" s="1180">
        <v>25400</v>
      </c>
    </row>
    <row r="1052" spans="1:16" ht="11.45" customHeight="1" x14ac:dyDescent="0.2">
      <c r="A1052" s="1179" t="s">
        <v>3915</v>
      </c>
      <c r="B1052" s="1149" t="s">
        <v>13070</v>
      </c>
      <c r="C1052" s="1149" t="s">
        <v>65</v>
      </c>
      <c r="D1052" s="1150" t="s">
        <v>6176</v>
      </c>
      <c r="E1052" s="1164">
        <v>12000</v>
      </c>
      <c r="F1052" s="1151">
        <v>44131198</v>
      </c>
      <c r="G1052" s="759" t="s">
        <v>6823</v>
      </c>
      <c r="H1052" s="1021" t="s">
        <v>6089</v>
      </c>
      <c r="I1052" s="1021"/>
      <c r="J1052" s="1150" t="s">
        <v>6086</v>
      </c>
      <c r="K1052" s="1152"/>
      <c r="L1052" s="1151"/>
      <c r="M1052" s="1164"/>
      <c r="N1052" s="1151">
        <v>1</v>
      </c>
      <c r="O1052" s="1152">
        <v>2</v>
      </c>
      <c r="P1052" s="1180">
        <v>20400</v>
      </c>
    </row>
    <row r="1053" spans="1:16" ht="11.45" customHeight="1" x14ac:dyDescent="0.2">
      <c r="A1053" s="1179" t="s">
        <v>3915</v>
      </c>
      <c r="B1053" s="1149" t="s">
        <v>13070</v>
      </c>
      <c r="C1053" s="1149" t="s">
        <v>65</v>
      </c>
      <c r="D1053" s="1150" t="s">
        <v>6824</v>
      </c>
      <c r="E1053" s="1164">
        <v>15000</v>
      </c>
      <c r="F1053" s="1151">
        <v>41145394</v>
      </c>
      <c r="G1053" s="759" t="s">
        <v>6825</v>
      </c>
      <c r="H1053" s="1021" t="s">
        <v>6085</v>
      </c>
      <c r="I1053" s="1021"/>
      <c r="J1053" s="1150" t="s">
        <v>6086</v>
      </c>
      <c r="K1053" s="1152">
        <v>1</v>
      </c>
      <c r="L1053" s="1151">
        <v>2</v>
      </c>
      <c r="M1053" s="1164">
        <v>16500</v>
      </c>
      <c r="N1053" s="1151"/>
      <c r="O1053" s="1152"/>
      <c r="P1053" s="1180"/>
    </row>
    <row r="1054" spans="1:16" ht="11.45" customHeight="1" x14ac:dyDescent="0.2">
      <c r="A1054" s="1179" t="s">
        <v>3915</v>
      </c>
      <c r="B1054" s="1149" t="s">
        <v>13070</v>
      </c>
      <c r="C1054" s="1149" t="s">
        <v>65</v>
      </c>
      <c r="D1054" s="1150" t="s">
        <v>614</v>
      </c>
      <c r="E1054" s="1164">
        <v>15000</v>
      </c>
      <c r="F1054" s="1151">
        <v>41145394</v>
      </c>
      <c r="G1054" s="759" t="s">
        <v>6825</v>
      </c>
      <c r="H1054" s="1021" t="s">
        <v>6085</v>
      </c>
      <c r="I1054" s="1021"/>
      <c r="J1054" s="1150" t="s">
        <v>6086</v>
      </c>
      <c r="K1054" s="1152">
        <v>1</v>
      </c>
      <c r="L1054" s="1151">
        <v>10</v>
      </c>
      <c r="M1054" s="1164">
        <v>148000</v>
      </c>
      <c r="N1054" s="1151"/>
      <c r="O1054" s="1152"/>
      <c r="P1054" s="1180"/>
    </row>
    <row r="1055" spans="1:16" ht="11.45" customHeight="1" x14ac:dyDescent="0.2">
      <c r="A1055" s="1179" t="s">
        <v>3915</v>
      </c>
      <c r="B1055" s="1149" t="s">
        <v>13070</v>
      </c>
      <c r="C1055" s="1149" t="s">
        <v>65</v>
      </c>
      <c r="D1055" s="1150" t="s">
        <v>6581</v>
      </c>
      <c r="E1055" s="1164">
        <v>12000</v>
      </c>
      <c r="F1055" s="1151">
        <v>9748089</v>
      </c>
      <c r="G1055" s="759" t="s">
        <v>6826</v>
      </c>
      <c r="H1055" s="1021" t="s">
        <v>6089</v>
      </c>
      <c r="I1055" s="1021"/>
      <c r="J1055" s="1150" t="s">
        <v>6086</v>
      </c>
      <c r="K1055" s="1152"/>
      <c r="L1055" s="1151"/>
      <c r="M1055" s="1164"/>
      <c r="N1055" s="1151">
        <v>1</v>
      </c>
      <c r="O1055" s="1152">
        <v>2</v>
      </c>
      <c r="P1055" s="1180">
        <v>22800</v>
      </c>
    </row>
    <row r="1056" spans="1:16" ht="11.45" customHeight="1" x14ac:dyDescent="0.2">
      <c r="A1056" s="1179" t="s">
        <v>3915</v>
      </c>
      <c r="B1056" s="1149" t="s">
        <v>13070</v>
      </c>
      <c r="C1056" s="1149" t="s">
        <v>65</v>
      </c>
      <c r="D1056" s="1150" t="s">
        <v>6827</v>
      </c>
      <c r="E1056" s="1164">
        <v>10000</v>
      </c>
      <c r="F1056" s="1151">
        <v>70434251</v>
      </c>
      <c r="G1056" s="759" t="s">
        <v>6828</v>
      </c>
      <c r="H1056" s="1021" t="s">
        <v>6085</v>
      </c>
      <c r="I1056" s="1021"/>
      <c r="J1056" s="1150" t="s">
        <v>6086</v>
      </c>
      <c r="K1056" s="1152"/>
      <c r="L1056" s="1151"/>
      <c r="M1056" s="1164"/>
      <c r="N1056" s="1151">
        <v>1</v>
      </c>
      <c r="O1056" s="1152">
        <v>2</v>
      </c>
      <c r="P1056" s="1180">
        <v>19000</v>
      </c>
    </row>
    <row r="1057" spans="1:16" ht="11.45" customHeight="1" x14ac:dyDescent="0.2">
      <c r="A1057" s="1179" t="s">
        <v>3915</v>
      </c>
      <c r="B1057" s="1149" t="s">
        <v>13070</v>
      </c>
      <c r="C1057" s="1149" t="s">
        <v>65</v>
      </c>
      <c r="D1057" s="1150" t="s">
        <v>6829</v>
      </c>
      <c r="E1057" s="1164">
        <v>12000</v>
      </c>
      <c r="F1057" s="1151">
        <v>9553089</v>
      </c>
      <c r="G1057" s="759" t="s">
        <v>6830</v>
      </c>
      <c r="H1057" s="1021" t="s">
        <v>6089</v>
      </c>
      <c r="I1057" s="1021"/>
      <c r="J1057" s="1150" t="s">
        <v>6086</v>
      </c>
      <c r="K1057" s="1152">
        <v>1</v>
      </c>
      <c r="L1057" s="1151">
        <v>3</v>
      </c>
      <c r="M1057" s="1164">
        <v>34800</v>
      </c>
      <c r="N1057" s="1151">
        <v>2</v>
      </c>
      <c r="O1057" s="1152">
        <v>6</v>
      </c>
      <c r="P1057" s="1180">
        <v>72000</v>
      </c>
    </row>
    <row r="1058" spans="1:16" ht="11.45" customHeight="1" x14ac:dyDescent="0.2">
      <c r="A1058" s="1179" t="s">
        <v>3915</v>
      </c>
      <c r="B1058" s="1149" t="s">
        <v>13070</v>
      </c>
      <c r="C1058" s="1149" t="s">
        <v>65</v>
      </c>
      <c r="D1058" s="1150" t="s">
        <v>6831</v>
      </c>
      <c r="E1058" s="1164">
        <v>11000</v>
      </c>
      <c r="F1058" s="1151">
        <v>6812564</v>
      </c>
      <c r="G1058" s="759" t="s">
        <v>6832</v>
      </c>
      <c r="H1058" s="1021" t="s">
        <v>6089</v>
      </c>
      <c r="I1058" s="1021"/>
      <c r="J1058" s="1150" t="s">
        <v>6086</v>
      </c>
      <c r="K1058" s="1152">
        <v>1</v>
      </c>
      <c r="L1058" s="1151">
        <v>2</v>
      </c>
      <c r="M1058" s="1164">
        <v>24200</v>
      </c>
      <c r="N1058" s="1151">
        <v>2</v>
      </c>
      <c r="O1058" s="1152">
        <v>6</v>
      </c>
      <c r="P1058" s="1180">
        <v>66000</v>
      </c>
    </row>
    <row r="1059" spans="1:16" ht="11.45" customHeight="1" x14ac:dyDescent="0.2">
      <c r="A1059" s="1179" t="s">
        <v>3915</v>
      </c>
      <c r="B1059" s="1149" t="s">
        <v>13070</v>
      </c>
      <c r="C1059" s="1149" t="s">
        <v>65</v>
      </c>
      <c r="D1059" s="1150" t="s">
        <v>6124</v>
      </c>
      <c r="E1059" s="1164">
        <v>12000</v>
      </c>
      <c r="F1059" s="1151">
        <v>41336400</v>
      </c>
      <c r="G1059" s="759" t="s">
        <v>6833</v>
      </c>
      <c r="H1059" s="1021" t="s">
        <v>6834</v>
      </c>
      <c r="I1059" s="1021"/>
      <c r="J1059" s="1150" t="s">
        <v>6086</v>
      </c>
      <c r="K1059" s="1152">
        <v>1</v>
      </c>
      <c r="L1059" s="1151">
        <v>3</v>
      </c>
      <c r="M1059" s="1164">
        <v>24800</v>
      </c>
      <c r="N1059" s="1151"/>
      <c r="O1059" s="1152"/>
      <c r="P1059" s="1180"/>
    </row>
    <row r="1060" spans="1:16" ht="11.45" customHeight="1" x14ac:dyDescent="0.2">
      <c r="A1060" s="1179" t="s">
        <v>3915</v>
      </c>
      <c r="B1060" s="1149" t="s">
        <v>13070</v>
      </c>
      <c r="C1060" s="1149" t="s">
        <v>65</v>
      </c>
      <c r="D1060" s="1150" t="s">
        <v>6158</v>
      </c>
      <c r="E1060" s="1164">
        <v>5500</v>
      </c>
      <c r="F1060" s="1151">
        <v>42409497</v>
      </c>
      <c r="G1060" s="759" t="s">
        <v>6835</v>
      </c>
      <c r="H1060" s="1021" t="s">
        <v>6140</v>
      </c>
      <c r="I1060" s="1021"/>
      <c r="J1060" s="1150" t="s">
        <v>6086</v>
      </c>
      <c r="K1060" s="1152">
        <v>1</v>
      </c>
      <c r="L1060" s="1151">
        <v>2</v>
      </c>
      <c r="M1060" s="1164">
        <v>10817</v>
      </c>
      <c r="N1060" s="1151"/>
      <c r="O1060" s="1152"/>
      <c r="P1060" s="1180"/>
    </row>
    <row r="1061" spans="1:16" ht="11.45" customHeight="1" x14ac:dyDescent="0.2">
      <c r="A1061" s="1179" t="s">
        <v>3915</v>
      </c>
      <c r="B1061" s="1149" t="s">
        <v>13070</v>
      </c>
      <c r="C1061" s="1149" t="s">
        <v>65</v>
      </c>
      <c r="D1061" s="1150" t="s">
        <v>6836</v>
      </c>
      <c r="E1061" s="1164">
        <v>10000</v>
      </c>
      <c r="F1061" s="1151">
        <v>45800079</v>
      </c>
      <c r="G1061" s="759" t="s">
        <v>6837</v>
      </c>
      <c r="H1061" s="1021" t="s">
        <v>6117</v>
      </c>
      <c r="I1061" s="1021"/>
      <c r="J1061" s="1150" t="s">
        <v>6086</v>
      </c>
      <c r="K1061" s="1152">
        <v>1</v>
      </c>
      <c r="L1061" s="1151">
        <v>11</v>
      </c>
      <c r="M1061" s="1164">
        <v>109000</v>
      </c>
      <c r="N1061" s="1151">
        <v>2</v>
      </c>
      <c r="O1061" s="1152">
        <v>6</v>
      </c>
      <c r="P1061" s="1180">
        <v>60000</v>
      </c>
    </row>
    <row r="1062" spans="1:16" ht="11.45" customHeight="1" x14ac:dyDescent="0.2">
      <c r="A1062" s="1179" t="s">
        <v>3915</v>
      </c>
      <c r="B1062" s="1149" t="s">
        <v>13070</v>
      </c>
      <c r="C1062" s="1149" t="s">
        <v>65</v>
      </c>
      <c r="D1062" s="1150" t="s">
        <v>6838</v>
      </c>
      <c r="E1062" s="1164">
        <v>5000</v>
      </c>
      <c r="F1062" s="1151">
        <v>70570310</v>
      </c>
      <c r="G1062" s="759" t="s">
        <v>6839</v>
      </c>
      <c r="H1062" s="1021" t="s">
        <v>6107</v>
      </c>
      <c r="I1062" s="1021"/>
      <c r="J1062" s="1150" t="s">
        <v>6086</v>
      </c>
      <c r="K1062" s="1152"/>
      <c r="L1062" s="1151"/>
      <c r="M1062" s="1164"/>
      <c r="N1062" s="1151">
        <v>1</v>
      </c>
      <c r="O1062" s="1152">
        <v>2</v>
      </c>
      <c r="P1062" s="1180">
        <v>7333</v>
      </c>
    </row>
    <row r="1063" spans="1:16" ht="11.45" customHeight="1" x14ac:dyDescent="0.2">
      <c r="A1063" s="1179" t="s">
        <v>3915</v>
      </c>
      <c r="B1063" s="1149" t="s">
        <v>13070</v>
      </c>
      <c r="C1063" s="1149" t="s">
        <v>65</v>
      </c>
      <c r="D1063" s="1150" t="s">
        <v>6093</v>
      </c>
      <c r="E1063" s="1164">
        <v>10000</v>
      </c>
      <c r="F1063" s="1151">
        <v>40718553</v>
      </c>
      <c r="G1063" s="759" t="s">
        <v>6840</v>
      </c>
      <c r="H1063" s="1021" t="s">
        <v>6089</v>
      </c>
      <c r="I1063" s="1021"/>
      <c r="J1063" s="1150" t="s">
        <v>6086</v>
      </c>
      <c r="K1063" s="1152"/>
      <c r="L1063" s="1151"/>
      <c r="M1063" s="1164"/>
      <c r="N1063" s="1151">
        <v>2</v>
      </c>
      <c r="O1063" s="1152">
        <v>4</v>
      </c>
      <c r="P1063" s="1180">
        <v>39000</v>
      </c>
    </row>
    <row r="1064" spans="1:16" ht="11.45" customHeight="1" x14ac:dyDescent="0.2">
      <c r="A1064" s="1179" t="s">
        <v>3915</v>
      </c>
      <c r="B1064" s="1149" t="s">
        <v>13070</v>
      </c>
      <c r="C1064" s="1149" t="s">
        <v>65</v>
      </c>
      <c r="D1064" s="1150" t="s">
        <v>6841</v>
      </c>
      <c r="E1064" s="1164">
        <v>13000</v>
      </c>
      <c r="F1064" s="1151">
        <v>41681220</v>
      </c>
      <c r="G1064" s="759" t="s">
        <v>6842</v>
      </c>
      <c r="H1064" s="1021" t="s">
        <v>6085</v>
      </c>
      <c r="I1064" s="1021"/>
      <c r="J1064" s="1150" t="s">
        <v>6086</v>
      </c>
      <c r="K1064" s="1152"/>
      <c r="L1064" s="1151"/>
      <c r="M1064" s="1164"/>
      <c r="N1064" s="1151">
        <v>2</v>
      </c>
      <c r="O1064" s="1152">
        <v>6</v>
      </c>
      <c r="P1064" s="1180">
        <v>75400</v>
      </c>
    </row>
    <row r="1065" spans="1:16" ht="11.45" customHeight="1" x14ac:dyDescent="0.2">
      <c r="A1065" s="1179" t="s">
        <v>3915</v>
      </c>
      <c r="B1065" s="1149" t="s">
        <v>13070</v>
      </c>
      <c r="C1065" s="1149" t="s">
        <v>65</v>
      </c>
      <c r="D1065" s="1150" t="s">
        <v>6260</v>
      </c>
      <c r="E1065" s="1164">
        <v>10000</v>
      </c>
      <c r="F1065" s="1151">
        <v>41681220</v>
      </c>
      <c r="G1065" s="759" t="s">
        <v>6842</v>
      </c>
      <c r="H1065" s="1021" t="s">
        <v>6085</v>
      </c>
      <c r="I1065" s="1021"/>
      <c r="J1065" s="1150" t="s">
        <v>6086</v>
      </c>
      <c r="K1065" s="1152">
        <v>1</v>
      </c>
      <c r="L1065" s="1151">
        <v>3</v>
      </c>
      <c r="M1065" s="1164">
        <v>31000</v>
      </c>
      <c r="N1065" s="1151">
        <v>2</v>
      </c>
      <c r="O1065" s="1152">
        <v>1</v>
      </c>
      <c r="P1065" s="1180">
        <v>2333</v>
      </c>
    </row>
    <row r="1066" spans="1:16" ht="11.45" customHeight="1" x14ac:dyDescent="0.2">
      <c r="A1066" s="1179" t="s">
        <v>3915</v>
      </c>
      <c r="B1066" s="1149" t="s">
        <v>13070</v>
      </c>
      <c r="C1066" s="1149" t="s">
        <v>65</v>
      </c>
      <c r="D1066" s="1150" t="s">
        <v>6331</v>
      </c>
      <c r="E1066" s="1164">
        <v>11000</v>
      </c>
      <c r="F1066" s="1151">
        <v>494410</v>
      </c>
      <c r="G1066" s="759" t="s">
        <v>6843</v>
      </c>
      <c r="H1066" s="1021" t="s">
        <v>6089</v>
      </c>
      <c r="I1066" s="1021"/>
      <c r="J1066" s="1150" t="s">
        <v>6086</v>
      </c>
      <c r="K1066" s="1152">
        <v>1</v>
      </c>
      <c r="L1066" s="1151">
        <v>3</v>
      </c>
      <c r="M1066" s="1164">
        <v>28967</v>
      </c>
      <c r="N1066" s="1151">
        <v>2</v>
      </c>
      <c r="O1066" s="1152">
        <v>6</v>
      </c>
      <c r="P1066" s="1180">
        <v>66000</v>
      </c>
    </row>
    <row r="1067" spans="1:16" ht="11.45" customHeight="1" x14ac:dyDescent="0.2">
      <c r="A1067" s="1179" t="s">
        <v>3915</v>
      </c>
      <c r="B1067" s="1149" t="s">
        <v>13070</v>
      </c>
      <c r="C1067" s="1149" t="s">
        <v>65</v>
      </c>
      <c r="D1067" s="1150" t="s">
        <v>6844</v>
      </c>
      <c r="E1067" s="1164">
        <v>8000</v>
      </c>
      <c r="F1067" s="1151">
        <v>1142750</v>
      </c>
      <c r="G1067" s="759" t="s">
        <v>6845</v>
      </c>
      <c r="H1067" s="1021" t="s">
        <v>6140</v>
      </c>
      <c r="I1067" s="1021"/>
      <c r="J1067" s="1150" t="s">
        <v>6086</v>
      </c>
      <c r="K1067" s="1152">
        <v>1</v>
      </c>
      <c r="L1067" s="1151">
        <v>1</v>
      </c>
      <c r="M1067" s="1164">
        <v>6133</v>
      </c>
      <c r="N1067" s="1151">
        <v>3</v>
      </c>
      <c r="O1067" s="1152">
        <v>6</v>
      </c>
      <c r="P1067" s="1180">
        <v>48000</v>
      </c>
    </row>
    <row r="1068" spans="1:16" ht="11.45" customHeight="1" x14ac:dyDescent="0.2">
      <c r="A1068" s="1179" t="s">
        <v>3915</v>
      </c>
      <c r="B1068" s="1149" t="s">
        <v>13070</v>
      </c>
      <c r="C1068" s="1149" t="s">
        <v>65</v>
      </c>
      <c r="D1068" s="1150" t="s">
        <v>6090</v>
      </c>
      <c r="E1068" s="1164">
        <v>11000</v>
      </c>
      <c r="F1068" s="1151">
        <v>21137906</v>
      </c>
      <c r="G1068" s="759" t="s">
        <v>6846</v>
      </c>
      <c r="H1068" s="1021" t="s">
        <v>6089</v>
      </c>
      <c r="I1068" s="1021"/>
      <c r="J1068" s="1150" t="s">
        <v>6086</v>
      </c>
      <c r="K1068" s="1152">
        <v>1</v>
      </c>
      <c r="L1068" s="1151">
        <v>4</v>
      </c>
      <c r="M1068" s="1164">
        <v>33733</v>
      </c>
      <c r="N1068" s="1151"/>
      <c r="O1068" s="1152"/>
      <c r="P1068" s="1180"/>
    </row>
    <row r="1069" spans="1:16" ht="11.45" customHeight="1" x14ac:dyDescent="0.2">
      <c r="A1069" s="1179" t="s">
        <v>3915</v>
      </c>
      <c r="B1069" s="1149" t="s">
        <v>13070</v>
      </c>
      <c r="C1069" s="1149" t="s">
        <v>65</v>
      </c>
      <c r="D1069" s="1150" t="s">
        <v>6125</v>
      </c>
      <c r="E1069" s="1164">
        <v>8000</v>
      </c>
      <c r="F1069" s="1151">
        <v>2603762</v>
      </c>
      <c r="G1069" s="759" t="s">
        <v>6847</v>
      </c>
      <c r="H1069" s="1021" t="s">
        <v>6148</v>
      </c>
      <c r="I1069" s="1021"/>
      <c r="J1069" s="1150" t="s">
        <v>6086</v>
      </c>
      <c r="K1069" s="1152"/>
      <c r="L1069" s="1151"/>
      <c r="M1069" s="1164"/>
      <c r="N1069" s="1151">
        <v>2</v>
      </c>
      <c r="O1069" s="1152">
        <v>5</v>
      </c>
      <c r="P1069" s="1180">
        <v>35467</v>
      </c>
    </row>
    <row r="1070" spans="1:16" ht="11.45" customHeight="1" x14ac:dyDescent="0.2">
      <c r="A1070" s="1179" t="s">
        <v>3915</v>
      </c>
      <c r="B1070" s="1149" t="s">
        <v>13070</v>
      </c>
      <c r="C1070" s="1149" t="s">
        <v>65</v>
      </c>
      <c r="D1070" s="1150" t="s">
        <v>6216</v>
      </c>
      <c r="E1070" s="1164">
        <v>8000</v>
      </c>
      <c r="F1070" s="1151">
        <v>2603762</v>
      </c>
      <c r="G1070" s="759" t="s">
        <v>6847</v>
      </c>
      <c r="H1070" s="1021" t="s">
        <v>6148</v>
      </c>
      <c r="I1070" s="1021"/>
      <c r="J1070" s="1150" t="s">
        <v>6086</v>
      </c>
      <c r="K1070" s="1152">
        <v>8</v>
      </c>
      <c r="L1070" s="1151">
        <v>12</v>
      </c>
      <c r="M1070" s="1164">
        <v>96000</v>
      </c>
      <c r="N1070" s="1151"/>
      <c r="O1070" s="1152"/>
      <c r="P1070" s="1180"/>
    </row>
    <row r="1071" spans="1:16" ht="11.45" customHeight="1" x14ac:dyDescent="0.2">
      <c r="A1071" s="1179" t="s">
        <v>3915</v>
      </c>
      <c r="B1071" s="1149" t="s">
        <v>13070</v>
      </c>
      <c r="C1071" s="1149" t="s">
        <v>65</v>
      </c>
      <c r="D1071" s="1150" t="s">
        <v>6438</v>
      </c>
      <c r="E1071" s="1164">
        <v>4000</v>
      </c>
      <c r="F1071" s="1151">
        <v>8164068</v>
      </c>
      <c r="G1071" s="759" t="s">
        <v>6848</v>
      </c>
      <c r="H1071" s="1021" t="s">
        <v>6101</v>
      </c>
      <c r="I1071" s="1021" t="s">
        <v>6127</v>
      </c>
      <c r="J1071" s="1150"/>
      <c r="K1071" s="1152">
        <v>2</v>
      </c>
      <c r="L1071" s="1151">
        <v>9</v>
      </c>
      <c r="M1071" s="1164">
        <v>36000</v>
      </c>
      <c r="N1071" s="1151"/>
      <c r="O1071" s="1152"/>
      <c r="P1071" s="1180"/>
    </row>
    <row r="1072" spans="1:16" ht="11.45" customHeight="1" x14ac:dyDescent="0.2">
      <c r="A1072" s="1179" t="s">
        <v>3915</v>
      </c>
      <c r="B1072" s="1149" t="s">
        <v>13070</v>
      </c>
      <c r="C1072" s="1149" t="s">
        <v>65</v>
      </c>
      <c r="D1072" s="1150" t="s">
        <v>612</v>
      </c>
      <c r="E1072" s="1164">
        <v>15000</v>
      </c>
      <c r="F1072" s="1151">
        <v>41554256</v>
      </c>
      <c r="G1072" s="759" t="s">
        <v>6849</v>
      </c>
      <c r="H1072" s="1021" t="s">
        <v>6157</v>
      </c>
      <c r="I1072" s="1021"/>
      <c r="J1072" s="1150" t="s">
        <v>6086</v>
      </c>
      <c r="K1072" s="1152"/>
      <c r="L1072" s="1151"/>
      <c r="M1072" s="1164"/>
      <c r="N1072" s="1151">
        <v>1</v>
      </c>
      <c r="O1072" s="1152">
        <v>2</v>
      </c>
      <c r="P1072" s="1180">
        <v>3000</v>
      </c>
    </row>
    <row r="1073" spans="1:16" ht="11.45" customHeight="1" x14ac:dyDescent="0.2">
      <c r="A1073" s="1179" t="s">
        <v>3915</v>
      </c>
      <c r="B1073" s="1149" t="s">
        <v>13070</v>
      </c>
      <c r="C1073" s="1149" t="s">
        <v>65</v>
      </c>
      <c r="D1073" s="1150" t="s">
        <v>6850</v>
      </c>
      <c r="E1073" s="1164">
        <v>8000</v>
      </c>
      <c r="F1073" s="1151">
        <v>41355685</v>
      </c>
      <c r="G1073" s="759" t="s">
        <v>6851</v>
      </c>
      <c r="H1073" s="1021" t="s">
        <v>6089</v>
      </c>
      <c r="I1073" s="1021"/>
      <c r="J1073" s="1150" t="s">
        <v>6086</v>
      </c>
      <c r="K1073" s="1152">
        <v>7</v>
      </c>
      <c r="L1073" s="1151">
        <v>12</v>
      </c>
      <c r="M1073" s="1164">
        <v>96000</v>
      </c>
      <c r="N1073" s="1151">
        <v>9</v>
      </c>
      <c r="O1073" s="1152">
        <v>6</v>
      </c>
      <c r="P1073" s="1180">
        <v>48000</v>
      </c>
    </row>
    <row r="1074" spans="1:16" ht="11.45" customHeight="1" x14ac:dyDescent="0.2">
      <c r="A1074" s="1179" t="s">
        <v>3915</v>
      </c>
      <c r="B1074" s="1149" t="s">
        <v>13070</v>
      </c>
      <c r="C1074" s="1149" t="s">
        <v>65</v>
      </c>
      <c r="D1074" s="1150" t="s">
        <v>6216</v>
      </c>
      <c r="E1074" s="1164">
        <v>8000</v>
      </c>
      <c r="F1074" s="1151">
        <v>16692248</v>
      </c>
      <c r="G1074" s="759" t="s">
        <v>6852</v>
      </c>
      <c r="H1074" s="1021" t="s">
        <v>6089</v>
      </c>
      <c r="I1074" s="1021"/>
      <c r="J1074" s="1150" t="s">
        <v>6086</v>
      </c>
      <c r="K1074" s="1152">
        <v>3</v>
      </c>
      <c r="L1074" s="1151">
        <v>8</v>
      </c>
      <c r="M1074" s="1164">
        <v>64000</v>
      </c>
      <c r="N1074" s="1151"/>
      <c r="O1074" s="1152"/>
      <c r="P1074" s="1180"/>
    </row>
    <row r="1075" spans="1:16" ht="11.45" customHeight="1" x14ac:dyDescent="0.2">
      <c r="A1075" s="1179" t="s">
        <v>3915</v>
      </c>
      <c r="B1075" s="1149" t="s">
        <v>13070</v>
      </c>
      <c r="C1075" s="1149" t="s">
        <v>65</v>
      </c>
      <c r="D1075" s="1150" t="s">
        <v>6188</v>
      </c>
      <c r="E1075" s="1164">
        <v>10000</v>
      </c>
      <c r="F1075" s="1151">
        <v>16692248</v>
      </c>
      <c r="G1075" s="759" t="s">
        <v>6852</v>
      </c>
      <c r="H1075" s="1021" t="s">
        <v>6089</v>
      </c>
      <c r="I1075" s="1021"/>
      <c r="J1075" s="1150" t="s">
        <v>6086</v>
      </c>
      <c r="K1075" s="1152">
        <v>2</v>
      </c>
      <c r="L1075" s="1151">
        <v>4</v>
      </c>
      <c r="M1075" s="1164">
        <v>40000</v>
      </c>
      <c r="N1075" s="1151">
        <v>4</v>
      </c>
      <c r="O1075" s="1152">
        <v>6</v>
      </c>
      <c r="P1075" s="1180">
        <v>60000</v>
      </c>
    </row>
    <row r="1076" spans="1:16" ht="11.45" customHeight="1" x14ac:dyDescent="0.2">
      <c r="A1076" s="1179" t="s">
        <v>3915</v>
      </c>
      <c r="B1076" s="1149" t="s">
        <v>13070</v>
      </c>
      <c r="C1076" s="1149" t="s">
        <v>65</v>
      </c>
      <c r="D1076" s="1150" t="s">
        <v>6853</v>
      </c>
      <c r="E1076" s="1164">
        <v>12000</v>
      </c>
      <c r="F1076" s="1151">
        <v>9526153</v>
      </c>
      <c r="G1076" s="759" t="s">
        <v>6854</v>
      </c>
      <c r="H1076" s="1021" t="s">
        <v>6117</v>
      </c>
      <c r="I1076" s="1021"/>
      <c r="J1076" s="1150" t="s">
        <v>6086</v>
      </c>
      <c r="K1076" s="1152">
        <v>1</v>
      </c>
      <c r="L1076" s="1151">
        <v>3</v>
      </c>
      <c r="M1076" s="1164">
        <v>34400</v>
      </c>
      <c r="N1076" s="1151">
        <v>3</v>
      </c>
      <c r="O1076" s="1152">
        <v>6</v>
      </c>
      <c r="P1076" s="1180">
        <v>72000</v>
      </c>
    </row>
    <row r="1077" spans="1:16" ht="11.45" customHeight="1" x14ac:dyDescent="0.2">
      <c r="A1077" s="1179" t="s">
        <v>3915</v>
      </c>
      <c r="B1077" s="1149" t="s">
        <v>13070</v>
      </c>
      <c r="C1077" s="1149" t="s">
        <v>65</v>
      </c>
      <c r="D1077" s="1150" t="s">
        <v>6581</v>
      </c>
      <c r="E1077" s="1164">
        <v>12000</v>
      </c>
      <c r="F1077" s="1151">
        <v>7250110</v>
      </c>
      <c r="G1077" s="759" t="s">
        <v>6855</v>
      </c>
      <c r="H1077" s="1021" t="s">
        <v>6089</v>
      </c>
      <c r="I1077" s="1021"/>
      <c r="J1077" s="1150" t="s">
        <v>6086</v>
      </c>
      <c r="K1077" s="1152">
        <v>2</v>
      </c>
      <c r="L1077" s="1151">
        <v>5</v>
      </c>
      <c r="M1077" s="1164">
        <v>58000</v>
      </c>
      <c r="N1077" s="1151">
        <v>4</v>
      </c>
      <c r="O1077" s="1152">
        <v>6</v>
      </c>
      <c r="P1077" s="1180">
        <v>72000</v>
      </c>
    </row>
    <row r="1078" spans="1:16" ht="11.45" customHeight="1" x14ac:dyDescent="0.2">
      <c r="A1078" s="1179" t="s">
        <v>3915</v>
      </c>
      <c r="B1078" s="1149" t="s">
        <v>13070</v>
      </c>
      <c r="C1078" s="1149" t="s">
        <v>65</v>
      </c>
      <c r="D1078" s="1150" t="s">
        <v>6209</v>
      </c>
      <c r="E1078" s="1164">
        <v>12000</v>
      </c>
      <c r="F1078" s="1151">
        <v>40208859</v>
      </c>
      <c r="G1078" s="759" t="s">
        <v>6856</v>
      </c>
      <c r="H1078" s="1021" t="s">
        <v>6089</v>
      </c>
      <c r="I1078" s="1021"/>
      <c r="J1078" s="1150" t="s">
        <v>6086</v>
      </c>
      <c r="K1078" s="1152"/>
      <c r="L1078" s="1151"/>
      <c r="M1078" s="1164"/>
      <c r="N1078" s="1151">
        <v>3</v>
      </c>
      <c r="O1078" s="1152">
        <v>6</v>
      </c>
      <c r="P1078" s="1180">
        <v>71200</v>
      </c>
    </row>
    <row r="1079" spans="1:16" ht="11.45" customHeight="1" x14ac:dyDescent="0.2">
      <c r="A1079" s="1179" t="s">
        <v>3915</v>
      </c>
      <c r="B1079" s="1149" t="s">
        <v>13070</v>
      </c>
      <c r="C1079" s="1149" t="s">
        <v>65</v>
      </c>
      <c r="D1079" s="1150" t="s">
        <v>612</v>
      </c>
      <c r="E1079" s="1164">
        <v>15000</v>
      </c>
      <c r="F1079" s="1151">
        <v>80311781</v>
      </c>
      <c r="G1079" s="759" t="s">
        <v>6857</v>
      </c>
      <c r="H1079" s="1021" t="s">
        <v>6107</v>
      </c>
      <c r="I1079" s="1021"/>
      <c r="J1079" s="1150" t="s">
        <v>6086</v>
      </c>
      <c r="K1079" s="1152">
        <v>1</v>
      </c>
      <c r="L1079" s="1151">
        <v>2</v>
      </c>
      <c r="M1079" s="1164">
        <v>35000</v>
      </c>
      <c r="N1079" s="1151">
        <v>4</v>
      </c>
      <c r="O1079" s="1152">
        <v>6</v>
      </c>
      <c r="P1079" s="1180">
        <v>90000</v>
      </c>
    </row>
    <row r="1080" spans="1:16" ht="11.45" customHeight="1" x14ac:dyDescent="0.2">
      <c r="A1080" s="1179" t="s">
        <v>3915</v>
      </c>
      <c r="B1080" s="1149" t="s">
        <v>13070</v>
      </c>
      <c r="C1080" s="1149" t="s">
        <v>65</v>
      </c>
      <c r="D1080" s="1150" t="s">
        <v>6122</v>
      </c>
      <c r="E1080" s="1164">
        <v>10000</v>
      </c>
      <c r="F1080" s="1151">
        <v>40727836</v>
      </c>
      <c r="G1080" s="759" t="s">
        <v>6858</v>
      </c>
      <c r="H1080" s="1021" t="s">
        <v>6107</v>
      </c>
      <c r="I1080" s="1021"/>
      <c r="J1080" s="1150" t="s">
        <v>6086</v>
      </c>
      <c r="K1080" s="1152">
        <v>1</v>
      </c>
      <c r="L1080" s="1151">
        <v>1</v>
      </c>
      <c r="M1080" s="1164">
        <v>1000</v>
      </c>
      <c r="N1080" s="1151">
        <v>4</v>
      </c>
      <c r="O1080" s="1152">
        <v>6</v>
      </c>
      <c r="P1080" s="1180">
        <v>60000</v>
      </c>
    </row>
    <row r="1081" spans="1:16" ht="11.45" customHeight="1" x14ac:dyDescent="0.2">
      <c r="A1081" s="1179" t="s">
        <v>3915</v>
      </c>
      <c r="B1081" s="1149" t="s">
        <v>13070</v>
      </c>
      <c r="C1081" s="1149" t="s">
        <v>65</v>
      </c>
      <c r="D1081" s="1150" t="s">
        <v>6260</v>
      </c>
      <c r="E1081" s="1164">
        <v>10000</v>
      </c>
      <c r="F1081" s="1151">
        <v>23860820</v>
      </c>
      <c r="G1081" s="759" t="s">
        <v>6859</v>
      </c>
      <c r="H1081" s="1021" t="s">
        <v>6085</v>
      </c>
      <c r="I1081" s="1021"/>
      <c r="J1081" s="1150" t="s">
        <v>6086</v>
      </c>
      <c r="K1081" s="1152">
        <v>1</v>
      </c>
      <c r="L1081" s="1151">
        <v>1</v>
      </c>
      <c r="M1081" s="1164">
        <v>3333</v>
      </c>
      <c r="N1081" s="1151">
        <v>3</v>
      </c>
      <c r="O1081" s="1152">
        <v>6</v>
      </c>
      <c r="P1081" s="1180">
        <v>60000</v>
      </c>
    </row>
    <row r="1082" spans="1:16" ht="11.45" customHeight="1" x14ac:dyDescent="0.2">
      <c r="A1082" s="1179" t="s">
        <v>3915</v>
      </c>
      <c r="B1082" s="1149" t="s">
        <v>13070</v>
      </c>
      <c r="C1082" s="1149" t="s">
        <v>65</v>
      </c>
      <c r="D1082" s="1150" t="s">
        <v>6860</v>
      </c>
      <c r="E1082" s="1164">
        <v>11000</v>
      </c>
      <c r="F1082" s="1151">
        <v>41832059</v>
      </c>
      <c r="G1082" s="759" t="s">
        <v>6861</v>
      </c>
      <c r="H1082" s="1021" t="s">
        <v>6862</v>
      </c>
      <c r="I1082" s="1021"/>
      <c r="J1082" s="1150" t="s">
        <v>6086</v>
      </c>
      <c r="K1082" s="1152">
        <v>1</v>
      </c>
      <c r="L1082" s="1151">
        <v>1</v>
      </c>
      <c r="M1082" s="1164">
        <v>5500</v>
      </c>
      <c r="N1082" s="1151"/>
      <c r="O1082" s="1152"/>
      <c r="P1082" s="1180"/>
    </row>
    <row r="1083" spans="1:16" ht="22.5" x14ac:dyDescent="0.2">
      <c r="A1083" s="1179" t="s">
        <v>3915</v>
      </c>
      <c r="B1083" s="1149" t="s">
        <v>13070</v>
      </c>
      <c r="C1083" s="1149" t="s">
        <v>65</v>
      </c>
      <c r="D1083" s="1150" t="s">
        <v>6209</v>
      </c>
      <c r="E1083" s="1164">
        <v>12000</v>
      </c>
      <c r="F1083" s="1151">
        <v>40801957</v>
      </c>
      <c r="G1083" s="759" t="s">
        <v>6863</v>
      </c>
      <c r="H1083" s="1021" t="s">
        <v>6089</v>
      </c>
      <c r="I1083" s="1021"/>
      <c r="J1083" s="1150" t="s">
        <v>6086</v>
      </c>
      <c r="K1083" s="1152"/>
      <c r="L1083" s="1151"/>
      <c r="M1083" s="1164"/>
      <c r="N1083" s="1151">
        <v>3</v>
      </c>
      <c r="O1083" s="1152">
        <v>6</v>
      </c>
      <c r="P1083" s="1180">
        <v>71200</v>
      </c>
    </row>
    <row r="1084" spans="1:16" ht="12.6" customHeight="1" x14ac:dyDescent="0.2">
      <c r="A1084" s="1179" t="s">
        <v>3915</v>
      </c>
      <c r="B1084" s="1149" t="s">
        <v>13070</v>
      </c>
      <c r="C1084" s="1149" t="s">
        <v>65</v>
      </c>
      <c r="D1084" s="1150" t="s">
        <v>6864</v>
      </c>
      <c r="E1084" s="1164">
        <v>11000</v>
      </c>
      <c r="F1084" s="1151">
        <v>9708570</v>
      </c>
      <c r="G1084" s="759" t="s">
        <v>6865</v>
      </c>
      <c r="H1084" s="1021" t="s">
        <v>6157</v>
      </c>
      <c r="I1084" s="1021"/>
      <c r="J1084" s="1150" t="s">
        <v>6086</v>
      </c>
      <c r="K1084" s="1152">
        <v>1</v>
      </c>
      <c r="L1084" s="1151">
        <v>2</v>
      </c>
      <c r="M1084" s="1164">
        <v>7333</v>
      </c>
      <c r="N1084" s="1151"/>
      <c r="O1084" s="1152"/>
      <c r="P1084" s="1180"/>
    </row>
    <row r="1085" spans="1:16" ht="12.6" customHeight="1" x14ac:dyDescent="0.2">
      <c r="A1085" s="1179" t="s">
        <v>3915</v>
      </c>
      <c r="B1085" s="1149" t="s">
        <v>13070</v>
      </c>
      <c r="C1085" s="1149" t="s">
        <v>65</v>
      </c>
      <c r="D1085" s="1150" t="s">
        <v>6866</v>
      </c>
      <c r="E1085" s="1164">
        <v>13000</v>
      </c>
      <c r="F1085" s="1151">
        <v>41199803</v>
      </c>
      <c r="G1085" s="759" t="s">
        <v>6867</v>
      </c>
      <c r="H1085" s="1021" t="s">
        <v>6085</v>
      </c>
      <c r="I1085" s="1021"/>
      <c r="J1085" s="1150" t="s">
        <v>6086</v>
      </c>
      <c r="K1085" s="1152">
        <v>1</v>
      </c>
      <c r="L1085" s="1151">
        <v>2</v>
      </c>
      <c r="M1085" s="1164">
        <v>25567</v>
      </c>
      <c r="N1085" s="1151">
        <v>2</v>
      </c>
      <c r="O1085" s="1152">
        <v>6</v>
      </c>
      <c r="P1085" s="1180">
        <v>78000</v>
      </c>
    </row>
    <row r="1086" spans="1:16" ht="12.6" customHeight="1" x14ac:dyDescent="0.2">
      <c r="A1086" s="1179" t="s">
        <v>3915</v>
      </c>
      <c r="B1086" s="1149" t="s">
        <v>13070</v>
      </c>
      <c r="C1086" s="1149" t="s">
        <v>65</v>
      </c>
      <c r="D1086" s="1150" t="s">
        <v>6868</v>
      </c>
      <c r="E1086" s="1164">
        <v>13000</v>
      </c>
      <c r="F1086" s="1151">
        <v>45432970</v>
      </c>
      <c r="G1086" s="759" t="s">
        <v>6869</v>
      </c>
      <c r="H1086" s="1021" t="s">
        <v>6085</v>
      </c>
      <c r="I1086" s="1021"/>
      <c r="J1086" s="1150" t="s">
        <v>6086</v>
      </c>
      <c r="K1086" s="1152">
        <v>1</v>
      </c>
      <c r="L1086" s="1151">
        <v>2</v>
      </c>
      <c r="M1086" s="1164">
        <v>7800</v>
      </c>
      <c r="N1086" s="1151"/>
      <c r="O1086" s="1152"/>
      <c r="P1086" s="1180"/>
    </row>
    <row r="1087" spans="1:16" ht="12.6" customHeight="1" x14ac:dyDescent="0.2">
      <c r="A1087" s="1179" t="s">
        <v>3915</v>
      </c>
      <c r="B1087" s="1149" t="s">
        <v>13070</v>
      </c>
      <c r="C1087" s="1149" t="s">
        <v>65</v>
      </c>
      <c r="D1087" s="1150" t="s">
        <v>612</v>
      </c>
      <c r="E1087" s="1164">
        <v>15000</v>
      </c>
      <c r="F1087" s="1151">
        <v>31662914</v>
      </c>
      <c r="G1087" s="759" t="s">
        <v>6870</v>
      </c>
      <c r="H1087" s="1021" t="s">
        <v>6089</v>
      </c>
      <c r="I1087" s="1021"/>
      <c r="J1087" s="1150" t="s">
        <v>6086</v>
      </c>
      <c r="K1087" s="1152">
        <v>1</v>
      </c>
      <c r="L1087" s="1151">
        <v>1</v>
      </c>
      <c r="M1087" s="1164">
        <v>17500</v>
      </c>
      <c r="N1087" s="1151">
        <v>2</v>
      </c>
      <c r="O1087" s="1152">
        <v>4</v>
      </c>
      <c r="P1087" s="1180">
        <v>47500</v>
      </c>
    </row>
    <row r="1088" spans="1:16" ht="12.6" customHeight="1" x14ac:dyDescent="0.2">
      <c r="A1088" s="1179" t="s">
        <v>3915</v>
      </c>
      <c r="B1088" s="1149" t="s">
        <v>13070</v>
      </c>
      <c r="C1088" s="1149" t="s">
        <v>65</v>
      </c>
      <c r="D1088" s="1150" t="s">
        <v>612</v>
      </c>
      <c r="E1088" s="1164">
        <v>15000</v>
      </c>
      <c r="F1088" s="1151">
        <v>16641945</v>
      </c>
      <c r="G1088" s="759" t="s">
        <v>6871</v>
      </c>
      <c r="H1088" s="1021" t="s">
        <v>6089</v>
      </c>
      <c r="I1088" s="1021"/>
      <c r="J1088" s="1150" t="s">
        <v>6086</v>
      </c>
      <c r="K1088" s="1152"/>
      <c r="L1088" s="1151"/>
      <c r="M1088" s="1164"/>
      <c r="N1088" s="1151">
        <v>1</v>
      </c>
      <c r="O1088" s="1152">
        <v>3</v>
      </c>
      <c r="P1088" s="1180">
        <v>31000</v>
      </c>
    </row>
    <row r="1089" spans="1:16" ht="12.6" customHeight="1" x14ac:dyDescent="0.2">
      <c r="A1089" s="1179" t="s">
        <v>3915</v>
      </c>
      <c r="B1089" s="1149" t="s">
        <v>13070</v>
      </c>
      <c r="C1089" s="1149" t="s">
        <v>65</v>
      </c>
      <c r="D1089" s="1150" t="s">
        <v>6125</v>
      </c>
      <c r="E1089" s="1164">
        <v>8000</v>
      </c>
      <c r="F1089" s="1151">
        <v>47824579</v>
      </c>
      <c r="G1089" s="759" t="s">
        <v>6872</v>
      </c>
      <c r="H1089" s="1021" t="s">
        <v>6873</v>
      </c>
      <c r="I1089" s="1021"/>
      <c r="J1089" s="1150" t="s">
        <v>6086</v>
      </c>
      <c r="K1089" s="1152">
        <v>1</v>
      </c>
      <c r="L1089" s="1151">
        <v>2</v>
      </c>
      <c r="M1089" s="1164">
        <v>17067</v>
      </c>
      <c r="N1089" s="1151">
        <v>2</v>
      </c>
      <c r="O1089" s="1152">
        <v>6</v>
      </c>
      <c r="P1089" s="1180">
        <v>48000</v>
      </c>
    </row>
    <row r="1090" spans="1:16" ht="12.6" customHeight="1" x14ac:dyDescent="0.2">
      <c r="A1090" s="1179" t="s">
        <v>3915</v>
      </c>
      <c r="B1090" s="1149" t="s">
        <v>13070</v>
      </c>
      <c r="C1090" s="1149" t="s">
        <v>65</v>
      </c>
      <c r="D1090" s="1150" t="s">
        <v>617</v>
      </c>
      <c r="E1090" s="1164">
        <v>13000</v>
      </c>
      <c r="F1090" s="1151">
        <v>8131334</v>
      </c>
      <c r="G1090" s="759" t="s">
        <v>6874</v>
      </c>
      <c r="H1090" s="1021" t="s">
        <v>6085</v>
      </c>
      <c r="I1090" s="1021"/>
      <c r="J1090" s="1150" t="s">
        <v>6086</v>
      </c>
      <c r="K1090" s="1152">
        <v>1</v>
      </c>
      <c r="L1090" s="1151">
        <v>7</v>
      </c>
      <c r="M1090" s="1164">
        <v>79300</v>
      </c>
      <c r="N1090" s="1151"/>
      <c r="O1090" s="1152"/>
      <c r="P1090" s="1180"/>
    </row>
    <row r="1091" spans="1:16" ht="12.6" customHeight="1" x14ac:dyDescent="0.2">
      <c r="A1091" s="1179" t="s">
        <v>3915</v>
      </c>
      <c r="B1091" s="1149" t="s">
        <v>13070</v>
      </c>
      <c r="C1091" s="1149" t="s">
        <v>65</v>
      </c>
      <c r="D1091" s="1150" t="s">
        <v>6178</v>
      </c>
      <c r="E1091" s="1164">
        <v>8000</v>
      </c>
      <c r="F1091" s="1151">
        <v>45282832</v>
      </c>
      <c r="G1091" s="759" t="s">
        <v>6875</v>
      </c>
      <c r="H1091" s="1021" t="s">
        <v>6107</v>
      </c>
      <c r="I1091" s="1021"/>
      <c r="J1091" s="1150" t="s">
        <v>6086</v>
      </c>
      <c r="K1091" s="1152">
        <v>1</v>
      </c>
      <c r="L1091" s="1151">
        <v>1</v>
      </c>
      <c r="M1091" s="1164">
        <v>1067</v>
      </c>
      <c r="N1091" s="1151">
        <v>2</v>
      </c>
      <c r="O1091" s="1152">
        <v>6</v>
      </c>
      <c r="P1091" s="1180">
        <v>48000</v>
      </c>
    </row>
    <row r="1092" spans="1:16" ht="12.6" customHeight="1" x14ac:dyDescent="0.2">
      <c r="A1092" s="1179" t="s">
        <v>3915</v>
      </c>
      <c r="B1092" s="1149" t="s">
        <v>13070</v>
      </c>
      <c r="C1092" s="1149" t="s">
        <v>65</v>
      </c>
      <c r="D1092" s="1150" t="s">
        <v>6876</v>
      </c>
      <c r="E1092" s="1164">
        <v>15000</v>
      </c>
      <c r="F1092" s="1151">
        <v>40580952</v>
      </c>
      <c r="G1092" s="759" t="s">
        <v>6877</v>
      </c>
      <c r="H1092" s="1021" t="s">
        <v>6085</v>
      </c>
      <c r="I1092" s="1021"/>
      <c r="J1092" s="1150" t="s">
        <v>6086</v>
      </c>
      <c r="K1092" s="1152"/>
      <c r="L1092" s="1151"/>
      <c r="M1092" s="1164"/>
      <c r="N1092" s="1151">
        <v>2</v>
      </c>
      <c r="O1092" s="1152">
        <v>6</v>
      </c>
      <c r="P1092" s="1180">
        <v>76500</v>
      </c>
    </row>
    <row r="1093" spans="1:16" ht="12.6" customHeight="1" x14ac:dyDescent="0.2">
      <c r="A1093" s="1179" t="s">
        <v>3915</v>
      </c>
      <c r="B1093" s="1149" t="s">
        <v>13070</v>
      </c>
      <c r="C1093" s="1149" t="s">
        <v>65</v>
      </c>
      <c r="D1093" s="1150" t="s">
        <v>6218</v>
      </c>
      <c r="E1093" s="1164">
        <v>10000</v>
      </c>
      <c r="F1093" s="1151">
        <v>43010720</v>
      </c>
      <c r="G1093" s="759" t="s">
        <v>6878</v>
      </c>
      <c r="H1093" s="1021" t="s">
        <v>6117</v>
      </c>
      <c r="I1093" s="1021"/>
      <c r="J1093" s="1150" t="s">
        <v>6086</v>
      </c>
      <c r="K1093" s="1152">
        <v>1</v>
      </c>
      <c r="L1093" s="1151">
        <v>3</v>
      </c>
      <c r="M1093" s="1164">
        <v>30000</v>
      </c>
      <c r="N1093" s="1151"/>
      <c r="O1093" s="1152"/>
      <c r="P1093" s="1180"/>
    </row>
    <row r="1094" spans="1:16" ht="12.6" customHeight="1" x14ac:dyDescent="0.2">
      <c r="A1094" s="1179" t="s">
        <v>3915</v>
      </c>
      <c r="B1094" s="1149" t="s">
        <v>13070</v>
      </c>
      <c r="C1094" s="1149" t="s">
        <v>65</v>
      </c>
      <c r="D1094" s="1150" t="s">
        <v>6554</v>
      </c>
      <c r="E1094" s="1164">
        <v>9000</v>
      </c>
      <c r="F1094" s="1151">
        <v>47178754</v>
      </c>
      <c r="G1094" s="759" t="s">
        <v>6879</v>
      </c>
      <c r="H1094" s="1021" t="s">
        <v>6880</v>
      </c>
      <c r="I1094" s="1021"/>
      <c r="J1094" s="1150" t="s">
        <v>6086</v>
      </c>
      <c r="K1094" s="1152"/>
      <c r="L1094" s="1151"/>
      <c r="M1094" s="1164"/>
      <c r="N1094" s="1151">
        <v>2</v>
      </c>
      <c r="O1094" s="1152">
        <v>6</v>
      </c>
      <c r="P1094" s="1180">
        <v>46800</v>
      </c>
    </row>
    <row r="1095" spans="1:16" ht="22.5" x14ac:dyDescent="0.2">
      <c r="A1095" s="1179" t="s">
        <v>3915</v>
      </c>
      <c r="B1095" s="1149" t="s">
        <v>13070</v>
      </c>
      <c r="C1095" s="1149" t="s">
        <v>65</v>
      </c>
      <c r="D1095" s="1150" t="s">
        <v>6881</v>
      </c>
      <c r="E1095" s="1164">
        <v>10000</v>
      </c>
      <c r="F1095" s="1151">
        <v>10867142</v>
      </c>
      <c r="G1095" s="759" t="s">
        <v>6882</v>
      </c>
      <c r="H1095" s="1021" t="s">
        <v>6101</v>
      </c>
      <c r="I1095" s="1021" t="s">
        <v>6127</v>
      </c>
      <c r="J1095" s="1150"/>
      <c r="K1095" s="1152">
        <v>2</v>
      </c>
      <c r="L1095" s="1151">
        <v>5</v>
      </c>
      <c r="M1095" s="1164">
        <v>49000</v>
      </c>
      <c r="N1095" s="1151">
        <v>3</v>
      </c>
      <c r="O1095" s="1152">
        <v>6</v>
      </c>
      <c r="P1095" s="1180">
        <v>60000</v>
      </c>
    </row>
    <row r="1096" spans="1:16" ht="12" customHeight="1" x14ac:dyDescent="0.2">
      <c r="A1096" s="1179" t="s">
        <v>3915</v>
      </c>
      <c r="B1096" s="1149" t="s">
        <v>13070</v>
      </c>
      <c r="C1096" s="1149" t="s">
        <v>65</v>
      </c>
      <c r="D1096" s="1150" t="s">
        <v>6883</v>
      </c>
      <c r="E1096" s="1164">
        <v>8000</v>
      </c>
      <c r="F1096" s="1151">
        <v>15422628</v>
      </c>
      <c r="G1096" s="759" t="s">
        <v>6884</v>
      </c>
      <c r="H1096" s="1021" t="s">
        <v>6089</v>
      </c>
      <c r="I1096" s="1021"/>
      <c r="J1096" s="1150" t="s">
        <v>6086</v>
      </c>
      <c r="K1096" s="1152">
        <v>5</v>
      </c>
      <c r="L1096" s="1151">
        <v>12</v>
      </c>
      <c r="M1096" s="1164">
        <v>96000</v>
      </c>
      <c r="N1096" s="1151">
        <v>7</v>
      </c>
      <c r="O1096" s="1152">
        <v>6</v>
      </c>
      <c r="P1096" s="1180">
        <v>48000</v>
      </c>
    </row>
    <row r="1097" spans="1:16" ht="12" customHeight="1" x14ac:dyDescent="0.2">
      <c r="A1097" s="1179" t="s">
        <v>3915</v>
      </c>
      <c r="B1097" s="1149" t="s">
        <v>13070</v>
      </c>
      <c r="C1097" s="1149" t="s">
        <v>65</v>
      </c>
      <c r="D1097" s="1150" t="s">
        <v>6158</v>
      </c>
      <c r="E1097" s="1164">
        <v>5500</v>
      </c>
      <c r="F1097" s="1151">
        <v>9619718</v>
      </c>
      <c r="G1097" s="759" t="s">
        <v>6885</v>
      </c>
      <c r="H1097" s="1021" t="s">
        <v>6101</v>
      </c>
      <c r="I1097" s="1021" t="s">
        <v>6127</v>
      </c>
      <c r="J1097" s="1150"/>
      <c r="K1097" s="1152"/>
      <c r="L1097" s="1151"/>
      <c r="M1097" s="1164"/>
      <c r="N1097" s="1151">
        <v>3</v>
      </c>
      <c r="O1097" s="1152">
        <v>6</v>
      </c>
      <c r="P1097" s="1180">
        <v>28050</v>
      </c>
    </row>
    <row r="1098" spans="1:16" ht="12" customHeight="1" x14ac:dyDescent="0.2">
      <c r="A1098" s="1179" t="s">
        <v>3915</v>
      </c>
      <c r="B1098" s="1149" t="s">
        <v>13070</v>
      </c>
      <c r="C1098" s="1149" t="s">
        <v>65</v>
      </c>
      <c r="D1098" s="1150" t="s">
        <v>6886</v>
      </c>
      <c r="E1098" s="1164">
        <v>10000</v>
      </c>
      <c r="F1098" s="1151">
        <v>40819004</v>
      </c>
      <c r="G1098" s="759" t="s">
        <v>6887</v>
      </c>
      <c r="H1098" s="1021" t="s">
        <v>6888</v>
      </c>
      <c r="I1098" s="1021"/>
      <c r="J1098" s="1150" t="s">
        <v>6086</v>
      </c>
      <c r="K1098" s="1152">
        <v>1</v>
      </c>
      <c r="L1098" s="1151">
        <v>2</v>
      </c>
      <c r="M1098" s="1164">
        <v>15000</v>
      </c>
      <c r="N1098" s="1151">
        <v>4</v>
      </c>
      <c r="O1098" s="1152">
        <v>6</v>
      </c>
      <c r="P1098" s="1180">
        <v>60000</v>
      </c>
    </row>
    <row r="1099" spans="1:16" ht="12" customHeight="1" x14ac:dyDescent="0.2">
      <c r="A1099" s="1179" t="s">
        <v>3915</v>
      </c>
      <c r="B1099" s="1149" t="s">
        <v>13070</v>
      </c>
      <c r="C1099" s="1149" t="s">
        <v>65</v>
      </c>
      <c r="D1099" s="1150" t="s">
        <v>6889</v>
      </c>
      <c r="E1099" s="1164">
        <v>12000</v>
      </c>
      <c r="F1099" s="1151">
        <v>42083497</v>
      </c>
      <c r="G1099" s="759" t="s">
        <v>6890</v>
      </c>
      <c r="H1099" s="1021" t="s">
        <v>6157</v>
      </c>
      <c r="I1099" s="1021"/>
      <c r="J1099" s="1150" t="s">
        <v>6086</v>
      </c>
      <c r="K1099" s="1152"/>
      <c r="L1099" s="1151"/>
      <c r="M1099" s="1164"/>
      <c r="N1099" s="1151">
        <v>1</v>
      </c>
      <c r="O1099" s="1152">
        <v>2</v>
      </c>
      <c r="P1099" s="1180">
        <v>19600</v>
      </c>
    </row>
    <row r="1100" spans="1:16" ht="12" customHeight="1" x14ac:dyDescent="0.2">
      <c r="A1100" s="1179" t="s">
        <v>3915</v>
      </c>
      <c r="B1100" s="1149" t="s">
        <v>13070</v>
      </c>
      <c r="C1100" s="1149" t="s">
        <v>65</v>
      </c>
      <c r="D1100" s="1150" t="s">
        <v>6093</v>
      </c>
      <c r="E1100" s="1164">
        <v>10000</v>
      </c>
      <c r="F1100" s="1151">
        <v>430451</v>
      </c>
      <c r="G1100" s="759" t="s">
        <v>6891</v>
      </c>
      <c r="H1100" s="1021" t="s">
        <v>6089</v>
      </c>
      <c r="I1100" s="1021"/>
      <c r="J1100" s="1150" t="s">
        <v>6086</v>
      </c>
      <c r="K1100" s="1152"/>
      <c r="L1100" s="1151"/>
      <c r="M1100" s="1164"/>
      <c r="N1100" s="1151">
        <v>2</v>
      </c>
      <c r="O1100" s="1152">
        <v>4</v>
      </c>
      <c r="P1100" s="1180">
        <v>39000</v>
      </c>
    </row>
    <row r="1101" spans="1:16" ht="12" customHeight="1" x14ac:dyDescent="0.2">
      <c r="A1101" s="1179" t="s">
        <v>3915</v>
      </c>
      <c r="B1101" s="1149" t="s">
        <v>13070</v>
      </c>
      <c r="C1101" s="1149" t="s">
        <v>65</v>
      </c>
      <c r="D1101" s="1150" t="s">
        <v>6170</v>
      </c>
      <c r="E1101" s="1164">
        <v>9000</v>
      </c>
      <c r="F1101" s="1151">
        <v>33265310</v>
      </c>
      <c r="G1101" s="759" t="s">
        <v>6892</v>
      </c>
      <c r="H1101" s="1021" t="s">
        <v>6089</v>
      </c>
      <c r="I1101" s="1021"/>
      <c r="J1101" s="1150" t="s">
        <v>6086</v>
      </c>
      <c r="K1101" s="1152">
        <v>3</v>
      </c>
      <c r="L1101" s="1151">
        <v>12</v>
      </c>
      <c r="M1101" s="1164">
        <v>108000</v>
      </c>
      <c r="N1101" s="1151">
        <v>5</v>
      </c>
      <c r="O1101" s="1152">
        <v>6</v>
      </c>
      <c r="P1101" s="1180">
        <v>54000</v>
      </c>
    </row>
    <row r="1102" spans="1:16" ht="12" customHeight="1" x14ac:dyDescent="0.2">
      <c r="A1102" s="1179" t="s">
        <v>3915</v>
      </c>
      <c r="B1102" s="1149" t="s">
        <v>13070</v>
      </c>
      <c r="C1102" s="1149" t="s">
        <v>65</v>
      </c>
      <c r="D1102" s="1150" t="s">
        <v>6893</v>
      </c>
      <c r="E1102" s="1164">
        <v>14500</v>
      </c>
      <c r="F1102" s="1151">
        <v>31667052</v>
      </c>
      <c r="G1102" s="759" t="s">
        <v>6894</v>
      </c>
      <c r="H1102" s="1021" t="s">
        <v>6140</v>
      </c>
      <c r="I1102" s="1021"/>
      <c r="J1102" s="1150" t="s">
        <v>6086</v>
      </c>
      <c r="K1102" s="1152"/>
      <c r="L1102" s="1151"/>
      <c r="M1102" s="1164"/>
      <c r="N1102" s="1151">
        <v>1</v>
      </c>
      <c r="O1102" s="1152">
        <v>6</v>
      </c>
      <c r="P1102" s="1180">
        <v>85067</v>
      </c>
    </row>
    <row r="1103" spans="1:16" ht="12" customHeight="1" x14ac:dyDescent="0.2">
      <c r="A1103" s="1179" t="s">
        <v>3915</v>
      </c>
      <c r="B1103" s="1149" t="s">
        <v>13070</v>
      </c>
      <c r="C1103" s="1149" t="s">
        <v>65</v>
      </c>
      <c r="D1103" s="1150" t="s">
        <v>6105</v>
      </c>
      <c r="E1103" s="1164">
        <v>8000</v>
      </c>
      <c r="F1103" s="1151">
        <v>47577168</v>
      </c>
      <c r="G1103" s="759" t="s">
        <v>6895</v>
      </c>
      <c r="H1103" s="1021" t="s">
        <v>6089</v>
      </c>
      <c r="I1103" s="1021"/>
      <c r="J1103" s="1150" t="s">
        <v>6086</v>
      </c>
      <c r="K1103" s="1152"/>
      <c r="L1103" s="1151"/>
      <c r="M1103" s="1164"/>
      <c r="N1103" s="1151">
        <v>2</v>
      </c>
      <c r="O1103" s="1152">
        <v>5</v>
      </c>
      <c r="P1103" s="1180">
        <v>35200</v>
      </c>
    </row>
    <row r="1104" spans="1:16" ht="12" customHeight="1" x14ac:dyDescent="0.2">
      <c r="A1104" s="1179" t="s">
        <v>3915</v>
      </c>
      <c r="B1104" s="1149" t="s">
        <v>13070</v>
      </c>
      <c r="C1104" s="1149" t="s">
        <v>65</v>
      </c>
      <c r="D1104" s="1150" t="s">
        <v>6104</v>
      </c>
      <c r="E1104" s="1164">
        <v>10000</v>
      </c>
      <c r="F1104" s="1151">
        <v>42714420</v>
      </c>
      <c r="G1104" s="759" t="s">
        <v>6896</v>
      </c>
      <c r="H1104" s="1021" t="s">
        <v>6101</v>
      </c>
      <c r="I1104" s="1021"/>
      <c r="J1104" s="1150" t="s">
        <v>6086</v>
      </c>
      <c r="K1104" s="1152">
        <v>2</v>
      </c>
      <c r="L1104" s="1151">
        <v>4</v>
      </c>
      <c r="M1104" s="1164">
        <v>37333</v>
      </c>
      <c r="N1104" s="1151">
        <v>4</v>
      </c>
      <c r="O1104" s="1152">
        <v>6</v>
      </c>
      <c r="P1104" s="1180">
        <v>60000</v>
      </c>
    </row>
    <row r="1105" spans="1:16" ht="12" customHeight="1" x14ac:dyDescent="0.2">
      <c r="A1105" s="1179" t="s">
        <v>3915</v>
      </c>
      <c r="B1105" s="1149" t="s">
        <v>13070</v>
      </c>
      <c r="C1105" s="1149" t="s">
        <v>65</v>
      </c>
      <c r="D1105" s="1150" t="s">
        <v>6897</v>
      </c>
      <c r="E1105" s="1164">
        <v>12000</v>
      </c>
      <c r="F1105" s="1151">
        <v>6665135</v>
      </c>
      <c r="G1105" s="759" t="s">
        <v>6898</v>
      </c>
      <c r="H1105" s="1021" t="s">
        <v>6117</v>
      </c>
      <c r="I1105" s="1021"/>
      <c r="J1105" s="1150" t="s">
        <v>6086</v>
      </c>
      <c r="K1105" s="1152">
        <v>2</v>
      </c>
      <c r="L1105" s="1151">
        <v>4</v>
      </c>
      <c r="M1105" s="1164">
        <v>47200</v>
      </c>
      <c r="N1105" s="1151">
        <v>5</v>
      </c>
      <c r="O1105" s="1152">
        <v>6</v>
      </c>
      <c r="P1105" s="1180">
        <v>72000</v>
      </c>
    </row>
    <row r="1106" spans="1:16" ht="12" customHeight="1" x14ac:dyDescent="0.2">
      <c r="A1106" s="1179" t="s">
        <v>3915</v>
      </c>
      <c r="B1106" s="1149" t="s">
        <v>13070</v>
      </c>
      <c r="C1106" s="1149" t="s">
        <v>65</v>
      </c>
      <c r="D1106" s="1150" t="s">
        <v>6899</v>
      </c>
      <c r="E1106" s="1164">
        <v>10000</v>
      </c>
      <c r="F1106" s="1151">
        <v>6665135</v>
      </c>
      <c r="G1106" s="759" t="s">
        <v>6898</v>
      </c>
      <c r="H1106" s="1021" t="s">
        <v>6117</v>
      </c>
      <c r="I1106" s="1021"/>
      <c r="J1106" s="1150" t="s">
        <v>6086</v>
      </c>
      <c r="K1106" s="1152">
        <v>4</v>
      </c>
      <c r="L1106" s="1151">
        <v>9</v>
      </c>
      <c r="M1106" s="1164">
        <v>80667</v>
      </c>
      <c r="N1106" s="1151"/>
      <c r="O1106" s="1152"/>
      <c r="P1106" s="1180"/>
    </row>
    <row r="1107" spans="1:16" ht="12" customHeight="1" x14ac:dyDescent="0.2">
      <c r="A1107" s="1179" t="s">
        <v>3915</v>
      </c>
      <c r="B1107" s="1149" t="s">
        <v>13070</v>
      </c>
      <c r="C1107" s="1149" t="s">
        <v>65</v>
      </c>
      <c r="D1107" s="1150" t="s">
        <v>6900</v>
      </c>
      <c r="E1107" s="1164">
        <v>12000</v>
      </c>
      <c r="F1107" s="1151">
        <v>41929365</v>
      </c>
      <c r="G1107" s="759" t="s">
        <v>6901</v>
      </c>
      <c r="H1107" s="1021" t="s">
        <v>6902</v>
      </c>
      <c r="I1107" s="1021"/>
      <c r="J1107" s="1150" t="s">
        <v>6086</v>
      </c>
      <c r="K1107" s="1152">
        <v>1</v>
      </c>
      <c r="L1107" s="1151">
        <v>2</v>
      </c>
      <c r="M1107" s="1164">
        <v>23200</v>
      </c>
      <c r="N1107" s="1151">
        <v>2</v>
      </c>
      <c r="O1107" s="1152">
        <v>6</v>
      </c>
      <c r="P1107" s="1180">
        <v>72000</v>
      </c>
    </row>
    <row r="1108" spans="1:16" ht="12" customHeight="1" x14ac:dyDescent="0.2">
      <c r="A1108" s="1179" t="s">
        <v>3915</v>
      </c>
      <c r="B1108" s="1149" t="s">
        <v>13070</v>
      </c>
      <c r="C1108" s="1149" t="s">
        <v>65</v>
      </c>
      <c r="D1108" s="1150" t="s">
        <v>6438</v>
      </c>
      <c r="E1108" s="1164">
        <v>4000</v>
      </c>
      <c r="F1108" s="1151">
        <v>8271752</v>
      </c>
      <c r="G1108" s="759" t="s">
        <v>6903</v>
      </c>
      <c r="H1108" s="1021" t="s">
        <v>6158</v>
      </c>
      <c r="I1108" s="1021"/>
      <c r="J1108" s="1150" t="s">
        <v>6160</v>
      </c>
      <c r="K1108" s="1152">
        <v>10</v>
      </c>
      <c r="L1108" s="1151">
        <v>12</v>
      </c>
      <c r="M1108" s="1164">
        <v>48000</v>
      </c>
      <c r="N1108" s="1151">
        <v>11</v>
      </c>
      <c r="O1108" s="1152">
        <v>6</v>
      </c>
      <c r="P1108" s="1180">
        <v>24000</v>
      </c>
    </row>
    <row r="1109" spans="1:16" ht="12" customHeight="1" x14ac:dyDescent="0.2">
      <c r="A1109" s="1179" t="s">
        <v>3915</v>
      </c>
      <c r="B1109" s="1149" t="s">
        <v>13070</v>
      </c>
      <c r="C1109" s="1149" t="s">
        <v>65</v>
      </c>
      <c r="D1109" s="1150" t="s">
        <v>6904</v>
      </c>
      <c r="E1109" s="1164">
        <v>12000</v>
      </c>
      <c r="F1109" s="1151">
        <v>7698942</v>
      </c>
      <c r="G1109" s="759" t="s">
        <v>6905</v>
      </c>
      <c r="H1109" s="1021" t="s">
        <v>6277</v>
      </c>
      <c r="I1109" s="1021"/>
      <c r="J1109" s="1150" t="s">
        <v>6086</v>
      </c>
      <c r="K1109" s="1152">
        <v>1</v>
      </c>
      <c r="L1109" s="1151">
        <v>2</v>
      </c>
      <c r="M1109" s="1164">
        <v>24800</v>
      </c>
      <c r="N1109" s="1151">
        <v>2</v>
      </c>
      <c r="O1109" s="1152">
        <v>6</v>
      </c>
      <c r="P1109" s="1180">
        <v>72000</v>
      </c>
    </row>
    <row r="1110" spans="1:16" ht="12" customHeight="1" x14ac:dyDescent="0.2">
      <c r="A1110" s="1179" t="s">
        <v>3915</v>
      </c>
      <c r="B1110" s="1149" t="s">
        <v>13070</v>
      </c>
      <c r="C1110" s="1149" t="s">
        <v>65</v>
      </c>
      <c r="D1110" s="1150" t="s">
        <v>6124</v>
      </c>
      <c r="E1110" s="1164">
        <v>12000</v>
      </c>
      <c r="F1110" s="1151">
        <v>42765832</v>
      </c>
      <c r="G1110" s="759" t="s">
        <v>6906</v>
      </c>
      <c r="H1110" s="1021" t="s">
        <v>6140</v>
      </c>
      <c r="I1110" s="1021"/>
      <c r="J1110" s="1150" t="s">
        <v>6086</v>
      </c>
      <c r="K1110" s="1152">
        <v>2</v>
      </c>
      <c r="L1110" s="1151">
        <v>4</v>
      </c>
      <c r="M1110" s="1164">
        <v>48000</v>
      </c>
      <c r="N1110" s="1151">
        <v>3</v>
      </c>
      <c r="O1110" s="1152">
        <v>6</v>
      </c>
      <c r="P1110" s="1180">
        <v>72000</v>
      </c>
    </row>
    <row r="1111" spans="1:16" ht="12" customHeight="1" x14ac:dyDescent="0.2">
      <c r="A1111" s="1179" t="s">
        <v>3915</v>
      </c>
      <c r="B1111" s="1149" t="s">
        <v>13070</v>
      </c>
      <c r="C1111" s="1149" t="s">
        <v>65</v>
      </c>
      <c r="D1111" s="1150" t="s">
        <v>6907</v>
      </c>
      <c r="E1111" s="1164">
        <v>15600</v>
      </c>
      <c r="F1111" s="1151">
        <v>42016196</v>
      </c>
      <c r="G1111" s="759" t="s">
        <v>6908</v>
      </c>
      <c r="H1111" s="1021" t="s">
        <v>6630</v>
      </c>
      <c r="I1111" s="1021" t="s">
        <v>6127</v>
      </c>
      <c r="J1111" s="1150"/>
      <c r="K1111" s="1152">
        <v>1</v>
      </c>
      <c r="L1111" s="1151">
        <v>3</v>
      </c>
      <c r="M1111" s="1164">
        <v>46800</v>
      </c>
      <c r="N1111" s="1151"/>
      <c r="O1111" s="1152"/>
      <c r="P1111" s="1180"/>
    </row>
    <row r="1112" spans="1:16" ht="12" customHeight="1" x14ac:dyDescent="0.2">
      <c r="A1112" s="1179" t="s">
        <v>3915</v>
      </c>
      <c r="B1112" s="1149" t="s">
        <v>13070</v>
      </c>
      <c r="C1112" s="1149" t="s">
        <v>65</v>
      </c>
      <c r="D1112" s="1150" t="s">
        <v>6170</v>
      </c>
      <c r="E1112" s="1164">
        <v>9000</v>
      </c>
      <c r="F1112" s="1151">
        <v>44420209</v>
      </c>
      <c r="G1112" s="759" t="s">
        <v>6909</v>
      </c>
      <c r="H1112" s="1021" t="s">
        <v>6089</v>
      </c>
      <c r="I1112" s="1021"/>
      <c r="J1112" s="1150" t="s">
        <v>6086</v>
      </c>
      <c r="K1112" s="1152">
        <v>1</v>
      </c>
      <c r="L1112" s="1151">
        <v>1</v>
      </c>
      <c r="M1112" s="1164">
        <v>3000</v>
      </c>
      <c r="N1112" s="1151">
        <v>3</v>
      </c>
      <c r="O1112" s="1152">
        <v>6</v>
      </c>
      <c r="P1112" s="1180">
        <v>54000</v>
      </c>
    </row>
    <row r="1113" spans="1:16" ht="12" customHeight="1" x14ac:dyDescent="0.2">
      <c r="A1113" s="1179" t="s">
        <v>3915</v>
      </c>
      <c r="B1113" s="1149" t="s">
        <v>13070</v>
      </c>
      <c r="C1113" s="1149" t="s">
        <v>65</v>
      </c>
      <c r="D1113" s="1150" t="s">
        <v>6910</v>
      </c>
      <c r="E1113" s="1164">
        <v>6000</v>
      </c>
      <c r="F1113" s="1151">
        <v>6726197</v>
      </c>
      <c r="G1113" s="759" t="s">
        <v>6911</v>
      </c>
      <c r="H1113" s="1021" t="s">
        <v>6101</v>
      </c>
      <c r="I1113" s="1021"/>
      <c r="J1113" s="1150" t="s">
        <v>6086</v>
      </c>
      <c r="K1113" s="1152"/>
      <c r="L1113" s="1151"/>
      <c r="M1113" s="1164"/>
      <c r="N1113" s="1151">
        <v>2</v>
      </c>
      <c r="O1113" s="1152">
        <v>5</v>
      </c>
      <c r="P1113" s="1180">
        <v>27000</v>
      </c>
    </row>
    <row r="1114" spans="1:16" ht="22.5" x14ac:dyDescent="0.2">
      <c r="A1114" s="1179" t="s">
        <v>3915</v>
      </c>
      <c r="B1114" s="1149" t="s">
        <v>13070</v>
      </c>
      <c r="C1114" s="1149" t="s">
        <v>65</v>
      </c>
      <c r="D1114" s="1150" t="s">
        <v>6912</v>
      </c>
      <c r="E1114" s="1164">
        <v>9000</v>
      </c>
      <c r="F1114" s="1151">
        <v>44267889</v>
      </c>
      <c r="G1114" s="759" t="s">
        <v>6913</v>
      </c>
      <c r="H1114" s="1021" t="s">
        <v>6101</v>
      </c>
      <c r="I1114" s="1021" t="s">
        <v>6127</v>
      </c>
      <c r="J1114" s="1150"/>
      <c r="K1114" s="1152">
        <v>1</v>
      </c>
      <c r="L1114" s="1151">
        <v>3</v>
      </c>
      <c r="M1114" s="1164">
        <v>27300</v>
      </c>
      <c r="N1114" s="1151"/>
      <c r="O1114" s="1152"/>
      <c r="P1114" s="1180"/>
    </row>
    <row r="1115" spans="1:16" ht="12.6" customHeight="1" x14ac:dyDescent="0.2">
      <c r="A1115" s="1179" t="s">
        <v>3915</v>
      </c>
      <c r="B1115" s="1149" t="s">
        <v>13070</v>
      </c>
      <c r="C1115" s="1149" t="s">
        <v>65</v>
      </c>
      <c r="D1115" s="1150" t="s">
        <v>6152</v>
      </c>
      <c r="E1115" s="1164">
        <v>10000</v>
      </c>
      <c r="F1115" s="1151">
        <v>16762780</v>
      </c>
      <c r="G1115" s="759" t="s">
        <v>6914</v>
      </c>
      <c r="H1115" s="1021" t="s">
        <v>6089</v>
      </c>
      <c r="I1115" s="1021"/>
      <c r="J1115" s="1150" t="s">
        <v>6086</v>
      </c>
      <c r="K1115" s="1152">
        <v>3</v>
      </c>
      <c r="L1115" s="1151">
        <v>5</v>
      </c>
      <c r="M1115" s="1164">
        <v>44667</v>
      </c>
      <c r="N1115" s="1151">
        <v>5</v>
      </c>
      <c r="O1115" s="1152">
        <v>6</v>
      </c>
      <c r="P1115" s="1180">
        <v>60000</v>
      </c>
    </row>
    <row r="1116" spans="1:16" ht="12.6" customHeight="1" x14ac:dyDescent="0.2">
      <c r="A1116" s="1179" t="s">
        <v>3915</v>
      </c>
      <c r="B1116" s="1149" t="s">
        <v>13070</v>
      </c>
      <c r="C1116" s="1149" t="s">
        <v>65</v>
      </c>
      <c r="D1116" s="1150" t="s">
        <v>6824</v>
      </c>
      <c r="E1116" s="1164">
        <v>13000</v>
      </c>
      <c r="F1116" s="1151">
        <v>41541380</v>
      </c>
      <c r="G1116" s="759" t="s">
        <v>6915</v>
      </c>
      <c r="H1116" s="1021" t="s">
        <v>6478</v>
      </c>
      <c r="I1116" s="1021"/>
      <c r="J1116" s="1150" t="s">
        <v>6086</v>
      </c>
      <c r="K1116" s="1152">
        <v>1</v>
      </c>
      <c r="L1116" s="1151">
        <v>2</v>
      </c>
      <c r="M1116" s="1164">
        <v>14300</v>
      </c>
      <c r="N1116" s="1151"/>
      <c r="O1116" s="1152"/>
      <c r="P1116" s="1180"/>
    </row>
    <row r="1117" spans="1:16" ht="12.6" customHeight="1" x14ac:dyDescent="0.2">
      <c r="A1117" s="1179" t="s">
        <v>3915</v>
      </c>
      <c r="B1117" s="1149" t="s">
        <v>13070</v>
      </c>
      <c r="C1117" s="1149" t="s">
        <v>65</v>
      </c>
      <c r="D1117" s="1150" t="s">
        <v>6916</v>
      </c>
      <c r="E1117" s="1164">
        <v>14000</v>
      </c>
      <c r="F1117" s="1151">
        <v>40353647</v>
      </c>
      <c r="G1117" s="759" t="s">
        <v>6917</v>
      </c>
      <c r="H1117" s="1021" t="s">
        <v>6101</v>
      </c>
      <c r="I1117" s="1021"/>
      <c r="J1117" s="1150" t="s">
        <v>6086</v>
      </c>
      <c r="K1117" s="1152">
        <v>1</v>
      </c>
      <c r="L1117" s="1151">
        <v>1</v>
      </c>
      <c r="M1117" s="1164">
        <v>14000</v>
      </c>
      <c r="N1117" s="1151"/>
      <c r="O1117" s="1152"/>
      <c r="P1117" s="1180"/>
    </row>
    <row r="1118" spans="1:16" ht="12.6" customHeight="1" x14ac:dyDescent="0.2">
      <c r="A1118" s="1179" t="s">
        <v>3915</v>
      </c>
      <c r="B1118" s="1149" t="s">
        <v>13070</v>
      </c>
      <c r="C1118" s="1149" t="s">
        <v>65</v>
      </c>
      <c r="D1118" s="1150" t="s">
        <v>6090</v>
      </c>
      <c r="E1118" s="1164">
        <v>10000</v>
      </c>
      <c r="F1118" s="1151">
        <v>2830203</v>
      </c>
      <c r="G1118" s="759" t="s">
        <v>6918</v>
      </c>
      <c r="H1118" s="1021" t="s">
        <v>6089</v>
      </c>
      <c r="I1118" s="1021"/>
      <c r="J1118" s="1150" t="s">
        <v>6086</v>
      </c>
      <c r="K1118" s="1152">
        <v>2</v>
      </c>
      <c r="L1118" s="1151">
        <v>6</v>
      </c>
      <c r="M1118" s="1164">
        <v>56333</v>
      </c>
      <c r="N1118" s="1151">
        <v>3</v>
      </c>
      <c r="O1118" s="1152">
        <v>6</v>
      </c>
      <c r="P1118" s="1180">
        <v>60000</v>
      </c>
    </row>
    <row r="1119" spans="1:16" ht="12.6" customHeight="1" x14ac:dyDescent="0.2">
      <c r="A1119" s="1179" t="s">
        <v>3915</v>
      </c>
      <c r="B1119" s="1149" t="s">
        <v>13070</v>
      </c>
      <c r="C1119" s="1149" t="s">
        <v>65</v>
      </c>
      <c r="D1119" s="1150" t="s">
        <v>6487</v>
      </c>
      <c r="E1119" s="1164">
        <v>13000</v>
      </c>
      <c r="F1119" s="1151">
        <v>29381062</v>
      </c>
      <c r="G1119" s="759" t="s">
        <v>6919</v>
      </c>
      <c r="H1119" s="1021" t="s">
        <v>6089</v>
      </c>
      <c r="I1119" s="1021"/>
      <c r="J1119" s="1150" t="s">
        <v>6086</v>
      </c>
      <c r="K1119" s="1152"/>
      <c r="L1119" s="1151"/>
      <c r="M1119" s="1164"/>
      <c r="N1119" s="1151">
        <v>2</v>
      </c>
      <c r="O1119" s="1152">
        <v>6</v>
      </c>
      <c r="P1119" s="1180">
        <v>77133</v>
      </c>
    </row>
    <row r="1120" spans="1:16" ht="12.6" customHeight="1" x14ac:dyDescent="0.2">
      <c r="A1120" s="1179" t="s">
        <v>3915</v>
      </c>
      <c r="B1120" s="1149" t="s">
        <v>13070</v>
      </c>
      <c r="C1120" s="1149" t="s">
        <v>65</v>
      </c>
      <c r="D1120" s="1150" t="s">
        <v>6581</v>
      </c>
      <c r="E1120" s="1164">
        <v>12000</v>
      </c>
      <c r="F1120" s="1151">
        <v>29381062</v>
      </c>
      <c r="G1120" s="759" t="s">
        <v>6919</v>
      </c>
      <c r="H1120" s="1021" t="s">
        <v>6089</v>
      </c>
      <c r="I1120" s="1021"/>
      <c r="J1120" s="1150" t="s">
        <v>6086</v>
      </c>
      <c r="K1120" s="1152">
        <v>2</v>
      </c>
      <c r="L1120" s="1151">
        <v>5</v>
      </c>
      <c r="M1120" s="1164">
        <v>37275</v>
      </c>
      <c r="N1120" s="1151">
        <v>3</v>
      </c>
      <c r="O1120" s="1152">
        <v>1</v>
      </c>
      <c r="P1120" s="1180">
        <v>1200</v>
      </c>
    </row>
    <row r="1121" spans="1:16" ht="22.5" x14ac:dyDescent="0.2">
      <c r="A1121" s="1179" t="s">
        <v>3915</v>
      </c>
      <c r="B1121" s="1149" t="s">
        <v>13070</v>
      </c>
      <c r="C1121" s="1149" t="s">
        <v>65</v>
      </c>
      <c r="D1121" s="1150" t="s">
        <v>6663</v>
      </c>
      <c r="E1121" s="1164">
        <v>9000</v>
      </c>
      <c r="F1121" s="1151">
        <v>45165055</v>
      </c>
      <c r="G1121" s="759" t="s">
        <v>6920</v>
      </c>
      <c r="H1121" s="1021" t="s">
        <v>6140</v>
      </c>
      <c r="I1121" s="1021"/>
      <c r="J1121" s="1150" t="s">
        <v>6086</v>
      </c>
      <c r="K1121" s="1152">
        <v>1</v>
      </c>
      <c r="L1121" s="1151">
        <v>1</v>
      </c>
      <c r="M1121" s="1164">
        <v>3300</v>
      </c>
      <c r="N1121" s="1151">
        <v>2</v>
      </c>
      <c r="O1121" s="1152">
        <v>1</v>
      </c>
      <c r="P1121" s="1180">
        <v>9000</v>
      </c>
    </row>
    <row r="1122" spans="1:16" ht="12.6" customHeight="1" x14ac:dyDescent="0.2">
      <c r="A1122" s="1179" t="s">
        <v>3915</v>
      </c>
      <c r="B1122" s="1149" t="s">
        <v>13070</v>
      </c>
      <c r="C1122" s="1149" t="s">
        <v>65</v>
      </c>
      <c r="D1122" s="1150" t="s">
        <v>6921</v>
      </c>
      <c r="E1122" s="1164">
        <v>7000</v>
      </c>
      <c r="F1122" s="1151">
        <v>46422056</v>
      </c>
      <c r="G1122" s="759" t="s">
        <v>6922</v>
      </c>
      <c r="H1122" s="1021" t="s">
        <v>6101</v>
      </c>
      <c r="I1122" s="1021" t="s">
        <v>6127</v>
      </c>
      <c r="J1122" s="1150"/>
      <c r="K1122" s="1152">
        <v>2</v>
      </c>
      <c r="L1122" s="1151">
        <v>5</v>
      </c>
      <c r="M1122" s="1164">
        <v>32667</v>
      </c>
      <c r="N1122" s="1151">
        <v>3</v>
      </c>
      <c r="O1122" s="1152">
        <v>6</v>
      </c>
      <c r="P1122" s="1180">
        <v>42000</v>
      </c>
    </row>
    <row r="1123" spans="1:16" ht="12.6" customHeight="1" x14ac:dyDescent="0.2">
      <c r="A1123" s="1179" t="s">
        <v>3915</v>
      </c>
      <c r="B1123" s="1149" t="s">
        <v>13070</v>
      </c>
      <c r="C1123" s="1149" t="s">
        <v>65</v>
      </c>
      <c r="D1123" s="1150" t="s">
        <v>6923</v>
      </c>
      <c r="E1123" s="1164">
        <v>10000</v>
      </c>
      <c r="F1123" s="1151">
        <v>9326582</v>
      </c>
      <c r="G1123" s="759" t="s">
        <v>6924</v>
      </c>
      <c r="H1123" s="1021" t="s">
        <v>6140</v>
      </c>
      <c r="I1123" s="1021"/>
      <c r="J1123" s="1150" t="s">
        <v>6086</v>
      </c>
      <c r="K1123" s="1152">
        <v>1</v>
      </c>
      <c r="L1123" s="1151">
        <v>3</v>
      </c>
      <c r="M1123" s="1164">
        <v>32667</v>
      </c>
      <c r="N1123" s="1151">
        <v>4</v>
      </c>
      <c r="O1123" s="1152">
        <v>6</v>
      </c>
      <c r="P1123" s="1180">
        <v>60000</v>
      </c>
    </row>
    <row r="1124" spans="1:16" ht="12.6" customHeight="1" x14ac:dyDescent="0.2">
      <c r="A1124" s="1179" t="s">
        <v>3915</v>
      </c>
      <c r="B1124" s="1149" t="s">
        <v>13070</v>
      </c>
      <c r="C1124" s="1149" t="s">
        <v>65</v>
      </c>
      <c r="D1124" s="1150" t="s">
        <v>6925</v>
      </c>
      <c r="E1124" s="1164">
        <v>10000</v>
      </c>
      <c r="F1124" s="1151">
        <v>40055901</v>
      </c>
      <c r="G1124" s="759" t="s">
        <v>6926</v>
      </c>
      <c r="H1124" s="1021" t="s">
        <v>6630</v>
      </c>
      <c r="I1124" s="1021"/>
      <c r="J1124" s="1150" t="s">
        <v>6086</v>
      </c>
      <c r="K1124" s="1152">
        <v>1</v>
      </c>
      <c r="L1124" s="1151">
        <v>1</v>
      </c>
      <c r="M1124" s="1164">
        <v>8333</v>
      </c>
      <c r="N1124" s="1151">
        <v>2</v>
      </c>
      <c r="O1124" s="1152">
        <v>6</v>
      </c>
      <c r="P1124" s="1180">
        <v>60000</v>
      </c>
    </row>
    <row r="1125" spans="1:16" ht="12.6" customHeight="1" x14ac:dyDescent="0.2">
      <c r="A1125" s="1179" t="s">
        <v>3915</v>
      </c>
      <c r="B1125" s="1149" t="s">
        <v>13070</v>
      </c>
      <c r="C1125" s="1149" t="s">
        <v>65</v>
      </c>
      <c r="D1125" s="1150" t="s">
        <v>6927</v>
      </c>
      <c r="E1125" s="1164">
        <v>3000</v>
      </c>
      <c r="F1125" s="1151">
        <v>42729249</v>
      </c>
      <c r="G1125" s="759" t="s">
        <v>6928</v>
      </c>
      <c r="H1125" s="1021" t="s">
        <v>6929</v>
      </c>
      <c r="I1125" s="1021"/>
      <c r="J1125" s="1150" t="s">
        <v>6160</v>
      </c>
      <c r="K1125" s="1152">
        <v>9</v>
      </c>
      <c r="L1125" s="1151">
        <v>12</v>
      </c>
      <c r="M1125" s="1164">
        <v>36000</v>
      </c>
      <c r="N1125" s="1151">
        <v>11</v>
      </c>
      <c r="O1125" s="1152">
        <v>6</v>
      </c>
      <c r="P1125" s="1180">
        <v>18000</v>
      </c>
    </row>
    <row r="1126" spans="1:16" ht="22.5" x14ac:dyDescent="0.2">
      <c r="A1126" s="1179" t="s">
        <v>3915</v>
      </c>
      <c r="B1126" s="1149" t="s">
        <v>13070</v>
      </c>
      <c r="C1126" s="1149" t="s">
        <v>65</v>
      </c>
      <c r="D1126" s="1150" t="s">
        <v>6326</v>
      </c>
      <c r="E1126" s="1164">
        <v>13000</v>
      </c>
      <c r="F1126" s="1151">
        <v>9946324</v>
      </c>
      <c r="G1126" s="759" t="s">
        <v>6930</v>
      </c>
      <c r="H1126" s="1021" t="s">
        <v>6089</v>
      </c>
      <c r="I1126" s="1021"/>
      <c r="J1126" s="1150" t="s">
        <v>6086</v>
      </c>
      <c r="K1126" s="1152">
        <v>1</v>
      </c>
      <c r="L1126" s="1151">
        <v>2</v>
      </c>
      <c r="M1126" s="1164">
        <v>24267</v>
      </c>
      <c r="N1126" s="1151">
        <v>3</v>
      </c>
      <c r="O1126" s="1152">
        <v>6</v>
      </c>
      <c r="P1126" s="1180">
        <v>78000</v>
      </c>
    </row>
    <row r="1127" spans="1:16" ht="10.9" customHeight="1" x14ac:dyDescent="0.2">
      <c r="A1127" s="1179" t="s">
        <v>3915</v>
      </c>
      <c r="B1127" s="1149" t="s">
        <v>13070</v>
      </c>
      <c r="C1127" s="1149" t="s">
        <v>65</v>
      </c>
      <c r="D1127" s="1150" t="s">
        <v>6931</v>
      </c>
      <c r="E1127" s="1164">
        <v>13000</v>
      </c>
      <c r="F1127" s="1151">
        <v>9946324</v>
      </c>
      <c r="G1127" s="759" t="s">
        <v>6930</v>
      </c>
      <c r="H1127" s="1021" t="s">
        <v>6089</v>
      </c>
      <c r="I1127" s="1021"/>
      <c r="J1127" s="1150" t="s">
        <v>6086</v>
      </c>
      <c r="K1127" s="1152">
        <v>1</v>
      </c>
      <c r="L1127" s="1151">
        <v>7</v>
      </c>
      <c r="M1127" s="1164">
        <v>71933</v>
      </c>
      <c r="N1127" s="1151"/>
      <c r="O1127" s="1152"/>
      <c r="P1127" s="1180"/>
    </row>
    <row r="1128" spans="1:16" ht="10.9" customHeight="1" x14ac:dyDescent="0.2">
      <c r="A1128" s="1179" t="s">
        <v>3915</v>
      </c>
      <c r="B1128" s="1149" t="s">
        <v>13070</v>
      </c>
      <c r="C1128" s="1149" t="s">
        <v>65</v>
      </c>
      <c r="D1128" s="1150" t="s">
        <v>6273</v>
      </c>
      <c r="E1128" s="1164">
        <v>11000</v>
      </c>
      <c r="F1128" s="1151">
        <v>9946324</v>
      </c>
      <c r="G1128" s="759" t="s">
        <v>6930</v>
      </c>
      <c r="H1128" s="1021" t="s">
        <v>6089</v>
      </c>
      <c r="I1128" s="1021"/>
      <c r="J1128" s="1150" t="s">
        <v>6086</v>
      </c>
      <c r="K1128" s="1152">
        <v>2</v>
      </c>
      <c r="L1128" s="1151">
        <v>5</v>
      </c>
      <c r="M1128" s="1164">
        <v>50967</v>
      </c>
      <c r="N1128" s="1151"/>
      <c r="O1128" s="1152"/>
      <c r="P1128" s="1180"/>
    </row>
    <row r="1129" spans="1:16" ht="10.9" customHeight="1" x14ac:dyDescent="0.2">
      <c r="A1129" s="1179" t="s">
        <v>3915</v>
      </c>
      <c r="B1129" s="1149" t="s">
        <v>13070</v>
      </c>
      <c r="C1129" s="1149" t="s">
        <v>65</v>
      </c>
      <c r="D1129" s="1150" t="s">
        <v>6932</v>
      </c>
      <c r="E1129" s="1164">
        <v>8000</v>
      </c>
      <c r="F1129" s="1151">
        <v>6078151</v>
      </c>
      <c r="G1129" s="759" t="s">
        <v>6933</v>
      </c>
      <c r="H1129" s="1021" t="s">
        <v>6089</v>
      </c>
      <c r="I1129" s="1021"/>
      <c r="J1129" s="1150" t="s">
        <v>6086</v>
      </c>
      <c r="K1129" s="1152">
        <v>1</v>
      </c>
      <c r="L1129" s="1151">
        <v>2</v>
      </c>
      <c r="M1129" s="1164">
        <v>14933</v>
      </c>
      <c r="N1129" s="1151">
        <v>3</v>
      </c>
      <c r="O1129" s="1152">
        <v>6</v>
      </c>
      <c r="P1129" s="1180">
        <v>48000</v>
      </c>
    </row>
    <row r="1130" spans="1:16" ht="10.9" customHeight="1" x14ac:dyDescent="0.2">
      <c r="A1130" s="1179" t="s">
        <v>3915</v>
      </c>
      <c r="B1130" s="1149" t="s">
        <v>13070</v>
      </c>
      <c r="C1130" s="1149" t="s">
        <v>65</v>
      </c>
      <c r="D1130" s="1150" t="s">
        <v>6122</v>
      </c>
      <c r="E1130" s="1164">
        <v>10000</v>
      </c>
      <c r="F1130" s="1151">
        <v>41009235</v>
      </c>
      <c r="G1130" s="759" t="s">
        <v>6934</v>
      </c>
      <c r="H1130" s="1021" t="s">
        <v>6089</v>
      </c>
      <c r="I1130" s="1021"/>
      <c r="J1130" s="1150" t="s">
        <v>6086</v>
      </c>
      <c r="K1130" s="1152">
        <v>21</v>
      </c>
      <c r="L1130" s="1151">
        <v>12</v>
      </c>
      <c r="M1130" s="1164">
        <v>120000</v>
      </c>
      <c r="N1130" s="1151">
        <v>23</v>
      </c>
      <c r="O1130" s="1152">
        <v>2</v>
      </c>
      <c r="P1130" s="1180">
        <v>20000</v>
      </c>
    </row>
    <row r="1131" spans="1:16" ht="10.9" customHeight="1" x14ac:dyDescent="0.2">
      <c r="A1131" s="1179" t="s">
        <v>3915</v>
      </c>
      <c r="B1131" s="1149" t="s">
        <v>13070</v>
      </c>
      <c r="C1131" s="1149" t="s">
        <v>65</v>
      </c>
      <c r="D1131" s="1150" t="s">
        <v>612</v>
      </c>
      <c r="E1131" s="1164">
        <v>15000</v>
      </c>
      <c r="F1131" s="1151">
        <v>2771420</v>
      </c>
      <c r="G1131" s="759" t="s">
        <v>6935</v>
      </c>
      <c r="H1131" s="1021" t="s">
        <v>6089</v>
      </c>
      <c r="I1131" s="1021"/>
      <c r="J1131" s="1150" t="s">
        <v>6086</v>
      </c>
      <c r="K1131" s="1152"/>
      <c r="L1131" s="1151"/>
      <c r="M1131" s="1164"/>
      <c r="N1131" s="1151">
        <v>1</v>
      </c>
      <c r="O1131" s="1152">
        <v>4</v>
      </c>
      <c r="P1131" s="1180">
        <v>46000</v>
      </c>
    </row>
    <row r="1132" spans="1:16" ht="10.9" customHeight="1" x14ac:dyDescent="0.2">
      <c r="A1132" s="1179" t="s">
        <v>3915</v>
      </c>
      <c r="B1132" s="1149" t="s">
        <v>13070</v>
      </c>
      <c r="C1132" s="1149" t="s">
        <v>65</v>
      </c>
      <c r="D1132" s="1150" t="s">
        <v>6209</v>
      </c>
      <c r="E1132" s="1164">
        <v>12000</v>
      </c>
      <c r="F1132" s="1151">
        <v>43704384</v>
      </c>
      <c r="G1132" s="759" t="s">
        <v>6936</v>
      </c>
      <c r="H1132" s="1021" t="s">
        <v>6937</v>
      </c>
      <c r="I1132" s="1021" t="s">
        <v>6127</v>
      </c>
      <c r="J1132" s="1150"/>
      <c r="K1132" s="1152">
        <v>1</v>
      </c>
      <c r="L1132" s="1151">
        <v>1</v>
      </c>
      <c r="M1132" s="1164">
        <v>3600</v>
      </c>
      <c r="N1132" s="1151">
        <v>2</v>
      </c>
      <c r="O1132" s="1152">
        <v>6</v>
      </c>
      <c r="P1132" s="1180">
        <v>72000</v>
      </c>
    </row>
    <row r="1133" spans="1:16" ht="10.9" customHeight="1" x14ac:dyDescent="0.2">
      <c r="A1133" s="1179" t="s">
        <v>3915</v>
      </c>
      <c r="B1133" s="1149" t="s">
        <v>13070</v>
      </c>
      <c r="C1133" s="1149" t="s">
        <v>65</v>
      </c>
      <c r="D1133" s="1150" t="s">
        <v>6938</v>
      </c>
      <c r="E1133" s="1164">
        <v>13000</v>
      </c>
      <c r="F1133" s="1151">
        <v>44967283</v>
      </c>
      <c r="G1133" s="759" t="s">
        <v>6939</v>
      </c>
      <c r="H1133" s="1021" t="s">
        <v>6117</v>
      </c>
      <c r="I1133" s="1021"/>
      <c r="J1133" s="1150" t="s">
        <v>6086</v>
      </c>
      <c r="K1133" s="1152">
        <v>1</v>
      </c>
      <c r="L1133" s="1151">
        <v>3</v>
      </c>
      <c r="M1133" s="1164">
        <v>42467</v>
      </c>
      <c r="N1133" s="1151">
        <v>4</v>
      </c>
      <c r="O1133" s="1152">
        <v>6</v>
      </c>
      <c r="P1133" s="1180">
        <v>78000</v>
      </c>
    </row>
    <row r="1134" spans="1:16" ht="22.5" x14ac:dyDescent="0.2">
      <c r="A1134" s="1179" t="s">
        <v>3915</v>
      </c>
      <c r="B1134" s="1149" t="s">
        <v>13070</v>
      </c>
      <c r="C1134" s="1149" t="s">
        <v>65</v>
      </c>
      <c r="D1134" s="1150" t="s">
        <v>6940</v>
      </c>
      <c r="E1134" s="1164">
        <v>3500</v>
      </c>
      <c r="F1134" s="1151">
        <v>7549264</v>
      </c>
      <c r="G1134" s="759" t="s">
        <v>6941</v>
      </c>
      <c r="H1134" s="1021" t="s">
        <v>6158</v>
      </c>
      <c r="I1134" s="1021"/>
      <c r="J1134" s="1150" t="s">
        <v>6160</v>
      </c>
      <c r="K1134" s="1152">
        <v>9</v>
      </c>
      <c r="L1134" s="1151">
        <v>12</v>
      </c>
      <c r="M1134" s="1164">
        <v>42000</v>
      </c>
      <c r="N1134" s="1151">
        <v>11</v>
      </c>
      <c r="O1134" s="1152">
        <v>6</v>
      </c>
      <c r="P1134" s="1180">
        <v>21000</v>
      </c>
    </row>
    <row r="1135" spans="1:16" ht="11.45" customHeight="1" x14ac:dyDescent="0.2">
      <c r="A1135" s="1179" t="s">
        <v>3915</v>
      </c>
      <c r="B1135" s="1149" t="s">
        <v>13070</v>
      </c>
      <c r="C1135" s="1149" t="s">
        <v>65</v>
      </c>
      <c r="D1135" s="1150" t="s">
        <v>6287</v>
      </c>
      <c r="E1135" s="1164">
        <v>8000</v>
      </c>
      <c r="F1135" s="1151">
        <v>43132702</v>
      </c>
      <c r="G1135" s="759" t="s">
        <v>6942</v>
      </c>
      <c r="H1135" s="1021" t="s">
        <v>6148</v>
      </c>
      <c r="I1135" s="1021" t="s">
        <v>6127</v>
      </c>
      <c r="J1135" s="1150"/>
      <c r="K1135" s="1152">
        <v>2</v>
      </c>
      <c r="L1135" s="1151">
        <v>4</v>
      </c>
      <c r="M1135" s="1164">
        <v>31733</v>
      </c>
      <c r="N1135" s="1151">
        <v>4</v>
      </c>
      <c r="O1135" s="1152">
        <v>6</v>
      </c>
      <c r="P1135" s="1180">
        <v>48000</v>
      </c>
    </row>
    <row r="1136" spans="1:16" ht="11.45" customHeight="1" x14ac:dyDescent="0.2">
      <c r="A1136" s="1179" t="s">
        <v>3915</v>
      </c>
      <c r="B1136" s="1149" t="s">
        <v>13070</v>
      </c>
      <c r="C1136" s="1149" t="s">
        <v>65</v>
      </c>
      <c r="D1136" s="1150" t="s">
        <v>6218</v>
      </c>
      <c r="E1136" s="1164">
        <v>10000</v>
      </c>
      <c r="F1136" s="1151">
        <v>47130184</v>
      </c>
      <c r="G1136" s="759" t="s">
        <v>6943</v>
      </c>
      <c r="H1136" s="1021" t="s">
        <v>6140</v>
      </c>
      <c r="I1136" s="1021"/>
      <c r="J1136" s="1150" t="s">
        <v>6086</v>
      </c>
      <c r="K1136" s="1152">
        <v>1</v>
      </c>
      <c r="L1136" s="1151">
        <v>1</v>
      </c>
      <c r="M1136" s="1164">
        <v>3000</v>
      </c>
      <c r="N1136" s="1151">
        <v>3</v>
      </c>
      <c r="O1136" s="1152">
        <v>6</v>
      </c>
      <c r="P1136" s="1180">
        <v>60000</v>
      </c>
    </row>
    <row r="1137" spans="1:16" ht="11.45" customHeight="1" x14ac:dyDescent="0.2">
      <c r="A1137" s="1179" t="s">
        <v>3915</v>
      </c>
      <c r="B1137" s="1149" t="s">
        <v>13070</v>
      </c>
      <c r="C1137" s="1149" t="s">
        <v>65</v>
      </c>
      <c r="D1137" s="1150" t="s">
        <v>612</v>
      </c>
      <c r="E1137" s="1164">
        <v>15000</v>
      </c>
      <c r="F1137" s="1151">
        <v>40918448</v>
      </c>
      <c r="G1137" s="759" t="s">
        <v>6944</v>
      </c>
      <c r="H1137" s="1021" t="s">
        <v>6089</v>
      </c>
      <c r="I1137" s="1021"/>
      <c r="J1137" s="1150" t="s">
        <v>6086</v>
      </c>
      <c r="K1137" s="1152">
        <v>1</v>
      </c>
      <c r="L1137" s="1151">
        <v>1</v>
      </c>
      <c r="M1137" s="1164">
        <v>4500</v>
      </c>
      <c r="N1137" s="1151">
        <v>2</v>
      </c>
      <c r="O1137" s="1152">
        <v>6</v>
      </c>
      <c r="P1137" s="1180">
        <v>90000</v>
      </c>
    </row>
    <row r="1138" spans="1:16" ht="11.45" customHeight="1" x14ac:dyDescent="0.2">
      <c r="A1138" s="1179" t="s">
        <v>3915</v>
      </c>
      <c r="B1138" s="1149" t="s">
        <v>13070</v>
      </c>
      <c r="C1138" s="1149" t="s">
        <v>65</v>
      </c>
      <c r="D1138" s="1150" t="s">
        <v>6331</v>
      </c>
      <c r="E1138" s="1164">
        <v>11000</v>
      </c>
      <c r="F1138" s="1151">
        <v>43174590</v>
      </c>
      <c r="G1138" s="759" t="s">
        <v>6945</v>
      </c>
      <c r="H1138" s="1021" t="s">
        <v>6089</v>
      </c>
      <c r="I1138" s="1021"/>
      <c r="J1138" s="1150" t="s">
        <v>6086</v>
      </c>
      <c r="K1138" s="1152">
        <v>1</v>
      </c>
      <c r="L1138" s="1151">
        <v>3</v>
      </c>
      <c r="M1138" s="1164">
        <v>27867</v>
      </c>
      <c r="N1138" s="1151">
        <v>2</v>
      </c>
      <c r="O1138" s="1152">
        <v>6</v>
      </c>
      <c r="P1138" s="1180">
        <v>66000</v>
      </c>
    </row>
    <row r="1139" spans="1:16" ht="11.45" customHeight="1" x14ac:dyDescent="0.2">
      <c r="A1139" s="1179" t="s">
        <v>3915</v>
      </c>
      <c r="B1139" s="1149" t="s">
        <v>13070</v>
      </c>
      <c r="C1139" s="1149" t="s">
        <v>65</v>
      </c>
      <c r="D1139" s="1150" t="s">
        <v>6223</v>
      </c>
      <c r="E1139" s="1164">
        <v>10000</v>
      </c>
      <c r="F1139" s="1151">
        <v>22079404</v>
      </c>
      <c r="G1139" s="759" t="s">
        <v>6946</v>
      </c>
      <c r="H1139" s="1021" t="s">
        <v>6089</v>
      </c>
      <c r="I1139" s="1021"/>
      <c r="J1139" s="1150" t="s">
        <v>6086</v>
      </c>
      <c r="K1139" s="1152"/>
      <c r="L1139" s="1151"/>
      <c r="M1139" s="1164"/>
      <c r="N1139" s="1151">
        <v>3</v>
      </c>
      <c r="O1139" s="1152">
        <v>6</v>
      </c>
      <c r="P1139" s="1180">
        <v>54667</v>
      </c>
    </row>
    <row r="1140" spans="1:16" ht="11.45" customHeight="1" x14ac:dyDescent="0.2">
      <c r="A1140" s="1179" t="s">
        <v>3915</v>
      </c>
      <c r="B1140" s="1149" t="s">
        <v>13070</v>
      </c>
      <c r="C1140" s="1149" t="s">
        <v>65</v>
      </c>
      <c r="D1140" s="1150" t="s">
        <v>6273</v>
      </c>
      <c r="E1140" s="1164">
        <v>11000</v>
      </c>
      <c r="F1140" s="1151">
        <v>1121576</v>
      </c>
      <c r="G1140" s="759" t="s">
        <v>6947</v>
      </c>
      <c r="H1140" s="1021" t="s">
        <v>6089</v>
      </c>
      <c r="I1140" s="1021"/>
      <c r="J1140" s="1150" t="s">
        <v>6086</v>
      </c>
      <c r="K1140" s="1152">
        <v>1</v>
      </c>
      <c r="L1140" s="1151">
        <v>1</v>
      </c>
      <c r="M1140" s="1164">
        <v>11000</v>
      </c>
      <c r="N1140" s="1151"/>
      <c r="O1140" s="1152"/>
      <c r="P1140" s="1180"/>
    </row>
    <row r="1141" spans="1:16" ht="11.45" customHeight="1" x14ac:dyDescent="0.2">
      <c r="A1141" s="1179" t="s">
        <v>3915</v>
      </c>
      <c r="B1141" s="1149" t="s">
        <v>13070</v>
      </c>
      <c r="C1141" s="1149" t="s">
        <v>65</v>
      </c>
      <c r="D1141" s="1150" t="s">
        <v>6125</v>
      </c>
      <c r="E1141" s="1164">
        <v>8000</v>
      </c>
      <c r="F1141" s="1151">
        <v>32643966</v>
      </c>
      <c r="G1141" s="759" t="s">
        <v>6948</v>
      </c>
      <c r="H1141" s="1021" t="s">
        <v>6089</v>
      </c>
      <c r="I1141" s="1021"/>
      <c r="J1141" s="1150" t="s">
        <v>6086</v>
      </c>
      <c r="K1141" s="1152">
        <v>1</v>
      </c>
      <c r="L1141" s="1151">
        <v>3</v>
      </c>
      <c r="M1141" s="1164">
        <v>19467</v>
      </c>
      <c r="N1141" s="1151"/>
      <c r="O1141" s="1152"/>
      <c r="P1141" s="1180"/>
    </row>
    <row r="1142" spans="1:16" ht="11.45" customHeight="1" x14ac:dyDescent="0.2">
      <c r="A1142" s="1179" t="s">
        <v>3915</v>
      </c>
      <c r="B1142" s="1149" t="s">
        <v>13070</v>
      </c>
      <c r="C1142" s="1149" t="s">
        <v>65</v>
      </c>
      <c r="D1142" s="1150" t="s">
        <v>6102</v>
      </c>
      <c r="E1142" s="1164">
        <v>12000</v>
      </c>
      <c r="F1142" s="1151">
        <v>8088308</v>
      </c>
      <c r="G1142" s="759" t="s">
        <v>6949</v>
      </c>
      <c r="H1142" s="1021" t="s">
        <v>6834</v>
      </c>
      <c r="I1142" s="1021"/>
      <c r="J1142" s="1150" t="s">
        <v>6086</v>
      </c>
      <c r="K1142" s="1152">
        <v>1</v>
      </c>
      <c r="L1142" s="1151">
        <v>2</v>
      </c>
      <c r="M1142" s="1164">
        <v>14400</v>
      </c>
      <c r="N1142" s="1151">
        <v>2</v>
      </c>
      <c r="O1142" s="1152">
        <v>3</v>
      </c>
      <c r="P1142" s="1180">
        <v>32400</v>
      </c>
    </row>
    <row r="1143" spans="1:16" ht="11.45" customHeight="1" x14ac:dyDescent="0.2">
      <c r="A1143" s="1179" t="s">
        <v>3915</v>
      </c>
      <c r="B1143" s="1149" t="s">
        <v>13070</v>
      </c>
      <c r="C1143" s="1149" t="s">
        <v>65</v>
      </c>
      <c r="D1143" s="1150" t="s">
        <v>6950</v>
      </c>
      <c r="E1143" s="1164">
        <v>7000</v>
      </c>
      <c r="F1143" s="1151">
        <v>45063196</v>
      </c>
      <c r="G1143" s="759" t="s">
        <v>6951</v>
      </c>
      <c r="H1143" s="1021" t="s">
        <v>6952</v>
      </c>
      <c r="I1143" s="1021"/>
      <c r="J1143" s="1150" t="s">
        <v>6086</v>
      </c>
      <c r="K1143" s="1152">
        <v>2</v>
      </c>
      <c r="L1143" s="1151">
        <v>7</v>
      </c>
      <c r="M1143" s="1164">
        <v>47367</v>
      </c>
      <c r="N1143" s="1151">
        <v>3</v>
      </c>
      <c r="O1143" s="1152">
        <v>6</v>
      </c>
      <c r="P1143" s="1180">
        <v>42000</v>
      </c>
    </row>
    <row r="1144" spans="1:16" ht="11.45" customHeight="1" x14ac:dyDescent="0.2">
      <c r="A1144" s="1179" t="s">
        <v>3915</v>
      </c>
      <c r="B1144" s="1149" t="s">
        <v>13070</v>
      </c>
      <c r="C1144" s="1149" t="s">
        <v>65</v>
      </c>
      <c r="D1144" s="1150" t="s">
        <v>6090</v>
      </c>
      <c r="E1144" s="1164">
        <v>11000</v>
      </c>
      <c r="F1144" s="1151">
        <v>21522295</v>
      </c>
      <c r="G1144" s="759" t="s">
        <v>6953</v>
      </c>
      <c r="H1144" s="1021" t="s">
        <v>6089</v>
      </c>
      <c r="I1144" s="1021"/>
      <c r="J1144" s="1150" t="s">
        <v>6086</v>
      </c>
      <c r="K1144" s="1152">
        <v>2</v>
      </c>
      <c r="L1144" s="1151">
        <v>4</v>
      </c>
      <c r="M1144" s="1164">
        <v>45833</v>
      </c>
      <c r="N1144" s="1151">
        <v>3</v>
      </c>
      <c r="O1144" s="1152">
        <v>6</v>
      </c>
      <c r="P1144" s="1180">
        <v>66000</v>
      </c>
    </row>
    <row r="1145" spans="1:16" ht="11.45" customHeight="1" x14ac:dyDescent="0.2">
      <c r="A1145" s="1179" t="s">
        <v>3915</v>
      </c>
      <c r="B1145" s="1149" t="s">
        <v>13070</v>
      </c>
      <c r="C1145" s="1149" t="s">
        <v>65</v>
      </c>
      <c r="D1145" s="1150" t="s">
        <v>612</v>
      </c>
      <c r="E1145" s="1164">
        <v>15000</v>
      </c>
      <c r="F1145" s="1151">
        <v>23920819</v>
      </c>
      <c r="G1145" s="759" t="s">
        <v>6954</v>
      </c>
      <c r="H1145" s="1021" t="s">
        <v>6089</v>
      </c>
      <c r="I1145" s="1021"/>
      <c r="J1145" s="1150" t="s">
        <v>6086</v>
      </c>
      <c r="K1145" s="1152"/>
      <c r="L1145" s="1151"/>
      <c r="M1145" s="1164"/>
      <c r="N1145" s="1151">
        <v>1</v>
      </c>
      <c r="O1145" s="1152">
        <v>3</v>
      </c>
      <c r="P1145" s="1180">
        <v>32500</v>
      </c>
    </row>
    <row r="1146" spans="1:16" ht="11.45" customHeight="1" x14ac:dyDescent="0.2">
      <c r="A1146" s="1179" t="s">
        <v>3915</v>
      </c>
      <c r="B1146" s="1149" t="s">
        <v>13070</v>
      </c>
      <c r="C1146" s="1149" t="s">
        <v>65</v>
      </c>
      <c r="D1146" s="1150" t="s">
        <v>6370</v>
      </c>
      <c r="E1146" s="1164">
        <v>8000</v>
      </c>
      <c r="F1146" s="1151">
        <v>42699603</v>
      </c>
      <c r="G1146" s="759" t="s">
        <v>6955</v>
      </c>
      <c r="H1146" s="1021" t="s">
        <v>6089</v>
      </c>
      <c r="I1146" s="1021"/>
      <c r="J1146" s="1150" t="s">
        <v>6086</v>
      </c>
      <c r="K1146" s="1152">
        <v>6</v>
      </c>
      <c r="L1146" s="1151">
        <v>12</v>
      </c>
      <c r="M1146" s="1164">
        <v>96000</v>
      </c>
      <c r="N1146" s="1151">
        <v>8</v>
      </c>
      <c r="O1146" s="1152">
        <v>6</v>
      </c>
      <c r="P1146" s="1180">
        <v>48000</v>
      </c>
    </row>
    <row r="1147" spans="1:16" ht="11.45" customHeight="1" x14ac:dyDescent="0.2">
      <c r="A1147" s="1179" t="s">
        <v>3915</v>
      </c>
      <c r="B1147" s="1149" t="s">
        <v>13070</v>
      </c>
      <c r="C1147" s="1149" t="s">
        <v>65</v>
      </c>
      <c r="D1147" s="1150" t="s">
        <v>6333</v>
      </c>
      <c r="E1147" s="1164">
        <v>13000</v>
      </c>
      <c r="F1147" s="1151">
        <v>41772005</v>
      </c>
      <c r="G1147" s="759" t="s">
        <v>6956</v>
      </c>
      <c r="H1147" s="1021" t="s">
        <v>6089</v>
      </c>
      <c r="I1147" s="1021"/>
      <c r="J1147" s="1150" t="s">
        <v>6086</v>
      </c>
      <c r="K1147" s="1152"/>
      <c r="L1147" s="1151"/>
      <c r="M1147" s="1164"/>
      <c r="N1147" s="1151">
        <v>2</v>
      </c>
      <c r="O1147" s="1152">
        <v>4</v>
      </c>
      <c r="P1147" s="1180">
        <v>51133</v>
      </c>
    </row>
    <row r="1148" spans="1:16" ht="11.45" customHeight="1" x14ac:dyDescent="0.2">
      <c r="A1148" s="1179" t="s">
        <v>3915</v>
      </c>
      <c r="B1148" s="1149" t="s">
        <v>13070</v>
      </c>
      <c r="C1148" s="1149" t="s">
        <v>65</v>
      </c>
      <c r="D1148" s="1150" t="s">
        <v>6149</v>
      </c>
      <c r="E1148" s="1164">
        <v>12000</v>
      </c>
      <c r="F1148" s="1151">
        <v>16537000</v>
      </c>
      <c r="G1148" s="759" t="s">
        <v>6957</v>
      </c>
      <c r="H1148" s="1021" t="s">
        <v>6089</v>
      </c>
      <c r="I1148" s="1021" t="s">
        <v>6127</v>
      </c>
      <c r="J1148" s="1150"/>
      <c r="K1148" s="1152"/>
      <c r="L1148" s="1151"/>
      <c r="M1148" s="1164"/>
      <c r="N1148" s="1151">
        <v>1</v>
      </c>
      <c r="O1148" s="1152">
        <v>2</v>
      </c>
      <c r="P1148" s="1180">
        <v>17600</v>
      </c>
    </row>
    <row r="1149" spans="1:16" ht="11.45" customHeight="1" x14ac:dyDescent="0.2">
      <c r="A1149" s="1179" t="s">
        <v>3915</v>
      </c>
      <c r="B1149" s="1149" t="s">
        <v>13070</v>
      </c>
      <c r="C1149" s="1149" t="s">
        <v>65</v>
      </c>
      <c r="D1149" s="1150" t="s">
        <v>6152</v>
      </c>
      <c r="E1149" s="1164">
        <v>10000</v>
      </c>
      <c r="F1149" s="1151">
        <v>40639736</v>
      </c>
      <c r="G1149" s="759" t="s">
        <v>6958</v>
      </c>
      <c r="H1149" s="1021" t="s">
        <v>6737</v>
      </c>
      <c r="I1149" s="1021" t="s">
        <v>6127</v>
      </c>
      <c r="J1149" s="1150"/>
      <c r="K1149" s="1152">
        <v>1</v>
      </c>
      <c r="L1149" s="1151">
        <v>1</v>
      </c>
      <c r="M1149" s="1164">
        <v>11667</v>
      </c>
      <c r="N1149" s="1151">
        <v>3</v>
      </c>
      <c r="O1149" s="1152">
        <v>6</v>
      </c>
      <c r="P1149" s="1180">
        <v>60000</v>
      </c>
    </row>
    <row r="1150" spans="1:16" ht="11.45" customHeight="1" x14ac:dyDescent="0.2">
      <c r="A1150" s="1179" t="s">
        <v>3915</v>
      </c>
      <c r="B1150" s="1149" t="s">
        <v>13070</v>
      </c>
      <c r="C1150" s="1149" t="s">
        <v>65</v>
      </c>
      <c r="D1150" s="1150" t="s">
        <v>6581</v>
      </c>
      <c r="E1150" s="1164">
        <v>12000</v>
      </c>
      <c r="F1150" s="1151">
        <v>2604745</v>
      </c>
      <c r="G1150" s="759" t="s">
        <v>6959</v>
      </c>
      <c r="H1150" s="1021" t="s">
        <v>6737</v>
      </c>
      <c r="I1150" s="1021" t="s">
        <v>6127</v>
      </c>
      <c r="J1150" s="1150"/>
      <c r="K1150" s="1152">
        <v>1</v>
      </c>
      <c r="L1150" s="1151">
        <v>2</v>
      </c>
      <c r="M1150" s="1164">
        <v>16800</v>
      </c>
      <c r="N1150" s="1151">
        <v>2</v>
      </c>
      <c r="O1150" s="1152">
        <v>1</v>
      </c>
      <c r="P1150" s="1180">
        <v>12000</v>
      </c>
    </row>
    <row r="1151" spans="1:16" ht="11.45" customHeight="1" x14ac:dyDescent="0.2">
      <c r="A1151" s="1179" t="s">
        <v>3915</v>
      </c>
      <c r="B1151" s="1149" t="s">
        <v>13070</v>
      </c>
      <c r="C1151" s="1149" t="s">
        <v>65</v>
      </c>
      <c r="D1151" s="1150" t="s">
        <v>6158</v>
      </c>
      <c r="E1151" s="1164">
        <v>5500</v>
      </c>
      <c r="F1151" s="1151">
        <v>8152347</v>
      </c>
      <c r="G1151" s="759" t="s">
        <v>6960</v>
      </c>
      <c r="H1151" s="1021" t="s">
        <v>6292</v>
      </c>
      <c r="I1151" s="1021" t="s">
        <v>6111</v>
      </c>
      <c r="J1151" s="1150"/>
      <c r="K1151" s="1152">
        <v>2</v>
      </c>
      <c r="L1151" s="1151">
        <v>9</v>
      </c>
      <c r="M1151" s="1164">
        <v>50417</v>
      </c>
      <c r="N1151" s="1151">
        <v>3</v>
      </c>
      <c r="O1151" s="1152">
        <v>6</v>
      </c>
      <c r="P1151" s="1180">
        <v>33000</v>
      </c>
    </row>
    <row r="1152" spans="1:16" ht="11.45" customHeight="1" x14ac:dyDescent="0.2">
      <c r="A1152" s="1179" t="s">
        <v>3915</v>
      </c>
      <c r="B1152" s="1149" t="s">
        <v>13070</v>
      </c>
      <c r="C1152" s="1149" t="s">
        <v>65</v>
      </c>
      <c r="D1152" s="1150" t="s">
        <v>6118</v>
      </c>
      <c r="E1152" s="1164">
        <v>12000</v>
      </c>
      <c r="F1152" s="1151">
        <v>42549029</v>
      </c>
      <c r="G1152" s="759" t="s">
        <v>6961</v>
      </c>
      <c r="H1152" s="1021" t="s">
        <v>6107</v>
      </c>
      <c r="I1152" s="1021" t="s">
        <v>6127</v>
      </c>
      <c r="J1152" s="1150"/>
      <c r="K1152" s="1152">
        <v>2</v>
      </c>
      <c r="L1152" s="1151">
        <v>4</v>
      </c>
      <c r="M1152" s="1164">
        <v>50400</v>
      </c>
      <c r="N1152" s="1151">
        <v>3</v>
      </c>
      <c r="O1152" s="1152">
        <v>6</v>
      </c>
      <c r="P1152" s="1180">
        <v>72000</v>
      </c>
    </row>
    <row r="1153" spans="1:16" ht="22.5" x14ac:dyDescent="0.2">
      <c r="A1153" s="1179" t="s">
        <v>3915</v>
      </c>
      <c r="B1153" s="1149" t="s">
        <v>13070</v>
      </c>
      <c r="C1153" s="1149" t="s">
        <v>65</v>
      </c>
      <c r="D1153" s="1150" t="s">
        <v>6152</v>
      </c>
      <c r="E1153" s="1164">
        <v>10000</v>
      </c>
      <c r="F1153" s="1151">
        <v>40591307</v>
      </c>
      <c r="G1153" s="759" t="s">
        <v>6962</v>
      </c>
      <c r="H1153" s="1021" t="s">
        <v>6963</v>
      </c>
      <c r="I1153" s="1021"/>
      <c r="J1153" s="1150" t="s">
        <v>6086</v>
      </c>
      <c r="K1153" s="1152">
        <v>2</v>
      </c>
      <c r="L1153" s="1151">
        <v>4</v>
      </c>
      <c r="M1153" s="1164">
        <v>35000</v>
      </c>
      <c r="N1153" s="1151">
        <v>5</v>
      </c>
      <c r="O1153" s="1152">
        <v>6</v>
      </c>
      <c r="P1153" s="1180">
        <v>60000</v>
      </c>
    </row>
    <row r="1154" spans="1:16" ht="10.9" customHeight="1" x14ac:dyDescent="0.2">
      <c r="A1154" s="1179" t="s">
        <v>3915</v>
      </c>
      <c r="B1154" s="1149" t="s">
        <v>13070</v>
      </c>
      <c r="C1154" s="1149" t="s">
        <v>65</v>
      </c>
      <c r="D1154" s="1150" t="s">
        <v>6609</v>
      </c>
      <c r="E1154" s="1164">
        <v>5000</v>
      </c>
      <c r="F1154" s="1151">
        <v>80492618</v>
      </c>
      <c r="G1154" s="759" t="s">
        <v>6964</v>
      </c>
      <c r="H1154" s="1021" t="s">
        <v>6737</v>
      </c>
      <c r="I1154" s="1021" t="s">
        <v>6127</v>
      </c>
      <c r="J1154" s="1150"/>
      <c r="K1154" s="1152">
        <v>1</v>
      </c>
      <c r="L1154" s="1151">
        <v>3</v>
      </c>
      <c r="M1154" s="1164">
        <v>12000</v>
      </c>
      <c r="N1154" s="1151">
        <v>2</v>
      </c>
      <c r="O1154" s="1152">
        <v>6</v>
      </c>
      <c r="P1154" s="1180">
        <v>30000</v>
      </c>
    </row>
    <row r="1155" spans="1:16" ht="10.9" customHeight="1" x14ac:dyDescent="0.2">
      <c r="A1155" s="1179" t="s">
        <v>3915</v>
      </c>
      <c r="B1155" s="1149" t="s">
        <v>13070</v>
      </c>
      <c r="C1155" s="1149" t="s">
        <v>65</v>
      </c>
      <c r="D1155" s="1150" t="s">
        <v>6965</v>
      </c>
      <c r="E1155" s="1164">
        <v>12000</v>
      </c>
      <c r="F1155" s="1151">
        <v>70439869</v>
      </c>
      <c r="G1155" s="759" t="s">
        <v>6966</v>
      </c>
      <c r="H1155" s="1021" t="s">
        <v>6085</v>
      </c>
      <c r="I1155" s="1021"/>
      <c r="J1155" s="1150" t="s">
        <v>6086</v>
      </c>
      <c r="K1155" s="1152">
        <v>1</v>
      </c>
      <c r="L1155" s="1151">
        <v>3</v>
      </c>
      <c r="M1155" s="1164">
        <v>30400</v>
      </c>
      <c r="N1155" s="1151"/>
      <c r="O1155" s="1152"/>
      <c r="P1155" s="1180"/>
    </row>
    <row r="1156" spans="1:16" ht="10.9" customHeight="1" x14ac:dyDescent="0.2">
      <c r="A1156" s="1179" t="s">
        <v>3915</v>
      </c>
      <c r="B1156" s="1149" t="s">
        <v>13070</v>
      </c>
      <c r="C1156" s="1149" t="s">
        <v>65</v>
      </c>
      <c r="D1156" s="1150" t="s">
        <v>6287</v>
      </c>
      <c r="E1156" s="1164">
        <v>8000</v>
      </c>
      <c r="F1156" s="1151">
        <v>40903300</v>
      </c>
      <c r="G1156" s="759" t="s">
        <v>6967</v>
      </c>
      <c r="H1156" s="1021" t="s">
        <v>6968</v>
      </c>
      <c r="I1156" s="1021"/>
      <c r="J1156" s="1150" t="s">
        <v>6086</v>
      </c>
      <c r="K1156" s="1152">
        <v>2</v>
      </c>
      <c r="L1156" s="1151">
        <v>4</v>
      </c>
      <c r="M1156" s="1164">
        <v>31733</v>
      </c>
      <c r="N1156" s="1151">
        <v>4</v>
      </c>
      <c r="O1156" s="1152">
        <v>6</v>
      </c>
      <c r="P1156" s="1180">
        <v>48000</v>
      </c>
    </row>
    <row r="1157" spans="1:16" ht="10.9" customHeight="1" x14ac:dyDescent="0.2">
      <c r="A1157" s="1179" t="s">
        <v>3915</v>
      </c>
      <c r="B1157" s="1149" t="s">
        <v>13070</v>
      </c>
      <c r="C1157" s="1149" t="s">
        <v>65</v>
      </c>
      <c r="D1157" s="1150" t="s">
        <v>6131</v>
      </c>
      <c r="E1157" s="1164">
        <v>12000</v>
      </c>
      <c r="F1157" s="1151">
        <v>42021219</v>
      </c>
      <c r="G1157" s="759" t="s">
        <v>6969</v>
      </c>
      <c r="H1157" s="1021" t="s">
        <v>6089</v>
      </c>
      <c r="I1157" s="1021"/>
      <c r="J1157" s="1150" t="s">
        <v>6086</v>
      </c>
      <c r="K1157" s="1152">
        <v>1</v>
      </c>
      <c r="L1157" s="1151">
        <v>2</v>
      </c>
      <c r="M1157" s="1164">
        <v>23600</v>
      </c>
      <c r="N1157" s="1151">
        <v>2</v>
      </c>
      <c r="O1157" s="1152">
        <v>6</v>
      </c>
      <c r="P1157" s="1180">
        <v>72000</v>
      </c>
    </row>
    <row r="1158" spans="1:16" ht="10.9" customHeight="1" x14ac:dyDescent="0.2">
      <c r="A1158" s="1179" t="s">
        <v>3915</v>
      </c>
      <c r="B1158" s="1149" t="s">
        <v>13070</v>
      </c>
      <c r="C1158" s="1149" t="s">
        <v>65</v>
      </c>
      <c r="D1158" s="1150" t="s">
        <v>6970</v>
      </c>
      <c r="E1158" s="1164">
        <v>6000</v>
      </c>
      <c r="F1158" s="1151">
        <v>74212773</v>
      </c>
      <c r="G1158" s="759" t="s">
        <v>6971</v>
      </c>
      <c r="H1158" s="1021" t="s">
        <v>6972</v>
      </c>
      <c r="I1158" s="1021" t="s">
        <v>6127</v>
      </c>
      <c r="J1158" s="1150"/>
      <c r="K1158" s="1152"/>
      <c r="L1158" s="1151"/>
      <c r="M1158" s="1164"/>
      <c r="N1158" s="1151">
        <v>2</v>
      </c>
      <c r="O1158" s="1152">
        <v>5</v>
      </c>
      <c r="P1158" s="1180">
        <v>30000</v>
      </c>
    </row>
    <row r="1159" spans="1:16" ht="10.9" customHeight="1" x14ac:dyDescent="0.2">
      <c r="A1159" s="1179" t="s">
        <v>3915</v>
      </c>
      <c r="B1159" s="1149" t="s">
        <v>13070</v>
      </c>
      <c r="C1159" s="1149" t="s">
        <v>65</v>
      </c>
      <c r="D1159" s="1150" t="s">
        <v>6973</v>
      </c>
      <c r="E1159" s="1164">
        <v>4000</v>
      </c>
      <c r="F1159" s="1151">
        <v>74212773</v>
      </c>
      <c r="G1159" s="759" t="s">
        <v>6971</v>
      </c>
      <c r="H1159" s="1021" t="s">
        <v>6757</v>
      </c>
      <c r="I1159" s="1021"/>
      <c r="J1159" s="1150" t="s">
        <v>6086</v>
      </c>
      <c r="K1159" s="1152">
        <v>5</v>
      </c>
      <c r="L1159" s="1151">
        <v>12</v>
      </c>
      <c r="M1159" s="1164">
        <v>48000</v>
      </c>
      <c r="N1159" s="1151">
        <v>6</v>
      </c>
      <c r="O1159" s="1152">
        <v>1</v>
      </c>
      <c r="P1159" s="1180">
        <v>4000</v>
      </c>
    </row>
    <row r="1160" spans="1:16" ht="10.9" customHeight="1" x14ac:dyDescent="0.2">
      <c r="A1160" s="1179" t="s">
        <v>3915</v>
      </c>
      <c r="B1160" s="1149" t="s">
        <v>13070</v>
      </c>
      <c r="C1160" s="1149" t="s">
        <v>65</v>
      </c>
      <c r="D1160" s="1150" t="s">
        <v>6974</v>
      </c>
      <c r="E1160" s="1164">
        <v>5000</v>
      </c>
      <c r="F1160" s="1151">
        <v>48536147</v>
      </c>
      <c r="G1160" s="759" t="s">
        <v>6975</v>
      </c>
      <c r="H1160" s="1021" t="s">
        <v>6968</v>
      </c>
      <c r="I1160" s="1021"/>
      <c r="J1160" s="1150" t="s">
        <v>6086</v>
      </c>
      <c r="K1160" s="1152"/>
      <c r="L1160" s="1151"/>
      <c r="M1160" s="1164"/>
      <c r="N1160" s="1151">
        <v>2</v>
      </c>
      <c r="O1160" s="1152">
        <v>4</v>
      </c>
      <c r="P1160" s="1180">
        <v>18833</v>
      </c>
    </row>
    <row r="1161" spans="1:16" ht="22.5" x14ac:dyDescent="0.2">
      <c r="A1161" s="1179" t="s">
        <v>3915</v>
      </c>
      <c r="B1161" s="1149" t="s">
        <v>13070</v>
      </c>
      <c r="C1161" s="1149" t="s">
        <v>65</v>
      </c>
      <c r="D1161" s="1150" t="s">
        <v>6337</v>
      </c>
      <c r="E1161" s="1164">
        <v>5000</v>
      </c>
      <c r="F1161" s="1151">
        <v>45492864</v>
      </c>
      <c r="G1161" s="759" t="s">
        <v>6976</v>
      </c>
      <c r="H1161" s="1021" t="s">
        <v>6977</v>
      </c>
      <c r="I1161" s="1021" t="s">
        <v>6127</v>
      </c>
      <c r="J1161" s="1150"/>
      <c r="K1161" s="1152"/>
      <c r="L1161" s="1151"/>
      <c r="M1161" s="1164"/>
      <c r="N1161" s="1151">
        <v>2</v>
      </c>
      <c r="O1161" s="1152">
        <v>5</v>
      </c>
      <c r="P1161" s="1180">
        <v>22000</v>
      </c>
    </row>
    <row r="1162" spans="1:16" ht="11.45" customHeight="1" x14ac:dyDescent="0.2">
      <c r="A1162" s="1179" t="s">
        <v>3915</v>
      </c>
      <c r="B1162" s="1149" t="s">
        <v>13070</v>
      </c>
      <c r="C1162" s="1149" t="s">
        <v>65</v>
      </c>
      <c r="D1162" s="1150" t="s">
        <v>6581</v>
      </c>
      <c r="E1162" s="1164">
        <v>12000</v>
      </c>
      <c r="F1162" s="1151">
        <v>40451397</v>
      </c>
      <c r="G1162" s="759" t="s">
        <v>6978</v>
      </c>
      <c r="H1162" s="1021" t="s">
        <v>6101</v>
      </c>
      <c r="I1162" s="1021"/>
      <c r="J1162" s="1150" t="s">
        <v>6086</v>
      </c>
      <c r="K1162" s="1152">
        <v>1</v>
      </c>
      <c r="L1162" s="1151">
        <v>1</v>
      </c>
      <c r="M1162" s="1164">
        <v>8800</v>
      </c>
      <c r="N1162" s="1151">
        <v>3</v>
      </c>
      <c r="O1162" s="1152">
        <v>6</v>
      </c>
      <c r="P1162" s="1180">
        <v>72000</v>
      </c>
    </row>
    <row r="1163" spans="1:16" ht="11.45" customHeight="1" x14ac:dyDescent="0.2">
      <c r="A1163" s="1179" t="s">
        <v>3915</v>
      </c>
      <c r="B1163" s="1149" t="s">
        <v>13070</v>
      </c>
      <c r="C1163" s="1149" t="s">
        <v>65</v>
      </c>
      <c r="D1163" s="1150" t="s">
        <v>6979</v>
      </c>
      <c r="E1163" s="1164">
        <v>8500</v>
      </c>
      <c r="F1163" s="1151">
        <v>71638356</v>
      </c>
      <c r="G1163" s="759" t="s">
        <v>6980</v>
      </c>
      <c r="H1163" s="1021" t="s">
        <v>6101</v>
      </c>
      <c r="I1163" s="1021"/>
      <c r="J1163" s="1150" t="s">
        <v>6086</v>
      </c>
      <c r="K1163" s="1152">
        <v>7</v>
      </c>
      <c r="L1163" s="1151">
        <v>12</v>
      </c>
      <c r="M1163" s="1164">
        <v>102000</v>
      </c>
      <c r="N1163" s="1151">
        <v>8</v>
      </c>
      <c r="O1163" s="1152">
        <v>6</v>
      </c>
      <c r="P1163" s="1180">
        <v>51000</v>
      </c>
    </row>
    <row r="1164" spans="1:16" ht="11.45" customHeight="1" x14ac:dyDescent="0.2">
      <c r="A1164" s="1179" t="s">
        <v>3915</v>
      </c>
      <c r="B1164" s="1149" t="s">
        <v>13070</v>
      </c>
      <c r="C1164" s="1149" t="s">
        <v>65</v>
      </c>
      <c r="D1164" s="1150" t="s">
        <v>6981</v>
      </c>
      <c r="E1164" s="1164">
        <v>8000</v>
      </c>
      <c r="F1164" s="1151">
        <v>47485931</v>
      </c>
      <c r="G1164" s="759" t="s">
        <v>6982</v>
      </c>
      <c r="H1164" s="1021" t="s">
        <v>6117</v>
      </c>
      <c r="I1164" s="1021" t="s">
        <v>6127</v>
      </c>
      <c r="J1164" s="1150"/>
      <c r="K1164" s="1152">
        <v>1</v>
      </c>
      <c r="L1164" s="1151">
        <v>3</v>
      </c>
      <c r="M1164" s="1164">
        <v>22400</v>
      </c>
      <c r="N1164" s="1151">
        <v>3</v>
      </c>
      <c r="O1164" s="1152">
        <v>6</v>
      </c>
      <c r="P1164" s="1180">
        <v>48000</v>
      </c>
    </row>
    <row r="1165" spans="1:16" ht="11.45" customHeight="1" x14ac:dyDescent="0.2">
      <c r="A1165" s="1179" t="s">
        <v>3915</v>
      </c>
      <c r="B1165" s="1149" t="s">
        <v>13070</v>
      </c>
      <c r="C1165" s="1149" t="s">
        <v>65</v>
      </c>
      <c r="D1165" s="1150" t="s">
        <v>6118</v>
      </c>
      <c r="E1165" s="1164">
        <v>12000</v>
      </c>
      <c r="F1165" s="1151">
        <v>9454207</v>
      </c>
      <c r="G1165" s="759" t="s">
        <v>6983</v>
      </c>
      <c r="H1165" s="1021" t="s">
        <v>6107</v>
      </c>
      <c r="I1165" s="1021"/>
      <c r="J1165" s="1150" t="s">
        <v>6086</v>
      </c>
      <c r="K1165" s="1152">
        <v>1</v>
      </c>
      <c r="L1165" s="1151">
        <v>2</v>
      </c>
      <c r="M1165" s="1164">
        <v>16800</v>
      </c>
      <c r="N1165" s="1151">
        <v>2</v>
      </c>
      <c r="O1165" s="1152">
        <v>6</v>
      </c>
      <c r="P1165" s="1180">
        <v>72000</v>
      </c>
    </row>
    <row r="1166" spans="1:16" ht="11.45" customHeight="1" x14ac:dyDescent="0.2">
      <c r="A1166" s="1179" t="s">
        <v>3915</v>
      </c>
      <c r="B1166" s="1149" t="s">
        <v>13070</v>
      </c>
      <c r="C1166" s="1149" t="s">
        <v>65</v>
      </c>
      <c r="D1166" s="1150" t="s">
        <v>6273</v>
      </c>
      <c r="E1166" s="1164">
        <v>10000</v>
      </c>
      <c r="F1166" s="1151">
        <v>22498465</v>
      </c>
      <c r="G1166" s="759" t="s">
        <v>6984</v>
      </c>
      <c r="H1166" s="1021" t="s">
        <v>6089</v>
      </c>
      <c r="I1166" s="1021"/>
      <c r="J1166" s="1150" t="s">
        <v>6086</v>
      </c>
      <c r="K1166" s="1152">
        <v>3</v>
      </c>
      <c r="L1166" s="1151">
        <v>8</v>
      </c>
      <c r="M1166" s="1164">
        <v>75667</v>
      </c>
      <c r="N1166" s="1151"/>
      <c r="O1166" s="1152"/>
      <c r="P1166" s="1180"/>
    </row>
    <row r="1167" spans="1:16" ht="11.45" customHeight="1" x14ac:dyDescent="0.2">
      <c r="A1167" s="1179" t="s">
        <v>3915</v>
      </c>
      <c r="B1167" s="1149" t="s">
        <v>13070</v>
      </c>
      <c r="C1167" s="1149" t="s">
        <v>65</v>
      </c>
      <c r="D1167" s="1150" t="s">
        <v>6273</v>
      </c>
      <c r="E1167" s="1164">
        <v>13000</v>
      </c>
      <c r="F1167" s="1151">
        <v>22498465</v>
      </c>
      <c r="G1167" s="759" t="s">
        <v>6984</v>
      </c>
      <c r="H1167" s="1021" t="s">
        <v>6089</v>
      </c>
      <c r="I1167" s="1021"/>
      <c r="J1167" s="1150" t="s">
        <v>6086</v>
      </c>
      <c r="K1167" s="1152">
        <v>2</v>
      </c>
      <c r="L1167" s="1151">
        <v>5</v>
      </c>
      <c r="M1167" s="1164">
        <v>58067</v>
      </c>
      <c r="N1167" s="1151">
        <v>3</v>
      </c>
      <c r="O1167" s="1152">
        <v>6</v>
      </c>
      <c r="P1167" s="1180">
        <v>78000</v>
      </c>
    </row>
    <row r="1168" spans="1:16" ht="22.5" x14ac:dyDescent="0.2">
      <c r="A1168" s="1179" t="s">
        <v>3915</v>
      </c>
      <c r="B1168" s="1149" t="s">
        <v>13070</v>
      </c>
      <c r="C1168" s="1149" t="s">
        <v>65</v>
      </c>
      <c r="D1168" s="1150" t="s">
        <v>6985</v>
      </c>
      <c r="E1168" s="1164">
        <v>13000</v>
      </c>
      <c r="F1168" s="1151">
        <v>7575656</v>
      </c>
      <c r="G1168" s="759" t="s">
        <v>6986</v>
      </c>
      <c r="H1168" s="1021" t="s">
        <v>6089</v>
      </c>
      <c r="I1168" s="1021"/>
      <c r="J1168" s="1150" t="s">
        <v>6086</v>
      </c>
      <c r="K1168" s="1152"/>
      <c r="L1168" s="1151"/>
      <c r="M1168" s="1164"/>
      <c r="N1168" s="1151">
        <v>1</v>
      </c>
      <c r="O1168" s="1152">
        <v>2</v>
      </c>
      <c r="P1168" s="1180">
        <v>19067</v>
      </c>
    </row>
    <row r="1169" spans="1:16" ht="11.45" customHeight="1" x14ac:dyDescent="0.2">
      <c r="A1169" s="1179" t="s">
        <v>3915</v>
      </c>
      <c r="B1169" s="1149" t="s">
        <v>13070</v>
      </c>
      <c r="C1169" s="1149" t="s">
        <v>65</v>
      </c>
      <c r="D1169" s="1150" t="s">
        <v>6452</v>
      </c>
      <c r="E1169" s="1164">
        <v>10000</v>
      </c>
      <c r="F1169" s="1151">
        <v>45869457</v>
      </c>
      <c r="G1169" s="759" t="s">
        <v>6987</v>
      </c>
      <c r="H1169" s="1021" t="s">
        <v>6117</v>
      </c>
      <c r="I1169" s="1021" t="s">
        <v>6127</v>
      </c>
      <c r="J1169" s="1150"/>
      <c r="K1169" s="1152"/>
      <c r="L1169" s="1151"/>
      <c r="M1169" s="1164"/>
      <c r="N1169" s="1151">
        <v>1</v>
      </c>
      <c r="O1169" s="1152">
        <v>2</v>
      </c>
      <c r="P1169" s="1180">
        <v>19000</v>
      </c>
    </row>
    <row r="1170" spans="1:16" ht="11.45" customHeight="1" x14ac:dyDescent="0.2">
      <c r="A1170" s="1179" t="s">
        <v>3915</v>
      </c>
      <c r="B1170" s="1149" t="s">
        <v>13070</v>
      </c>
      <c r="C1170" s="1149" t="s">
        <v>65</v>
      </c>
      <c r="D1170" s="1150" t="s">
        <v>6988</v>
      </c>
      <c r="E1170" s="1164">
        <v>7000</v>
      </c>
      <c r="F1170" s="1151">
        <v>6768711</v>
      </c>
      <c r="G1170" s="759" t="s">
        <v>6989</v>
      </c>
      <c r="H1170" s="1021" t="s">
        <v>6140</v>
      </c>
      <c r="I1170" s="1021"/>
      <c r="J1170" s="1150" t="s">
        <v>6086</v>
      </c>
      <c r="K1170" s="1152">
        <v>1</v>
      </c>
      <c r="L1170" s="1151">
        <v>3</v>
      </c>
      <c r="M1170" s="1164">
        <v>22867</v>
      </c>
      <c r="N1170" s="1151">
        <v>4</v>
      </c>
      <c r="O1170" s="1152">
        <v>6</v>
      </c>
      <c r="P1170" s="1180">
        <v>42000</v>
      </c>
    </row>
    <row r="1171" spans="1:16" ht="11.45" customHeight="1" x14ac:dyDescent="0.2">
      <c r="A1171" s="1179" t="s">
        <v>3915</v>
      </c>
      <c r="B1171" s="1149" t="s">
        <v>13070</v>
      </c>
      <c r="C1171" s="1149" t="s">
        <v>65</v>
      </c>
      <c r="D1171" s="1150" t="s">
        <v>6609</v>
      </c>
      <c r="E1171" s="1164">
        <v>5000</v>
      </c>
      <c r="F1171" s="1151">
        <v>45474167</v>
      </c>
      <c r="G1171" s="759" t="s">
        <v>6990</v>
      </c>
      <c r="H1171" s="1021" t="s">
        <v>6114</v>
      </c>
      <c r="I1171" s="1021"/>
      <c r="J1171" s="1150" t="s">
        <v>6086</v>
      </c>
      <c r="K1171" s="1152">
        <v>1</v>
      </c>
      <c r="L1171" s="1151">
        <v>3</v>
      </c>
      <c r="M1171" s="1164">
        <v>12000</v>
      </c>
      <c r="N1171" s="1151">
        <v>2</v>
      </c>
      <c r="O1171" s="1152">
        <v>6</v>
      </c>
      <c r="P1171" s="1180">
        <v>30000</v>
      </c>
    </row>
    <row r="1172" spans="1:16" ht="11.45" customHeight="1" x14ac:dyDescent="0.2">
      <c r="A1172" s="1179" t="s">
        <v>3915</v>
      </c>
      <c r="B1172" s="1149" t="s">
        <v>13070</v>
      </c>
      <c r="C1172" s="1149" t="s">
        <v>65</v>
      </c>
      <c r="D1172" s="1150" t="s">
        <v>6991</v>
      </c>
      <c r="E1172" s="1164">
        <v>5000</v>
      </c>
      <c r="F1172" s="1151">
        <v>71376505</v>
      </c>
      <c r="G1172" s="759" t="s">
        <v>6992</v>
      </c>
      <c r="H1172" s="1021" t="s">
        <v>6140</v>
      </c>
      <c r="I1172" s="1021"/>
      <c r="J1172" s="1150" t="s">
        <v>6086</v>
      </c>
      <c r="K1172" s="1152"/>
      <c r="L1172" s="1151"/>
      <c r="M1172" s="1164"/>
      <c r="N1172" s="1151">
        <v>2</v>
      </c>
      <c r="O1172" s="1152">
        <v>4</v>
      </c>
      <c r="P1172" s="1180">
        <v>18833</v>
      </c>
    </row>
    <row r="1173" spans="1:16" ht="11.45" customHeight="1" x14ac:dyDescent="0.2">
      <c r="A1173" s="1179" t="s">
        <v>3915</v>
      </c>
      <c r="B1173" s="1149" t="s">
        <v>13070</v>
      </c>
      <c r="C1173" s="1149" t="s">
        <v>65</v>
      </c>
      <c r="D1173" s="1150" t="s">
        <v>6993</v>
      </c>
      <c r="E1173" s="1164">
        <v>10000</v>
      </c>
      <c r="F1173" s="1151">
        <v>47499888</v>
      </c>
      <c r="G1173" s="759" t="s">
        <v>6994</v>
      </c>
      <c r="H1173" s="1021" t="s">
        <v>6498</v>
      </c>
      <c r="I1173" s="1021"/>
      <c r="J1173" s="1150" t="s">
        <v>6086</v>
      </c>
      <c r="K1173" s="1152">
        <v>2</v>
      </c>
      <c r="L1173" s="1151">
        <v>5</v>
      </c>
      <c r="M1173" s="1164">
        <v>44667</v>
      </c>
      <c r="N1173" s="1151">
        <v>3</v>
      </c>
      <c r="O1173" s="1152">
        <v>6</v>
      </c>
      <c r="P1173" s="1180">
        <v>60000</v>
      </c>
    </row>
    <row r="1174" spans="1:16" ht="11.45" customHeight="1" x14ac:dyDescent="0.2">
      <c r="A1174" s="1179" t="s">
        <v>3915</v>
      </c>
      <c r="B1174" s="1149" t="s">
        <v>13070</v>
      </c>
      <c r="C1174" s="1149" t="s">
        <v>65</v>
      </c>
      <c r="D1174" s="1150" t="s">
        <v>6122</v>
      </c>
      <c r="E1174" s="1164">
        <v>10000</v>
      </c>
      <c r="F1174" s="1151">
        <v>42825705</v>
      </c>
      <c r="G1174" s="759" t="s">
        <v>6995</v>
      </c>
      <c r="H1174" s="1021" t="s">
        <v>6089</v>
      </c>
      <c r="I1174" s="1021"/>
      <c r="J1174" s="1150" t="s">
        <v>6086</v>
      </c>
      <c r="K1174" s="1152">
        <v>3</v>
      </c>
      <c r="L1174" s="1151">
        <v>8</v>
      </c>
      <c r="M1174" s="1164">
        <v>73333</v>
      </c>
      <c r="N1174" s="1151"/>
      <c r="O1174" s="1152"/>
      <c r="P1174" s="1180"/>
    </row>
    <row r="1175" spans="1:16" ht="11.45" customHeight="1" x14ac:dyDescent="0.2">
      <c r="A1175" s="1179" t="s">
        <v>3915</v>
      </c>
      <c r="B1175" s="1149" t="s">
        <v>13070</v>
      </c>
      <c r="C1175" s="1149" t="s">
        <v>65</v>
      </c>
      <c r="D1175" s="1150" t="s">
        <v>6482</v>
      </c>
      <c r="E1175" s="1164">
        <v>13000</v>
      </c>
      <c r="F1175" s="1151">
        <v>42825705</v>
      </c>
      <c r="G1175" s="759" t="s">
        <v>6995</v>
      </c>
      <c r="H1175" s="1021" t="s">
        <v>6089</v>
      </c>
      <c r="I1175" s="1021"/>
      <c r="J1175" s="1150" t="s">
        <v>6086</v>
      </c>
      <c r="K1175" s="1152">
        <v>2</v>
      </c>
      <c r="L1175" s="1151">
        <v>5</v>
      </c>
      <c r="M1175" s="1164">
        <v>61100</v>
      </c>
      <c r="N1175" s="1151">
        <v>3</v>
      </c>
      <c r="O1175" s="1152">
        <v>6</v>
      </c>
      <c r="P1175" s="1180">
        <v>78000</v>
      </c>
    </row>
    <row r="1176" spans="1:16" ht="11.45" customHeight="1" x14ac:dyDescent="0.2">
      <c r="A1176" s="1179" t="s">
        <v>3915</v>
      </c>
      <c r="B1176" s="1149" t="s">
        <v>13070</v>
      </c>
      <c r="C1176" s="1149" t="s">
        <v>65</v>
      </c>
      <c r="D1176" s="1150" t="s">
        <v>495</v>
      </c>
      <c r="E1176" s="1164">
        <v>15000</v>
      </c>
      <c r="F1176" s="1151">
        <v>40487931</v>
      </c>
      <c r="G1176" s="759" t="s">
        <v>6996</v>
      </c>
      <c r="H1176" s="1021" t="s">
        <v>6085</v>
      </c>
      <c r="I1176" s="1021"/>
      <c r="J1176" s="1150" t="s">
        <v>6086</v>
      </c>
      <c r="K1176" s="1152">
        <v>1</v>
      </c>
      <c r="L1176" s="1151">
        <v>2</v>
      </c>
      <c r="M1176" s="1164">
        <v>16500</v>
      </c>
      <c r="N1176" s="1151"/>
      <c r="O1176" s="1152"/>
      <c r="P1176" s="1180"/>
    </row>
    <row r="1177" spans="1:16" ht="11.45" customHeight="1" x14ac:dyDescent="0.2">
      <c r="A1177" s="1179" t="s">
        <v>3915</v>
      </c>
      <c r="B1177" s="1149" t="s">
        <v>13070</v>
      </c>
      <c r="C1177" s="1149" t="s">
        <v>65</v>
      </c>
      <c r="D1177" s="1150" t="s">
        <v>614</v>
      </c>
      <c r="E1177" s="1164">
        <v>15000</v>
      </c>
      <c r="F1177" s="1151">
        <v>40487931</v>
      </c>
      <c r="G1177" s="759" t="s">
        <v>6996</v>
      </c>
      <c r="H1177" s="1021" t="s">
        <v>6085</v>
      </c>
      <c r="I1177" s="1021"/>
      <c r="J1177" s="1150" t="s">
        <v>6086</v>
      </c>
      <c r="K1177" s="1152">
        <v>1</v>
      </c>
      <c r="L1177" s="1151">
        <v>11</v>
      </c>
      <c r="M1177" s="1164">
        <v>158000</v>
      </c>
      <c r="N1177" s="1151"/>
      <c r="O1177" s="1152"/>
      <c r="P1177" s="1180"/>
    </row>
    <row r="1178" spans="1:16" ht="11.45" customHeight="1" x14ac:dyDescent="0.2">
      <c r="A1178" s="1179" t="s">
        <v>3915</v>
      </c>
      <c r="B1178" s="1149" t="s">
        <v>13070</v>
      </c>
      <c r="C1178" s="1149" t="s">
        <v>65</v>
      </c>
      <c r="D1178" s="1150" t="s">
        <v>6866</v>
      </c>
      <c r="E1178" s="1164">
        <v>14000</v>
      </c>
      <c r="F1178" s="1151">
        <v>7930588</v>
      </c>
      <c r="G1178" s="759" t="s">
        <v>6997</v>
      </c>
      <c r="H1178" s="1021" t="s">
        <v>6308</v>
      </c>
      <c r="I1178" s="1021" t="s">
        <v>6127</v>
      </c>
      <c r="J1178" s="1150"/>
      <c r="K1178" s="1152">
        <v>1</v>
      </c>
      <c r="L1178" s="1151">
        <v>11</v>
      </c>
      <c r="M1178" s="1164">
        <v>152600</v>
      </c>
      <c r="N1178" s="1151"/>
      <c r="O1178" s="1152"/>
      <c r="P1178" s="1180"/>
    </row>
    <row r="1179" spans="1:16" ht="11.45" customHeight="1" x14ac:dyDescent="0.2">
      <c r="A1179" s="1179" t="s">
        <v>3915</v>
      </c>
      <c r="B1179" s="1149" t="s">
        <v>13070</v>
      </c>
      <c r="C1179" s="1149" t="s">
        <v>65</v>
      </c>
      <c r="D1179" s="1150" t="s">
        <v>6209</v>
      </c>
      <c r="E1179" s="1164">
        <v>12000</v>
      </c>
      <c r="F1179" s="1151">
        <v>23875731</v>
      </c>
      <c r="G1179" s="759" t="s">
        <v>6998</v>
      </c>
      <c r="H1179" s="1021" t="s">
        <v>6089</v>
      </c>
      <c r="I1179" s="1021"/>
      <c r="J1179" s="1150" t="s">
        <v>6086</v>
      </c>
      <c r="K1179" s="1152"/>
      <c r="L1179" s="1151"/>
      <c r="M1179" s="1164"/>
      <c r="N1179" s="1151">
        <v>3</v>
      </c>
      <c r="O1179" s="1152">
        <v>6</v>
      </c>
      <c r="P1179" s="1180">
        <v>71200</v>
      </c>
    </row>
    <row r="1180" spans="1:16" ht="11.45" customHeight="1" x14ac:dyDescent="0.2">
      <c r="A1180" s="1179" t="s">
        <v>3915</v>
      </c>
      <c r="B1180" s="1149" t="s">
        <v>13070</v>
      </c>
      <c r="C1180" s="1149" t="s">
        <v>65</v>
      </c>
      <c r="D1180" s="1150" t="s">
        <v>6337</v>
      </c>
      <c r="E1180" s="1164">
        <v>5000</v>
      </c>
      <c r="F1180" s="1151">
        <v>42282700</v>
      </c>
      <c r="G1180" s="759" t="s">
        <v>6999</v>
      </c>
      <c r="H1180" s="1021" t="s">
        <v>7000</v>
      </c>
      <c r="I1180" s="1021"/>
      <c r="J1180" s="1150" t="s">
        <v>6086</v>
      </c>
      <c r="K1180" s="1152"/>
      <c r="L1180" s="1151"/>
      <c r="M1180" s="1164"/>
      <c r="N1180" s="1151">
        <v>2</v>
      </c>
      <c r="O1180" s="1152">
        <v>5</v>
      </c>
      <c r="P1180" s="1180">
        <v>21000</v>
      </c>
    </row>
    <row r="1181" spans="1:16" ht="11.45" customHeight="1" x14ac:dyDescent="0.2">
      <c r="A1181" s="1179" t="s">
        <v>3915</v>
      </c>
      <c r="B1181" s="1149" t="s">
        <v>13070</v>
      </c>
      <c r="C1181" s="1149" t="s">
        <v>65</v>
      </c>
      <c r="D1181" s="1150" t="s">
        <v>6122</v>
      </c>
      <c r="E1181" s="1164">
        <v>10000</v>
      </c>
      <c r="F1181" s="1151">
        <v>25578464</v>
      </c>
      <c r="G1181" s="759" t="s">
        <v>7001</v>
      </c>
      <c r="H1181" s="1021" t="s">
        <v>6089</v>
      </c>
      <c r="I1181" s="1021"/>
      <c r="J1181" s="1150" t="s">
        <v>6086</v>
      </c>
      <c r="K1181" s="1152">
        <v>1</v>
      </c>
      <c r="L1181" s="1151">
        <v>1</v>
      </c>
      <c r="M1181" s="1164">
        <v>10000</v>
      </c>
      <c r="N1181" s="1151"/>
      <c r="O1181" s="1152"/>
      <c r="P1181" s="1180"/>
    </row>
    <row r="1182" spans="1:16" ht="11.45" customHeight="1" x14ac:dyDescent="0.2">
      <c r="A1182" s="1179" t="s">
        <v>3915</v>
      </c>
      <c r="B1182" s="1149" t="s">
        <v>13070</v>
      </c>
      <c r="C1182" s="1149" t="s">
        <v>65</v>
      </c>
      <c r="D1182" s="1150" t="s">
        <v>6223</v>
      </c>
      <c r="E1182" s="1164">
        <v>10000</v>
      </c>
      <c r="F1182" s="1151">
        <v>47233905</v>
      </c>
      <c r="G1182" s="759" t="s">
        <v>7002</v>
      </c>
      <c r="H1182" s="1021" t="s">
        <v>6089</v>
      </c>
      <c r="I1182" s="1021"/>
      <c r="J1182" s="1150" t="s">
        <v>6086</v>
      </c>
      <c r="K1182" s="1152"/>
      <c r="L1182" s="1151"/>
      <c r="M1182" s="1164"/>
      <c r="N1182" s="1151">
        <v>2</v>
      </c>
      <c r="O1182" s="1152">
        <v>5</v>
      </c>
      <c r="P1182" s="1180">
        <v>45000</v>
      </c>
    </row>
    <row r="1183" spans="1:16" ht="11.45" customHeight="1" x14ac:dyDescent="0.2">
      <c r="A1183" s="1179" t="s">
        <v>3915</v>
      </c>
      <c r="B1183" s="1149" t="s">
        <v>13070</v>
      </c>
      <c r="C1183" s="1149" t="s">
        <v>65</v>
      </c>
      <c r="D1183" s="1150" t="s">
        <v>7003</v>
      </c>
      <c r="E1183" s="1164">
        <v>11000</v>
      </c>
      <c r="F1183" s="1151">
        <v>43418412</v>
      </c>
      <c r="G1183" s="759" t="s">
        <v>7004</v>
      </c>
      <c r="H1183" s="1021" t="s">
        <v>6089</v>
      </c>
      <c r="I1183" s="1021"/>
      <c r="J1183" s="1150" t="s">
        <v>6086</v>
      </c>
      <c r="K1183" s="1152">
        <v>2</v>
      </c>
      <c r="L1183" s="1151">
        <v>6</v>
      </c>
      <c r="M1183" s="1164">
        <v>61967</v>
      </c>
      <c r="N1183" s="1151">
        <v>3</v>
      </c>
      <c r="O1183" s="1152">
        <v>6</v>
      </c>
      <c r="P1183" s="1180">
        <v>66000</v>
      </c>
    </row>
    <row r="1184" spans="1:16" ht="11.45" customHeight="1" x14ac:dyDescent="0.2">
      <c r="A1184" s="1179" t="s">
        <v>3915</v>
      </c>
      <c r="B1184" s="1149" t="s">
        <v>13070</v>
      </c>
      <c r="C1184" s="1149" t="s">
        <v>65</v>
      </c>
      <c r="D1184" s="1150" t="s">
        <v>6122</v>
      </c>
      <c r="E1184" s="1164">
        <v>10000</v>
      </c>
      <c r="F1184" s="1151">
        <v>80522754</v>
      </c>
      <c r="G1184" s="759" t="s">
        <v>7005</v>
      </c>
      <c r="H1184" s="1021" t="s">
        <v>6089</v>
      </c>
      <c r="I1184" s="1021"/>
      <c r="J1184" s="1150" t="s">
        <v>6086</v>
      </c>
      <c r="K1184" s="1152">
        <v>8</v>
      </c>
      <c r="L1184" s="1151">
        <v>12</v>
      </c>
      <c r="M1184" s="1164">
        <v>120000</v>
      </c>
      <c r="N1184" s="1151">
        <v>10</v>
      </c>
      <c r="O1184" s="1152">
        <v>6</v>
      </c>
      <c r="P1184" s="1180">
        <v>60000</v>
      </c>
    </row>
    <row r="1185" spans="1:16" ht="11.45" customHeight="1" x14ac:dyDescent="0.2">
      <c r="A1185" s="1179" t="s">
        <v>3915</v>
      </c>
      <c r="B1185" s="1149" t="s">
        <v>13070</v>
      </c>
      <c r="C1185" s="1149" t="s">
        <v>65</v>
      </c>
      <c r="D1185" s="1150" t="s">
        <v>7006</v>
      </c>
      <c r="E1185" s="1164">
        <v>11000</v>
      </c>
      <c r="F1185" s="1151">
        <v>6794877</v>
      </c>
      <c r="G1185" s="759" t="s">
        <v>7007</v>
      </c>
      <c r="H1185" s="1021" t="s">
        <v>6114</v>
      </c>
      <c r="I1185" s="1021" t="s">
        <v>6127</v>
      </c>
      <c r="J1185" s="1150"/>
      <c r="K1185" s="1152">
        <v>2</v>
      </c>
      <c r="L1185" s="1151">
        <v>4</v>
      </c>
      <c r="M1185" s="1164">
        <v>41433</v>
      </c>
      <c r="N1185" s="1151">
        <v>6</v>
      </c>
      <c r="O1185" s="1152">
        <v>6</v>
      </c>
      <c r="P1185" s="1180">
        <v>66000</v>
      </c>
    </row>
    <row r="1186" spans="1:16" ht="11.45" customHeight="1" x14ac:dyDescent="0.2">
      <c r="A1186" s="1179" t="s">
        <v>3915</v>
      </c>
      <c r="B1186" s="1149" t="s">
        <v>13070</v>
      </c>
      <c r="C1186" s="1149" t="s">
        <v>65</v>
      </c>
      <c r="D1186" s="1150" t="s">
        <v>6158</v>
      </c>
      <c r="E1186" s="1164">
        <v>5500</v>
      </c>
      <c r="F1186" s="1151">
        <v>7967071</v>
      </c>
      <c r="G1186" s="759" t="s">
        <v>7008</v>
      </c>
      <c r="H1186" s="1021" t="s">
        <v>6158</v>
      </c>
      <c r="I1186" s="1021" t="s">
        <v>6144</v>
      </c>
      <c r="J1186" s="1150"/>
      <c r="K1186" s="1152">
        <v>2</v>
      </c>
      <c r="L1186" s="1151">
        <v>4</v>
      </c>
      <c r="M1186" s="1164">
        <v>19067</v>
      </c>
      <c r="N1186" s="1151">
        <v>4</v>
      </c>
      <c r="O1186" s="1152">
        <v>6</v>
      </c>
      <c r="P1186" s="1180">
        <v>33000</v>
      </c>
    </row>
    <row r="1187" spans="1:16" ht="11.45" customHeight="1" x14ac:dyDescent="0.2">
      <c r="A1187" s="1179" t="s">
        <v>3915</v>
      </c>
      <c r="B1187" s="1149" t="s">
        <v>13070</v>
      </c>
      <c r="C1187" s="1149" t="s">
        <v>65</v>
      </c>
      <c r="D1187" s="1150" t="s">
        <v>6438</v>
      </c>
      <c r="E1187" s="1164">
        <v>4000</v>
      </c>
      <c r="F1187" s="1151">
        <v>7967071</v>
      </c>
      <c r="G1187" s="759" t="s">
        <v>7008</v>
      </c>
      <c r="H1187" s="1021" t="s">
        <v>6158</v>
      </c>
      <c r="I1187" s="1021" t="s">
        <v>6144</v>
      </c>
      <c r="J1187" s="1150"/>
      <c r="K1187" s="1152">
        <v>4</v>
      </c>
      <c r="L1187" s="1151">
        <v>9</v>
      </c>
      <c r="M1187" s="1164">
        <v>34133</v>
      </c>
      <c r="N1187" s="1151"/>
      <c r="O1187" s="1152"/>
      <c r="P1187" s="1180"/>
    </row>
    <row r="1188" spans="1:16" ht="11.45" customHeight="1" x14ac:dyDescent="0.2">
      <c r="A1188" s="1179" t="s">
        <v>3915</v>
      </c>
      <c r="B1188" s="1149" t="s">
        <v>13070</v>
      </c>
      <c r="C1188" s="1149" t="s">
        <v>65</v>
      </c>
      <c r="D1188" s="1150" t="s">
        <v>7009</v>
      </c>
      <c r="E1188" s="1164">
        <v>8000</v>
      </c>
      <c r="F1188" s="1151">
        <v>25793211</v>
      </c>
      <c r="G1188" s="759" t="s">
        <v>7010</v>
      </c>
      <c r="H1188" s="1021" t="s">
        <v>7011</v>
      </c>
      <c r="I1188" s="1021" t="s">
        <v>6127</v>
      </c>
      <c r="J1188" s="1150"/>
      <c r="K1188" s="1152">
        <v>1</v>
      </c>
      <c r="L1188" s="1151">
        <v>1</v>
      </c>
      <c r="M1188" s="1164">
        <v>2933</v>
      </c>
      <c r="N1188" s="1151">
        <v>2</v>
      </c>
      <c r="O1188" s="1152">
        <v>6</v>
      </c>
      <c r="P1188" s="1180">
        <v>48000</v>
      </c>
    </row>
    <row r="1189" spans="1:16" ht="11.45" customHeight="1" thickBot="1" x14ac:dyDescent="0.25">
      <c r="A1189" s="1181" t="s">
        <v>3915</v>
      </c>
      <c r="B1189" s="1182" t="s">
        <v>13070</v>
      </c>
      <c r="C1189" s="1182" t="s">
        <v>65</v>
      </c>
      <c r="D1189" s="1183" t="s">
        <v>6676</v>
      </c>
      <c r="E1189" s="1184">
        <v>12000</v>
      </c>
      <c r="F1189" s="1185">
        <v>42504561</v>
      </c>
      <c r="G1189" s="852" t="s">
        <v>7012</v>
      </c>
      <c r="H1189" s="1186" t="s">
        <v>6085</v>
      </c>
      <c r="I1189" s="1186"/>
      <c r="J1189" s="1183" t="s">
        <v>6086</v>
      </c>
      <c r="K1189" s="1187">
        <v>2</v>
      </c>
      <c r="L1189" s="1185">
        <v>6</v>
      </c>
      <c r="M1189" s="1184">
        <v>72000</v>
      </c>
      <c r="N1189" s="1185"/>
      <c r="O1189" s="1187"/>
      <c r="P1189" s="1188"/>
    </row>
    <row r="1190" spans="1:16" s="14" customFormat="1" ht="30" customHeight="1" thickTop="1" thickBot="1" x14ac:dyDescent="0.25">
      <c r="A1190" s="2035" t="s">
        <v>734</v>
      </c>
      <c r="B1190" s="2035"/>
      <c r="C1190" s="2035"/>
      <c r="D1190" s="2035"/>
      <c r="E1190" s="2035"/>
      <c r="F1190" s="2035"/>
      <c r="G1190" s="2035"/>
      <c r="H1190" s="2035"/>
      <c r="I1190" s="2035"/>
      <c r="J1190" s="2035"/>
      <c r="K1190" s="2035"/>
      <c r="L1190" s="2035"/>
      <c r="M1190" s="2035"/>
      <c r="N1190" s="2035"/>
      <c r="O1190" s="2035"/>
      <c r="P1190" s="2035"/>
    </row>
    <row r="1191" spans="1:16" ht="23.25" thickTop="1" x14ac:dyDescent="0.2">
      <c r="A1191" s="1170" t="s">
        <v>3949</v>
      </c>
      <c r="B1191" s="1171" t="s">
        <v>13070</v>
      </c>
      <c r="C1191" s="1171" t="s">
        <v>65</v>
      </c>
      <c r="D1191" s="1172" t="s">
        <v>7013</v>
      </c>
      <c r="E1191" s="1173">
        <v>1700</v>
      </c>
      <c r="F1191" s="1174" t="s">
        <v>7014</v>
      </c>
      <c r="G1191" s="1175" t="s">
        <v>7015</v>
      </c>
      <c r="H1191" s="1176" t="s">
        <v>4452</v>
      </c>
      <c r="I1191" s="1176" t="s">
        <v>4287</v>
      </c>
      <c r="J1191" s="1172" t="s">
        <v>7016</v>
      </c>
      <c r="K1191" s="1177">
        <v>2</v>
      </c>
      <c r="L1191" s="1174">
        <v>12</v>
      </c>
      <c r="M1191" s="1173">
        <v>20400</v>
      </c>
      <c r="N1191" s="1174"/>
      <c r="O1191" s="1177"/>
      <c r="P1191" s="1178"/>
    </row>
    <row r="1192" spans="1:16" ht="22.5" x14ac:dyDescent="0.2">
      <c r="A1192" s="1179" t="s">
        <v>3949</v>
      </c>
      <c r="B1192" s="1149" t="s">
        <v>13070</v>
      </c>
      <c r="C1192" s="1149" t="s">
        <v>65</v>
      </c>
      <c r="D1192" s="1150" t="s">
        <v>7017</v>
      </c>
      <c r="E1192" s="1164">
        <v>5000</v>
      </c>
      <c r="F1192" s="1151" t="s">
        <v>7018</v>
      </c>
      <c r="G1192" s="759" t="s">
        <v>7019</v>
      </c>
      <c r="H1192" s="1021" t="s">
        <v>7020</v>
      </c>
      <c r="I1192" s="1021" t="s">
        <v>4287</v>
      </c>
      <c r="J1192" s="1150" t="s">
        <v>7020</v>
      </c>
      <c r="K1192" s="1152">
        <v>2</v>
      </c>
      <c r="L1192" s="1151">
        <v>12</v>
      </c>
      <c r="M1192" s="1164">
        <v>60000</v>
      </c>
      <c r="N1192" s="1151">
        <v>1</v>
      </c>
      <c r="O1192" s="1152">
        <v>6</v>
      </c>
      <c r="P1192" s="1180">
        <v>30000</v>
      </c>
    </row>
    <row r="1193" spans="1:16" ht="33.75" x14ac:dyDescent="0.2">
      <c r="A1193" s="1179" t="s">
        <v>3949</v>
      </c>
      <c r="B1193" s="1149" t="s">
        <v>13070</v>
      </c>
      <c r="C1193" s="1149" t="s">
        <v>65</v>
      </c>
      <c r="D1193" s="1150" t="s">
        <v>7021</v>
      </c>
      <c r="E1193" s="1164">
        <v>1750</v>
      </c>
      <c r="F1193" s="1151" t="s">
        <v>7022</v>
      </c>
      <c r="G1193" s="759" t="s">
        <v>7023</v>
      </c>
      <c r="H1193" s="1021" t="s">
        <v>7024</v>
      </c>
      <c r="I1193" s="1021" t="s">
        <v>7025</v>
      </c>
      <c r="J1193" s="1150" t="s">
        <v>7024</v>
      </c>
      <c r="K1193" s="1152">
        <v>4</v>
      </c>
      <c r="L1193" s="1151">
        <v>12</v>
      </c>
      <c r="M1193" s="1164">
        <v>21000</v>
      </c>
      <c r="N1193" s="1151"/>
      <c r="O1193" s="1152"/>
      <c r="P1193" s="1180"/>
    </row>
    <row r="1194" spans="1:16" x14ac:dyDescent="0.2">
      <c r="A1194" s="1179" t="s">
        <v>3949</v>
      </c>
      <c r="B1194" s="1149" t="s">
        <v>13070</v>
      </c>
      <c r="C1194" s="1149" t="s">
        <v>65</v>
      </c>
      <c r="D1194" s="1150" t="s">
        <v>7026</v>
      </c>
      <c r="E1194" s="1164">
        <v>1600</v>
      </c>
      <c r="F1194" s="1151" t="s">
        <v>7027</v>
      </c>
      <c r="G1194" s="759" t="s">
        <v>7028</v>
      </c>
      <c r="H1194" s="1021" t="s">
        <v>22</v>
      </c>
      <c r="I1194" s="1021" t="s">
        <v>22</v>
      </c>
      <c r="J1194" s="1150" t="s">
        <v>22</v>
      </c>
      <c r="K1194" s="1152">
        <v>3</v>
      </c>
      <c r="L1194" s="1151">
        <v>12</v>
      </c>
      <c r="M1194" s="1164">
        <v>19200</v>
      </c>
      <c r="N1194" s="1151">
        <v>1</v>
      </c>
      <c r="O1194" s="1152">
        <v>6</v>
      </c>
      <c r="P1194" s="1180">
        <v>9600</v>
      </c>
    </row>
    <row r="1195" spans="1:16" ht="22.5" x14ac:dyDescent="0.2">
      <c r="A1195" s="1179" t="s">
        <v>3949</v>
      </c>
      <c r="B1195" s="1149" t="s">
        <v>13070</v>
      </c>
      <c r="C1195" s="1149" t="s">
        <v>65</v>
      </c>
      <c r="D1195" s="1150" t="s">
        <v>7029</v>
      </c>
      <c r="E1195" s="1164">
        <v>4900</v>
      </c>
      <c r="F1195" s="1151" t="s">
        <v>7030</v>
      </c>
      <c r="G1195" s="759" t="s">
        <v>7031</v>
      </c>
      <c r="H1195" s="1021" t="s">
        <v>4534</v>
      </c>
      <c r="I1195" s="1021" t="s">
        <v>4287</v>
      </c>
      <c r="J1195" s="1150" t="s">
        <v>4534</v>
      </c>
      <c r="K1195" s="1152">
        <v>2</v>
      </c>
      <c r="L1195" s="1151">
        <v>12</v>
      </c>
      <c r="M1195" s="1164">
        <v>48800</v>
      </c>
      <c r="N1195" s="1151">
        <v>1</v>
      </c>
      <c r="O1195" s="1152">
        <v>6</v>
      </c>
      <c r="P1195" s="1180">
        <v>29400</v>
      </c>
    </row>
    <row r="1196" spans="1:16" x14ac:dyDescent="0.2">
      <c r="A1196" s="1179" t="s">
        <v>3949</v>
      </c>
      <c r="B1196" s="1149" t="s">
        <v>13070</v>
      </c>
      <c r="C1196" s="1149" t="s">
        <v>65</v>
      </c>
      <c r="D1196" s="1150" t="s">
        <v>7026</v>
      </c>
      <c r="E1196" s="1164">
        <v>1600</v>
      </c>
      <c r="F1196" s="1151" t="s">
        <v>7032</v>
      </c>
      <c r="G1196" s="759" t="s">
        <v>7033</v>
      </c>
      <c r="H1196" s="1021" t="s">
        <v>22</v>
      </c>
      <c r="I1196" s="1021" t="s">
        <v>22</v>
      </c>
      <c r="J1196" s="1150" t="s">
        <v>22</v>
      </c>
      <c r="K1196" s="1152">
        <v>1</v>
      </c>
      <c r="L1196" s="1151">
        <v>1</v>
      </c>
      <c r="M1196" s="1164">
        <v>1600</v>
      </c>
      <c r="N1196" s="1151"/>
      <c r="O1196" s="1152"/>
      <c r="P1196" s="1180"/>
    </row>
    <row r="1197" spans="1:16" ht="22.5" x14ac:dyDescent="0.2">
      <c r="A1197" s="1179" t="s">
        <v>3949</v>
      </c>
      <c r="B1197" s="1149" t="s">
        <v>13070</v>
      </c>
      <c r="C1197" s="1149" t="s">
        <v>65</v>
      </c>
      <c r="D1197" s="1150" t="s">
        <v>7013</v>
      </c>
      <c r="E1197" s="1164">
        <v>1700</v>
      </c>
      <c r="F1197" s="1151" t="s">
        <v>7034</v>
      </c>
      <c r="G1197" s="759" t="s">
        <v>7035</v>
      </c>
      <c r="H1197" s="1021" t="s">
        <v>7036</v>
      </c>
      <c r="I1197" s="1021" t="s">
        <v>4287</v>
      </c>
      <c r="J1197" s="1150" t="s">
        <v>7036</v>
      </c>
      <c r="K1197" s="1152">
        <v>2</v>
      </c>
      <c r="L1197" s="1151">
        <v>12</v>
      </c>
      <c r="M1197" s="1164">
        <v>20400</v>
      </c>
      <c r="N1197" s="1151">
        <v>1</v>
      </c>
      <c r="O1197" s="1152">
        <v>6</v>
      </c>
      <c r="P1197" s="1180">
        <v>10200</v>
      </c>
    </row>
    <row r="1198" spans="1:16" ht="22.5" x14ac:dyDescent="0.2">
      <c r="A1198" s="1179" t="s">
        <v>3949</v>
      </c>
      <c r="B1198" s="1149" t="s">
        <v>13070</v>
      </c>
      <c r="C1198" s="1149" t="s">
        <v>65</v>
      </c>
      <c r="D1198" s="1150" t="s">
        <v>7037</v>
      </c>
      <c r="E1198" s="1164">
        <v>1850</v>
      </c>
      <c r="F1198" s="1151" t="s">
        <v>7038</v>
      </c>
      <c r="G1198" s="759" t="s">
        <v>7039</v>
      </c>
      <c r="H1198" s="1021" t="s">
        <v>4534</v>
      </c>
      <c r="I1198" s="1021" t="s">
        <v>4274</v>
      </c>
      <c r="J1198" s="1150" t="s">
        <v>4534</v>
      </c>
      <c r="K1198" s="1152">
        <v>2</v>
      </c>
      <c r="L1198" s="1151">
        <v>12</v>
      </c>
      <c r="M1198" s="1164">
        <v>22200</v>
      </c>
      <c r="N1198" s="1151">
        <v>1</v>
      </c>
      <c r="O1198" s="1152">
        <v>6</v>
      </c>
      <c r="P1198" s="1180">
        <v>11100</v>
      </c>
    </row>
    <row r="1199" spans="1:16" x14ac:dyDescent="0.2">
      <c r="A1199" s="1179" t="s">
        <v>3949</v>
      </c>
      <c r="B1199" s="1149" t="s">
        <v>13070</v>
      </c>
      <c r="C1199" s="1149" t="s">
        <v>65</v>
      </c>
      <c r="D1199" s="1150" t="s">
        <v>7040</v>
      </c>
      <c r="E1199" s="1164">
        <v>2200</v>
      </c>
      <c r="F1199" s="1151" t="s">
        <v>7041</v>
      </c>
      <c r="G1199" s="759" t="s">
        <v>7042</v>
      </c>
      <c r="H1199" s="1021" t="s">
        <v>7043</v>
      </c>
      <c r="I1199" s="1021" t="s">
        <v>4287</v>
      </c>
      <c r="J1199" s="1150" t="s">
        <v>4834</v>
      </c>
      <c r="K1199" s="1152">
        <v>2</v>
      </c>
      <c r="L1199" s="1151">
        <v>12</v>
      </c>
      <c r="M1199" s="1164">
        <v>26400</v>
      </c>
      <c r="N1199" s="1151">
        <v>1</v>
      </c>
      <c r="O1199" s="1152">
        <v>6</v>
      </c>
      <c r="P1199" s="1180">
        <v>13200</v>
      </c>
    </row>
    <row r="1200" spans="1:16" x14ac:dyDescent="0.2">
      <c r="A1200" s="1179" t="s">
        <v>3949</v>
      </c>
      <c r="B1200" s="1149" t="s">
        <v>13070</v>
      </c>
      <c r="C1200" s="1149" t="s">
        <v>65</v>
      </c>
      <c r="D1200" s="1150" t="s">
        <v>7044</v>
      </c>
      <c r="E1200" s="1164">
        <v>3900</v>
      </c>
      <c r="F1200" s="1151" t="s">
        <v>7045</v>
      </c>
      <c r="G1200" s="759" t="s">
        <v>7046</v>
      </c>
      <c r="H1200" s="1021" t="s">
        <v>7047</v>
      </c>
      <c r="I1200" s="1021" t="s">
        <v>4287</v>
      </c>
      <c r="J1200" s="1150" t="s">
        <v>4315</v>
      </c>
      <c r="K1200" s="1152">
        <v>2</v>
      </c>
      <c r="L1200" s="1151">
        <v>12</v>
      </c>
      <c r="M1200" s="1164">
        <v>46800</v>
      </c>
      <c r="N1200" s="1151"/>
      <c r="O1200" s="1152"/>
      <c r="P1200" s="1180"/>
    </row>
    <row r="1201" spans="1:16" x14ac:dyDescent="0.2">
      <c r="A1201" s="1179" t="s">
        <v>3949</v>
      </c>
      <c r="B1201" s="1149" t="s">
        <v>13070</v>
      </c>
      <c r="C1201" s="1149" t="s">
        <v>65</v>
      </c>
      <c r="D1201" s="1150" t="s">
        <v>7048</v>
      </c>
      <c r="E1201" s="1164">
        <v>1900</v>
      </c>
      <c r="F1201" s="1151" t="s">
        <v>7049</v>
      </c>
      <c r="G1201" s="759" t="s">
        <v>7050</v>
      </c>
      <c r="H1201" s="1021" t="s">
        <v>7051</v>
      </c>
      <c r="I1201" s="1021" t="s">
        <v>4287</v>
      </c>
      <c r="J1201" s="1150" t="s">
        <v>7052</v>
      </c>
      <c r="K1201" s="1152">
        <v>4</v>
      </c>
      <c r="L1201" s="1151">
        <v>12</v>
      </c>
      <c r="M1201" s="1164">
        <v>22800</v>
      </c>
      <c r="N1201" s="1151">
        <v>1</v>
      </c>
      <c r="O1201" s="1152">
        <v>6</v>
      </c>
      <c r="P1201" s="1180">
        <v>11400</v>
      </c>
    </row>
    <row r="1202" spans="1:16" x14ac:dyDescent="0.2">
      <c r="A1202" s="1179" t="s">
        <v>3949</v>
      </c>
      <c r="B1202" s="1149" t="s">
        <v>13070</v>
      </c>
      <c r="C1202" s="1149" t="s">
        <v>65</v>
      </c>
      <c r="D1202" s="1150" t="s">
        <v>7053</v>
      </c>
      <c r="E1202" s="1164">
        <v>1700</v>
      </c>
      <c r="F1202" s="1151" t="s">
        <v>7054</v>
      </c>
      <c r="G1202" s="759" t="s">
        <v>7055</v>
      </c>
      <c r="H1202" s="1021" t="s">
        <v>4197</v>
      </c>
      <c r="I1202" s="1021" t="s">
        <v>4197</v>
      </c>
      <c r="J1202" s="1150" t="s">
        <v>4197</v>
      </c>
      <c r="K1202" s="1152">
        <v>4</v>
      </c>
      <c r="L1202" s="1151">
        <v>12</v>
      </c>
      <c r="M1202" s="1164">
        <v>20400</v>
      </c>
      <c r="N1202" s="1151"/>
      <c r="O1202" s="1152"/>
      <c r="P1202" s="1180"/>
    </row>
    <row r="1203" spans="1:16" x14ac:dyDescent="0.2">
      <c r="A1203" s="1179" t="s">
        <v>3949</v>
      </c>
      <c r="B1203" s="1149" t="s">
        <v>13070</v>
      </c>
      <c r="C1203" s="1149" t="s">
        <v>65</v>
      </c>
      <c r="D1203" s="1150" t="s">
        <v>7013</v>
      </c>
      <c r="E1203" s="1164">
        <v>1700</v>
      </c>
      <c r="F1203" s="1151" t="s">
        <v>7056</v>
      </c>
      <c r="G1203" s="759" t="s">
        <v>7057</v>
      </c>
      <c r="H1203" s="1021" t="s">
        <v>4197</v>
      </c>
      <c r="I1203" s="1021" t="s">
        <v>4197</v>
      </c>
      <c r="J1203" s="1150" t="s">
        <v>4197</v>
      </c>
      <c r="K1203" s="1152">
        <v>1</v>
      </c>
      <c r="L1203" s="1151">
        <v>4</v>
      </c>
      <c r="M1203" s="1164">
        <v>5043.33</v>
      </c>
      <c r="N1203" s="1151">
        <v>1</v>
      </c>
      <c r="O1203" s="1152">
        <v>6</v>
      </c>
      <c r="P1203" s="1180">
        <v>10200</v>
      </c>
    </row>
    <row r="1204" spans="1:16" x14ac:dyDescent="0.2">
      <c r="A1204" s="1179" t="s">
        <v>3949</v>
      </c>
      <c r="B1204" s="1149" t="s">
        <v>13070</v>
      </c>
      <c r="C1204" s="1149" t="s">
        <v>65</v>
      </c>
      <c r="D1204" s="1150" t="s">
        <v>7058</v>
      </c>
      <c r="E1204" s="1164">
        <v>1900</v>
      </c>
      <c r="F1204" s="1151" t="s">
        <v>7059</v>
      </c>
      <c r="G1204" s="759" t="s">
        <v>7060</v>
      </c>
      <c r="H1204" s="1021" t="s">
        <v>4239</v>
      </c>
      <c r="I1204" s="1021" t="s">
        <v>4287</v>
      </c>
      <c r="J1204" s="1150" t="s">
        <v>4235</v>
      </c>
      <c r="K1204" s="1152">
        <v>2</v>
      </c>
      <c r="L1204" s="1151">
        <v>12</v>
      </c>
      <c r="M1204" s="1164">
        <v>22800</v>
      </c>
      <c r="N1204" s="1151">
        <v>1</v>
      </c>
      <c r="O1204" s="1152">
        <v>6</v>
      </c>
      <c r="P1204" s="1180">
        <v>11400</v>
      </c>
    </row>
    <row r="1205" spans="1:16" x14ac:dyDescent="0.2">
      <c r="A1205" s="1179" t="s">
        <v>3949</v>
      </c>
      <c r="B1205" s="1149" t="s">
        <v>13070</v>
      </c>
      <c r="C1205" s="1149" t="s">
        <v>65</v>
      </c>
      <c r="D1205" s="1150" t="s">
        <v>7053</v>
      </c>
      <c r="E1205" s="1164">
        <v>1700</v>
      </c>
      <c r="F1205" s="1151" t="s">
        <v>7061</v>
      </c>
      <c r="G1205" s="759" t="s">
        <v>7062</v>
      </c>
      <c r="H1205" s="1021" t="s">
        <v>4239</v>
      </c>
      <c r="I1205" s="1021" t="s">
        <v>4287</v>
      </c>
      <c r="J1205" s="1150" t="s">
        <v>4235</v>
      </c>
      <c r="K1205" s="1152">
        <v>2</v>
      </c>
      <c r="L1205" s="1151">
        <v>12</v>
      </c>
      <c r="M1205" s="1164">
        <v>20400</v>
      </c>
      <c r="N1205" s="1151">
        <v>1</v>
      </c>
      <c r="O1205" s="1152">
        <v>6</v>
      </c>
      <c r="P1205" s="1180">
        <v>10200</v>
      </c>
    </row>
    <row r="1206" spans="1:16" ht="22.5" x14ac:dyDescent="0.2">
      <c r="A1206" s="1179" t="s">
        <v>3949</v>
      </c>
      <c r="B1206" s="1149" t="s">
        <v>13070</v>
      </c>
      <c r="C1206" s="1149" t="s">
        <v>65</v>
      </c>
      <c r="D1206" s="1150" t="s">
        <v>7063</v>
      </c>
      <c r="E1206" s="1164">
        <v>2100</v>
      </c>
      <c r="F1206" s="1151" t="s">
        <v>7064</v>
      </c>
      <c r="G1206" s="759" t="s">
        <v>7065</v>
      </c>
      <c r="H1206" s="1021" t="s">
        <v>7066</v>
      </c>
      <c r="I1206" s="1021" t="s">
        <v>4287</v>
      </c>
      <c r="J1206" s="1150" t="s">
        <v>7066</v>
      </c>
      <c r="K1206" s="1152">
        <v>2</v>
      </c>
      <c r="L1206" s="1151">
        <v>12</v>
      </c>
      <c r="M1206" s="1164">
        <v>25200</v>
      </c>
      <c r="N1206" s="1151">
        <v>1</v>
      </c>
      <c r="O1206" s="1152">
        <v>6</v>
      </c>
      <c r="P1206" s="1180">
        <v>11690</v>
      </c>
    </row>
    <row r="1207" spans="1:16" x14ac:dyDescent="0.2">
      <c r="A1207" s="1179" t="s">
        <v>3949</v>
      </c>
      <c r="B1207" s="1149" t="s">
        <v>13070</v>
      </c>
      <c r="C1207" s="1149" t="s">
        <v>65</v>
      </c>
      <c r="D1207" s="1150" t="s">
        <v>7040</v>
      </c>
      <c r="E1207" s="1164">
        <v>2200</v>
      </c>
      <c r="F1207" s="1151" t="s">
        <v>7067</v>
      </c>
      <c r="G1207" s="759" t="s">
        <v>7068</v>
      </c>
      <c r="H1207" s="1021" t="s">
        <v>7069</v>
      </c>
      <c r="I1207" s="1021" t="s">
        <v>4287</v>
      </c>
      <c r="J1207" s="1150" t="s">
        <v>7069</v>
      </c>
      <c r="K1207" s="1152">
        <v>2</v>
      </c>
      <c r="L1207" s="1151">
        <v>12</v>
      </c>
      <c r="M1207" s="1164">
        <v>26400</v>
      </c>
      <c r="N1207" s="1151">
        <v>1</v>
      </c>
      <c r="O1207" s="1152">
        <v>6</v>
      </c>
      <c r="P1207" s="1180">
        <v>13200</v>
      </c>
    </row>
    <row r="1208" spans="1:16" ht="22.5" x14ac:dyDescent="0.2">
      <c r="A1208" s="1179" t="s">
        <v>3949</v>
      </c>
      <c r="B1208" s="1149" t="s">
        <v>13070</v>
      </c>
      <c r="C1208" s="1149" t="s">
        <v>65</v>
      </c>
      <c r="D1208" s="1150" t="s">
        <v>7070</v>
      </c>
      <c r="E1208" s="1164">
        <v>4900</v>
      </c>
      <c r="F1208" s="1151" t="s">
        <v>7071</v>
      </c>
      <c r="G1208" s="759" t="s">
        <v>7072</v>
      </c>
      <c r="H1208" s="1021" t="s">
        <v>7073</v>
      </c>
      <c r="I1208" s="1021" t="s">
        <v>7074</v>
      </c>
      <c r="J1208" s="1150" t="s">
        <v>7075</v>
      </c>
      <c r="K1208" s="1152">
        <v>2</v>
      </c>
      <c r="L1208" s="1151">
        <v>12</v>
      </c>
      <c r="M1208" s="1164">
        <v>58800</v>
      </c>
      <c r="N1208" s="1151">
        <v>1</v>
      </c>
      <c r="O1208" s="1152">
        <v>6</v>
      </c>
      <c r="P1208" s="1180">
        <v>29400</v>
      </c>
    </row>
    <row r="1209" spans="1:16" x14ac:dyDescent="0.2">
      <c r="A1209" s="1179" t="s">
        <v>3949</v>
      </c>
      <c r="B1209" s="1149" t="s">
        <v>13070</v>
      </c>
      <c r="C1209" s="1149" t="s">
        <v>65</v>
      </c>
      <c r="D1209" s="1150" t="s">
        <v>7026</v>
      </c>
      <c r="E1209" s="1164">
        <v>1600</v>
      </c>
      <c r="F1209" s="1151" t="s">
        <v>7076</v>
      </c>
      <c r="G1209" s="759" t="s">
        <v>7077</v>
      </c>
      <c r="H1209" s="1021" t="s">
        <v>22</v>
      </c>
      <c r="I1209" s="1021" t="s">
        <v>22</v>
      </c>
      <c r="J1209" s="1150" t="s">
        <v>22</v>
      </c>
      <c r="K1209" s="1152">
        <v>2</v>
      </c>
      <c r="L1209" s="1151">
        <v>12</v>
      </c>
      <c r="M1209" s="1164">
        <v>19200</v>
      </c>
      <c r="N1209" s="1151">
        <v>1</v>
      </c>
      <c r="O1209" s="1152">
        <v>6</v>
      </c>
      <c r="P1209" s="1180">
        <v>9600</v>
      </c>
    </row>
    <row r="1210" spans="1:16" x14ac:dyDescent="0.2">
      <c r="A1210" s="1179" t="s">
        <v>3949</v>
      </c>
      <c r="B1210" s="1149" t="s">
        <v>13070</v>
      </c>
      <c r="C1210" s="1149" t="s">
        <v>65</v>
      </c>
      <c r="D1210" s="1150" t="s">
        <v>7058</v>
      </c>
      <c r="E1210" s="1164">
        <v>1900</v>
      </c>
      <c r="F1210" s="1151" t="s">
        <v>7078</v>
      </c>
      <c r="G1210" s="759" t="s">
        <v>7079</v>
      </c>
      <c r="H1210" s="1021" t="s">
        <v>7080</v>
      </c>
      <c r="I1210" s="1021" t="s">
        <v>4274</v>
      </c>
      <c r="J1210" s="1150" t="s">
        <v>7081</v>
      </c>
      <c r="K1210" s="1152">
        <v>2</v>
      </c>
      <c r="L1210" s="1151">
        <v>12</v>
      </c>
      <c r="M1210" s="1164">
        <v>22800</v>
      </c>
      <c r="N1210" s="1151">
        <v>1</v>
      </c>
      <c r="O1210" s="1152">
        <v>6</v>
      </c>
      <c r="P1210" s="1180">
        <v>11400</v>
      </c>
    </row>
    <row r="1211" spans="1:16" ht="22.5" x14ac:dyDescent="0.2">
      <c r="A1211" s="1179" t="s">
        <v>3949</v>
      </c>
      <c r="B1211" s="1149" t="s">
        <v>13070</v>
      </c>
      <c r="C1211" s="1149" t="s">
        <v>65</v>
      </c>
      <c r="D1211" s="1150" t="s">
        <v>7048</v>
      </c>
      <c r="E1211" s="1164">
        <v>1900</v>
      </c>
      <c r="F1211" s="1151" t="s">
        <v>7082</v>
      </c>
      <c r="G1211" s="759" t="s">
        <v>7083</v>
      </c>
      <c r="H1211" s="1021" t="s">
        <v>7084</v>
      </c>
      <c r="I1211" s="1021" t="s">
        <v>4287</v>
      </c>
      <c r="J1211" s="1150" t="s">
        <v>6050</v>
      </c>
      <c r="K1211" s="1152">
        <v>4</v>
      </c>
      <c r="L1211" s="1151">
        <v>12</v>
      </c>
      <c r="M1211" s="1164">
        <v>22800</v>
      </c>
      <c r="N1211" s="1151">
        <v>1</v>
      </c>
      <c r="O1211" s="1152">
        <v>6</v>
      </c>
      <c r="P1211" s="1180">
        <v>11400</v>
      </c>
    </row>
    <row r="1212" spans="1:16" ht="33.75" x14ac:dyDescent="0.2">
      <c r="A1212" s="1179" t="s">
        <v>3949</v>
      </c>
      <c r="B1212" s="1149" t="s">
        <v>13070</v>
      </c>
      <c r="C1212" s="1149" t="s">
        <v>65</v>
      </c>
      <c r="D1212" s="1150" t="s">
        <v>7085</v>
      </c>
      <c r="E1212" s="1164">
        <v>1600</v>
      </c>
      <c r="F1212" s="1151" t="s">
        <v>7086</v>
      </c>
      <c r="G1212" s="759" t="s">
        <v>7087</v>
      </c>
      <c r="H1212" s="1021" t="s">
        <v>7088</v>
      </c>
      <c r="I1212" s="1021" t="s">
        <v>4287</v>
      </c>
      <c r="J1212" s="1150" t="s">
        <v>4470</v>
      </c>
      <c r="K1212" s="1152">
        <v>2</v>
      </c>
      <c r="L1212" s="1151">
        <v>12</v>
      </c>
      <c r="M1212" s="1164">
        <v>19200</v>
      </c>
      <c r="N1212" s="1151">
        <v>1</v>
      </c>
      <c r="O1212" s="1152">
        <v>6</v>
      </c>
      <c r="P1212" s="1180">
        <v>9600</v>
      </c>
    </row>
    <row r="1213" spans="1:16" x14ac:dyDescent="0.2">
      <c r="A1213" s="1179" t="s">
        <v>3949</v>
      </c>
      <c r="B1213" s="1149" t="s">
        <v>13070</v>
      </c>
      <c r="C1213" s="1149" t="s">
        <v>65</v>
      </c>
      <c r="D1213" s="1150" t="s">
        <v>7013</v>
      </c>
      <c r="E1213" s="1164">
        <v>1700</v>
      </c>
      <c r="F1213" s="1151" t="s">
        <v>7089</v>
      </c>
      <c r="G1213" s="759" t="s">
        <v>7090</v>
      </c>
      <c r="H1213" s="1021" t="s">
        <v>7091</v>
      </c>
      <c r="I1213" s="1021" t="s">
        <v>4287</v>
      </c>
      <c r="J1213" s="1150" t="s">
        <v>7091</v>
      </c>
      <c r="K1213" s="1152">
        <v>2</v>
      </c>
      <c r="L1213" s="1151">
        <v>12</v>
      </c>
      <c r="M1213" s="1164">
        <v>20400</v>
      </c>
      <c r="N1213" s="1151">
        <v>1</v>
      </c>
      <c r="O1213" s="1152">
        <v>6</v>
      </c>
      <c r="P1213" s="1180">
        <v>10200</v>
      </c>
    </row>
    <row r="1214" spans="1:16" x14ac:dyDescent="0.2">
      <c r="A1214" s="1179" t="s">
        <v>3949</v>
      </c>
      <c r="B1214" s="1149" t="s">
        <v>13070</v>
      </c>
      <c r="C1214" s="1149" t="s">
        <v>65</v>
      </c>
      <c r="D1214" s="1150" t="s">
        <v>7013</v>
      </c>
      <c r="E1214" s="1164">
        <v>1700</v>
      </c>
      <c r="F1214" s="1151" t="s">
        <v>7092</v>
      </c>
      <c r="G1214" s="759" t="s">
        <v>7093</v>
      </c>
      <c r="H1214" s="1021" t="s">
        <v>4649</v>
      </c>
      <c r="I1214" s="1021" t="s">
        <v>4274</v>
      </c>
      <c r="J1214" s="1150" t="s">
        <v>4649</v>
      </c>
      <c r="K1214" s="1152">
        <v>2</v>
      </c>
      <c r="L1214" s="1151">
        <v>12</v>
      </c>
      <c r="M1214" s="1164">
        <v>20400</v>
      </c>
      <c r="N1214" s="1151">
        <v>1</v>
      </c>
      <c r="O1214" s="1152">
        <v>6</v>
      </c>
      <c r="P1214" s="1180">
        <v>10200</v>
      </c>
    </row>
    <row r="1215" spans="1:16" x14ac:dyDescent="0.2">
      <c r="A1215" s="1179" t="s">
        <v>3949</v>
      </c>
      <c r="B1215" s="1149" t="s">
        <v>13070</v>
      </c>
      <c r="C1215" s="1149" t="s">
        <v>65</v>
      </c>
      <c r="D1215" s="1150" t="s">
        <v>7094</v>
      </c>
      <c r="E1215" s="1164">
        <v>1700</v>
      </c>
      <c r="F1215" s="1151" t="s">
        <v>7095</v>
      </c>
      <c r="G1215" s="759" t="s">
        <v>7096</v>
      </c>
      <c r="H1215" s="1021" t="s">
        <v>4197</v>
      </c>
      <c r="I1215" s="1021" t="s">
        <v>4197</v>
      </c>
      <c r="J1215" s="1150" t="s">
        <v>4197</v>
      </c>
      <c r="K1215" s="1152">
        <v>4</v>
      </c>
      <c r="L1215" s="1151">
        <v>12</v>
      </c>
      <c r="M1215" s="1164">
        <v>20400</v>
      </c>
      <c r="N1215" s="1151">
        <v>1</v>
      </c>
      <c r="O1215" s="1152">
        <v>6</v>
      </c>
      <c r="P1215" s="1180">
        <v>10200</v>
      </c>
    </row>
    <row r="1216" spans="1:16" x14ac:dyDescent="0.2">
      <c r="A1216" s="1179" t="s">
        <v>3949</v>
      </c>
      <c r="B1216" s="1149" t="s">
        <v>13070</v>
      </c>
      <c r="C1216" s="1149" t="s">
        <v>65</v>
      </c>
      <c r="D1216" s="1150" t="s">
        <v>7013</v>
      </c>
      <c r="E1216" s="1164">
        <v>1700</v>
      </c>
      <c r="F1216" s="1151" t="s">
        <v>7097</v>
      </c>
      <c r="G1216" s="759" t="s">
        <v>7098</v>
      </c>
      <c r="H1216" s="1021" t="s">
        <v>7069</v>
      </c>
      <c r="I1216" s="1021" t="s">
        <v>4287</v>
      </c>
      <c r="J1216" s="1150" t="s">
        <v>7099</v>
      </c>
      <c r="K1216" s="1152">
        <v>4</v>
      </c>
      <c r="L1216" s="1151">
        <v>10</v>
      </c>
      <c r="M1216" s="1164">
        <v>15413.33</v>
      </c>
      <c r="N1216" s="1151"/>
      <c r="O1216" s="1152"/>
      <c r="P1216" s="1180"/>
    </row>
    <row r="1217" spans="1:16" x14ac:dyDescent="0.2">
      <c r="A1217" s="1179" t="s">
        <v>3949</v>
      </c>
      <c r="B1217" s="1149" t="s">
        <v>13070</v>
      </c>
      <c r="C1217" s="1149" t="s">
        <v>65</v>
      </c>
      <c r="D1217" s="1150" t="s">
        <v>7100</v>
      </c>
      <c r="E1217" s="1164">
        <v>2500</v>
      </c>
      <c r="F1217" s="1151" t="s">
        <v>7101</v>
      </c>
      <c r="G1217" s="759" t="s">
        <v>7102</v>
      </c>
      <c r="H1217" s="1021" t="s">
        <v>7103</v>
      </c>
      <c r="I1217" s="1021" t="s">
        <v>4287</v>
      </c>
      <c r="J1217" s="1150" t="s">
        <v>7104</v>
      </c>
      <c r="K1217" s="1152">
        <v>2</v>
      </c>
      <c r="L1217" s="1151">
        <v>12</v>
      </c>
      <c r="M1217" s="1164">
        <v>30000</v>
      </c>
      <c r="N1217" s="1151">
        <v>1</v>
      </c>
      <c r="O1217" s="1152">
        <v>6</v>
      </c>
      <c r="P1217" s="1180">
        <v>15000</v>
      </c>
    </row>
    <row r="1218" spans="1:16" ht="22.5" x14ac:dyDescent="0.2">
      <c r="A1218" s="1179" t="s">
        <v>3949</v>
      </c>
      <c r="B1218" s="1149" t="s">
        <v>13070</v>
      </c>
      <c r="C1218" s="1149" t="s">
        <v>65</v>
      </c>
      <c r="D1218" s="1150" t="s">
        <v>7105</v>
      </c>
      <c r="E1218" s="1164">
        <v>1900</v>
      </c>
      <c r="F1218" s="1151" t="s">
        <v>7106</v>
      </c>
      <c r="G1218" s="759" t="s">
        <v>7107</v>
      </c>
      <c r="H1218" s="1021" t="s">
        <v>4239</v>
      </c>
      <c r="I1218" s="1021" t="s">
        <v>7025</v>
      </c>
      <c r="J1218" s="1150" t="s">
        <v>4235</v>
      </c>
      <c r="K1218" s="1152">
        <v>3</v>
      </c>
      <c r="L1218" s="1151">
        <v>12</v>
      </c>
      <c r="M1218" s="1164">
        <v>22800</v>
      </c>
      <c r="N1218" s="1151">
        <v>1</v>
      </c>
      <c r="O1218" s="1152">
        <v>6</v>
      </c>
      <c r="P1218" s="1180">
        <v>11400</v>
      </c>
    </row>
    <row r="1219" spans="1:16" x14ac:dyDescent="0.2">
      <c r="A1219" s="1179" t="s">
        <v>3949</v>
      </c>
      <c r="B1219" s="1149" t="s">
        <v>13070</v>
      </c>
      <c r="C1219" s="1149" t="s">
        <v>65</v>
      </c>
      <c r="D1219" s="1150" t="s">
        <v>7108</v>
      </c>
      <c r="E1219" s="1164">
        <v>2300</v>
      </c>
      <c r="F1219" s="1151" t="s">
        <v>7109</v>
      </c>
      <c r="G1219" s="759" t="s">
        <v>7110</v>
      </c>
      <c r="H1219" s="1021" t="s">
        <v>4197</v>
      </c>
      <c r="I1219" s="1021" t="s">
        <v>4197</v>
      </c>
      <c r="J1219" s="1150" t="s">
        <v>4197</v>
      </c>
      <c r="K1219" s="1152">
        <v>1</v>
      </c>
      <c r="L1219" s="1151">
        <v>1</v>
      </c>
      <c r="M1219" s="1164">
        <v>2070</v>
      </c>
      <c r="N1219" s="1151">
        <v>1</v>
      </c>
      <c r="O1219" s="1152">
        <v>6</v>
      </c>
      <c r="P1219" s="1180">
        <v>13800</v>
      </c>
    </row>
    <row r="1220" spans="1:16" x14ac:dyDescent="0.2">
      <c r="A1220" s="1179" t="s">
        <v>3949</v>
      </c>
      <c r="B1220" s="1149" t="s">
        <v>13070</v>
      </c>
      <c r="C1220" s="1149" t="s">
        <v>65</v>
      </c>
      <c r="D1220" s="1150" t="s">
        <v>7111</v>
      </c>
      <c r="E1220" s="1164">
        <v>2500</v>
      </c>
      <c r="F1220" s="1151" t="s">
        <v>7112</v>
      </c>
      <c r="G1220" s="759" t="s">
        <v>7113</v>
      </c>
      <c r="H1220" s="1021" t="s">
        <v>4216</v>
      </c>
      <c r="I1220" s="1021" t="s">
        <v>4287</v>
      </c>
      <c r="J1220" s="1150" t="s">
        <v>4211</v>
      </c>
      <c r="K1220" s="1152">
        <v>2</v>
      </c>
      <c r="L1220" s="1151">
        <v>12</v>
      </c>
      <c r="M1220" s="1164">
        <v>30000</v>
      </c>
      <c r="N1220" s="1151">
        <v>1</v>
      </c>
      <c r="O1220" s="1152">
        <v>6</v>
      </c>
      <c r="P1220" s="1180">
        <v>15000</v>
      </c>
    </row>
    <row r="1221" spans="1:16" ht="33.75" x14ac:dyDescent="0.2">
      <c r="A1221" s="1179" t="s">
        <v>3949</v>
      </c>
      <c r="B1221" s="1149" t="s">
        <v>13070</v>
      </c>
      <c r="C1221" s="1149" t="s">
        <v>65</v>
      </c>
      <c r="D1221" s="1150" t="s">
        <v>7013</v>
      </c>
      <c r="E1221" s="1164">
        <v>1700</v>
      </c>
      <c r="F1221" s="1151" t="s">
        <v>7114</v>
      </c>
      <c r="G1221" s="759" t="s">
        <v>7115</v>
      </c>
      <c r="H1221" s="1021" t="s">
        <v>7116</v>
      </c>
      <c r="I1221" s="1021" t="s">
        <v>4274</v>
      </c>
      <c r="J1221" s="1150" t="s">
        <v>4662</v>
      </c>
      <c r="K1221" s="1152">
        <v>2</v>
      </c>
      <c r="L1221" s="1151">
        <v>12</v>
      </c>
      <c r="M1221" s="1164">
        <v>20400</v>
      </c>
      <c r="N1221" s="1151">
        <v>1</v>
      </c>
      <c r="O1221" s="1152">
        <v>6</v>
      </c>
      <c r="P1221" s="1180">
        <v>10200</v>
      </c>
    </row>
    <row r="1222" spans="1:16" ht="22.5" x14ac:dyDescent="0.2">
      <c r="A1222" s="1179" t="s">
        <v>3949</v>
      </c>
      <c r="B1222" s="1149" t="s">
        <v>13070</v>
      </c>
      <c r="C1222" s="1149" t="s">
        <v>65</v>
      </c>
      <c r="D1222" s="1150" t="s">
        <v>7013</v>
      </c>
      <c r="E1222" s="1164">
        <v>1700</v>
      </c>
      <c r="F1222" s="1151" t="s">
        <v>7117</v>
      </c>
      <c r="G1222" s="759" t="s">
        <v>7118</v>
      </c>
      <c r="H1222" s="1021" t="s">
        <v>7119</v>
      </c>
      <c r="I1222" s="1021" t="s">
        <v>4287</v>
      </c>
      <c r="J1222" s="1150" t="s">
        <v>7120</v>
      </c>
      <c r="K1222" s="1152">
        <v>4</v>
      </c>
      <c r="L1222" s="1151">
        <v>12</v>
      </c>
      <c r="M1222" s="1164">
        <v>20400</v>
      </c>
      <c r="N1222" s="1151"/>
      <c r="O1222" s="1152"/>
      <c r="P1222" s="1180"/>
    </row>
    <row r="1223" spans="1:16" x14ac:dyDescent="0.2">
      <c r="A1223" s="1179" t="s">
        <v>3949</v>
      </c>
      <c r="B1223" s="1149" t="s">
        <v>13070</v>
      </c>
      <c r="C1223" s="1149" t="s">
        <v>65</v>
      </c>
      <c r="D1223" s="1150" t="s">
        <v>7121</v>
      </c>
      <c r="E1223" s="1164">
        <v>2100</v>
      </c>
      <c r="F1223" s="1151" t="s">
        <v>7122</v>
      </c>
      <c r="G1223" s="759" t="s">
        <v>7123</v>
      </c>
      <c r="H1223" s="1021" t="s">
        <v>4239</v>
      </c>
      <c r="I1223" s="1021" t="s">
        <v>4287</v>
      </c>
      <c r="J1223" s="1150" t="s">
        <v>4235</v>
      </c>
      <c r="K1223" s="1152">
        <v>2</v>
      </c>
      <c r="L1223" s="1151">
        <v>12</v>
      </c>
      <c r="M1223" s="1164">
        <v>25200</v>
      </c>
      <c r="N1223" s="1151">
        <v>1</v>
      </c>
      <c r="O1223" s="1152">
        <v>6</v>
      </c>
      <c r="P1223" s="1180">
        <v>12600</v>
      </c>
    </row>
    <row r="1224" spans="1:16" x14ac:dyDescent="0.2">
      <c r="A1224" s="1179" t="s">
        <v>3949</v>
      </c>
      <c r="B1224" s="1149" t="s">
        <v>13070</v>
      </c>
      <c r="C1224" s="1149" t="s">
        <v>65</v>
      </c>
      <c r="D1224" s="1150" t="s">
        <v>7124</v>
      </c>
      <c r="E1224" s="1164">
        <v>2500</v>
      </c>
      <c r="F1224" s="1151" t="s">
        <v>7125</v>
      </c>
      <c r="G1224" s="759" t="s">
        <v>7126</v>
      </c>
      <c r="H1224" s="1021" t="s">
        <v>4649</v>
      </c>
      <c r="I1224" s="1021" t="s">
        <v>4287</v>
      </c>
      <c r="J1224" s="1150" t="s">
        <v>4649</v>
      </c>
      <c r="K1224" s="1152">
        <v>2</v>
      </c>
      <c r="L1224" s="1151">
        <v>12</v>
      </c>
      <c r="M1224" s="1164">
        <v>30000</v>
      </c>
      <c r="N1224" s="1151">
        <v>1</v>
      </c>
      <c r="O1224" s="1152">
        <v>6</v>
      </c>
      <c r="P1224" s="1180">
        <v>15000</v>
      </c>
    </row>
    <row r="1225" spans="1:16" x14ac:dyDescent="0.2">
      <c r="A1225" s="1179" t="s">
        <v>3949</v>
      </c>
      <c r="B1225" s="1149" t="s">
        <v>13070</v>
      </c>
      <c r="C1225" s="1149" t="s">
        <v>65</v>
      </c>
      <c r="D1225" s="1150" t="s">
        <v>7013</v>
      </c>
      <c r="E1225" s="1164">
        <v>1700</v>
      </c>
      <c r="F1225" s="1151" t="s">
        <v>7127</v>
      </c>
      <c r="G1225" s="759" t="s">
        <v>7128</v>
      </c>
      <c r="H1225" s="1021" t="s">
        <v>4239</v>
      </c>
      <c r="I1225" s="1021" t="s">
        <v>4274</v>
      </c>
      <c r="J1225" s="1150" t="s">
        <v>4235</v>
      </c>
      <c r="K1225" s="1152">
        <v>2</v>
      </c>
      <c r="L1225" s="1151">
        <v>12</v>
      </c>
      <c r="M1225" s="1164">
        <v>20400</v>
      </c>
      <c r="N1225" s="1151"/>
      <c r="O1225" s="1152"/>
      <c r="P1225" s="1180"/>
    </row>
    <row r="1226" spans="1:16" x14ac:dyDescent="0.2">
      <c r="A1226" s="1179" t="s">
        <v>3949</v>
      </c>
      <c r="B1226" s="1149" t="s">
        <v>13070</v>
      </c>
      <c r="C1226" s="1149" t="s">
        <v>65</v>
      </c>
      <c r="D1226" s="1150" t="s">
        <v>7129</v>
      </c>
      <c r="E1226" s="1164">
        <v>1800</v>
      </c>
      <c r="F1226" s="1151" t="s">
        <v>7130</v>
      </c>
      <c r="G1226" s="759" t="s">
        <v>7131</v>
      </c>
      <c r="H1226" s="1021" t="s">
        <v>4337</v>
      </c>
      <c r="I1226" s="1021" t="s">
        <v>4287</v>
      </c>
      <c r="J1226" s="1150" t="s">
        <v>4337</v>
      </c>
      <c r="K1226" s="1152">
        <v>2</v>
      </c>
      <c r="L1226" s="1151">
        <v>12</v>
      </c>
      <c r="M1226" s="1164">
        <v>21600</v>
      </c>
      <c r="N1226" s="1151"/>
      <c r="O1226" s="1152"/>
      <c r="P1226" s="1180"/>
    </row>
    <row r="1227" spans="1:16" x14ac:dyDescent="0.2">
      <c r="A1227" s="1179" t="s">
        <v>3949</v>
      </c>
      <c r="B1227" s="1149" t="s">
        <v>13070</v>
      </c>
      <c r="C1227" s="1149" t="s">
        <v>65</v>
      </c>
      <c r="D1227" s="1150" t="s">
        <v>7132</v>
      </c>
      <c r="E1227" s="1164">
        <v>2100</v>
      </c>
      <c r="F1227" s="1151" t="s">
        <v>7133</v>
      </c>
      <c r="G1227" s="759" t="s">
        <v>7134</v>
      </c>
      <c r="H1227" s="1021" t="s">
        <v>7135</v>
      </c>
      <c r="I1227" s="1021" t="s">
        <v>7025</v>
      </c>
      <c r="J1227" s="1150" t="s">
        <v>7135</v>
      </c>
      <c r="K1227" s="1152">
        <v>2</v>
      </c>
      <c r="L1227" s="1151">
        <v>12</v>
      </c>
      <c r="M1227" s="1164">
        <v>25200</v>
      </c>
      <c r="N1227" s="1151">
        <v>1</v>
      </c>
      <c r="O1227" s="1152">
        <v>6</v>
      </c>
      <c r="P1227" s="1180">
        <v>12600</v>
      </c>
    </row>
    <row r="1228" spans="1:16" ht="22.5" x14ac:dyDescent="0.2">
      <c r="A1228" s="1179" t="s">
        <v>3949</v>
      </c>
      <c r="B1228" s="1149" t="s">
        <v>13070</v>
      </c>
      <c r="C1228" s="1149" t="s">
        <v>65</v>
      </c>
      <c r="D1228" s="1150" t="s">
        <v>7136</v>
      </c>
      <c r="E1228" s="1164">
        <v>1600</v>
      </c>
      <c r="F1228" s="1151" t="s">
        <v>7137</v>
      </c>
      <c r="G1228" s="759" t="s">
        <v>7138</v>
      </c>
      <c r="H1228" s="1021" t="s">
        <v>7139</v>
      </c>
      <c r="I1228" s="1021" t="s">
        <v>4287</v>
      </c>
      <c r="J1228" s="1150" t="s">
        <v>7140</v>
      </c>
      <c r="K1228" s="1152">
        <v>2</v>
      </c>
      <c r="L1228" s="1151">
        <v>12</v>
      </c>
      <c r="M1228" s="1164">
        <v>19200</v>
      </c>
      <c r="N1228" s="1151">
        <v>1</v>
      </c>
      <c r="O1228" s="1152">
        <v>6</v>
      </c>
      <c r="P1228" s="1180">
        <v>9600</v>
      </c>
    </row>
    <row r="1229" spans="1:16" x14ac:dyDescent="0.2">
      <c r="A1229" s="1179" t="s">
        <v>3949</v>
      </c>
      <c r="B1229" s="1149" t="s">
        <v>13070</v>
      </c>
      <c r="C1229" s="1149" t="s">
        <v>65</v>
      </c>
      <c r="D1229" s="1150" t="s">
        <v>7058</v>
      </c>
      <c r="E1229" s="1164">
        <v>1900</v>
      </c>
      <c r="F1229" s="1151" t="s">
        <v>7141</v>
      </c>
      <c r="G1229" s="759" t="s">
        <v>7142</v>
      </c>
      <c r="H1229" s="1021" t="s">
        <v>4422</v>
      </c>
      <c r="I1229" s="1021" t="s">
        <v>4309</v>
      </c>
      <c r="J1229" s="1150" t="s">
        <v>7143</v>
      </c>
      <c r="K1229" s="1152">
        <v>2</v>
      </c>
      <c r="L1229" s="1151">
        <v>12</v>
      </c>
      <c r="M1229" s="1164">
        <v>22800</v>
      </c>
      <c r="N1229" s="1151">
        <v>1</v>
      </c>
      <c r="O1229" s="1152">
        <v>6</v>
      </c>
      <c r="P1229" s="1180">
        <v>18000</v>
      </c>
    </row>
    <row r="1230" spans="1:16" x14ac:dyDescent="0.2">
      <c r="A1230" s="1179" t="s">
        <v>3949</v>
      </c>
      <c r="B1230" s="1149" t="s">
        <v>13070</v>
      </c>
      <c r="C1230" s="1149" t="s">
        <v>65</v>
      </c>
      <c r="D1230" s="1150" t="s">
        <v>7144</v>
      </c>
      <c r="E1230" s="1164">
        <v>3000</v>
      </c>
      <c r="F1230" s="1151" t="s">
        <v>7141</v>
      </c>
      <c r="G1230" s="759" t="s">
        <v>7142</v>
      </c>
      <c r="H1230" s="1021" t="s">
        <v>4422</v>
      </c>
      <c r="I1230" s="1021" t="s">
        <v>4309</v>
      </c>
      <c r="J1230" s="1150" t="s">
        <v>7143</v>
      </c>
      <c r="K1230" s="1152">
        <v>1</v>
      </c>
      <c r="L1230" s="1151">
        <v>1</v>
      </c>
      <c r="M1230" s="1164">
        <v>800</v>
      </c>
      <c r="N1230" s="1151"/>
      <c r="O1230" s="1152"/>
      <c r="P1230" s="1180"/>
    </row>
    <row r="1231" spans="1:16" x14ac:dyDescent="0.2">
      <c r="A1231" s="1179" t="s">
        <v>3949</v>
      </c>
      <c r="B1231" s="1149" t="s">
        <v>13070</v>
      </c>
      <c r="C1231" s="1149" t="s">
        <v>65</v>
      </c>
      <c r="D1231" s="1150" t="s">
        <v>7013</v>
      </c>
      <c r="E1231" s="1164">
        <v>1700</v>
      </c>
      <c r="F1231" s="1151" t="s">
        <v>7145</v>
      </c>
      <c r="G1231" s="759" t="s">
        <v>7146</v>
      </c>
      <c r="H1231" s="1021" t="s">
        <v>4239</v>
      </c>
      <c r="I1231" s="1021" t="s">
        <v>4287</v>
      </c>
      <c r="J1231" s="1150" t="s">
        <v>4235</v>
      </c>
      <c r="K1231" s="1152">
        <v>2</v>
      </c>
      <c r="L1231" s="1151">
        <v>12</v>
      </c>
      <c r="M1231" s="1164">
        <v>20400</v>
      </c>
      <c r="N1231" s="1151">
        <v>1</v>
      </c>
      <c r="O1231" s="1152">
        <v>6</v>
      </c>
      <c r="P1231" s="1180">
        <v>10200</v>
      </c>
    </row>
    <row r="1232" spans="1:16" x14ac:dyDescent="0.2">
      <c r="A1232" s="1179" t="s">
        <v>3949</v>
      </c>
      <c r="B1232" s="1149" t="s">
        <v>13070</v>
      </c>
      <c r="C1232" s="1149" t="s">
        <v>65</v>
      </c>
      <c r="D1232" s="1150" t="s">
        <v>7147</v>
      </c>
      <c r="E1232" s="1164">
        <v>3400</v>
      </c>
      <c r="F1232" s="1151" t="s">
        <v>7148</v>
      </c>
      <c r="G1232" s="759" t="s">
        <v>7149</v>
      </c>
      <c r="H1232" s="1021" t="s">
        <v>4239</v>
      </c>
      <c r="I1232" s="1021" t="s">
        <v>4287</v>
      </c>
      <c r="J1232" s="1150" t="s">
        <v>4235</v>
      </c>
      <c r="K1232" s="1152">
        <v>2</v>
      </c>
      <c r="L1232" s="1151">
        <v>12</v>
      </c>
      <c r="M1232" s="1164">
        <v>40800</v>
      </c>
      <c r="N1232" s="1151">
        <v>1</v>
      </c>
      <c r="O1232" s="1152">
        <v>6</v>
      </c>
      <c r="P1232" s="1180">
        <v>20400</v>
      </c>
    </row>
    <row r="1233" spans="1:16" ht="33.75" x14ac:dyDescent="0.2">
      <c r="A1233" s="1179" t="s">
        <v>3949</v>
      </c>
      <c r="B1233" s="1149" t="s">
        <v>13070</v>
      </c>
      <c r="C1233" s="1149" t="s">
        <v>65</v>
      </c>
      <c r="D1233" s="1150" t="s">
        <v>7150</v>
      </c>
      <c r="E1233" s="1164">
        <v>2900</v>
      </c>
      <c r="F1233" s="1151" t="s">
        <v>7151</v>
      </c>
      <c r="G1233" s="759" t="s">
        <v>7152</v>
      </c>
      <c r="H1233" s="1021" t="s">
        <v>4239</v>
      </c>
      <c r="I1233" s="1021" t="s">
        <v>4287</v>
      </c>
      <c r="J1233" s="1150" t="s">
        <v>4235</v>
      </c>
      <c r="K1233" s="1152">
        <v>2</v>
      </c>
      <c r="L1233" s="1151">
        <v>9</v>
      </c>
      <c r="M1233" s="1164">
        <v>26003.33</v>
      </c>
      <c r="N1233" s="1151"/>
      <c r="O1233" s="1152"/>
      <c r="P1233" s="1180"/>
    </row>
    <row r="1234" spans="1:16" x14ac:dyDescent="0.2">
      <c r="A1234" s="1179" t="s">
        <v>3949</v>
      </c>
      <c r="B1234" s="1149" t="s">
        <v>13070</v>
      </c>
      <c r="C1234" s="1149" t="s">
        <v>65</v>
      </c>
      <c r="D1234" s="1150" t="s">
        <v>7153</v>
      </c>
      <c r="E1234" s="1164">
        <v>1750</v>
      </c>
      <c r="F1234" s="1151" t="s">
        <v>7154</v>
      </c>
      <c r="G1234" s="759" t="s">
        <v>7155</v>
      </c>
      <c r="H1234" s="1021" t="s">
        <v>7156</v>
      </c>
      <c r="I1234" s="1021" t="s">
        <v>4287</v>
      </c>
      <c r="J1234" s="1150" t="s">
        <v>7156</v>
      </c>
      <c r="K1234" s="1152">
        <v>2</v>
      </c>
      <c r="L1234" s="1151">
        <v>12</v>
      </c>
      <c r="M1234" s="1164">
        <v>21000</v>
      </c>
      <c r="N1234" s="1151">
        <v>1</v>
      </c>
      <c r="O1234" s="1152">
        <v>6</v>
      </c>
      <c r="P1234" s="1180">
        <v>10500</v>
      </c>
    </row>
    <row r="1235" spans="1:16" x14ac:dyDescent="0.2">
      <c r="A1235" s="1179" t="s">
        <v>3949</v>
      </c>
      <c r="B1235" s="1149" t="s">
        <v>13070</v>
      </c>
      <c r="C1235" s="1149" t="s">
        <v>65</v>
      </c>
      <c r="D1235" s="1150" t="s">
        <v>7048</v>
      </c>
      <c r="E1235" s="1164">
        <v>1900</v>
      </c>
      <c r="F1235" s="1151" t="s">
        <v>7157</v>
      </c>
      <c r="G1235" s="759" t="s">
        <v>7158</v>
      </c>
      <c r="H1235" s="1021" t="s">
        <v>4337</v>
      </c>
      <c r="I1235" s="1021" t="s">
        <v>7159</v>
      </c>
      <c r="J1235" s="1150" t="s">
        <v>4337</v>
      </c>
      <c r="K1235" s="1152">
        <v>4</v>
      </c>
      <c r="L1235" s="1151">
        <v>12</v>
      </c>
      <c r="M1235" s="1164">
        <v>22800</v>
      </c>
      <c r="N1235" s="1151"/>
      <c r="O1235" s="1152"/>
      <c r="P1235" s="1180"/>
    </row>
    <row r="1236" spans="1:16" x14ac:dyDescent="0.2">
      <c r="A1236" s="1179" t="s">
        <v>3949</v>
      </c>
      <c r="B1236" s="1149" t="s">
        <v>13070</v>
      </c>
      <c r="C1236" s="1149" t="s">
        <v>65</v>
      </c>
      <c r="D1236" s="1150" t="s">
        <v>7040</v>
      </c>
      <c r="E1236" s="1164">
        <v>2200</v>
      </c>
      <c r="F1236" s="1151" t="s">
        <v>7160</v>
      </c>
      <c r="G1236" s="759" t="s">
        <v>7161</v>
      </c>
      <c r="H1236" s="1021" t="s">
        <v>7162</v>
      </c>
      <c r="I1236" s="1021" t="s">
        <v>4287</v>
      </c>
      <c r="J1236" s="1150" t="s">
        <v>7163</v>
      </c>
      <c r="K1236" s="1152">
        <v>2</v>
      </c>
      <c r="L1236" s="1151">
        <v>12</v>
      </c>
      <c r="M1236" s="1164">
        <v>26400</v>
      </c>
      <c r="N1236" s="1151">
        <v>1</v>
      </c>
      <c r="O1236" s="1152">
        <v>6</v>
      </c>
      <c r="P1236" s="1180">
        <v>13200</v>
      </c>
    </row>
    <row r="1237" spans="1:16" x14ac:dyDescent="0.2">
      <c r="A1237" s="1179" t="s">
        <v>3949</v>
      </c>
      <c r="B1237" s="1149" t="s">
        <v>13070</v>
      </c>
      <c r="C1237" s="1149" t="s">
        <v>65</v>
      </c>
      <c r="D1237" s="1150" t="s">
        <v>7013</v>
      </c>
      <c r="E1237" s="1164">
        <v>1700</v>
      </c>
      <c r="F1237" s="1151" t="s">
        <v>7164</v>
      </c>
      <c r="G1237" s="759" t="s">
        <v>7165</v>
      </c>
      <c r="H1237" s="1021" t="s">
        <v>7166</v>
      </c>
      <c r="I1237" s="1021" t="s">
        <v>4287</v>
      </c>
      <c r="J1237" s="1150" t="s">
        <v>4878</v>
      </c>
      <c r="K1237" s="1152">
        <v>2</v>
      </c>
      <c r="L1237" s="1151">
        <v>12</v>
      </c>
      <c r="M1237" s="1164">
        <v>13316.66</v>
      </c>
      <c r="N1237" s="1151">
        <v>1</v>
      </c>
      <c r="O1237" s="1152">
        <v>4</v>
      </c>
      <c r="P1237" s="1180">
        <v>0</v>
      </c>
    </row>
    <row r="1238" spans="1:16" x14ac:dyDescent="0.2">
      <c r="A1238" s="1179" t="s">
        <v>3949</v>
      </c>
      <c r="B1238" s="1149" t="s">
        <v>13070</v>
      </c>
      <c r="C1238" s="1149" t="s">
        <v>65</v>
      </c>
      <c r="D1238" s="1150" t="s">
        <v>7167</v>
      </c>
      <c r="E1238" s="1164">
        <v>2500</v>
      </c>
      <c r="F1238" s="1151" t="s">
        <v>7168</v>
      </c>
      <c r="G1238" s="759" t="s">
        <v>7169</v>
      </c>
      <c r="H1238" s="1021" t="s">
        <v>4314</v>
      </c>
      <c r="I1238" s="1021" t="s">
        <v>7159</v>
      </c>
      <c r="J1238" s="1150" t="s">
        <v>7170</v>
      </c>
      <c r="K1238" s="1152">
        <v>3</v>
      </c>
      <c r="L1238" s="1151">
        <v>12</v>
      </c>
      <c r="M1238" s="1164">
        <v>30000</v>
      </c>
      <c r="N1238" s="1151">
        <v>1</v>
      </c>
      <c r="O1238" s="1152">
        <v>6</v>
      </c>
      <c r="P1238" s="1180">
        <v>15000</v>
      </c>
    </row>
    <row r="1239" spans="1:16" x14ac:dyDescent="0.2">
      <c r="A1239" s="1179" t="s">
        <v>3949</v>
      </c>
      <c r="B1239" s="1149" t="s">
        <v>13070</v>
      </c>
      <c r="C1239" s="1149" t="s">
        <v>65</v>
      </c>
      <c r="D1239" s="1150" t="s">
        <v>7040</v>
      </c>
      <c r="E1239" s="1164">
        <v>2200</v>
      </c>
      <c r="F1239" s="1151" t="s">
        <v>7171</v>
      </c>
      <c r="G1239" s="759" t="s">
        <v>7172</v>
      </c>
      <c r="H1239" s="1021" t="s">
        <v>7156</v>
      </c>
      <c r="I1239" s="1021" t="s">
        <v>4287</v>
      </c>
      <c r="J1239" s="1150" t="s">
        <v>7156</v>
      </c>
      <c r="K1239" s="1152">
        <v>2</v>
      </c>
      <c r="L1239" s="1151">
        <v>12</v>
      </c>
      <c r="M1239" s="1164">
        <v>26400</v>
      </c>
      <c r="N1239" s="1151">
        <v>1</v>
      </c>
      <c r="O1239" s="1152">
        <v>6</v>
      </c>
      <c r="P1239" s="1180">
        <v>13200</v>
      </c>
    </row>
    <row r="1240" spans="1:16" ht="22.5" x14ac:dyDescent="0.2">
      <c r="A1240" s="1179" t="s">
        <v>3949</v>
      </c>
      <c r="B1240" s="1149" t="s">
        <v>13070</v>
      </c>
      <c r="C1240" s="1149" t="s">
        <v>65</v>
      </c>
      <c r="D1240" s="1150" t="s">
        <v>7013</v>
      </c>
      <c r="E1240" s="1164">
        <v>1700</v>
      </c>
      <c r="F1240" s="1151" t="s">
        <v>7173</v>
      </c>
      <c r="G1240" s="759" t="s">
        <v>7174</v>
      </c>
      <c r="H1240" s="1021" t="s">
        <v>7175</v>
      </c>
      <c r="I1240" s="1021" t="s">
        <v>4287</v>
      </c>
      <c r="J1240" s="1150" t="s">
        <v>5055</v>
      </c>
      <c r="K1240" s="1152">
        <v>2</v>
      </c>
      <c r="L1240" s="1151">
        <v>12</v>
      </c>
      <c r="M1240" s="1164">
        <v>20400</v>
      </c>
      <c r="N1240" s="1151">
        <v>1</v>
      </c>
      <c r="O1240" s="1152">
        <v>6</v>
      </c>
      <c r="P1240" s="1180">
        <v>10200</v>
      </c>
    </row>
    <row r="1241" spans="1:16" x14ac:dyDescent="0.2">
      <c r="A1241" s="1179" t="s">
        <v>3949</v>
      </c>
      <c r="B1241" s="1149" t="s">
        <v>13070</v>
      </c>
      <c r="C1241" s="1149" t="s">
        <v>65</v>
      </c>
      <c r="D1241" s="1150" t="s">
        <v>7053</v>
      </c>
      <c r="E1241" s="1164">
        <v>1700</v>
      </c>
      <c r="F1241" s="1151" t="s">
        <v>7176</v>
      </c>
      <c r="G1241" s="759" t="s">
        <v>7177</v>
      </c>
      <c r="H1241" s="1021" t="s">
        <v>4197</v>
      </c>
      <c r="I1241" s="1021" t="s">
        <v>4197</v>
      </c>
      <c r="J1241" s="1150" t="s">
        <v>4197</v>
      </c>
      <c r="K1241" s="1152">
        <v>4</v>
      </c>
      <c r="L1241" s="1151">
        <v>12</v>
      </c>
      <c r="M1241" s="1164">
        <v>20400</v>
      </c>
      <c r="N1241" s="1151"/>
      <c r="O1241" s="1152"/>
      <c r="P1241" s="1180"/>
    </row>
    <row r="1242" spans="1:16" x14ac:dyDescent="0.2">
      <c r="A1242" s="1179" t="s">
        <v>3949</v>
      </c>
      <c r="B1242" s="1149" t="s">
        <v>13070</v>
      </c>
      <c r="C1242" s="1149" t="s">
        <v>65</v>
      </c>
      <c r="D1242" s="1150" t="s">
        <v>7178</v>
      </c>
      <c r="E1242" s="1164">
        <v>3900</v>
      </c>
      <c r="F1242" s="1151" t="s">
        <v>7179</v>
      </c>
      <c r="G1242" s="759" t="s">
        <v>7180</v>
      </c>
      <c r="H1242" s="1021" t="s">
        <v>7181</v>
      </c>
      <c r="I1242" s="1021" t="s">
        <v>4287</v>
      </c>
      <c r="J1242" s="1150" t="s">
        <v>7182</v>
      </c>
      <c r="K1242" s="1152">
        <v>2</v>
      </c>
      <c r="L1242" s="1151">
        <v>12</v>
      </c>
      <c r="M1242" s="1164">
        <v>46800</v>
      </c>
      <c r="N1242" s="1151">
        <v>1</v>
      </c>
      <c r="O1242" s="1152">
        <v>6</v>
      </c>
      <c r="P1242" s="1180">
        <v>23400</v>
      </c>
    </row>
    <row r="1243" spans="1:16" ht="33.75" x14ac:dyDescent="0.2">
      <c r="A1243" s="1179" t="s">
        <v>3949</v>
      </c>
      <c r="B1243" s="1149" t="s">
        <v>13070</v>
      </c>
      <c r="C1243" s="1149" t="s">
        <v>65</v>
      </c>
      <c r="D1243" s="1150" t="s">
        <v>7013</v>
      </c>
      <c r="E1243" s="1164">
        <v>1700</v>
      </c>
      <c r="F1243" s="1151" t="s">
        <v>7183</v>
      </c>
      <c r="G1243" s="759" t="s">
        <v>7184</v>
      </c>
      <c r="H1243" s="1021" t="s">
        <v>7185</v>
      </c>
      <c r="I1243" s="1021" t="s">
        <v>4287</v>
      </c>
      <c r="J1243" s="1150" t="s">
        <v>7185</v>
      </c>
      <c r="K1243" s="1152">
        <v>2</v>
      </c>
      <c r="L1243" s="1151">
        <v>12</v>
      </c>
      <c r="M1243" s="1164">
        <v>20400</v>
      </c>
      <c r="N1243" s="1151">
        <v>1</v>
      </c>
      <c r="O1243" s="1152">
        <v>6</v>
      </c>
      <c r="P1243" s="1180">
        <v>10200</v>
      </c>
    </row>
    <row r="1244" spans="1:16" x14ac:dyDescent="0.2">
      <c r="A1244" s="1179" t="s">
        <v>3949</v>
      </c>
      <c r="B1244" s="1149" t="s">
        <v>13070</v>
      </c>
      <c r="C1244" s="1149" t="s">
        <v>65</v>
      </c>
      <c r="D1244" s="1150" t="s">
        <v>7186</v>
      </c>
      <c r="E1244" s="1164">
        <v>3400</v>
      </c>
      <c r="F1244" s="1151" t="s">
        <v>7187</v>
      </c>
      <c r="G1244" s="759" t="s">
        <v>7188</v>
      </c>
      <c r="H1244" s="1021" t="s">
        <v>4239</v>
      </c>
      <c r="I1244" s="1021" t="s">
        <v>4274</v>
      </c>
      <c r="J1244" s="1150" t="s">
        <v>4235</v>
      </c>
      <c r="K1244" s="1152">
        <v>2</v>
      </c>
      <c r="L1244" s="1151">
        <v>12</v>
      </c>
      <c r="M1244" s="1164">
        <v>40800</v>
      </c>
      <c r="N1244" s="1151">
        <v>1</v>
      </c>
      <c r="O1244" s="1152">
        <v>6</v>
      </c>
      <c r="P1244" s="1180">
        <v>20400</v>
      </c>
    </row>
    <row r="1245" spans="1:16" x14ac:dyDescent="0.2">
      <c r="A1245" s="1179" t="s">
        <v>3949</v>
      </c>
      <c r="B1245" s="1149" t="s">
        <v>13070</v>
      </c>
      <c r="C1245" s="1149" t="s">
        <v>65</v>
      </c>
      <c r="D1245" s="1150" t="s">
        <v>7013</v>
      </c>
      <c r="E1245" s="1164">
        <v>1700</v>
      </c>
      <c r="F1245" s="1151" t="s">
        <v>7189</v>
      </c>
      <c r="G1245" s="759" t="s">
        <v>7190</v>
      </c>
      <c r="H1245" s="1021" t="s">
        <v>7191</v>
      </c>
      <c r="I1245" s="1021" t="s">
        <v>4287</v>
      </c>
      <c r="J1245" s="1150" t="s">
        <v>7191</v>
      </c>
      <c r="K1245" s="1152">
        <v>2</v>
      </c>
      <c r="L1245" s="1151">
        <v>12</v>
      </c>
      <c r="M1245" s="1164">
        <v>20400</v>
      </c>
      <c r="N1245" s="1151">
        <v>1</v>
      </c>
      <c r="O1245" s="1152">
        <v>6</v>
      </c>
      <c r="P1245" s="1180">
        <v>10200</v>
      </c>
    </row>
    <row r="1246" spans="1:16" ht="22.5" x14ac:dyDescent="0.2">
      <c r="A1246" s="1179" t="s">
        <v>3949</v>
      </c>
      <c r="B1246" s="1149" t="s">
        <v>13070</v>
      </c>
      <c r="C1246" s="1149" t="s">
        <v>65</v>
      </c>
      <c r="D1246" s="1150" t="s">
        <v>7192</v>
      </c>
      <c r="E1246" s="1164">
        <v>3100</v>
      </c>
      <c r="F1246" s="1151" t="s">
        <v>7193</v>
      </c>
      <c r="G1246" s="759" t="s">
        <v>7194</v>
      </c>
      <c r="H1246" s="1021" t="s">
        <v>4337</v>
      </c>
      <c r="I1246" s="1021" t="s">
        <v>4274</v>
      </c>
      <c r="J1246" s="1150" t="s">
        <v>4337</v>
      </c>
      <c r="K1246" s="1152">
        <v>2</v>
      </c>
      <c r="L1246" s="1151">
        <v>12</v>
      </c>
      <c r="M1246" s="1164">
        <v>37200</v>
      </c>
      <c r="N1246" s="1151">
        <v>1</v>
      </c>
      <c r="O1246" s="1152">
        <v>6</v>
      </c>
      <c r="P1246" s="1180">
        <v>18600</v>
      </c>
    </row>
    <row r="1247" spans="1:16" x14ac:dyDescent="0.2">
      <c r="A1247" s="1179" t="s">
        <v>3949</v>
      </c>
      <c r="B1247" s="1149" t="s">
        <v>13070</v>
      </c>
      <c r="C1247" s="1149" t="s">
        <v>65</v>
      </c>
      <c r="D1247" s="1150" t="s">
        <v>7195</v>
      </c>
      <c r="E1247" s="1164">
        <v>3900</v>
      </c>
      <c r="F1247" s="1151" t="s">
        <v>7196</v>
      </c>
      <c r="G1247" s="759" t="s">
        <v>7197</v>
      </c>
      <c r="H1247" s="1021" t="s">
        <v>4466</v>
      </c>
      <c r="I1247" s="1021" t="s">
        <v>4287</v>
      </c>
      <c r="J1247" s="1150" t="s">
        <v>5309</v>
      </c>
      <c r="K1247" s="1152">
        <v>2</v>
      </c>
      <c r="L1247" s="1151">
        <v>12</v>
      </c>
      <c r="M1247" s="1164">
        <v>46800</v>
      </c>
      <c r="N1247" s="1151">
        <v>1</v>
      </c>
      <c r="O1247" s="1152">
        <v>6</v>
      </c>
      <c r="P1247" s="1180">
        <v>23400</v>
      </c>
    </row>
    <row r="1248" spans="1:16" ht="22.5" x14ac:dyDescent="0.2">
      <c r="A1248" s="1179" t="s">
        <v>3949</v>
      </c>
      <c r="B1248" s="1149" t="s">
        <v>13070</v>
      </c>
      <c r="C1248" s="1149" t="s">
        <v>65</v>
      </c>
      <c r="D1248" s="1150" t="s">
        <v>7198</v>
      </c>
      <c r="E1248" s="1164">
        <v>2900</v>
      </c>
      <c r="F1248" s="1151" t="s">
        <v>7199</v>
      </c>
      <c r="G1248" s="759" t="s">
        <v>7200</v>
      </c>
      <c r="H1248" s="1021" t="s">
        <v>4211</v>
      </c>
      <c r="I1248" s="1021" t="s">
        <v>4274</v>
      </c>
      <c r="J1248" s="1150" t="s">
        <v>4211</v>
      </c>
      <c r="K1248" s="1152">
        <v>2</v>
      </c>
      <c r="L1248" s="1151">
        <v>12</v>
      </c>
      <c r="M1248" s="1164">
        <v>34800</v>
      </c>
      <c r="N1248" s="1151">
        <v>1</v>
      </c>
      <c r="O1248" s="1152">
        <v>6</v>
      </c>
      <c r="P1248" s="1180">
        <v>17400</v>
      </c>
    </row>
    <row r="1249" spans="1:16" ht="22.5" x14ac:dyDescent="0.2">
      <c r="A1249" s="1179" t="s">
        <v>3949</v>
      </c>
      <c r="B1249" s="1149" t="s">
        <v>13070</v>
      </c>
      <c r="C1249" s="1149" t="s">
        <v>65</v>
      </c>
      <c r="D1249" s="1150" t="s">
        <v>7201</v>
      </c>
      <c r="E1249" s="1164">
        <v>1850</v>
      </c>
      <c r="F1249" s="1151" t="s">
        <v>7202</v>
      </c>
      <c r="G1249" s="759" t="s">
        <v>7203</v>
      </c>
      <c r="H1249" s="1021" t="s">
        <v>7135</v>
      </c>
      <c r="I1249" s="1021" t="s">
        <v>7025</v>
      </c>
      <c r="J1249" s="1150" t="s">
        <v>7135</v>
      </c>
      <c r="K1249" s="1152">
        <v>2</v>
      </c>
      <c r="L1249" s="1151">
        <v>12</v>
      </c>
      <c r="M1249" s="1164">
        <v>21583.33</v>
      </c>
      <c r="N1249" s="1151">
        <v>1</v>
      </c>
      <c r="O1249" s="1152">
        <v>6</v>
      </c>
      <c r="P1249" s="1180">
        <v>11100</v>
      </c>
    </row>
    <row r="1250" spans="1:16" x14ac:dyDescent="0.2">
      <c r="A1250" s="1179" t="s">
        <v>3949</v>
      </c>
      <c r="B1250" s="1149" t="s">
        <v>13070</v>
      </c>
      <c r="C1250" s="1149" t="s">
        <v>65</v>
      </c>
      <c r="D1250" s="1150" t="s">
        <v>7094</v>
      </c>
      <c r="E1250" s="1164">
        <v>1700</v>
      </c>
      <c r="F1250" s="1151" t="s">
        <v>7204</v>
      </c>
      <c r="G1250" s="759" t="s">
        <v>7205</v>
      </c>
      <c r="H1250" s="1021" t="s">
        <v>7091</v>
      </c>
      <c r="I1250" s="1021" t="s">
        <v>4287</v>
      </c>
      <c r="J1250" s="1150" t="s">
        <v>7091</v>
      </c>
      <c r="K1250" s="1152">
        <v>4</v>
      </c>
      <c r="L1250" s="1151">
        <v>12</v>
      </c>
      <c r="M1250" s="1164">
        <v>20400</v>
      </c>
      <c r="N1250" s="1151">
        <v>1</v>
      </c>
      <c r="O1250" s="1152">
        <v>6</v>
      </c>
      <c r="P1250" s="1180">
        <v>10200</v>
      </c>
    </row>
    <row r="1251" spans="1:16" ht="22.5" x14ac:dyDescent="0.2">
      <c r="A1251" s="1179" t="s">
        <v>3949</v>
      </c>
      <c r="B1251" s="1149" t="s">
        <v>13070</v>
      </c>
      <c r="C1251" s="1149" t="s">
        <v>65</v>
      </c>
      <c r="D1251" s="1150" t="s">
        <v>7206</v>
      </c>
      <c r="E1251" s="1164">
        <v>3400</v>
      </c>
      <c r="F1251" s="1151" t="s">
        <v>7207</v>
      </c>
      <c r="G1251" s="759" t="s">
        <v>7208</v>
      </c>
      <c r="H1251" s="1021" t="s">
        <v>4239</v>
      </c>
      <c r="I1251" s="1021" t="s">
        <v>4287</v>
      </c>
      <c r="J1251" s="1150" t="s">
        <v>4235</v>
      </c>
      <c r="K1251" s="1152">
        <v>2</v>
      </c>
      <c r="L1251" s="1151">
        <v>12</v>
      </c>
      <c r="M1251" s="1164">
        <v>40800</v>
      </c>
      <c r="N1251" s="1151">
        <v>1</v>
      </c>
      <c r="O1251" s="1152">
        <v>6</v>
      </c>
      <c r="P1251" s="1180">
        <v>20400</v>
      </c>
    </row>
    <row r="1252" spans="1:16" x14ac:dyDescent="0.2">
      <c r="A1252" s="1179" t="s">
        <v>3949</v>
      </c>
      <c r="B1252" s="1149" t="s">
        <v>13070</v>
      </c>
      <c r="C1252" s="1149" t="s">
        <v>65</v>
      </c>
      <c r="D1252" s="1150" t="s">
        <v>7209</v>
      </c>
      <c r="E1252" s="1164">
        <v>1800</v>
      </c>
      <c r="F1252" s="1151" t="s">
        <v>7210</v>
      </c>
      <c r="G1252" s="759" t="s">
        <v>7211</v>
      </c>
      <c r="H1252" s="1021" t="s">
        <v>4314</v>
      </c>
      <c r="I1252" s="1021" t="s">
        <v>4274</v>
      </c>
      <c r="J1252" s="1150" t="s">
        <v>4314</v>
      </c>
      <c r="K1252" s="1152">
        <v>2</v>
      </c>
      <c r="L1252" s="1151">
        <v>12</v>
      </c>
      <c r="M1252" s="1164">
        <v>21600</v>
      </c>
      <c r="N1252" s="1151"/>
      <c r="O1252" s="1152"/>
      <c r="P1252" s="1180"/>
    </row>
    <row r="1253" spans="1:16" x14ac:dyDescent="0.2">
      <c r="A1253" s="1179" t="s">
        <v>3949</v>
      </c>
      <c r="B1253" s="1149" t="s">
        <v>13070</v>
      </c>
      <c r="C1253" s="1149" t="s">
        <v>65</v>
      </c>
      <c r="D1253" s="1150" t="s">
        <v>7094</v>
      </c>
      <c r="E1253" s="1164">
        <v>1700</v>
      </c>
      <c r="F1253" s="1151" t="s">
        <v>7212</v>
      </c>
      <c r="G1253" s="759" t="s">
        <v>7213</v>
      </c>
      <c r="H1253" s="1021" t="s">
        <v>4197</v>
      </c>
      <c r="I1253" s="1021" t="s">
        <v>4197</v>
      </c>
      <c r="J1253" s="1150" t="s">
        <v>4197</v>
      </c>
      <c r="K1253" s="1152">
        <v>1</v>
      </c>
      <c r="L1253" s="1151">
        <v>4</v>
      </c>
      <c r="M1253" s="1164">
        <v>5100</v>
      </c>
      <c r="N1253" s="1151">
        <v>1</v>
      </c>
      <c r="O1253" s="1152">
        <v>6</v>
      </c>
      <c r="P1253" s="1180">
        <v>10200</v>
      </c>
    </row>
    <row r="1254" spans="1:16" x14ac:dyDescent="0.2">
      <c r="A1254" s="1179" t="s">
        <v>3949</v>
      </c>
      <c r="B1254" s="1149" t="s">
        <v>13070</v>
      </c>
      <c r="C1254" s="1149" t="s">
        <v>65</v>
      </c>
      <c r="D1254" s="1150" t="s">
        <v>7214</v>
      </c>
      <c r="E1254" s="1164">
        <v>2000</v>
      </c>
      <c r="F1254" s="1151" t="s">
        <v>7215</v>
      </c>
      <c r="G1254" s="759" t="s">
        <v>7216</v>
      </c>
      <c r="H1254" s="1021" t="s">
        <v>4194</v>
      </c>
      <c r="I1254" s="1021" t="s">
        <v>4287</v>
      </c>
      <c r="J1254" s="1150" t="s">
        <v>4194</v>
      </c>
      <c r="K1254" s="1152">
        <v>2</v>
      </c>
      <c r="L1254" s="1151">
        <v>12</v>
      </c>
      <c r="M1254" s="1164">
        <v>24000</v>
      </c>
      <c r="N1254" s="1151">
        <v>1</v>
      </c>
      <c r="O1254" s="1152">
        <v>6</v>
      </c>
      <c r="P1254" s="1180">
        <v>12000</v>
      </c>
    </row>
    <row r="1255" spans="1:16" x14ac:dyDescent="0.2">
      <c r="A1255" s="1179" t="s">
        <v>3949</v>
      </c>
      <c r="B1255" s="1149" t="s">
        <v>13070</v>
      </c>
      <c r="C1255" s="1149" t="s">
        <v>65</v>
      </c>
      <c r="D1255" s="1150" t="s">
        <v>7217</v>
      </c>
      <c r="E1255" s="1164">
        <v>1600</v>
      </c>
      <c r="F1255" s="1151" t="s">
        <v>7218</v>
      </c>
      <c r="G1255" s="759" t="s">
        <v>7219</v>
      </c>
      <c r="H1255" s="1021" t="s">
        <v>4878</v>
      </c>
      <c r="I1255" s="1021" t="s">
        <v>7074</v>
      </c>
      <c r="J1255" s="1150" t="s">
        <v>7220</v>
      </c>
      <c r="K1255" s="1152">
        <v>2</v>
      </c>
      <c r="L1255" s="1151">
        <v>12</v>
      </c>
      <c r="M1255" s="1164">
        <v>19200</v>
      </c>
      <c r="N1255" s="1151">
        <v>1</v>
      </c>
      <c r="O1255" s="1152">
        <v>6</v>
      </c>
      <c r="P1255" s="1180">
        <v>9600</v>
      </c>
    </row>
    <row r="1256" spans="1:16" ht="22.5" x14ac:dyDescent="0.2">
      <c r="A1256" s="1179" t="s">
        <v>3949</v>
      </c>
      <c r="B1256" s="1149" t="s">
        <v>13070</v>
      </c>
      <c r="C1256" s="1149" t="s">
        <v>65</v>
      </c>
      <c r="D1256" s="1150" t="s">
        <v>7221</v>
      </c>
      <c r="E1256" s="1164">
        <v>1800</v>
      </c>
      <c r="F1256" s="1151" t="s">
        <v>7222</v>
      </c>
      <c r="G1256" s="759" t="s">
        <v>7223</v>
      </c>
      <c r="H1256" s="1021" t="s">
        <v>7047</v>
      </c>
      <c r="I1256" s="1021" t="s">
        <v>4274</v>
      </c>
      <c r="J1256" s="1150" t="s">
        <v>7170</v>
      </c>
      <c r="K1256" s="1152">
        <v>2</v>
      </c>
      <c r="L1256" s="1151">
        <v>12</v>
      </c>
      <c r="M1256" s="1164">
        <v>21600</v>
      </c>
      <c r="N1256" s="1151">
        <v>1</v>
      </c>
      <c r="O1256" s="1152">
        <v>6</v>
      </c>
      <c r="P1256" s="1180">
        <v>10800</v>
      </c>
    </row>
    <row r="1257" spans="1:16" ht="22.5" x14ac:dyDescent="0.2">
      <c r="A1257" s="1179" t="s">
        <v>3949</v>
      </c>
      <c r="B1257" s="1149" t="s">
        <v>13070</v>
      </c>
      <c r="C1257" s="1149" t="s">
        <v>65</v>
      </c>
      <c r="D1257" s="1150" t="s">
        <v>7153</v>
      </c>
      <c r="E1257" s="1164">
        <v>1750</v>
      </c>
      <c r="F1257" s="1151" t="s">
        <v>7224</v>
      </c>
      <c r="G1257" s="759" t="s">
        <v>7225</v>
      </c>
      <c r="H1257" s="1021" t="s">
        <v>4470</v>
      </c>
      <c r="I1257" s="1021" t="s">
        <v>4287</v>
      </c>
      <c r="J1257" s="1150" t="s">
        <v>4470</v>
      </c>
      <c r="K1257" s="1152">
        <v>2</v>
      </c>
      <c r="L1257" s="1151">
        <v>12</v>
      </c>
      <c r="M1257" s="1164">
        <v>21000</v>
      </c>
      <c r="N1257" s="1151">
        <v>1</v>
      </c>
      <c r="O1257" s="1152">
        <v>6</v>
      </c>
      <c r="P1257" s="1180">
        <v>10500</v>
      </c>
    </row>
    <row r="1258" spans="1:16" x14ac:dyDescent="0.2">
      <c r="A1258" s="1179" t="s">
        <v>3949</v>
      </c>
      <c r="B1258" s="1149" t="s">
        <v>13070</v>
      </c>
      <c r="C1258" s="1149" t="s">
        <v>65</v>
      </c>
      <c r="D1258" s="1150" t="s">
        <v>7026</v>
      </c>
      <c r="E1258" s="1164">
        <v>1600</v>
      </c>
      <c r="F1258" s="1151" t="s">
        <v>7226</v>
      </c>
      <c r="G1258" s="759" t="s">
        <v>7227</v>
      </c>
      <c r="H1258" s="1021" t="s">
        <v>22</v>
      </c>
      <c r="I1258" s="1021" t="s">
        <v>22</v>
      </c>
      <c r="J1258" s="1150" t="s">
        <v>22</v>
      </c>
      <c r="K1258" s="1152">
        <v>1</v>
      </c>
      <c r="L1258" s="1151">
        <v>1</v>
      </c>
      <c r="M1258" s="1164">
        <v>1600</v>
      </c>
      <c r="N1258" s="1151"/>
      <c r="O1258" s="1152"/>
      <c r="P1258" s="1180"/>
    </row>
    <row r="1259" spans="1:16" x14ac:dyDescent="0.2">
      <c r="A1259" s="1179" t="s">
        <v>3949</v>
      </c>
      <c r="B1259" s="1149" t="s">
        <v>13070</v>
      </c>
      <c r="C1259" s="1149" t="s">
        <v>65</v>
      </c>
      <c r="D1259" s="1150" t="s">
        <v>7228</v>
      </c>
      <c r="E1259" s="1164">
        <v>1900</v>
      </c>
      <c r="F1259" s="1151" t="s">
        <v>7229</v>
      </c>
      <c r="G1259" s="759" t="s">
        <v>7230</v>
      </c>
      <c r="H1259" s="1021" t="s">
        <v>4452</v>
      </c>
      <c r="I1259" s="1021" t="s">
        <v>4287</v>
      </c>
      <c r="J1259" s="1150" t="s">
        <v>4453</v>
      </c>
      <c r="K1259" s="1152">
        <v>2</v>
      </c>
      <c r="L1259" s="1151">
        <v>12</v>
      </c>
      <c r="M1259" s="1164">
        <v>22800</v>
      </c>
      <c r="N1259" s="1151">
        <v>1</v>
      </c>
      <c r="O1259" s="1152">
        <v>6</v>
      </c>
      <c r="P1259" s="1180">
        <v>11400</v>
      </c>
    </row>
    <row r="1260" spans="1:16" x14ac:dyDescent="0.2">
      <c r="A1260" s="1179" t="s">
        <v>3949</v>
      </c>
      <c r="B1260" s="1149" t="s">
        <v>13070</v>
      </c>
      <c r="C1260" s="1149" t="s">
        <v>65</v>
      </c>
      <c r="D1260" s="1150" t="s">
        <v>7013</v>
      </c>
      <c r="E1260" s="1164">
        <v>1700</v>
      </c>
      <c r="F1260" s="1151" t="s">
        <v>7231</v>
      </c>
      <c r="G1260" s="759" t="s">
        <v>7232</v>
      </c>
      <c r="H1260" s="1021" t="s">
        <v>4452</v>
      </c>
      <c r="I1260" s="1021" t="s">
        <v>7233</v>
      </c>
      <c r="J1260" s="1150" t="s">
        <v>7234</v>
      </c>
      <c r="K1260" s="1152">
        <v>4</v>
      </c>
      <c r="L1260" s="1151">
        <v>12</v>
      </c>
      <c r="M1260" s="1164">
        <v>20400</v>
      </c>
      <c r="N1260" s="1151">
        <v>1</v>
      </c>
      <c r="O1260" s="1152">
        <v>6</v>
      </c>
      <c r="P1260" s="1180">
        <v>10200</v>
      </c>
    </row>
    <row r="1261" spans="1:16" ht="22.5" x14ac:dyDescent="0.2">
      <c r="A1261" s="1179" t="s">
        <v>3949</v>
      </c>
      <c r="B1261" s="1149" t="s">
        <v>13070</v>
      </c>
      <c r="C1261" s="1149" t="s">
        <v>65</v>
      </c>
      <c r="D1261" s="1150" t="s">
        <v>7235</v>
      </c>
      <c r="E1261" s="1164">
        <v>3100</v>
      </c>
      <c r="F1261" s="1151" t="s">
        <v>7236</v>
      </c>
      <c r="G1261" s="759" t="s">
        <v>7237</v>
      </c>
      <c r="H1261" s="1021" t="s">
        <v>7103</v>
      </c>
      <c r="I1261" s="1021" t="s">
        <v>4287</v>
      </c>
      <c r="J1261" s="1150" t="s">
        <v>7238</v>
      </c>
      <c r="K1261" s="1152">
        <v>2</v>
      </c>
      <c r="L1261" s="1151">
        <v>12</v>
      </c>
      <c r="M1261" s="1164">
        <v>37200</v>
      </c>
      <c r="N1261" s="1151">
        <v>1</v>
      </c>
      <c r="O1261" s="1152">
        <v>6</v>
      </c>
      <c r="P1261" s="1180">
        <v>18600</v>
      </c>
    </row>
    <row r="1262" spans="1:16" x14ac:dyDescent="0.2">
      <c r="A1262" s="1179" t="s">
        <v>3949</v>
      </c>
      <c r="B1262" s="1149" t="s">
        <v>13070</v>
      </c>
      <c r="C1262" s="1149" t="s">
        <v>65</v>
      </c>
      <c r="D1262" s="1150" t="s">
        <v>7013</v>
      </c>
      <c r="E1262" s="1164">
        <v>1700</v>
      </c>
      <c r="F1262" s="1151" t="s">
        <v>7239</v>
      </c>
      <c r="G1262" s="759" t="s">
        <v>7240</v>
      </c>
      <c r="H1262" s="1021" t="s">
        <v>7241</v>
      </c>
      <c r="I1262" s="1021" t="s">
        <v>4274</v>
      </c>
      <c r="J1262" s="1150" t="s">
        <v>7241</v>
      </c>
      <c r="K1262" s="1152">
        <v>4</v>
      </c>
      <c r="L1262" s="1151">
        <v>12</v>
      </c>
      <c r="M1262" s="1164">
        <v>20400</v>
      </c>
      <c r="N1262" s="1151">
        <v>1</v>
      </c>
      <c r="O1262" s="1152">
        <v>6</v>
      </c>
      <c r="P1262" s="1180">
        <v>10200</v>
      </c>
    </row>
    <row r="1263" spans="1:16" ht="22.5" x14ac:dyDescent="0.2">
      <c r="A1263" s="1179" t="s">
        <v>3949</v>
      </c>
      <c r="B1263" s="1149" t="s">
        <v>13070</v>
      </c>
      <c r="C1263" s="1149" t="s">
        <v>65</v>
      </c>
      <c r="D1263" s="1150" t="s">
        <v>7040</v>
      </c>
      <c r="E1263" s="1164">
        <v>2200</v>
      </c>
      <c r="F1263" s="1151" t="s">
        <v>7242</v>
      </c>
      <c r="G1263" s="759" t="s">
        <v>7243</v>
      </c>
      <c r="H1263" s="1021" t="s">
        <v>4534</v>
      </c>
      <c r="I1263" s="1021" t="s">
        <v>4274</v>
      </c>
      <c r="J1263" s="1150" t="s">
        <v>4534</v>
      </c>
      <c r="K1263" s="1152">
        <v>2</v>
      </c>
      <c r="L1263" s="1151">
        <v>10</v>
      </c>
      <c r="M1263" s="1164">
        <v>22000</v>
      </c>
      <c r="N1263" s="1151"/>
      <c r="O1263" s="1152"/>
      <c r="P1263" s="1180"/>
    </row>
    <row r="1264" spans="1:16" x14ac:dyDescent="0.2">
      <c r="A1264" s="1179" t="s">
        <v>3949</v>
      </c>
      <c r="B1264" s="1149" t="s">
        <v>13070</v>
      </c>
      <c r="C1264" s="1149" t="s">
        <v>65</v>
      </c>
      <c r="D1264" s="1150" t="s">
        <v>7013</v>
      </c>
      <c r="E1264" s="1164">
        <v>1700</v>
      </c>
      <c r="F1264" s="1151" t="s">
        <v>7244</v>
      </c>
      <c r="G1264" s="759" t="s">
        <v>7245</v>
      </c>
      <c r="H1264" s="1021" t="s">
        <v>7246</v>
      </c>
      <c r="I1264" s="1021" t="s">
        <v>4287</v>
      </c>
      <c r="J1264" s="1150" t="s">
        <v>7247</v>
      </c>
      <c r="K1264" s="1152">
        <v>4</v>
      </c>
      <c r="L1264" s="1151">
        <v>12</v>
      </c>
      <c r="M1264" s="1164">
        <v>20400</v>
      </c>
      <c r="N1264" s="1151">
        <v>1</v>
      </c>
      <c r="O1264" s="1152">
        <v>6</v>
      </c>
      <c r="P1264" s="1180">
        <v>10200</v>
      </c>
    </row>
    <row r="1265" spans="1:16" x14ac:dyDescent="0.2">
      <c r="A1265" s="1179" t="s">
        <v>3949</v>
      </c>
      <c r="B1265" s="1149" t="s">
        <v>13070</v>
      </c>
      <c r="C1265" s="1149" t="s">
        <v>65</v>
      </c>
      <c r="D1265" s="1150" t="s">
        <v>7053</v>
      </c>
      <c r="E1265" s="1164">
        <v>1700</v>
      </c>
      <c r="F1265" s="1151" t="s">
        <v>7248</v>
      </c>
      <c r="G1265" s="759" t="s">
        <v>7249</v>
      </c>
      <c r="H1265" s="1021" t="s">
        <v>4197</v>
      </c>
      <c r="I1265" s="1021" t="s">
        <v>4197</v>
      </c>
      <c r="J1265" s="1150" t="s">
        <v>4197</v>
      </c>
      <c r="K1265" s="1152">
        <v>1</v>
      </c>
      <c r="L1265" s="1151">
        <v>1</v>
      </c>
      <c r="M1265" s="1164">
        <v>1190</v>
      </c>
      <c r="N1265" s="1151">
        <v>1</v>
      </c>
      <c r="O1265" s="1152">
        <v>5</v>
      </c>
      <c r="P1265" s="1180">
        <v>7593.33</v>
      </c>
    </row>
    <row r="1266" spans="1:16" ht="22.5" x14ac:dyDescent="0.2">
      <c r="A1266" s="1179" t="s">
        <v>3949</v>
      </c>
      <c r="B1266" s="1149" t="s">
        <v>13070</v>
      </c>
      <c r="C1266" s="1149" t="s">
        <v>65</v>
      </c>
      <c r="D1266" s="1150" t="s">
        <v>7250</v>
      </c>
      <c r="E1266" s="1164">
        <v>3000</v>
      </c>
      <c r="F1266" s="1151" t="s">
        <v>7251</v>
      </c>
      <c r="G1266" s="759" t="s">
        <v>7252</v>
      </c>
      <c r="H1266" s="1021" t="s">
        <v>7253</v>
      </c>
      <c r="I1266" s="1021" t="s">
        <v>4287</v>
      </c>
      <c r="J1266" s="1150" t="s">
        <v>7253</v>
      </c>
      <c r="K1266" s="1152">
        <v>2</v>
      </c>
      <c r="L1266" s="1151">
        <v>12</v>
      </c>
      <c r="M1266" s="1164">
        <v>36000</v>
      </c>
      <c r="N1266" s="1151">
        <v>1</v>
      </c>
      <c r="O1266" s="1152">
        <v>6</v>
      </c>
      <c r="P1266" s="1180">
        <v>18000</v>
      </c>
    </row>
    <row r="1267" spans="1:16" x14ac:dyDescent="0.2">
      <c r="A1267" s="1179" t="s">
        <v>3949</v>
      </c>
      <c r="B1267" s="1149" t="s">
        <v>13070</v>
      </c>
      <c r="C1267" s="1149" t="s">
        <v>65</v>
      </c>
      <c r="D1267" s="1150" t="s">
        <v>7254</v>
      </c>
      <c r="E1267" s="1164">
        <v>2100</v>
      </c>
      <c r="F1267" s="1151" t="s">
        <v>7255</v>
      </c>
      <c r="G1267" s="759" t="s">
        <v>7256</v>
      </c>
      <c r="H1267" s="1021" t="s">
        <v>4211</v>
      </c>
      <c r="I1267" s="1021" t="s">
        <v>4274</v>
      </c>
      <c r="J1267" s="1150" t="s">
        <v>4211</v>
      </c>
      <c r="K1267" s="1152">
        <v>2</v>
      </c>
      <c r="L1267" s="1151">
        <v>12</v>
      </c>
      <c r="M1267" s="1164">
        <v>25200</v>
      </c>
      <c r="N1267" s="1151">
        <v>1</v>
      </c>
      <c r="O1267" s="1152">
        <v>6</v>
      </c>
      <c r="P1267" s="1180">
        <v>12600</v>
      </c>
    </row>
    <row r="1268" spans="1:16" ht="22.5" x14ac:dyDescent="0.2">
      <c r="A1268" s="1179" t="s">
        <v>3949</v>
      </c>
      <c r="B1268" s="1149" t="s">
        <v>13070</v>
      </c>
      <c r="C1268" s="1149" t="s">
        <v>65</v>
      </c>
      <c r="D1268" s="1150" t="s">
        <v>7085</v>
      </c>
      <c r="E1268" s="1164">
        <v>1600</v>
      </c>
      <c r="F1268" s="1151" t="s">
        <v>7257</v>
      </c>
      <c r="G1268" s="759" t="s">
        <v>7258</v>
      </c>
      <c r="H1268" s="1021" t="s">
        <v>7259</v>
      </c>
      <c r="I1268" s="1021" t="s">
        <v>7074</v>
      </c>
      <c r="J1268" s="1150" t="s">
        <v>4834</v>
      </c>
      <c r="K1268" s="1152">
        <v>2</v>
      </c>
      <c r="L1268" s="1151">
        <v>12</v>
      </c>
      <c r="M1268" s="1164">
        <v>19200</v>
      </c>
      <c r="N1268" s="1151">
        <v>1</v>
      </c>
      <c r="O1268" s="1152">
        <v>6</v>
      </c>
      <c r="P1268" s="1180">
        <v>9600</v>
      </c>
    </row>
    <row r="1269" spans="1:16" x14ac:dyDescent="0.2">
      <c r="A1269" s="1179" t="s">
        <v>3949</v>
      </c>
      <c r="B1269" s="1149" t="s">
        <v>13070</v>
      </c>
      <c r="C1269" s="1149" t="s">
        <v>65</v>
      </c>
      <c r="D1269" s="1150" t="s">
        <v>7058</v>
      </c>
      <c r="E1269" s="1164">
        <v>1900</v>
      </c>
      <c r="F1269" s="1151" t="s">
        <v>7260</v>
      </c>
      <c r="G1269" s="759" t="s">
        <v>7261</v>
      </c>
      <c r="H1269" s="1021" t="s">
        <v>7262</v>
      </c>
      <c r="I1269" s="1021" t="s">
        <v>4287</v>
      </c>
      <c r="J1269" s="1150" t="s">
        <v>4803</v>
      </c>
      <c r="K1269" s="1152">
        <v>2</v>
      </c>
      <c r="L1269" s="1151">
        <v>12</v>
      </c>
      <c r="M1269" s="1164">
        <v>22800</v>
      </c>
      <c r="N1269" s="1151">
        <v>1</v>
      </c>
      <c r="O1269" s="1152">
        <v>6</v>
      </c>
      <c r="P1269" s="1180">
        <v>11400</v>
      </c>
    </row>
    <row r="1270" spans="1:16" x14ac:dyDescent="0.2">
      <c r="A1270" s="1179" t="s">
        <v>3949</v>
      </c>
      <c r="B1270" s="1149" t="s">
        <v>13070</v>
      </c>
      <c r="C1270" s="1149" t="s">
        <v>65</v>
      </c>
      <c r="D1270" s="1150" t="s">
        <v>7053</v>
      </c>
      <c r="E1270" s="1164">
        <v>1700</v>
      </c>
      <c r="F1270" s="1151" t="s">
        <v>7263</v>
      </c>
      <c r="G1270" s="759" t="s">
        <v>7264</v>
      </c>
      <c r="H1270" s="1021" t="s">
        <v>7262</v>
      </c>
      <c r="I1270" s="1021" t="s">
        <v>4287</v>
      </c>
      <c r="J1270" s="1150" t="s">
        <v>7262</v>
      </c>
      <c r="K1270" s="1152">
        <v>4</v>
      </c>
      <c r="L1270" s="1151">
        <v>12</v>
      </c>
      <c r="M1270" s="1164">
        <v>20400</v>
      </c>
      <c r="N1270" s="1151">
        <v>1</v>
      </c>
      <c r="O1270" s="1152">
        <v>6</v>
      </c>
      <c r="P1270" s="1180">
        <v>10200</v>
      </c>
    </row>
    <row r="1271" spans="1:16" x14ac:dyDescent="0.2">
      <c r="A1271" s="1179" t="s">
        <v>3949</v>
      </c>
      <c r="B1271" s="1149" t="s">
        <v>13070</v>
      </c>
      <c r="C1271" s="1149" t="s">
        <v>65</v>
      </c>
      <c r="D1271" s="1150" t="s">
        <v>7265</v>
      </c>
      <c r="E1271" s="1164">
        <v>4400</v>
      </c>
      <c r="F1271" s="1151" t="s">
        <v>7266</v>
      </c>
      <c r="G1271" s="759" t="s">
        <v>7267</v>
      </c>
      <c r="H1271" s="1021" t="s">
        <v>7268</v>
      </c>
      <c r="I1271" s="1021" t="s">
        <v>4287</v>
      </c>
      <c r="J1271" s="1150" t="s">
        <v>7268</v>
      </c>
      <c r="K1271" s="1152">
        <v>2</v>
      </c>
      <c r="L1271" s="1151">
        <v>12</v>
      </c>
      <c r="M1271" s="1164">
        <v>52800</v>
      </c>
      <c r="N1271" s="1151">
        <v>1</v>
      </c>
      <c r="O1271" s="1152">
        <v>6</v>
      </c>
      <c r="P1271" s="1180">
        <v>26400</v>
      </c>
    </row>
    <row r="1272" spans="1:16" ht="22.5" x14ac:dyDescent="0.2">
      <c r="A1272" s="1179" t="s">
        <v>3949</v>
      </c>
      <c r="B1272" s="1149" t="s">
        <v>13070</v>
      </c>
      <c r="C1272" s="1149" t="s">
        <v>65</v>
      </c>
      <c r="D1272" s="1150" t="s">
        <v>5686</v>
      </c>
      <c r="E1272" s="1164">
        <v>4500</v>
      </c>
      <c r="F1272" s="1151" t="s">
        <v>7269</v>
      </c>
      <c r="G1272" s="759" t="s">
        <v>7270</v>
      </c>
      <c r="H1272" s="1021" t="s">
        <v>7271</v>
      </c>
      <c r="I1272" s="1021" t="s">
        <v>4274</v>
      </c>
      <c r="J1272" s="1150" t="s">
        <v>7271</v>
      </c>
      <c r="K1272" s="1152">
        <v>2</v>
      </c>
      <c r="L1272" s="1151">
        <v>12</v>
      </c>
      <c r="M1272" s="1164">
        <v>54000</v>
      </c>
      <c r="N1272" s="1151">
        <v>1</v>
      </c>
      <c r="O1272" s="1152">
        <v>6</v>
      </c>
      <c r="P1272" s="1180">
        <v>27000</v>
      </c>
    </row>
    <row r="1273" spans="1:16" x14ac:dyDescent="0.2">
      <c r="A1273" s="1179" t="s">
        <v>3949</v>
      </c>
      <c r="B1273" s="1149" t="s">
        <v>13070</v>
      </c>
      <c r="C1273" s="1149" t="s">
        <v>65</v>
      </c>
      <c r="D1273" s="1150" t="s">
        <v>7272</v>
      </c>
      <c r="E1273" s="1164">
        <v>3500</v>
      </c>
      <c r="F1273" s="1151" t="s">
        <v>7273</v>
      </c>
      <c r="G1273" s="759" t="s">
        <v>7274</v>
      </c>
      <c r="H1273" s="1021" t="s">
        <v>4337</v>
      </c>
      <c r="I1273" s="1021" t="s">
        <v>4274</v>
      </c>
      <c r="J1273" s="1150" t="s">
        <v>4337</v>
      </c>
      <c r="K1273" s="1152">
        <v>2</v>
      </c>
      <c r="L1273" s="1151">
        <v>12</v>
      </c>
      <c r="M1273" s="1164">
        <v>42000</v>
      </c>
      <c r="N1273" s="1151">
        <v>1</v>
      </c>
      <c r="O1273" s="1152">
        <v>6</v>
      </c>
      <c r="P1273" s="1180">
        <v>21000</v>
      </c>
    </row>
    <row r="1274" spans="1:16" x14ac:dyDescent="0.2">
      <c r="A1274" s="1179" t="s">
        <v>3949</v>
      </c>
      <c r="B1274" s="1149" t="s">
        <v>13070</v>
      </c>
      <c r="C1274" s="1149" t="s">
        <v>65</v>
      </c>
      <c r="D1274" s="1150" t="s">
        <v>7013</v>
      </c>
      <c r="E1274" s="1164">
        <v>1700</v>
      </c>
      <c r="F1274" s="1151" t="s">
        <v>7275</v>
      </c>
      <c r="G1274" s="759" t="s">
        <v>7276</v>
      </c>
      <c r="H1274" s="1021" t="s">
        <v>4422</v>
      </c>
      <c r="I1274" s="1021" t="s">
        <v>7025</v>
      </c>
      <c r="J1274" s="1150" t="s">
        <v>4422</v>
      </c>
      <c r="K1274" s="1152">
        <v>3</v>
      </c>
      <c r="L1274" s="1151">
        <v>9</v>
      </c>
      <c r="M1274" s="1164">
        <v>9520</v>
      </c>
      <c r="N1274" s="1151"/>
      <c r="O1274" s="1152"/>
      <c r="P1274" s="1180"/>
    </row>
    <row r="1275" spans="1:16" ht="33.75" x14ac:dyDescent="0.2">
      <c r="A1275" s="1179" t="s">
        <v>3949</v>
      </c>
      <c r="B1275" s="1149" t="s">
        <v>13070</v>
      </c>
      <c r="C1275" s="1149" t="s">
        <v>65</v>
      </c>
      <c r="D1275" s="1150" t="s">
        <v>7277</v>
      </c>
      <c r="E1275" s="1164">
        <v>2500</v>
      </c>
      <c r="F1275" s="1151" t="s">
        <v>7278</v>
      </c>
      <c r="G1275" s="759" t="s">
        <v>7279</v>
      </c>
      <c r="H1275" s="1021" t="s">
        <v>7156</v>
      </c>
      <c r="I1275" s="1021" t="s">
        <v>4274</v>
      </c>
      <c r="J1275" s="1150" t="s">
        <v>7280</v>
      </c>
      <c r="K1275" s="1152">
        <v>2</v>
      </c>
      <c r="L1275" s="1151">
        <v>12</v>
      </c>
      <c r="M1275" s="1164">
        <v>30000</v>
      </c>
      <c r="N1275" s="1151">
        <v>1</v>
      </c>
      <c r="O1275" s="1152">
        <v>6</v>
      </c>
      <c r="P1275" s="1180">
        <v>15000</v>
      </c>
    </row>
    <row r="1276" spans="1:16" x14ac:dyDescent="0.2">
      <c r="A1276" s="1179" t="s">
        <v>3949</v>
      </c>
      <c r="B1276" s="1149" t="s">
        <v>13070</v>
      </c>
      <c r="C1276" s="1149" t="s">
        <v>65</v>
      </c>
      <c r="D1276" s="1150" t="s">
        <v>7281</v>
      </c>
      <c r="E1276" s="1164">
        <v>2900</v>
      </c>
      <c r="F1276" s="1151" t="s">
        <v>7282</v>
      </c>
      <c r="G1276" s="759" t="s">
        <v>7283</v>
      </c>
      <c r="H1276" s="1021" t="s">
        <v>5657</v>
      </c>
      <c r="I1276" s="1021" t="s">
        <v>4274</v>
      </c>
      <c r="J1276" s="1150" t="s">
        <v>5657</v>
      </c>
      <c r="K1276" s="1152">
        <v>1</v>
      </c>
      <c r="L1276" s="1151">
        <v>2</v>
      </c>
      <c r="M1276" s="1164">
        <v>5800</v>
      </c>
      <c r="N1276" s="1151"/>
      <c r="O1276" s="1152"/>
      <c r="P1276" s="1180"/>
    </row>
    <row r="1277" spans="1:16" x14ac:dyDescent="0.2">
      <c r="A1277" s="1179" t="s">
        <v>3949</v>
      </c>
      <c r="B1277" s="1149" t="s">
        <v>13070</v>
      </c>
      <c r="C1277" s="1149" t="s">
        <v>65</v>
      </c>
      <c r="D1277" s="1150" t="s">
        <v>7040</v>
      </c>
      <c r="E1277" s="1164">
        <v>2200</v>
      </c>
      <c r="F1277" s="1151" t="s">
        <v>7284</v>
      </c>
      <c r="G1277" s="759" t="s">
        <v>7285</v>
      </c>
      <c r="H1277" s="1021" t="s">
        <v>7286</v>
      </c>
      <c r="I1277" s="1021" t="s">
        <v>4287</v>
      </c>
      <c r="J1277" s="1150" t="s">
        <v>7287</v>
      </c>
      <c r="K1277" s="1152">
        <v>2</v>
      </c>
      <c r="L1277" s="1151">
        <v>12</v>
      </c>
      <c r="M1277" s="1164">
        <v>26400</v>
      </c>
      <c r="N1277" s="1151">
        <v>1</v>
      </c>
      <c r="O1277" s="1152">
        <v>6</v>
      </c>
      <c r="P1277" s="1180">
        <v>13200</v>
      </c>
    </row>
    <row r="1278" spans="1:16" x14ac:dyDescent="0.2">
      <c r="A1278" s="1179" t="s">
        <v>3949</v>
      </c>
      <c r="B1278" s="1149" t="s">
        <v>13070</v>
      </c>
      <c r="C1278" s="1149" t="s">
        <v>65</v>
      </c>
      <c r="D1278" s="1150" t="s">
        <v>7058</v>
      </c>
      <c r="E1278" s="1164">
        <v>1900</v>
      </c>
      <c r="F1278" s="1151" t="s">
        <v>7288</v>
      </c>
      <c r="G1278" s="759" t="s">
        <v>7289</v>
      </c>
      <c r="H1278" s="1021" t="s">
        <v>4216</v>
      </c>
      <c r="I1278" s="1021" t="s">
        <v>4287</v>
      </c>
      <c r="J1278" s="1150" t="s">
        <v>4216</v>
      </c>
      <c r="K1278" s="1152">
        <v>2</v>
      </c>
      <c r="L1278" s="1151">
        <v>12</v>
      </c>
      <c r="M1278" s="1164">
        <v>22800</v>
      </c>
      <c r="N1278" s="1151">
        <v>1</v>
      </c>
      <c r="O1278" s="1152">
        <v>6</v>
      </c>
      <c r="P1278" s="1180">
        <v>11400</v>
      </c>
    </row>
    <row r="1279" spans="1:16" x14ac:dyDescent="0.2">
      <c r="A1279" s="1179" t="s">
        <v>3949</v>
      </c>
      <c r="B1279" s="1149" t="s">
        <v>13070</v>
      </c>
      <c r="C1279" s="1149" t="s">
        <v>65</v>
      </c>
      <c r="D1279" s="1150" t="s">
        <v>7013</v>
      </c>
      <c r="E1279" s="1164">
        <v>1700</v>
      </c>
      <c r="F1279" s="1151" t="s">
        <v>7290</v>
      </c>
      <c r="G1279" s="759" t="s">
        <v>7291</v>
      </c>
      <c r="H1279" s="1021" t="s">
        <v>7047</v>
      </c>
      <c r="I1279" s="1021" t="s">
        <v>4274</v>
      </c>
      <c r="J1279" s="1150" t="s">
        <v>4314</v>
      </c>
      <c r="K1279" s="1152">
        <v>2</v>
      </c>
      <c r="L1279" s="1151">
        <v>12</v>
      </c>
      <c r="M1279" s="1164">
        <v>20400</v>
      </c>
      <c r="N1279" s="1151">
        <v>1</v>
      </c>
      <c r="O1279" s="1152">
        <v>6</v>
      </c>
      <c r="P1279" s="1180">
        <v>10200</v>
      </c>
    </row>
    <row r="1280" spans="1:16" x14ac:dyDescent="0.2">
      <c r="A1280" s="1179" t="s">
        <v>3949</v>
      </c>
      <c r="B1280" s="1149" t="s">
        <v>13070</v>
      </c>
      <c r="C1280" s="1149" t="s">
        <v>65</v>
      </c>
      <c r="D1280" s="1150" t="s">
        <v>7013</v>
      </c>
      <c r="E1280" s="1164">
        <v>1700</v>
      </c>
      <c r="F1280" s="1151" t="s">
        <v>7292</v>
      </c>
      <c r="G1280" s="759" t="s">
        <v>7293</v>
      </c>
      <c r="H1280" s="1021" t="s">
        <v>7294</v>
      </c>
      <c r="I1280" s="1021" t="s">
        <v>4274</v>
      </c>
      <c r="J1280" s="1150" t="s">
        <v>7294</v>
      </c>
      <c r="K1280" s="1152">
        <v>2</v>
      </c>
      <c r="L1280" s="1151">
        <v>12</v>
      </c>
      <c r="M1280" s="1164">
        <v>20400</v>
      </c>
      <c r="N1280" s="1151">
        <v>1</v>
      </c>
      <c r="O1280" s="1152">
        <v>6</v>
      </c>
      <c r="P1280" s="1180">
        <v>10200</v>
      </c>
    </row>
    <row r="1281" spans="1:16" ht="22.5" x14ac:dyDescent="0.2">
      <c r="A1281" s="1179" t="s">
        <v>3949</v>
      </c>
      <c r="B1281" s="1149" t="s">
        <v>13070</v>
      </c>
      <c r="C1281" s="1149" t="s">
        <v>65</v>
      </c>
      <c r="D1281" s="1150" t="s">
        <v>7048</v>
      </c>
      <c r="E1281" s="1164">
        <v>1900</v>
      </c>
      <c r="F1281" s="1151" t="s">
        <v>7295</v>
      </c>
      <c r="G1281" s="759" t="s">
        <v>7296</v>
      </c>
      <c r="H1281" s="1021" t="s">
        <v>7297</v>
      </c>
      <c r="I1281" s="1021" t="s">
        <v>4287</v>
      </c>
      <c r="J1281" s="1150" t="s">
        <v>7298</v>
      </c>
      <c r="K1281" s="1152">
        <v>4</v>
      </c>
      <c r="L1281" s="1151">
        <v>12</v>
      </c>
      <c r="M1281" s="1164">
        <v>21280</v>
      </c>
      <c r="N1281" s="1151">
        <v>1</v>
      </c>
      <c r="O1281" s="1152">
        <v>6</v>
      </c>
      <c r="P1281" s="1180">
        <v>1266.6600000000001</v>
      </c>
    </row>
    <row r="1282" spans="1:16" ht="22.5" x14ac:dyDescent="0.2">
      <c r="A1282" s="1179" t="s">
        <v>3949</v>
      </c>
      <c r="B1282" s="1149" t="s">
        <v>13070</v>
      </c>
      <c r="C1282" s="1149" t="s">
        <v>65</v>
      </c>
      <c r="D1282" s="1150" t="s">
        <v>7299</v>
      </c>
      <c r="E1282" s="1164">
        <v>2100</v>
      </c>
      <c r="F1282" s="1151" t="s">
        <v>7300</v>
      </c>
      <c r="G1282" s="759" t="s">
        <v>7301</v>
      </c>
      <c r="H1282" s="1021" t="s">
        <v>4470</v>
      </c>
      <c r="I1282" s="1021" t="s">
        <v>4287</v>
      </c>
      <c r="J1282" s="1150" t="s">
        <v>4470</v>
      </c>
      <c r="K1282" s="1152">
        <v>2</v>
      </c>
      <c r="L1282" s="1151">
        <v>12</v>
      </c>
      <c r="M1282" s="1164">
        <v>25200</v>
      </c>
      <c r="N1282" s="1151"/>
      <c r="O1282" s="1152"/>
      <c r="P1282" s="1180"/>
    </row>
    <row r="1283" spans="1:16" ht="22.5" x14ac:dyDescent="0.2">
      <c r="A1283" s="1179" t="s">
        <v>3949</v>
      </c>
      <c r="B1283" s="1149" t="s">
        <v>13070</v>
      </c>
      <c r="C1283" s="1149" t="s">
        <v>65</v>
      </c>
      <c r="D1283" s="1150" t="s">
        <v>7013</v>
      </c>
      <c r="E1283" s="1164">
        <v>1700</v>
      </c>
      <c r="F1283" s="1151" t="s">
        <v>7302</v>
      </c>
      <c r="G1283" s="759" t="s">
        <v>7303</v>
      </c>
      <c r="H1283" s="1021" t="s">
        <v>4239</v>
      </c>
      <c r="I1283" s="1021" t="s">
        <v>4274</v>
      </c>
      <c r="J1283" s="1150" t="s">
        <v>4235</v>
      </c>
      <c r="K1283" s="1152">
        <v>2</v>
      </c>
      <c r="L1283" s="1151">
        <v>12</v>
      </c>
      <c r="M1283" s="1164">
        <v>20400</v>
      </c>
      <c r="N1283" s="1151">
        <v>1</v>
      </c>
      <c r="O1283" s="1152">
        <v>6</v>
      </c>
      <c r="P1283" s="1180">
        <v>10200</v>
      </c>
    </row>
    <row r="1284" spans="1:16" ht="22.5" x14ac:dyDescent="0.2">
      <c r="A1284" s="1179" t="s">
        <v>3949</v>
      </c>
      <c r="B1284" s="1149" t="s">
        <v>13070</v>
      </c>
      <c r="C1284" s="1149" t="s">
        <v>65</v>
      </c>
      <c r="D1284" s="1150" t="s">
        <v>7235</v>
      </c>
      <c r="E1284" s="1164">
        <v>3100</v>
      </c>
      <c r="F1284" s="1151" t="s">
        <v>7304</v>
      </c>
      <c r="G1284" s="759" t="s">
        <v>7305</v>
      </c>
      <c r="H1284" s="1021" t="s">
        <v>4466</v>
      </c>
      <c r="I1284" s="1021" t="s">
        <v>4274</v>
      </c>
      <c r="J1284" s="1150" t="s">
        <v>7306</v>
      </c>
      <c r="K1284" s="1152">
        <v>2</v>
      </c>
      <c r="L1284" s="1151">
        <v>12</v>
      </c>
      <c r="M1284" s="1164">
        <v>37200</v>
      </c>
      <c r="N1284" s="1151">
        <v>1</v>
      </c>
      <c r="O1284" s="1152">
        <v>6</v>
      </c>
      <c r="P1284" s="1180">
        <v>18600</v>
      </c>
    </row>
    <row r="1285" spans="1:16" x14ac:dyDescent="0.2">
      <c r="A1285" s="1179" t="s">
        <v>3949</v>
      </c>
      <c r="B1285" s="1149" t="s">
        <v>13070</v>
      </c>
      <c r="C1285" s="1149" t="s">
        <v>65</v>
      </c>
      <c r="D1285" s="1150" t="s">
        <v>7307</v>
      </c>
      <c r="E1285" s="1164">
        <v>2900</v>
      </c>
      <c r="F1285" s="1151" t="s">
        <v>7308</v>
      </c>
      <c r="G1285" s="759" t="s">
        <v>7309</v>
      </c>
      <c r="H1285" s="1021" t="s">
        <v>4314</v>
      </c>
      <c r="I1285" s="1021" t="s">
        <v>4287</v>
      </c>
      <c r="J1285" s="1150" t="s">
        <v>4314</v>
      </c>
      <c r="K1285" s="1152">
        <v>2</v>
      </c>
      <c r="L1285" s="1151">
        <v>12</v>
      </c>
      <c r="M1285" s="1164">
        <v>33833.33</v>
      </c>
      <c r="N1285" s="1151">
        <v>1</v>
      </c>
      <c r="O1285" s="1152">
        <v>6</v>
      </c>
      <c r="P1285" s="1180">
        <v>17400</v>
      </c>
    </row>
    <row r="1286" spans="1:16" x14ac:dyDescent="0.2">
      <c r="A1286" s="1179" t="s">
        <v>3949</v>
      </c>
      <c r="B1286" s="1149" t="s">
        <v>13070</v>
      </c>
      <c r="C1286" s="1149" t="s">
        <v>65</v>
      </c>
      <c r="D1286" s="1150" t="s">
        <v>7040</v>
      </c>
      <c r="E1286" s="1164">
        <v>2200</v>
      </c>
      <c r="F1286" s="1151" t="s">
        <v>7310</v>
      </c>
      <c r="G1286" s="759" t="s">
        <v>7311</v>
      </c>
      <c r="H1286" s="1021" t="s">
        <v>4211</v>
      </c>
      <c r="I1286" s="1021" t="s">
        <v>4274</v>
      </c>
      <c r="J1286" s="1150" t="s">
        <v>4211</v>
      </c>
      <c r="K1286" s="1152">
        <v>2</v>
      </c>
      <c r="L1286" s="1151">
        <v>12</v>
      </c>
      <c r="M1286" s="1164">
        <v>26400</v>
      </c>
      <c r="N1286" s="1151">
        <v>1</v>
      </c>
      <c r="O1286" s="1152">
        <v>6</v>
      </c>
      <c r="P1286" s="1180">
        <v>13200</v>
      </c>
    </row>
    <row r="1287" spans="1:16" ht="22.5" x14ac:dyDescent="0.2">
      <c r="A1287" s="1179" t="s">
        <v>3949</v>
      </c>
      <c r="B1287" s="1149" t="s">
        <v>13070</v>
      </c>
      <c r="C1287" s="1149" t="s">
        <v>65</v>
      </c>
      <c r="D1287" s="1150" t="s">
        <v>7312</v>
      </c>
      <c r="E1287" s="1164">
        <v>7000</v>
      </c>
      <c r="F1287" s="1151" t="s">
        <v>7313</v>
      </c>
      <c r="G1287" s="759" t="s">
        <v>7314</v>
      </c>
      <c r="H1287" s="1021" t="s">
        <v>4239</v>
      </c>
      <c r="I1287" s="1021" t="s">
        <v>7315</v>
      </c>
      <c r="J1287" s="1150" t="s">
        <v>4235</v>
      </c>
      <c r="K1287" s="1152">
        <v>2</v>
      </c>
      <c r="L1287" s="1151">
        <v>12</v>
      </c>
      <c r="M1287" s="1164">
        <v>84000</v>
      </c>
      <c r="N1287" s="1151">
        <v>1</v>
      </c>
      <c r="O1287" s="1152">
        <v>6</v>
      </c>
      <c r="P1287" s="1180">
        <v>42000</v>
      </c>
    </row>
    <row r="1288" spans="1:16" x14ac:dyDescent="0.2">
      <c r="A1288" s="1179" t="s">
        <v>3949</v>
      </c>
      <c r="B1288" s="1149" t="s">
        <v>13070</v>
      </c>
      <c r="C1288" s="1149" t="s">
        <v>65</v>
      </c>
      <c r="D1288" s="1150" t="s">
        <v>7316</v>
      </c>
      <c r="E1288" s="1164">
        <v>2200</v>
      </c>
      <c r="F1288" s="1151" t="s">
        <v>7317</v>
      </c>
      <c r="G1288" s="759" t="s">
        <v>7318</v>
      </c>
      <c r="H1288" s="1021" t="s">
        <v>4197</v>
      </c>
      <c r="I1288" s="1021" t="s">
        <v>4197</v>
      </c>
      <c r="J1288" s="1150" t="s">
        <v>4197</v>
      </c>
      <c r="K1288" s="1152">
        <v>2</v>
      </c>
      <c r="L1288" s="1151">
        <v>7</v>
      </c>
      <c r="M1288" s="1164">
        <v>11586.66</v>
      </c>
      <c r="N1288" s="1151">
        <v>1</v>
      </c>
      <c r="O1288" s="1152">
        <v>6</v>
      </c>
      <c r="P1288" s="1180">
        <v>13200</v>
      </c>
    </row>
    <row r="1289" spans="1:16" x14ac:dyDescent="0.2">
      <c r="A1289" s="1179" t="s">
        <v>3949</v>
      </c>
      <c r="B1289" s="1149" t="s">
        <v>13070</v>
      </c>
      <c r="C1289" s="1149" t="s">
        <v>65</v>
      </c>
      <c r="D1289" s="1150" t="s">
        <v>7319</v>
      </c>
      <c r="E1289" s="1164">
        <v>2100</v>
      </c>
      <c r="F1289" s="1151" t="s">
        <v>7320</v>
      </c>
      <c r="G1289" s="759" t="s">
        <v>7321</v>
      </c>
      <c r="H1289" s="1021" t="s">
        <v>4239</v>
      </c>
      <c r="I1289" s="1021" t="s">
        <v>4287</v>
      </c>
      <c r="J1289" s="1150" t="s">
        <v>4235</v>
      </c>
      <c r="K1289" s="1152">
        <v>2</v>
      </c>
      <c r="L1289" s="1151">
        <v>12</v>
      </c>
      <c r="M1289" s="1164">
        <v>25200</v>
      </c>
      <c r="N1289" s="1151">
        <v>1</v>
      </c>
      <c r="O1289" s="1152">
        <v>6</v>
      </c>
      <c r="P1289" s="1180">
        <v>12600</v>
      </c>
    </row>
    <row r="1290" spans="1:16" x14ac:dyDescent="0.2">
      <c r="A1290" s="1179" t="s">
        <v>3949</v>
      </c>
      <c r="B1290" s="1149" t="s">
        <v>13070</v>
      </c>
      <c r="C1290" s="1149" t="s">
        <v>65</v>
      </c>
      <c r="D1290" s="1150" t="s">
        <v>7026</v>
      </c>
      <c r="E1290" s="1164">
        <v>1600</v>
      </c>
      <c r="F1290" s="1151" t="s">
        <v>7322</v>
      </c>
      <c r="G1290" s="759" t="s">
        <v>7323</v>
      </c>
      <c r="H1290" s="1021" t="s">
        <v>22</v>
      </c>
      <c r="I1290" s="1021" t="s">
        <v>22</v>
      </c>
      <c r="J1290" s="1150" t="s">
        <v>22</v>
      </c>
      <c r="K1290" s="1152">
        <v>3</v>
      </c>
      <c r="L1290" s="1151">
        <v>12</v>
      </c>
      <c r="M1290" s="1164">
        <v>19200</v>
      </c>
      <c r="N1290" s="1151">
        <v>1</v>
      </c>
      <c r="O1290" s="1152">
        <v>6</v>
      </c>
      <c r="P1290" s="1180">
        <v>9600</v>
      </c>
    </row>
    <row r="1291" spans="1:16" x14ac:dyDescent="0.2">
      <c r="A1291" s="1179" t="s">
        <v>3949</v>
      </c>
      <c r="B1291" s="1149" t="s">
        <v>13070</v>
      </c>
      <c r="C1291" s="1149" t="s">
        <v>65</v>
      </c>
      <c r="D1291" s="1150" t="s">
        <v>7228</v>
      </c>
      <c r="E1291" s="1164">
        <v>1900</v>
      </c>
      <c r="F1291" s="1151" t="s">
        <v>7324</v>
      </c>
      <c r="G1291" s="759" t="s">
        <v>7325</v>
      </c>
      <c r="H1291" s="1021" t="s">
        <v>4878</v>
      </c>
      <c r="I1291" s="1021" t="s">
        <v>4287</v>
      </c>
      <c r="J1291" s="1150" t="s">
        <v>7166</v>
      </c>
      <c r="K1291" s="1152">
        <v>2</v>
      </c>
      <c r="L1291" s="1151">
        <v>12</v>
      </c>
      <c r="M1291" s="1164">
        <v>22800</v>
      </c>
      <c r="N1291" s="1151">
        <v>1</v>
      </c>
      <c r="O1291" s="1152">
        <v>6</v>
      </c>
      <c r="P1291" s="1180">
        <v>11400</v>
      </c>
    </row>
    <row r="1292" spans="1:16" x14ac:dyDescent="0.2">
      <c r="A1292" s="1179" t="s">
        <v>3949</v>
      </c>
      <c r="B1292" s="1149" t="s">
        <v>13070</v>
      </c>
      <c r="C1292" s="1149" t="s">
        <v>65</v>
      </c>
      <c r="D1292" s="1150" t="s">
        <v>7013</v>
      </c>
      <c r="E1292" s="1164">
        <v>1700</v>
      </c>
      <c r="F1292" s="1151" t="s">
        <v>7326</v>
      </c>
      <c r="G1292" s="759" t="s">
        <v>7327</v>
      </c>
      <c r="H1292" s="1021" t="s">
        <v>4267</v>
      </c>
      <c r="I1292" s="1021" t="s">
        <v>4274</v>
      </c>
      <c r="J1292" s="1150" t="s">
        <v>4267</v>
      </c>
      <c r="K1292" s="1152">
        <v>4</v>
      </c>
      <c r="L1292" s="1151">
        <v>12</v>
      </c>
      <c r="M1292" s="1164">
        <v>14903.33</v>
      </c>
      <c r="N1292" s="1151">
        <v>1</v>
      </c>
      <c r="O1292" s="1152">
        <v>7</v>
      </c>
      <c r="P1292" s="1180">
        <v>10200</v>
      </c>
    </row>
    <row r="1293" spans="1:16" ht="33.75" x14ac:dyDescent="0.2">
      <c r="A1293" s="1179" t="s">
        <v>3949</v>
      </c>
      <c r="B1293" s="1149" t="s">
        <v>13070</v>
      </c>
      <c r="C1293" s="1149" t="s">
        <v>65</v>
      </c>
      <c r="D1293" s="1150" t="s">
        <v>7048</v>
      </c>
      <c r="E1293" s="1164">
        <v>1900</v>
      </c>
      <c r="F1293" s="1151" t="s">
        <v>7328</v>
      </c>
      <c r="G1293" s="759" t="s">
        <v>7329</v>
      </c>
      <c r="H1293" s="1021" t="s">
        <v>7088</v>
      </c>
      <c r="I1293" s="1021" t="s">
        <v>4287</v>
      </c>
      <c r="J1293" s="1150" t="s">
        <v>4470</v>
      </c>
      <c r="K1293" s="1152">
        <v>4</v>
      </c>
      <c r="L1293" s="1151">
        <v>12</v>
      </c>
      <c r="M1293" s="1164">
        <v>22800</v>
      </c>
      <c r="N1293" s="1151">
        <v>1</v>
      </c>
      <c r="O1293" s="1152">
        <v>6</v>
      </c>
      <c r="P1293" s="1180">
        <v>11400</v>
      </c>
    </row>
    <row r="1294" spans="1:16" x14ac:dyDescent="0.2">
      <c r="A1294" s="1179" t="s">
        <v>3949</v>
      </c>
      <c r="B1294" s="1149" t="s">
        <v>13070</v>
      </c>
      <c r="C1294" s="1149" t="s">
        <v>65</v>
      </c>
      <c r="D1294" s="1150" t="s">
        <v>7153</v>
      </c>
      <c r="E1294" s="1164">
        <v>1750</v>
      </c>
      <c r="F1294" s="1151" t="s">
        <v>7330</v>
      </c>
      <c r="G1294" s="759" t="s">
        <v>7331</v>
      </c>
      <c r="H1294" s="1021" t="s">
        <v>4239</v>
      </c>
      <c r="I1294" s="1021" t="s">
        <v>4287</v>
      </c>
      <c r="J1294" s="1150" t="s">
        <v>4235</v>
      </c>
      <c r="K1294" s="1152">
        <v>2</v>
      </c>
      <c r="L1294" s="1151">
        <v>12</v>
      </c>
      <c r="M1294" s="1164">
        <v>21000</v>
      </c>
      <c r="N1294" s="1151">
        <v>1</v>
      </c>
      <c r="O1294" s="1152">
        <v>6</v>
      </c>
      <c r="P1294" s="1180">
        <v>10500</v>
      </c>
    </row>
    <row r="1295" spans="1:16" ht="22.5" x14ac:dyDescent="0.2">
      <c r="A1295" s="1179" t="s">
        <v>3949</v>
      </c>
      <c r="B1295" s="1149" t="s">
        <v>13070</v>
      </c>
      <c r="C1295" s="1149" t="s">
        <v>65</v>
      </c>
      <c r="D1295" s="1150" t="s">
        <v>7332</v>
      </c>
      <c r="E1295" s="1164">
        <v>1800</v>
      </c>
      <c r="F1295" s="1151" t="s">
        <v>7333</v>
      </c>
      <c r="G1295" s="759" t="s">
        <v>7334</v>
      </c>
      <c r="H1295" s="1021" t="s">
        <v>7139</v>
      </c>
      <c r="I1295" s="1021" t="s">
        <v>7233</v>
      </c>
      <c r="J1295" s="1150" t="s">
        <v>7335</v>
      </c>
      <c r="K1295" s="1152">
        <v>2</v>
      </c>
      <c r="L1295" s="1151">
        <v>12</v>
      </c>
      <c r="M1295" s="1164">
        <v>21600</v>
      </c>
      <c r="N1295" s="1151">
        <v>1</v>
      </c>
      <c r="O1295" s="1152">
        <v>6</v>
      </c>
      <c r="P1295" s="1180">
        <v>10800</v>
      </c>
    </row>
    <row r="1296" spans="1:16" x14ac:dyDescent="0.2">
      <c r="A1296" s="1179" t="s">
        <v>3949</v>
      </c>
      <c r="B1296" s="1149" t="s">
        <v>13070</v>
      </c>
      <c r="C1296" s="1149" t="s">
        <v>65</v>
      </c>
      <c r="D1296" s="1150" t="s">
        <v>7336</v>
      </c>
      <c r="E1296" s="1164">
        <v>2700</v>
      </c>
      <c r="F1296" s="1151" t="s">
        <v>7337</v>
      </c>
      <c r="G1296" s="759" t="s">
        <v>7338</v>
      </c>
      <c r="H1296" s="1021" t="s">
        <v>4197</v>
      </c>
      <c r="I1296" s="1021" t="s">
        <v>4197</v>
      </c>
      <c r="J1296" s="1150" t="s">
        <v>4197</v>
      </c>
      <c r="K1296" s="1152">
        <v>2</v>
      </c>
      <c r="L1296" s="1151">
        <v>12</v>
      </c>
      <c r="M1296" s="1164">
        <v>32400</v>
      </c>
      <c r="N1296" s="1151">
        <v>1</v>
      </c>
      <c r="O1296" s="1152">
        <v>6</v>
      </c>
      <c r="P1296" s="1180">
        <v>16200</v>
      </c>
    </row>
    <row r="1297" spans="1:16" x14ac:dyDescent="0.2">
      <c r="A1297" s="1179" t="s">
        <v>3949</v>
      </c>
      <c r="B1297" s="1149" t="s">
        <v>13070</v>
      </c>
      <c r="C1297" s="1149" t="s">
        <v>65</v>
      </c>
      <c r="D1297" s="1150" t="s">
        <v>7339</v>
      </c>
      <c r="E1297" s="1164">
        <v>2100</v>
      </c>
      <c r="F1297" s="1151" t="s">
        <v>7340</v>
      </c>
      <c r="G1297" s="759" t="s">
        <v>7341</v>
      </c>
      <c r="H1297" s="1021" t="s">
        <v>7342</v>
      </c>
      <c r="I1297" s="1021" t="s">
        <v>4274</v>
      </c>
      <c r="J1297" s="1150" t="s">
        <v>7342</v>
      </c>
      <c r="K1297" s="1152">
        <v>2</v>
      </c>
      <c r="L1297" s="1151">
        <v>12</v>
      </c>
      <c r="M1297" s="1164">
        <v>25200</v>
      </c>
      <c r="N1297" s="1151">
        <v>1</v>
      </c>
      <c r="O1297" s="1152">
        <v>6</v>
      </c>
      <c r="P1297" s="1180">
        <v>12600</v>
      </c>
    </row>
    <row r="1298" spans="1:16" ht="22.5" x14ac:dyDescent="0.2">
      <c r="A1298" s="1179" t="s">
        <v>3949</v>
      </c>
      <c r="B1298" s="1149" t="s">
        <v>13070</v>
      </c>
      <c r="C1298" s="1149" t="s">
        <v>65</v>
      </c>
      <c r="D1298" s="1150" t="s">
        <v>7343</v>
      </c>
      <c r="E1298" s="1164">
        <v>2500</v>
      </c>
      <c r="F1298" s="1151" t="s">
        <v>7344</v>
      </c>
      <c r="G1298" s="759" t="s">
        <v>7345</v>
      </c>
      <c r="H1298" s="1021" t="s">
        <v>4226</v>
      </c>
      <c r="I1298" s="1021" t="s">
        <v>4274</v>
      </c>
      <c r="J1298" s="1150" t="s">
        <v>4226</v>
      </c>
      <c r="K1298" s="1152">
        <v>2</v>
      </c>
      <c r="L1298" s="1151">
        <v>12</v>
      </c>
      <c r="M1298" s="1164">
        <v>30000</v>
      </c>
      <c r="N1298" s="1151">
        <v>1</v>
      </c>
      <c r="O1298" s="1152">
        <v>6</v>
      </c>
      <c r="P1298" s="1180">
        <v>15000</v>
      </c>
    </row>
    <row r="1299" spans="1:16" x14ac:dyDescent="0.2">
      <c r="A1299" s="1179" t="s">
        <v>3949</v>
      </c>
      <c r="B1299" s="1149" t="s">
        <v>13070</v>
      </c>
      <c r="C1299" s="1149" t="s">
        <v>65</v>
      </c>
      <c r="D1299" s="1150" t="s">
        <v>7053</v>
      </c>
      <c r="E1299" s="1164">
        <v>1700</v>
      </c>
      <c r="F1299" s="1151" t="s">
        <v>7346</v>
      </c>
      <c r="G1299" s="759" t="s">
        <v>7347</v>
      </c>
      <c r="H1299" s="1021" t="s">
        <v>6050</v>
      </c>
      <c r="I1299" s="1021" t="s">
        <v>4274</v>
      </c>
      <c r="J1299" s="1150" t="s">
        <v>6050</v>
      </c>
      <c r="K1299" s="1152">
        <v>4</v>
      </c>
      <c r="L1299" s="1151">
        <v>12</v>
      </c>
      <c r="M1299" s="1164">
        <v>20400</v>
      </c>
      <c r="N1299" s="1151">
        <v>1</v>
      </c>
      <c r="O1299" s="1152">
        <v>6</v>
      </c>
      <c r="P1299" s="1180">
        <v>10200</v>
      </c>
    </row>
    <row r="1300" spans="1:16" ht="22.5" x14ac:dyDescent="0.2">
      <c r="A1300" s="1179" t="s">
        <v>3949</v>
      </c>
      <c r="B1300" s="1149" t="s">
        <v>13070</v>
      </c>
      <c r="C1300" s="1149" t="s">
        <v>65</v>
      </c>
      <c r="D1300" s="1150" t="s">
        <v>7348</v>
      </c>
      <c r="E1300" s="1164">
        <v>1850</v>
      </c>
      <c r="F1300" s="1151" t="s">
        <v>7349</v>
      </c>
      <c r="G1300" s="759" t="s">
        <v>7350</v>
      </c>
      <c r="H1300" s="1021" t="s">
        <v>7139</v>
      </c>
      <c r="I1300" s="1021" t="s">
        <v>7025</v>
      </c>
      <c r="J1300" s="1150" t="s">
        <v>5629</v>
      </c>
      <c r="K1300" s="1152">
        <v>2</v>
      </c>
      <c r="L1300" s="1151">
        <v>12</v>
      </c>
      <c r="M1300" s="1164">
        <v>22200</v>
      </c>
      <c r="N1300" s="1151">
        <v>1</v>
      </c>
      <c r="O1300" s="1152">
        <v>6</v>
      </c>
      <c r="P1300" s="1180">
        <v>11100</v>
      </c>
    </row>
    <row r="1301" spans="1:16" ht="22.5" x14ac:dyDescent="0.2">
      <c r="A1301" s="1179" t="s">
        <v>3949</v>
      </c>
      <c r="B1301" s="1149" t="s">
        <v>13070</v>
      </c>
      <c r="C1301" s="1149" t="s">
        <v>65</v>
      </c>
      <c r="D1301" s="1150" t="s">
        <v>7351</v>
      </c>
      <c r="E1301" s="1164">
        <v>3100</v>
      </c>
      <c r="F1301" s="1151" t="s">
        <v>7352</v>
      </c>
      <c r="G1301" s="759" t="s">
        <v>7353</v>
      </c>
      <c r="H1301" s="1021" t="s">
        <v>7354</v>
      </c>
      <c r="I1301" s="1021" t="s">
        <v>4274</v>
      </c>
      <c r="J1301" s="1150" t="s">
        <v>7354</v>
      </c>
      <c r="K1301" s="1152">
        <v>2</v>
      </c>
      <c r="L1301" s="1151">
        <v>12</v>
      </c>
      <c r="M1301" s="1164">
        <v>37200</v>
      </c>
      <c r="N1301" s="1151">
        <v>1</v>
      </c>
      <c r="O1301" s="1152">
        <v>6</v>
      </c>
      <c r="P1301" s="1180">
        <v>18600</v>
      </c>
    </row>
    <row r="1302" spans="1:16" x14ac:dyDescent="0.2">
      <c r="A1302" s="1179" t="s">
        <v>3949</v>
      </c>
      <c r="B1302" s="1149" t="s">
        <v>13070</v>
      </c>
      <c r="C1302" s="1149" t="s">
        <v>65</v>
      </c>
      <c r="D1302" s="1150" t="s">
        <v>7026</v>
      </c>
      <c r="E1302" s="1164">
        <v>1600</v>
      </c>
      <c r="F1302" s="1151" t="s">
        <v>7355</v>
      </c>
      <c r="G1302" s="759" t="s">
        <v>7356</v>
      </c>
      <c r="H1302" s="1021" t="s">
        <v>22</v>
      </c>
      <c r="I1302" s="1021" t="s">
        <v>22</v>
      </c>
      <c r="J1302" s="1150" t="s">
        <v>22</v>
      </c>
      <c r="K1302" s="1152">
        <v>2</v>
      </c>
      <c r="L1302" s="1151">
        <v>12</v>
      </c>
      <c r="M1302" s="1164">
        <v>19200</v>
      </c>
      <c r="N1302" s="1151">
        <v>1</v>
      </c>
      <c r="O1302" s="1152">
        <v>6</v>
      </c>
      <c r="P1302" s="1180">
        <v>9600</v>
      </c>
    </row>
    <row r="1303" spans="1:16" ht="22.5" x14ac:dyDescent="0.2">
      <c r="A1303" s="1179" t="s">
        <v>3949</v>
      </c>
      <c r="B1303" s="1149" t="s">
        <v>13070</v>
      </c>
      <c r="C1303" s="1149" t="s">
        <v>65</v>
      </c>
      <c r="D1303" s="1150" t="s">
        <v>7357</v>
      </c>
      <c r="E1303" s="1164">
        <v>2500</v>
      </c>
      <c r="F1303" s="1151" t="s">
        <v>7358</v>
      </c>
      <c r="G1303" s="759" t="s">
        <v>7359</v>
      </c>
      <c r="H1303" s="1021" t="s">
        <v>7360</v>
      </c>
      <c r="I1303" s="1021" t="s">
        <v>7233</v>
      </c>
      <c r="J1303" s="1150" t="s">
        <v>7361</v>
      </c>
      <c r="K1303" s="1152">
        <v>2</v>
      </c>
      <c r="L1303" s="1151">
        <v>12</v>
      </c>
      <c r="M1303" s="1164">
        <v>30000</v>
      </c>
      <c r="N1303" s="1151">
        <v>1</v>
      </c>
      <c r="O1303" s="1152">
        <v>6</v>
      </c>
      <c r="P1303" s="1180">
        <v>15000</v>
      </c>
    </row>
    <row r="1304" spans="1:16" x14ac:dyDescent="0.2">
      <c r="A1304" s="1179" t="s">
        <v>3949</v>
      </c>
      <c r="B1304" s="1149" t="s">
        <v>13070</v>
      </c>
      <c r="C1304" s="1149" t="s">
        <v>65</v>
      </c>
      <c r="D1304" s="1150" t="s">
        <v>7362</v>
      </c>
      <c r="E1304" s="1164">
        <v>4000</v>
      </c>
      <c r="F1304" s="1151" t="s">
        <v>7363</v>
      </c>
      <c r="G1304" s="759" t="s">
        <v>7364</v>
      </c>
      <c r="H1304" s="1021" t="s">
        <v>4211</v>
      </c>
      <c r="I1304" s="1021" t="s">
        <v>4287</v>
      </c>
      <c r="J1304" s="1150" t="s">
        <v>4211</v>
      </c>
      <c r="K1304" s="1152">
        <v>2</v>
      </c>
      <c r="L1304" s="1151">
        <v>12</v>
      </c>
      <c r="M1304" s="1164">
        <v>48000</v>
      </c>
      <c r="N1304" s="1151">
        <v>1</v>
      </c>
      <c r="O1304" s="1152">
        <v>6</v>
      </c>
      <c r="P1304" s="1180">
        <v>24000</v>
      </c>
    </row>
    <row r="1305" spans="1:16" x14ac:dyDescent="0.2">
      <c r="A1305" s="1179" t="s">
        <v>3949</v>
      </c>
      <c r="B1305" s="1149" t="s">
        <v>13070</v>
      </c>
      <c r="C1305" s="1149" t="s">
        <v>65</v>
      </c>
      <c r="D1305" s="1150" t="s">
        <v>7365</v>
      </c>
      <c r="E1305" s="1164">
        <v>2100</v>
      </c>
      <c r="F1305" s="1151" t="s">
        <v>7366</v>
      </c>
      <c r="G1305" s="759" t="s">
        <v>7367</v>
      </c>
      <c r="H1305" s="1021" t="s">
        <v>4239</v>
      </c>
      <c r="I1305" s="1021" t="s">
        <v>4287</v>
      </c>
      <c r="J1305" s="1150" t="s">
        <v>4235</v>
      </c>
      <c r="K1305" s="1152">
        <v>2</v>
      </c>
      <c r="L1305" s="1151">
        <v>12</v>
      </c>
      <c r="M1305" s="1164">
        <v>25200</v>
      </c>
      <c r="N1305" s="1151">
        <v>1</v>
      </c>
      <c r="O1305" s="1152">
        <v>6</v>
      </c>
      <c r="P1305" s="1180">
        <v>12600</v>
      </c>
    </row>
    <row r="1306" spans="1:16" x14ac:dyDescent="0.2">
      <c r="A1306" s="1179" t="s">
        <v>3949</v>
      </c>
      <c r="B1306" s="1149" t="s">
        <v>13070</v>
      </c>
      <c r="C1306" s="1149" t="s">
        <v>65</v>
      </c>
      <c r="D1306" s="1150" t="s">
        <v>7058</v>
      </c>
      <c r="E1306" s="1164">
        <v>1900</v>
      </c>
      <c r="F1306" s="1151" t="s">
        <v>7368</v>
      </c>
      <c r="G1306" s="759" t="s">
        <v>7369</v>
      </c>
      <c r="H1306" s="1021" t="s">
        <v>4239</v>
      </c>
      <c r="I1306" s="1021" t="s">
        <v>4287</v>
      </c>
      <c r="J1306" s="1150" t="s">
        <v>4235</v>
      </c>
      <c r="K1306" s="1152">
        <v>2</v>
      </c>
      <c r="L1306" s="1151">
        <v>12</v>
      </c>
      <c r="M1306" s="1164">
        <v>22800</v>
      </c>
      <c r="N1306" s="1151">
        <v>1</v>
      </c>
      <c r="O1306" s="1152">
        <v>6</v>
      </c>
      <c r="P1306" s="1180">
        <v>11400</v>
      </c>
    </row>
    <row r="1307" spans="1:16" x14ac:dyDescent="0.2">
      <c r="A1307" s="1179" t="s">
        <v>3949</v>
      </c>
      <c r="B1307" s="1149" t="s">
        <v>13070</v>
      </c>
      <c r="C1307" s="1149" t="s">
        <v>65</v>
      </c>
      <c r="D1307" s="1150" t="s">
        <v>7370</v>
      </c>
      <c r="E1307" s="1164">
        <v>3400</v>
      </c>
      <c r="F1307" s="1151" t="s">
        <v>7371</v>
      </c>
      <c r="G1307" s="759" t="s">
        <v>7372</v>
      </c>
      <c r="H1307" s="1021" t="s">
        <v>4466</v>
      </c>
      <c r="I1307" s="1021" t="s">
        <v>4287</v>
      </c>
      <c r="J1307" s="1150" t="s">
        <v>7373</v>
      </c>
      <c r="K1307" s="1152">
        <v>2</v>
      </c>
      <c r="L1307" s="1151">
        <v>12</v>
      </c>
      <c r="M1307" s="1164">
        <v>40800</v>
      </c>
      <c r="N1307" s="1151">
        <v>1</v>
      </c>
      <c r="O1307" s="1152">
        <v>6</v>
      </c>
      <c r="P1307" s="1180">
        <v>20400</v>
      </c>
    </row>
    <row r="1308" spans="1:16" x14ac:dyDescent="0.2">
      <c r="A1308" s="1179" t="s">
        <v>3949</v>
      </c>
      <c r="B1308" s="1149" t="s">
        <v>13070</v>
      </c>
      <c r="C1308" s="1149" t="s">
        <v>65</v>
      </c>
      <c r="D1308" s="1150" t="s">
        <v>7228</v>
      </c>
      <c r="E1308" s="1164">
        <v>1900</v>
      </c>
      <c r="F1308" s="1151" t="s">
        <v>7374</v>
      </c>
      <c r="G1308" s="759" t="s">
        <v>7375</v>
      </c>
      <c r="H1308" s="1021" t="s">
        <v>4267</v>
      </c>
      <c r="I1308" s="1021" t="s">
        <v>4274</v>
      </c>
      <c r="J1308" s="1150" t="s">
        <v>4267</v>
      </c>
      <c r="K1308" s="1152">
        <v>2</v>
      </c>
      <c r="L1308" s="1151">
        <v>6</v>
      </c>
      <c r="M1308" s="1164">
        <v>11400</v>
      </c>
      <c r="N1308" s="1151"/>
      <c r="O1308" s="1152"/>
      <c r="P1308" s="1180"/>
    </row>
    <row r="1309" spans="1:16" x14ac:dyDescent="0.2">
      <c r="A1309" s="1179" t="s">
        <v>3949</v>
      </c>
      <c r="B1309" s="1149" t="s">
        <v>13070</v>
      </c>
      <c r="C1309" s="1149" t="s">
        <v>65</v>
      </c>
      <c r="D1309" s="1150" t="s">
        <v>7094</v>
      </c>
      <c r="E1309" s="1164">
        <v>1700</v>
      </c>
      <c r="F1309" s="1151" t="s">
        <v>7376</v>
      </c>
      <c r="G1309" s="759" t="s">
        <v>7377</v>
      </c>
      <c r="H1309" s="1021" t="s">
        <v>7378</v>
      </c>
      <c r="I1309" s="1021" t="s">
        <v>7025</v>
      </c>
      <c r="J1309" s="1150" t="s">
        <v>7378</v>
      </c>
      <c r="K1309" s="1152">
        <v>1</v>
      </c>
      <c r="L1309" s="1151">
        <v>1</v>
      </c>
      <c r="M1309" s="1164">
        <v>1700</v>
      </c>
      <c r="N1309" s="1151"/>
      <c r="O1309" s="1152"/>
      <c r="P1309" s="1180"/>
    </row>
    <row r="1310" spans="1:16" x14ac:dyDescent="0.2">
      <c r="A1310" s="1179" t="s">
        <v>3949</v>
      </c>
      <c r="B1310" s="1149" t="s">
        <v>13070</v>
      </c>
      <c r="C1310" s="1149" t="s">
        <v>65</v>
      </c>
      <c r="D1310" s="1150" t="s">
        <v>7379</v>
      </c>
      <c r="E1310" s="1164">
        <v>2450</v>
      </c>
      <c r="F1310" s="1151" t="s">
        <v>7380</v>
      </c>
      <c r="G1310" s="759" t="s">
        <v>7381</v>
      </c>
      <c r="H1310" s="1021" t="s">
        <v>4239</v>
      </c>
      <c r="I1310" s="1021" t="s">
        <v>4287</v>
      </c>
      <c r="J1310" s="1150" t="s">
        <v>4235</v>
      </c>
      <c r="K1310" s="1152">
        <v>2</v>
      </c>
      <c r="L1310" s="1151">
        <v>8</v>
      </c>
      <c r="M1310" s="1164">
        <v>19600</v>
      </c>
      <c r="N1310" s="1151"/>
      <c r="O1310" s="1152"/>
      <c r="P1310" s="1180"/>
    </row>
    <row r="1311" spans="1:16" ht="22.5" x14ac:dyDescent="0.2">
      <c r="A1311" s="1179" t="s">
        <v>3949</v>
      </c>
      <c r="B1311" s="1149" t="s">
        <v>13070</v>
      </c>
      <c r="C1311" s="1149" t="s">
        <v>65</v>
      </c>
      <c r="D1311" s="1150" t="s">
        <v>7021</v>
      </c>
      <c r="E1311" s="1164">
        <v>1750</v>
      </c>
      <c r="F1311" s="1151" t="s">
        <v>7382</v>
      </c>
      <c r="G1311" s="759" t="s">
        <v>7383</v>
      </c>
      <c r="H1311" s="1021" t="s">
        <v>4878</v>
      </c>
      <c r="I1311" s="1021" t="s">
        <v>4287</v>
      </c>
      <c r="J1311" s="1150" t="s">
        <v>7099</v>
      </c>
      <c r="K1311" s="1152">
        <v>4</v>
      </c>
      <c r="L1311" s="1151">
        <v>12</v>
      </c>
      <c r="M1311" s="1164">
        <v>21000</v>
      </c>
      <c r="N1311" s="1151"/>
      <c r="O1311" s="1152"/>
      <c r="P1311" s="1180"/>
    </row>
    <row r="1312" spans="1:16" ht="22.5" x14ac:dyDescent="0.2">
      <c r="A1312" s="1179" t="s">
        <v>3949</v>
      </c>
      <c r="B1312" s="1149" t="s">
        <v>13070</v>
      </c>
      <c r="C1312" s="1149" t="s">
        <v>65</v>
      </c>
      <c r="D1312" s="1150" t="s">
        <v>7228</v>
      </c>
      <c r="E1312" s="1164">
        <v>1900</v>
      </c>
      <c r="F1312" s="1151" t="s">
        <v>7384</v>
      </c>
      <c r="G1312" s="759" t="s">
        <v>7385</v>
      </c>
      <c r="H1312" s="1021" t="s">
        <v>7386</v>
      </c>
      <c r="I1312" s="1021" t="s">
        <v>4274</v>
      </c>
      <c r="J1312" s="1150" t="s">
        <v>7387</v>
      </c>
      <c r="K1312" s="1152">
        <v>2</v>
      </c>
      <c r="L1312" s="1151">
        <v>12</v>
      </c>
      <c r="M1312" s="1164">
        <v>22800</v>
      </c>
      <c r="N1312" s="1151"/>
      <c r="O1312" s="1152"/>
      <c r="P1312" s="1180"/>
    </row>
    <row r="1313" spans="1:16" ht="22.5" x14ac:dyDescent="0.2">
      <c r="A1313" s="1179" t="s">
        <v>3949</v>
      </c>
      <c r="B1313" s="1149" t="s">
        <v>13070</v>
      </c>
      <c r="C1313" s="1149" t="s">
        <v>65</v>
      </c>
      <c r="D1313" s="1150" t="s">
        <v>7192</v>
      </c>
      <c r="E1313" s="1164">
        <v>3100</v>
      </c>
      <c r="F1313" s="1151" t="s">
        <v>7388</v>
      </c>
      <c r="G1313" s="759" t="s">
        <v>7389</v>
      </c>
      <c r="H1313" s="1021" t="s">
        <v>4653</v>
      </c>
      <c r="I1313" s="1021" t="s">
        <v>4287</v>
      </c>
      <c r="J1313" s="1150" t="s">
        <v>4654</v>
      </c>
      <c r="K1313" s="1152">
        <v>2</v>
      </c>
      <c r="L1313" s="1151">
        <v>12</v>
      </c>
      <c r="M1313" s="1164">
        <v>37200</v>
      </c>
      <c r="N1313" s="1151">
        <v>1</v>
      </c>
      <c r="O1313" s="1152">
        <v>6</v>
      </c>
      <c r="P1313" s="1180">
        <v>18600</v>
      </c>
    </row>
    <row r="1314" spans="1:16" ht="22.5" x14ac:dyDescent="0.2">
      <c r="A1314" s="1179" t="s">
        <v>3949</v>
      </c>
      <c r="B1314" s="1149" t="s">
        <v>13070</v>
      </c>
      <c r="C1314" s="1149" t="s">
        <v>65</v>
      </c>
      <c r="D1314" s="1150" t="s">
        <v>7013</v>
      </c>
      <c r="E1314" s="1164">
        <v>1700</v>
      </c>
      <c r="F1314" s="1151" t="s">
        <v>7390</v>
      </c>
      <c r="G1314" s="759" t="s">
        <v>7391</v>
      </c>
      <c r="H1314" s="1021" t="s">
        <v>4470</v>
      </c>
      <c r="I1314" s="1021" t="s">
        <v>4287</v>
      </c>
      <c r="J1314" s="1150" t="s">
        <v>4470</v>
      </c>
      <c r="K1314" s="1152">
        <v>2</v>
      </c>
      <c r="L1314" s="1151">
        <v>12</v>
      </c>
      <c r="M1314" s="1164">
        <v>20400</v>
      </c>
      <c r="N1314" s="1151"/>
      <c r="O1314" s="1152"/>
      <c r="P1314" s="1180"/>
    </row>
    <row r="1315" spans="1:16" ht="22.5" x14ac:dyDescent="0.2">
      <c r="A1315" s="1179" t="s">
        <v>3949</v>
      </c>
      <c r="B1315" s="1149" t="s">
        <v>13070</v>
      </c>
      <c r="C1315" s="1149" t="s">
        <v>65</v>
      </c>
      <c r="D1315" s="1150" t="s">
        <v>7217</v>
      </c>
      <c r="E1315" s="1164">
        <v>1600</v>
      </c>
      <c r="F1315" s="1151" t="s">
        <v>7392</v>
      </c>
      <c r="G1315" s="759" t="s">
        <v>7393</v>
      </c>
      <c r="H1315" s="1021" t="s">
        <v>7394</v>
      </c>
      <c r="I1315" s="1021" t="s">
        <v>4287</v>
      </c>
      <c r="J1315" s="1150" t="s">
        <v>7395</v>
      </c>
      <c r="K1315" s="1152">
        <v>2</v>
      </c>
      <c r="L1315" s="1151">
        <v>12</v>
      </c>
      <c r="M1315" s="1164">
        <v>19200</v>
      </c>
      <c r="N1315" s="1151">
        <v>1</v>
      </c>
      <c r="O1315" s="1152">
        <v>6</v>
      </c>
      <c r="P1315" s="1180">
        <v>9600</v>
      </c>
    </row>
    <row r="1316" spans="1:16" ht="22.5" x14ac:dyDescent="0.2">
      <c r="A1316" s="1179" t="s">
        <v>3949</v>
      </c>
      <c r="B1316" s="1149" t="s">
        <v>13070</v>
      </c>
      <c r="C1316" s="1149" t="s">
        <v>65</v>
      </c>
      <c r="D1316" s="1150" t="s">
        <v>7201</v>
      </c>
      <c r="E1316" s="1164">
        <v>1850</v>
      </c>
      <c r="F1316" s="1151" t="s">
        <v>7396</v>
      </c>
      <c r="G1316" s="759" t="s">
        <v>7397</v>
      </c>
      <c r="H1316" s="1021" t="s">
        <v>4452</v>
      </c>
      <c r="I1316" s="1021" t="s">
        <v>7025</v>
      </c>
      <c r="J1316" s="1150" t="s">
        <v>5652</v>
      </c>
      <c r="K1316" s="1152">
        <v>2</v>
      </c>
      <c r="L1316" s="1151">
        <v>12</v>
      </c>
      <c r="M1316" s="1164">
        <v>22200</v>
      </c>
      <c r="N1316" s="1151">
        <v>1</v>
      </c>
      <c r="O1316" s="1152">
        <v>6</v>
      </c>
      <c r="P1316" s="1180">
        <v>11100</v>
      </c>
    </row>
    <row r="1317" spans="1:16" x14ac:dyDescent="0.2">
      <c r="A1317" s="1179" t="s">
        <v>3949</v>
      </c>
      <c r="B1317" s="1149" t="s">
        <v>13070</v>
      </c>
      <c r="C1317" s="1149" t="s">
        <v>65</v>
      </c>
      <c r="D1317" s="1150" t="s">
        <v>7053</v>
      </c>
      <c r="E1317" s="1164">
        <v>1700</v>
      </c>
      <c r="F1317" s="1151" t="s">
        <v>7398</v>
      </c>
      <c r="G1317" s="759" t="s">
        <v>7399</v>
      </c>
      <c r="H1317" s="1021" t="s">
        <v>4239</v>
      </c>
      <c r="I1317" s="1021" t="s">
        <v>4287</v>
      </c>
      <c r="J1317" s="1150" t="s">
        <v>4235</v>
      </c>
      <c r="K1317" s="1152">
        <v>4</v>
      </c>
      <c r="L1317" s="1151">
        <v>12</v>
      </c>
      <c r="M1317" s="1164">
        <v>17000</v>
      </c>
      <c r="N1317" s="1151">
        <v>1</v>
      </c>
      <c r="O1317" s="1152">
        <v>1</v>
      </c>
      <c r="P1317" s="1180">
        <v>1360</v>
      </c>
    </row>
    <row r="1318" spans="1:16" x14ac:dyDescent="0.2">
      <c r="A1318" s="1179" t="s">
        <v>3949</v>
      </c>
      <c r="B1318" s="1149" t="s">
        <v>13070</v>
      </c>
      <c r="C1318" s="1149" t="s">
        <v>65</v>
      </c>
      <c r="D1318" s="1150" t="s">
        <v>7400</v>
      </c>
      <c r="E1318" s="1164">
        <v>1850</v>
      </c>
      <c r="F1318" s="1151" t="s">
        <v>7401</v>
      </c>
      <c r="G1318" s="759" t="s">
        <v>7402</v>
      </c>
      <c r="H1318" s="1021" t="s">
        <v>7066</v>
      </c>
      <c r="I1318" s="1021" t="s">
        <v>4287</v>
      </c>
      <c r="J1318" s="1150" t="s">
        <v>7234</v>
      </c>
      <c r="K1318" s="1152">
        <v>2</v>
      </c>
      <c r="L1318" s="1151">
        <v>12</v>
      </c>
      <c r="M1318" s="1164">
        <v>22200</v>
      </c>
      <c r="N1318" s="1151">
        <v>1</v>
      </c>
      <c r="O1318" s="1152">
        <v>6</v>
      </c>
      <c r="P1318" s="1180">
        <v>11100</v>
      </c>
    </row>
    <row r="1319" spans="1:16" ht="22.5" x14ac:dyDescent="0.2">
      <c r="A1319" s="1179" t="s">
        <v>3949</v>
      </c>
      <c r="B1319" s="1149" t="s">
        <v>13070</v>
      </c>
      <c r="C1319" s="1149" t="s">
        <v>65</v>
      </c>
      <c r="D1319" s="1150" t="s">
        <v>7403</v>
      </c>
      <c r="E1319" s="1164">
        <v>1850</v>
      </c>
      <c r="F1319" s="1151" t="s">
        <v>7404</v>
      </c>
      <c r="G1319" s="759" t="s">
        <v>7405</v>
      </c>
      <c r="H1319" s="1021" t="s">
        <v>4211</v>
      </c>
      <c r="I1319" s="1021" t="s">
        <v>7233</v>
      </c>
      <c r="J1319" s="1150" t="s">
        <v>4211</v>
      </c>
      <c r="K1319" s="1152">
        <v>2</v>
      </c>
      <c r="L1319" s="1151">
        <v>12</v>
      </c>
      <c r="M1319" s="1164">
        <v>22200</v>
      </c>
      <c r="N1319" s="1151">
        <v>1</v>
      </c>
      <c r="O1319" s="1152">
        <v>6</v>
      </c>
      <c r="P1319" s="1180">
        <v>11100</v>
      </c>
    </row>
    <row r="1320" spans="1:16" x14ac:dyDescent="0.2">
      <c r="A1320" s="1179" t="s">
        <v>3949</v>
      </c>
      <c r="B1320" s="1149" t="s">
        <v>13070</v>
      </c>
      <c r="C1320" s="1149" t="s">
        <v>65</v>
      </c>
      <c r="D1320" s="1150" t="s">
        <v>7406</v>
      </c>
      <c r="E1320" s="1164">
        <v>3900</v>
      </c>
      <c r="F1320" s="1151" t="s">
        <v>7407</v>
      </c>
      <c r="G1320" s="759" t="s">
        <v>7408</v>
      </c>
      <c r="H1320" s="1021" t="s">
        <v>7073</v>
      </c>
      <c r="I1320" s="1021" t="s">
        <v>7074</v>
      </c>
      <c r="J1320" s="1150" t="s">
        <v>7075</v>
      </c>
      <c r="K1320" s="1152">
        <v>2</v>
      </c>
      <c r="L1320" s="1151">
        <v>12</v>
      </c>
      <c r="M1320" s="1164">
        <v>46800</v>
      </c>
      <c r="N1320" s="1151">
        <v>1</v>
      </c>
      <c r="O1320" s="1152">
        <v>6</v>
      </c>
      <c r="P1320" s="1180">
        <v>23400</v>
      </c>
    </row>
    <row r="1321" spans="1:16" x14ac:dyDescent="0.2">
      <c r="A1321" s="1179" t="s">
        <v>3949</v>
      </c>
      <c r="B1321" s="1149" t="s">
        <v>13070</v>
      </c>
      <c r="C1321" s="1149" t="s">
        <v>65</v>
      </c>
      <c r="D1321" s="1150" t="s">
        <v>7228</v>
      </c>
      <c r="E1321" s="1164">
        <v>1900</v>
      </c>
      <c r="F1321" s="1151" t="s">
        <v>7409</v>
      </c>
      <c r="G1321" s="759" t="s">
        <v>7410</v>
      </c>
      <c r="H1321" s="1021" t="s">
        <v>4239</v>
      </c>
      <c r="I1321" s="1021" t="s">
        <v>4287</v>
      </c>
      <c r="J1321" s="1150" t="s">
        <v>4235</v>
      </c>
      <c r="K1321" s="1152">
        <v>2</v>
      </c>
      <c r="L1321" s="1151">
        <v>12</v>
      </c>
      <c r="M1321" s="1164">
        <v>22800</v>
      </c>
      <c r="N1321" s="1151">
        <v>1</v>
      </c>
      <c r="O1321" s="1152">
        <v>7</v>
      </c>
      <c r="P1321" s="1180">
        <v>11400</v>
      </c>
    </row>
    <row r="1322" spans="1:16" x14ac:dyDescent="0.2">
      <c r="A1322" s="1179" t="s">
        <v>3949</v>
      </c>
      <c r="B1322" s="1149" t="s">
        <v>13070</v>
      </c>
      <c r="C1322" s="1149" t="s">
        <v>65</v>
      </c>
      <c r="D1322" s="1150" t="s">
        <v>7228</v>
      </c>
      <c r="E1322" s="1164">
        <v>1900</v>
      </c>
      <c r="F1322" s="1151" t="s">
        <v>7411</v>
      </c>
      <c r="G1322" s="759" t="s">
        <v>7412</v>
      </c>
      <c r="H1322" s="1021" t="s">
        <v>7413</v>
      </c>
      <c r="I1322" s="1021" t="s">
        <v>4287</v>
      </c>
      <c r="J1322" s="1150" t="s">
        <v>7413</v>
      </c>
      <c r="K1322" s="1152">
        <v>2</v>
      </c>
      <c r="L1322" s="1151">
        <v>12</v>
      </c>
      <c r="M1322" s="1164">
        <v>21469.99</v>
      </c>
      <c r="N1322" s="1151">
        <v>1</v>
      </c>
      <c r="O1322" s="1152">
        <v>6</v>
      </c>
      <c r="P1322" s="1180">
        <v>11400</v>
      </c>
    </row>
    <row r="1323" spans="1:16" x14ac:dyDescent="0.2">
      <c r="A1323" s="1179" t="s">
        <v>3949</v>
      </c>
      <c r="B1323" s="1149" t="s">
        <v>13070</v>
      </c>
      <c r="C1323" s="1149" t="s">
        <v>65</v>
      </c>
      <c r="D1323" s="1150" t="s">
        <v>7414</v>
      </c>
      <c r="E1323" s="1164">
        <v>5000</v>
      </c>
      <c r="F1323" s="1151" t="s">
        <v>7415</v>
      </c>
      <c r="G1323" s="759" t="s">
        <v>7416</v>
      </c>
      <c r="H1323" s="1021" t="s">
        <v>7135</v>
      </c>
      <c r="I1323" s="1021" t="s">
        <v>4287</v>
      </c>
      <c r="J1323" s="1150" t="s">
        <v>7417</v>
      </c>
      <c r="K1323" s="1152">
        <v>2</v>
      </c>
      <c r="L1323" s="1151">
        <v>12</v>
      </c>
      <c r="M1323" s="1164">
        <v>60000</v>
      </c>
      <c r="N1323" s="1151">
        <v>1</v>
      </c>
      <c r="O1323" s="1152">
        <v>6</v>
      </c>
      <c r="P1323" s="1180">
        <v>30000</v>
      </c>
    </row>
    <row r="1324" spans="1:16" x14ac:dyDescent="0.2">
      <c r="A1324" s="1179" t="s">
        <v>3949</v>
      </c>
      <c r="B1324" s="1149" t="s">
        <v>13070</v>
      </c>
      <c r="C1324" s="1149" t="s">
        <v>65</v>
      </c>
      <c r="D1324" s="1150" t="s">
        <v>7418</v>
      </c>
      <c r="E1324" s="1164">
        <v>1850</v>
      </c>
      <c r="F1324" s="1151" t="s">
        <v>7419</v>
      </c>
      <c r="G1324" s="759" t="s">
        <v>7420</v>
      </c>
      <c r="H1324" s="1021" t="s">
        <v>7421</v>
      </c>
      <c r="I1324" s="1021" t="s">
        <v>4274</v>
      </c>
      <c r="J1324" s="1150" t="s">
        <v>7421</v>
      </c>
      <c r="K1324" s="1152">
        <v>2</v>
      </c>
      <c r="L1324" s="1151">
        <v>12</v>
      </c>
      <c r="M1324" s="1164">
        <v>22200</v>
      </c>
      <c r="N1324" s="1151"/>
      <c r="O1324" s="1152"/>
      <c r="P1324" s="1180"/>
    </row>
    <row r="1325" spans="1:16" ht="22.5" x14ac:dyDescent="0.2">
      <c r="A1325" s="1179" t="s">
        <v>3949</v>
      </c>
      <c r="B1325" s="1149" t="s">
        <v>13070</v>
      </c>
      <c r="C1325" s="1149" t="s">
        <v>65</v>
      </c>
      <c r="D1325" s="1150" t="s">
        <v>7422</v>
      </c>
      <c r="E1325" s="1164">
        <v>1800</v>
      </c>
      <c r="F1325" s="1151" t="s">
        <v>7423</v>
      </c>
      <c r="G1325" s="759" t="s">
        <v>7424</v>
      </c>
      <c r="H1325" s="1021" t="s">
        <v>4470</v>
      </c>
      <c r="I1325" s="1021" t="s">
        <v>4287</v>
      </c>
      <c r="J1325" s="1150" t="s">
        <v>4470</v>
      </c>
      <c r="K1325" s="1152">
        <v>3</v>
      </c>
      <c r="L1325" s="1151">
        <v>12</v>
      </c>
      <c r="M1325" s="1164">
        <v>21600</v>
      </c>
      <c r="N1325" s="1151">
        <v>1</v>
      </c>
      <c r="O1325" s="1152">
        <v>6</v>
      </c>
      <c r="P1325" s="1180">
        <v>10800</v>
      </c>
    </row>
    <row r="1326" spans="1:16" x14ac:dyDescent="0.2">
      <c r="A1326" s="1179" t="s">
        <v>3949</v>
      </c>
      <c r="B1326" s="1149" t="s">
        <v>13070</v>
      </c>
      <c r="C1326" s="1149" t="s">
        <v>65</v>
      </c>
      <c r="D1326" s="1150" t="s">
        <v>7053</v>
      </c>
      <c r="E1326" s="1164">
        <v>1700</v>
      </c>
      <c r="F1326" s="1151" t="s">
        <v>7425</v>
      </c>
      <c r="G1326" s="759" t="s">
        <v>7426</v>
      </c>
      <c r="H1326" s="1021" t="s">
        <v>6050</v>
      </c>
      <c r="I1326" s="1021" t="s">
        <v>4287</v>
      </c>
      <c r="J1326" s="1150" t="s">
        <v>6050</v>
      </c>
      <c r="K1326" s="1152">
        <v>1</v>
      </c>
      <c r="L1326" s="1151">
        <v>2</v>
      </c>
      <c r="M1326" s="1164">
        <v>1926.66</v>
      </c>
      <c r="N1326" s="1151"/>
      <c r="O1326" s="1152"/>
      <c r="P1326" s="1180"/>
    </row>
    <row r="1327" spans="1:16" x14ac:dyDescent="0.2">
      <c r="A1327" s="1179" t="s">
        <v>3949</v>
      </c>
      <c r="B1327" s="1149" t="s">
        <v>13070</v>
      </c>
      <c r="C1327" s="1149" t="s">
        <v>65</v>
      </c>
      <c r="D1327" s="1150" t="s">
        <v>7013</v>
      </c>
      <c r="E1327" s="1164">
        <v>1700</v>
      </c>
      <c r="F1327" s="1151" t="s">
        <v>7427</v>
      </c>
      <c r="G1327" s="759" t="s">
        <v>7428</v>
      </c>
      <c r="H1327" s="1021" t="s">
        <v>4705</v>
      </c>
      <c r="I1327" s="1021" t="s">
        <v>4287</v>
      </c>
      <c r="J1327" s="1150" t="s">
        <v>5261</v>
      </c>
      <c r="K1327" s="1152">
        <v>4</v>
      </c>
      <c r="L1327" s="1151">
        <v>12</v>
      </c>
      <c r="M1327" s="1164">
        <v>15470</v>
      </c>
      <c r="N1327" s="1151"/>
      <c r="O1327" s="1152"/>
      <c r="P1327" s="1180"/>
    </row>
    <row r="1328" spans="1:16" x14ac:dyDescent="0.2">
      <c r="A1328" s="1179" t="s">
        <v>3949</v>
      </c>
      <c r="B1328" s="1149" t="s">
        <v>13070</v>
      </c>
      <c r="C1328" s="1149" t="s">
        <v>65</v>
      </c>
      <c r="D1328" s="1150" t="s">
        <v>7429</v>
      </c>
      <c r="E1328" s="1164">
        <v>3400</v>
      </c>
      <c r="F1328" s="1151" t="s">
        <v>7430</v>
      </c>
      <c r="G1328" s="759" t="s">
        <v>7431</v>
      </c>
      <c r="H1328" s="1021" t="s">
        <v>7432</v>
      </c>
      <c r="I1328" s="1021" t="s">
        <v>4287</v>
      </c>
      <c r="J1328" s="1150" t="s">
        <v>4914</v>
      </c>
      <c r="K1328" s="1152">
        <v>2</v>
      </c>
      <c r="L1328" s="1151">
        <v>12</v>
      </c>
      <c r="M1328" s="1164">
        <v>40800</v>
      </c>
      <c r="N1328" s="1151">
        <v>1</v>
      </c>
      <c r="O1328" s="1152">
        <v>6</v>
      </c>
      <c r="P1328" s="1180">
        <v>20400</v>
      </c>
    </row>
    <row r="1329" spans="1:16" x14ac:dyDescent="0.2">
      <c r="A1329" s="1179" t="s">
        <v>3949</v>
      </c>
      <c r="B1329" s="1149" t="s">
        <v>13070</v>
      </c>
      <c r="C1329" s="1149" t="s">
        <v>65</v>
      </c>
      <c r="D1329" s="1150" t="s">
        <v>7418</v>
      </c>
      <c r="E1329" s="1164">
        <v>1850</v>
      </c>
      <c r="F1329" s="1151" t="s">
        <v>7433</v>
      </c>
      <c r="G1329" s="759" t="s">
        <v>7434</v>
      </c>
      <c r="H1329" s="1021" t="s">
        <v>4239</v>
      </c>
      <c r="I1329" s="1021" t="s">
        <v>7159</v>
      </c>
      <c r="J1329" s="1150" t="s">
        <v>4235</v>
      </c>
      <c r="K1329" s="1152">
        <v>2</v>
      </c>
      <c r="L1329" s="1151">
        <v>12</v>
      </c>
      <c r="M1329" s="1164">
        <v>22200</v>
      </c>
      <c r="N1329" s="1151">
        <v>1</v>
      </c>
      <c r="O1329" s="1152">
        <v>6</v>
      </c>
      <c r="P1329" s="1180">
        <v>11100</v>
      </c>
    </row>
    <row r="1330" spans="1:16" x14ac:dyDescent="0.2">
      <c r="A1330" s="1179" t="s">
        <v>3949</v>
      </c>
      <c r="B1330" s="1149" t="s">
        <v>13070</v>
      </c>
      <c r="C1330" s="1149" t="s">
        <v>65</v>
      </c>
      <c r="D1330" s="1150" t="s">
        <v>7435</v>
      </c>
      <c r="E1330" s="1164">
        <v>2700</v>
      </c>
      <c r="F1330" s="1151" t="s">
        <v>7436</v>
      </c>
      <c r="G1330" s="759" t="s">
        <v>7437</v>
      </c>
      <c r="H1330" s="1021" t="s">
        <v>4197</v>
      </c>
      <c r="I1330" s="1021" t="s">
        <v>4197</v>
      </c>
      <c r="J1330" s="1150" t="s">
        <v>4197</v>
      </c>
      <c r="K1330" s="1152">
        <v>2</v>
      </c>
      <c r="L1330" s="1151">
        <v>12</v>
      </c>
      <c r="M1330" s="1164">
        <v>32400</v>
      </c>
      <c r="N1330" s="1151">
        <v>1</v>
      </c>
      <c r="O1330" s="1152">
        <v>6</v>
      </c>
      <c r="P1330" s="1180">
        <v>16200</v>
      </c>
    </row>
    <row r="1331" spans="1:16" x14ac:dyDescent="0.2">
      <c r="A1331" s="1179" t="s">
        <v>3949</v>
      </c>
      <c r="B1331" s="1149" t="s">
        <v>13070</v>
      </c>
      <c r="C1331" s="1149" t="s">
        <v>65</v>
      </c>
      <c r="D1331" s="1150" t="s">
        <v>7013</v>
      </c>
      <c r="E1331" s="1164">
        <v>1700</v>
      </c>
      <c r="F1331" s="1151" t="s">
        <v>7438</v>
      </c>
      <c r="G1331" s="759" t="s">
        <v>7439</v>
      </c>
      <c r="H1331" s="1021" t="s">
        <v>7080</v>
      </c>
      <c r="I1331" s="1021" t="s">
        <v>4274</v>
      </c>
      <c r="J1331" s="1150" t="s">
        <v>7440</v>
      </c>
      <c r="K1331" s="1152">
        <v>2</v>
      </c>
      <c r="L1331" s="1151">
        <v>12</v>
      </c>
      <c r="M1331" s="1164">
        <v>20400</v>
      </c>
      <c r="N1331" s="1151">
        <v>1</v>
      </c>
      <c r="O1331" s="1152">
        <v>6</v>
      </c>
      <c r="P1331" s="1180">
        <v>10200</v>
      </c>
    </row>
    <row r="1332" spans="1:16" ht="22.5" x14ac:dyDescent="0.2">
      <c r="A1332" s="1179" t="s">
        <v>3949</v>
      </c>
      <c r="B1332" s="1149" t="s">
        <v>13070</v>
      </c>
      <c r="C1332" s="1149" t="s">
        <v>65</v>
      </c>
      <c r="D1332" s="1150" t="s">
        <v>7441</v>
      </c>
      <c r="E1332" s="1164">
        <v>1900</v>
      </c>
      <c r="F1332" s="1151" t="s">
        <v>7442</v>
      </c>
      <c r="G1332" s="759" t="s">
        <v>7443</v>
      </c>
      <c r="H1332" s="1021" t="s">
        <v>4197</v>
      </c>
      <c r="I1332" s="1021" t="s">
        <v>4197</v>
      </c>
      <c r="J1332" s="1150" t="s">
        <v>4197</v>
      </c>
      <c r="K1332" s="1152">
        <v>2</v>
      </c>
      <c r="L1332" s="1151">
        <v>12</v>
      </c>
      <c r="M1332" s="1164">
        <v>22800</v>
      </c>
      <c r="N1332" s="1151">
        <v>1</v>
      </c>
      <c r="O1332" s="1152">
        <v>6</v>
      </c>
      <c r="P1332" s="1180">
        <v>11400</v>
      </c>
    </row>
    <row r="1333" spans="1:16" x14ac:dyDescent="0.2">
      <c r="A1333" s="1179" t="s">
        <v>3949</v>
      </c>
      <c r="B1333" s="1149" t="s">
        <v>13070</v>
      </c>
      <c r="C1333" s="1149" t="s">
        <v>65</v>
      </c>
      <c r="D1333" s="1150" t="s">
        <v>7444</v>
      </c>
      <c r="E1333" s="1164">
        <v>3400</v>
      </c>
      <c r="F1333" s="1151" t="s">
        <v>7445</v>
      </c>
      <c r="G1333" s="759" t="s">
        <v>7446</v>
      </c>
      <c r="H1333" s="1021" t="s">
        <v>4422</v>
      </c>
      <c r="I1333" s="1021" t="s">
        <v>4274</v>
      </c>
      <c r="J1333" s="1150" t="s">
        <v>4422</v>
      </c>
      <c r="K1333" s="1152">
        <v>2</v>
      </c>
      <c r="L1333" s="1151">
        <v>12</v>
      </c>
      <c r="M1333" s="1164">
        <v>40800</v>
      </c>
      <c r="N1333" s="1151">
        <v>1</v>
      </c>
      <c r="O1333" s="1152">
        <v>6</v>
      </c>
      <c r="P1333" s="1180">
        <v>20400</v>
      </c>
    </row>
    <row r="1334" spans="1:16" x14ac:dyDescent="0.2">
      <c r="A1334" s="1179" t="s">
        <v>3949</v>
      </c>
      <c r="B1334" s="1149" t="s">
        <v>13070</v>
      </c>
      <c r="C1334" s="1149" t="s">
        <v>65</v>
      </c>
      <c r="D1334" s="1150" t="s">
        <v>7124</v>
      </c>
      <c r="E1334" s="1164">
        <v>2500</v>
      </c>
      <c r="F1334" s="1151" t="s">
        <v>7447</v>
      </c>
      <c r="G1334" s="759" t="s">
        <v>7448</v>
      </c>
      <c r="H1334" s="1021" t="s">
        <v>4239</v>
      </c>
      <c r="I1334" s="1021" t="s">
        <v>4274</v>
      </c>
      <c r="J1334" s="1150" t="s">
        <v>4235</v>
      </c>
      <c r="K1334" s="1152">
        <v>2</v>
      </c>
      <c r="L1334" s="1151">
        <v>12</v>
      </c>
      <c r="M1334" s="1164">
        <v>30000</v>
      </c>
      <c r="N1334" s="1151">
        <v>1</v>
      </c>
      <c r="O1334" s="1152">
        <v>6</v>
      </c>
      <c r="P1334" s="1180">
        <v>15000</v>
      </c>
    </row>
    <row r="1335" spans="1:16" x14ac:dyDescent="0.2">
      <c r="A1335" s="1179" t="s">
        <v>3949</v>
      </c>
      <c r="B1335" s="1149" t="s">
        <v>13070</v>
      </c>
      <c r="C1335" s="1149" t="s">
        <v>65</v>
      </c>
      <c r="D1335" s="1150" t="s">
        <v>7136</v>
      </c>
      <c r="E1335" s="1164">
        <v>1600</v>
      </c>
      <c r="F1335" s="1151" t="s">
        <v>7449</v>
      </c>
      <c r="G1335" s="759" t="s">
        <v>7450</v>
      </c>
      <c r="H1335" s="1021" t="s">
        <v>22</v>
      </c>
      <c r="I1335" s="1021" t="s">
        <v>22</v>
      </c>
      <c r="J1335" s="1150" t="s">
        <v>22</v>
      </c>
      <c r="K1335" s="1152">
        <v>2</v>
      </c>
      <c r="L1335" s="1151">
        <v>12</v>
      </c>
      <c r="M1335" s="1164">
        <v>19200</v>
      </c>
      <c r="N1335" s="1151">
        <v>1</v>
      </c>
      <c r="O1335" s="1152">
        <v>6</v>
      </c>
      <c r="P1335" s="1180">
        <v>9600</v>
      </c>
    </row>
    <row r="1336" spans="1:16" x14ac:dyDescent="0.2">
      <c r="A1336" s="1179" t="s">
        <v>3949</v>
      </c>
      <c r="B1336" s="1149" t="s">
        <v>13070</v>
      </c>
      <c r="C1336" s="1149" t="s">
        <v>65</v>
      </c>
      <c r="D1336" s="1150" t="s">
        <v>7451</v>
      </c>
      <c r="E1336" s="1164">
        <v>3100</v>
      </c>
      <c r="F1336" s="1151" t="s">
        <v>7452</v>
      </c>
      <c r="G1336" s="759" t="s">
        <v>7453</v>
      </c>
      <c r="H1336" s="1021" t="s">
        <v>7432</v>
      </c>
      <c r="I1336" s="1021" t="s">
        <v>4274</v>
      </c>
      <c r="J1336" s="1150" t="s">
        <v>7432</v>
      </c>
      <c r="K1336" s="1152">
        <v>2</v>
      </c>
      <c r="L1336" s="1151">
        <v>12</v>
      </c>
      <c r="M1336" s="1164">
        <v>37200</v>
      </c>
      <c r="N1336" s="1151">
        <v>1</v>
      </c>
      <c r="O1336" s="1152">
        <v>6</v>
      </c>
      <c r="P1336" s="1180">
        <v>18600</v>
      </c>
    </row>
    <row r="1337" spans="1:16" ht="22.5" x14ac:dyDescent="0.2">
      <c r="A1337" s="1179" t="s">
        <v>3949</v>
      </c>
      <c r="B1337" s="1149" t="s">
        <v>13070</v>
      </c>
      <c r="C1337" s="1149" t="s">
        <v>65</v>
      </c>
      <c r="D1337" s="1150" t="s">
        <v>7094</v>
      </c>
      <c r="E1337" s="1164">
        <v>1700</v>
      </c>
      <c r="F1337" s="1151" t="s">
        <v>7454</v>
      </c>
      <c r="G1337" s="759" t="s">
        <v>7455</v>
      </c>
      <c r="H1337" s="1021" t="s">
        <v>7456</v>
      </c>
      <c r="I1337" s="1021" t="s">
        <v>4287</v>
      </c>
      <c r="J1337" s="1150" t="s">
        <v>4452</v>
      </c>
      <c r="K1337" s="1152">
        <v>4</v>
      </c>
      <c r="L1337" s="1151">
        <v>12</v>
      </c>
      <c r="M1337" s="1164">
        <v>19606.66</v>
      </c>
      <c r="N1337" s="1151">
        <v>1</v>
      </c>
      <c r="O1337" s="1152">
        <v>6</v>
      </c>
      <c r="P1337" s="1180">
        <v>10200</v>
      </c>
    </row>
    <row r="1338" spans="1:16" x14ac:dyDescent="0.2">
      <c r="A1338" s="1179" t="s">
        <v>3949</v>
      </c>
      <c r="B1338" s="1149" t="s">
        <v>13070</v>
      </c>
      <c r="C1338" s="1149" t="s">
        <v>65</v>
      </c>
      <c r="D1338" s="1150" t="s">
        <v>7400</v>
      </c>
      <c r="E1338" s="1164">
        <v>1850</v>
      </c>
      <c r="F1338" s="1151" t="s">
        <v>7457</v>
      </c>
      <c r="G1338" s="759" t="s">
        <v>7458</v>
      </c>
      <c r="H1338" s="1021" t="s">
        <v>4422</v>
      </c>
      <c r="I1338" s="1021" t="s">
        <v>7159</v>
      </c>
      <c r="J1338" s="1150" t="s">
        <v>4422</v>
      </c>
      <c r="K1338" s="1152">
        <v>2</v>
      </c>
      <c r="L1338" s="1151">
        <v>12</v>
      </c>
      <c r="M1338" s="1164">
        <v>22200</v>
      </c>
      <c r="N1338" s="1151"/>
      <c r="O1338" s="1152"/>
      <c r="P1338" s="1180"/>
    </row>
    <row r="1339" spans="1:16" ht="22.5" x14ac:dyDescent="0.2">
      <c r="A1339" s="1179" t="s">
        <v>3949</v>
      </c>
      <c r="B1339" s="1149" t="s">
        <v>13070</v>
      </c>
      <c r="C1339" s="1149" t="s">
        <v>65</v>
      </c>
      <c r="D1339" s="1150" t="s">
        <v>7459</v>
      </c>
      <c r="E1339" s="1164">
        <v>2500</v>
      </c>
      <c r="F1339" s="1151" t="s">
        <v>7460</v>
      </c>
      <c r="G1339" s="759" t="s">
        <v>7461</v>
      </c>
      <c r="H1339" s="1021" t="s">
        <v>7462</v>
      </c>
      <c r="I1339" s="1021" t="s">
        <v>7315</v>
      </c>
      <c r="J1339" s="1150" t="s">
        <v>7462</v>
      </c>
      <c r="K1339" s="1152">
        <v>2</v>
      </c>
      <c r="L1339" s="1151">
        <v>12</v>
      </c>
      <c r="M1339" s="1164">
        <v>30000</v>
      </c>
      <c r="N1339" s="1151">
        <v>1</v>
      </c>
      <c r="O1339" s="1152">
        <v>6</v>
      </c>
      <c r="P1339" s="1180">
        <v>15000</v>
      </c>
    </row>
    <row r="1340" spans="1:16" ht="22.5" x14ac:dyDescent="0.2">
      <c r="A1340" s="1179" t="s">
        <v>3949</v>
      </c>
      <c r="B1340" s="1149" t="s">
        <v>13070</v>
      </c>
      <c r="C1340" s="1149" t="s">
        <v>65</v>
      </c>
      <c r="D1340" s="1150" t="s">
        <v>7441</v>
      </c>
      <c r="E1340" s="1164">
        <v>1900</v>
      </c>
      <c r="F1340" s="1151" t="s">
        <v>7463</v>
      </c>
      <c r="G1340" s="759" t="s">
        <v>7464</v>
      </c>
      <c r="H1340" s="1021" t="s">
        <v>7465</v>
      </c>
      <c r="I1340" s="1021" t="s">
        <v>4274</v>
      </c>
      <c r="J1340" s="1150" t="s">
        <v>7465</v>
      </c>
      <c r="K1340" s="1152">
        <v>2</v>
      </c>
      <c r="L1340" s="1151">
        <v>12</v>
      </c>
      <c r="M1340" s="1164">
        <v>22800</v>
      </c>
      <c r="N1340" s="1151">
        <v>1</v>
      </c>
      <c r="O1340" s="1152">
        <v>6</v>
      </c>
      <c r="P1340" s="1180">
        <v>11400</v>
      </c>
    </row>
    <row r="1341" spans="1:16" ht="22.5" x14ac:dyDescent="0.2">
      <c r="A1341" s="1179" t="s">
        <v>3949</v>
      </c>
      <c r="B1341" s="1149" t="s">
        <v>13070</v>
      </c>
      <c r="C1341" s="1149" t="s">
        <v>65</v>
      </c>
      <c r="D1341" s="1150" t="s">
        <v>7441</v>
      </c>
      <c r="E1341" s="1164">
        <v>1900</v>
      </c>
      <c r="F1341" s="1151" t="s">
        <v>7466</v>
      </c>
      <c r="G1341" s="759" t="s">
        <v>7467</v>
      </c>
      <c r="H1341" s="1021" t="s">
        <v>7468</v>
      </c>
      <c r="I1341" s="1021" t="s">
        <v>4287</v>
      </c>
      <c r="J1341" s="1150" t="s">
        <v>7469</v>
      </c>
      <c r="K1341" s="1152">
        <v>2</v>
      </c>
      <c r="L1341" s="1151">
        <v>12</v>
      </c>
      <c r="M1341" s="1164">
        <v>17100</v>
      </c>
      <c r="N1341" s="1151">
        <v>1</v>
      </c>
      <c r="O1341" s="1152">
        <v>7</v>
      </c>
      <c r="P1341" s="1180">
        <v>11400</v>
      </c>
    </row>
    <row r="1342" spans="1:16" x14ac:dyDescent="0.2">
      <c r="A1342" s="1179" t="s">
        <v>3949</v>
      </c>
      <c r="B1342" s="1149" t="s">
        <v>13070</v>
      </c>
      <c r="C1342" s="1149" t="s">
        <v>65</v>
      </c>
      <c r="D1342" s="1150" t="s">
        <v>7136</v>
      </c>
      <c r="E1342" s="1164">
        <v>1600</v>
      </c>
      <c r="F1342" s="1151" t="s">
        <v>7470</v>
      </c>
      <c r="G1342" s="759" t="s">
        <v>7471</v>
      </c>
      <c r="H1342" s="1021" t="s">
        <v>22</v>
      </c>
      <c r="I1342" s="1021" t="s">
        <v>22</v>
      </c>
      <c r="J1342" s="1150" t="s">
        <v>22</v>
      </c>
      <c r="K1342" s="1152">
        <v>2</v>
      </c>
      <c r="L1342" s="1151">
        <v>12</v>
      </c>
      <c r="M1342" s="1164">
        <v>19200</v>
      </c>
      <c r="N1342" s="1151">
        <v>1</v>
      </c>
      <c r="O1342" s="1152">
        <v>6</v>
      </c>
      <c r="P1342" s="1180">
        <v>9600</v>
      </c>
    </row>
    <row r="1343" spans="1:16" ht="22.5" x14ac:dyDescent="0.2">
      <c r="A1343" s="1179" t="s">
        <v>3949</v>
      </c>
      <c r="B1343" s="1149" t="s">
        <v>13070</v>
      </c>
      <c r="C1343" s="1149" t="s">
        <v>65</v>
      </c>
      <c r="D1343" s="1150" t="s">
        <v>7441</v>
      </c>
      <c r="E1343" s="1164">
        <v>1900</v>
      </c>
      <c r="F1343" s="1151" t="s">
        <v>7472</v>
      </c>
      <c r="G1343" s="759" t="s">
        <v>7473</v>
      </c>
      <c r="H1343" s="1021" t="s">
        <v>7474</v>
      </c>
      <c r="I1343" s="1021" t="s">
        <v>4287</v>
      </c>
      <c r="J1343" s="1150" t="s">
        <v>7474</v>
      </c>
      <c r="K1343" s="1152">
        <v>2</v>
      </c>
      <c r="L1343" s="1151">
        <v>12</v>
      </c>
      <c r="M1343" s="1164">
        <v>22800</v>
      </c>
      <c r="N1343" s="1151">
        <v>1</v>
      </c>
      <c r="O1343" s="1152">
        <v>6</v>
      </c>
      <c r="P1343" s="1180">
        <v>11400</v>
      </c>
    </row>
    <row r="1344" spans="1:16" x14ac:dyDescent="0.2">
      <c r="A1344" s="1179" t="s">
        <v>3949</v>
      </c>
      <c r="B1344" s="1149" t="s">
        <v>13070</v>
      </c>
      <c r="C1344" s="1149" t="s">
        <v>65</v>
      </c>
      <c r="D1344" s="1150" t="s">
        <v>7058</v>
      </c>
      <c r="E1344" s="1164">
        <v>1900</v>
      </c>
      <c r="F1344" s="1151" t="s">
        <v>7475</v>
      </c>
      <c r="G1344" s="759" t="s">
        <v>7476</v>
      </c>
      <c r="H1344" s="1021" t="s">
        <v>7432</v>
      </c>
      <c r="I1344" s="1021" t="s">
        <v>4287</v>
      </c>
      <c r="J1344" s="1150" t="s">
        <v>7432</v>
      </c>
      <c r="K1344" s="1152">
        <v>2</v>
      </c>
      <c r="L1344" s="1151">
        <v>12</v>
      </c>
      <c r="M1344" s="1164">
        <v>22800</v>
      </c>
      <c r="N1344" s="1151">
        <v>1</v>
      </c>
      <c r="O1344" s="1152">
        <v>6</v>
      </c>
      <c r="P1344" s="1180">
        <v>11400</v>
      </c>
    </row>
    <row r="1345" spans="1:16" x14ac:dyDescent="0.2">
      <c r="A1345" s="1179" t="s">
        <v>3949</v>
      </c>
      <c r="B1345" s="1149" t="s">
        <v>13070</v>
      </c>
      <c r="C1345" s="1149" t="s">
        <v>65</v>
      </c>
      <c r="D1345" s="1150" t="s">
        <v>7459</v>
      </c>
      <c r="E1345" s="1164">
        <v>2500</v>
      </c>
      <c r="F1345" s="1151" t="s">
        <v>7477</v>
      </c>
      <c r="G1345" s="759" t="s">
        <v>7478</v>
      </c>
      <c r="H1345" s="1021" t="s">
        <v>7413</v>
      </c>
      <c r="I1345" s="1021" t="s">
        <v>4287</v>
      </c>
      <c r="J1345" s="1150" t="s">
        <v>7479</v>
      </c>
      <c r="K1345" s="1152">
        <v>2</v>
      </c>
      <c r="L1345" s="1151">
        <v>12</v>
      </c>
      <c r="M1345" s="1164">
        <v>30000</v>
      </c>
      <c r="N1345" s="1151">
        <v>1</v>
      </c>
      <c r="O1345" s="1152">
        <v>6</v>
      </c>
      <c r="P1345" s="1180">
        <v>15000</v>
      </c>
    </row>
    <row r="1346" spans="1:16" x14ac:dyDescent="0.2">
      <c r="A1346" s="1179" t="s">
        <v>3949</v>
      </c>
      <c r="B1346" s="1149" t="s">
        <v>13070</v>
      </c>
      <c r="C1346" s="1149" t="s">
        <v>65</v>
      </c>
      <c r="D1346" s="1150" t="s">
        <v>7026</v>
      </c>
      <c r="E1346" s="1164">
        <v>1600</v>
      </c>
      <c r="F1346" s="1151" t="s">
        <v>7480</v>
      </c>
      <c r="G1346" s="759" t="s">
        <v>7481</v>
      </c>
      <c r="H1346" s="1021" t="s">
        <v>22</v>
      </c>
      <c r="I1346" s="1021" t="s">
        <v>22</v>
      </c>
      <c r="J1346" s="1150" t="s">
        <v>22</v>
      </c>
      <c r="K1346" s="1152">
        <v>2</v>
      </c>
      <c r="L1346" s="1151">
        <v>12</v>
      </c>
      <c r="M1346" s="1164">
        <v>19200</v>
      </c>
      <c r="N1346" s="1151">
        <v>1</v>
      </c>
      <c r="O1346" s="1152">
        <v>6</v>
      </c>
      <c r="P1346" s="1180">
        <v>9600</v>
      </c>
    </row>
    <row r="1347" spans="1:16" ht="33.75" x14ac:dyDescent="0.2">
      <c r="A1347" s="1179" t="s">
        <v>3949</v>
      </c>
      <c r="B1347" s="1149" t="s">
        <v>13070</v>
      </c>
      <c r="C1347" s="1149" t="s">
        <v>65</v>
      </c>
      <c r="D1347" s="1150" t="s">
        <v>7482</v>
      </c>
      <c r="E1347" s="1164">
        <v>1800</v>
      </c>
      <c r="F1347" s="1151" t="s">
        <v>7483</v>
      </c>
      <c r="G1347" s="759" t="s">
        <v>7484</v>
      </c>
      <c r="H1347" s="1021" t="s">
        <v>7485</v>
      </c>
      <c r="I1347" s="1021" t="s">
        <v>7159</v>
      </c>
      <c r="J1347" s="1150" t="s">
        <v>4422</v>
      </c>
      <c r="K1347" s="1152">
        <v>2</v>
      </c>
      <c r="L1347" s="1151">
        <v>12</v>
      </c>
      <c r="M1347" s="1164">
        <v>21600</v>
      </c>
      <c r="N1347" s="1151">
        <v>1</v>
      </c>
      <c r="O1347" s="1152">
        <v>6</v>
      </c>
      <c r="P1347" s="1180">
        <v>10800</v>
      </c>
    </row>
    <row r="1348" spans="1:16" x14ac:dyDescent="0.2">
      <c r="A1348" s="1179" t="s">
        <v>3949</v>
      </c>
      <c r="B1348" s="1149" t="s">
        <v>13070</v>
      </c>
      <c r="C1348" s="1149" t="s">
        <v>65</v>
      </c>
      <c r="D1348" s="1150" t="s">
        <v>7228</v>
      </c>
      <c r="E1348" s="1164">
        <v>1900</v>
      </c>
      <c r="F1348" s="1151" t="s">
        <v>7486</v>
      </c>
      <c r="G1348" s="759" t="s">
        <v>7487</v>
      </c>
      <c r="H1348" s="1021" t="s">
        <v>4239</v>
      </c>
      <c r="I1348" s="1021" t="s">
        <v>4287</v>
      </c>
      <c r="J1348" s="1150" t="s">
        <v>4235</v>
      </c>
      <c r="K1348" s="1152">
        <v>2</v>
      </c>
      <c r="L1348" s="1151">
        <v>12</v>
      </c>
      <c r="M1348" s="1164">
        <v>22800</v>
      </c>
      <c r="N1348" s="1151">
        <v>1</v>
      </c>
      <c r="O1348" s="1152">
        <v>6</v>
      </c>
      <c r="P1348" s="1180">
        <v>11400</v>
      </c>
    </row>
    <row r="1349" spans="1:16" x14ac:dyDescent="0.2">
      <c r="A1349" s="1179" t="s">
        <v>3949</v>
      </c>
      <c r="B1349" s="1149" t="s">
        <v>13070</v>
      </c>
      <c r="C1349" s="1149" t="s">
        <v>65</v>
      </c>
      <c r="D1349" s="1150" t="s">
        <v>7136</v>
      </c>
      <c r="E1349" s="1164">
        <v>1600</v>
      </c>
      <c r="F1349" s="1151" t="s">
        <v>7488</v>
      </c>
      <c r="G1349" s="759" t="s">
        <v>7489</v>
      </c>
      <c r="H1349" s="1021" t="s">
        <v>22</v>
      </c>
      <c r="I1349" s="1021" t="s">
        <v>22</v>
      </c>
      <c r="J1349" s="1150" t="s">
        <v>22</v>
      </c>
      <c r="K1349" s="1152">
        <v>2</v>
      </c>
      <c r="L1349" s="1151">
        <v>12</v>
      </c>
      <c r="M1349" s="1164">
        <v>19200</v>
      </c>
      <c r="N1349" s="1151">
        <v>1</v>
      </c>
      <c r="O1349" s="1152">
        <v>6</v>
      </c>
      <c r="P1349" s="1180">
        <v>9600</v>
      </c>
    </row>
    <row r="1350" spans="1:16" x14ac:dyDescent="0.2">
      <c r="A1350" s="1179" t="s">
        <v>3949</v>
      </c>
      <c r="B1350" s="1149" t="s">
        <v>13070</v>
      </c>
      <c r="C1350" s="1149" t="s">
        <v>65</v>
      </c>
      <c r="D1350" s="1150" t="s">
        <v>7490</v>
      </c>
      <c r="E1350" s="1164">
        <v>1500</v>
      </c>
      <c r="F1350" s="1151" t="s">
        <v>7491</v>
      </c>
      <c r="G1350" s="759" t="s">
        <v>7492</v>
      </c>
      <c r="H1350" s="1021" t="s">
        <v>22</v>
      </c>
      <c r="I1350" s="1021" t="s">
        <v>22</v>
      </c>
      <c r="J1350" s="1150" t="s">
        <v>22</v>
      </c>
      <c r="K1350" s="1152">
        <v>2</v>
      </c>
      <c r="L1350" s="1151">
        <v>12</v>
      </c>
      <c r="M1350" s="1164">
        <v>18000</v>
      </c>
      <c r="N1350" s="1151">
        <v>1</v>
      </c>
      <c r="O1350" s="1152">
        <v>6</v>
      </c>
      <c r="P1350" s="1180">
        <v>9000</v>
      </c>
    </row>
    <row r="1351" spans="1:16" ht="22.5" x14ac:dyDescent="0.2">
      <c r="A1351" s="1179" t="s">
        <v>3949</v>
      </c>
      <c r="B1351" s="1149" t="s">
        <v>13070</v>
      </c>
      <c r="C1351" s="1149" t="s">
        <v>65</v>
      </c>
      <c r="D1351" s="1150" t="s">
        <v>7493</v>
      </c>
      <c r="E1351" s="1164">
        <v>2900</v>
      </c>
      <c r="F1351" s="1151" t="s">
        <v>7494</v>
      </c>
      <c r="G1351" s="759" t="s">
        <v>7495</v>
      </c>
      <c r="H1351" s="1021" t="s">
        <v>4914</v>
      </c>
      <c r="I1351" s="1021" t="s">
        <v>4287</v>
      </c>
      <c r="J1351" s="1150" t="s">
        <v>7496</v>
      </c>
      <c r="K1351" s="1152">
        <v>2</v>
      </c>
      <c r="L1351" s="1151">
        <v>12</v>
      </c>
      <c r="M1351" s="1164">
        <v>34800</v>
      </c>
      <c r="N1351" s="1151">
        <v>1</v>
      </c>
      <c r="O1351" s="1152">
        <v>6</v>
      </c>
      <c r="P1351" s="1180">
        <v>17400</v>
      </c>
    </row>
    <row r="1352" spans="1:16" x14ac:dyDescent="0.2">
      <c r="A1352" s="1179" t="s">
        <v>3949</v>
      </c>
      <c r="B1352" s="1149" t="s">
        <v>13070</v>
      </c>
      <c r="C1352" s="1149" t="s">
        <v>65</v>
      </c>
      <c r="D1352" s="1150" t="s">
        <v>7048</v>
      </c>
      <c r="E1352" s="1164">
        <v>1900</v>
      </c>
      <c r="F1352" s="1151" t="s">
        <v>7497</v>
      </c>
      <c r="G1352" s="759" t="s">
        <v>7498</v>
      </c>
      <c r="H1352" s="1021" t="s">
        <v>7499</v>
      </c>
      <c r="I1352" s="1021" t="s">
        <v>4287</v>
      </c>
      <c r="J1352" s="1150" t="s">
        <v>7500</v>
      </c>
      <c r="K1352" s="1152">
        <v>4</v>
      </c>
      <c r="L1352" s="1151">
        <v>12</v>
      </c>
      <c r="M1352" s="1164">
        <v>22800</v>
      </c>
      <c r="N1352" s="1151">
        <v>1</v>
      </c>
      <c r="O1352" s="1152">
        <v>6</v>
      </c>
      <c r="P1352" s="1180">
        <v>11400</v>
      </c>
    </row>
    <row r="1353" spans="1:16" x14ac:dyDescent="0.2">
      <c r="A1353" s="1179" t="s">
        <v>3949</v>
      </c>
      <c r="B1353" s="1149" t="s">
        <v>13070</v>
      </c>
      <c r="C1353" s="1149" t="s">
        <v>65</v>
      </c>
      <c r="D1353" s="1150" t="s">
        <v>7026</v>
      </c>
      <c r="E1353" s="1164">
        <v>1600</v>
      </c>
      <c r="F1353" s="1151" t="s">
        <v>7501</v>
      </c>
      <c r="G1353" s="759" t="s">
        <v>7502</v>
      </c>
      <c r="H1353" s="1021" t="s">
        <v>22</v>
      </c>
      <c r="I1353" s="1021" t="s">
        <v>22</v>
      </c>
      <c r="J1353" s="1150" t="s">
        <v>22</v>
      </c>
      <c r="K1353" s="1152">
        <v>3</v>
      </c>
      <c r="L1353" s="1151">
        <v>12</v>
      </c>
      <c r="M1353" s="1164">
        <v>19200</v>
      </c>
      <c r="N1353" s="1151">
        <v>1</v>
      </c>
      <c r="O1353" s="1152">
        <v>6</v>
      </c>
      <c r="P1353" s="1180">
        <v>9600</v>
      </c>
    </row>
    <row r="1354" spans="1:16" x14ac:dyDescent="0.2">
      <c r="A1354" s="1179" t="s">
        <v>3949</v>
      </c>
      <c r="B1354" s="1149" t="s">
        <v>13070</v>
      </c>
      <c r="C1354" s="1149" t="s">
        <v>65</v>
      </c>
      <c r="D1354" s="1150" t="s">
        <v>7040</v>
      </c>
      <c r="E1354" s="1164">
        <v>2200</v>
      </c>
      <c r="F1354" s="1151" t="s">
        <v>7503</v>
      </c>
      <c r="G1354" s="759" t="s">
        <v>7504</v>
      </c>
      <c r="H1354" s="1021" t="s">
        <v>7091</v>
      </c>
      <c r="I1354" s="1021" t="s">
        <v>4287</v>
      </c>
      <c r="J1354" s="1150" t="s">
        <v>7505</v>
      </c>
      <c r="K1354" s="1152">
        <v>2</v>
      </c>
      <c r="L1354" s="1151">
        <v>12</v>
      </c>
      <c r="M1354" s="1164">
        <v>26400</v>
      </c>
      <c r="N1354" s="1151">
        <v>1</v>
      </c>
      <c r="O1354" s="1152">
        <v>6</v>
      </c>
      <c r="P1354" s="1180">
        <v>13200</v>
      </c>
    </row>
    <row r="1355" spans="1:16" x14ac:dyDescent="0.2">
      <c r="A1355" s="1179" t="s">
        <v>3949</v>
      </c>
      <c r="B1355" s="1149" t="s">
        <v>13070</v>
      </c>
      <c r="C1355" s="1149" t="s">
        <v>65</v>
      </c>
      <c r="D1355" s="1150" t="s">
        <v>7013</v>
      </c>
      <c r="E1355" s="1164">
        <v>1700</v>
      </c>
      <c r="F1355" s="1151" t="s">
        <v>7506</v>
      </c>
      <c r="G1355" s="759" t="s">
        <v>7507</v>
      </c>
      <c r="H1355" s="1021" t="s">
        <v>6050</v>
      </c>
      <c r="I1355" s="1021" t="s">
        <v>7233</v>
      </c>
      <c r="J1355" s="1150" t="s">
        <v>7091</v>
      </c>
      <c r="K1355" s="1152">
        <v>2</v>
      </c>
      <c r="L1355" s="1151">
        <v>12</v>
      </c>
      <c r="M1355" s="1164">
        <v>20400</v>
      </c>
      <c r="N1355" s="1151">
        <v>1</v>
      </c>
      <c r="O1355" s="1152">
        <v>6</v>
      </c>
      <c r="P1355" s="1180">
        <v>10200</v>
      </c>
    </row>
    <row r="1356" spans="1:16" ht="22.5" x14ac:dyDescent="0.2">
      <c r="A1356" s="1179" t="s">
        <v>3949</v>
      </c>
      <c r="B1356" s="1149" t="s">
        <v>13070</v>
      </c>
      <c r="C1356" s="1149" t="s">
        <v>65</v>
      </c>
      <c r="D1356" s="1150" t="s">
        <v>7228</v>
      </c>
      <c r="E1356" s="1164">
        <v>1900</v>
      </c>
      <c r="F1356" s="1151" t="s">
        <v>7508</v>
      </c>
      <c r="G1356" s="759" t="s">
        <v>7509</v>
      </c>
      <c r="H1356" s="1021" t="s">
        <v>7456</v>
      </c>
      <c r="I1356" s="1021" t="s">
        <v>4287</v>
      </c>
      <c r="J1356" s="1150" t="s">
        <v>7456</v>
      </c>
      <c r="K1356" s="1152">
        <v>2</v>
      </c>
      <c r="L1356" s="1151">
        <v>12</v>
      </c>
      <c r="M1356" s="1164">
        <v>22800</v>
      </c>
      <c r="N1356" s="1151">
        <v>1</v>
      </c>
      <c r="O1356" s="1152">
        <v>6</v>
      </c>
      <c r="P1356" s="1180">
        <v>11400</v>
      </c>
    </row>
    <row r="1357" spans="1:16" x14ac:dyDescent="0.2">
      <c r="A1357" s="1179" t="s">
        <v>3949</v>
      </c>
      <c r="B1357" s="1149" t="s">
        <v>13070</v>
      </c>
      <c r="C1357" s="1149" t="s">
        <v>65</v>
      </c>
      <c r="D1357" s="1150" t="s">
        <v>7406</v>
      </c>
      <c r="E1357" s="1164">
        <v>3900</v>
      </c>
      <c r="F1357" s="1151" t="s">
        <v>7510</v>
      </c>
      <c r="G1357" s="759" t="s">
        <v>7511</v>
      </c>
      <c r="H1357" s="1021" t="s">
        <v>4239</v>
      </c>
      <c r="I1357" s="1021" t="s">
        <v>4287</v>
      </c>
      <c r="J1357" s="1150" t="s">
        <v>4235</v>
      </c>
      <c r="K1357" s="1152">
        <v>2</v>
      </c>
      <c r="L1357" s="1151">
        <v>12</v>
      </c>
      <c r="M1357" s="1164">
        <v>46800</v>
      </c>
      <c r="N1357" s="1151"/>
      <c r="O1357" s="1152"/>
      <c r="P1357" s="1180"/>
    </row>
    <row r="1358" spans="1:16" x14ac:dyDescent="0.2">
      <c r="A1358" s="1179" t="s">
        <v>3949</v>
      </c>
      <c r="B1358" s="1149" t="s">
        <v>13070</v>
      </c>
      <c r="C1358" s="1149" t="s">
        <v>65</v>
      </c>
      <c r="D1358" s="1150" t="s">
        <v>7339</v>
      </c>
      <c r="E1358" s="1164">
        <v>2100</v>
      </c>
      <c r="F1358" s="1151" t="s">
        <v>7512</v>
      </c>
      <c r="G1358" s="759" t="s">
        <v>7513</v>
      </c>
      <c r="H1358" s="1021" t="s">
        <v>7268</v>
      </c>
      <c r="I1358" s="1021" t="s">
        <v>4287</v>
      </c>
      <c r="J1358" s="1150" t="s">
        <v>4235</v>
      </c>
      <c r="K1358" s="1152">
        <v>2</v>
      </c>
      <c r="L1358" s="1151">
        <v>12</v>
      </c>
      <c r="M1358" s="1164">
        <v>25200</v>
      </c>
      <c r="N1358" s="1151">
        <v>1</v>
      </c>
      <c r="O1358" s="1152">
        <v>6</v>
      </c>
      <c r="P1358" s="1180">
        <v>12600</v>
      </c>
    </row>
    <row r="1359" spans="1:16" x14ac:dyDescent="0.2">
      <c r="A1359" s="1179" t="s">
        <v>3949</v>
      </c>
      <c r="B1359" s="1149" t="s">
        <v>13070</v>
      </c>
      <c r="C1359" s="1149" t="s">
        <v>65</v>
      </c>
      <c r="D1359" s="1150" t="s">
        <v>7136</v>
      </c>
      <c r="E1359" s="1164">
        <v>1600</v>
      </c>
      <c r="F1359" s="1151" t="s">
        <v>7514</v>
      </c>
      <c r="G1359" s="759" t="s">
        <v>7515</v>
      </c>
      <c r="H1359" s="1021" t="s">
        <v>7080</v>
      </c>
      <c r="I1359" s="1021" t="s">
        <v>7025</v>
      </c>
      <c r="J1359" s="1150" t="s">
        <v>4349</v>
      </c>
      <c r="K1359" s="1152">
        <v>3</v>
      </c>
      <c r="L1359" s="1151">
        <v>7</v>
      </c>
      <c r="M1359" s="1164">
        <v>11200</v>
      </c>
      <c r="N1359" s="1151"/>
      <c r="O1359" s="1152"/>
      <c r="P1359" s="1180"/>
    </row>
    <row r="1360" spans="1:16" x14ac:dyDescent="0.2">
      <c r="A1360" s="1179" t="s">
        <v>3949</v>
      </c>
      <c r="B1360" s="1149" t="s">
        <v>13070</v>
      </c>
      <c r="C1360" s="1149" t="s">
        <v>65</v>
      </c>
      <c r="D1360" s="1150" t="s">
        <v>7379</v>
      </c>
      <c r="E1360" s="1164">
        <v>2450</v>
      </c>
      <c r="F1360" s="1151" t="s">
        <v>7516</v>
      </c>
      <c r="G1360" s="759" t="s">
        <v>7517</v>
      </c>
      <c r="H1360" s="1021" t="s">
        <v>4239</v>
      </c>
      <c r="I1360" s="1021" t="s">
        <v>4287</v>
      </c>
      <c r="J1360" s="1150" t="s">
        <v>4235</v>
      </c>
      <c r="K1360" s="1152">
        <v>2</v>
      </c>
      <c r="L1360" s="1151">
        <v>12</v>
      </c>
      <c r="M1360" s="1164">
        <v>29400</v>
      </c>
      <c r="N1360" s="1151">
        <v>1</v>
      </c>
      <c r="O1360" s="1152">
        <v>6</v>
      </c>
      <c r="P1360" s="1180">
        <v>14700</v>
      </c>
    </row>
    <row r="1361" spans="1:16" x14ac:dyDescent="0.2">
      <c r="A1361" s="1179" t="s">
        <v>3949</v>
      </c>
      <c r="B1361" s="1149" t="s">
        <v>13070</v>
      </c>
      <c r="C1361" s="1149" t="s">
        <v>65</v>
      </c>
      <c r="D1361" s="1150" t="s">
        <v>7053</v>
      </c>
      <c r="E1361" s="1164">
        <v>1700</v>
      </c>
      <c r="F1361" s="1151" t="s">
        <v>7518</v>
      </c>
      <c r="G1361" s="759" t="s">
        <v>7519</v>
      </c>
      <c r="H1361" s="1021" t="s">
        <v>7520</v>
      </c>
      <c r="I1361" s="1021" t="s">
        <v>4287</v>
      </c>
      <c r="J1361" s="1150" t="s">
        <v>7520</v>
      </c>
      <c r="K1361" s="1152">
        <v>4</v>
      </c>
      <c r="L1361" s="1151">
        <v>12</v>
      </c>
      <c r="M1361" s="1164">
        <v>20400</v>
      </c>
      <c r="N1361" s="1151"/>
      <c r="O1361" s="1152"/>
      <c r="P1361" s="1180"/>
    </row>
    <row r="1362" spans="1:16" x14ac:dyDescent="0.2">
      <c r="A1362" s="1179" t="s">
        <v>3949</v>
      </c>
      <c r="B1362" s="1149" t="s">
        <v>13070</v>
      </c>
      <c r="C1362" s="1149" t="s">
        <v>65</v>
      </c>
      <c r="D1362" s="1150" t="s">
        <v>7217</v>
      </c>
      <c r="E1362" s="1164">
        <v>1600</v>
      </c>
      <c r="F1362" s="1151" t="s">
        <v>7521</v>
      </c>
      <c r="G1362" s="759" t="s">
        <v>7522</v>
      </c>
      <c r="H1362" s="1021" t="s">
        <v>7523</v>
      </c>
      <c r="I1362" s="1021" t="s">
        <v>4274</v>
      </c>
      <c r="J1362" s="1150" t="s">
        <v>7523</v>
      </c>
      <c r="K1362" s="1152">
        <v>2</v>
      </c>
      <c r="L1362" s="1151">
        <v>12</v>
      </c>
      <c r="M1362" s="1164">
        <v>19200</v>
      </c>
      <c r="N1362" s="1151">
        <v>1</v>
      </c>
      <c r="O1362" s="1152">
        <v>6</v>
      </c>
      <c r="P1362" s="1180">
        <v>9600</v>
      </c>
    </row>
    <row r="1363" spans="1:16" ht="22.5" x14ac:dyDescent="0.2">
      <c r="A1363" s="1179" t="s">
        <v>3949</v>
      </c>
      <c r="B1363" s="1149" t="s">
        <v>13070</v>
      </c>
      <c r="C1363" s="1149" t="s">
        <v>65</v>
      </c>
      <c r="D1363" s="1150" t="s">
        <v>7153</v>
      </c>
      <c r="E1363" s="1164">
        <v>1750</v>
      </c>
      <c r="F1363" s="1151" t="s">
        <v>7524</v>
      </c>
      <c r="G1363" s="759" t="s">
        <v>7525</v>
      </c>
      <c r="H1363" s="1021" t="s">
        <v>4470</v>
      </c>
      <c r="I1363" s="1021" t="s">
        <v>4287</v>
      </c>
      <c r="J1363" s="1150" t="s">
        <v>4470</v>
      </c>
      <c r="K1363" s="1152">
        <v>2</v>
      </c>
      <c r="L1363" s="1151">
        <v>12</v>
      </c>
      <c r="M1363" s="1164">
        <v>21000</v>
      </c>
      <c r="N1363" s="1151">
        <v>1</v>
      </c>
      <c r="O1363" s="1152">
        <v>6</v>
      </c>
      <c r="P1363" s="1180">
        <v>10500</v>
      </c>
    </row>
    <row r="1364" spans="1:16" x14ac:dyDescent="0.2">
      <c r="A1364" s="1179" t="s">
        <v>3949</v>
      </c>
      <c r="B1364" s="1149" t="s">
        <v>13070</v>
      </c>
      <c r="C1364" s="1149" t="s">
        <v>65</v>
      </c>
      <c r="D1364" s="1150" t="s">
        <v>7058</v>
      </c>
      <c r="E1364" s="1164">
        <v>1900</v>
      </c>
      <c r="F1364" s="1151" t="s">
        <v>7526</v>
      </c>
      <c r="G1364" s="759" t="s">
        <v>7527</v>
      </c>
      <c r="H1364" s="1021" t="s">
        <v>4211</v>
      </c>
      <c r="I1364" s="1021" t="s">
        <v>7233</v>
      </c>
      <c r="J1364" s="1150" t="s">
        <v>4211</v>
      </c>
      <c r="K1364" s="1152">
        <v>2</v>
      </c>
      <c r="L1364" s="1151">
        <v>12</v>
      </c>
      <c r="M1364" s="1164">
        <v>22800</v>
      </c>
      <c r="N1364" s="1151">
        <v>1</v>
      </c>
      <c r="O1364" s="1152">
        <v>6</v>
      </c>
      <c r="P1364" s="1180">
        <v>11400</v>
      </c>
    </row>
    <row r="1365" spans="1:16" x14ac:dyDescent="0.2">
      <c r="A1365" s="1179" t="s">
        <v>3949</v>
      </c>
      <c r="B1365" s="1149" t="s">
        <v>13070</v>
      </c>
      <c r="C1365" s="1149" t="s">
        <v>65</v>
      </c>
      <c r="D1365" s="1150" t="s">
        <v>7528</v>
      </c>
      <c r="E1365" s="1164">
        <v>2300</v>
      </c>
      <c r="F1365" s="1151" t="s">
        <v>7529</v>
      </c>
      <c r="G1365" s="759" t="s">
        <v>7530</v>
      </c>
      <c r="H1365" s="1021" t="s">
        <v>4239</v>
      </c>
      <c r="I1365" s="1021" t="s">
        <v>4287</v>
      </c>
      <c r="J1365" s="1150" t="s">
        <v>4235</v>
      </c>
      <c r="K1365" s="1152">
        <v>2</v>
      </c>
      <c r="L1365" s="1151">
        <v>12</v>
      </c>
      <c r="M1365" s="1164">
        <v>25300</v>
      </c>
      <c r="N1365" s="1151">
        <v>1</v>
      </c>
      <c r="O1365" s="1152">
        <v>6</v>
      </c>
      <c r="P1365" s="1180">
        <v>13800</v>
      </c>
    </row>
    <row r="1366" spans="1:16" x14ac:dyDescent="0.2">
      <c r="A1366" s="1179" t="s">
        <v>3949</v>
      </c>
      <c r="B1366" s="1149" t="s">
        <v>13070</v>
      </c>
      <c r="C1366" s="1149" t="s">
        <v>65</v>
      </c>
      <c r="D1366" s="1150" t="s">
        <v>7444</v>
      </c>
      <c r="E1366" s="1164">
        <v>3400</v>
      </c>
      <c r="F1366" s="1151" t="s">
        <v>7531</v>
      </c>
      <c r="G1366" s="759" t="s">
        <v>7532</v>
      </c>
      <c r="H1366" s="1021" t="s">
        <v>7166</v>
      </c>
      <c r="I1366" s="1021" t="s">
        <v>4287</v>
      </c>
      <c r="J1366" s="1150" t="s">
        <v>4723</v>
      </c>
      <c r="K1366" s="1152">
        <v>2</v>
      </c>
      <c r="L1366" s="1151">
        <v>12</v>
      </c>
      <c r="M1366" s="1164">
        <v>40800</v>
      </c>
      <c r="N1366" s="1151">
        <v>1</v>
      </c>
      <c r="O1366" s="1152">
        <v>6</v>
      </c>
      <c r="P1366" s="1180">
        <v>20400</v>
      </c>
    </row>
    <row r="1367" spans="1:16" x14ac:dyDescent="0.2">
      <c r="A1367" s="1179" t="s">
        <v>3949</v>
      </c>
      <c r="B1367" s="1149" t="s">
        <v>13070</v>
      </c>
      <c r="C1367" s="1149" t="s">
        <v>65</v>
      </c>
      <c r="D1367" s="1150" t="s">
        <v>7026</v>
      </c>
      <c r="E1367" s="1164">
        <v>1600</v>
      </c>
      <c r="F1367" s="1151" t="s">
        <v>7533</v>
      </c>
      <c r="G1367" s="759" t="s">
        <v>7534</v>
      </c>
      <c r="H1367" s="1021" t="s">
        <v>22</v>
      </c>
      <c r="I1367" s="1021" t="s">
        <v>22</v>
      </c>
      <c r="J1367" s="1150" t="s">
        <v>22</v>
      </c>
      <c r="K1367" s="1152">
        <v>3</v>
      </c>
      <c r="L1367" s="1151">
        <v>12</v>
      </c>
      <c r="M1367" s="1164">
        <v>19200</v>
      </c>
      <c r="N1367" s="1151">
        <v>1</v>
      </c>
      <c r="O1367" s="1152">
        <v>6</v>
      </c>
      <c r="P1367" s="1180">
        <v>9600</v>
      </c>
    </row>
    <row r="1368" spans="1:16" ht="33.75" x14ac:dyDescent="0.2">
      <c r="A1368" s="1179" t="s">
        <v>3949</v>
      </c>
      <c r="B1368" s="1149" t="s">
        <v>13070</v>
      </c>
      <c r="C1368" s="1149" t="s">
        <v>65</v>
      </c>
      <c r="D1368" s="1150" t="s">
        <v>7150</v>
      </c>
      <c r="E1368" s="1164">
        <v>2900</v>
      </c>
      <c r="F1368" s="1151" t="s">
        <v>7535</v>
      </c>
      <c r="G1368" s="759" t="s">
        <v>7536</v>
      </c>
      <c r="H1368" s="1021" t="s">
        <v>7537</v>
      </c>
      <c r="I1368" s="1021" t="s">
        <v>4274</v>
      </c>
      <c r="J1368" s="1150" t="s">
        <v>7538</v>
      </c>
      <c r="K1368" s="1152">
        <v>2</v>
      </c>
      <c r="L1368" s="1151">
        <v>12</v>
      </c>
      <c r="M1368" s="1164">
        <v>34800</v>
      </c>
      <c r="N1368" s="1151">
        <v>1</v>
      </c>
      <c r="O1368" s="1152">
        <v>6</v>
      </c>
      <c r="P1368" s="1180">
        <v>17400</v>
      </c>
    </row>
    <row r="1369" spans="1:16" x14ac:dyDescent="0.2">
      <c r="A1369" s="1179" t="s">
        <v>3949</v>
      </c>
      <c r="B1369" s="1149" t="s">
        <v>13070</v>
      </c>
      <c r="C1369" s="1149" t="s">
        <v>65</v>
      </c>
      <c r="D1369" s="1150" t="s">
        <v>7539</v>
      </c>
      <c r="E1369" s="1164">
        <v>1900</v>
      </c>
      <c r="F1369" s="1151" t="s">
        <v>7540</v>
      </c>
      <c r="G1369" s="759" t="s">
        <v>7541</v>
      </c>
      <c r="H1369" s="1021" t="s">
        <v>4239</v>
      </c>
      <c r="I1369" s="1021" t="s">
        <v>4274</v>
      </c>
      <c r="J1369" s="1150" t="s">
        <v>4247</v>
      </c>
      <c r="K1369" s="1152">
        <v>2</v>
      </c>
      <c r="L1369" s="1151">
        <v>12</v>
      </c>
      <c r="M1369" s="1164">
        <v>22800</v>
      </c>
      <c r="N1369" s="1151">
        <v>1</v>
      </c>
      <c r="O1369" s="1152">
        <v>6</v>
      </c>
      <c r="P1369" s="1180">
        <v>11400</v>
      </c>
    </row>
    <row r="1370" spans="1:16" x14ac:dyDescent="0.2">
      <c r="A1370" s="1179" t="s">
        <v>3949</v>
      </c>
      <c r="B1370" s="1149" t="s">
        <v>13070</v>
      </c>
      <c r="C1370" s="1149" t="s">
        <v>65</v>
      </c>
      <c r="D1370" s="1150" t="s">
        <v>7026</v>
      </c>
      <c r="E1370" s="1164">
        <v>1600</v>
      </c>
      <c r="F1370" s="1151" t="s">
        <v>7542</v>
      </c>
      <c r="G1370" s="759" t="s">
        <v>7543</v>
      </c>
      <c r="H1370" s="1021" t="s">
        <v>22</v>
      </c>
      <c r="I1370" s="1021" t="s">
        <v>22</v>
      </c>
      <c r="J1370" s="1150" t="s">
        <v>22</v>
      </c>
      <c r="K1370" s="1152">
        <v>2</v>
      </c>
      <c r="L1370" s="1151">
        <v>12</v>
      </c>
      <c r="M1370" s="1164">
        <v>19200</v>
      </c>
      <c r="N1370" s="1151">
        <v>1</v>
      </c>
      <c r="O1370" s="1152">
        <v>6</v>
      </c>
      <c r="P1370" s="1180">
        <v>9600</v>
      </c>
    </row>
    <row r="1371" spans="1:16" ht="22.5" x14ac:dyDescent="0.2">
      <c r="A1371" s="1179" t="s">
        <v>3949</v>
      </c>
      <c r="B1371" s="1149" t="s">
        <v>13070</v>
      </c>
      <c r="C1371" s="1149" t="s">
        <v>65</v>
      </c>
      <c r="D1371" s="1150" t="s">
        <v>7013</v>
      </c>
      <c r="E1371" s="1164">
        <v>1700</v>
      </c>
      <c r="F1371" s="1151" t="s">
        <v>7544</v>
      </c>
      <c r="G1371" s="759" t="s">
        <v>7545</v>
      </c>
      <c r="H1371" s="1021" t="s">
        <v>7546</v>
      </c>
      <c r="I1371" s="1021" t="s">
        <v>7025</v>
      </c>
      <c r="J1371" s="1150" t="s">
        <v>7546</v>
      </c>
      <c r="K1371" s="1152">
        <v>2</v>
      </c>
      <c r="L1371" s="1151">
        <v>12</v>
      </c>
      <c r="M1371" s="1164">
        <v>20400</v>
      </c>
      <c r="N1371" s="1151">
        <v>1</v>
      </c>
      <c r="O1371" s="1152">
        <v>6</v>
      </c>
      <c r="P1371" s="1180">
        <v>10200</v>
      </c>
    </row>
    <row r="1372" spans="1:16" x14ac:dyDescent="0.2">
      <c r="A1372" s="1179" t="s">
        <v>3949</v>
      </c>
      <c r="B1372" s="1149" t="s">
        <v>13070</v>
      </c>
      <c r="C1372" s="1149" t="s">
        <v>65</v>
      </c>
      <c r="D1372" s="1150" t="s">
        <v>7379</v>
      </c>
      <c r="E1372" s="1164">
        <v>2450</v>
      </c>
      <c r="F1372" s="1151" t="s">
        <v>7547</v>
      </c>
      <c r="G1372" s="759" t="s">
        <v>7548</v>
      </c>
      <c r="H1372" s="1021" t="s">
        <v>4239</v>
      </c>
      <c r="I1372" s="1021" t="s">
        <v>7159</v>
      </c>
      <c r="J1372" s="1150" t="s">
        <v>4235</v>
      </c>
      <c r="K1372" s="1152">
        <v>2</v>
      </c>
      <c r="L1372" s="1151">
        <v>12</v>
      </c>
      <c r="M1372" s="1164">
        <v>29400</v>
      </c>
      <c r="N1372" s="1151">
        <v>1</v>
      </c>
      <c r="O1372" s="1152">
        <v>6</v>
      </c>
      <c r="P1372" s="1180">
        <v>14700</v>
      </c>
    </row>
    <row r="1373" spans="1:16" x14ac:dyDescent="0.2">
      <c r="A1373" s="1179" t="s">
        <v>3949</v>
      </c>
      <c r="B1373" s="1149" t="s">
        <v>13070</v>
      </c>
      <c r="C1373" s="1149" t="s">
        <v>65</v>
      </c>
      <c r="D1373" s="1150" t="s">
        <v>7549</v>
      </c>
      <c r="E1373" s="1164">
        <v>2900</v>
      </c>
      <c r="F1373" s="1151" t="s">
        <v>7550</v>
      </c>
      <c r="G1373" s="759" t="s">
        <v>7551</v>
      </c>
      <c r="H1373" s="1021" t="s">
        <v>4239</v>
      </c>
      <c r="I1373" s="1021" t="s">
        <v>4287</v>
      </c>
      <c r="J1373" s="1150" t="s">
        <v>4235</v>
      </c>
      <c r="K1373" s="1152">
        <v>2</v>
      </c>
      <c r="L1373" s="1151">
        <v>12</v>
      </c>
      <c r="M1373" s="1164">
        <v>34800</v>
      </c>
      <c r="N1373" s="1151">
        <v>1</v>
      </c>
      <c r="O1373" s="1152">
        <v>6</v>
      </c>
      <c r="P1373" s="1180">
        <v>17400</v>
      </c>
    </row>
    <row r="1374" spans="1:16" x14ac:dyDescent="0.2">
      <c r="A1374" s="1179" t="s">
        <v>3949</v>
      </c>
      <c r="B1374" s="1149" t="s">
        <v>13070</v>
      </c>
      <c r="C1374" s="1149" t="s">
        <v>65</v>
      </c>
      <c r="D1374" s="1150" t="s">
        <v>7552</v>
      </c>
      <c r="E1374" s="1164">
        <v>3900</v>
      </c>
      <c r="F1374" s="1151" t="s">
        <v>7553</v>
      </c>
      <c r="G1374" s="759" t="s">
        <v>7554</v>
      </c>
      <c r="H1374" s="1021" t="s">
        <v>22</v>
      </c>
      <c r="I1374" s="1021" t="s">
        <v>22</v>
      </c>
      <c r="J1374" s="1150" t="s">
        <v>22</v>
      </c>
      <c r="K1374" s="1152">
        <v>1</v>
      </c>
      <c r="L1374" s="1151">
        <v>1</v>
      </c>
      <c r="M1374" s="1164">
        <v>3640</v>
      </c>
      <c r="N1374" s="1151">
        <v>1</v>
      </c>
      <c r="O1374" s="1152">
        <v>6</v>
      </c>
      <c r="P1374" s="1180">
        <v>23400</v>
      </c>
    </row>
    <row r="1375" spans="1:16" ht="33.75" x14ac:dyDescent="0.2">
      <c r="A1375" s="1179" t="s">
        <v>3949</v>
      </c>
      <c r="B1375" s="1149" t="s">
        <v>13070</v>
      </c>
      <c r="C1375" s="1149" t="s">
        <v>65</v>
      </c>
      <c r="D1375" s="1150" t="s">
        <v>7555</v>
      </c>
      <c r="E1375" s="1164">
        <v>3900</v>
      </c>
      <c r="F1375" s="1151" t="s">
        <v>7556</v>
      </c>
      <c r="G1375" s="759" t="s">
        <v>7557</v>
      </c>
      <c r="H1375" s="1021" t="s">
        <v>7558</v>
      </c>
      <c r="I1375" s="1021" t="s">
        <v>7074</v>
      </c>
      <c r="J1375" s="1150" t="s">
        <v>7558</v>
      </c>
      <c r="K1375" s="1152">
        <v>2</v>
      </c>
      <c r="L1375" s="1151">
        <v>12</v>
      </c>
      <c r="M1375" s="1164">
        <v>46800</v>
      </c>
      <c r="N1375" s="1151">
        <v>1</v>
      </c>
      <c r="O1375" s="1152">
        <v>2</v>
      </c>
      <c r="P1375" s="1180">
        <v>7800</v>
      </c>
    </row>
    <row r="1376" spans="1:16" ht="22.5" x14ac:dyDescent="0.2">
      <c r="A1376" s="1179" t="s">
        <v>3949</v>
      </c>
      <c r="B1376" s="1149" t="s">
        <v>13070</v>
      </c>
      <c r="C1376" s="1149" t="s">
        <v>65</v>
      </c>
      <c r="D1376" s="1150" t="s">
        <v>7085</v>
      </c>
      <c r="E1376" s="1164">
        <v>1600</v>
      </c>
      <c r="F1376" s="1151" t="s">
        <v>7559</v>
      </c>
      <c r="G1376" s="759" t="s">
        <v>7560</v>
      </c>
      <c r="H1376" s="1021" t="s">
        <v>5174</v>
      </c>
      <c r="I1376" s="1021" t="s">
        <v>4274</v>
      </c>
      <c r="J1376" s="1150" t="s">
        <v>5174</v>
      </c>
      <c r="K1376" s="1152">
        <v>2</v>
      </c>
      <c r="L1376" s="1151">
        <v>12</v>
      </c>
      <c r="M1376" s="1164">
        <v>19200</v>
      </c>
      <c r="N1376" s="1151">
        <v>1</v>
      </c>
      <c r="O1376" s="1152">
        <v>6</v>
      </c>
      <c r="P1376" s="1180">
        <v>9600</v>
      </c>
    </row>
    <row r="1377" spans="1:16" ht="22.5" x14ac:dyDescent="0.2">
      <c r="A1377" s="1179" t="s">
        <v>3949</v>
      </c>
      <c r="B1377" s="1149" t="s">
        <v>13070</v>
      </c>
      <c r="C1377" s="1149" t="s">
        <v>65</v>
      </c>
      <c r="D1377" s="1150" t="s">
        <v>7048</v>
      </c>
      <c r="E1377" s="1164">
        <v>1900</v>
      </c>
      <c r="F1377" s="1151" t="s">
        <v>7561</v>
      </c>
      <c r="G1377" s="759" t="s">
        <v>7562</v>
      </c>
      <c r="H1377" s="1021" t="s">
        <v>7563</v>
      </c>
      <c r="I1377" s="1021" t="s">
        <v>4287</v>
      </c>
      <c r="J1377" s="1150" t="s">
        <v>7465</v>
      </c>
      <c r="K1377" s="1152">
        <v>4</v>
      </c>
      <c r="L1377" s="1151">
        <v>12</v>
      </c>
      <c r="M1377" s="1164">
        <v>22800</v>
      </c>
      <c r="N1377" s="1151"/>
      <c r="O1377" s="1152"/>
      <c r="P1377" s="1180"/>
    </row>
    <row r="1378" spans="1:16" ht="22.5" x14ac:dyDescent="0.2">
      <c r="A1378" s="1179" t="s">
        <v>3949</v>
      </c>
      <c r="B1378" s="1149" t="s">
        <v>13070</v>
      </c>
      <c r="C1378" s="1149" t="s">
        <v>65</v>
      </c>
      <c r="D1378" s="1150" t="s">
        <v>7221</v>
      </c>
      <c r="E1378" s="1164">
        <v>1800</v>
      </c>
      <c r="F1378" s="1151" t="s">
        <v>7564</v>
      </c>
      <c r="G1378" s="759" t="s">
        <v>7565</v>
      </c>
      <c r="H1378" s="1021" t="s">
        <v>7566</v>
      </c>
      <c r="I1378" s="1021" t="s">
        <v>4274</v>
      </c>
      <c r="J1378" s="1150" t="s">
        <v>4452</v>
      </c>
      <c r="K1378" s="1152">
        <v>2</v>
      </c>
      <c r="L1378" s="1151">
        <v>12</v>
      </c>
      <c r="M1378" s="1164">
        <v>21600</v>
      </c>
      <c r="N1378" s="1151">
        <v>1</v>
      </c>
      <c r="O1378" s="1152">
        <v>6</v>
      </c>
      <c r="P1378" s="1180">
        <v>10800</v>
      </c>
    </row>
    <row r="1379" spans="1:16" x14ac:dyDescent="0.2">
      <c r="A1379" s="1179" t="s">
        <v>3949</v>
      </c>
      <c r="B1379" s="1149" t="s">
        <v>13070</v>
      </c>
      <c r="C1379" s="1149" t="s">
        <v>65</v>
      </c>
      <c r="D1379" s="1150" t="s">
        <v>7490</v>
      </c>
      <c r="E1379" s="1164">
        <v>1500</v>
      </c>
      <c r="F1379" s="1151" t="s">
        <v>7567</v>
      </c>
      <c r="G1379" s="759" t="s">
        <v>7568</v>
      </c>
      <c r="H1379" s="1021" t="s">
        <v>22</v>
      </c>
      <c r="I1379" s="1021" t="s">
        <v>22</v>
      </c>
      <c r="J1379" s="1150" t="s">
        <v>22</v>
      </c>
      <c r="K1379" s="1152">
        <v>2</v>
      </c>
      <c r="L1379" s="1151">
        <v>12</v>
      </c>
      <c r="M1379" s="1164">
        <v>13850</v>
      </c>
      <c r="N1379" s="1151">
        <v>1</v>
      </c>
      <c r="O1379" s="1152">
        <v>6</v>
      </c>
      <c r="P1379" s="1180">
        <v>9000</v>
      </c>
    </row>
    <row r="1380" spans="1:16" x14ac:dyDescent="0.2">
      <c r="A1380" s="1179" t="s">
        <v>3949</v>
      </c>
      <c r="B1380" s="1149" t="s">
        <v>13070</v>
      </c>
      <c r="C1380" s="1149" t="s">
        <v>65</v>
      </c>
      <c r="D1380" s="1150" t="s">
        <v>7013</v>
      </c>
      <c r="E1380" s="1164">
        <v>1700</v>
      </c>
      <c r="F1380" s="1151" t="s">
        <v>7569</v>
      </c>
      <c r="G1380" s="759" t="s">
        <v>7570</v>
      </c>
      <c r="H1380" s="1021" t="s">
        <v>4211</v>
      </c>
      <c r="I1380" s="1021" t="s">
        <v>7159</v>
      </c>
      <c r="J1380" s="1150" t="s">
        <v>4865</v>
      </c>
      <c r="K1380" s="1152">
        <v>2</v>
      </c>
      <c r="L1380" s="1151">
        <v>12</v>
      </c>
      <c r="M1380" s="1164">
        <v>20400</v>
      </c>
      <c r="N1380" s="1151">
        <v>1</v>
      </c>
      <c r="O1380" s="1152">
        <v>6</v>
      </c>
      <c r="P1380" s="1180">
        <v>10200</v>
      </c>
    </row>
    <row r="1381" spans="1:16" ht="22.5" x14ac:dyDescent="0.2">
      <c r="A1381" s="1179" t="s">
        <v>3949</v>
      </c>
      <c r="B1381" s="1149" t="s">
        <v>13070</v>
      </c>
      <c r="C1381" s="1149" t="s">
        <v>65</v>
      </c>
      <c r="D1381" s="1150" t="s">
        <v>7013</v>
      </c>
      <c r="E1381" s="1164">
        <v>1700</v>
      </c>
      <c r="F1381" s="1151" t="s">
        <v>7571</v>
      </c>
      <c r="G1381" s="759" t="s">
        <v>7572</v>
      </c>
      <c r="H1381" s="1021" t="s">
        <v>7573</v>
      </c>
      <c r="I1381" s="1021" t="s">
        <v>4274</v>
      </c>
      <c r="J1381" s="1150" t="s">
        <v>7335</v>
      </c>
      <c r="K1381" s="1152">
        <v>4</v>
      </c>
      <c r="L1381" s="1151">
        <v>12</v>
      </c>
      <c r="M1381" s="1164">
        <v>20400</v>
      </c>
      <c r="N1381" s="1151">
        <v>1</v>
      </c>
      <c r="O1381" s="1152">
        <v>6</v>
      </c>
      <c r="P1381" s="1180">
        <v>10200</v>
      </c>
    </row>
    <row r="1382" spans="1:16" x14ac:dyDescent="0.2">
      <c r="A1382" s="1179" t="s">
        <v>3949</v>
      </c>
      <c r="B1382" s="1149" t="s">
        <v>13070</v>
      </c>
      <c r="C1382" s="1149" t="s">
        <v>65</v>
      </c>
      <c r="D1382" s="1150" t="s">
        <v>7094</v>
      </c>
      <c r="E1382" s="1164">
        <v>1700</v>
      </c>
      <c r="F1382" s="1151" t="s">
        <v>7574</v>
      </c>
      <c r="G1382" s="759" t="s">
        <v>7575</v>
      </c>
      <c r="H1382" s="1021" t="s">
        <v>7286</v>
      </c>
      <c r="I1382" s="1021" t="s">
        <v>4287</v>
      </c>
      <c r="J1382" s="1150" t="s">
        <v>7166</v>
      </c>
      <c r="K1382" s="1152">
        <v>4</v>
      </c>
      <c r="L1382" s="1151">
        <v>12</v>
      </c>
      <c r="M1382" s="1164">
        <v>20400</v>
      </c>
      <c r="N1382" s="1151">
        <v>1</v>
      </c>
      <c r="O1382" s="1152">
        <v>6</v>
      </c>
      <c r="P1382" s="1180">
        <v>10200</v>
      </c>
    </row>
    <row r="1383" spans="1:16" ht="22.5" x14ac:dyDescent="0.2">
      <c r="A1383" s="1179" t="s">
        <v>3949</v>
      </c>
      <c r="B1383" s="1149" t="s">
        <v>13070</v>
      </c>
      <c r="C1383" s="1149" t="s">
        <v>65</v>
      </c>
      <c r="D1383" s="1150" t="s">
        <v>7040</v>
      </c>
      <c r="E1383" s="1164">
        <v>2200</v>
      </c>
      <c r="F1383" s="1151" t="s">
        <v>7576</v>
      </c>
      <c r="G1383" s="759" t="s">
        <v>7577</v>
      </c>
      <c r="H1383" s="1021" t="s">
        <v>4257</v>
      </c>
      <c r="I1383" s="1021" t="s">
        <v>4274</v>
      </c>
      <c r="J1383" s="1150" t="s">
        <v>7578</v>
      </c>
      <c r="K1383" s="1152">
        <v>2</v>
      </c>
      <c r="L1383" s="1151">
        <v>12</v>
      </c>
      <c r="M1383" s="1164">
        <v>26400</v>
      </c>
      <c r="N1383" s="1151">
        <v>1</v>
      </c>
      <c r="O1383" s="1152">
        <v>6</v>
      </c>
      <c r="P1383" s="1180">
        <v>13200</v>
      </c>
    </row>
    <row r="1384" spans="1:16" x14ac:dyDescent="0.2">
      <c r="A1384" s="1179" t="s">
        <v>3949</v>
      </c>
      <c r="B1384" s="1149" t="s">
        <v>13070</v>
      </c>
      <c r="C1384" s="1149" t="s">
        <v>65</v>
      </c>
      <c r="D1384" s="1150" t="s">
        <v>7058</v>
      </c>
      <c r="E1384" s="1164">
        <v>1900</v>
      </c>
      <c r="F1384" s="1151" t="s">
        <v>7579</v>
      </c>
      <c r="G1384" s="759" t="s">
        <v>7580</v>
      </c>
      <c r="H1384" s="1021" t="s">
        <v>4239</v>
      </c>
      <c r="I1384" s="1021" t="s">
        <v>4287</v>
      </c>
      <c r="J1384" s="1150" t="s">
        <v>4235</v>
      </c>
      <c r="K1384" s="1152">
        <v>2</v>
      </c>
      <c r="L1384" s="1151">
        <v>12</v>
      </c>
      <c r="M1384" s="1164">
        <v>22800</v>
      </c>
      <c r="N1384" s="1151">
        <v>1</v>
      </c>
      <c r="O1384" s="1152">
        <v>6</v>
      </c>
      <c r="P1384" s="1180">
        <v>11400</v>
      </c>
    </row>
    <row r="1385" spans="1:16" x14ac:dyDescent="0.2">
      <c r="A1385" s="1179" t="s">
        <v>3949</v>
      </c>
      <c r="B1385" s="1149" t="s">
        <v>13070</v>
      </c>
      <c r="C1385" s="1149" t="s">
        <v>65</v>
      </c>
      <c r="D1385" s="1150" t="s">
        <v>7053</v>
      </c>
      <c r="E1385" s="1164">
        <v>1700</v>
      </c>
      <c r="F1385" s="1151" t="s">
        <v>7581</v>
      </c>
      <c r="G1385" s="759" t="s">
        <v>7582</v>
      </c>
      <c r="H1385" s="1021" t="s">
        <v>4206</v>
      </c>
      <c r="I1385" s="1021" t="s">
        <v>4274</v>
      </c>
      <c r="J1385" s="1150" t="s">
        <v>4514</v>
      </c>
      <c r="K1385" s="1152">
        <v>2</v>
      </c>
      <c r="L1385" s="1151">
        <v>12</v>
      </c>
      <c r="M1385" s="1164">
        <v>20400</v>
      </c>
      <c r="N1385" s="1151">
        <v>1</v>
      </c>
      <c r="O1385" s="1152">
        <v>6</v>
      </c>
      <c r="P1385" s="1180">
        <v>10200</v>
      </c>
    </row>
    <row r="1386" spans="1:16" ht="22.5" x14ac:dyDescent="0.2">
      <c r="A1386" s="1179" t="s">
        <v>3949</v>
      </c>
      <c r="B1386" s="1149" t="s">
        <v>13070</v>
      </c>
      <c r="C1386" s="1149" t="s">
        <v>65</v>
      </c>
      <c r="D1386" s="1150" t="s">
        <v>7583</v>
      </c>
      <c r="E1386" s="1164">
        <v>1800</v>
      </c>
      <c r="F1386" s="1151" t="s">
        <v>7584</v>
      </c>
      <c r="G1386" s="759" t="s">
        <v>7585</v>
      </c>
      <c r="H1386" s="1021" t="s">
        <v>4470</v>
      </c>
      <c r="I1386" s="1021" t="s">
        <v>4287</v>
      </c>
      <c r="J1386" s="1150" t="s">
        <v>7586</v>
      </c>
      <c r="K1386" s="1152">
        <v>2</v>
      </c>
      <c r="L1386" s="1151">
        <v>12</v>
      </c>
      <c r="M1386" s="1164">
        <v>21600</v>
      </c>
      <c r="N1386" s="1151">
        <v>1</v>
      </c>
      <c r="O1386" s="1152">
        <v>6</v>
      </c>
      <c r="P1386" s="1180">
        <v>10800</v>
      </c>
    </row>
    <row r="1387" spans="1:16" x14ac:dyDescent="0.2">
      <c r="A1387" s="1179" t="s">
        <v>3949</v>
      </c>
      <c r="B1387" s="1149" t="s">
        <v>13070</v>
      </c>
      <c r="C1387" s="1149" t="s">
        <v>65</v>
      </c>
      <c r="D1387" s="1150" t="s">
        <v>7094</v>
      </c>
      <c r="E1387" s="1164">
        <v>1700</v>
      </c>
      <c r="F1387" s="1151" t="s">
        <v>7587</v>
      </c>
      <c r="G1387" s="759" t="s">
        <v>7588</v>
      </c>
      <c r="H1387" s="1021" t="s">
        <v>5469</v>
      </c>
      <c r="I1387" s="1021" t="s">
        <v>4274</v>
      </c>
      <c r="J1387" s="1150" t="s">
        <v>5469</v>
      </c>
      <c r="K1387" s="1152">
        <v>4</v>
      </c>
      <c r="L1387" s="1151">
        <v>12</v>
      </c>
      <c r="M1387" s="1164">
        <v>20400</v>
      </c>
      <c r="N1387" s="1151"/>
      <c r="O1387" s="1152"/>
      <c r="P1387" s="1180"/>
    </row>
    <row r="1388" spans="1:16" ht="22.5" x14ac:dyDescent="0.2">
      <c r="A1388" s="1179" t="s">
        <v>3949</v>
      </c>
      <c r="B1388" s="1149" t="s">
        <v>13070</v>
      </c>
      <c r="C1388" s="1149" t="s">
        <v>65</v>
      </c>
      <c r="D1388" s="1150" t="s">
        <v>7217</v>
      </c>
      <c r="E1388" s="1164">
        <v>1600</v>
      </c>
      <c r="F1388" s="1151" t="s">
        <v>7589</v>
      </c>
      <c r="G1388" s="759" t="s">
        <v>7590</v>
      </c>
      <c r="H1388" s="1021" t="s">
        <v>4197</v>
      </c>
      <c r="I1388" s="1021" t="s">
        <v>4274</v>
      </c>
      <c r="J1388" s="1150" t="s">
        <v>7591</v>
      </c>
      <c r="K1388" s="1152">
        <v>2</v>
      </c>
      <c r="L1388" s="1151">
        <v>12</v>
      </c>
      <c r="M1388" s="1164">
        <v>19200</v>
      </c>
      <c r="N1388" s="1151">
        <v>1</v>
      </c>
      <c r="O1388" s="1152">
        <v>1</v>
      </c>
      <c r="P1388" s="1180">
        <v>266.66000000000003</v>
      </c>
    </row>
    <row r="1389" spans="1:16" x14ac:dyDescent="0.2">
      <c r="A1389" s="1179" t="s">
        <v>3949</v>
      </c>
      <c r="B1389" s="1149" t="s">
        <v>13070</v>
      </c>
      <c r="C1389" s="1149" t="s">
        <v>65</v>
      </c>
      <c r="D1389" s="1150" t="s">
        <v>7048</v>
      </c>
      <c r="E1389" s="1164">
        <v>1900</v>
      </c>
      <c r="F1389" s="1151" t="s">
        <v>7592</v>
      </c>
      <c r="G1389" s="759" t="s">
        <v>7593</v>
      </c>
      <c r="H1389" s="1021" t="s">
        <v>4452</v>
      </c>
      <c r="I1389" s="1021" t="s">
        <v>4287</v>
      </c>
      <c r="J1389" s="1150" t="s">
        <v>7594</v>
      </c>
      <c r="K1389" s="1152">
        <v>4</v>
      </c>
      <c r="L1389" s="1151">
        <v>12</v>
      </c>
      <c r="M1389" s="1164">
        <v>22800</v>
      </c>
      <c r="N1389" s="1151">
        <v>1</v>
      </c>
      <c r="O1389" s="1152">
        <v>4</v>
      </c>
      <c r="P1389" s="1180">
        <v>7600</v>
      </c>
    </row>
    <row r="1390" spans="1:16" ht="22.5" x14ac:dyDescent="0.2">
      <c r="A1390" s="1179" t="s">
        <v>3949</v>
      </c>
      <c r="B1390" s="1149" t="s">
        <v>13070</v>
      </c>
      <c r="C1390" s="1149" t="s">
        <v>65</v>
      </c>
      <c r="D1390" s="1150" t="s">
        <v>7040</v>
      </c>
      <c r="E1390" s="1164">
        <v>2200</v>
      </c>
      <c r="F1390" s="1151" t="s">
        <v>7595</v>
      </c>
      <c r="G1390" s="759" t="s">
        <v>7596</v>
      </c>
      <c r="H1390" s="1021" t="s">
        <v>7474</v>
      </c>
      <c r="I1390" s="1021" t="s">
        <v>4287</v>
      </c>
      <c r="J1390" s="1150" t="s">
        <v>7597</v>
      </c>
      <c r="K1390" s="1152">
        <v>2</v>
      </c>
      <c r="L1390" s="1151">
        <v>12</v>
      </c>
      <c r="M1390" s="1164">
        <v>26400</v>
      </c>
      <c r="N1390" s="1151">
        <v>1</v>
      </c>
      <c r="O1390" s="1152">
        <v>6</v>
      </c>
      <c r="P1390" s="1180">
        <v>13200</v>
      </c>
    </row>
    <row r="1391" spans="1:16" ht="22.5" x14ac:dyDescent="0.2">
      <c r="A1391" s="1179" t="s">
        <v>3949</v>
      </c>
      <c r="B1391" s="1149" t="s">
        <v>13070</v>
      </c>
      <c r="C1391" s="1149" t="s">
        <v>65</v>
      </c>
      <c r="D1391" s="1150" t="s">
        <v>7013</v>
      </c>
      <c r="E1391" s="1164">
        <v>1700</v>
      </c>
      <c r="F1391" s="1151" t="s">
        <v>7598</v>
      </c>
      <c r="G1391" s="759" t="s">
        <v>7599</v>
      </c>
      <c r="H1391" s="1021" t="s">
        <v>7600</v>
      </c>
      <c r="I1391" s="1021" t="s">
        <v>4287</v>
      </c>
      <c r="J1391" s="1150" t="s">
        <v>4453</v>
      </c>
      <c r="K1391" s="1152">
        <v>4</v>
      </c>
      <c r="L1391" s="1151">
        <v>12</v>
      </c>
      <c r="M1391" s="1164">
        <v>20400</v>
      </c>
      <c r="N1391" s="1151">
        <v>1</v>
      </c>
      <c r="O1391" s="1152">
        <v>6</v>
      </c>
      <c r="P1391" s="1180">
        <v>9463.33</v>
      </c>
    </row>
    <row r="1392" spans="1:16" x14ac:dyDescent="0.2">
      <c r="A1392" s="1179" t="s">
        <v>3949</v>
      </c>
      <c r="B1392" s="1149" t="s">
        <v>13070</v>
      </c>
      <c r="C1392" s="1149" t="s">
        <v>65</v>
      </c>
      <c r="D1392" s="1150" t="s">
        <v>7601</v>
      </c>
      <c r="E1392" s="1164">
        <v>6000</v>
      </c>
      <c r="F1392" s="1151" t="s">
        <v>7602</v>
      </c>
      <c r="G1392" s="759" t="s">
        <v>7603</v>
      </c>
      <c r="H1392" s="1021" t="s">
        <v>4239</v>
      </c>
      <c r="I1392" s="1021" t="s">
        <v>4287</v>
      </c>
      <c r="J1392" s="1150" t="s">
        <v>4235</v>
      </c>
      <c r="K1392" s="1152">
        <v>2</v>
      </c>
      <c r="L1392" s="1151">
        <v>12</v>
      </c>
      <c r="M1392" s="1164">
        <v>72000</v>
      </c>
      <c r="N1392" s="1151">
        <v>1</v>
      </c>
      <c r="O1392" s="1152">
        <v>6</v>
      </c>
      <c r="P1392" s="1180">
        <v>36000</v>
      </c>
    </row>
    <row r="1393" spans="1:16" x14ac:dyDescent="0.2">
      <c r="A1393" s="1179" t="s">
        <v>3949</v>
      </c>
      <c r="B1393" s="1149" t="s">
        <v>13070</v>
      </c>
      <c r="C1393" s="1149" t="s">
        <v>65</v>
      </c>
      <c r="D1393" s="1150" t="s">
        <v>7053</v>
      </c>
      <c r="E1393" s="1164">
        <v>1700</v>
      </c>
      <c r="F1393" s="1151" t="s">
        <v>7604</v>
      </c>
      <c r="G1393" s="759" t="s">
        <v>7605</v>
      </c>
      <c r="H1393" s="1021" t="s">
        <v>4197</v>
      </c>
      <c r="I1393" s="1021" t="s">
        <v>4197</v>
      </c>
      <c r="J1393" s="1150" t="s">
        <v>4197</v>
      </c>
      <c r="K1393" s="1152">
        <v>2</v>
      </c>
      <c r="L1393" s="1151">
        <v>12</v>
      </c>
      <c r="M1393" s="1164">
        <v>20400</v>
      </c>
      <c r="N1393" s="1151">
        <v>1</v>
      </c>
      <c r="O1393" s="1152">
        <v>6</v>
      </c>
      <c r="P1393" s="1180">
        <v>10200</v>
      </c>
    </row>
    <row r="1394" spans="1:16" x14ac:dyDescent="0.2">
      <c r="A1394" s="1179" t="s">
        <v>3949</v>
      </c>
      <c r="B1394" s="1149" t="s">
        <v>13070</v>
      </c>
      <c r="C1394" s="1149" t="s">
        <v>65</v>
      </c>
      <c r="D1394" s="1150" t="s">
        <v>7459</v>
      </c>
      <c r="E1394" s="1164">
        <v>2500</v>
      </c>
      <c r="F1394" s="1151" t="s">
        <v>7606</v>
      </c>
      <c r="G1394" s="759" t="s">
        <v>7607</v>
      </c>
      <c r="H1394" s="1021" t="s">
        <v>4705</v>
      </c>
      <c r="I1394" s="1021" t="s">
        <v>4274</v>
      </c>
      <c r="J1394" s="1150" t="s">
        <v>4705</v>
      </c>
      <c r="K1394" s="1152">
        <v>2</v>
      </c>
      <c r="L1394" s="1151">
        <v>12</v>
      </c>
      <c r="M1394" s="1164">
        <v>29166.66</v>
      </c>
      <c r="N1394" s="1151">
        <v>1</v>
      </c>
      <c r="O1394" s="1152">
        <v>6</v>
      </c>
      <c r="P1394" s="1180">
        <v>15000</v>
      </c>
    </row>
    <row r="1395" spans="1:16" ht="22.5" x14ac:dyDescent="0.2">
      <c r="A1395" s="1179" t="s">
        <v>3949</v>
      </c>
      <c r="B1395" s="1149" t="s">
        <v>13070</v>
      </c>
      <c r="C1395" s="1149" t="s">
        <v>65</v>
      </c>
      <c r="D1395" s="1150" t="s">
        <v>7013</v>
      </c>
      <c r="E1395" s="1164">
        <v>1700</v>
      </c>
      <c r="F1395" s="1151" t="s">
        <v>7608</v>
      </c>
      <c r="G1395" s="759" t="s">
        <v>7609</v>
      </c>
      <c r="H1395" s="1021" t="s">
        <v>4470</v>
      </c>
      <c r="I1395" s="1021" t="s">
        <v>4287</v>
      </c>
      <c r="J1395" s="1150" t="s">
        <v>7586</v>
      </c>
      <c r="K1395" s="1152">
        <v>4</v>
      </c>
      <c r="L1395" s="1151">
        <v>12</v>
      </c>
      <c r="M1395" s="1164">
        <v>20400</v>
      </c>
      <c r="N1395" s="1151">
        <v>1</v>
      </c>
      <c r="O1395" s="1152">
        <v>6</v>
      </c>
      <c r="P1395" s="1180">
        <v>10200</v>
      </c>
    </row>
    <row r="1396" spans="1:16" ht="22.5" x14ac:dyDescent="0.2">
      <c r="A1396" s="1179" t="s">
        <v>3949</v>
      </c>
      <c r="B1396" s="1149" t="s">
        <v>13070</v>
      </c>
      <c r="C1396" s="1149" t="s">
        <v>65</v>
      </c>
      <c r="D1396" s="1150" t="s">
        <v>7610</v>
      </c>
      <c r="E1396" s="1164">
        <v>1700</v>
      </c>
      <c r="F1396" s="1151" t="s">
        <v>7611</v>
      </c>
      <c r="G1396" s="759" t="s">
        <v>7612</v>
      </c>
      <c r="H1396" s="1021" t="s">
        <v>5496</v>
      </c>
      <c r="I1396" s="1021" t="s">
        <v>7159</v>
      </c>
      <c r="J1396" s="1150" t="s">
        <v>4422</v>
      </c>
      <c r="K1396" s="1152">
        <v>2</v>
      </c>
      <c r="L1396" s="1151">
        <v>7</v>
      </c>
      <c r="M1396" s="1164">
        <v>11900</v>
      </c>
      <c r="N1396" s="1151"/>
      <c r="O1396" s="1152"/>
      <c r="P1396" s="1180"/>
    </row>
    <row r="1397" spans="1:16" x14ac:dyDescent="0.2">
      <c r="A1397" s="1179" t="s">
        <v>3949</v>
      </c>
      <c r="B1397" s="1149" t="s">
        <v>13070</v>
      </c>
      <c r="C1397" s="1149" t="s">
        <v>65</v>
      </c>
      <c r="D1397" s="1150" t="s">
        <v>7490</v>
      </c>
      <c r="E1397" s="1164">
        <v>1500</v>
      </c>
      <c r="F1397" s="1151" t="s">
        <v>7613</v>
      </c>
      <c r="G1397" s="759" t="s">
        <v>7614</v>
      </c>
      <c r="H1397" s="1021" t="s">
        <v>22</v>
      </c>
      <c r="I1397" s="1021" t="s">
        <v>22</v>
      </c>
      <c r="J1397" s="1150" t="s">
        <v>22</v>
      </c>
      <c r="K1397" s="1152">
        <v>2</v>
      </c>
      <c r="L1397" s="1151">
        <v>12</v>
      </c>
      <c r="M1397" s="1164">
        <v>18000</v>
      </c>
      <c r="N1397" s="1151">
        <v>1</v>
      </c>
      <c r="O1397" s="1152">
        <v>6</v>
      </c>
      <c r="P1397" s="1180">
        <v>9000</v>
      </c>
    </row>
    <row r="1398" spans="1:16" ht="22.5" x14ac:dyDescent="0.2">
      <c r="A1398" s="1179" t="s">
        <v>3949</v>
      </c>
      <c r="B1398" s="1149" t="s">
        <v>13070</v>
      </c>
      <c r="C1398" s="1149" t="s">
        <v>65</v>
      </c>
      <c r="D1398" s="1150" t="s">
        <v>7615</v>
      </c>
      <c r="E1398" s="1164">
        <v>2200</v>
      </c>
      <c r="F1398" s="1151" t="s">
        <v>7616</v>
      </c>
      <c r="G1398" s="759" t="s">
        <v>7617</v>
      </c>
      <c r="H1398" s="1021" t="s">
        <v>4534</v>
      </c>
      <c r="I1398" s="1021" t="s">
        <v>4274</v>
      </c>
      <c r="J1398" s="1150" t="s">
        <v>4534</v>
      </c>
      <c r="K1398" s="1152">
        <v>2</v>
      </c>
      <c r="L1398" s="1151">
        <v>12</v>
      </c>
      <c r="M1398" s="1164">
        <v>26400</v>
      </c>
      <c r="N1398" s="1151">
        <v>1</v>
      </c>
      <c r="O1398" s="1152">
        <v>6</v>
      </c>
      <c r="P1398" s="1180">
        <v>12466.66</v>
      </c>
    </row>
    <row r="1399" spans="1:16" ht="22.5" x14ac:dyDescent="0.2">
      <c r="A1399" s="1179" t="s">
        <v>3949</v>
      </c>
      <c r="B1399" s="1149" t="s">
        <v>13070</v>
      </c>
      <c r="C1399" s="1149" t="s">
        <v>65</v>
      </c>
      <c r="D1399" s="1150" t="s">
        <v>7201</v>
      </c>
      <c r="E1399" s="1164">
        <v>1850</v>
      </c>
      <c r="F1399" s="1151" t="s">
        <v>7618</v>
      </c>
      <c r="G1399" s="759" t="s">
        <v>7619</v>
      </c>
      <c r="H1399" s="1021" t="s">
        <v>4534</v>
      </c>
      <c r="I1399" s="1021" t="s">
        <v>7159</v>
      </c>
      <c r="J1399" s="1150" t="s">
        <v>4534</v>
      </c>
      <c r="K1399" s="1152">
        <v>2</v>
      </c>
      <c r="L1399" s="1151">
        <v>12</v>
      </c>
      <c r="M1399" s="1164">
        <v>22200</v>
      </c>
      <c r="N1399" s="1151">
        <v>1</v>
      </c>
      <c r="O1399" s="1152">
        <v>6</v>
      </c>
      <c r="P1399" s="1180">
        <v>11100</v>
      </c>
    </row>
    <row r="1400" spans="1:16" x14ac:dyDescent="0.2">
      <c r="A1400" s="1179" t="s">
        <v>3949</v>
      </c>
      <c r="B1400" s="1149" t="s">
        <v>13070</v>
      </c>
      <c r="C1400" s="1149" t="s">
        <v>65</v>
      </c>
      <c r="D1400" s="1150" t="s">
        <v>7620</v>
      </c>
      <c r="E1400" s="1164">
        <v>4500</v>
      </c>
      <c r="F1400" s="1151" t="s">
        <v>7621</v>
      </c>
      <c r="G1400" s="759" t="s">
        <v>7622</v>
      </c>
      <c r="H1400" s="1021" t="s">
        <v>7268</v>
      </c>
      <c r="I1400" s="1021" t="s">
        <v>4287</v>
      </c>
      <c r="J1400" s="1150" t="s">
        <v>4247</v>
      </c>
      <c r="K1400" s="1152">
        <v>2</v>
      </c>
      <c r="L1400" s="1151">
        <v>12</v>
      </c>
      <c r="M1400" s="1164">
        <v>54000</v>
      </c>
      <c r="N1400" s="1151">
        <v>1</v>
      </c>
      <c r="O1400" s="1152">
        <v>6</v>
      </c>
      <c r="P1400" s="1180">
        <v>27000</v>
      </c>
    </row>
    <row r="1401" spans="1:16" x14ac:dyDescent="0.2">
      <c r="A1401" s="1179" t="s">
        <v>3949</v>
      </c>
      <c r="B1401" s="1149" t="s">
        <v>13070</v>
      </c>
      <c r="C1401" s="1149" t="s">
        <v>65</v>
      </c>
      <c r="D1401" s="1150" t="s">
        <v>7048</v>
      </c>
      <c r="E1401" s="1164">
        <v>1900</v>
      </c>
      <c r="F1401" s="1151" t="s">
        <v>7623</v>
      </c>
      <c r="G1401" s="759" t="s">
        <v>7624</v>
      </c>
      <c r="H1401" s="1021" t="s">
        <v>5309</v>
      </c>
      <c r="I1401" s="1021" t="s">
        <v>7025</v>
      </c>
      <c r="J1401" s="1150" t="s">
        <v>4267</v>
      </c>
      <c r="K1401" s="1152">
        <v>4</v>
      </c>
      <c r="L1401" s="1151">
        <v>12</v>
      </c>
      <c r="M1401" s="1164">
        <v>22800</v>
      </c>
      <c r="N1401" s="1151">
        <v>1</v>
      </c>
      <c r="O1401" s="1152">
        <v>6</v>
      </c>
      <c r="P1401" s="1180">
        <v>11400</v>
      </c>
    </row>
    <row r="1402" spans="1:16" ht="22.5" x14ac:dyDescent="0.2">
      <c r="A1402" s="1179" t="s">
        <v>3949</v>
      </c>
      <c r="B1402" s="1149" t="s">
        <v>13070</v>
      </c>
      <c r="C1402" s="1149" t="s">
        <v>65</v>
      </c>
      <c r="D1402" s="1150" t="s">
        <v>7013</v>
      </c>
      <c r="E1402" s="1164">
        <v>1700</v>
      </c>
      <c r="F1402" s="1151" t="s">
        <v>7625</v>
      </c>
      <c r="G1402" s="759" t="s">
        <v>7626</v>
      </c>
      <c r="H1402" s="1021" t="s">
        <v>7297</v>
      </c>
      <c r="I1402" s="1021" t="s">
        <v>4287</v>
      </c>
      <c r="J1402" s="1150" t="s">
        <v>7298</v>
      </c>
      <c r="K1402" s="1152">
        <v>2</v>
      </c>
      <c r="L1402" s="1151">
        <v>12</v>
      </c>
      <c r="M1402" s="1164">
        <v>20400</v>
      </c>
      <c r="N1402" s="1151">
        <v>1</v>
      </c>
      <c r="O1402" s="1152">
        <v>6</v>
      </c>
      <c r="P1402" s="1180">
        <v>10200</v>
      </c>
    </row>
    <row r="1403" spans="1:16" ht="22.5" x14ac:dyDescent="0.2">
      <c r="A1403" s="1179" t="s">
        <v>3949</v>
      </c>
      <c r="B1403" s="1149" t="s">
        <v>13070</v>
      </c>
      <c r="C1403" s="1149" t="s">
        <v>65</v>
      </c>
      <c r="D1403" s="1150" t="s">
        <v>7094</v>
      </c>
      <c r="E1403" s="1164">
        <v>1700</v>
      </c>
      <c r="F1403" s="1151" t="s">
        <v>7627</v>
      </c>
      <c r="G1403" s="759" t="s">
        <v>7628</v>
      </c>
      <c r="H1403" s="1021" t="s">
        <v>4470</v>
      </c>
      <c r="I1403" s="1021" t="s">
        <v>4287</v>
      </c>
      <c r="J1403" s="1150" t="s">
        <v>7586</v>
      </c>
      <c r="K1403" s="1152">
        <v>4</v>
      </c>
      <c r="L1403" s="1151">
        <v>12</v>
      </c>
      <c r="M1403" s="1164">
        <v>20400</v>
      </c>
      <c r="N1403" s="1151">
        <v>1</v>
      </c>
      <c r="O1403" s="1152">
        <v>6</v>
      </c>
      <c r="P1403" s="1180">
        <v>10200</v>
      </c>
    </row>
    <row r="1404" spans="1:16" ht="33.75" x14ac:dyDescent="0.2">
      <c r="A1404" s="1179" t="s">
        <v>3949</v>
      </c>
      <c r="B1404" s="1149" t="s">
        <v>13070</v>
      </c>
      <c r="C1404" s="1149" t="s">
        <v>65</v>
      </c>
      <c r="D1404" s="1150" t="s">
        <v>7418</v>
      </c>
      <c r="E1404" s="1164">
        <v>1850</v>
      </c>
      <c r="F1404" s="1151" t="s">
        <v>7629</v>
      </c>
      <c r="G1404" s="759" t="s">
        <v>7630</v>
      </c>
      <c r="H1404" s="1021" t="s">
        <v>7631</v>
      </c>
      <c r="I1404" s="1021" t="s">
        <v>7159</v>
      </c>
      <c r="J1404" s="1150" t="s">
        <v>7632</v>
      </c>
      <c r="K1404" s="1152">
        <v>2</v>
      </c>
      <c r="L1404" s="1151">
        <v>12</v>
      </c>
      <c r="M1404" s="1164">
        <v>22200</v>
      </c>
      <c r="N1404" s="1151">
        <v>1</v>
      </c>
      <c r="O1404" s="1152">
        <v>6</v>
      </c>
      <c r="P1404" s="1180">
        <v>11100</v>
      </c>
    </row>
    <row r="1405" spans="1:16" x14ac:dyDescent="0.2">
      <c r="A1405" s="1179" t="s">
        <v>3949</v>
      </c>
      <c r="B1405" s="1149" t="s">
        <v>13070</v>
      </c>
      <c r="C1405" s="1149" t="s">
        <v>65</v>
      </c>
      <c r="D1405" s="1150" t="s">
        <v>7633</v>
      </c>
      <c r="E1405" s="1164">
        <v>2500</v>
      </c>
      <c r="F1405" s="1151" t="s">
        <v>7634</v>
      </c>
      <c r="G1405" s="759" t="s">
        <v>7635</v>
      </c>
      <c r="H1405" s="1021" t="s">
        <v>4197</v>
      </c>
      <c r="I1405" s="1021" t="s">
        <v>4197</v>
      </c>
      <c r="J1405" s="1150" t="s">
        <v>4197</v>
      </c>
      <c r="K1405" s="1152">
        <v>1</v>
      </c>
      <c r="L1405" s="1151">
        <v>2</v>
      </c>
      <c r="M1405" s="1164">
        <v>3250</v>
      </c>
      <c r="N1405" s="1151"/>
      <c r="O1405" s="1152"/>
      <c r="P1405" s="1180"/>
    </row>
    <row r="1406" spans="1:16" x14ac:dyDescent="0.2">
      <c r="A1406" s="1179" t="s">
        <v>3949</v>
      </c>
      <c r="B1406" s="1149" t="s">
        <v>13070</v>
      </c>
      <c r="C1406" s="1149" t="s">
        <v>65</v>
      </c>
      <c r="D1406" s="1150" t="s">
        <v>7013</v>
      </c>
      <c r="E1406" s="1164">
        <v>1700</v>
      </c>
      <c r="F1406" s="1151" t="s">
        <v>7636</v>
      </c>
      <c r="G1406" s="759" t="s">
        <v>7637</v>
      </c>
      <c r="H1406" s="1021" t="s">
        <v>7286</v>
      </c>
      <c r="I1406" s="1021" t="s">
        <v>4287</v>
      </c>
      <c r="J1406" s="1150" t="s">
        <v>4878</v>
      </c>
      <c r="K1406" s="1152">
        <v>2</v>
      </c>
      <c r="L1406" s="1151">
        <v>12</v>
      </c>
      <c r="M1406" s="1164">
        <v>20400</v>
      </c>
      <c r="N1406" s="1151">
        <v>1</v>
      </c>
      <c r="O1406" s="1152">
        <v>6</v>
      </c>
      <c r="P1406" s="1180">
        <v>10200</v>
      </c>
    </row>
    <row r="1407" spans="1:16" x14ac:dyDescent="0.2">
      <c r="A1407" s="1179" t="s">
        <v>3949</v>
      </c>
      <c r="B1407" s="1149" t="s">
        <v>13070</v>
      </c>
      <c r="C1407" s="1149" t="s">
        <v>65</v>
      </c>
      <c r="D1407" s="1150" t="s">
        <v>7228</v>
      </c>
      <c r="E1407" s="1164">
        <v>1900</v>
      </c>
      <c r="F1407" s="1151" t="s">
        <v>7638</v>
      </c>
      <c r="G1407" s="759" t="s">
        <v>7639</v>
      </c>
      <c r="H1407" s="1021" t="s">
        <v>4239</v>
      </c>
      <c r="I1407" s="1021" t="s">
        <v>4274</v>
      </c>
      <c r="J1407" s="1150" t="s">
        <v>4235</v>
      </c>
      <c r="K1407" s="1152">
        <v>2</v>
      </c>
      <c r="L1407" s="1151">
        <v>12</v>
      </c>
      <c r="M1407" s="1164">
        <v>22800</v>
      </c>
      <c r="N1407" s="1151">
        <v>1</v>
      </c>
      <c r="O1407" s="1152">
        <v>6</v>
      </c>
      <c r="P1407" s="1180">
        <v>11400</v>
      </c>
    </row>
    <row r="1408" spans="1:16" ht="22.5" x14ac:dyDescent="0.2">
      <c r="A1408" s="1179" t="s">
        <v>3949</v>
      </c>
      <c r="B1408" s="1149" t="s">
        <v>13070</v>
      </c>
      <c r="C1408" s="1149" t="s">
        <v>65</v>
      </c>
      <c r="D1408" s="1150" t="s">
        <v>7048</v>
      </c>
      <c r="E1408" s="1164">
        <v>1900</v>
      </c>
      <c r="F1408" s="1151" t="s">
        <v>7640</v>
      </c>
      <c r="G1408" s="759" t="s">
        <v>7641</v>
      </c>
      <c r="H1408" s="1021" t="s">
        <v>7642</v>
      </c>
      <c r="I1408" s="1021" t="s">
        <v>4287</v>
      </c>
      <c r="J1408" s="1150" t="s">
        <v>7505</v>
      </c>
      <c r="K1408" s="1152">
        <v>4</v>
      </c>
      <c r="L1408" s="1151">
        <v>12</v>
      </c>
      <c r="M1408" s="1164">
        <v>22800</v>
      </c>
      <c r="N1408" s="1151"/>
      <c r="O1408" s="1152"/>
      <c r="P1408" s="1180"/>
    </row>
    <row r="1409" spans="1:16" x14ac:dyDescent="0.2">
      <c r="A1409" s="1179" t="s">
        <v>3949</v>
      </c>
      <c r="B1409" s="1149" t="s">
        <v>13070</v>
      </c>
      <c r="C1409" s="1149" t="s">
        <v>65</v>
      </c>
      <c r="D1409" s="1150" t="s">
        <v>7058</v>
      </c>
      <c r="E1409" s="1164">
        <v>1900</v>
      </c>
      <c r="F1409" s="1151" t="s">
        <v>7643</v>
      </c>
      <c r="G1409" s="759" t="s">
        <v>7644</v>
      </c>
      <c r="H1409" s="1021" t="s">
        <v>4239</v>
      </c>
      <c r="I1409" s="1021" t="s">
        <v>7025</v>
      </c>
      <c r="J1409" s="1150" t="s">
        <v>4235</v>
      </c>
      <c r="K1409" s="1152">
        <v>2</v>
      </c>
      <c r="L1409" s="1151">
        <v>12</v>
      </c>
      <c r="M1409" s="1164">
        <v>22800</v>
      </c>
      <c r="N1409" s="1151">
        <v>1</v>
      </c>
      <c r="O1409" s="1152">
        <v>6</v>
      </c>
      <c r="P1409" s="1180">
        <v>11400</v>
      </c>
    </row>
    <row r="1410" spans="1:16" ht="22.5" x14ac:dyDescent="0.2">
      <c r="A1410" s="1179" t="s">
        <v>3949</v>
      </c>
      <c r="B1410" s="1149" t="s">
        <v>13070</v>
      </c>
      <c r="C1410" s="1149" t="s">
        <v>65</v>
      </c>
      <c r="D1410" s="1150" t="s">
        <v>7070</v>
      </c>
      <c r="E1410" s="1164">
        <v>4900</v>
      </c>
      <c r="F1410" s="1151" t="s">
        <v>7645</v>
      </c>
      <c r="G1410" s="759" t="s">
        <v>7646</v>
      </c>
      <c r="H1410" s="1021" t="s">
        <v>4914</v>
      </c>
      <c r="I1410" s="1021" t="s">
        <v>4274</v>
      </c>
      <c r="J1410" s="1150" t="s">
        <v>4914</v>
      </c>
      <c r="K1410" s="1152">
        <v>2</v>
      </c>
      <c r="L1410" s="1151">
        <v>12</v>
      </c>
      <c r="M1410" s="1164">
        <v>58800</v>
      </c>
      <c r="N1410" s="1151">
        <v>1</v>
      </c>
      <c r="O1410" s="1152">
        <v>6</v>
      </c>
      <c r="P1410" s="1180">
        <v>29400</v>
      </c>
    </row>
    <row r="1411" spans="1:16" x14ac:dyDescent="0.2">
      <c r="A1411" s="1179" t="s">
        <v>3949</v>
      </c>
      <c r="B1411" s="1149" t="s">
        <v>13070</v>
      </c>
      <c r="C1411" s="1149" t="s">
        <v>65</v>
      </c>
      <c r="D1411" s="1150" t="s">
        <v>7647</v>
      </c>
      <c r="E1411" s="1164">
        <v>3900</v>
      </c>
      <c r="F1411" s="1151" t="s">
        <v>7648</v>
      </c>
      <c r="G1411" s="759" t="s">
        <v>7649</v>
      </c>
      <c r="H1411" s="1021" t="s">
        <v>7432</v>
      </c>
      <c r="I1411" s="1021" t="s">
        <v>4274</v>
      </c>
      <c r="J1411" s="1150" t="s">
        <v>7020</v>
      </c>
      <c r="K1411" s="1152">
        <v>2</v>
      </c>
      <c r="L1411" s="1151">
        <v>12</v>
      </c>
      <c r="M1411" s="1164">
        <v>46800</v>
      </c>
      <c r="N1411" s="1151">
        <v>1</v>
      </c>
      <c r="O1411" s="1152">
        <v>6</v>
      </c>
      <c r="P1411" s="1180">
        <v>23400</v>
      </c>
    </row>
    <row r="1412" spans="1:16" x14ac:dyDescent="0.2">
      <c r="A1412" s="1179" t="s">
        <v>3949</v>
      </c>
      <c r="B1412" s="1149" t="s">
        <v>13070</v>
      </c>
      <c r="C1412" s="1149" t="s">
        <v>65</v>
      </c>
      <c r="D1412" s="1150" t="s">
        <v>7094</v>
      </c>
      <c r="E1412" s="1164">
        <v>1700</v>
      </c>
      <c r="F1412" s="1151" t="s">
        <v>7650</v>
      </c>
      <c r="G1412" s="759" t="s">
        <v>7651</v>
      </c>
      <c r="H1412" s="1021" t="s">
        <v>7246</v>
      </c>
      <c r="I1412" s="1021" t="s">
        <v>4274</v>
      </c>
      <c r="J1412" s="1150" t="s">
        <v>7246</v>
      </c>
      <c r="K1412" s="1152">
        <v>4</v>
      </c>
      <c r="L1412" s="1151">
        <v>12</v>
      </c>
      <c r="M1412" s="1164">
        <v>20400</v>
      </c>
      <c r="N1412" s="1151">
        <v>1</v>
      </c>
      <c r="O1412" s="1152">
        <v>6</v>
      </c>
      <c r="P1412" s="1180">
        <v>10200</v>
      </c>
    </row>
    <row r="1413" spans="1:16" x14ac:dyDescent="0.2">
      <c r="A1413" s="1179" t="s">
        <v>3949</v>
      </c>
      <c r="B1413" s="1149" t="s">
        <v>13070</v>
      </c>
      <c r="C1413" s="1149" t="s">
        <v>65</v>
      </c>
      <c r="D1413" s="1150" t="s">
        <v>7539</v>
      </c>
      <c r="E1413" s="1164">
        <v>1900</v>
      </c>
      <c r="F1413" s="1151" t="s">
        <v>7652</v>
      </c>
      <c r="G1413" s="759" t="s">
        <v>7653</v>
      </c>
      <c r="H1413" s="1021" t="s">
        <v>4211</v>
      </c>
      <c r="I1413" s="1021" t="s">
        <v>4274</v>
      </c>
      <c r="J1413" s="1150" t="s">
        <v>4211</v>
      </c>
      <c r="K1413" s="1152">
        <v>2</v>
      </c>
      <c r="L1413" s="1151">
        <v>12</v>
      </c>
      <c r="M1413" s="1164">
        <v>22800</v>
      </c>
      <c r="N1413" s="1151">
        <v>1</v>
      </c>
      <c r="O1413" s="1152">
        <v>6</v>
      </c>
      <c r="P1413" s="1180">
        <v>11400</v>
      </c>
    </row>
    <row r="1414" spans="1:16" x14ac:dyDescent="0.2">
      <c r="A1414" s="1179" t="s">
        <v>3949</v>
      </c>
      <c r="B1414" s="1149" t="s">
        <v>13070</v>
      </c>
      <c r="C1414" s="1149" t="s">
        <v>65</v>
      </c>
      <c r="D1414" s="1150" t="s">
        <v>7339</v>
      </c>
      <c r="E1414" s="1164">
        <v>2100</v>
      </c>
      <c r="F1414" s="1151" t="s">
        <v>7654</v>
      </c>
      <c r="G1414" s="759" t="s">
        <v>7655</v>
      </c>
      <c r="H1414" s="1021" t="s">
        <v>4216</v>
      </c>
      <c r="I1414" s="1021" t="s">
        <v>4287</v>
      </c>
      <c r="J1414" s="1150" t="s">
        <v>4211</v>
      </c>
      <c r="K1414" s="1152">
        <v>2</v>
      </c>
      <c r="L1414" s="1151">
        <v>12</v>
      </c>
      <c r="M1414" s="1164">
        <v>25200</v>
      </c>
      <c r="N1414" s="1151">
        <v>1</v>
      </c>
      <c r="O1414" s="1152">
        <v>6</v>
      </c>
      <c r="P1414" s="1180">
        <v>12600</v>
      </c>
    </row>
    <row r="1415" spans="1:16" x14ac:dyDescent="0.2">
      <c r="A1415" s="1179" t="s">
        <v>3949</v>
      </c>
      <c r="B1415" s="1149" t="s">
        <v>13070</v>
      </c>
      <c r="C1415" s="1149" t="s">
        <v>65</v>
      </c>
      <c r="D1415" s="1150" t="s">
        <v>7026</v>
      </c>
      <c r="E1415" s="1164">
        <v>1600</v>
      </c>
      <c r="F1415" s="1151" t="s">
        <v>7656</v>
      </c>
      <c r="G1415" s="759" t="s">
        <v>7657</v>
      </c>
      <c r="H1415" s="1021" t="s">
        <v>22</v>
      </c>
      <c r="I1415" s="1021" t="s">
        <v>22</v>
      </c>
      <c r="J1415" s="1150" t="s">
        <v>22</v>
      </c>
      <c r="K1415" s="1152">
        <v>3</v>
      </c>
      <c r="L1415" s="1151">
        <v>12</v>
      </c>
      <c r="M1415" s="1164">
        <v>19200</v>
      </c>
      <c r="N1415" s="1151">
        <v>1</v>
      </c>
      <c r="O1415" s="1152">
        <v>6</v>
      </c>
      <c r="P1415" s="1180">
        <v>9600</v>
      </c>
    </row>
    <row r="1416" spans="1:16" x14ac:dyDescent="0.2">
      <c r="A1416" s="1179" t="s">
        <v>3949</v>
      </c>
      <c r="B1416" s="1149" t="s">
        <v>13070</v>
      </c>
      <c r="C1416" s="1149" t="s">
        <v>65</v>
      </c>
      <c r="D1416" s="1150" t="s">
        <v>7406</v>
      </c>
      <c r="E1416" s="1164">
        <v>3900</v>
      </c>
      <c r="F1416" s="1151" t="s">
        <v>7658</v>
      </c>
      <c r="G1416" s="759" t="s">
        <v>7659</v>
      </c>
      <c r="H1416" s="1021" t="s">
        <v>7247</v>
      </c>
      <c r="I1416" s="1021" t="s">
        <v>4287</v>
      </c>
      <c r="J1416" s="1150" t="s">
        <v>7660</v>
      </c>
      <c r="K1416" s="1152">
        <v>2</v>
      </c>
      <c r="L1416" s="1151">
        <v>12</v>
      </c>
      <c r="M1416" s="1164">
        <v>46800</v>
      </c>
      <c r="N1416" s="1151">
        <v>1</v>
      </c>
      <c r="O1416" s="1152">
        <v>6</v>
      </c>
      <c r="P1416" s="1180">
        <v>23400</v>
      </c>
    </row>
    <row r="1417" spans="1:16" x14ac:dyDescent="0.2">
      <c r="A1417" s="1179" t="s">
        <v>3949</v>
      </c>
      <c r="B1417" s="1149" t="s">
        <v>13070</v>
      </c>
      <c r="C1417" s="1149" t="s">
        <v>65</v>
      </c>
      <c r="D1417" s="1150" t="s">
        <v>7048</v>
      </c>
      <c r="E1417" s="1164">
        <v>1900</v>
      </c>
      <c r="F1417" s="1151" t="s">
        <v>7661</v>
      </c>
      <c r="G1417" s="759" t="s">
        <v>7662</v>
      </c>
      <c r="H1417" s="1021" t="s">
        <v>4197</v>
      </c>
      <c r="I1417" s="1021" t="s">
        <v>4287</v>
      </c>
      <c r="J1417" s="1150" t="s">
        <v>7663</v>
      </c>
      <c r="K1417" s="1152">
        <v>1</v>
      </c>
      <c r="L1417" s="1151">
        <v>2</v>
      </c>
      <c r="M1417" s="1164">
        <v>3800</v>
      </c>
      <c r="N1417" s="1151"/>
      <c r="O1417" s="1152"/>
      <c r="P1417" s="1180"/>
    </row>
    <row r="1418" spans="1:16" ht="22.5" x14ac:dyDescent="0.2">
      <c r="A1418" s="1179" t="s">
        <v>3949</v>
      </c>
      <c r="B1418" s="1149" t="s">
        <v>13070</v>
      </c>
      <c r="C1418" s="1149" t="s">
        <v>65</v>
      </c>
      <c r="D1418" s="1150" t="s">
        <v>7664</v>
      </c>
      <c r="E1418" s="1164">
        <v>2700</v>
      </c>
      <c r="F1418" s="1151" t="s">
        <v>7665</v>
      </c>
      <c r="G1418" s="759" t="s">
        <v>7666</v>
      </c>
      <c r="H1418" s="1021" t="s">
        <v>7667</v>
      </c>
      <c r="I1418" s="1021" t="s">
        <v>7025</v>
      </c>
      <c r="J1418" s="1150" t="s">
        <v>7163</v>
      </c>
      <c r="K1418" s="1152">
        <v>2</v>
      </c>
      <c r="L1418" s="1151">
        <v>12</v>
      </c>
      <c r="M1418" s="1164">
        <v>32400</v>
      </c>
      <c r="N1418" s="1151">
        <v>1</v>
      </c>
      <c r="O1418" s="1152">
        <v>6</v>
      </c>
      <c r="P1418" s="1180">
        <v>16200</v>
      </c>
    </row>
    <row r="1419" spans="1:16" x14ac:dyDescent="0.2">
      <c r="A1419" s="1179" t="s">
        <v>3949</v>
      </c>
      <c r="B1419" s="1149" t="s">
        <v>13070</v>
      </c>
      <c r="C1419" s="1149" t="s">
        <v>65</v>
      </c>
      <c r="D1419" s="1150" t="s">
        <v>7040</v>
      </c>
      <c r="E1419" s="1164">
        <v>2200</v>
      </c>
      <c r="F1419" s="1151" t="s">
        <v>7668</v>
      </c>
      <c r="G1419" s="759" t="s">
        <v>7669</v>
      </c>
      <c r="H1419" s="1021" t="s">
        <v>7047</v>
      </c>
      <c r="I1419" s="1021" t="s">
        <v>4287</v>
      </c>
      <c r="J1419" s="1150" t="s">
        <v>4314</v>
      </c>
      <c r="K1419" s="1152">
        <v>2</v>
      </c>
      <c r="L1419" s="1151">
        <v>12</v>
      </c>
      <c r="M1419" s="1164">
        <v>26400</v>
      </c>
      <c r="N1419" s="1151">
        <v>1</v>
      </c>
      <c r="O1419" s="1152">
        <v>6</v>
      </c>
      <c r="P1419" s="1180">
        <v>13200</v>
      </c>
    </row>
    <row r="1420" spans="1:16" x14ac:dyDescent="0.2">
      <c r="A1420" s="1179" t="s">
        <v>3949</v>
      </c>
      <c r="B1420" s="1149" t="s">
        <v>13070</v>
      </c>
      <c r="C1420" s="1149" t="s">
        <v>65</v>
      </c>
      <c r="D1420" s="1150" t="s">
        <v>7670</v>
      </c>
      <c r="E1420" s="1164">
        <v>2500</v>
      </c>
      <c r="F1420" s="1151" t="s">
        <v>7671</v>
      </c>
      <c r="G1420" s="759" t="s">
        <v>7672</v>
      </c>
      <c r="H1420" s="1021" t="s">
        <v>4239</v>
      </c>
      <c r="I1420" s="1021" t="s">
        <v>4287</v>
      </c>
      <c r="J1420" s="1150" t="s">
        <v>4235</v>
      </c>
      <c r="K1420" s="1152">
        <v>2</v>
      </c>
      <c r="L1420" s="1151">
        <v>12</v>
      </c>
      <c r="M1420" s="1164">
        <v>26666.66</v>
      </c>
      <c r="N1420" s="1151">
        <v>1</v>
      </c>
      <c r="O1420" s="1152">
        <v>6</v>
      </c>
      <c r="P1420" s="1180">
        <v>15000</v>
      </c>
    </row>
    <row r="1421" spans="1:16" ht="22.5" x14ac:dyDescent="0.2">
      <c r="A1421" s="1179" t="s">
        <v>3949</v>
      </c>
      <c r="B1421" s="1149" t="s">
        <v>13070</v>
      </c>
      <c r="C1421" s="1149" t="s">
        <v>65</v>
      </c>
      <c r="D1421" s="1150" t="s">
        <v>7228</v>
      </c>
      <c r="E1421" s="1164">
        <v>1900</v>
      </c>
      <c r="F1421" s="1151" t="s">
        <v>7673</v>
      </c>
      <c r="G1421" s="759" t="s">
        <v>7674</v>
      </c>
      <c r="H1421" s="1021" t="s">
        <v>4534</v>
      </c>
      <c r="I1421" s="1021" t="s">
        <v>4287</v>
      </c>
      <c r="J1421" s="1150" t="s">
        <v>4423</v>
      </c>
      <c r="K1421" s="1152">
        <v>2</v>
      </c>
      <c r="L1421" s="1151">
        <v>12</v>
      </c>
      <c r="M1421" s="1164">
        <v>22800</v>
      </c>
      <c r="N1421" s="1151">
        <v>1</v>
      </c>
      <c r="O1421" s="1152">
        <v>6</v>
      </c>
      <c r="P1421" s="1180">
        <v>11400</v>
      </c>
    </row>
    <row r="1422" spans="1:16" x14ac:dyDescent="0.2">
      <c r="A1422" s="1179" t="s">
        <v>3949</v>
      </c>
      <c r="B1422" s="1149" t="s">
        <v>13070</v>
      </c>
      <c r="C1422" s="1149" t="s">
        <v>65</v>
      </c>
      <c r="D1422" s="1150" t="s">
        <v>7186</v>
      </c>
      <c r="E1422" s="1164">
        <v>3400</v>
      </c>
      <c r="F1422" s="1151" t="s">
        <v>7675</v>
      </c>
      <c r="G1422" s="759" t="s">
        <v>7676</v>
      </c>
      <c r="H1422" s="1021" t="s">
        <v>7247</v>
      </c>
      <c r="I1422" s="1021" t="s">
        <v>4287</v>
      </c>
      <c r="J1422" s="1150" t="s">
        <v>7677</v>
      </c>
      <c r="K1422" s="1152">
        <v>2</v>
      </c>
      <c r="L1422" s="1151">
        <v>12</v>
      </c>
      <c r="M1422" s="1164">
        <v>40800</v>
      </c>
      <c r="N1422" s="1151">
        <v>1</v>
      </c>
      <c r="O1422" s="1152">
        <v>6</v>
      </c>
      <c r="P1422" s="1180">
        <v>20400</v>
      </c>
    </row>
    <row r="1423" spans="1:16" ht="22.5" x14ac:dyDescent="0.2">
      <c r="A1423" s="1179" t="s">
        <v>3949</v>
      </c>
      <c r="B1423" s="1149" t="s">
        <v>13070</v>
      </c>
      <c r="C1423" s="1149" t="s">
        <v>65</v>
      </c>
      <c r="D1423" s="1150" t="s">
        <v>7678</v>
      </c>
      <c r="E1423" s="1164">
        <v>4500</v>
      </c>
      <c r="F1423" s="1151" t="s">
        <v>7679</v>
      </c>
      <c r="G1423" s="759" t="s">
        <v>7680</v>
      </c>
      <c r="H1423" s="1021" t="s">
        <v>7681</v>
      </c>
      <c r="I1423" s="1021" t="s">
        <v>7315</v>
      </c>
      <c r="J1423" s="1150" t="s">
        <v>7681</v>
      </c>
      <c r="K1423" s="1152">
        <v>2</v>
      </c>
      <c r="L1423" s="1151">
        <v>12</v>
      </c>
      <c r="M1423" s="1164">
        <v>54000</v>
      </c>
      <c r="N1423" s="1151">
        <v>1</v>
      </c>
      <c r="O1423" s="1152">
        <v>6</v>
      </c>
      <c r="P1423" s="1180">
        <v>27000</v>
      </c>
    </row>
    <row r="1424" spans="1:16" x14ac:dyDescent="0.2">
      <c r="A1424" s="1179" t="s">
        <v>3949</v>
      </c>
      <c r="B1424" s="1149" t="s">
        <v>13070</v>
      </c>
      <c r="C1424" s="1149" t="s">
        <v>65</v>
      </c>
      <c r="D1424" s="1150" t="s">
        <v>7601</v>
      </c>
      <c r="E1424" s="1164">
        <v>6000</v>
      </c>
      <c r="F1424" s="1151" t="s">
        <v>7682</v>
      </c>
      <c r="G1424" s="759" t="s">
        <v>7683</v>
      </c>
      <c r="H1424" s="1021" t="s">
        <v>4914</v>
      </c>
      <c r="I1424" s="1021" t="s">
        <v>4287</v>
      </c>
      <c r="J1424" s="1150" t="s">
        <v>7496</v>
      </c>
      <c r="K1424" s="1152">
        <v>2</v>
      </c>
      <c r="L1424" s="1151">
        <v>12</v>
      </c>
      <c r="M1424" s="1164">
        <v>72000</v>
      </c>
      <c r="N1424" s="1151">
        <v>1</v>
      </c>
      <c r="O1424" s="1152">
        <v>6</v>
      </c>
      <c r="P1424" s="1180">
        <v>36000</v>
      </c>
    </row>
    <row r="1425" spans="1:16" x14ac:dyDescent="0.2">
      <c r="A1425" s="1179" t="s">
        <v>3949</v>
      </c>
      <c r="B1425" s="1149" t="s">
        <v>13070</v>
      </c>
      <c r="C1425" s="1149" t="s">
        <v>65</v>
      </c>
      <c r="D1425" s="1150" t="s">
        <v>7228</v>
      </c>
      <c r="E1425" s="1164">
        <v>1900</v>
      </c>
      <c r="F1425" s="1151" t="s">
        <v>7684</v>
      </c>
      <c r="G1425" s="759" t="s">
        <v>7685</v>
      </c>
      <c r="H1425" s="1021" t="s">
        <v>6050</v>
      </c>
      <c r="I1425" s="1021" t="s">
        <v>4274</v>
      </c>
      <c r="J1425" s="1150" t="s">
        <v>6050</v>
      </c>
      <c r="K1425" s="1152">
        <v>2</v>
      </c>
      <c r="L1425" s="1151">
        <v>12</v>
      </c>
      <c r="M1425" s="1164">
        <v>22800</v>
      </c>
      <c r="N1425" s="1151">
        <v>1</v>
      </c>
      <c r="O1425" s="1152">
        <v>6</v>
      </c>
      <c r="P1425" s="1180">
        <v>11400</v>
      </c>
    </row>
    <row r="1426" spans="1:16" x14ac:dyDescent="0.2">
      <c r="A1426" s="1179" t="s">
        <v>3949</v>
      </c>
      <c r="B1426" s="1149" t="s">
        <v>13070</v>
      </c>
      <c r="C1426" s="1149" t="s">
        <v>65</v>
      </c>
      <c r="D1426" s="1150" t="s">
        <v>7686</v>
      </c>
      <c r="E1426" s="1164">
        <v>2700</v>
      </c>
      <c r="F1426" s="1151" t="s">
        <v>7687</v>
      </c>
      <c r="G1426" s="759" t="s">
        <v>7688</v>
      </c>
      <c r="H1426" s="1021" t="s">
        <v>4452</v>
      </c>
      <c r="I1426" s="1021" t="s">
        <v>4287</v>
      </c>
      <c r="J1426" s="1150" t="s">
        <v>4452</v>
      </c>
      <c r="K1426" s="1152">
        <v>2</v>
      </c>
      <c r="L1426" s="1151">
        <v>12</v>
      </c>
      <c r="M1426" s="1164">
        <v>32400</v>
      </c>
      <c r="N1426" s="1151">
        <v>1</v>
      </c>
      <c r="O1426" s="1152">
        <v>6</v>
      </c>
      <c r="P1426" s="1180">
        <v>16200</v>
      </c>
    </row>
    <row r="1427" spans="1:16" x14ac:dyDescent="0.2">
      <c r="A1427" s="1179" t="s">
        <v>3949</v>
      </c>
      <c r="B1427" s="1149" t="s">
        <v>13070</v>
      </c>
      <c r="C1427" s="1149" t="s">
        <v>65</v>
      </c>
      <c r="D1427" s="1150" t="s">
        <v>7053</v>
      </c>
      <c r="E1427" s="1164">
        <v>1700</v>
      </c>
      <c r="F1427" s="1151" t="s">
        <v>7689</v>
      </c>
      <c r="G1427" s="759" t="s">
        <v>7690</v>
      </c>
      <c r="H1427" s="1021" t="s">
        <v>4197</v>
      </c>
      <c r="I1427" s="1021" t="s">
        <v>4197</v>
      </c>
      <c r="J1427" s="1150" t="s">
        <v>4197</v>
      </c>
      <c r="K1427" s="1152">
        <v>4</v>
      </c>
      <c r="L1427" s="1151">
        <v>12</v>
      </c>
      <c r="M1427" s="1164">
        <v>20400</v>
      </c>
      <c r="N1427" s="1151"/>
      <c r="O1427" s="1152"/>
      <c r="P1427" s="1180"/>
    </row>
    <row r="1428" spans="1:16" x14ac:dyDescent="0.2">
      <c r="A1428" s="1179" t="s">
        <v>3949</v>
      </c>
      <c r="B1428" s="1149" t="s">
        <v>13070</v>
      </c>
      <c r="C1428" s="1149" t="s">
        <v>65</v>
      </c>
      <c r="D1428" s="1150" t="s">
        <v>7040</v>
      </c>
      <c r="E1428" s="1164">
        <v>2200</v>
      </c>
      <c r="F1428" s="1151" t="s">
        <v>7691</v>
      </c>
      <c r="G1428" s="759" t="s">
        <v>7692</v>
      </c>
      <c r="H1428" s="1021" t="s">
        <v>4216</v>
      </c>
      <c r="I1428" s="1021" t="s">
        <v>4287</v>
      </c>
      <c r="J1428" s="1150" t="s">
        <v>4211</v>
      </c>
      <c r="K1428" s="1152">
        <v>2</v>
      </c>
      <c r="L1428" s="1151">
        <v>12</v>
      </c>
      <c r="M1428" s="1164">
        <v>26400</v>
      </c>
      <c r="N1428" s="1151">
        <v>1</v>
      </c>
      <c r="O1428" s="1152">
        <v>6</v>
      </c>
      <c r="P1428" s="1180">
        <v>13200</v>
      </c>
    </row>
    <row r="1429" spans="1:16" x14ac:dyDescent="0.2">
      <c r="A1429" s="1179" t="s">
        <v>3949</v>
      </c>
      <c r="B1429" s="1149" t="s">
        <v>13070</v>
      </c>
      <c r="C1429" s="1149" t="s">
        <v>65</v>
      </c>
      <c r="D1429" s="1150" t="s">
        <v>7058</v>
      </c>
      <c r="E1429" s="1164">
        <v>1900</v>
      </c>
      <c r="F1429" s="1151" t="s">
        <v>7693</v>
      </c>
      <c r="G1429" s="759" t="s">
        <v>7694</v>
      </c>
      <c r="H1429" s="1021" t="s">
        <v>7695</v>
      </c>
      <c r="I1429" s="1021" t="s">
        <v>7025</v>
      </c>
      <c r="J1429" s="1150" t="s">
        <v>7696</v>
      </c>
      <c r="K1429" s="1152">
        <v>2</v>
      </c>
      <c r="L1429" s="1151">
        <v>12</v>
      </c>
      <c r="M1429" s="1164">
        <v>22800</v>
      </c>
      <c r="N1429" s="1151">
        <v>1</v>
      </c>
      <c r="O1429" s="1152">
        <v>6</v>
      </c>
      <c r="P1429" s="1180">
        <v>11400</v>
      </c>
    </row>
    <row r="1430" spans="1:16" ht="22.5" x14ac:dyDescent="0.2">
      <c r="A1430" s="1179" t="s">
        <v>3949</v>
      </c>
      <c r="B1430" s="1149" t="s">
        <v>13070</v>
      </c>
      <c r="C1430" s="1149" t="s">
        <v>65</v>
      </c>
      <c r="D1430" s="1150" t="s">
        <v>7348</v>
      </c>
      <c r="E1430" s="1164">
        <v>1850</v>
      </c>
      <c r="F1430" s="1151" t="s">
        <v>7697</v>
      </c>
      <c r="G1430" s="759" t="s">
        <v>7698</v>
      </c>
      <c r="H1430" s="1021" t="s">
        <v>4470</v>
      </c>
      <c r="I1430" s="1021" t="s">
        <v>7025</v>
      </c>
      <c r="J1430" s="1150" t="s">
        <v>4470</v>
      </c>
      <c r="K1430" s="1152">
        <v>2</v>
      </c>
      <c r="L1430" s="1151">
        <v>12</v>
      </c>
      <c r="M1430" s="1164">
        <v>22200</v>
      </c>
      <c r="N1430" s="1151">
        <v>1</v>
      </c>
      <c r="O1430" s="1152">
        <v>6</v>
      </c>
      <c r="P1430" s="1180">
        <v>11100</v>
      </c>
    </row>
    <row r="1431" spans="1:16" ht="22.5" x14ac:dyDescent="0.2">
      <c r="A1431" s="1179" t="s">
        <v>3949</v>
      </c>
      <c r="B1431" s="1149" t="s">
        <v>13070</v>
      </c>
      <c r="C1431" s="1149" t="s">
        <v>65</v>
      </c>
      <c r="D1431" s="1150" t="s">
        <v>7699</v>
      </c>
      <c r="E1431" s="1164">
        <v>1900</v>
      </c>
      <c r="F1431" s="1151" t="s">
        <v>7700</v>
      </c>
      <c r="G1431" s="759" t="s">
        <v>7701</v>
      </c>
      <c r="H1431" s="1021" t="s">
        <v>4470</v>
      </c>
      <c r="I1431" s="1021" t="s">
        <v>7025</v>
      </c>
      <c r="J1431" s="1150" t="s">
        <v>4470</v>
      </c>
      <c r="K1431" s="1152">
        <v>2</v>
      </c>
      <c r="L1431" s="1151">
        <v>12</v>
      </c>
      <c r="M1431" s="1164">
        <v>22800</v>
      </c>
      <c r="N1431" s="1151">
        <v>1</v>
      </c>
      <c r="O1431" s="1152">
        <v>6</v>
      </c>
      <c r="P1431" s="1180">
        <v>11400</v>
      </c>
    </row>
    <row r="1432" spans="1:16" x14ac:dyDescent="0.2">
      <c r="A1432" s="1179" t="s">
        <v>3949</v>
      </c>
      <c r="B1432" s="1149" t="s">
        <v>13070</v>
      </c>
      <c r="C1432" s="1149" t="s">
        <v>65</v>
      </c>
      <c r="D1432" s="1150" t="s">
        <v>7490</v>
      </c>
      <c r="E1432" s="1164">
        <v>1500</v>
      </c>
      <c r="F1432" s="1151" t="s">
        <v>7702</v>
      </c>
      <c r="G1432" s="759" t="s">
        <v>7703</v>
      </c>
      <c r="H1432" s="1021" t="s">
        <v>22</v>
      </c>
      <c r="I1432" s="1021" t="s">
        <v>22</v>
      </c>
      <c r="J1432" s="1150" t="s">
        <v>22</v>
      </c>
      <c r="K1432" s="1152">
        <v>2</v>
      </c>
      <c r="L1432" s="1151">
        <v>12</v>
      </c>
      <c r="M1432" s="1164">
        <v>18000</v>
      </c>
      <c r="N1432" s="1151">
        <v>1</v>
      </c>
      <c r="O1432" s="1152">
        <v>6</v>
      </c>
      <c r="P1432" s="1180">
        <v>9000</v>
      </c>
    </row>
    <row r="1433" spans="1:16" x14ac:dyDescent="0.2">
      <c r="A1433" s="1179" t="s">
        <v>3949</v>
      </c>
      <c r="B1433" s="1149" t="s">
        <v>13070</v>
      </c>
      <c r="C1433" s="1149" t="s">
        <v>65</v>
      </c>
      <c r="D1433" s="1150" t="s">
        <v>7053</v>
      </c>
      <c r="E1433" s="1164">
        <v>1700</v>
      </c>
      <c r="F1433" s="1151" t="s">
        <v>7704</v>
      </c>
      <c r="G1433" s="759" t="s">
        <v>7705</v>
      </c>
      <c r="H1433" s="1021" t="s">
        <v>7706</v>
      </c>
      <c r="I1433" s="1021" t="s">
        <v>7025</v>
      </c>
      <c r="J1433" s="1150" t="s">
        <v>7706</v>
      </c>
      <c r="K1433" s="1152">
        <v>4</v>
      </c>
      <c r="L1433" s="1151">
        <v>12</v>
      </c>
      <c r="M1433" s="1164">
        <v>20400</v>
      </c>
      <c r="N1433" s="1151">
        <v>1</v>
      </c>
      <c r="O1433" s="1152">
        <v>6</v>
      </c>
      <c r="P1433" s="1180">
        <v>8726.66</v>
      </c>
    </row>
    <row r="1434" spans="1:16" x14ac:dyDescent="0.2">
      <c r="A1434" s="1179" t="s">
        <v>3949</v>
      </c>
      <c r="B1434" s="1149" t="s">
        <v>13070</v>
      </c>
      <c r="C1434" s="1149" t="s">
        <v>65</v>
      </c>
      <c r="D1434" s="1150" t="s">
        <v>7013</v>
      </c>
      <c r="E1434" s="1164">
        <v>1700</v>
      </c>
      <c r="F1434" s="1151" t="s">
        <v>7707</v>
      </c>
      <c r="G1434" s="759" t="s">
        <v>7708</v>
      </c>
      <c r="H1434" s="1021" t="s">
        <v>7709</v>
      </c>
      <c r="I1434" s="1021" t="s">
        <v>4274</v>
      </c>
      <c r="J1434" s="1150" t="s">
        <v>7709</v>
      </c>
      <c r="K1434" s="1152">
        <v>2</v>
      </c>
      <c r="L1434" s="1151">
        <v>12</v>
      </c>
      <c r="M1434" s="1164">
        <v>20400</v>
      </c>
      <c r="N1434" s="1151">
        <v>1</v>
      </c>
      <c r="O1434" s="1152">
        <v>6</v>
      </c>
      <c r="P1434" s="1180">
        <v>10200</v>
      </c>
    </row>
    <row r="1435" spans="1:16" ht="22.5" x14ac:dyDescent="0.2">
      <c r="A1435" s="1179" t="s">
        <v>3949</v>
      </c>
      <c r="B1435" s="1149" t="s">
        <v>13070</v>
      </c>
      <c r="C1435" s="1149" t="s">
        <v>65</v>
      </c>
      <c r="D1435" s="1150" t="s">
        <v>7710</v>
      </c>
      <c r="E1435" s="1164">
        <v>1700</v>
      </c>
      <c r="F1435" s="1151" t="s">
        <v>7711</v>
      </c>
      <c r="G1435" s="759" t="s">
        <v>7712</v>
      </c>
      <c r="H1435" s="1021" t="s">
        <v>4914</v>
      </c>
      <c r="I1435" s="1021" t="s">
        <v>7159</v>
      </c>
      <c r="J1435" s="1150" t="s">
        <v>7713</v>
      </c>
      <c r="K1435" s="1152">
        <v>2</v>
      </c>
      <c r="L1435" s="1151">
        <v>12</v>
      </c>
      <c r="M1435" s="1164">
        <v>20400</v>
      </c>
      <c r="N1435" s="1151">
        <v>1</v>
      </c>
      <c r="O1435" s="1152">
        <v>2</v>
      </c>
      <c r="P1435" s="1180">
        <v>3400</v>
      </c>
    </row>
    <row r="1436" spans="1:16" ht="22.5" x14ac:dyDescent="0.2">
      <c r="A1436" s="1179" t="s">
        <v>3949</v>
      </c>
      <c r="B1436" s="1149" t="s">
        <v>13070</v>
      </c>
      <c r="C1436" s="1149" t="s">
        <v>65</v>
      </c>
      <c r="D1436" s="1150" t="s">
        <v>7085</v>
      </c>
      <c r="E1436" s="1164">
        <v>1600</v>
      </c>
      <c r="F1436" s="1151" t="s">
        <v>7714</v>
      </c>
      <c r="G1436" s="759" t="s">
        <v>7715</v>
      </c>
      <c r="H1436" s="1021" t="s">
        <v>7716</v>
      </c>
      <c r="I1436" s="1021" t="s">
        <v>4287</v>
      </c>
      <c r="J1436" s="1150" t="s">
        <v>4470</v>
      </c>
      <c r="K1436" s="1152">
        <v>2</v>
      </c>
      <c r="L1436" s="1151">
        <v>12</v>
      </c>
      <c r="M1436" s="1164">
        <v>19200</v>
      </c>
      <c r="N1436" s="1151">
        <v>1</v>
      </c>
      <c r="O1436" s="1152">
        <v>6</v>
      </c>
      <c r="P1436" s="1180">
        <v>9600</v>
      </c>
    </row>
    <row r="1437" spans="1:16" x14ac:dyDescent="0.2">
      <c r="A1437" s="1179" t="s">
        <v>3949</v>
      </c>
      <c r="B1437" s="1149" t="s">
        <v>13070</v>
      </c>
      <c r="C1437" s="1149" t="s">
        <v>65</v>
      </c>
      <c r="D1437" s="1150" t="s">
        <v>7717</v>
      </c>
      <c r="E1437" s="1164">
        <v>3900</v>
      </c>
      <c r="F1437" s="1151" t="s">
        <v>7718</v>
      </c>
      <c r="G1437" s="759" t="s">
        <v>7719</v>
      </c>
      <c r="H1437" s="1021" t="s">
        <v>7432</v>
      </c>
      <c r="I1437" s="1021" t="s">
        <v>4287</v>
      </c>
      <c r="J1437" s="1150" t="s">
        <v>4914</v>
      </c>
      <c r="K1437" s="1152">
        <v>2</v>
      </c>
      <c r="L1437" s="1151">
        <v>12</v>
      </c>
      <c r="M1437" s="1164">
        <v>46800</v>
      </c>
      <c r="N1437" s="1151">
        <v>1</v>
      </c>
      <c r="O1437" s="1152">
        <v>6</v>
      </c>
      <c r="P1437" s="1180">
        <v>23400</v>
      </c>
    </row>
    <row r="1438" spans="1:16" x14ac:dyDescent="0.2">
      <c r="A1438" s="1179" t="s">
        <v>3949</v>
      </c>
      <c r="B1438" s="1149" t="s">
        <v>13070</v>
      </c>
      <c r="C1438" s="1149" t="s">
        <v>65</v>
      </c>
      <c r="D1438" s="1150" t="s">
        <v>7720</v>
      </c>
      <c r="E1438" s="1164">
        <v>1850</v>
      </c>
      <c r="F1438" s="1151" t="s">
        <v>7721</v>
      </c>
      <c r="G1438" s="759" t="s">
        <v>7722</v>
      </c>
      <c r="H1438" s="1021" t="s">
        <v>7103</v>
      </c>
      <c r="I1438" s="1021" t="s">
        <v>4274</v>
      </c>
      <c r="J1438" s="1150" t="s">
        <v>7103</v>
      </c>
      <c r="K1438" s="1152">
        <v>2</v>
      </c>
      <c r="L1438" s="1151">
        <v>12</v>
      </c>
      <c r="M1438" s="1164">
        <v>22200</v>
      </c>
      <c r="N1438" s="1151">
        <v>1</v>
      </c>
      <c r="O1438" s="1152">
        <v>6</v>
      </c>
      <c r="P1438" s="1180">
        <v>11100</v>
      </c>
    </row>
    <row r="1439" spans="1:16" ht="22.5" x14ac:dyDescent="0.2">
      <c r="A1439" s="1179" t="s">
        <v>3949</v>
      </c>
      <c r="B1439" s="1149" t="s">
        <v>13070</v>
      </c>
      <c r="C1439" s="1149" t="s">
        <v>65</v>
      </c>
      <c r="D1439" s="1150" t="s">
        <v>7723</v>
      </c>
      <c r="E1439" s="1164">
        <v>1800</v>
      </c>
      <c r="F1439" s="1151" t="s">
        <v>7724</v>
      </c>
      <c r="G1439" s="759" t="s">
        <v>7725</v>
      </c>
      <c r="H1439" s="1021" t="s">
        <v>4470</v>
      </c>
      <c r="I1439" s="1021" t="s">
        <v>7233</v>
      </c>
      <c r="J1439" s="1150" t="s">
        <v>4470</v>
      </c>
      <c r="K1439" s="1152">
        <v>2</v>
      </c>
      <c r="L1439" s="1151">
        <v>12</v>
      </c>
      <c r="M1439" s="1164">
        <v>21600</v>
      </c>
      <c r="N1439" s="1151">
        <v>1</v>
      </c>
      <c r="O1439" s="1152">
        <v>6</v>
      </c>
      <c r="P1439" s="1180">
        <v>10800</v>
      </c>
    </row>
    <row r="1440" spans="1:16" x14ac:dyDescent="0.2">
      <c r="A1440" s="1179" t="s">
        <v>3949</v>
      </c>
      <c r="B1440" s="1149" t="s">
        <v>13070</v>
      </c>
      <c r="C1440" s="1149" t="s">
        <v>65</v>
      </c>
      <c r="D1440" s="1150" t="s">
        <v>7726</v>
      </c>
      <c r="E1440" s="1164">
        <v>1900</v>
      </c>
      <c r="F1440" s="1151" t="s">
        <v>7727</v>
      </c>
      <c r="G1440" s="759" t="s">
        <v>7728</v>
      </c>
      <c r="H1440" s="1021" t="s">
        <v>22</v>
      </c>
      <c r="I1440" s="1021" t="s">
        <v>22</v>
      </c>
      <c r="J1440" s="1150" t="s">
        <v>22</v>
      </c>
      <c r="K1440" s="1152">
        <v>2</v>
      </c>
      <c r="L1440" s="1151">
        <v>12</v>
      </c>
      <c r="M1440" s="1164">
        <v>22800</v>
      </c>
      <c r="N1440" s="1151">
        <v>1</v>
      </c>
      <c r="O1440" s="1152">
        <v>6</v>
      </c>
      <c r="P1440" s="1180">
        <v>11400</v>
      </c>
    </row>
    <row r="1441" spans="1:16" x14ac:dyDescent="0.2">
      <c r="A1441" s="1179" t="s">
        <v>3949</v>
      </c>
      <c r="B1441" s="1149" t="s">
        <v>13070</v>
      </c>
      <c r="C1441" s="1149" t="s">
        <v>65</v>
      </c>
      <c r="D1441" s="1150" t="s">
        <v>7058</v>
      </c>
      <c r="E1441" s="1164">
        <v>1900</v>
      </c>
      <c r="F1441" s="1151" t="s">
        <v>7729</v>
      </c>
      <c r="G1441" s="759" t="s">
        <v>7730</v>
      </c>
      <c r="H1441" s="1021" t="s">
        <v>4239</v>
      </c>
      <c r="I1441" s="1021" t="s">
        <v>4287</v>
      </c>
      <c r="J1441" s="1150" t="s">
        <v>4235</v>
      </c>
      <c r="K1441" s="1152">
        <v>2</v>
      </c>
      <c r="L1441" s="1151">
        <v>12</v>
      </c>
      <c r="M1441" s="1164">
        <v>22800</v>
      </c>
      <c r="N1441" s="1151">
        <v>1</v>
      </c>
      <c r="O1441" s="1152">
        <v>6</v>
      </c>
      <c r="P1441" s="1180">
        <v>11400</v>
      </c>
    </row>
    <row r="1442" spans="1:16" ht="22.5" x14ac:dyDescent="0.2">
      <c r="A1442" s="1179" t="s">
        <v>3949</v>
      </c>
      <c r="B1442" s="1149" t="s">
        <v>13070</v>
      </c>
      <c r="C1442" s="1149" t="s">
        <v>65</v>
      </c>
      <c r="D1442" s="1150" t="s">
        <v>7731</v>
      </c>
      <c r="E1442" s="1164">
        <v>3100</v>
      </c>
      <c r="F1442" s="1151" t="s">
        <v>7732</v>
      </c>
      <c r="G1442" s="759" t="s">
        <v>7733</v>
      </c>
      <c r="H1442" s="1021" t="s">
        <v>4257</v>
      </c>
      <c r="I1442" s="1021" t="s">
        <v>4287</v>
      </c>
      <c r="J1442" s="1150" t="s">
        <v>7734</v>
      </c>
      <c r="K1442" s="1152">
        <v>2</v>
      </c>
      <c r="L1442" s="1151">
        <v>12</v>
      </c>
      <c r="M1442" s="1164">
        <v>37200</v>
      </c>
      <c r="N1442" s="1151">
        <v>1</v>
      </c>
      <c r="O1442" s="1152">
        <v>6</v>
      </c>
      <c r="P1442" s="1180">
        <v>18600</v>
      </c>
    </row>
    <row r="1443" spans="1:16" ht="22.5" x14ac:dyDescent="0.2">
      <c r="A1443" s="1179" t="s">
        <v>3949</v>
      </c>
      <c r="B1443" s="1149" t="s">
        <v>13070</v>
      </c>
      <c r="C1443" s="1149" t="s">
        <v>65</v>
      </c>
      <c r="D1443" s="1150" t="s">
        <v>7217</v>
      </c>
      <c r="E1443" s="1164">
        <v>1600</v>
      </c>
      <c r="F1443" s="1151" t="s">
        <v>7735</v>
      </c>
      <c r="G1443" s="759" t="s">
        <v>7736</v>
      </c>
      <c r="H1443" s="1021" t="s">
        <v>4534</v>
      </c>
      <c r="I1443" s="1021" t="s">
        <v>4287</v>
      </c>
      <c r="J1443" s="1150" t="s">
        <v>4422</v>
      </c>
      <c r="K1443" s="1152">
        <v>2</v>
      </c>
      <c r="L1443" s="1151">
        <v>12</v>
      </c>
      <c r="M1443" s="1164">
        <v>19200</v>
      </c>
      <c r="N1443" s="1151">
        <v>1</v>
      </c>
      <c r="O1443" s="1152">
        <v>6</v>
      </c>
      <c r="P1443" s="1180">
        <v>9600</v>
      </c>
    </row>
    <row r="1444" spans="1:16" x14ac:dyDescent="0.2">
      <c r="A1444" s="1179" t="s">
        <v>3949</v>
      </c>
      <c r="B1444" s="1149" t="s">
        <v>13070</v>
      </c>
      <c r="C1444" s="1149" t="s">
        <v>65</v>
      </c>
      <c r="D1444" s="1150" t="s">
        <v>7013</v>
      </c>
      <c r="E1444" s="1164">
        <v>1700</v>
      </c>
      <c r="F1444" s="1151" t="s">
        <v>7737</v>
      </c>
      <c r="G1444" s="759" t="s">
        <v>7738</v>
      </c>
      <c r="H1444" s="1021" t="s">
        <v>7080</v>
      </c>
      <c r="I1444" s="1021" t="s">
        <v>4309</v>
      </c>
      <c r="J1444" s="1150" t="s">
        <v>7739</v>
      </c>
      <c r="K1444" s="1152">
        <v>2</v>
      </c>
      <c r="L1444" s="1151">
        <v>12</v>
      </c>
      <c r="M1444" s="1164">
        <v>20400</v>
      </c>
      <c r="N1444" s="1151">
        <v>1</v>
      </c>
      <c r="O1444" s="1152">
        <v>6</v>
      </c>
      <c r="P1444" s="1180">
        <v>10200</v>
      </c>
    </row>
    <row r="1445" spans="1:16" ht="22.5" x14ac:dyDescent="0.2">
      <c r="A1445" s="1179" t="s">
        <v>3949</v>
      </c>
      <c r="B1445" s="1149" t="s">
        <v>13070</v>
      </c>
      <c r="C1445" s="1149" t="s">
        <v>65</v>
      </c>
      <c r="D1445" s="1150" t="s">
        <v>7740</v>
      </c>
      <c r="E1445" s="1164">
        <v>2500</v>
      </c>
      <c r="F1445" s="1151" t="s">
        <v>7741</v>
      </c>
      <c r="G1445" s="759" t="s">
        <v>7742</v>
      </c>
      <c r="H1445" s="1021" t="s">
        <v>7181</v>
      </c>
      <c r="I1445" s="1021" t="s">
        <v>4274</v>
      </c>
      <c r="J1445" s="1150" t="s">
        <v>7743</v>
      </c>
      <c r="K1445" s="1152">
        <v>2</v>
      </c>
      <c r="L1445" s="1151">
        <v>12</v>
      </c>
      <c r="M1445" s="1164">
        <v>30000</v>
      </c>
      <c r="N1445" s="1151">
        <v>1</v>
      </c>
      <c r="O1445" s="1152">
        <v>6</v>
      </c>
      <c r="P1445" s="1180">
        <v>15000</v>
      </c>
    </row>
    <row r="1446" spans="1:16" ht="22.5" x14ac:dyDescent="0.2">
      <c r="A1446" s="1179" t="s">
        <v>3949</v>
      </c>
      <c r="B1446" s="1149" t="s">
        <v>13070</v>
      </c>
      <c r="C1446" s="1149" t="s">
        <v>65</v>
      </c>
      <c r="D1446" s="1150" t="s">
        <v>7418</v>
      </c>
      <c r="E1446" s="1164">
        <v>1850</v>
      </c>
      <c r="F1446" s="1151" t="s">
        <v>7744</v>
      </c>
      <c r="G1446" s="759" t="s">
        <v>7745</v>
      </c>
      <c r="H1446" s="1021" t="s">
        <v>7746</v>
      </c>
      <c r="I1446" s="1021" t="s">
        <v>4287</v>
      </c>
      <c r="J1446" s="1150" t="s">
        <v>7747</v>
      </c>
      <c r="K1446" s="1152">
        <v>2</v>
      </c>
      <c r="L1446" s="1151">
        <v>12</v>
      </c>
      <c r="M1446" s="1164">
        <v>22200</v>
      </c>
      <c r="N1446" s="1151"/>
      <c r="O1446" s="1152"/>
      <c r="P1446" s="1180"/>
    </row>
    <row r="1447" spans="1:16" x14ac:dyDescent="0.2">
      <c r="A1447" s="1179" t="s">
        <v>3949</v>
      </c>
      <c r="B1447" s="1149" t="s">
        <v>13070</v>
      </c>
      <c r="C1447" s="1149" t="s">
        <v>65</v>
      </c>
      <c r="D1447" s="1150" t="s">
        <v>7040</v>
      </c>
      <c r="E1447" s="1164">
        <v>2200</v>
      </c>
      <c r="F1447" s="1151" t="s">
        <v>7748</v>
      </c>
      <c r="G1447" s="759" t="s">
        <v>7749</v>
      </c>
      <c r="H1447" s="1021" t="s">
        <v>4452</v>
      </c>
      <c r="I1447" s="1021" t="s">
        <v>4274</v>
      </c>
      <c r="J1447" s="1150" t="s">
        <v>4452</v>
      </c>
      <c r="K1447" s="1152">
        <v>2</v>
      </c>
      <c r="L1447" s="1151">
        <v>12</v>
      </c>
      <c r="M1447" s="1164">
        <v>26400</v>
      </c>
      <c r="N1447" s="1151">
        <v>1</v>
      </c>
      <c r="O1447" s="1152">
        <v>6</v>
      </c>
      <c r="P1447" s="1180">
        <v>13200</v>
      </c>
    </row>
    <row r="1448" spans="1:16" x14ac:dyDescent="0.2">
      <c r="A1448" s="1179" t="s">
        <v>3949</v>
      </c>
      <c r="B1448" s="1149" t="s">
        <v>13070</v>
      </c>
      <c r="C1448" s="1149" t="s">
        <v>65</v>
      </c>
      <c r="D1448" s="1150" t="s">
        <v>7048</v>
      </c>
      <c r="E1448" s="1164">
        <v>1900</v>
      </c>
      <c r="F1448" s="1151" t="s">
        <v>7750</v>
      </c>
      <c r="G1448" s="759" t="s">
        <v>7751</v>
      </c>
      <c r="H1448" s="1021" t="s">
        <v>7752</v>
      </c>
      <c r="I1448" s="1021" t="s">
        <v>4287</v>
      </c>
      <c r="J1448" s="1150" t="s">
        <v>7752</v>
      </c>
      <c r="K1448" s="1152">
        <v>4</v>
      </c>
      <c r="L1448" s="1151">
        <v>12</v>
      </c>
      <c r="M1448" s="1164">
        <v>22800</v>
      </c>
      <c r="N1448" s="1151">
        <v>1</v>
      </c>
      <c r="O1448" s="1152">
        <v>6</v>
      </c>
      <c r="P1448" s="1180">
        <v>11400</v>
      </c>
    </row>
    <row r="1449" spans="1:16" x14ac:dyDescent="0.2">
      <c r="A1449" s="1179" t="s">
        <v>3949</v>
      </c>
      <c r="B1449" s="1149" t="s">
        <v>13070</v>
      </c>
      <c r="C1449" s="1149" t="s">
        <v>65</v>
      </c>
      <c r="D1449" s="1150" t="s">
        <v>7753</v>
      </c>
      <c r="E1449" s="1164">
        <v>6000</v>
      </c>
      <c r="F1449" s="1151" t="s">
        <v>7754</v>
      </c>
      <c r="G1449" s="759" t="s">
        <v>7755</v>
      </c>
      <c r="H1449" s="1021" t="s">
        <v>4315</v>
      </c>
      <c r="I1449" s="1021" t="s">
        <v>4287</v>
      </c>
      <c r="J1449" s="1150" t="s">
        <v>4314</v>
      </c>
      <c r="K1449" s="1152">
        <v>2</v>
      </c>
      <c r="L1449" s="1151">
        <v>12</v>
      </c>
      <c r="M1449" s="1164">
        <v>72000</v>
      </c>
      <c r="N1449" s="1151">
        <v>1</v>
      </c>
      <c r="O1449" s="1152">
        <v>6</v>
      </c>
      <c r="P1449" s="1180">
        <v>36000</v>
      </c>
    </row>
    <row r="1450" spans="1:16" x14ac:dyDescent="0.2">
      <c r="A1450" s="1179" t="s">
        <v>3949</v>
      </c>
      <c r="B1450" s="1149" t="s">
        <v>13070</v>
      </c>
      <c r="C1450" s="1149" t="s">
        <v>65</v>
      </c>
      <c r="D1450" s="1150" t="s">
        <v>7153</v>
      </c>
      <c r="E1450" s="1164">
        <v>1750</v>
      </c>
      <c r="F1450" s="1151" t="s">
        <v>7756</v>
      </c>
      <c r="G1450" s="759" t="s">
        <v>7757</v>
      </c>
      <c r="H1450" s="1021" t="s">
        <v>7758</v>
      </c>
      <c r="I1450" s="1021" t="s">
        <v>4287</v>
      </c>
      <c r="J1450" s="1150" t="s">
        <v>7140</v>
      </c>
      <c r="K1450" s="1152">
        <v>2</v>
      </c>
      <c r="L1450" s="1151">
        <v>12</v>
      </c>
      <c r="M1450" s="1164">
        <v>21000</v>
      </c>
      <c r="N1450" s="1151">
        <v>1</v>
      </c>
      <c r="O1450" s="1152">
        <v>6</v>
      </c>
      <c r="P1450" s="1180">
        <v>10500</v>
      </c>
    </row>
    <row r="1451" spans="1:16" x14ac:dyDescent="0.2">
      <c r="A1451" s="1179" t="s">
        <v>3949</v>
      </c>
      <c r="B1451" s="1149" t="s">
        <v>13070</v>
      </c>
      <c r="C1451" s="1149" t="s">
        <v>65</v>
      </c>
      <c r="D1451" s="1150" t="s">
        <v>7153</v>
      </c>
      <c r="E1451" s="1164">
        <v>1750</v>
      </c>
      <c r="F1451" s="1151" t="s">
        <v>7759</v>
      </c>
      <c r="G1451" s="759" t="s">
        <v>7760</v>
      </c>
      <c r="H1451" s="1021" t="s">
        <v>7761</v>
      </c>
      <c r="I1451" s="1021" t="s">
        <v>4287</v>
      </c>
      <c r="J1451" s="1150" t="s">
        <v>4865</v>
      </c>
      <c r="K1451" s="1152">
        <v>2</v>
      </c>
      <c r="L1451" s="1151">
        <v>12</v>
      </c>
      <c r="M1451" s="1164">
        <v>21000</v>
      </c>
      <c r="N1451" s="1151">
        <v>1</v>
      </c>
      <c r="O1451" s="1152">
        <v>6</v>
      </c>
      <c r="P1451" s="1180">
        <v>10500</v>
      </c>
    </row>
    <row r="1452" spans="1:16" x14ac:dyDescent="0.2">
      <c r="A1452" s="1179" t="s">
        <v>3949</v>
      </c>
      <c r="B1452" s="1149" t="s">
        <v>13070</v>
      </c>
      <c r="C1452" s="1149" t="s">
        <v>65</v>
      </c>
      <c r="D1452" s="1150" t="s">
        <v>7228</v>
      </c>
      <c r="E1452" s="1164">
        <v>1900</v>
      </c>
      <c r="F1452" s="1151" t="s">
        <v>7762</v>
      </c>
      <c r="G1452" s="759" t="s">
        <v>7763</v>
      </c>
      <c r="H1452" s="1021" t="s">
        <v>7286</v>
      </c>
      <c r="I1452" s="1021" t="s">
        <v>4287</v>
      </c>
      <c r="J1452" s="1150" t="s">
        <v>7099</v>
      </c>
      <c r="K1452" s="1152">
        <v>2</v>
      </c>
      <c r="L1452" s="1151">
        <v>12</v>
      </c>
      <c r="M1452" s="1164">
        <v>22800</v>
      </c>
      <c r="N1452" s="1151"/>
      <c r="O1452" s="1152"/>
      <c r="P1452" s="1180"/>
    </row>
    <row r="1453" spans="1:16" x14ac:dyDescent="0.2">
      <c r="A1453" s="1179" t="s">
        <v>3949</v>
      </c>
      <c r="B1453" s="1149" t="s">
        <v>13070</v>
      </c>
      <c r="C1453" s="1149" t="s">
        <v>65</v>
      </c>
      <c r="D1453" s="1150" t="s">
        <v>7053</v>
      </c>
      <c r="E1453" s="1164">
        <v>1700</v>
      </c>
      <c r="F1453" s="1151" t="s">
        <v>7764</v>
      </c>
      <c r="G1453" s="759" t="s">
        <v>7765</v>
      </c>
      <c r="H1453" s="1021" t="s">
        <v>7246</v>
      </c>
      <c r="I1453" s="1021" t="s">
        <v>4287</v>
      </c>
      <c r="J1453" s="1150" t="s">
        <v>7246</v>
      </c>
      <c r="K1453" s="1152">
        <v>4</v>
      </c>
      <c r="L1453" s="1151">
        <v>12</v>
      </c>
      <c r="M1453" s="1164">
        <v>20400</v>
      </c>
      <c r="N1453" s="1151">
        <v>1</v>
      </c>
      <c r="O1453" s="1152">
        <v>6</v>
      </c>
      <c r="P1453" s="1180">
        <v>10200</v>
      </c>
    </row>
    <row r="1454" spans="1:16" ht="22.5" x14ac:dyDescent="0.2">
      <c r="A1454" s="1179" t="s">
        <v>3949</v>
      </c>
      <c r="B1454" s="1149" t="s">
        <v>13070</v>
      </c>
      <c r="C1454" s="1149" t="s">
        <v>65</v>
      </c>
      <c r="D1454" s="1150" t="s">
        <v>7053</v>
      </c>
      <c r="E1454" s="1164">
        <v>1700</v>
      </c>
      <c r="F1454" s="1151" t="s">
        <v>7766</v>
      </c>
      <c r="G1454" s="759" t="s">
        <v>7767</v>
      </c>
      <c r="H1454" s="1021" t="s">
        <v>7465</v>
      </c>
      <c r="I1454" s="1021" t="s">
        <v>4274</v>
      </c>
      <c r="J1454" s="1150" t="s">
        <v>7465</v>
      </c>
      <c r="K1454" s="1152">
        <v>2</v>
      </c>
      <c r="L1454" s="1151">
        <v>12</v>
      </c>
      <c r="M1454" s="1164">
        <v>20400</v>
      </c>
      <c r="N1454" s="1151">
        <v>1</v>
      </c>
      <c r="O1454" s="1152">
        <v>6</v>
      </c>
      <c r="P1454" s="1180">
        <v>10200</v>
      </c>
    </row>
    <row r="1455" spans="1:16" ht="22.5" x14ac:dyDescent="0.2">
      <c r="A1455" s="1179" t="s">
        <v>3949</v>
      </c>
      <c r="B1455" s="1149" t="s">
        <v>13070</v>
      </c>
      <c r="C1455" s="1149" t="s">
        <v>65</v>
      </c>
      <c r="D1455" s="1150" t="s">
        <v>7201</v>
      </c>
      <c r="E1455" s="1164">
        <v>1850</v>
      </c>
      <c r="F1455" s="1151" t="s">
        <v>7768</v>
      </c>
      <c r="G1455" s="759" t="s">
        <v>7769</v>
      </c>
      <c r="H1455" s="1021" t="s">
        <v>22</v>
      </c>
      <c r="I1455" s="1021" t="s">
        <v>22</v>
      </c>
      <c r="J1455" s="1150" t="s">
        <v>22</v>
      </c>
      <c r="K1455" s="1152">
        <v>2</v>
      </c>
      <c r="L1455" s="1151">
        <v>12</v>
      </c>
      <c r="M1455" s="1164">
        <v>22200</v>
      </c>
      <c r="N1455" s="1151">
        <v>1</v>
      </c>
      <c r="O1455" s="1152">
        <v>6</v>
      </c>
      <c r="P1455" s="1180">
        <v>11100</v>
      </c>
    </row>
    <row r="1456" spans="1:16" x14ac:dyDescent="0.2">
      <c r="A1456" s="1179" t="s">
        <v>3949</v>
      </c>
      <c r="B1456" s="1149" t="s">
        <v>13070</v>
      </c>
      <c r="C1456" s="1149" t="s">
        <v>65</v>
      </c>
      <c r="D1456" s="1150" t="s">
        <v>7490</v>
      </c>
      <c r="E1456" s="1164">
        <v>1500</v>
      </c>
      <c r="F1456" s="1151" t="s">
        <v>7770</v>
      </c>
      <c r="G1456" s="759" t="s">
        <v>7771</v>
      </c>
      <c r="H1456" s="1021" t="s">
        <v>22</v>
      </c>
      <c r="I1456" s="1021" t="s">
        <v>22</v>
      </c>
      <c r="J1456" s="1150" t="s">
        <v>22</v>
      </c>
      <c r="K1456" s="1152">
        <v>2</v>
      </c>
      <c r="L1456" s="1151">
        <v>12</v>
      </c>
      <c r="M1456" s="1164">
        <v>18000</v>
      </c>
      <c r="N1456" s="1151">
        <v>1</v>
      </c>
      <c r="O1456" s="1152">
        <v>6</v>
      </c>
      <c r="P1456" s="1180">
        <v>9000</v>
      </c>
    </row>
    <row r="1457" spans="1:16" x14ac:dyDescent="0.2">
      <c r="A1457" s="1179" t="s">
        <v>3949</v>
      </c>
      <c r="B1457" s="1149" t="s">
        <v>13070</v>
      </c>
      <c r="C1457" s="1149" t="s">
        <v>65</v>
      </c>
      <c r="D1457" s="1150" t="s">
        <v>7772</v>
      </c>
      <c r="E1457" s="1164">
        <v>3000</v>
      </c>
      <c r="F1457" s="1151" t="s">
        <v>7773</v>
      </c>
      <c r="G1457" s="759" t="s">
        <v>7774</v>
      </c>
      <c r="H1457" s="1021" t="s">
        <v>7775</v>
      </c>
      <c r="I1457" s="1021" t="s">
        <v>4287</v>
      </c>
      <c r="J1457" s="1150" t="s">
        <v>7776</v>
      </c>
      <c r="K1457" s="1152">
        <v>2</v>
      </c>
      <c r="L1457" s="1151">
        <v>12</v>
      </c>
      <c r="M1457" s="1164">
        <v>35900</v>
      </c>
      <c r="N1457" s="1151">
        <v>1</v>
      </c>
      <c r="O1457" s="1152">
        <v>7</v>
      </c>
      <c r="P1457" s="1180">
        <v>9300</v>
      </c>
    </row>
    <row r="1458" spans="1:16" x14ac:dyDescent="0.2">
      <c r="A1458" s="1179" t="s">
        <v>3949</v>
      </c>
      <c r="B1458" s="1149" t="s">
        <v>13070</v>
      </c>
      <c r="C1458" s="1149" t="s">
        <v>65</v>
      </c>
      <c r="D1458" s="1150" t="s">
        <v>7136</v>
      </c>
      <c r="E1458" s="1164">
        <v>1600</v>
      </c>
      <c r="F1458" s="1151" t="s">
        <v>7777</v>
      </c>
      <c r="G1458" s="759" t="s">
        <v>7778</v>
      </c>
      <c r="H1458" s="1021" t="s">
        <v>22</v>
      </c>
      <c r="I1458" s="1021" t="s">
        <v>22</v>
      </c>
      <c r="J1458" s="1150" t="s">
        <v>22</v>
      </c>
      <c r="K1458" s="1152">
        <v>2</v>
      </c>
      <c r="L1458" s="1151">
        <v>12</v>
      </c>
      <c r="M1458" s="1164">
        <v>19200</v>
      </c>
      <c r="N1458" s="1151">
        <v>1</v>
      </c>
      <c r="O1458" s="1152">
        <v>6</v>
      </c>
      <c r="P1458" s="1180">
        <v>9600</v>
      </c>
    </row>
    <row r="1459" spans="1:16" x14ac:dyDescent="0.2">
      <c r="A1459" s="1179" t="s">
        <v>3949</v>
      </c>
      <c r="B1459" s="1149" t="s">
        <v>13070</v>
      </c>
      <c r="C1459" s="1149" t="s">
        <v>65</v>
      </c>
      <c r="D1459" s="1150" t="s">
        <v>7013</v>
      </c>
      <c r="E1459" s="1164">
        <v>1700</v>
      </c>
      <c r="F1459" s="1151" t="s">
        <v>7779</v>
      </c>
      <c r="G1459" s="759" t="s">
        <v>7780</v>
      </c>
      <c r="H1459" s="1021" t="s">
        <v>4197</v>
      </c>
      <c r="I1459" s="1021" t="s">
        <v>4197</v>
      </c>
      <c r="J1459" s="1150" t="s">
        <v>4197</v>
      </c>
      <c r="K1459" s="1152">
        <v>2</v>
      </c>
      <c r="L1459" s="1151">
        <v>11</v>
      </c>
      <c r="M1459" s="1164">
        <v>16773.330000000002</v>
      </c>
      <c r="N1459" s="1151">
        <v>1</v>
      </c>
      <c r="O1459" s="1152">
        <v>6</v>
      </c>
      <c r="P1459" s="1180">
        <v>10200</v>
      </c>
    </row>
    <row r="1460" spans="1:16" x14ac:dyDescent="0.2">
      <c r="A1460" s="1179" t="s">
        <v>3949</v>
      </c>
      <c r="B1460" s="1149" t="s">
        <v>13070</v>
      </c>
      <c r="C1460" s="1149" t="s">
        <v>65</v>
      </c>
      <c r="D1460" s="1150" t="s">
        <v>7781</v>
      </c>
      <c r="E1460" s="1164">
        <v>6000</v>
      </c>
      <c r="F1460" s="1151" t="s">
        <v>7782</v>
      </c>
      <c r="G1460" s="759" t="s">
        <v>7783</v>
      </c>
      <c r="H1460" s="1021" t="s">
        <v>7286</v>
      </c>
      <c r="I1460" s="1021" t="s">
        <v>4287</v>
      </c>
      <c r="J1460" s="1150" t="s">
        <v>7784</v>
      </c>
      <c r="K1460" s="1152">
        <v>2</v>
      </c>
      <c r="L1460" s="1151">
        <v>12</v>
      </c>
      <c r="M1460" s="1164">
        <v>72000</v>
      </c>
      <c r="N1460" s="1151">
        <v>1</v>
      </c>
      <c r="O1460" s="1152">
        <v>6</v>
      </c>
      <c r="P1460" s="1180">
        <v>36000</v>
      </c>
    </row>
    <row r="1461" spans="1:16" x14ac:dyDescent="0.2">
      <c r="A1461" s="1179" t="s">
        <v>3949</v>
      </c>
      <c r="B1461" s="1149" t="s">
        <v>13070</v>
      </c>
      <c r="C1461" s="1149" t="s">
        <v>65</v>
      </c>
      <c r="D1461" s="1150" t="s">
        <v>7785</v>
      </c>
      <c r="E1461" s="1164">
        <v>3500</v>
      </c>
      <c r="F1461" s="1151" t="s">
        <v>7786</v>
      </c>
      <c r="G1461" s="759" t="s">
        <v>7787</v>
      </c>
      <c r="H1461" s="1021" t="s">
        <v>7047</v>
      </c>
      <c r="I1461" s="1021" t="s">
        <v>4274</v>
      </c>
      <c r="J1461" s="1150" t="s">
        <v>7047</v>
      </c>
      <c r="K1461" s="1152">
        <v>2</v>
      </c>
      <c r="L1461" s="1151">
        <v>12</v>
      </c>
      <c r="M1461" s="1164">
        <v>42000</v>
      </c>
      <c r="N1461" s="1151">
        <v>1</v>
      </c>
      <c r="O1461" s="1152">
        <v>6</v>
      </c>
      <c r="P1461" s="1180">
        <v>21000</v>
      </c>
    </row>
    <row r="1462" spans="1:16" ht="22.5" x14ac:dyDescent="0.2">
      <c r="A1462" s="1179" t="s">
        <v>3949</v>
      </c>
      <c r="B1462" s="1149" t="s">
        <v>13070</v>
      </c>
      <c r="C1462" s="1149" t="s">
        <v>65</v>
      </c>
      <c r="D1462" s="1150" t="s">
        <v>7788</v>
      </c>
      <c r="E1462" s="1164">
        <v>1800</v>
      </c>
      <c r="F1462" s="1151" t="s">
        <v>7789</v>
      </c>
      <c r="G1462" s="759" t="s">
        <v>7790</v>
      </c>
      <c r="H1462" s="1021" t="s">
        <v>7791</v>
      </c>
      <c r="I1462" s="1021" t="s">
        <v>4287</v>
      </c>
      <c r="J1462" s="1150" t="s">
        <v>7792</v>
      </c>
      <c r="K1462" s="1152">
        <v>2</v>
      </c>
      <c r="L1462" s="1151">
        <v>12</v>
      </c>
      <c r="M1462" s="1164">
        <v>21600</v>
      </c>
      <c r="N1462" s="1151">
        <v>1</v>
      </c>
      <c r="O1462" s="1152">
        <v>6</v>
      </c>
      <c r="P1462" s="1180">
        <v>10800</v>
      </c>
    </row>
    <row r="1463" spans="1:16" x14ac:dyDescent="0.2">
      <c r="A1463" s="1179" t="s">
        <v>3949</v>
      </c>
      <c r="B1463" s="1149" t="s">
        <v>13070</v>
      </c>
      <c r="C1463" s="1149" t="s">
        <v>65</v>
      </c>
      <c r="D1463" s="1150" t="s">
        <v>7793</v>
      </c>
      <c r="E1463" s="1164">
        <v>3100</v>
      </c>
      <c r="F1463" s="1151" t="s">
        <v>7794</v>
      </c>
      <c r="G1463" s="759" t="s">
        <v>7795</v>
      </c>
      <c r="H1463" s="1021" t="s">
        <v>4211</v>
      </c>
      <c r="I1463" s="1021" t="s">
        <v>4309</v>
      </c>
      <c r="J1463" s="1150" t="s">
        <v>7163</v>
      </c>
      <c r="K1463" s="1152">
        <v>2</v>
      </c>
      <c r="L1463" s="1151">
        <v>12</v>
      </c>
      <c r="M1463" s="1164">
        <v>37200</v>
      </c>
      <c r="N1463" s="1151">
        <v>1</v>
      </c>
      <c r="O1463" s="1152">
        <v>6</v>
      </c>
      <c r="P1463" s="1180">
        <v>18600</v>
      </c>
    </row>
    <row r="1464" spans="1:16" ht="22.5" x14ac:dyDescent="0.2">
      <c r="A1464" s="1179" t="s">
        <v>3949</v>
      </c>
      <c r="B1464" s="1149" t="s">
        <v>13070</v>
      </c>
      <c r="C1464" s="1149" t="s">
        <v>65</v>
      </c>
      <c r="D1464" s="1150" t="s">
        <v>7796</v>
      </c>
      <c r="E1464" s="1164">
        <v>2100</v>
      </c>
      <c r="F1464" s="1151" t="s">
        <v>7797</v>
      </c>
      <c r="G1464" s="759" t="s">
        <v>7798</v>
      </c>
      <c r="H1464" s="1021" t="s">
        <v>4197</v>
      </c>
      <c r="I1464" s="1021" t="s">
        <v>4197</v>
      </c>
      <c r="J1464" s="1150" t="s">
        <v>4197</v>
      </c>
      <c r="K1464" s="1152">
        <v>2</v>
      </c>
      <c r="L1464" s="1151">
        <v>12</v>
      </c>
      <c r="M1464" s="1164">
        <v>25200</v>
      </c>
      <c r="N1464" s="1151"/>
      <c r="O1464" s="1152"/>
      <c r="P1464" s="1180"/>
    </row>
    <row r="1465" spans="1:16" x14ac:dyDescent="0.2">
      <c r="A1465" s="1179" t="s">
        <v>3949</v>
      </c>
      <c r="B1465" s="1149" t="s">
        <v>13070</v>
      </c>
      <c r="C1465" s="1149" t="s">
        <v>65</v>
      </c>
      <c r="D1465" s="1150" t="s">
        <v>7013</v>
      </c>
      <c r="E1465" s="1164">
        <v>1700</v>
      </c>
      <c r="F1465" s="1151" t="s">
        <v>7799</v>
      </c>
      <c r="G1465" s="759" t="s">
        <v>7800</v>
      </c>
      <c r="H1465" s="1021" t="s">
        <v>7801</v>
      </c>
      <c r="I1465" s="1021" t="s">
        <v>4287</v>
      </c>
      <c r="J1465" s="1150" t="s">
        <v>6050</v>
      </c>
      <c r="K1465" s="1152">
        <v>4</v>
      </c>
      <c r="L1465" s="1151">
        <v>12</v>
      </c>
      <c r="M1465" s="1164">
        <v>20400</v>
      </c>
      <c r="N1465" s="1151">
        <v>1</v>
      </c>
      <c r="O1465" s="1152">
        <v>6</v>
      </c>
      <c r="P1465" s="1180">
        <v>10200</v>
      </c>
    </row>
    <row r="1466" spans="1:16" x14ac:dyDescent="0.2">
      <c r="A1466" s="1179" t="s">
        <v>3949</v>
      </c>
      <c r="B1466" s="1149" t="s">
        <v>13070</v>
      </c>
      <c r="C1466" s="1149" t="s">
        <v>65</v>
      </c>
      <c r="D1466" s="1150" t="s">
        <v>7013</v>
      </c>
      <c r="E1466" s="1164">
        <v>1700</v>
      </c>
      <c r="F1466" s="1151" t="s">
        <v>7802</v>
      </c>
      <c r="G1466" s="759" t="s">
        <v>7803</v>
      </c>
      <c r="H1466" s="1021" t="s">
        <v>4197</v>
      </c>
      <c r="I1466" s="1021" t="s">
        <v>4197</v>
      </c>
      <c r="J1466" s="1150" t="s">
        <v>4197</v>
      </c>
      <c r="K1466" s="1152">
        <v>2</v>
      </c>
      <c r="L1466" s="1151">
        <v>6</v>
      </c>
      <c r="M1466" s="1164">
        <v>10030</v>
      </c>
      <c r="N1466" s="1151"/>
      <c r="O1466" s="1152"/>
      <c r="P1466" s="1180"/>
    </row>
    <row r="1467" spans="1:16" x14ac:dyDescent="0.2">
      <c r="A1467" s="1179" t="s">
        <v>3949</v>
      </c>
      <c r="B1467" s="1149" t="s">
        <v>13070</v>
      </c>
      <c r="C1467" s="1149" t="s">
        <v>65</v>
      </c>
      <c r="D1467" s="1150" t="s">
        <v>7053</v>
      </c>
      <c r="E1467" s="1164">
        <v>1700</v>
      </c>
      <c r="F1467" s="1151" t="s">
        <v>7804</v>
      </c>
      <c r="G1467" s="759" t="s">
        <v>7805</v>
      </c>
      <c r="H1467" s="1021" t="s">
        <v>4197</v>
      </c>
      <c r="I1467" s="1021" t="s">
        <v>4197</v>
      </c>
      <c r="J1467" s="1150" t="s">
        <v>4197</v>
      </c>
      <c r="K1467" s="1152">
        <v>2</v>
      </c>
      <c r="L1467" s="1151">
        <v>12</v>
      </c>
      <c r="M1467" s="1164">
        <v>20400</v>
      </c>
      <c r="N1467" s="1151"/>
      <c r="O1467" s="1152"/>
      <c r="P1467" s="1180"/>
    </row>
    <row r="1468" spans="1:16" ht="33.75" x14ac:dyDescent="0.2">
      <c r="A1468" s="1179" t="s">
        <v>3949</v>
      </c>
      <c r="B1468" s="1149" t="s">
        <v>13070</v>
      </c>
      <c r="C1468" s="1149" t="s">
        <v>65</v>
      </c>
      <c r="D1468" s="1150" t="s">
        <v>7277</v>
      </c>
      <c r="E1468" s="1164">
        <v>2500</v>
      </c>
      <c r="F1468" s="1151" t="s">
        <v>7806</v>
      </c>
      <c r="G1468" s="759" t="s">
        <v>7807</v>
      </c>
      <c r="H1468" s="1021" t="s">
        <v>7462</v>
      </c>
      <c r="I1468" s="1021" t="s">
        <v>4287</v>
      </c>
      <c r="J1468" s="1150" t="s">
        <v>4235</v>
      </c>
      <c r="K1468" s="1152">
        <v>2</v>
      </c>
      <c r="L1468" s="1151">
        <v>10</v>
      </c>
      <c r="M1468" s="1164">
        <v>23833.33</v>
      </c>
      <c r="N1468" s="1151"/>
      <c r="O1468" s="1152"/>
      <c r="P1468" s="1180"/>
    </row>
    <row r="1469" spans="1:16" x14ac:dyDescent="0.2">
      <c r="A1469" s="1179" t="s">
        <v>3949</v>
      </c>
      <c r="B1469" s="1149" t="s">
        <v>13070</v>
      </c>
      <c r="C1469" s="1149" t="s">
        <v>65</v>
      </c>
      <c r="D1469" s="1150" t="s">
        <v>7228</v>
      </c>
      <c r="E1469" s="1164">
        <v>1900</v>
      </c>
      <c r="F1469" s="1151" t="s">
        <v>7808</v>
      </c>
      <c r="G1469" s="759" t="s">
        <v>7809</v>
      </c>
      <c r="H1469" s="1021" t="s">
        <v>7413</v>
      </c>
      <c r="I1469" s="1021" t="s">
        <v>4287</v>
      </c>
      <c r="J1469" s="1150" t="s">
        <v>7465</v>
      </c>
      <c r="K1469" s="1152">
        <v>2</v>
      </c>
      <c r="L1469" s="1151">
        <v>12</v>
      </c>
      <c r="M1469" s="1164">
        <v>22800</v>
      </c>
      <c r="N1469" s="1151">
        <v>1</v>
      </c>
      <c r="O1469" s="1152">
        <v>6</v>
      </c>
      <c r="P1469" s="1180">
        <v>11400</v>
      </c>
    </row>
    <row r="1470" spans="1:16" x14ac:dyDescent="0.2">
      <c r="A1470" s="1179" t="s">
        <v>3949</v>
      </c>
      <c r="B1470" s="1149" t="s">
        <v>13070</v>
      </c>
      <c r="C1470" s="1149" t="s">
        <v>65</v>
      </c>
      <c r="D1470" s="1150" t="s">
        <v>7228</v>
      </c>
      <c r="E1470" s="1164">
        <v>1900</v>
      </c>
      <c r="F1470" s="1151" t="s">
        <v>7810</v>
      </c>
      <c r="G1470" s="759" t="s">
        <v>7811</v>
      </c>
      <c r="H1470" s="1021" t="s">
        <v>7247</v>
      </c>
      <c r="I1470" s="1021" t="s">
        <v>4287</v>
      </c>
      <c r="J1470" s="1150" t="s">
        <v>7812</v>
      </c>
      <c r="K1470" s="1152">
        <v>2</v>
      </c>
      <c r="L1470" s="1151">
        <v>12</v>
      </c>
      <c r="M1470" s="1164">
        <v>22800</v>
      </c>
      <c r="N1470" s="1151">
        <v>1</v>
      </c>
      <c r="O1470" s="1152">
        <v>6</v>
      </c>
      <c r="P1470" s="1180">
        <v>11400</v>
      </c>
    </row>
    <row r="1471" spans="1:16" x14ac:dyDescent="0.2">
      <c r="A1471" s="1179" t="s">
        <v>3949</v>
      </c>
      <c r="B1471" s="1149" t="s">
        <v>13070</v>
      </c>
      <c r="C1471" s="1149" t="s">
        <v>65</v>
      </c>
      <c r="D1471" s="1150" t="s">
        <v>7040</v>
      </c>
      <c r="E1471" s="1164">
        <v>2200</v>
      </c>
      <c r="F1471" s="1151" t="s">
        <v>7813</v>
      </c>
      <c r="G1471" s="759" t="s">
        <v>7814</v>
      </c>
      <c r="H1471" s="1021" t="s">
        <v>7080</v>
      </c>
      <c r="I1471" s="1021" t="s">
        <v>4287</v>
      </c>
      <c r="J1471" s="1150" t="s">
        <v>4349</v>
      </c>
      <c r="K1471" s="1152">
        <v>2</v>
      </c>
      <c r="L1471" s="1151">
        <v>12</v>
      </c>
      <c r="M1471" s="1164">
        <v>26400</v>
      </c>
      <c r="N1471" s="1151">
        <v>1</v>
      </c>
      <c r="O1471" s="1152">
        <v>6</v>
      </c>
      <c r="P1471" s="1180">
        <v>13200</v>
      </c>
    </row>
    <row r="1472" spans="1:16" x14ac:dyDescent="0.2">
      <c r="A1472" s="1179" t="s">
        <v>3949</v>
      </c>
      <c r="B1472" s="1149" t="s">
        <v>13070</v>
      </c>
      <c r="C1472" s="1149" t="s">
        <v>65</v>
      </c>
      <c r="D1472" s="1150" t="s">
        <v>7048</v>
      </c>
      <c r="E1472" s="1164">
        <v>1900</v>
      </c>
      <c r="F1472" s="1151" t="s">
        <v>7815</v>
      </c>
      <c r="G1472" s="759" t="s">
        <v>7816</v>
      </c>
      <c r="H1472" s="1021" t="s">
        <v>7801</v>
      </c>
      <c r="I1472" s="1021" t="s">
        <v>4287</v>
      </c>
      <c r="J1472" s="1150" t="s">
        <v>7817</v>
      </c>
      <c r="K1472" s="1152">
        <v>4</v>
      </c>
      <c r="L1472" s="1151">
        <v>12</v>
      </c>
      <c r="M1472" s="1164">
        <v>22800</v>
      </c>
      <c r="N1472" s="1151">
        <v>1</v>
      </c>
      <c r="O1472" s="1152">
        <v>6</v>
      </c>
      <c r="P1472" s="1180">
        <v>11400</v>
      </c>
    </row>
    <row r="1473" spans="1:16" ht="22.5" x14ac:dyDescent="0.2">
      <c r="A1473" s="1179" t="s">
        <v>3949</v>
      </c>
      <c r="B1473" s="1149" t="s">
        <v>13070</v>
      </c>
      <c r="C1473" s="1149" t="s">
        <v>65</v>
      </c>
      <c r="D1473" s="1150" t="s">
        <v>7013</v>
      </c>
      <c r="E1473" s="1164">
        <v>1700</v>
      </c>
      <c r="F1473" s="1151" t="s">
        <v>7818</v>
      </c>
      <c r="G1473" s="759" t="s">
        <v>7819</v>
      </c>
      <c r="H1473" s="1021" t="s">
        <v>4257</v>
      </c>
      <c r="I1473" s="1021" t="s">
        <v>4287</v>
      </c>
      <c r="J1473" s="1150" t="s">
        <v>7820</v>
      </c>
      <c r="K1473" s="1152">
        <v>2</v>
      </c>
      <c r="L1473" s="1151">
        <v>12</v>
      </c>
      <c r="M1473" s="1164">
        <v>20400</v>
      </c>
      <c r="N1473" s="1151">
        <v>1</v>
      </c>
      <c r="O1473" s="1152">
        <v>6</v>
      </c>
      <c r="P1473" s="1180">
        <v>10200</v>
      </c>
    </row>
    <row r="1474" spans="1:16" ht="22.5" x14ac:dyDescent="0.2">
      <c r="A1474" s="1179" t="s">
        <v>3949</v>
      </c>
      <c r="B1474" s="1149" t="s">
        <v>13070</v>
      </c>
      <c r="C1474" s="1149" t="s">
        <v>65</v>
      </c>
      <c r="D1474" s="1150" t="s">
        <v>7441</v>
      </c>
      <c r="E1474" s="1164">
        <v>1900</v>
      </c>
      <c r="F1474" s="1151" t="s">
        <v>7821</v>
      </c>
      <c r="G1474" s="759" t="s">
        <v>7822</v>
      </c>
      <c r="H1474" s="1021" t="s">
        <v>7823</v>
      </c>
      <c r="I1474" s="1021" t="s">
        <v>4287</v>
      </c>
      <c r="J1474" s="1150" t="s">
        <v>4965</v>
      </c>
      <c r="K1474" s="1152">
        <v>2</v>
      </c>
      <c r="L1474" s="1151">
        <v>12</v>
      </c>
      <c r="M1474" s="1164">
        <v>22800</v>
      </c>
      <c r="N1474" s="1151">
        <v>1</v>
      </c>
      <c r="O1474" s="1152">
        <v>6</v>
      </c>
      <c r="P1474" s="1180">
        <v>11400</v>
      </c>
    </row>
    <row r="1475" spans="1:16" x14ac:dyDescent="0.2">
      <c r="A1475" s="1179" t="s">
        <v>3949</v>
      </c>
      <c r="B1475" s="1149" t="s">
        <v>13070</v>
      </c>
      <c r="C1475" s="1149" t="s">
        <v>65</v>
      </c>
      <c r="D1475" s="1150" t="s">
        <v>7048</v>
      </c>
      <c r="E1475" s="1164">
        <v>1900</v>
      </c>
      <c r="F1475" s="1151" t="s">
        <v>7824</v>
      </c>
      <c r="G1475" s="759" t="s">
        <v>7825</v>
      </c>
      <c r="H1475" s="1021" t="s">
        <v>7246</v>
      </c>
      <c r="I1475" s="1021" t="s">
        <v>4287</v>
      </c>
      <c r="J1475" s="1150" t="s">
        <v>7247</v>
      </c>
      <c r="K1475" s="1152">
        <v>4</v>
      </c>
      <c r="L1475" s="1151">
        <v>12</v>
      </c>
      <c r="M1475" s="1164">
        <v>22800</v>
      </c>
      <c r="N1475" s="1151"/>
      <c r="O1475" s="1152"/>
      <c r="P1475" s="1180"/>
    </row>
    <row r="1476" spans="1:16" x14ac:dyDescent="0.2">
      <c r="A1476" s="1179" t="s">
        <v>3949</v>
      </c>
      <c r="B1476" s="1149" t="s">
        <v>13070</v>
      </c>
      <c r="C1476" s="1149" t="s">
        <v>65</v>
      </c>
      <c r="D1476" s="1150" t="s">
        <v>7094</v>
      </c>
      <c r="E1476" s="1164">
        <v>1700</v>
      </c>
      <c r="F1476" s="1151" t="s">
        <v>7826</v>
      </c>
      <c r="G1476" s="759" t="s">
        <v>7827</v>
      </c>
      <c r="H1476" s="1021" t="s">
        <v>7047</v>
      </c>
      <c r="I1476" s="1021" t="s">
        <v>4287</v>
      </c>
      <c r="J1476" s="1150" t="s">
        <v>7047</v>
      </c>
      <c r="K1476" s="1152">
        <v>3</v>
      </c>
      <c r="L1476" s="1151">
        <v>8</v>
      </c>
      <c r="M1476" s="1164">
        <v>13600</v>
      </c>
      <c r="N1476" s="1151"/>
      <c r="O1476" s="1152"/>
      <c r="P1476" s="1180"/>
    </row>
    <row r="1477" spans="1:16" x14ac:dyDescent="0.2">
      <c r="A1477" s="1179" t="s">
        <v>3949</v>
      </c>
      <c r="B1477" s="1149" t="s">
        <v>13070</v>
      </c>
      <c r="C1477" s="1149" t="s">
        <v>65</v>
      </c>
      <c r="D1477" s="1150" t="s">
        <v>7013</v>
      </c>
      <c r="E1477" s="1164">
        <v>1700</v>
      </c>
      <c r="F1477" s="1151" t="s">
        <v>7828</v>
      </c>
      <c r="G1477" s="759" t="s">
        <v>7829</v>
      </c>
      <c r="H1477" s="1021" t="s">
        <v>7286</v>
      </c>
      <c r="I1477" s="1021" t="s">
        <v>4287</v>
      </c>
      <c r="J1477" s="1150" t="s">
        <v>7099</v>
      </c>
      <c r="K1477" s="1152">
        <v>2</v>
      </c>
      <c r="L1477" s="1151">
        <v>12</v>
      </c>
      <c r="M1477" s="1164">
        <v>20400</v>
      </c>
      <c r="N1477" s="1151">
        <v>1</v>
      </c>
      <c r="O1477" s="1152">
        <v>6</v>
      </c>
      <c r="P1477" s="1180">
        <v>10200</v>
      </c>
    </row>
    <row r="1478" spans="1:16" x14ac:dyDescent="0.2">
      <c r="A1478" s="1179" t="s">
        <v>3949</v>
      </c>
      <c r="B1478" s="1149" t="s">
        <v>13070</v>
      </c>
      <c r="C1478" s="1149" t="s">
        <v>65</v>
      </c>
      <c r="D1478" s="1150" t="s">
        <v>7153</v>
      </c>
      <c r="E1478" s="1164">
        <v>1750</v>
      </c>
      <c r="F1478" s="1151" t="s">
        <v>7830</v>
      </c>
      <c r="G1478" s="759" t="s">
        <v>7831</v>
      </c>
      <c r="H1478" s="1021" t="s">
        <v>4206</v>
      </c>
      <c r="I1478" s="1021" t="s">
        <v>4287</v>
      </c>
      <c r="J1478" s="1150" t="s">
        <v>4243</v>
      </c>
      <c r="K1478" s="1152">
        <v>2</v>
      </c>
      <c r="L1478" s="1151">
        <v>12</v>
      </c>
      <c r="M1478" s="1164">
        <v>21000</v>
      </c>
      <c r="N1478" s="1151">
        <v>1</v>
      </c>
      <c r="O1478" s="1152">
        <v>6</v>
      </c>
      <c r="P1478" s="1180">
        <v>10500</v>
      </c>
    </row>
    <row r="1479" spans="1:16" x14ac:dyDescent="0.2">
      <c r="A1479" s="1179" t="s">
        <v>3949</v>
      </c>
      <c r="B1479" s="1149" t="s">
        <v>13070</v>
      </c>
      <c r="C1479" s="1149" t="s">
        <v>65</v>
      </c>
      <c r="D1479" s="1150" t="s">
        <v>7094</v>
      </c>
      <c r="E1479" s="1164">
        <v>1700</v>
      </c>
      <c r="F1479" s="1151" t="s">
        <v>7832</v>
      </c>
      <c r="G1479" s="759" t="s">
        <v>7833</v>
      </c>
      <c r="H1479" s="1021" t="s">
        <v>7834</v>
      </c>
      <c r="I1479" s="1021" t="s">
        <v>7025</v>
      </c>
      <c r="J1479" s="1150" t="s">
        <v>7834</v>
      </c>
      <c r="K1479" s="1152">
        <v>4</v>
      </c>
      <c r="L1479" s="1151">
        <v>12</v>
      </c>
      <c r="M1479" s="1164">
        <v>20400</v>
      </c>
      <c r="N1479" s="1151">
        <v>1</v>
      </c>
      <c r="O1479" s="1152">
        <v>6</v>
      </c>
      <c r="P1479" s="1180">
        <v>10200</v>
      </c>
    </row>
    <row r="1480" spans="1:16" x14ac:dyDescent="0.2">
      <c r="A1480" s="1179" t="s">
        <v>3949</v>
      </c>
      <c r="B1480" s="1149" t="s">
        <v>13070</v>
      </c>
      <c r="C1480" s="1149" t="s">
        <v>65</v>
      </c>
      <c r="D1480" s="1150" t="s">
        <v>7217</v>
      </c>
      <c r="E1480" s="1164">
        <v>1600</v>
      </c>
      <c r="F1480" s="1151" t="s">
        <v>7835</v>
      </c>
      <c r="G1480" s="759" t="s">
        <v>7836</v>
      </c>
      <c r="H1480" s="1021" t="s">
        <v>7421</v>
      </c>
      <c r="I1480" s="1021" t="s">
        <v>4274</v>
      </c>
      <c r="J1480" s="1150" t="s">
        <v>7421</v>
      </c>
      <c r="K1480" s="1152">
        <v>2</v>
      </c>
      <c r="L1480" s="1151">
        <v>12</v>
      </c>
      <c r="M1480" s="1164">
        <v>19200</v>
      </c>
      <c r="N1480" s="1151">
        <v>1</v>
      </c>
      <c r="O1480" s="1152">
        <v>6</v>
      </c>
      <c r="P1480" s="1180">
        <v>9600</v>
      </c>
    </row>
    <row r="1481" spans="1:16" x14ac:dyDescent="0.2">
      <c r="A1481" s="1179" t="s">
        <v>3949</v>
      </c>
      <c r="B1481" s="1149" t="s">
        <v>13070</v>
      </c>
      <c r="C1481" s="1149" t="s">
        <v>65</v>
      </c>
      <c r="D1481" s="1150" t="s">
        <v>7837</v>
      </c>
      <c r="E1481" s="1164">
        <v>6000</v>
      </c>
      <c r="F1481" s="1151" t="s">
        <v>7838</v>
      </c>
      <c r="G1481" s="759" t="s">
        <v>7839</v>
      </c>
      <c r="H1481" s="1021" t="s">
        <v>7191</v>
      </c>
      <c r="I1481" s="1021" t="s">
        <v>4287</v>
      </c>
      <c r="J1481" s="1150" t="s">
        <v>7840</v>
      </c>
      <c r="K1481" s="1152">
        <v>2</v>
      </c>
      <c r="L1481" s="1151">
        <v>12</v>
      </c>
      <c r="M1481" s="1164">
        <v>72000</v>
      </c>
      <c r="N1481" s="1151">
        <v>1</v>
      </c>
      <c r="O1481" s="1152">
        <v>6</v>
      </c>
      <c r="P1481" s="1180">
        <v>36000</v>
      </c>
    </row>
    <row r="1482" spans="1:16" x14ac:dyDescent="0.2">
      <c r="A1482" s="1179" t="s">
        <v>3949</v>
      </c>
      <c r="B1482" s="1149" t="s">
        <v>13070</v>
      </c>
      <c r="C1482" s="1149" t="s">
        <v>65</v>
      </c>
      <c r="D1482" s="1150" t="s">
        <v>7048</v>
      </c>
      <c r="E1482" s="1164">
        <v>1900</v>
      </c>
      <c r="F1482" s="1151" t="s">
        <v>7841</v>
      </c>
      <c r="G1482" s="759" t="s">
        <v>7842</v>
      </c>
      <c r="H1482" s="1021" t="s">
        <v>7246</v>
      </c>
      <c r="I1482" s="1021" t="s">
        <v>4287</v>
      </c>
      <c r="J1482" s="1150" t="s">
        <v>7246</v>
      </c>
      <c r="K1482" s="1152">
        <v>4</v>
      </c>
      <c r="L1482" s="1151">
        <v>12</v>
      </c>
      <c r="M1482" s="1164">
        <v>21090</v>
      </c>
      <c r="N1482" s="1151">
        <v>1</v>
      </c>
      <c r="O1482" s="1152">
        <v>6</v>
      </c>
      <c r="P1482" s="1180">
        <v>11400</v>
      </c>
    </row>
    <row r="1483" spans="1:16" x14ac:dyDescent="0.2">
      <c r="A1483" s="1179" t="s">
        <v>3949</v>
      </c>
      <c r="B1483" s="1149" t="s">
        <v>13070</v>
      </c>
      <c r="C1483" s="1149" t="s">
        <v>65</v>
      </c>
      <c r="D1483" s="1150" t="s">
        <v>7228</v>
      </c>
      <c r="E1483" s="1164">
        <v>1900</v>
      </c>
      <c r="F1483" s="1151" t="s">
        <v>7843</v>
      </c>
      <c r="G1483" s="759" t="s">
        <v>7844</v>
      </c>
      <c r="H1483" s="1021" t="s">
        <v>4422</v>
      </c>
      <c r="I1483" s="1021" t="s">
        <v>4287</v>
      </c>
      <c r="J1483" s="1150" t="s">
        <v>4422</v>
      </c>
      <c r="K1483" s="1152">
        <v>2</v>
      </c>
      <c r="L1483" s="1151">
        <v>12</v>
      </c>
      <c r="M1483" s="1164">
        <v>22800</v>
      </c>
      <c r="N1483" s="1151">
        <v>1</v>
      </c>
      <c r="O1483" s="1152">
        <v>6</v>
      </c>
      <c r="P1483" s="1180">
        <v>11400</v>
      </c>
    </row>
    <row r="1484" spans="1:16" x14ac:dyDescent="0.2">
      <c r="A1484" s="1179" t="s">
        <v>3949</v>
      </c>
      <c r="B1484" s="1149" t="s">
        <v>13070</v>
      </c>
      <c r="C1484" s="1149" t="s">
        <v>65</v>
      </c>
      <c r="D1484" s="1150" t="s">
        <v>7053</v>
      </c>
      <c r="E1484" s="1164">
        <v>1700</v>
      </c>
      <c r="F1484" s="1151" t="s">
        <v>7845</v>
      </c>
      <c r="G1484" s="759" t="s">
        <v>7846</v>
      </c>
      <c r="H1484" s="1021" t="s">
        <v>4197</v>
      </c>
      <c r="I1484" s="1021" t="s">
        <v>4197</v>
      </c>
      <c r="J1484" s="1150" t="s">
        <v>4197</v>
      </c>
      <c r="K1484" s="1152">
        <v>3</v>
      </c>
      <c r="L1484" s="1151">
        <v>7</v>
      </c>
      <c r="M1484" s="1164">
        <v>10710</v>
      </c>
      <c r="N1484" s="1151"/>
      <c r="O1484" s="1152"/>
      <c r="P1484" s="1180"/>
    </row>
    <row r="1485" spans="1:16" ht="22.5" x14ac:dyDescent="0.2">
      <c r="A1485" s="1179" t="s">
        <v>3949</v>
      </c>
      <c r="B1485" s="1149" t="s">
        <v>13070</v>
      </c>
      <c r="C1485" s="1149" t="s">
        <v>65</v>
      </c>
      <c r="D1485" s="1150" t="s">
        <v>7444</v>
      </c>
      <c r="E1485" s="1164">
        <v>3400</v>
      </c>
      <c r="F1485" s="1151" t="s">
        <v>7847</v>
      </c>
      <c r="G1485" s="759" t="s">
        <v>7848</v>
      </c>
      <c r="H1485" s="1021" t="s">
        <v>7849</v>
      </c>
      <c r="I1485" s="1021" t="s">
        <v>4274</v>
      </c>
      <c r="J1485" s="1150" t="s">
        <v>7849</v>
      </c>
      <c r="K1485" s="1152">
        <v>3</v>
      </c>
      <c r="L1485" s="1151">
        <v>12</v>
      </c>
      <c r="M1485" s="1164">
        <v>40800</v>
      </c>
      <c r="N1485" s="1151">
        <v>1</v>
      </c>
      <c r="O1485" s="1152">
        <v>6</v>
      </c>
      <c r="P1485" s="1180">
        <v>20400</v>
      </c>
    </row>
    <row r="1486" spans="1:16" x14ac:dyDescent="0.2">
      <c r="A1486" s="1179" t="s">
        <v>3949</v>
      </c>
      <c r="B1486" s="1149" t="s">
        <v>13070</v>
      </c>
      <c r="C1486" s="1149" t="s">
        <v>65</v>
      </c>
      <c r="D1486" s="1150" t="s">
        <v>7094</v>
      </c>
      <c r="E1486" s="1164">
        <v>1700</v>
      </c>
      <c r="F1486" s="1151" t="s">
        <v>7850</v>
      </c>
      <c r="G1486" s="759" t="s">
        <v>7851</v>
      </c>
      <c r="H1486" s="1021" t="s">
        <v>4452</v>
      </c>
      <c r="I1486" s="1021" t="s">
        <v>4287</v>
      </c>
      <c r="J1486" s="1150" t="s">
        <v>7852</v>
      </c>
      <c r="K1486" s="1152">
        <v>4</v>
      </c>
      <c r="L1486" s="1151">
        <v>10</v>
      </c>
      <c r="M1486" s="1164">
        <v>16716.66</v>
      </c>
      <c r="N1486" s="1151"/>
      <c r="O1486" s="1152"/>
      <c r="P1486" s="1180"/>
    </row>
    <row r="1487" spans="1:16" x14ac:dyDescent="0.2">
      <c r="A1487" s="1179" t="s">
        <v>3949</v>
      </c>
      <c r="B1487" s="1149" t="s">
        <v>13070</v>
      </c>
      <c r="C1487" s="1149" t="s">
        <v>65</v>
      </c>
      <c r="D1487" s="1150" t="s">
        <v>7013</v>
      </c>
      <c r="E1487" s="1164">
        <v>1700</v>
      </c>
      <c r="F1487" s="1151" t="s">
        <v>7853</v>
      </c>
      <c r="G1487" s="759" t="s">
        <v>7854</v>
      </c>
      <c r="H1487" s="1021" t="s">
        <v>4197</v>
      </c>
      <c r="I1487" s="1021" t="s">
        <v>4197</v>
      </c>
      <c r="J1487" s="1150" t="s">
        <v>4197</v>
      </c>
      <c r="K1487" s="1152">
        <v>1</v>
      </c>
      <c r="L1487" s="1151">
        <v>4</v>
      </c>
      <c r="M1487" s="1164">
        <v>5043.33</v>
      </c>
      <c r="N1487" s="1151">
        <v>1</v>
      </c>
      <c r="O1487" s="1152">
        <v>6</v>
      </c>
      <c r="P1487" s="1180">
        <v>10200</v>
      </c>
    </row>
    <row r="1488" spans="1:16" x14ac:dyDescent="0.2">
      <c r="A1488" s="1179" t="s">
        <v>3949</v>
      </c>
      <c r="B1488" s="1149" t="s">
        <v>13070</v>
      </c>
      <c r="C1488" s="1149" t="s">
        <v>65</v>
      </c>
      <c r="D1488" s="1150" t="s">
        <v>7228</v>
      </c>
      <c r="E1488" s="1164">
        <v>1900</v>
      </c>
      <c r="F1488" s="1151" t="s">
        <v>7855</v>
      </c>
      <c r="G1488" s="759" t="s">
        <v>7856</v>
      </c>
      <c r="H1488" s="1021" t="s">
        <v>7432</v>
      </c>
      <c r="I1488" s="1021" t="s">
        <v>4287</v>
      </c>
      <c r="J1488" s="1150" t="s">
        <v>7432</v>
      </c>
      <c r="K1488" s="1152">
        <v>2</v>
      </c>
      <c r="L1488" s="1151">
        <v>12</v>
      </c>
      <c r="M1488" s="1164">
        <v>22800</v>
      </c>
      <c r="N1488" s="1151">
        <v>1</v>
      </c>
      <c r="O1488" s="1152">
        <v>7</v>
      </c>
      <c r="P1488" s="1180">
        <v>7220</v>
      </c>
    </row>
    <row r="1489" spans="1:16" x14ac:dyDescent="0.2">
      <c r="A1489" s="1179" t="s">
        <v>3949</v>
      </c>
      <c r="B1489" s="1149" t="s">
        <v>13070</v>
      </c>
      <c r="C1489" s="1149" t="s">
        <v>65</v>
      </c>
      <c r="D1489" s="1150" t="s">
        <v>7040</v>
      </c>
      <c r="E1489" s="1164">
        <v>2200</v>
      </c>
      <c r="F1489" s="1151" t="s">
        <v>7857</v>
      </c>
      <c r="G1489" s="759" t="s">
        <v>7858</v>
      </c>
      <c r="H1489" s="1021" t="s">
        <v>4239</v>
      </c>
      <c r="I1489" s="1021" t="s">
        <v>4287</v>
      </c>
      <c r="J1489" s="1150" t="s">
        <v>4235</v>
      </c>
      <c r="K1489" s="1152">
        <v>2</v>
      </c>
      <c r="L1489" s="1151">
        <v>12</v>
      </c>
      <c r="M1489" s="1164">
        <v>26400</v>
      </c>
      <c r="N1489" s="1151">
        <v>1</v>
      </c>
      <c r="O1489" s="1152">
        <v>6</v>
      </c>
      <c r="P1489" s="1180">
        <v>13200</v>
      </c>
    </row>
    <row r="1490" spans="1:16" ht="22.5" x14ac:dyDescent="0.2">
      <c r="A1490" s="1179" t="s">
        <v>3949</v>
      </c>
      <c r="B1490" s="1149" t="s">
        <v>13070</v>
      </c>
      <c r="C1490" s="1149" t="s">
        <v>65</v>
      </c>
      <c r="D1490" s="1150" t="s">
        <v>7859</v>
      </c>
      <c r="E1490" s="1164">
        <v>6000</v>
      </c>
      <c r="F1490" s="1151" t="s">
        <v>7860</v>
      </c>
      <c r="G1490" s="759" t="s">
        <v>7861</v>
      </c>
      <c r="H1490" s="1021" t="s">
        <v>4534</v>
      </c>
      <c r="I1490" s="1021" t="s">
        <v>7315</v>
      </c>
      <c r="J1490" s="1150" t="s">
        <v>7862</v>
      </c>
      <c r="K1490" s="1152">
        <v>2</v>
      </c>
      <c r="L1490" s="1151">
        <v>12</v>
      </c>
      <c r="M1490" s="1164">
        <v>72000</v>
      </c>
      <c r="N1490" s="1151">
        <v>1</v>
      </c>
      <c r="O1490" s="1152">
        <v>6</v>
      </c>
      <c r="P1490" s="1180">
        <v>36000</v>
      </c>
    </row>
    <row r="1491" spans="1:16" x14ac:dyDescent="0.2">
      <c r="A1491" s="1179" t="s">
        <v>3949</v>
      </c>
      <c r="B1491" s="1149" t="s">
        <v>13070</v>
      </c>
      <c r="C1491" s="1149" t="s">
        <v>65</v>
      </c>
      <c r="D1491" s="1150" t="s">
        <v>7013</v>
      </c>
      <c r="E1491" s="1164">
        <v>1700</v>
      </c>
      <c r="F1491" s="1151" t="s">
        <v>7863</v>
      </c>
      <c r="G1491" s="759" t="s">
        <v>7864</v>
      </c>
      <c r="H1491" s="1021" t="s">
        <v>4211</v>
      </c>
      <c r="I1491" s="1021" t="s">
        <v>4274</v>
      </c>
      <c r="J1491" s="1150" t="s">
        <v>4211</v>
      </c>
      <c r="K1491" s="1152">
        <v>2</v>
      </c>
      <c r="L1491" s="1151">
        <v>12</v>
      </c>
      <c r="M1491" s="1164">
        <v>20400</v>
      </c>
      <c r="N1491" s="1151">
        <v>1</v>
      </c>
      <c r="O1491" s="1152">
        <v>6</v>
      </c>
      <c r="P1491" s="1180">
        <v>10200</v>
      </c>
    </row>
    <row r="1492" spans="1:16" x14ac:dyDescent="0.2">
      <c r="A1492" s="1179" t="s">
        <v>3949</v>
      </c>
      <c r="B1492" s="1149" t="s">
        <v>13070</v>
      </c>
      <c r="C1492" s="1149" t="s">
        <v>65</v>
      </c>
      <c r="D1492" s="1150" t="s">
        <v>7865</v>
      </c>
      <c r="E1492" s="1164">
        <v>1800</v>
      </c>
      <c r="F1492" s="1151" t="s">
        <v>7866</v>
      </c>
      <c r="G1492" s="759" t="s">
        <v>7867</v>
      </c>
      <c r="H1492" s="1021" t="s">
        <v>4206</v>
      </c>
      <c r="I1492" s="1021" t="s">
        <v>7159</v>
      </c>
      <c r="J1492" s="1150" t="s">
        <v>4206</v>
      </c>
      <c r="K1492" s="1152">
        <v>2</v>
      </c>
      <c r="L1492" s="1151">
        <v>12</v>
      </c>
      <c r="M1492" s="1164">
        <v>21600</v>
      </c>
      <c r="N1492" s="1151">
        <v>1</v>
      </c>
      <c r="O1492" s="1152">
        <v>6</v>
      </c>
      <c r="P1492" s="1180">
        <v>10800</v>
      </c>
    </row>
    <row r="1493" spans="1:16" ht="22.5" x14ac:dyDescent="0.2">
      <c r="A1493" s="1179" t="s">
        <v>3949</v>
      </c>
      <c r="B1493" s="1149" t="s">
        <v>13070</v>
      </c>
      <c r="C1493" s="1149" t="s">
        <v>65</v>
      </c>
      <c r="D1493" s="1150" t="s">
        <v>7788</v>
      </c>
      <c r="E1493" s="1164">
        <v>1800</v>
      </c>
      <c r="F1493" s="1151" t="s">
        <v>7868</v>
      </c>
      <c r="G1493" s="759" t="s">
        <v>7869</v>
      </c>
      <c r="H1493" s="1021" t="s">
        <v>4535</v>
      </c>
      <c r="I1493" s="1021" t="s">
        <v>7025</v>
      </c>
      <c r="J1493" s="1150" t="s">
        <v>7870</v>
      </c>
      <c r="K1493" s="1152">
        <v>2</v>
      </c>
      <c r="L1493" s="1151">
        <v>12</v>
      </c>
      <c r="M1493" s="1164">
        <v>21600</v>
      </c>
      <c r="N1493" s="1151">
        <v>1</v>
      </c>
      <c r="O1493" s="1152">
        <v>6</v>
      </c>
      <c r="P1493" s="1180">
        <v>10800</v>
      </c>
    </row>
    <row r="1494" spans="1:16" x14ac:dyDescent="0.2">
      <c r="A1494" s="1179" t="s">
        <v>3949</v>
      </c>
      <c r="B1494" s="1149" t="s">
        <v>13070</v>
      </c>
      <c r="C1494" s="1149" t="s">
        <v>65</v>
      </c>
      <c r="D1494" s="1150" t="s">
        <v>7013</v>
      </c>
      <c r="E1494" s="1164">
        <v>1700</v>
      </c>
      <c r="F1494" s="1151" t="s">
        <v>7871</v>
      </c>
      <c r="G1494" s="759" t="s">
        <v>7872</v>
      </c>
      <c r="H1494" s="1021" t="s">
        <v>4452</v>
      </c>
      <c r="I1494" s="1021" t="s">
        <v>4287</v>
      </c>
      <c r="J1494" s="1150" t="s">
        <v>7873</v>
      </c>
      <c r="K1494" s="1152">
        <v>2</v>
      </c>
      <c r="L1494" s="1151">
        <v>12</v>
      </c>
      <c r="M1494" s="1164">
        <v>20400</v>
      </c>
      <c r="N1494" s="1151">
        <v>1</v>
      </c>
      <c r="O1494" s="1152">
        <v>6</v>
      </c>
      <c r="P1494" s="1180">
        <v>10200</v>
      </c>
    </row>
    <row r="1495" spans="1:16" ht="22.5" x14ac:dyDescent="0.2">
      <c r="A1495" s="1179" t="s">
        <v>3949</v>
      </c>
      <c r="B1495" s="1149" t="s">
        <v>13070</v>
      </c>
      <c r="C1495" s="1149" t="s">
        <v>65</v>
      </c>
      <c r="D1495" s="1150" t="s">
        <v>7874</v>
      </c>
      <c r="E1495" s="1164">
        <v>2400</v>
      </c>
      <c r="F1495" s="1151" t="s">
        <v>7875</v>
      </c>
      <c r="G1495" s="759" t="s">
        <v>7876</v>
      </c>
      <c r="H1495" s="1021" t="s">
        <v>4239</v>
      </c>
      <c r="I1495" s="1021" t="s">
        <v>4287</v>
      </c>
      <c r="J1495" s="1150" t="s">
        <v>4235</v>
      </c>
      <c r="K1495" s="1152">
        <v>2</v>
      </c>
      <c r="L1495" s="1151">
        <v>12</v>
      </c>
      <c r="M1495" s="1164">
        <v>28800</v>
      </c>
      <c r="N1495" s="1151">
        <v>1</v>
      </c>
      <c r="O1495" s="1152">
        <v>6</v>
      </c>
      <c r="P1495" s="1180">
        <v>14400</v>
      </c>
    </row>
    <row r="1496" spans="1:16" x14ac:dyDescent="0.2">
      <c r="A1496" s="1179" t="s">
        <v>3949</v>
      </c>
      <c r="B1496" s="1149" t="s">
        <v>13070</v>
      </c>
      <c r="C1496" s="1149" t="s">
        <v>65</v>
      </c>
      <c r="D1496" s="1150" t="s">
        <v>7235</v>
      </c>
      <c r="E1496" s="1164">
        <v>3100</v>
      </c>
      <c r="F1496" s="1151" t="s">
        <v>7877</v>
      </c>
      <c r="G1496" s="759" t="s">
        <v>7878</v>
      </c>
      <c r="H1496" s="1021" t="s">
        <v>4239</v>
      </c>
      <c r="I1496" s="1021" t="s">
        <v>4274</v>
      </c>
      <c r="J1496" s="1150" t="s">
        <v>4235</v>
      </c>
      <c r="K1496" s="1152">
        <v>2</v>
      </c>
      <c r="L1496" s="1151">
        <v>12</v>
      </c>
      <c r="M1496" s="1164">
        <v>37200</v>
      </c>
      <c r="N1496" s="1151">
        <v>1</v>
      </c>
      <c r="O1496" s="1152">
        <v>6</v>
      </c>
      <c r="P1496" s="1180">
        <v>18600</v>
      </c>
    </row>
    <row r="1497" spans="1:16" ht="22.5" x14ac:dyDescent="0.2">
      <c r="A1497" s="1179" t="s">
        <v>3949</v>
      </c>
      <c r="B1497" s="1149" t="s">
        <v>13070</v>
      </c>
      <c r="C1497" s="1149" t="s">
        <v>65</v>
      </c>
      <c r="D1497" s="1150" t="s">
        <v>7879</v>
      </c>
      <c r="E1497" s="1164">
        <v>2000</v>
      </c>
      <c r="F1497" s="1151" t="s">
        <v>7880</v>
      </c>
      <c r="G1497" s="759" t="s">
        <v>7881</v>
      </c>
      <c r="H1497" s="1021" t="s">
        <v>7573</v>
      </c>
      <c r="I1497" s="1021" t="s">
        <v>7159</v>
      </c>
      <c r="J1497" s="1150" t="s">
        <v>7573</v>
      </c>
      <c r="K1497" s="1152">
        <v>2</v>
      </c>
      <c r="L1497" s="1151">
        <v>12</v>
      </c>
      <c r="M1497" s="1164">
        <v>24000</v>
      </c>
      <c r="N1497" s="1151">
        <v>1</v>
      </c>
      <c r="O1497" s="1152">
        <v>6</v>
      </c>
      <c r="P1497" s="1180">
        <v>12000</v>
      </c>
    </row>
    <row r="1498" spans="1:16" ht="33.75" x14ac:dyDescent="0.2">
      <c r="A1498" s="1179" t="s">
        <v>3949</v>
      </c>
      <c r="B1498" s="1149" t="s">
        <v>13070</v>
      </c>
      <c r="C1498" s="1149" t="s">
        <v>65</v>
      </c>
      <c r="D1498" s="1150" t="s">
        <v>7037</v>
      </c>
      <c r="E1498" s="1164">
        <v>1850</v>
      </c>
      <c r="F1498" s="1151" t="s">
        <v>7882</v>
      </c>
      <c r="G1498" s="759" t="s">
        <v>7883</v>
      </c>
      <c r="H1498" s="1021" t="s">
        <v>7884</v>
      </c>
      <c r="I1498" s="1021" t="s">
        <v>7233</v>
      </c>
      <c r="J1498" s="1150" t="s">
        <v>7885</v>
      </c>
      <c r="K1498" s="1152">
        <v>2</v>
      </c>
      <c r="L1498" s="1151">
        <v>12</v>
      </c>
      <c r="M1498" s="1164">
        <v>22200</v>
      </c>
      <c r="N1498" s="1151">
        <v>1</v>
      </c>
      <c r="O1498" s="1152">
        <v>6</v>
      </c>
      <c r="P1498" s="1180">
        <v>11100</v>
      </c>
    </row>
    <row r="1499" spans="1:16" ht="22.5" x14ac:dyDescent="0.2">
      <c r="A1499" s="1179" t="s">
        <v>3949</v>
      </c>
      <c r="B1499" s="1149" t="s">
        <v>13070</v>
      </c>
      <c r="C1499" s="1149" t="s">
        <v>65</v>
      </c>
      <c r="D1499" s="1150" t="s">
        <v>7886</v>
      </c>
      <c r="E1499" s="1164">
        <v>1800</v>
      </c>
      <c r="F1499" s="1151" t="s">
        <v>7887</v>
      </c>
      <c r="G1499" s="759" t="s">
        <v>7888</v>
      </c>
      <c r="H1499" s="1021" t="s">
        <v>4470</v>
      </c>
      <c r="I1499" s="1021" t="s">
        <v>7233</v>
      </c>
      <c r="J1499" s="1150" t="s">
        <v>4470</v>
      </c>
      <c r="K1499" s="1152">
        <v>2</v>
      </c>
      <c r="L1499" s="1151">
        <v>12</v>
      </c>
      <c r="M1499" s="1164">
        <v>21600</v>
      </c>
      <c r="N1499" s="1151">
        <v>1</v>
      </c>
      <c r="O1499" s="1152">
        <v>6</v>
      </c>
      <c r="P1499" s="1180">
        <v>10800</v>
      </c>
    </row>
    <row r="1500" spans="1:16" x14ac:dyDescent="0.2">
      <c r="A1500" s="1179" t="s">
        <v>3949</v>
      </c>
      <c r="B1500" s="1149" t="s">
        <v>13070</v>
      </c>
      <c r="C1500" s="1149" t="s">
        <v>65</v>
      </c>
      <c r="D1500" s="1150" t="s">
        <v>7013</v>
      </c>
      <c r="E1500" s="1164">
        <v>1700</v>
      </c>
      <c r="F1500" s="1151" t="s">
        <v>7889</v>
      </c>
      <c r="G1500" s="759" t="s">
        <v>7890</v>
      </c>
      <c r="H1500" s="1021" t="s">
        <v>7246</v>
      </c>
      <c r="I1500" s="1021" t="s">
        <v>4274</v>
      </c>
      <c r="J1500" s="1150" t="s">
        <v>7891</v>
      </c>
      <c r="K1500" s="1152">
        <v>2</v>
      </c>
      <c r="L1500" s="1151">
        <v>12</v>
      </c>
      <c r="M1500" s="1164">
        <v>20400</v>
      </c>
      <c r="N1500" s="1151">
        <v>1</v>
      </c>
      <c r="O1500" s="1152">
        <v>6</v>
      </c>
      <c r="P1500" s="1180">
        <v>10200</v>
      </c>
    </row>
    <row r="1501" spans="1:16" ht="22.5" x14ac:dyDescent="0.2">
      <c r="A1501" s="1179" t="s">
        <v>3949</v>
      </c>
      <c r="B1501" s="1149" t="s">
        <v>13070</v>
      </c>
      <c r="C1501" s="1149" t="s">
        <v>65</v>
      </c>
      <c r="D1501" s="1150" t="s">
        <v>7085</v>
      </c>
      <c r="E1501" s="1164">
        <v>1600</v>
      </c>
      <c r="F1501" s="1151" t="s">
        <v>7892</v>
      </c>
      <c r="G1501" s="759" t="s">
        <v>7893</v>
      </c>
      <c r="H1501" s="1021" t="s">
        <v>4470</v>
      </c>
      <c r="I1501" s="1021" t="s">
        <v>4287</v>
      </c>
      <c r="J1501" s="1150" t="s">
        <v>4470</v>
      </c>
      <c r="K1501" s="1152">
        <v>2</v>
      </c>
      <c r="L1501" s="1151">
        <v>12</v>
      </c>
      <c r="M1501" s="1164">
        <v>19200</v>
      </c>
      <c r="N1501" s="1151">
        <v>1</v>
      </c>
      <c r="O1501" s="1152">
        <v>6</v>
      </c>
      <c r="P1501" s="1180">
        <v>9600</v>
      </c>
    </row>
    <row r="1502" spans="1:16" x14ac:dyDescent="0.2">
      <c r="A1502" s="1179" t="s">
        <v>3949</v>
      </c>
      <c r="B1502" s="1149" t="s">
        <v>13070</v>
      </c>
      <c r="C1502" s="1149" t="s">
        <v>65</v>
      </c>
      <c r="D1502" s="1150" t="s">
        <v>7013</v>
      </c>
      <c r="E1502" s="1164">
        <v>1700</v>
      </c>
      <c r="F1502" s="1151" t="s">
        <v>7894</v>
      </c>
      <c r="G1502" s="759" t="s">
        <v>7895</v>
      </c>
      <c r="H1502" s="1021" t="s">
        <v>4914</v>
      </c>
      <c r="I1502" s="1021" t="s">
        <v>4274</v>
      </c>
      <c r="J1502" s="1150" t="s">
        <v>4914</v>
      </c>
      <c r="K1502" s="1152">
        <v>2</v>
      </c>
      <c r="L1502" s="1151">
        <v>12</v>
      </c>
      <c r="M1502" s="1164">
        <v>20400</v>
      </c>
      <c r="N1502" s="1151">
        <v>1</v>
      </c>
      <c r="O1502" s="1152">
        <v>6</v>
      </c>
      <c r="P1502" s="1180">
        <v>10200</v>
      </c>
    </row>
    <row r="1503" spans="1:16" x14ac:dyDescent="0.2">
      <c r="A1503" s="1179" t="s">
        <v>3949</v>
      </c>
      <c r="B1503" s="1149" t="s">
        <v>13070</v>
      </c>
      <c r="C1503" s="1149" t="s">
        <v>65</v>
      </c>
      <c r="D1503" s="1150" t="s">
        <v>7048</v>
      </c>
      <c r="E1503" s="1164">
        <v>1900</v>
      </c>
      <c r="F1503" s="1151" t="s">
        <v>7896</v>
      </c>
      <c r="G1503" s="759" t="s">
        <v>7897</v>
      </c>
      <c r="H1503" s="1021" t="s">
        <v>4267</v>
      </c>
      <c r="I1503" s="1021" t="s">
        <v>4274</v>
      </c>
      <c r="J1503" s="1150" t="s">
        <v>4267</v>
      </c>
      <c r="K1503" s="1152">
        <v>4</v>
      </c>
      <c r="L1503" s="1151">
        <v>12</v>
      </c>
      <c r="M1503" s="1164">
        <v>20393.330000000002</v>
      </c>
      <c r="N1503" s="1151">
        <v>1</v>
      </c>
      <c r="O1503" s="1152">
        <v>6</v>
      </c>
      <c r="P1503" s="1180">
        <v>11400</v>
      </c>
    </row>
    <row r="1504" spans="1:16" ht="22.5" x14ac:dyDescent="0.2">
      <c r="A1504" s="1179" t="s">
        <v>3949</v>
      </c>
      <c r="B1504" s="1149" t="s">
        <v>13070</v>
      </c>
      <c r="C1504" s="1149" t="s">
        <v>65</v>
      </c>
      <c r="D1504" s="1150" t="s">
        <v>7013</v>
      </c>
      <c r="E1504" s="1164">
        <v>1700</v>
      </c>
      <c r="F1504" s="1151" t="s">
        <v>7898</v>
      </c>
      <c r="G1504" s="759" t="s">
        <v>7899</v>
      </c>
      <c r="H1504" s="1021" t="s">
        <v>7900</v>
      </c>
      <c r="I1504" s="1021" t="s">
        <v>4287</v>
      </c>
      <c r="J1504" s="1150" t="s">
        <v>7091</v>
      </c>
      <c r="K1504" s="1152">
        <v>4</v>
      </c>
      <c r="L1504" s="1151">
        <v>12</v>
      </c>
      <c r="M1504" s="1164">
        <v>20400</v>
      </c>
      <c r="N1504" s="1151">
        <v>1</v>
      </c>
      <c r="O1504" s="1152">
        <v>6</v>
      </c>
      <c r="P1504" s="1180">
        <v>10200</v>
      </c>
    </row>
    <row r="1505" spans="1:16" x14ac:dyDescent="0.2">
      <c r="A1505" s="1179" t="s">
        <v>3949</v>
      </c>
      <c r="B1505" s="1149" t="s">
        <v>13070</v>
      </c>
      <c r="C1505" s="1149" t="s">
        <v>65</v>
      </c>
      <c r="D1505" s="1150" t="s">
        <v>7153</v>
      </c>
      <c r="E1505" s="1164">
        <v>1750</v>
      </c>
      <c r="F1505" s="1151" t="s">
        <v>7901</v>
      </c>
      <c r="G1505" s="759" t="s">
        <v>7902</v>
      </c>
      <c r="H1505" s="1021" t="s">
        <v>7537</v>
      </c>
      <c r="I1505" s="1021" t="s">
        <v>4287</v>
      </c>
      <c r="J1505" s="1150" t="s">
        <v>4216</v>
      </c>
      <c r="K1505" s="1152">
        <v>2</v>
      </c>
      <c r="L1505" s="1151">
        <v>12</v>
      </c>
      <c r="M1505" s="1164">
        <v>21000</v>
      </c>
      <c r="N1505" s="1151">
        <v>1</v>
      </c>
      <c r="O1505" s="1152">
        <v>6</v>
      </c>
      <c r="P1505" s="1180">
        <v>10500</v>
      </c>
    </row>
    <row r="1506" spans="1:16" ht="22.5" x14ac:dyDescent="0.2">
      <c r="A1506" s="1179" t="s">
        <v>3949</v>
      </c>
      <c r="B1506" s="1149" t="s">
        <v>13070</v>
      </c>
      <c r="C1506" s="1149" t="s">
        <v>65</v>
      </c>
      <c r="D1506" s="1150" t="s">
        <v>7418</v>
      </c>
      <c r="E1506" s="1164">
        <v>1850</v>
      </c>
      <c r="F1506" s="1151" t="s">
        <v>7903</v>
      </c>
      <c r="G1506" s="759" t="s">
        <v>7904</v>
      </c>
      <c r="H1506" s="1021" t="s">
        <v>4534</v>
      </c>
      <c r="I1506" s="1021" t="s">
        <v>7233</v>
      </c>
      <c r="J1506" s="1150" t="s">
        <v>7905</v>
      </c>
      <c r="K1506" s="1152">
        <v>2</v>
      </c>
      <c r="L1506" s="1151">
        <v>12</v>
      </c>
      <c r="M1506" s="1164">
        <v>22200</v>
      </c>
      <c r="N1506" s="1151">
        <v>1</v>
      </c>
      <c r="O1506" s="1152">
        <v>6</v>
      </c>
      <c r="P1506" s="1180">
        <v>11100</v>
      </c>
    </row>
    <row r="1507" spans="1:16" x14ac:dyDescent="0.2">
      <c r="A1507" s="1179" t="s">
        <v>3949</v>
      </c>
      <c r="B1507" s="1149" t="s">
        <v>13070</v>
      </c>
      <c r="C1507" s="1149" t="s">
        <v>65</v>
      </c>
      <c r="D1507" s="1150" t="s">
        <v>7906</v>
      </c>
      <c r="E1507" s="1164">
        <v>2100</v>
      </c>
      <c r="F1507" s="1151" t="s">
        <v>7907</v>
      </c>
      <c r="G1507" s="759" t="s">
        <v>7908</v>
      </c>
      <c r="H1507" s="1021" t="s">
        <v>4239</v>
      </c>
      <c r="I1507" s="1021" t="s">
        <v>4287</v>
      </c>
      <c r="J1507" s="1150" t="s">
        <v>4235</v>
      </c>
      <c r="K1507" s="1152">
        <v>2</v>
      </c>
      <c r="L1507" s="1151">
        <v>12</v>
      </c>
      <c r="M1507" s="1164">
        <v>25200</v>
      </c>
      <c r="N1507" s="1151">
        <v>1</v>
      </c>
      <c r="O1507" s="1152">
        <v>6</v>
      </c>
      <c r="P1507" s="1180">
        <v>12600</v>
      </c>
    </row>
    <row r="1508" spans="1:16" x14ac:dyDescent="0.2">
      <c r="A1508" s="1179" t="s">
        <v>3949</v>
      </c>
      <c r="B1508" s="1149" t="s">
        <v>13070</v>
      </c>
      <c r="C1508" s="1149" t="s">
        <v>65</v>
      </c>
      <c r="D1508" s="1150" t="s">
        <v>7048</v>
      </c>
      <c r="E1508" s="1164">
        <v>1900</v>
      </c>
      <c r="F1508" s="1151" t="s">
        <v>7909</v>
      </c>
      <c r="G1508" s="759" t="s">
        <v>7910</v>
      </c>
      <c r="H1508" s="1021" t="s">
        <v>4194</v>
      </c>
      <c r="I1508" s="1021" t="s">
        <v>4274</v>
      </c>
      <c r="J1508" s="1150" t="s">
        <v>4196</v>
      </c>
      <c r="K1508" s="1152">
        <v>4</v>
      </c>
      <c r="L1508" s="1151">
        <v>12</v>
      </c>
      <c r="M1508" s="1164">
        <v>22800</v>
      </c>
      <c r="N1508" s="1151">
        <v>1</v>
      </c>
      <c r="O1508" s="1152">
        <v>6</v>
      </c>
      <c r="P1508" s="1180">
        <v>11400</v>
      </c>
    </row>
    <row r="1509" spans="1:16" ht="22.5" x14ac:dyDescent="0.2">
      <c r="A1509" s="1179" t="s">
        <v>3949</v>
      </c>
      <c r="B1509" s="1149" t="s">
        <v>13070</v>
      </c>
      <c r="C1509" s="1149" t="s">
        <v>65</v>
      </c>
      <c r="D1509" s="1150" t="s">
        <v>7053</v>
      </c>
      <c r="E1509" s="1164">
        <v>1700</v>
      </c>
      <c r="F1509" s="1151" t="s">
        <v>7911</v>
      </c>
      <c r="G1509" s="759" t="s">
        <v>7912</v>
      </c>
      <c r="H1509" s="1021" t="s">
        <v>4422</v>
      </c>
      <c r="I1509" s="1021" t="s">
        <v>4287</v>
      </c>
      <c r="J1509" s="1150" t="s">
        <v>7913</v>
      </c>
      <c r="K1509" s="1152">
        <v>4</v>
      </c>
      <c r="L1509" s="1151">
        <v>12</v>
      </c>
      <c r="M1509" s="1164">
        <v>20400</v>
      </c>
      <c r="N1509" s="1151">
        <v>1</v>
      </c>
      <c r="O1509" s="1152">
        <v>6</v>
      </c>
      <c r="P1509" s="1180">
        <v>10200</v>
      </c>
    </row>
    <row r="1510" spans="1:16" x14ac:dyDescent="0.2">
      <c r="A1510" s="1179" t="s">
        <v>3949</v>
      </c>
      <c r="B1510" s="1149" t="s">
        <v>13070</v>
      </c>
      <c r="C1510" s="1149" t="s">
        <v>65</v>
      </c>
      <c r="D1510" s="1150" t="s">
        <v>7914</v>
      </c>
      <c r="E1510" s="1164">
        <v>2100</v>
      </c>
      <c r="F1510" s="1151" t="s">
        <v>7915</v>
      </c>
      <c r="G1510" s="759" t="s">
        <v>7916</v>
      </c>
      <c r="H1510" s="1021" t="s">
        <v>4197</v>
      </c>
      <c r="I1510" s="1021" t="s">
        <v>4197</v>
      </c>
      <c r="J1510" s="1150" t="s">
        <v>4197</v>
      </c>
      <c r="K1510" s="1152">
        <v>2</v>
      </c>
      <c r="L1510" s="1151">
        <v>12</v>
      </c>
      <c r="M1510" s="1164">
        <v>25200</v>
      </c>
      <c r="N1510" s="1151">
        <v>1</v>
      </c>
      <c r="O1510" s="1152">
        <v>6</v>
      </c>
      <c r="P1510" s="1180">
        <v>12600</v>
      </c>
    </row>
    <row r="1511" spans="1:16" x14ac:dyDescent="0.2">
      <c r="A1511" s="1179" t="s">
        <v>3949</v>
      </c>
      <c r="B1511" s="1149" t="s">
        <v>13070</v>
      </c>
      <c r="C1511" s="1149" t="s">
        <v>65</v>
      </c>
      <c r="D1511" s="1150" t="s">
        <v>7917</v>
      </c>
      <c r="E1511" s="1164">
        <v>2500</v>
      </c>
      <c r="F1511" s="1151" t="s">
        <v>7918</v>
      </c>
      <c r="G1511" s="759" t="s">
        <v>7919</v>
      </c>
      <c r="H1511" s="1021" t="s">
        <v>4914</v>
      </c>
      <c r="I1511" s="1021" t="s">
        <v>4287</v>
      </c>
      <c r="J1511" s="1150" t="s">
        <v>4914</v>
      </c>
      <c r="K1511" s="1152">
        <v>2</v>
      </c>
      <c r="L1511" s="1151">
        <v>12</v>
      </c>
      <c r="M1511" s="1164">
        <v>30000</v>
      </c>
      <c r="N1511" s="1151">
        <v>1</v>
      </c>
      <c r="O1511" s="1152">
        <v>6</v>
      </c>
      <c r="P1511" s="1180">
        <v>14916.66</v>
      </c>
    </row>
    <row r="1512" spans="1:16" x14ac:dyDescent="0.2">
      <c r="A1512" s="1179" t="s">
        <v>3949</v>
      </c>
      <c r="B1512" s="1149" t="s">
        <v>13070</v>
      </c>
      <c r="C1512" s="1149" t="s">
        <v>65</v>
      </c>
      <c r="D1512" s="1150" t="s">
        <v>7013</v>
      </c>
      <c r="E1512" s="1164">
        <v>1700</v>
      </c>
      <c r="F1512" s="1151" t="s">
        <v>7920</v>
      </c>
      <c r="G1512" s="759" t="s">
        <v>7921</v>
      </c>
      <c r="H1512" s="1021" t="s">
        <v>6050</v>
      </c>
      <c r="I1512" s="1021" t="s">
        <v>4287</v>
      </c>
      <c r="J1512" s="1150" t="s">
        <v>7091</v>
      </c>
      <c r="K1512" s="1152">
        <v>2</v>
      </c>
      <c r="L1512" s="1151">
        <v>12</v>
      </c>
      <c r="M1512" s="1164">
        <v>20400</v>
      </c>
      <c r="N1512" s="1151"/>
      <c r="O1512" s="1152"/>
      <c r="P1512" s="1180"/>
    </row>
    <row r="1513" spans="1:16" ht="22.5" x14ac:dyDescent="0.2">
      <c r="A1513" s="1179" t="s">
        <v>3949</v>
      </c>
      <c r="B1513" s="1149" t="s">
        <v>13070</v>
      </c>
      <c r="C1513" s="1149" t="s">
        <v>65</v>
      </c>
      <c r="D1513" s="1150" t="s">
        <v>7418</v>
      </c>
      <c r="E1513" s="1164">
        <v>1850</v>
      </c>
      <c r="F1513" s="1151" t="s">
        <v>7922</v>
      </c>
      <c r="G1513" s="759" t="s">
        <v>7923</v>
      </c>
      <c r="H1513" s="1021" t="s">
        <v>4535</v>
      </c>
      <c r="I1513" s="1021" t="s">
        <v>7159</v>
      </c>
      <c r="J1513" s="1150" t="s">
        <v>4534</v>
      </c>
      <c r="K1513" s="1152">
        <v>2</v>
      </c>
      <c r="L1513" s="1151">
        <v>5</v>
      </c>
      <c r="M1513" s="1164">
        <v>9250</v>
      </c>
      <c r="N1513" s="1151"/>
      <c r="O1513" s="1152"/>
      <c r="P1513" s="1180"/>
    </row>
    <row r="1514" spans="1:16" x14ac:dyDescent="0.2">
      <c r="A1514" s="1179" t="s">
        <v>3949</v>
      </c>
      <c r="B1514" s="1149" t="s">
        <v>13070</v>
      </c>
      <c r="C1514" s="1149" t="s">
        <v>65</v>
      </c>
      <c r="D1514" s="1150" t="s">
        <v>5686</v>
      </c>
      <c r="E1514" s="1164">
        <v>4500</v>
      </c>
      <c r="F1514" s="1151" t="s">
        <v>7924</v>
      </c>
      <c r="G1514" s="759" t="s">
        <v>7925</v>
      </c>
      <c r="H1514" s="1021" t="s">
        <v>7047</v>
      </c>
      <c r="I1514" s="1021" t="s">
        <v>4274</v>
      </c>
      <c r="J1514" s="1150" t="s">
        <v>7047</v>
      </c>
      <c r="K1514" s="1152">
        <v>2</v>
      </c>
      <c r="L1514" s="1151">
        <v>12</v>
      </c>
      <c r="M1514" s="1164">
        <v>54000</v>
      </c>
      <c r="N1514" s="1151">
        <v>1</v>
      </c>
      <c r="O1514" s="1152">
        <v>6</v>
      </c>
      <c r="P1514" s="1180">
        <v>27000</v>
      </c>
    </row>
    <row r="1515" spans="1:16" x14ac:dyDescent="0.2">
      <c r="A1515" s="1179" t="s">
        <v>3949</v>
      </c>
      <c r="B1515" s="1149" t="s">
        <v>13070</v>
      </c>
      <c r="C1515" s="1149" t="s">
        <v>65</v>
      </c>
      <c r="D1515" s="1150" t="s">
        <v>7040</v>
      </c>
      <c r="E1515" s="1164">
        <v>2200</v>
      </c>
      <c r="F1515" s="1151" t="s">
        <v>7926</v>
      </c>
      <c r="G1515" s="759" t="s">
        <v>7927</v>
      </c>
      <c r="H1515" s="1021" t="s">
        <v>4239</v>
      </c>
      <c r="I1515" s="1021" t="s">
        <v>4287</v>
      </c>
      <c r="J1515" s="1150" t="s">
        <v>4235</v>
      </c>
      <c r="K1515" s="1152">
        <v>2</v>
      </c>
      <c r="L1515" s="1151">
        <v>12</v>
      </c>
      <c r="M1515" s="1164">
        <v>26400</v>
      </c>
      <c r="N1515" s="1151">
        <v>1</v>
      </c>
      <c r="O1515" s="1152">
        <v>6</v>
      </c>
      <c r="P1515" s="1180">
        <v>13200</v>
      </c>
    </row>
    <row r="1516" spans="1:16" x14ac:dyDescent="0.2">
      <c r="A1516" s="1179" t="s">
        <v>3949</v>
      </c>
      <c r="B1516" s="1149" t="s">
        <v>13070</v>
      </c>
      <c r="C1516" s="1149" t="s">
        <v>65</v>
      </c>
      <c r="D1516" s="1150" t="s">
        <v>7053</v>
      </c>
      <c r="E1516" s="1164">
        <v>1700</v>
      </c>
      <c r="F1516" s="1151" t="s">
        <v>7928</v>
      </c>
      <c r="G1516" s="759" t="s">
        <v>7929</v>
      </c>
      <c r="H1516" s="1021" t="s">
        <v>5055</v>
      </c>
      <c r="I1516" s="1021" t="s">
        <v>7025</v>
      </c>
      <c r="J1516" s="1150" t="s">
        <v>5055</v>
      </c>
      <c r="K1516" s="1152">
        <v>2</v>
      </c>
      <c r="L1516" s="1151">
        <v>12</v>
      </c>
      <c r="M1516" s="1164">
        <v>20400</v>
      </c>
      <c r="N1516" s="1151">
        <v>1</v>
      </c>
      <c r="O1516" s="1152">
        <v>7</v>
      </c>
      <c r="P1516" s="1180">
        <v>5610</v>
      </c>
    </row>
    <row r="1517" spans="1:16" x14ac:dyDescent="0.2">
      <c r="A1517" s="1179" t="s">
        <v>3949</v>
      </c>
      <c r="B1517" s="1149" t="s">
        <v>13070</v>
      </c>
      <c r="C1517" s="1149" t="s">
        <v>65</v>
      </c>
      <c r="D1517" s="1150" t="s">
        <v>7026</v>
      </c>
      <c r="E1517" s="1164">
        <v>1600</v>
      </c>
      <c r="F1517" s="1151" t="s">
        <v>7930</v>
      </c>
      <c r="G1517" s="759" t="s">
        <v>7931</v>
      </c>
      <c r="H1517" s="1021" t="s">
        <v>22</v>
      </c>
      <c r="I1517" s="1021" t="s">
        <v>22</v>
      </c>
      <c r="J1517" s="1150" t="s">
        <v>22</v>
      </c>
      <c r="K1517" s="1152">
        <v>2</v>
      </c>
      <c r="L1517" s="1151">
        <v>12</v>
      </c>
      <c r="M1517" s="1164">
        <v>19200</v>
      </c>
      <c r="N1517" s="1151">
        <v>1</v>
      </c>
      <c r="O1517" s="1152">
        <v>6</v>
      </c>
      <c r="P1517" s="1180">
        <v>9600</v>
      </c>
    </row>
    <row r="1518" spans="1:16" ht="22.5" x14ac:dyDescent="0.2">
      <c r="A1518" s="1179" t="s">
        <v>3949</v>
      </c>
      <c r="B1518" s="1149" t="s">
        <v>13070</v>
      </c>
      <c r="C1518" s="1149" t="s">
        <v>65</v>
      </c>
      <c r="D1518" s="1150" t="s">
        <v>7932</v>
      </c>
      <c r="E1518" s="1164">
        <v>3200</v>
      </c>
      <c r="F1518" s="1151" t="s">
        <v>7933</v>
      </c>
      <c r="G1518" s="759" t="s">
        <v>7934</v>
      </c>
      <c r="H1518" s="1021" t="s">
        <v>4239</v>
      </c>
      <c r="I1518" s="1021" t="s">
        <v>7074</v>
      </c>
      <c r="J1518" s="1150" t="s">
        <v>4235</v>
      </c>
      <c r="K1518" s="1152">
        <v>2</v>
      </c>
      <c r="L1518" s="1151">
        <v>10</v>
      </c>
      <c r="M1518" s="1164">
        <v>32000</v>
      </c>
      <c r="N1518" s="1151"/>
      <c r="O1518" s="1152"/>
      <c r="P1518" s="1180"/>
    </row>
    <row r="1519" spans="1:16" ht="22.5" x14ac:dyDescent="0.2">
      <c r="A1519" s="1179" t="s">
        <v>3949</v>
      </c>
      <c r="B1519" s="1149" t="s">
        <v>13070</v>
      </c>
      <c r="C1519" s="1149" t="s">
        <v>65</v>
      </c>
      <c r="D1519" s="1150" t="s">
        <v>7493</v>
      </c>
      <c r="E1519" s="1164">
        <v>2900</v>
      </c>
      <c r="F1519" s="1151" t="s">
        <v>7935</v>
      </c>
      <c r="G1519" s="759" t="s">
        <v>7936</v>
      </c>
      <c r="H1519" s="1021" t="s">
        <v>4197</v>
      </c>
      <c r="I1519" s="1021" t="s">
        <v>4197</v>
      </c>
      <c r="J1519" s="1150" t="s">
        <v>4197</v>
      </c>
      <c r="K1519" s="1152">
        <v>2</v>
      </c>
      <c r="L1519" s="1151">
        <v>12</v>
      </c>
      <c r="M1519" s="1164">
        <v>34800</v>
      </c>
      <c r="N1519" s="1151">
        <v>1</v>
      </c>
      <c r="O1519" s="1152">
        <v>6</v>
      </c>
      <c r="P1519" s="1180">
        <v>17400</v>
      </c>
    </row>
    <row r="1520" spans="1:16" ht="22.5" x14ac:dyDescent="0.2">
      <c r="A1520" s="1179" t="s">
        <v>3949</v>
      </c>
      <c r="B1520" s="1149" t="s">
        <v>13070</v>
      </c>
      <c r="C1520" s="1149" t="s">
        <v>65</v>
      </c>
      <c r="D1520" s="1150" t="s">
        <v>7937</v>
      </c>
      <c r="E1520" s="1164">
        <v>2900</v>
      </c>
      <c r="F1520" s="1151" t="s">
        <v>7938</v>
      </c>
      <c r="G1520" s="759" t="s">
        <v>7939</v>
      </c>
      <c r="H1520" s="1021" t="s">
        <v>4197</v>
      </c>
      <c r="I1520" s="1021" t="s">
        <v>4197</v>
      </c>
      <c r="J1520" s="1150" t="s">
        <v>4197</v>
      </c>
      <c r="K1520" s="1152">
        <v>2</v>
      </c>
      <c r="L1520" s="1151">
        <v>12</v>
      </c>
      <c r="M1520" s="1164">
        <v>32286.66</v>
      </c>
      <c r="N1520" s="1151">
        <v>1</v>
      </c>
      <c r="O1520" s="1152">
        <v>6</v>
      </c>
      <c r="P1520" s="1180">
        <v>17400</v>
      </c>
    </row>
    <row r="1521" spans="1:16" x14ac:dyDescent="0.2">
      <c r="A1521" s="1179" t="s">
        <v>3949</v>
      </c>
      <c r="B1521" s="1149" t="s">
        <v>13070</v>
      </c>
      <c r="C1521" s="1149" t="s">
        <v>65</v>
      </c>
      <c r="D1521" s="1150" t="s">
        <v>7026</v>
      </c>
      <c r="E1521" s="1164">
        <v>1600</v>
      </c>
      <c r="F1521" s="1151" t="s">
        <v>7940</v>
      </c>
      <c r="G1521" s="759" t="s">
        <v>7941</v>
      </c>
      <c r="H1521" s="1021" t="s">
        <v>22</v>
      </c>
      <c r="I1521" s="1021" t="s">
        <v>22</v>
      </c>
      <c r="J1521" s="1150" t="s">
        <v>22</v>
      </c>
      <c r="K1521" s="1152">
        <v>3</v>
      </c>
      <c r="L1521" s="1151">
        <v>12</v>
      </c>
      <c r="M1521" s="1164">
        <v>19200</v>
      </c>
      <c r="N1521" s="1151">
        <v>1</v>
      </c>
      <c r="O1521" s="1152">
        <v>6</v>
      </c>
      <c r="P1521" s="1180">
        <v>9600</v>
      </c>
    </row>
    <row r="1522" spans="1:16" x14ac:dyDescent="0.2">
      <c r="A1522" s="1179" t="s">
        <v>3949</v>
      </c>
      <c r="B1522" s="1149" t="s">
        <v>13070</v>
      </c>
      <c r="C1522" s="1149" t="s">
        <v>65</v>
      </c>
      <c r="D1522" s="1150" t="s">
        <v>7013</v>
      </c>
      <c r="E1522" s="1164">
        <v>1700</v>
      </c>
      <c r="F1522" s="1151" t="s">
        <v>7942</v>
      </c>
      <c r="G1522" s="759" t="s">
        <v>7943</v>
      </c>
      <c r="H1522" s="1021" t="s">
        <v>7047</v>
      </c>
      <c r="I1522" s="1021" t="s">
        <v>7025</v>
      </c>
      <c r="J1522" s="1150" t="s">
        <v>4314</v>
      </c>
      <c r="K1522" s="1152">
        <v>2</v>
      </c>
      <c r="L1522" s="1151">
        <v>12</v>
      </c>
      <c r="M1522" s="1164">
        <v>20400</v>
      </c>
      <c r="N1522" s="1151"/>
      <c r="O1522" s="1152"/>
      <c r="P1522" s="1180"/>
    </row>
    <row r="1523" spans="1:16" x14ac:dyDescent="0.2">
      <c r="A1523" s="1179" t="s">
        <v>3949</v>
      </c>
      <c r="B1523" s="1149" t="s">
        <v>13070</v>
      </c>
      <c r="C1523" s="1149" t="s">
        <v>65</v>
      </c>
      <c r="D1523" s="1150" t="s">
        <v>7013</v>
      </c>
      <c r="E1523" s="1164">
        <v>1700</v>
      </c>
      <c r="F1523" s="1151" t="s">
        <v>7944</v>
      </c>
      <c r="G1523" s="759" t="s">
        <v>7945</v>
      </c>
      <c r="H1523" s="1021" t="s">
        <v>7421</v>
      </c>
      <c r="I1523" s="1021" t="s">
        <v>4274</v>
      </c>
      <c r="J1523" s="1150" t="s">
        <v>7946</v>
      </c>
      <c r="K1523" s="1152">
        <v>2</v>
      </c>
      <c r="L1523" s="1151">
        <v>12</v>
      </c>
      <c r="M1523" s="1164">
        <v>16150</v>
      </c>
      <c r="N1523" s="1151"/>
      <c r="O1523" s="1152"/>
      <c r="P1523" s="1180"/>
    </row>
    <row r="1524" spans="1:16" ht="22.5" x14ac:dyDescent="0.2">
      <c r="A1524" s="1179" t="s">
        <v>3949</v>
      </c>
      <c r="B1524" s="1149" t="s">
        <v>13070</v>
      </c>
      <c r="C1524" s="1149" t="s">
        <v>65</v>
      </c>
      <c r="D1524" s="1150" t="s">
        <v>7947</v>
      </c>
      <c r="E1524" s="1164">
        <v>4000</v>
      </c>
      <c r="F1524" s="1151" t="s">
        <v>7948</v>
      </c>
      <c r="G1524" s="759" t="s">
        <v>7949</v>
      </c>
      <c r="H1524" s="1021" t="s">
        <v>7950</v>
      </c>
      <c r="I1524" s="1021" t="s">
        <v>4274</v>
      </c>
      <c r="J1524" s="1150" t="s">
        <v>4552</v>
      </c>
      <c r="K1524" s="1152">
        <v>2</v>
      </c>
      <c r="L1524" s="1151">
        <v>12</v>
      </c>
      <c r="M1524" s="1164">
        <v>48000</v>
      </c>
      <c r="N1524" s="1151">
        <v>1</v>
      </c>
      <c r="O1524" s="1152">
        <v>6</v>
      </c>
      <c r="P1524" s="1180">
        <v>24000</v>
      </c>
    </row>
    <row r="1525" spans="1:16" x14ac:dyDescent="0.2">
      <c r="A1525" s="1179" t="s">
        <v>3949</v>
      </c>
      <c r="B1525" s="1149" t="s">
        <v>13070</v>
      </c>
      <c r="C1525" s="1149" t="s">
        <v>65</v>
      </c>
      <c r="D1525" s="1150" t="s">
        <v>7951</v>
      </c>
      <c r="E1525" s="1164">
        <v>3400</v>
      </c>
      <c r="F1525" s="1151" t="s">
        <v>7952</v>
      </c>
      <c r="G1525" s="759" t="s">
        <v>7953</v>
      </c>
      <c r="H1525" s="1021" t="s">
        <v>4914</v>
      </c>
      <c r="I1525" s="1021" t="s">
        <v>4287</v>
      </c>
      <c r="J1525" s="1150" t="s">
        <v>4914</v>
      </c>
      <c r="K1525" s="1152">
        <v>2</v>
      </c>
      <c r="L1525" s="1151">
        <v>12</v>
      </c>
      <c r="M1525" s="1164">
        <v>40800</v>
      </c>
      <c r="N1525" s="1151">
        <v>1</v>
      </c>
      <c r="O1525" s="1152">
        <v>6</v>
      </c>
      <c r="P1525" s="1180">
        <v>20400</v>
      </c>
    </row>
    <row r="1526" spans="1:16" x14ac:dyDescent="0.2">
      <c r="A1526" s="1179" t="s">
        <v>3949</v>
      </c>
      <c r="B1526" s="1149" t="s">
        <v>13070</v>
      </c>
      <c r="C1526" s="1149" t="s">
        <v>65</v>
      </c>
      <c r="D1526" s="1150" t="s">
        <v>7013</v>
      </c>
      <c r="E1526" s="1164">
        <v>1700</v>
      </c>
      <c r="F1526" s="1151" t="s">
        <v>7954</v>
      </c>
      <c r="G1526" s="759" t="s">
        <v>7955</v>
      </c>
      <c r="H1526" s="1021" t="s">
        <v>7432</v>
      </c>
      <c r="I1526" s="1021" t="s">
        <v>4287</v>
      </c>
      <c r="J1526" s="1150" t="s">
        <v>7432</v>
      </c>
      <c r="K1526" s="1152">
        <v>2</v>
      </c>
      <c r="L1526" s="1151">
        <v>12</v>
      </c>
      <c r="M1526" s="1164">
        <v>20400</v>
      </c>
      <c r="N1526" s="1151">
        <v>1</v>
      </c>
      <c r="O1526" s="1152">
        <v>6</v>
      </c>
      <c r="P1526" s="1180">
        <v>10200</v>
      </c>
    </row>
    <row r="1527" spans="1:16" x14ac:dyDescent="0.2">
      <c r="A1527" s="1179" t="s">
        <v>3949</v>
      </c>
      <c r="B1527" s="1149" t="s">
        <v>13070</v>
      </c>
      <c r="C1527" s="1149" t="s">
        <v>65</v>
      </c>
      <c r="D1527" s="1150" t="s">
        <v>7048</v>
      </c>
      <c r="E1527" s="1164">
        <v>1900</v>
      </c>
      <c r="F1527" s="1151" t="s">
        <v>7956</v>
      </c>
      <c r="G1527" s="759" t="s">
        <v>7957</v>
      </c>
      <c r="H1527" s="1021" t="s">
        <v>7246</v>
      </c>
      <c r="I1527" s="1021" t="s">
        <v>4287</v>
      </c>
      <c r="J1527" s="1150" t="s">
        <v>7247</v>
      </c>
      <c r="K1527" s="1152">
        <v>4</v>
      </c>
      <c r="L1527" s="1151">
        <v>12</v>
      </c>
      <c r="M1527" s="1164">
        <v>22800</v>
      </c>
      <c r="N1527" s="1151">
        <v>1</v>
      </c>
      <c r="O1527" s="1152">
        <v>6</v>
      </c>
      <c r="P1527" s="1180">
        <v>11400</v>
      </c>
    </row>
    <row r="1528" spans="1:16" x14ac:dyDescent="0.2">
      <c r="A1528" s="1179" t="s">
        <v>3949</v>
      </c>
      <c r="B1528" s="1149" t="s">
        <v>13070</v>
      </c>
      <c r="C1528" s="1149" t="s">
        <v>65</v>
      </c>
      <c r="D1528" s="1150" t="s">
        <v>7040</v>
      </c>
      <c r="E1528" s="1164">
        <v>2200</v>
      </c>
      <c r="F1528" s="1151" t="s">
        <v>7958</v>
      </c>
      <c r="G1528" s="759" t="s">
        <v>7959</v>
      </c>
      <c r="H1528" s="1021" t="s">
        <v>7960</v>
      </c>
      <c r="I1528" s="1021" t="s">
        <v>4274</v>
      </c>
      <c r="J1528" s="1150" t="s">
        <v>7961</v>
      </c>
      <c r="K1528" s="1152">
        <v>2</v>
      </c>
      <c r="L1528" s="1151">
        <v>12</v>
      </c>
      <c r="M1528" s="1164">
        <v>26400</v>
      </c>
      <c r="N1528" s="1151">
        <v>1</v>
      </c>
      <c r="O1528" s="1152">
        <v>6</v>
      </c>
      <c r="P1528" s="1180">
        <v>13200</v>
      </c>
    </row>
    <row r="1529" spans="1:16" x14ac:dyDescent="0.2">
      <c r="A1529" s="1179" t="s">
        <v>3949</v>
      </c>
      <c r="B1529" s="1149" t="s">
        <v>13070</v>
      </c>
      <c r="C1529" s="1149" t="s">
        <v>65</v>
      </c>
      <c r="D1529" s="1150" t="s">
        <v>7026</v>
      </c>
      <c r="E1529" s="1164">
        <v>1600</v>
      </c>
      <c r="F1529" s="1151" t="s">
        <v>7962</v>
      </c>
      <c r="G1529" s="759" t="s">
        <v>7963</v>
      </c>
      <c r="H1529" s="1021" t="s">
        <v>22</v>
      </c>
      <c r="I1529" s="1021" t="s">
        <v>22</v>
      </c>
      <c r="J1529" s="1150" t="s">
        <v>22</v>
      </c>
      <c r="K1529" s="1152">
        <v>3</v>
      </c>
      <c r="L1529" s="1151">
        <v>12</v>
      </c>
      <c r="M1529" s="1164">
        <v>19200</v>
      </c>
      <c r="N1529" s="1151">
        <v>1</v>
      </c>
      <c r="O1529" s="1152">
        <v>6</v>
      </c>
      <c r="P1529" s="1180">
        <v>9600</v>
      </c>
    </row>
    <row r="1530" spans="1:16" x14ac:dyDescent="0.2">
      <c r="A1530" s="1179" t="s">
        <v>3949</v>
      </c>
      <c r="B1530" s="1149" t="s">
        <v>13070</v>
      </c>
      <c r="C1530" s="1149" t="s">
        <v>65</v>
      </c>
      <c r="D1530" s="1150" t="s">
        <v>7964</v>
      </c>
      <c r="E1530" s="1164">
        <v>3900</v>
      </c>
      <c r="F1530" s="1151" t="s">
        <v>7965</v>
      </c>
      <c r="G1530" s="759" t="s">
        <v>7966</v>
      </c>
      <c r="H1530" s="1021" t="s">
        <v>4314</v>
      </c>
      <c r="I1530" s="1021" t="s">
        <v>7074</v>
      </c>
      <c r="J1530" s="1150" t="s">
        <v>7967</v>
      </c>
      <c r="K1530" s="1152">
        <v>2</v>
      </c>
      <c r="L1530" s="1151">
        <v>12</v>
      </c>
      <c r="M1530" s="1164">
        <v>46800</v>
      </c>
      <c r="N1530" s="1151">
        <v>1</v>
      </c>
      <c r="O1530" s="1152">
        <v>6</v>
      </c>
      <c r="P1530" s="1180">
        <v>23400</v>
      </c>
    </row>
    <row r="1531" spans="1:16" x14ac:dyDescent="0.2">
      <c r="A1531" s="1179" t="s">
        <v>3949</v>
      </c>
      <c r="B1531" s="1149" t="s">
        <v>13070</v>
      </c>
      <c r="C1531" s="1149" t="s">
        <v>65</v>
      </c>
      <c r="D1531" s="1150" t="s">
        <v>7048</v>
      </c>
      <c r="E1531" s="1164">
        <v>1900</v>
      </c>
      <c r="F1531" s="1151" t="s">
        <v>7968</v>
      </c>
      <c r="G1531" s="759" t="s">
        <v>7969</v>
      </c>
      <c r="H1531" s="1021" t="s">
        <v>4452</v>
      </c>
      <c r="I1531" s="1021" t="s">
        <v>4287</v>
      </c>
      <c r="J1531" s="1150" t="s">
        <v>7970</v>
      </c>
      <c r="K1531" s="1152">
        <v>4</v>
      </c>
      <c r="L1531" s="1151">
        <v>12</v>
      </c>
      <c r="M1531" s="1164">
        <v>22800</v>
      </c>
      <c r="N1531" s="1151">
        <v>1</v>
      </c>
      <c r="O1531" s="1152">
        <v>6</v>
      </c>
      <c r="P1531" s="1180">
        <v>11400</v>
      </c>
    </row>
    <row r="1532" spans="1:16" x14ac:dyDescent="0.2">
      <c r="A1532" s="1179" t="s">
        <v>3949</v>
      </c>
      <c r="B1532" s="1149" t="s">
        <v>13070</v>
      </c>
      <c r="C1532" s="1149" t="s">
        <v>65</v>
      </c>
      <c r="D1532" s="1150" t="s">
        <v>7053</v>
      </c>
      <c r="E1532" s="1164">
        <v>1700</v>
      </c>
      <c r="F1532" s="1151" t="s">
        <v>7971</v>
      </c>
      <c r="G1532" s="759" t="s">
        <v>7972</v>
      </c>
      <c r="H1532" s="1021" t="s">
        <v>4226</v>
      </c>
      <c r="I1532" s="1021" t="s">
        <v>4287</v>
      </c>
      <c r="J1532" s="1150" t="s">
        <v>7973</v>
      </c>
      <c r="K1532" s="1152">
        <v>2</v>
      </c>
      <c r="L1532" s="1151">
        <v>12</v>
      </c>
      <c r="M1532" s="1164">
        <v>20400</v>
      </c>
      <c r="N1532" s="1151">
        <v>1</v>
      </c>
      <c r="O1532" s="1152">
        <v>6</v>
      </c>
      <c r="P1532" s="1180">
        <v>10200</v>
      </c>
    </row>
    <row r="1533" spans="1:16" x14ac:dyDescent="0.2">
      <c r="A1533" s="1179" t="s">
        <v>3949</v>
      </c>
      <c r="B1533" s="1149" t="s">
        <v>13070</v>
      </c>
      <c r="C1533" s="1149" t="s">
        <v>65</v>
      </c>
      <c r="D1533" s="1150" t="s">
        <v>7974</v>
      </c>
      <c r="E1533" s="1164">
        <v>5000</v>
      </c>
      <c r="F1533" s="1151" t="s">
        <v>7975</v>
      </c>
      <c r="G1533" s="759" t="s">
        <v>7976</v>
      </c>
      <c r="H1533" s="1021" t="s">
        <v>7977</v>
      </c>
      <c r="I1533" s="1021" t="s">
        <v>7074</v>
      </c>
      <c r="J1533" s="1150" t="s">
        <v>7977</v>
      </c>
      <c r="K1533" s="1152">
        <v>2</v>
      </c>
      <c r="L1533" s="1151">
        <v>12</v>
      </c>
      <c r="M1533" s="1164">
        <v>60000</v>
      </c>
      <c r="N1533" s="1151">
        <v>1</v>
      </c>
      <c r="O1533" s="1152">
        <v>6</v>
      </c>
      <c r="P1533" s="1180">
        <v>30000</v>
      </c>
    </row>
    <row r="1534" spans="1:16" ht="22.5" x14ac:dyDescent="0.2">
      <c r="A1534" s="1179" t="s">
        <v>3949</v>
      </c>
      <c r="B1534" s="1149" t="s">
        <v>13070</v>
      </c>
      <c r="C1534" s="1149" t="s">
        <v>65</v>
      </c>
      <c r="D1534" s="1150" t="s">
        <v>7021</v>
      </c>
      <c r="E1534" s="1164">
        <v>1750</v>
      </c>
      <c r="F1534" s="1151" t="s">
        <v>7978</v>
      </c>
      <c r="G1534" s="759" t="s">
        <v>7979</v>
      </c>
      <c r="H1534" s="1021" t="s">
        <v>7980</v>
      </c>
      <c r="I1534" s="1021" t="s">
        <v>4287</v>
      </c>
      <c r="J1534" s="1150" t="s">
        <v>7981</v>
      </c>
      <c r="K1534" s="1152">
        <v>4</v>
      </c>
      <c r="L1534" s="1151">
        <v>12</v>
      </c>
      <c r="M1534" s="1164">
        <v>21000</v>
      </c>
      <c r="N1534" s="1151">
        <v>1</v>
      </c>
      <c r="O1534" s="1152">
        <v>6</v>
      </c>
      <c r="P1534" s="1180">
        <v>10500</v>
      </c>
    </row>
    <row r="1535" spans="1:16" x14ac:dyDescent="0.2">
      <c r="A1535" s="1179" t="s">
        <v>3949</v>
      </c>
      <c r="B1535" s="1149" t="s">
        <v>13070</v>
      </c>
      <c r="C1535" s="1149" t="s">
        <v>65</v>
      </c>
      <c r="D1535" s="1150" t="s">
        <v>7053</v>
      </c>
      <c r="E1535" s="1164">
        <v>1700</v>
      </c>
      <c r="F1535" s="1151" t="s">
        <v>7982</v>
      </c>
      <c r="G1535" s="759" t="s">
        <v>7983</v>
      </c>
      <c r="H1535" s="1021" t="s">
        <v>4211</v>
      </c>
      <c r="I1535" s="1021" t="s">
        <v>4274</v>
      </c>
      <c r="J1535" s="1150" t="s">
        <v>4211</v>
      </c>
      <c r="K1535" s="1152">
        <v>2</v>
      </c>
      <c r="L1535" s="1151">
        <v>12</v>
      </c>
      <c r="M1535" s="1164">
        <v>20400</v>
      </c>
      <c r="N1535" s="1151"/>
      <c r="O1535" s="1152"/>
      <c r="P1535" s="1180"/>
    </row>
    <row r="1536" spans="1:16" x14ac:dyDescent="0.2">
      <c r="A1536" s="1179" t="s">
        <v>3949</v>
      </c>
      <c r="B1536" s="1149" t="s">
        <v>13070</v>
      </c>
      <c r="C1536" s="1149" t="s">
        <v>65</v>
      </c>
      <c r="D1536" s="1150" t="s">
        <v>7058</v>
      </c>
      <c r="E1536" s="1164">
        <v>1900</v>
      </c>
      <c r="F1536" s="1151" t="s">
        <v>7984</v>
      </c>
      <c r="G1536" s="759" t="s">
        <v>7985</v>
      </c>
      <c r="H1536" s="1021" t="s">
        <v>4350</v>
      </c>
      <c r="I1536" s="1021" t="s">
        <v>4287</v>
      </c>
      <c r="J1536" s="1150" t="s">
        <v>4349</v>
      </c>
      <c r="K1536" s="1152">
        <v>2</v>
      </c>
      <c r="L1536" s="1151">
        <v>12</v>
      </c>
      <c r="M1536" s="1164">
        <v>22800</v>
      </c>
      <c r="N1536" s="1151">
        <v>1</v>
      </c>
      <c r="O1536" s="1152">
        <v>6</v>
      </c>
      <c r="P1536" s="1180">
        <v>11400</v>
      </c>
    </row>
    <row r="1537" spans="1:16" ht="22.5" x14ac:dyDescent="0.2">
      <c r="A1537" s="1179" t="s">
        <v>3949</v>
      </c>
      <c r="B1537" s="1149" t="s">
        <v>13070</v>
      </c>
      <c r="C1537" s="1149" t="s">
        <v>65</v>
      </c>
      <c r="D1537" s="1150" t="s">
        <v>7221</v>
      </c>
      <c r="E1537" s="1164">
        <v>1800</v>
      </c>
      <c r="F1537" s="1151" t="s">
        <v>7986</v>
      </c>
      <c r="G1537" s="759" t="s">
        <v>7987</v>
      </c>
      <c r="H1537" s="1021" t="s">
        <v>4239</v>
      </c>
      <c r="I1537" s="1021" t="s">
        <v>4274</v>
      </c>
      <c r="J1537" s="1150" t="s">
        <v>4235</v>
      </c>
      <c r="K1537" s="1152">
        <v>2</v>
      </c>
      <c r="L1537" s="1151">
        <v>12</v>
      </c>
      <c r="M1537" s="1164">
        <v>21600</v>
      </c>
      <c r="N1537" s="1151">
        <v>1</v>
      </c>
      <c r="O1537" s="1152">
        <v>6</v>
      </c>
      <c r="P1537" s="1180">
        <v>10800</v>
      </c>
    </row>
    <row r="1538" spans="1:16" x14ac:dyDescent="0.2">
      <c r="A1538" s="1179" t="s">
        <v>3949</v>
      </c>
      <c r="B1538" s="1149" t="s">
        <v>13070</v>
      </c>
      <c r="C1538" s="1149" t="s">
        <v>65</v>
      </c>
      <c r="D1538" s="1150" t="s">
        <v>7040</v>
      </c>
      <c r="E1538" s="1164">
        <v>2200</v>
      </c>
      <c r="F1538" s="1151" t="s">
        <v>7988</v>
      </c>
      <c r="G1538" s="759" t="s">
        <v>7989</v>
      </c>
      <c r="H1538" s="1021" t="s">
        <v>4239</v>
      </c>
      <c r="I1538" s="1021" t="s">
        <v>4274</v>
      </c>
      <c r="J1538" s="1150" t="s">
        <v>4235</v>
      </c>
      <c r="K1538" s="1152">
        <v>2</v>
      </c>
      <c r="L1538" s="1151">
        <v>12</v>
      </c>
      <c r="M1538" s="1164">
        <v>26400</v>
      </c>
      <c r="N1538" s="1151">
        <v>1</v>
      </c>
      <c r="O1538" s="1152">
        <v>6</v>
      </c>
      <c r="P1538" s="1180">
        <v>13200</v>
      </c>
    </row>
    <row r="1539" spans="1:16" x14ac:dyDescent="0.2">
      <c r="A1539" s="1179" t="s">
        <v>3949</v>
      </c>
      <c r="B1539" s="1149" t="s">
        <v>13070</v>
      </c>
      <c r="C1539" s="1149" t="s">
        <v>65</v>
      </c>
      <c r="D1539" s="1150" t="s">
        <v>7990</v>
      </c>
      <c r="E1539" s="1164">
        <v>1900</v>
      </c>
      <c r="F1539" s="1151" t="s">
        <v>7991</v>
      </c>
      <c r="G1539" s="759" t="s">
        <v>7992</v>
      </c>
      <c r="H1539" s="1021" t="s">
        <v>7103</v>
      </c>
      <c r="I1539" s="1021" t="s">
        <v>4274</v>
      </c>
      <c r="J1539" s="1150" t="s">
        <v>7993</v>
      </c>
      <c r="K1539" s="1152">
        <v>2</v>
      </c>
      <c r="L1539" s="1151">
        <v>12</v>
      </c>
      <c r="M1539" s="1164">
        <v>22800</v>
      </c>
      <c r="N1539" s="1151">
        <v>1</v>
      </c>
      <c r="O1539" s="1152">
        <v>6</v>
      </c>
      <c r="P1539" s="1180">
        <v>11400</v>
      </c>
    </row>
    <row r="1540" spans="1:16" ht="22.5" x14ac:dyDescent="0.2">
      <c r="A1540" s="1179" t="s">
        <v>3949</v>
      </c>
      <c r="B1540" s="1149" t="s">
        <v>13070</v>
      </c>
      <c r="C1540" s="1149" t="s">
        <v>65</v>
      </c>
      <c r="D1540" s="1150" t="s">
        <v>7053</v>
      </c>
      <c r="E1540" s="1164">
        <v>1700</v>
      </c>
      <c r="F1540" s="1151" t="s">
        <v>7994</v>
      </c>
      <c r="G1540" s="759" t="s">
        <v>7995</v>
      </c>
      <c r="H1540" s="1021" t="s">
        <v>4470</v>
      </c>
      <c r="I1540" s="1021" t="s">
        <v>4287</v>
      </c>
      <c r="J1540" s="1150" t="s">
        <v>4470</v>
      </c>
      <c r="K1540" s="1152">
        <v>2</v>
      </c>
      <c r="L1540" s="1151">
        <v>12</v>
      </c>
      <c r="M1540" s="1164">
        <v>20400</v>
      </c>
      <c r="N1540" s="1151">
        <v>1</v>
      </c>
      <c r="O1540" s="1152">
        <v>6</v>
      </c>
      <c r="P1540" s="1180">
        <v>10200</v>
      </c>
    </row>
    <row r="1541" spans="1:16" x14ac:dyDescent="0.2">
      <c r="A1541" s="1179" t="s">
        <v>3949</v>
      </c>
      <c r="B1541" s="1149" t="s">
        <v>13070</v>
      </c>
      <c r="C1541" s="1149" t="s">
        <v>65</v>
      </c>
      <c r="D1541" s="1150" t="s">
        <v>7996</v>
      </c>
      <c r="E1541" s="1164">
        <v>1900</v>
      </c>
      <c r="F1541" s="1151" t="s">
        <v>7997</v>
      </c>
      <c r="G1541" s="759" t="s">
        <v>7998</v>
      </c>
      <c r="H1541" s="1021" t="s">
        <v>4197</v>
      </c>
      <c r="I1541" s="1021" t="s">
        <v>4197</v>
      </c>
      <c r="J1541" s="1150" t="s">
        <v>4197</v>
      </c>
      <c r="K1541" s="1152">
        <v>1</v>
      </c>
      <c r="L1541" s="1151">
        <v>5</v>
      </c>
      <c r="M1541" s="1164">
        <v>5890</v>
      </c>
      <c r="N1541" s="1151">
        <v>1</v>
      </c>
      <c r="O1541" s="1152">
        <v>6</v>
      </c>
      <c r="P1541" s="1180">
        <v>11400</v>
      </c>
    </row>
    <row r="1542" spans="1:16" x14ac:dyDescent="0.2">
      <c r="A1542" s="1179" t="s">
        <v>3949</v>
      </c>
      <c r="B1542" s="1149" t="s">
        <v>13070</v>
      </c>
      <c r="C1542" s="1149" t="s">
        <v>65</v>
      </c>
      <c r="D1542" s="1150" t="s">
        <v>7999</v>
      </c>
      <c r="E1542" s="1164">
        <v>1800</v>
      </c>
      <c r="F1542" s="1151" t="s">
        <v>8000</v>
      </c>
      <c r="G1542" s="759" t="s">
        <v>8001</v>
      </c>
      <c r="H1542" s="1021" t="s">
        <v>7080</v>
      </c>
      <c r="I1542" s="1021" t="s">
        <v>4274</v>
      </c>
      <c r="J1542" s="1150" t="s">
        <v>4349</v>
      </c>
      <c r="K1542" s="1152">
        <v>2</v>
      </c>
      <c r="L1542" s="1151">
        <v>12</v>
      </c>
      <c r="M1542" s="1164">
        <v>21600</v>
      </c>
      <c r="N1542" s="1151">
        <v>1</v>
      </c>
      <c r="O1542" s="1152">
        <v>6</v>
      </c>
      <c r="P1542" s="1180">
        <v>10800</v>
      </c>
    </row>
    <row r="1543" spans="1:16" ht="22.5" x14ac:dyDescent="0.2">
      <c r="A1543" s="1179" t="s">
        <v>3949</v>
      </c>
      <c r="B1543" s="1149" t="s">
        <v>13070</v>
      </c>
      <c r="C1543" s="1149" t="s">
        <v>65</v>
      </c>
      <c r="D1543" s="1150" t="s">
        <v>7048</v>
      </c>
      <c r="E1543" s="1164">
        <v>1900</v>
      </c>
      <c r="F1543" s="1151" t="s">
        <v>8002</v>
      </c>
      <c r="G1543" s="759" t="s">
        <v>8003</v>
      </c>
      <c r="H1543" s="1021" t="s">
        <v>4534</v>
      </c>
      <c r="I1543" s="1021" t="s">
        <v>4287</v>
      </c>
      <c r="J1543" s="1150" t="s">
        <v>4676</v>
      </c>
      <c r="K1543" s="1152">
        <v>4</v>
      </c>
      <c r="L1543" s="1151">
        <v>12</v>
      </c>
      <c r="M1543" s="1164">
        <v>22800</v>
      </c>
      <c r="N1543" s="1151"/>
      <c r="O1543" s="1152"/>
      <c r="P1543" s="1180"/>
    </row>
    <row r="1544" spans="1:16" x14ac:dyDescent="0.2">
      <c r="A1544" s="1179" t="s">
        <v>3949</v>
      </c>
      <c r="B1544" s="1149" t="s">
        <v>13070</v>
      </c>
      <c r="C1544" s="1149" t="s">
        <v>65</v>
      </c>
      <c r="D1544" s="1150" t="s">
        <v>7013</v>
      </c>
      <c r="E1544" s="1164">
        <v>1700</v>
      </c>
      <c r="F1544" s="1151" t="s">
        <v>8004</v>
      </c>
      <c r="G1544" s="759" t="s">
        <v>8005</v>
      </c>
      <c r="H1544" s="1021" t="s">
        <v>4452</v>
      </c>
      <c r="I1544" s="1021" t="s">
        <v>4287</v>
      </c>
      <c r="J1544" s="1150" t="s">
        <v>8006</v>
      </c>
      <c r="K1544" s="1152">
        <v>2</v>
      </c>
      <c r="L1544" s="1151">
        <v>12</v>
      </c>
      <c r="M1544" s="1164">
        <v>20400</v>
      </c>
      <c r="N1544" s="1151"/>
      <c r="O1544" s="1152"/>
      <c r="P1544" s="1180"/>
    </row>
    <row r="1545" spans="1:16" ht="22.5" x14ac:dyDescent="0.2">
      <c r="A1545" s="1179" t="s">
        <v>3949</v>
      </c>
      <c r="B1545" s="1149" t="s">
        <v>13070</v>
      </c>
      <c r="C1545" s="1149" t="s">
        <v>65</v>
      </c>
      <c r="D1545" s="1150" t="s">
        <v>8007</v>
      </c>
      <c r="E1545" s="1164">
        <v>2100</v>
      </c>
      <c r="F1545" s="1151" t="s">
        <v>8008</v>
      </c>
      <c r="G1545" s="759" t="s">
        <v>8009</v>
      </c>
      <c r="H1545" s="1021" t="s">
        <v>4534</v>
      </c>
      <c r="I1545" s="1021" t="s">
        <v>7159</v>
      </c>
      <c r="J1545" s="1150" t="s">
        <v>4534</v>
      </c>
      <c r="K1545" s="1152">
        <v>2</v>
      </c>
      <c r="L1545" s="1151">
        <v>12</v>
      </c>
      <c r="M1545" s="1164">
        <v>25200</v>
      </c>
      <c r="N1545" s="1151">
        <v>1</v>
      </c>
      <c r="O1545" s="1152">
        <v>6</v>
      </c>
      <c r="P1545" s="1180">
        <v>12600</v>
      </c>
    </row>
    <row r="1546" spans="1:16" ht="22.5" x14ac:dyDescent="0.2">
      <c r="A1546" s="1179" t="s">
        <v>3949</v>
      </c>
      <c r="B1546" s="1149" t="s">
        <v>13070</v>
      </c>
      <c r="C1546" s="1149" t="s">
        <v>65</v>
      </c>
      <c r="D1546" s="1150" t="s">
        <v>7021</v>
      </c>
      <c r="E1546" s="1164">
        <v>1750</v>
      </c>
      <c r="F1546" s="1151" t="s">
        <v>8010</v>
      </c>
      <c r="G1546" s="759" t="s">
        <v>8011</v>
      </c>
      <c r="H1546" s="1021" t="s">
        <v>7247</v>
      </c>
      <c r="I1546" s="1021" t="s">
        <v>4287</v>
      </c>
      <c r="J1546" s="1150" t="s">
        <v>8012</v>
      </c>
      <c r="K1546" s="1152">
        <v>4</v>
      </c>
      <c r="L1546" s="1151">
        <v>12</v>
      </c>
      <c r="M1546" s="1164">
        <v>21000</v>
      </c>
      <c r="N1546" s="1151">
        <v>1</v>
      </c>
      <c r="O1546" s="1152">
        <v>6</v>
      </c>
      <c r="P1546" s="1180">
        <v>10500</v>
      </c>
    </row>
    <row r="1547" spans="1:16" x14ac:dyDescent="0.2">
      <c r="A1547" s="1179" t="s">
        <v>3949</v>
      </c>
      <c r="B1547" s="1149" t="s">
        <v>13070</v>
      </c>
      <c r="C1547" s="1149" t="s">
        <v>65</v>
      </c>
      <c r="D1547" s="1150" t="s">
        <v>7058</v>
      </c>
      <c r="E1547" s="1164">
        <v>1900</v>
      </c>
      <c r="F1547" s="1151" t="s">
        <v>8013</v>
      </c>
      <c r="G1547" s="759" t="s">
        <v>8014</v>
      </c>
      <c r="H1547" s="1021" t="s">
        <v>7047</v>
      </c>
      <c r="I1547" s="1021" t="s">
        <v>4287</v>
      </c>
      <c r="J1547" s="1150" t="s">
        <v>4314</v>
      </c>
      <c r="K1547" s="1152">
        <v>2</v>
      </c>
      <c r="L1547" s="1151">
        <v>12</v>
      </c>
      <c r="M1547" s="1164">
        <v>22800</v>
      </c>
      <c r="N1547" s="1151">
        <v>1</v>
      </c>
      <c r="O1547" s="1152">
        <v>6</v>
      </c>
      <c r="P1547" s="1180">
        <v>11400</v>
      </c>
    </row>
    <row r="1548" spans="1:16" ht="22.5" x14ac:dyDescent="0.2">
      <c r="A1548" s="1179" t="s">
        <v>3949</v>
      </c>
      <c r="B1548" s="1149" t="s">
        <v>13070</v>
      </c>
      <c r="C1548" s="1149" t="s">
        <v>65</v>
      </c>
      <c r="D1548" s="1150" t="s">
        <v>7121</v>
      </c>
      <c r="E1548" s="1164">
        <v>2100</v>
      </c>
      <c r="F1548" s="1151" t="s">
        <v>8015</v>
      </c>
      <c r="G1548" s="759" t="s">
        <v>8016</v>
      </c>
      <c r="H1548" s="1021" t="s">
        <v>4534</v>
      </c>
      <c r="I1548" s="1021" t="s">
        <v>4287</v>
      </c>
      <c r="J1548" s="1150" t="s">
        <v>4676</v>
      </c>
      <c r="K1548" s="1152">
        <v>2</v>
      </c>
      <c r="L1548" s="1151">
        <v>12</v>
      </c>
      <c r="M1548" s="1164">
        <v>25200</v>
      </c>
      <c r="N1548" s="1151">
        <v>1</v>
      </c>
      <c r="O1548" s="1152">
        <v>6</v>
      </c>
      <c r="P1548" s="1180">
        <v>12600</v>
      </c>
    </row>
    <row r="1549" spans="1:16" x14ac:dyDescent="0.2">
      <c r="A1549" s="1179" t="s">
        <v>3949</v>
      </c>
      <c r="B1549" s="1149" t="s">
        <v>13070</v>
      </c>
      <c r="C1549" s="1149" t="s">
        <v>65</v>
      </c>
      <c r="D1549" s="1150" t="s">
        <v>8017</v>
      </c>
      <c r="E1549" s="1164">
        <v>1300</v>
      </c>
      <c r="F1549" s="1151" t="s">
        <v>8018</v>
      </c>
      <c r="G1549" s="759" t="s">
        <v>8019</v>
      </c>
      <c r="H1549" s="1021" t="s">
        <v>22</v>
      </c>
      <c r="I1549" s="1021" t="s">
        <v>22</v>
      </c>
      <c r="J1549" s="1150" t="s">
        <v>22</v>
      </c>
      <c r="K1549" s="1152">
        <v>2</v>
      </c>
      <c r="L1549" s="1151">
        <v>12</v>
      </c>
      <c r="M1549" s="1164">
        <v>15600</v>
      </c>
      <c r="N1549" s="1151">
        <v>1</v>
      </c>
      <c r="O1549" s="1152">
        <v>6</v>
      </c>
      <c r="P1549" s="1180">
        <v>7800</v>
      </c>
    </row>
    <row r="1550" spans="1:16" x14ac:dyDescent="0.2">
      <c r="A1550" s="1179" t="s">
        <v>3949</v>
      </c>
      <c r="B1550" s="1149" t="s">
        <v>13070</v>
      </c>
      <c r="C1550" s="1149" t="s">
        <v>65</v>
      </c>
      <c r="D1550" s="1150" t="s">
        <v>7013</v>
      </c>
      <c r="E1550" s="1164">
        <v>1700</v>
      </c>
      <c r="F1550" s="1151" t="s">
        <v>8020</v>
      </c>
      <c r="G1550" s="759" t="s">
        <v>8021</v>
      </c>
      <c r="H1550" s="1021" t="s">
        <v>4634</v>
      </c>
      <c r="I1550" s="1021" t="s">
        <v>7159</v>
      </c>
      <c r="J1550" s="1150" t="s">
        <v>4634</v>
      </c>
      <c r="K1550" s="1152">
        <v>2</v>
      </c>
      <c r="L1550" s="1151">
        <v>12</v>
      </c>
      <c r="M1550" s="1164">
        <v>20400</v>
      </c>
      <c r="N1550" s="1151">
        <v>1</v>
      </c>
      <c r="O1550" s="1152">
        <v>6</v>
      </c>
      <c r="P1550" s="1180">
        <v>10200</v>
      </c>
    </row>
    <row r="1551" spans="1:16" x14ac:dyDescent="0.2">
      <c r="A1551" s="1179" t="s">
        <v>3949</v>
      </c>
      <c r="B1551" s="1149" t="s">
        <v>13070</v>
      </c>
      <c r="C1551" s="1149" t="s">
        <v>65</v>
      </c>
      <c r="D1551" s="1150" t="s">
        <v>7136</v>
      </c>
      <c r="E1551" s="1164">
        <v>1600</v>
      </c>
      <c r="F1551" s="1151" t="s">
        <v>8022</v>
      </c>
      <c r="G1551" s="759" t="s">
        <v>8023</v>
      </c>
      <c r="H1551" s="1021" t="s">
        <v>22</v>
      </c>
      <c r="I1551" s="1021" t="s">
        <v>22</v>
      </c>
      <c r="J1551" s="1150" t="s">
        <v>22</v>
      </c>
      <c r="K1551" s="1152">
        <v>2</v>
      </c>
      <c r="L1551" s="1151">
        <v>12</v>
      </c>
      <c r="M1551" s="1164">
        <v>19200</v>
      </c>
      <c r="N1551" s="1151">
        <v>1</v>
      </c>
      <c r="O1551" s="1152">
        <v>6</v>
      </c>
      <c r="P1551" s="1180">
        <v>9600</v>
      </c>
    </row>
    <row r="1552" spans="1:16" x14ac:dyDescent="0.2">
      <c r="A1552" s="1179" t="s">
        <v>3949</v>
      </c>
      <c r="B1552" s="1149" t="s">
        <v>13070</v>
      </c>
      <c r="C1552" s="1149" t="s">
        <v>65</v>
      </c>
      <c r="D1552" s="1150" t="s">
        <v>7058</v>
      </c>
      <c r="E1552" s="1164">
        <v>1900</v>
      </c>
      <c r="F1552" s="1151" t="s">
        <v>8024</v>
      </c>
      <c r="G1552" s="759" t="s">
        <v>8025</v>
      </c>
      <c r="H1552" s="1021" t="s">
        <v>8026</v>
      </c>
      <c r="I1552" s="1021" t="s">
        <v>4287</v>
      </c>
      <c r="J1552" s="1150" t="s">
        <v>8027</v>
      </c>
      <c r="K1552" s="1152">
        <v>2</v>
      </c>
      <c r="L1552" s="1151">
        <v>12</v>
      </c>
      <c r="M1552" s="1164">
        <v>22800</v>
      </c>
      <c r="N1552" s="1151">
        <v>1</v>
      </c>
      <c r="O1552" s="1152">
        <v>6</v>
      </c>
      <c r="P1552" s="1180">
        <v>5700</v>
      </c>
    </row>
    <row r="1553" spans="1:16" x14ac:dyDescent="0.2">
      <c r="A1553" s="1179" t="s">
        <v>3949</v>
      </c>
      <c r="B1553" s="1149" t="s">
        <v>13070</v>
      </c>
      <c r="C1553" s="1149" t="s">
        <v>65</v>
      </c>
      <c r="D1553" s="1150" t="s">
        <v>7053</v>
      </c>
      <c r="E1553" s="1164">
        <v>1700</v>
      </c>
      <c r="F1553" s="1151" t="s">
        <v>8028</v>
      </c>
      <c r="G1553" s="759" t="s">
        <v>8029</v>
      </c>
      <c r="H1553" s="1021" t="s">
        <v>7166</v>
      </c>
      <c r="I1553" s="1021" t="s">
        <v>4274</v>
      </c>
      <c r="J1553" s="1150" t="s">
        <v>7166</v>
      </c>
      <c r="K1553" s="1152">
        <v>2</v>
      </c>
      <c r="L1553" s="1151">
        <v>12</v>
      </c>
      <c r="M1553" s="1164">
        <v>20400</v>
      </c>
      <c r="N1553" s="1151"/>
      <c r="O1553" s="1152"/>
      <c r="P1553" s="1180"/>
    </row>
    <row r="1554" spans="1:16" x14ac:dyDescent="0.2">
      <c r="A1554" s="1179" t="s">
        <v>3949</v>
      </c>
      <c r="B1554" s="1149" t="s">
        <v>13070</v>
      </c>
      <c r="C1554" s="1149" t="s">
        <v>65</v>
      </c>
      <c r="D1554" s="1150" t="s">
        <v>7094</v>
      </c>
      <c r="E1554" s="1164">
        <v>1700</v>
      </c>
      <c r="F1554" s="1151" t="s">
        <v>8030</v>
      </c>
      <c r="G1554" s="759" t="s">
        <v>8031</v>
      </c>
      <c r="H1554" s="1021" t="s">
        <v>6050</v>
      </c>
      <c r="I1554" s="1021" t="s">
        <v>4287</v>
      </c>
      <c r="J1554" s="1150" t="s">
        <v>6050</v>
      </c>
      <c r="K1554" s="1152">
        <v>2</v>
      </c>
      <c r="L1554" s="1151">
        <v>5</v>
      </c>
      <c r="M1554" s="1164">
        <v>8500</v>
      </c>
      <c r="N1554" s="1151"/>
      <c r="O1554" s="1152"/>
      <c r="P1554" s="1180"/>
    </row>
    <row r="1555" spans="1:16" x14ac:dyDescent="0.2">
      <c r="A1555" s="1179" t="s">
        <v>3949</v>
      </c>
      <c r="B1555" s="1149" t="s">
        <v>13070</v>
      </c>
      <c r="C1555" s="1149" t="s">
        <v>65</v>
      </c>
      <c r="D1555" s="1150" t="s">
        <v>7490</v>
      </c>
      <c r="E1555" s="1164">
        <v>1500</v>
      </c>
      <c r="F1555" s="1151" t="s">
        <v>8032</v>
      </c>
      <c r="G1555" s="759" t="s">
        <v>8033</v>
      </c>
      <c r="H1555" s="1021" t="s">
        <v>22</v>
      </c>
      <c r="I1555" s="1021" t="s">
        <v>22</v>
      </c>
      <c r="J1555" s="1150" t="s">
        <v>22</v>
      </c>
      <c r="K1555" s="1152">
        <v>2</v>
      </c>
      <c r="L1555" s="1151">
        <v>12</v>
      </c>
      <c r="M1555" s="1164">
        <v>18000</v>
      </c>
      <c r="N1555" s="1151">
        <v>1</v>
      </c>
      <c r="O1555" s="1152">
        <v>6</v>
      </c>
      <c r="P1555" s="1180">
        <v>9000</v>
      </c>
    </row>
    <row r="1556" spans="1:16" x14ac:dyDescent="0.2">
      <c r="A1556" s="1179" t="s">
        <v>3949</v>
      </c>
      <c r="B1556" s="1149" t="s">
        <v>13070</v>
      </c>
      <c r="C1556" s="1149" t="s">
        <v>65</v>
      </c>
      <c r="D1556" s="1150" t="s">
        <v>7040</v>
      </c>
      <c r="E1556" s="1164">
        <v>2200</v>
      </c>
      <c r="F1556" s="1151" t="s">
        <v>8034</v>
      </c>
      <c r="G1556" s="759" t="s">
        <v>8035</v>
      </c>
      <c r="H1556" s="1021" t="s">
        <v>4452</v>
      </c>
      <c r="I1556" s="1021" t="s">
        <v>4287</v>
      </c>
      <c r="J1556" s="1150" t="s">
        <v>5055</v>
      </c>
      <c r="K1556" s="1152">
        <v>2</v>
      </c>
      <c r="L1556" s="1151">
        <v>12</v>
      </c>
      <c r="M1556" s="1164">
        <v>26400</v>
      </c>
      <c r="N1556" s="1151">
        <v>1</v>
      </c>
      <c r="O1556" s="1152">
        <v>6</v>
      </c>
      <c r="P1556" s="1180">
        <v>13200</v>
      </c>
    </row>
    <row r="1557" spans="1:16" x14ac:dyDescent="0.2">
      <c r="A1557" s="1179" t="s">
        <v>3949</v>
      </c>
      <c r="B1557" s="1149" t="s">
        <v>13070</v>
      </c>
      <c r="C1557" s="1149" t="s">
        <v>65</v>
      </c>
      <c r="D1557" s="1150" t="s">
        <v>7013</v>
      </c>
      <c r="E1557" s="1164">
        <v>1700</v>
      </c>
      <c r="F1557" s="1151" t="s">
        <v>8036</v>
      </c>
      <c r="G1557" s="759" t="s">
        <v>8037</v>
      </c>
      <c r="H1557" s="1021" t="s">
        <v>7051</v>
      </c>
      <c r="I1557" s="1021" t="s">
        <v>7025</v>
      </c>
      <c r="J1557" s="1150" t="s">
        <v>7051</v>
      </c>
      <c r="K1557" s="1152">
        <v>2</v>
      </c>
      <c r="L1557" s="1151">
        <v>12</v>
      </c>
      <c r="M1557" s="1164">
        <v>20400</v>
      </c>
      <c r="N1557" s="1151">
        <v>1</v>
      </c>
      <c r="O1557" s="1152">
        <v>6</v>
      </c>
      <c r="P1557" s="1180">
        <v>10200</v>
      </c>
    </row>
    <row r="1558" spans="1:16" x14ac:dyDescent="0.2">
      <c r="A1558" s="1179" t="s">
        <v>3949</v>
      </c>
      <c r="B1558" s="1149" t="s">
        <v>13070</v>
      </c>
      <c r="C1558" s="1149" t="s">
        <v>65</v>
      </c>
      <c r="D1558" s="1150" t="s">
        <v>7048</v>
      </c>
      <c r="E1558" s="1164">
        <v>1900</v>
      </c>
      <c r="F1558" s="1151" t="s">
        <v>8038</v>
      </c>
      <c r="G1558" s="759" t="s">
        <v>8039</v>
      </c>
      <c r="H1558" s="1021" t="s">
        <v>7520</v>
      </c>
      <c r="I1558" s="1021" t="s">
        <v>4287</v>
      </c>
      <c r="J1558" s="1150" t="s">
        <v>7520</v>
      </c>
      <c r="K1558" s="1152">
        <v>4</v>
      </c>
      <c r="L1558" s="1151">
        <v>12</v>
      </c>
      <c r="M1558" s="1164">
        <v>22800</v>
      </c>
      <c r="N1558" s="1151">
        <v>1</v>
      </c>
      <c r="O1558" s="1152">
        <v>2</v>
      </c>
      <c r="P1558" s="1180">
        <v>2090</v>
      </c>
    </row>
    <row r="1559" spans="1:16" x14ac:dyDescent="0.2">
      <c r="A1559" s="1179" t="s">
        <v>3949</v>
      </c>
      <c r="B1559" s="1149" t="s">
        <v>13070</v>
      </c>
      <c r="C1559" s="1149" t="s">
        <v>65</v>
      </c>
      <c r="D1559" s="1150" t="s">
        <v>7026</v>
      </c>
      <c r="E1559" s="1164">
        <v>1600</v>
      </c>
      <c r="F1559" s="1151" t="s">
        <v>8040</v>
      </c>
      <c r="G1559" s="759" t="s">
        <v>8041</v>
      </c>
      <c r="H1559" s="1021" t="s">
        <v>22</v>
      </c>
      <c r="I1559" s="1021" t="s">
        <v>22</v>
      </c>
      <c r="J1559" s="1150" t="s">
        <v>22</v>
      </c>
      <c r="K1559" s="1152">
        <v>3</v>
      </c>
      <c r="L1559" s="1151">
        <v>12</v>
      </c>
      <c r="M1559" s="1164">
        <v>19200</v>
      </c>
      <c r="N1559" s="1151">
        <v>1</v>
      </c>
      <c r="O1559" s="1152">
        <v>6</v>
      </c>
      <c r="P1559" s="1180">
        <v>9600</v>
      </c>
    </row>
    <row r="1560" spans="1:16" ht="22.5" x14ac:dyDescent="0.2">
      <c r="A1560" s="1179" t="s">
        <v>3949</v>
      </c>
      <c r="B1560" s="1149" t="s">
        <v>13070</v>
      </c>
      <c r="C1560" s="1149" t="s">
        <v>65</v>
      </c>
      <c r="D1560" s="1150" t="s">
        <v>8042</v>
      </c>
      <c r="E1560" s="1164">
        <v>1850</v>
      </c>
      <c r="F1560" s="1151" t="s">
        <v>8043</v>
      </c>
      <c r="G1560" s="759" t="s">
        <v>8044</v>
      </c>
      <c r="H1560" s="1021" t="s">
        <v>4470</v>
      </c>
      <c r="I1560" s="1021" t="s">
        <v>7159</v>
      </c>
      <c r="J1560" s="1150" t="s">
        <v>4470</v>
      </c>
      <c r="K1560" s="1152">
        <v>4</v>
      </c>
      <c r="L1560" s="1151">
        <v>12</v>
      </c>
      <c r="M1560" s="1164">
        <v>22200</v>
      </c>
      <c r="N1560" s="1151">
        <v>1</v>
      </c>
      <c r="O1560" s="1152">
        <v>6</v>
      </c>
      <c r="P1560" s="1180">
        <v>11100</v>
      </c>
    </row>
    <row r="1561" spans="1:16" ht="22.5" x14ac:dyDescent="0.2">
      <c r="A1561" s="1179" t="s">
        <v>3949</v>
      </c>
      <c r="B1561" s="1149" t="s">
        <v>13070</v>
      </c>
      <c r="C1561" s="1149" t="s">
        <v>65</v>
      </c>
      <c r="D1561" s="1150" t="s">
        <v>8045</v>
      </c>
      <c r="E1561" s="1164">
        <v>4500</v>
      </c>
      <c r="F1561" s="1151" t="s">
        <v>8046</v>
      </c>
      <c r="G1561" s="759" t="s">
        <v>8047</v>
      </c>
      <c r="H1561" s="1021" t="s">
        <v>4350</v>
      </c>
      <c r="I1561" s="1021" t="s">
        <v>4287</v>
      </c>
      <c r="J1561" s="1150" t="s">
        <v>4349</v>
      </c>
      <c r="K1561" s="1152">
        <v>2</v>
      </c>
      <c r="L1561" s="1151">
        <v>12</v>
      </c>
      <c r="M1561" s="1164">
        <v>54000</v>
      </c>
      <c r="N1561" s="1151">
        <v>1</v>
      </c>
      <c r="O1561" s="1152">
        <v>6</v>
      </c>
      <c r="P1561" s="1180">
        <v>27000</v>
      </c>
    </row>
    <row r="1562" spans="1:16" ht="22.5" x14ac:dyDescent="0.2">
      <c r="A1562" s="1179" t="s">
        <v>3949</v>
      </c>
      <c r="B1562" s="1149" t="s">
        <v>13070</v>
      </c>
      <c r="C1562" s="1149" t="s">
        <v>65</v>
      </c>
      <c r="D1562" s="1150" t="s">
        <v>7136</v>
      </c>
      <c r="E1562" s="1164">
        <v>1600</v>
      </c>
      <c r="F1562" s="1151" t="s">
        <v>8048</v>
      </c>
      <c r="G1562" s="759" t="s">
        <v>8049</v>
      </c>
      <c r="H1562" s="1021" t="s">
        <v>4470</v>
      </c>
      <c r="I1562" s="1021" t="s">
        <v>7159</v>
      </c>
      <c r="J1562" s="1150" t="s">
        <v>4470</v>
      </c>
      <c r="K1562" s="1152">
        <v>2</v>
      </c>
      <c r="L1562" s="1151">
        <v>12</v>
      </c>
      <c r="M1562" s="1164">
        <v>19200</v>
      </c>
      <c r="N1562" s="1151">
        <v>1</v>
      </c>
      <c r="O1562" s="1152">
        <v>6</v>
      </c>
      <c r="P1562" s="1180">
        <v>9600</v>
      </c>
    </row>
    <row r="1563" spans="1:16" ht="22.5" x14ac:dyDescent="0.2">
      <c r="A1563" s="1179" t="s">
        <v>3949</v>
      </c>
      <c r="B1563" s="1149" t="s">
        <v>13070</v>
      </c>
      <c r="C1563" s="1149" t="s">
        <v>65</v>
      </c>
      <c r="D1563" s="1150" t="s">
        <v>8050</v>
      </c>
      <c r="E1563" s="1164">
        <v>5400</v>
      </c>
      <c r="F1563" s="1151" t="s">
        <v>8051</v>
      </c>
      <c r="G1563" s="759" t="s">
        <v>8052</v>
      </c>
      <c r="H1563" s="1021" t="s">
        <v>5073</v>
      </c>
      <c r="I1563" s="1021" t="s">
        <v>4287</v>
      </c>
      <c r="J1563" s="1150" t="s">
        <v>8053</v>
      </c>
      <c r="K1563" s="1152">
        <v>2</v>
      </c>
      <c r="L1563" s="1151">
        <v>12</v>
      </c>
      <c r="M1563" s="1164">
        <v>64800</v>
      </c>
      <c r="N1563" s="1151">
        <v>1</v>
      </c>
      <c r="O1563" s="1152">
        <v>6</v>
      </c>
      <c r="P1563" s="1180">
        <v>32400</v>
      </c>
    </row>
    <row r="1564" spans="1:16" ht="33.75" x14ac:dyDescent="0.2">
      <c r="A1564" s="1179" t="s">
        <v>3949</v>
      </c>
      <c r="B1564" s="1149" t="s">
        <v>13070</v>
      </c>
      <c r="C1564" s="1149" t="s">
        <v>65</v>
      </c>
      <c r="D1564" s="1150" t="s">
        <v>7040</v>
      </c>
      <c r="E1564" s="1164">
        <v>2200</v>
      </c>
      <c r="F1564" s="1151" t="s">
        <v>8054</v>
      </c>
      <c r="G1564" s="759" t="s">
        <v>8055</v>
      </c>
      <c r="H1564" s="1021" t="s">
        <v>8056</v>
      </c>
      <c r="I1564" s="1021" t="s">
        <v>4287</v>
      </c>
      <c r="J1564" s="1150" t="s">
        <v>8057</v>
      </c>
      <c r="K1564" s="1152">
        <v>2</v>
      </c>
      <c r="L1564" s="1151">
        <v>12</v>
      </c>
      <c r="M1564" s="1164">
        <v>26400</v>
      </c>
      <c r="N1564" s="1151">
        <v>1</v>
      </c>
      <c r="O1564" s="1152">
        <v>6</v>
      </c>
      <c r="P1564" s="1180">
        <v>13200</v>
      </c>
    </row>
    <row r="1565" spans="1:16" x14ac:dyDescent="0.2">
      <c r="A1565" s="1179" t="s">
        <v>3949</v>
      </c>
      <c r="B1565" s="1149" t="s">
        <v>13070</v>
      </c>
      <c r="C1565" s="1149" t="s">
        <v>65</v>
      </c>
      <c r="D1565" s="1150" t="s">
        <v>7217</v>
      </c>
      <c r="E1565" s="1164">
        <v>1600</v>
      </c>
      <c r="F1565" s="1151" t="s">
        <v>8058</v>
      </c>
      <c r="G1565" s="759" t="s">
        <v>8059</v>
      </c>
      <c r="H1565" s="1021" t="s">
        <v>4197</v>
      </c>
      <c r="I1565" s="1021" t="s">
        <v>4197</v>
      </c>
      <c r="J1565" s="1150" t="s">
        <v>4197</v>
      </c>
      <c r="K1565" s="1152">
        <v>1</v>
      </c>
      <c r="L1565" s="1151">
        <v>3</v>
      </c>
      <c r="M1565" s="1164">
        <v>2240</v>
      </c>
      <c r="N1565" s="1151">
        <v>1</v>
      </c>
      <c r="O1565" s="1152">
        <v>6</v>
      </c>
      <c r="P1565" s="1180">
        <v>9600</v>
      </c>
    </row>
    <row r="1566" spans="1:16" x14ac:dyDescent="0.2">
      <c r="A1566" s="1179" t="s">
        <v>3949</v>
      </c>
      <c r="B1566" s="1149" t="s">
        <v>13070</v>
      </c>
      <c r="C1566" s="1149" t="s">
        <v>65</v>
      </c>
      <c r="D1566" s="1150" t="s">
        <v>7058</v>
      </c>
      <c r="E1566" s="1164">
        <v>1900</v>
      </c>
      <c r="F1566" s="1151" t="s">
        <v>8060</v>
      </c>
      <c r="G1566" s="759" t="s">
        <v>8061</v>
      </c>
      <c r="H1566" s="1021" t="s">
        <v>7960</v>
      </c>
      <c r="I1566" s="1021" t="s">
        <v>4287</v>
      </c>
      <c r="J1566" s="1150" t="s">
        <v>8062</v>
      </c>
      <c r="K1566" s="1152">
        <v>2</v>
      </c>
      <c r="L1566" s="1151">
        <v>12</v>
      </c>
      <c r="M1566" s="1164">
        <v>22800</v>
      </c>
      <c r="N1566" s="1151">
        <v>1</v>
      </c>
      <c r="O1566" s="1152">
        <v>6</v>
      </c>
      <c r="P1566" s="1180">
        <v>11400</v>
      </c>
    </row>
    <row r="1567" spans="1:16" x14ac:dyDescent="0.2">
      <c r="A1567" s="1179" t="s">
        <v>3949</v>
      </c>
      <c r="B1567" s="1149" t="s">
        <v>13070</v>
      </c>
      <c r="C1567" s="1149" t="s">
        <v>65</v>
      </c>
      <c r="D1567" s="1150" t="s">
        <v>4839</v>
      </c>
      <c r="E1567" s="1164">
        <v>1800</v>
      </c>
      <c r="F1567" s="1151" t="s">
        <v>8063</v>
      </c>
      <c r="G1567" s="759" t="s">
        <v>8064</v>
      </c>
      <c r="H1567" s="1021" t="s">
        <v>4197</v>
      </c>
      <c r="I1567" s="1021" t="s">
        <v>4197</v>
      </c>
      <c r="J1567" s="1150" t="s">
        <v>4197</v>
      </c>
      <c r="K1567" s="1152">
        <v>2</v>
      </c>
      <c r="L1567" s="1151">
        <v>12</v>
      </c>
      <c r="M1567" s="1164">
        <v>21600</v>
      </c>
      <c r="N1567" s="1151">
        <v>1</v>
      </c>
      <c r="O1567" s="1152">
        <v>6</v>
      </c>
      <c r="P1567" s="1180">
        <v>10800</v>
      </c>
    </row>
    <row r="1568" spans="1:16" x14ac:dyDescent="0.2">
      <c r="A1568" s="1179" t="s">
        <v>3949</v>
      </c>
      <c r="B1568" s="1149" t="s">
        <v>13070</v>
      </c>
      <c r="C1568" s="1149" t="s">
        <v>65</v>
      </c>
      <c r="D1568" s="1150" t="s">
        <v>7048</v>
      </c>
      <c r="E1568" s="1164">
        <v>1900</v>
      </c>
      <c r="F1568" s="1151" t="s">
        <v>8065</v>
      </c>
      <c r="G1568" s="759" t="s">
        <v>8066</v>
      </c>
      <c r="H1568" s="1021" t="s">
        <v>4452</v>
      </c>
      <c r="I1568" s="1021" t="s">
        <v>7025</v>
      </c>
      <c r="J1568" s="1150" t="s">
        <v>4452</v>
      </c>
      <c r="K1568" s="1152">
        <v>4</v>
      </c>
      <c r="L1568" s="1151">
        <v>12</v>
      </c>
      <c r="M1568" s="1164">
        <v>22800</v>
      </c>
      <c r="N1568" s="1151">
        <v>1</v>
      </c>
      <c r="O1568" s="1152">
        <v>6</v>
      </c>
      <c r="P1568" s="1180">
        <v>11400</v>
      </c>
    </row>
    <row r="1569" spans="1:16" ht="22.5" x14ac:dyDescent="0.2">
      <c r="A1569" s="1179" t="s">
        <v>3949</v>
      </c>
      <c r="B1569" s="1149" t="s">
        <v>13070</v>
      </c>
      <c r="C1569" s="1149" t="s">
        <v>65</v>
      </c>
      <c r="D1569" s="1150" t="s">
        <v>7021</v>
      </c>
      <c r="E1569" s="1164">
        <v>1750</v>
      </c>
      <c r="F1569" s="1151" t="s">
        <v>8067</v>
      </c>
      <c r="G1569" s="759" t="s">
        <v>8068</v>
      </c>
      <c r="H1569" s="1021" t="s">
        <v>4877</v>
      </c>
      <c r="I1569" s="1021" t="s">
        <v>4274</v>
      </c>
      <c r="J1569" s="1150" t="s">
        <v>7166</v>
      </c>
      <c r="K1569" s="1152">
        <v>4</v>
      </c>
      <c r="L1569" s="1151">
        <v>12</v>
      </c>
      <c r="M1569" s="1164">
        <v>21000</v>
      </c>
      <c r="N1569" s="1151"/>
      <c r="O1569" s="1152"/>
      <c r="P1569" s="1180"/>
    </row>
    <row r="1570" spans="1:16" x14ac:dyDescent="0.2">
      <c r="A1570" s="1179" t="s">
        <v>3949</v>
      </c>
      <c r="B1570" s="1149" t="s">
        <v>13070</v>
      </c>
      <c r="C1570" s="1149" t="s">
        <v>65</v>
      </c>
      <c r="D1570" s="1150" t="s">
        <v>7136</v>
      </c>
      <c r="E1570" s="1164">
        <v>1600</v>
      </c>
      <c r="F1570" s="1151" t="s">
        <v>8069</v>
      </c>
      <c r="G1570" s="759" t="s">
        <v>8070</v>
      </c>
      <c r="H1570" s="1021" t="s">
        <v>4197</v>
      </c>
      <c r="I1570" s="1021" t="s">
        <v>4197</v>
      </c>
      <c r="J1570" s="1150" t="s">
        <v>4197</v>
      </c>
      <c r="K1570" s="1152">
        <v>1</v>
      </c>
      <c r="L1570" s="1151">
        <v>3</v>
      </c>
      <c r="M1570" s="1164">
        <v>1813.33</v>
      </c>
      <c r="N1570" s="1151">
        <v>1</v>
      </c>
      <c r="O1570" s="1152">
        <v>3</v>
      </c>
      <c r="P1570" s="1180">
        <v>4800</v>
      </c>
    </row>
    <row r="1571" spans="1:16" x14ac:dyDescent="0.2">
      <c r="A1571" s="1179" t="s">
        <v>3949</v>
      </c>
      <c r="B1571" s="1149" t="s">
        <v>13070</v>
      </c>
      <c r="C1571" s="1149" t="s">
        <v>65</v>
      </c>
      <c r="D1571" s="1150" t="s">
        <v>7013</v>
      </c>
      <c r="E1571" s="1164">
        <v>1700</v>
      </c>
      <c r="F1571" s="1151" t="s">
        <v>8071</v>
      </c>
      <c r="G1571" s="759" t="s">
        <v>8072</v>
      </c>
      <c r="H1571" s="1021" t="s">
        <v>4197</v>
      </c>
      <c r="I1571" s="1021" t="s">
        <v>4197</v>
      </c>
      <c r="J1571" s="1150" t="s">
        <v>4197</v>
      </c>
      <c r="K1571" s="1152">
        <v>1</v>
      </c>
      <c r="L1571" s="1151">
        <v>4</v>
      </c>
      <c r="M1571" s="1164">
        <v>5043.33</v>
      </c>
      <c r="N1571" s="1151">
        <v>1</v>
      </c>
      <c r="O1571" s="1152">
        <v>6</v>
      </c>
      <c r="P1571" s="1180">
        <v>10200</v>
      </c>
    </row>
    <row r="1572" spans="1:16" x14ac:dyDescent="0.2">
      <c r="A1572" s="1179" t="s">
        <v>3949</v>
      </c>
      <c r="B1572" s="1149" t="s">
        <v>13070</v>
      </c>
      <c r="C1572" s="1149" t="s">
        <v>65</v>
      </c>
      <c r="D1572" s="1150" t="s">
        <v>7048</v>
      </c>
      <c r="E1572" s="1164">
        <v>1900</v>
      </c>
      <c r="F1572" s="1151" t="s">
        <v>8073</v>
      </c>
      <c r="G1572" s="759" t="s">
        <v>8074</v>
      </c>
      <c r="H1572" s="1021" t="s">
        <v>6050</v>
      </c>
      <c r="I1572" s="1021" t="s">
        <v>4287</v>
      </c>
      <c r="J1572" s="1150" t="s">
        <v>7812</v>
      </c>
      <c r="K1572" s="1152">
        <v>4</v>
      </c>
      <c r="L1572" s="1151">
        <v>12</v>
      </c>
      <c r="M1572" s="1164">
        <v>22800</v>
      </c>
      <c r="N1572" s="1151"/>
      <c r="O1572" s="1152"/>
      <c r="P1572" s="1180"/>
    </row>
    <row r="1573" spans="1:16" x14ac:dyDescent="0.2">
      <c r="A1573" s="1179" t="s">
        <v>3949</v>
      </c>
      <c r="B1573" s="1149" t="s">
        <v>13070</v>
      </c>
      <c r="C1573" s="1149" t="s">
        <v>65</v>
      </c>
      <c r="D1573" s="1150" t="s">
        <v>7339</v>
      </c>
      <c r="E1573" s="1164">
        <v>2100</v>
      </c>
      <c r="F1573" s="1151" t="s">
        <v>8075</v>
      </c>
      <c r="G1573" s="759" t="s">
        <v>8076</v>
      </c>
      <c r="H1573" s="1021" t="s">
        <v>4239</v>
      </c>
      <c r="I1573" s="1021" t="s">
        <v>4287</v>
      </c>
      <c r="J1573" s="1150" t="s">
        <v>4247</v>
      </c>
      <c r="K1573" s="1152">
        <v>2</v>
      </c>
      <c r="L1573" s="1151">
        <v>12</v>
      </c>
      <c r="M1573" s="1164">
        <v>25200</v>
      </c>
      <c r="N1573" s="1151">
        <v>1</v>
      </c>
      <c r="O1573" s="1152">
        <v>6</v>
      </c>
      <c r="P1573" s="1180">
        <v>12600</v>
      </c>
    </row>
    <row r="1574" spans="1:16" ht="22.5" x14ac:dyDescent="0.2">
      <c r="A1574" s="1179" t="s">
        <v>3949</v>
      </c>
      <c r="B1574" s="1149" t="s">
        <v>13070</v>
      </c>
      <c r="C1574" s="1149" t="s">
        <v>65</v>
      </c>
      <c r="D1574" s="1150" t="s">
        <v>7094</v>
      </c>
      <c r="E1574" s="1164">
        <v>1700</v>
      </c>
      <c r="F1574" s="1151" t="s">
        <v>8077</v>
      </c>
      <c r="G1574" s="759" t="s">
        <v>8078</v>
      </c>
      <c r="H1574" s="1021" t="s">
        <v>7091</v>
      </c>
      <c r="I1574" s="1021" t="s">
        <v>4287</v>
      </c>
      <c r="J1574" s="1150" t="s">
        <v>8079</v>
      </c>
      <c r="K1574" s="1152">
        <v>4</v>
      </c>
      <c r="L1574" s="1151">
        <v>12</v>
      </c>
      <c r="M1574" s="1164">
        <v>20400</v>
      </c>
      <c r="N1574" s="1151">
        <v>1</v>
      </c>
      <c r="O1574" s="1152">
        <v>6</v>
      </c>
      <c r="P1574" s="1180">
        <v>10200</v>
      </c>
    </row>
    <row r="1575" spans="1:16" x14ac:dyDescent="0.2">
      <c r="A1575" s="1179" t="s">
        <v>3949</v>
      </c>
      <c r="B1575" s="1149" t="s">
        <v>13070</v>
      </c>
      <c r="C1575" s="1149" t="s">
        <v>65</v>
      </c>
      <c r="D1575" s="1150" t="s">
        <v>7013</v>
      </c>
      <c r="E1575" s="1164">
        <v>1700</v>
      </c>
      <c r="F1575" s="1151" t="s">
        <v>8080</v>
      </c>
      <c r="G1575" s="759" t="s">
        <v>8081</v>
      </c>
      <c r="H1575" s="1021" t="s">
        <v>4452</v>
      </c>
      <c r="I1575" s="1021" t="s">
        <v>4287</v>
      </c>
      <c r="J1575" s="1150" t="s">
        <v>5055</v>
      </c>
      <c r="K1575" s="1152">
        <v>2</v>
      </c>
      <c r="L1575" s="1151">
        <v>12</v>
      </c>
      <c r="M1575" s="1164">
        <v>16150</v>
      </c>
      <c r="N1575" s="1151">
        <v>1</v>
      </c>
      <c r="O1575" s="1152">
        <v>6</v>
      </c>
      <c r="P1575" s="1180">
        <v>10200</v>
      </c>
    </row>
    <row r="1576" spans="1:16" x14ac:dyDescent="0.2">
      <c r="A1576" s="1179" t="s">
        <v>3949</v>
      </c>
      <c r="B1576" s="1149" t="s">
        <v>13070</v>
      </c>
      <c r="C1576" s="1149" t="s">
        <v>65</v>
      </c>
      <c r="D1576" s="1150" t="s">
        <v>7048</v>
      </c>
      <c r="E1576" s="1164">
        <v>1900</v>
      </c>
      <c r="F1576" s="1151" t="s">
        <v>8082</v>
      </c>
      <c r="G1576" s="759" t="s">
        <v>8083</v>
      </c>
      <c r="H1576" s="1021" t="s">
        <v>7801</v>
      </c>
      <c r="I1576" s="1021" t="s">
        <v>4287</v>
      </c>
      <c r="J1576" s="1150" t="s">
        <v>7091</v>
      </c>
      <c r="K1576" s="1152">
        <v>4</v>
      </c>
      <c r="L1576" s="1151">
        <v>12</v>
      </c>
      <c r="M1576" s="1164">
        <v>22800</v>
      </c>
      <c r="N1576" s="1151">
        <v>1</v>
      </c>
      <c r="O1576" s="1152">
        <v>6</v>
      </c>
      <c r="P1576" s="1180">
        <v>11400</v>
      </c>
    </row>
    <row r="1577" spans="1:16" x14ac:dyDescent="0.2">
      <c r="A1577" s="1179" t="s">
        <v>3949</v>
      </c>
      <c r="B1577" s="1149" t="s">
        <v>13070</v>
      </c>
      <c r="C1577" s="1149" t="s">
        <v>65</v>
      </c>
      <c r="D1577" s="1150" t="s">
        <v>7228</v>
      </c>
      <c r="E1577" s="1164">
        <v>1900</v>
      </c>
      <c r="F1577" s="1151" t="s">
        <v>8084</v>
      </c>
      <c r="G1577" s="759" t="s">
        <v>8085</v>
      </c>
      <c r="H1577" s="1021" t="s">
        <v>4239</v>
      </c>
      <c r="I1577" s="1021" t="s">
        <v>4274</v>
      </c>
      <c r="J1577" s="1150" t="s">
        <v>4235</v>
      </c>
      <c r="K1577" s="1152">
        <v>2</v>
      </c>
      <c r="L1577" s="1151">
        <v>12</v>
      </c>
      <c r="M1577" s="1164">
        <v>22800</v>
      </c>
      <c r="N1577" s="1151">
        <v>1</v>
      </c>
      <c r="O1577" s="1152">
        <v>6</v>
      </c>
      <c r="P1577" s="1180">
        <v>11400</v>
      </c>
    </row>
    <row r="1578" spans="1:16" x14ac:dyDescent="0.2">
      <c r="A1578" s="1179" t="s">
        <v>3949</v>
      </c>
      <c r="B1578" s="1149" t="s">
        <v>13070</v>
      </c>
      <c r="C1578" s="1149" t="s">
        <v>65</v>
      </c>
      <c r="D1578" s="1150" t="s">
        <v>7136</v>
      </c>
      <c r="E1578" s="1164">
        <v>1600</v>
      </c>
      <c r="F1578" s="1151" t="s">
        <v>8086</v>
      </c>
      <c r="G1578" s="759" t="s">
        <v>8087</v>
      </c>
      <c r="H1578" s="1021" t="s">
        <v>8088</v>
      </c>
      <c r="I1578" s="1021" t="s">
        <v>4287</v>
      </c>
      <c r="J1578" s="1150" t="s">
        <v>8088</v>
      </c>
      <c r="K1578" s="1152">
        <v>1</v>
      </c>
      <c r="L1578" s="1151">
        <v>2</v>
      </c>
      <c r="M1578" s="1164">
        <v>3200</v>
      </c>
      <c r="N1578" s="1151"/>
      <c r="O1578" s="1152"/>
      <c r="P1578" s="1180"/>
    </row>
    <row r="1579" spans="1:16" x14ac:dyDescent="0.2">
      <c r="A1579" s="1179" t="s">
        <v>3949</v>
      </c>
      <c r="B1579" s="1149" t="s">
        <v>13070</v>
      </c>
      <c r="C1579" s="1149" t="s">
        <v>65</v>
      </c>
      <c r="D1579" s="1150" t="s">
        <v>7788</v>
      </c>
      <c r="E1579" s="1164">
        <v>1800</v>
      </c>
      <c r="F1579" s="1151" t="s">
        <v>8089</v>
      </c>
      <c r="G1579" s="759" t="s">
        <v>8090</v>
      </c>
      <c r="H1579" s="1021" t="s">
        <v>4239</v>
      </c>
      <c r="I1579" s="1021" t="s">
        <v>4309</v>
      </c>
      <c r="J1579" s="1150" t="s">
        <v>4235</v>
      </c>
      <c r="K1579" s="1152">
        <v>2</v>
      </c>
      <c r="L1579" s="1151">
        <v>12</v>
      </c>
      <c r="M1579" s="1164">
        <v>21600</v>
      </c>
      <c r="N1579" s="1151">
        <v>1</v>
      </c>
      <c r="O1579" s="1152">
        <v>6</v>
      </c>
      <c r="P1579" s="1180">
        <v>10800</v>
      </c>
    </row>
    <row r="1580" spans="1:16" ht="22.5" x14ac:dyDescent="0.2">
      <c r="A1580" s="1179" t="s">
        <v>3949</v>
      </c>
      <c r="B1580" s="1149" t="s">
        <v>13070</v>
      </c>
      <c r="C1580" s="1149" t="s">
        <v>65</v>
      </c>
      <c r="D1580" s="1150" t="s">
        <v>8091</v>
      </c>
      <c r="E1580" s="1164">
        <v>2100</v>
      </c>
      <c r="F1580" s="1151" t="s">
        <v>8092</v>
      </c>
      <c r="G1580" s="759" t="s">
        <v>8093</v>
      </c>
      <c r="H1580" s="1021" t="s">
        <v>4961</v>
      </c>
      <c r="I1580" s="1021" t="s">
        <v>4274</v>
      </c>
      <c r="J1580" s="1150" t="s">
        <v>4865</v>
      </c>
      <c r="K1580" s="1152">
        <v>2</v>
      </c>
      <c r="L1580" s="1151">
        <v>12</v>
      </c>
      <c r="M1580" s="1164">
        <v>25200</v>
      </c>
      <c r="N1580" s="1151">
        <v>1</v>
      </c>
      <c r="O1580" s="1152">
        <v>6</v>
      </c>
      <c r="P1580" s="1180">
        <v>12600</v>
      </c>
    </row>
    <row r="1581" spans="1:16" ht="22.5" x14ac:dyDescent="0.2">
      <c r="A1581" s="1179" t="s">
        <v>3949</v>
      </c>
      <c r="B1581" s="1149" t="s">
        <v>13070</v>
      </c>
      <c r="C1581" s="1149" t="s">
        <v>65</v>
      </c>
      <c r="D1581" s="1150" t="s">
        <v>7201</v>
      </c>
      <c r="E1581" s="1164">
        <v>1850</v>
      </c>
      <c r="F1581" s="1151" t="s">
        <v>8094</v>
      </c>
      <c r="G1581" s="759" t="s">
        <v>8095</v>
      </c>
      <c r="H1581" s="1021" t="s">
        <v>4470</v>
      </c>
      <c r="I1581" s="1021" t="s">
        <v>7159</v>
      </c>
      <c r="J1581" s="1150" t="s">
        <v>4470</v>
      </c>
      <c r="K1581" s="1152">
        <v>2</v>
      </c>
      <c r="L1581" s="1151">
        <v>12</v>
      </c>
      <c r="M1581" s="1164">
        <v>22200</v>
      </c>
      <c r="N1581" s="1151">
        <v>1</v>
      </c>
      <c r="O1581" s="1152">
        <v>6</v>
      </c>
      <c r="P1581" s="1180">
        <v>11100</v>
      </c>
    </row>
    <row r="1582" spans="1:16" ht="22.5" x14ac:dyDescent="0.2">
      <c r="A1582" s="1179" t="s">
        <v>3949</v>
      </c>
      <c r="B1582" s="1149" t="s">
        <v>13070</v>
      </c>
      <c r="C1582" s="1149" t="s">
        <v>65</v>
      </c>
      <c r="D1582" s="1150" t="s">
        <v>8096</v>
      </c>
      <c r="E1582" s="1164">
        <v>4900</v>
      </c>
      <c r="F1582" s="1151" t="s">
        <v>8097</v>
      </c>
      <c r="G1582" s="759" t="s">
        <v>8098</v>
      </c>
      <c r="H1582" s="1021" t="s">
        <v>7181</v>
      </c>
      <c r="I1582" s="1021" t="s">
        <v>4287</v>
      </c>
      <c r="J1582" s="1150" t="s">
        <v>7181</v>
      </c>
      <c r="K1582" s="1152">
        <v>2</v>
      </c>
      <c r="L1582" s="1151">
        <v>12</v>
      </c>
      <c r="M1582" s="1164">
        <v>58800</v>
      </c>
      <c r="N1582" s="1151">
        <v>1</v>
      </c>
      <c r="O1582" s="1152">
        <v>6</v>
      </c>
      <c r="P1582" s="1180">
        <v>29400</v>
      </c>
    </row>
    <row r="1583" spans="1:16" ht="22.5" x14ac:dyDescent="0.2">
      <c r="A1583" s="1179" t="s">
        <v>3949</v>
      </c>
      <c r="B1583" s="1149" t="s">
        <v>13070</v>
      </c>
      <c r="C1583" s="1149" t="s">
        <v>65</v>
      </c>
      <c r="D1583" s="1150" t="s">
        <v>7013</v>
      </c>
      <c r="E1583" s="1164">
        <v>1700</v>
      </c>
      <c r="F1583" s="1151" t="s">
        <v>8099</v>
      </c>
      <c r="G1583" s="759" t="s">
        <v>8100</v>
      </c>
      <c r="H1583" s="1021" t="s">
        <v>7474</v>
      </c>
      <c r="I1583" s="1021" t="s">
        <v>4274</v>
      </c>
      <c r="J1583" s="1150" t="s">
        <v>7066</v>
      </c>
      <c r="K1583" s="1152">
        <v>4</v>
      </c>
      <c r="L1583" s="1151">
        <v>12</v>
      </c>
      <c r="M1583" s="1164">
        <v>20400</v>
      </c>
      <c r="N1583" s="1151">
        <v>1</v>
      </c>
      <c r="O1583" s="1152">
        <v>6</v>
      </c>
      <c r="P1583" s="1180">
        <v>10200</v>
      </c>
    </row>
    <row r="1584" spans="1:16" x14ac:dyDescent="0.2">
      <c r="A1584" s="1179" t="s">
        <v>3949</v>
      </c>
      <c r="B1584" s="1149" t="s">
        <v>13070</v>
      </c>
      <c r="C1584" s="1149" t="s">
        <v>65</v>
      </c>
      <c r="D1584" s="1150" t="s">
        <v>7365</v>
      </c>
      <c r="E1584" s="1164">
        <v>2100</v>
      </c>
      <c r="F1584" s="1151" t="s">
        <v>8101</v>
      </c>
      <c r="G1584" s="759" t="s">
        <v>8102</v>
      </c>
      <c r="H1584" s="1021" t="s">
        <v>4197</v>
      </c>
      <c r="I1584" s="1021" t="s">
        <v>4197</v>
      </c>
      <c r="J1584" s="1150" t="s">
        <v>4197</v>
      </c>
      <c r="K1584" s="1152">
        <v>1</v>
      </c>
      <c r="L1584" s="1151">
        <v>1</v>
      </c>
      <c r="M1584" s="1164">
        <v>1120</v>
      </c>
      <c r="N1584" s="1151">
        <v>1</v>
      </c>
      <c r="O1584" s="1152">
        <v>6</v>
      </c>
      <c r="P1584" s="1180">
        <v>12600</v>
      </c>
    </row>
    <row r="1585" spans="1:16" x14ac:dyDescent="0.2">
      <c r="A1585" s="1179" t="s">
        <v>3949</v>
      </c>
      <c r="B1585" s="1149" t="s">
        <v>13070</v>
      </c>
      <c r="C1585" s="1149" t="s">
        <v>65</v>
      </c>
      <c r="D1585" s="1150" t="s">
        <v>7228</v>
      </c>
      <c r="E1585" s="1164">
        <v>1900</v>
      </c>
      <c r="F1585" s="1151" t="s">
        <v>8103</v>
      </c>
      <c r="G1585" s="759" t="s">
        <v>8104</v>
      </c>
      <c r="H1585" s="1021" t="s">
        <v>8105</v>
      </c>
      <c r="I1585" s="1021" t="s">
        <v>4287</v>
      </c>
      <c r="J1585" s="1150" t="s">
        <v>8106</v>
      </c>
      <c r="K1585" s="1152">
        <v>2</v>
      </c>
      <c r="L1585" s="1151">
        <v>12</v>
      </c>
      <c r="M1585" s="1164">
        <v>22800</v>
      </c>
      <c r="N1585" s="1151">
        <v>1</v>
      </c>
      <c r="O1585" s="1152">
        <v>6</v>
      </c>
      <c r="P1585" s="1180">
        <v>11400</v>
      </c>
    </row>
    <row r="1586" spans="1:16" ht="33.75" x14ac:dyDescent="0.2">
      <c r="A1586" s="1179" t="s">
        <v>3949</v>
      </c>
      <c r="B1586" s="1149" t="s">
        <v>13070</v>
      </c>
      <c r="C1586" s="1149" t="s">
        <v>65</v>
      </c>
      <c r="D1586" s="1150" t="s">
        <v>7277</v>
      </c>
      <c r="E1586" s="1164">
        <v>2500</v>
      </c>
      <c r="F1586" s="1151" t="s">
        <v>8107</v>
      </c>
      <c r="G1586" s="759" t="s">
        <v>8108</v>
      </c>
      <c r="H1586" s="1021" t="s">
        <v>4914</v>
      </c>
      <c r="I1586" s="1021" t="s">
        <v>4274</v>
      </c>
      <c r="J1586" s="1150" t="s">
        <v>4914</v>
      </c>
      <c r="K1586" s="1152">
        <v>2</v>
      </c>
      <c r="L1586" s="1151">
        <v>12</v>
      </c>
      <c r="M1586" s="1164">
        <v>29833.33</v>
      </c>
      <c r="N1586" s="1151">
        <v>1</v>
      </c>
      <c r="O1586" s="1152">
        <v>6</v>
      </c>
      <c r="P1586" s="1180">
        <v>15000</v>
      </c>
    </row>
    <row r="1587" spans="1:16" x14ac:dyDescent="0.2">
      <c r="A1587" s="1179" t="s">
        <v>3949</v>
      </c>
      <c r="B1587" s="1149" t="s">
        <v>13070</v>
      </c>
      <c r="C1587" s="1149" t="s">
        <v>65</v>
      </c>
      <c r="D1587" s="1150" t="s">
        <v>7601</v>
      </c>
      <c r="E1587" s="1164">
        <v>6000</v>
      </c>
      <c r="F1587" s="1151" t="s">
        <v>8109</v>
      </c>
      <c r="G1587" s="759" t="s">
        <v>8110</v>
      </c>
      <c r="H1587" s="1021" t="s">
        <v>4914</v>
      </c>
      <c r="I1587" s="1021" t="s">
        <v>4287</v>
      </c>
      <c r="J1587" s="1150" t="s">
        <v>7496</v>
      </c>
      <c r="K1587" s="1152">
        <v>2</v>
      </c>
      <c r="L1587" s="1151">
        <v>12</v>
      </c>
      <c r="M1587" s="1164">
        <v>72000</v>
      </c>
      <c r="N1587" s="1151">
        <v>1</v>
      </c>
      <c r="O1587" s="1152">
        <v>6</v>
      </c>
      <c r="P1587" s="1180">
        <v>36000</v>
      </c>
    </row>
    <row r="1588" spans="1:16" x14ac:dyDescent="0.2">
      <c r="A1588" s="1179" t="s">
        <v>3949</v>
      </c>
      <c r="B1588" s="1149" t="s">
        <v>13070</v>
      </c>
      <c r="C1588" s="1149" t="s">
        <v>65</v>
      </c>
      <c r="D1588" s="1150" t="s">
        <v>7013</v>
      </c>
      <c r="E1588" s="1164">
        <v>1700</v>
      </c>
      <c r="F1588" s="1151" t="s">
        <v>8111</v>
      </c>
      <c r="G1588" s="759" t="s">
        <v>8112</v>
      </c>
      <c r="H1588" s="1021" t="s">
        <v>4197</v>
      </c>
      <c r="I1588" s="1021" t="s">
        <v>4197</v>
      </c>
      <c r="J1588" s="1150" t="s">
        <v>4197</v>
      </c>
      <c r="K1588" s="1152">
        <v>1</v>
      </c>
      <c r="L1588" s="1151">
        <v>3</v>
      </c>
      <c r="M1588" s="1164">
        <v>2380</v>
      </c>
      <c r="N1588" s="1151"/>
      <c r="O1588" s="1152"/>
      <c r="P1588" s="1180"/>
    </row>
    <row r="1589" spans="1:16" x14ac:dyDescent="0.2">
      <c r="A1589" s="1179" t="s">
        <v>3949</v>
      </c>
      <c r="B1589" s="1149" t="s">
        <v>13070</v>
      </c>
      <c r="C1589" s="1149" t="s">
        <v>65</v>
      </c>
      <c r="D1589" s="1150" t="s">
        <v>8113</v>
      </c>
      <c r="E1589" s="1164">
        <v>4000</v>
      </c>
      <c r="F1589" s="1151" t="s">
        <v>8114</v>
      </c>
      <c r="G1589" s="759" t="s">
        <v>8115</v>
      </c>
      <c r="H1589" s="1021" t="s">
        <v>4239</v>
      </c>
      <c r="I1589" s="1021" t="s">
        <v>4287</v>
      </c>
      <c r="J1589" s="1150" t="s">
        <v>4235</v>
      </c>
      <c r="K1589" s="1152">
        <v>2</v>
      </c>
      <c r="L1589" s="1151">
        <v>12</v>
      </c>
      <c r="M1589" s="1164">
        <v>48000</v>
      </c>
      <c r="N1589" s="1151">
        <v>1</v>
      </c>
      <c r="O1589" s="1152">
        <v>6</v>
      </c>
      <c r="P1589" s="1180">
        <v>24000</v>
      </c>
    </row>
    <row r="1590" spans="1:16" x14ac:dyDescent="0.2">
      <c r="A1590" s="1179" t="s">
        <v>3949</v>
      </c>
      <c r="B1590" s="1149" t="s">
        <v>13070</v>
      </c>
      <c r="C1590" s="1149" t="s">
        <v>65</v>
      </c>
      <c r="D1590" s="1150" t="s">
        <v>7228</v>
      </c>
      <c r="E1590" s="1164">
        <v>1900</v>
      </c>
      <c r="F1590" s="1151" t="s">
        <v>8116</v>
      </c>
      <c r="G1590" s="759" t="s">
        <v>8117</v>
      </c>
      <c r="H1590" s="1021" t="s">
        <v>4226</v>
      </c>
      <c r="I1590" s="1021" t="s">
        <v>4287</v>
      </c>
      <c r="J1590" s="1150" t="s">
        <v>4225</v>
      </c>
      <c r="K1590" s="1152">
        <v>2</v>
      </c>
      <c r="L1590" s="1151">
        <v>12</v>
      </c>
      <c r="M1590" s="1164">
        <v>22800</v>
      </c>
      <c r="N1590" s="1151">
        <v>1</v>
      </c>
      <c r="O1590" s="1152">
        <v>6</v>
      </c>
      <c r="P1590" s="1180">
        <v>11400</v>
      </c>
    </row>
    <row r="1591" spans="1:16" x14ac:dyDescent="0.2">
      <c r="A1591" s="1179" t="s">
        <v>3949</v>
      </c>
      <c r="B1591" s="1149" t="s">
        <v>13070</v>
      </c>
      <c r="C1591" s="1149" t="s">
        <v>65</v>
      </c>
      <c r="D1591" s="1150" t="s">
        <v>7406</v>
      </c>
      <c r="E1591" s="1164">
        <v>3900</v>
      </c>
      <c r="F1591" s="1151" t="s">
        <v>8118</v>
      </c>
      <c r="G1591" s="759" t="s">
        <v>8119</v>
      </c>
      <c r="H1591" s="1021" t="s">
        <v>4239</v>
      </c>
      <c r="I1591" s="1021" t="s">
        <v>4287</v>
      </c>
      <c r="J1591" s="1150" t="s">
        <v>4235</v>
      </c>
      <c r="K1591" s="1152">
        <v>2</v>
      </c>
      <c r="L1591" s="1151">
        <v>12</v>
      </c>
      <c r="M1591" s="1164">
        <v>46800</v>
      </c>
      <c r="N1591" s="1151">
        <v>1</v>
      </c>
      <c r="O1591" s="1152">
        <v>6</v>
      </c>
      <c r="P1591" s="1180">
        <v>23400</v>
      </c>
    </row>
    <row r="1592" spans="1:16" x14ac:dyDescent="0.2">
      <c r="A1592" s="1179" t="s">
        <v>3949</v>
      </c>
      <c r="B1592" s="1149" t="s">
        <v>13070</v>
      </c>
      <c r="C1592" s="1149" t="s">
        <v>65</v>
      </c>
      <c r="D1592" s="1150" t="s">
        <v>8120</v>
      </c>
      <c r="E1592" s="1164">
        <v>1800</v>
      </c>
      <c r="F1592" s="1151" t="s">
        <v>8121</v>
      </c>
      <c r="G1592" s="759" t="s">
        <v>8122</v>
      </c>
      <c r="H1592" s="1021" t="s">
        <v>4735</v>
      </c>
      <c r="I1592" s="1021" t="s">
        <v>7159</v>
      </c>
      <c r="J1592" s="1150" t="s">
        <v>4865</v>
      </c>
      <c r="K1592" s="1152">
        <v>2</v>
      </c>
      <c r="L1592" s="1151">
        <v>12</v>
      </c>
      <c r="M1592" s="1164">
        <v>21600</v>
      </c>
      <c r="N1592" s="1151">
        <v>1</v>
      </c>
      <c r="O1592" s="1152">
        <v>6</v>
      </c>
      <c r="P1592" s="1180">
        <v>10800</v>
      </c>
    </row>
    <row r="1593" spans="1:16" ht="22.5" x14ac:dyDescent="0.2">
      <c r="A1593" s="1179" t="s">
        <v>3949</v>
      </c>
      <c r="B1593" s="1149" t="s">
        <v>13070</v>
      </c>
      <c r="C1593" s="1149" t="s">
        <v>65</v>
      </c>
      <c r="D1593" s="1150" t="s">
        <v>7040</v>
      </c>
      <c r="E1593" s="1164">
        <v>2200</v>
      </c>
      <c r="F1593" s="1151" t="s">
        <v>8123</v>
      </c>
      <c r="G1593" s="759" t="s">
        <v>8124</v>
      </c>
      <c r="H1593" s="1021" t="s">
        <v>5870</v>
      </c>
      <c r="I1593" s="1021" t="s">
        <v>4287</v>
      </c>
      <c r="J1593" s="1150" t="s">
        <v>4422</v>
      </c>
      <c r="K1593" s="1152">
        <v>2</v>
      </c>
      <c r="L1593" s="1151">
        <v>12</v>
      </c>
      <c r="M1593" s="1164">
        <v>26400</v>
      </c>
      <c r="N1593" s="1151">
        <v>1</v>
      </c>
      <c r="O1593" s="1152">
        <v>6</v>
      </c>
      <c r="P1593" s="1180">
        <v>13200</v>
      </c>
    </row>
    <row r="1594" spans="1:16" x14ac:dyDescent="0.2">
      <c r="A1594" s="1179" t="s">
        <v>3949</v>
      </c>
      <c r="B1594" s="1149" t="s">
        <v>13070</v>
      </c>
      <c r="C1594" s="1149" t="s">
        <v>65</v>
      </c>
      <c r="D1594" s="1150" t="s">
        <v>7048</v>
      </c>
      <c r="E1594" s="1164">
        <v>1900</v>
      </c>
      <c r="F1594" s="1151" t="s">
        <v>8125</v>
      </c>
      <c r="G1594" s="759" t="s">
        <v>8126</v>
      </c>
      <c r="H1594" s="1021" t="s">
        <v>6050</v>
      </c>
      <c r="I1594" s="1021" t="s">
        <v>4287</v>
      </c>
      <c r="J1594" s="1150" t="s">
        <v>7812</v>
      </c>
      <c r="K1594" s="1152">
        <v>4</v>
      </c>
      <c r="L1594" s="1151">
        <v>12</v>
      </c>
      <c r="M1594" s="1164">
        <v>22800</v>
      </c>
      <c r="N1594" s="1151"/>
      <c r="O1594" s="1152"/>
      <c r="P1594" s="1180"/>
    </row>
    <row r="1595" spans="1:16" ht="22.5" x14ac:dyDescent="0.2">
      <c r="A1595" s="1179" t="s">
        <v>3949</v>
      </c>
      <c r="B1595" s="1149" t="s">
        <v>13070</v>
      </c>
      <c r="C1595" s="1149" t="s">
        <v>65</v>
      </c>
      <c r="D1595" s="1150" t="s">
        <v>7441</v>
      </c>
      <c r="E1595" s="1164">
        <v>1900</v>
      </c>
      <c r="F1595" s="1151" t="s">
        <v>8127</v>
      </c>
      <c r="G1595" s="759" t="s">
        <v>8128</v>
      </c>
      <c r="H1595" s="1021" t="s">
        <v>7286</v>
      </c>
      <c r="I1595" s="1021" t="s">
        <v>4287</v>
      </c>
      <c r="J1595" s="1150" t="s">
        <v>4878</v>
      </c>
      <c r="K1595" s="1152">
        <v>2</v>
      </c>
      <c r="L1595" s="1151">
        <v>12</v>
      </c>
      <c r="M1595" s="1164">
        <v>22800</v>
      </c>
      <c r="N1595" s="1151">
        <v>1</v>
      </c>
      <c r="O1595" s="1152">
        <v>6</v>
      </c>
      <c r="P1595" s="1180">
        <v>11400</v>
      </c>
    </row>
    <row r="1596" spans="1:16" x14ac:dyDescent="0.2">
      <c r="A1596" s="1179" t="s">
        <v>3949</v>
      </c>
      <c r="B1596" s="1149" t="s">
        <v>13070</v>
      </c>
      <c r="C1596" s="1149" t="s">
        <v>65</v>
      </c>
      <c r="D1596" s="1150" t="s">
        <v>7053</v>
      </c>
      <c r="E1596" s="1164">
        <v>1700</v>
      </c>
      <c r="F1596" s="1151" t="s">
        <v>8129</v>
      </c>
      <c r="G1596" s="759" t="s">
        <v>8130</v>
      </c>
      <c r="H1596" s="1021" t="s">
        <v>4197</v>
      </c>
      <c r="I1596" s="1021" t="s">
        <v>4197</v>
      </c>
      <c r="J1596" s="1150" t="s">
        <v>4197</v>
      </c>
      <c r="K1596" s="1152">
        <v>1</v>
      </c>
      <c r="L1596" s="1151">
        <v>1</v>
      </c>
      <c r="M1596" s="1164">
        <v>1190</v>
      </c>
      <c r="N1596" s="1151">
        <v>1</v>
      </c>
      <c r="O1596" s="1152">
        <v>6</v>
      </c>
      <c r="P1596" s="1180">
        <v>10200</v>
      </c>
    </row>
    <row r="1597" spans="1:16" x14ac:dyDescent="0.2">
      <c r="A1597" s="1179" t="s">
        <v>3949</v>
      </c>
      <c r="B1597" s="1149" t="s">
        <v>13070</v>
      </c>
      <c r="C1597" s="1149" t="s">
        <v>65</v>
      </c>
      <c r="D1597" s="1150" t="s">
        <v>8131</v>
      </c>
      <c r="E1597" s="1164">
        <v>2900</v>
      </c>
      <c r="F1597" s="1151" t="s">
        <v>8132</v>
      </c>
      <c r="G1597" s="759" t="s">
        <v>8133</v>
      </c>
      <c r="H1597" s="1021" t="s">
        <v>8134</v>
      </c>
      <c r="I1597" s="1021" t="s">
        <v>4287</v>
      </c>
      <c r="J1597" s="1150" t="s">
        <v>8134</v>
      </c>
      <c r="K1597" s="1152">
        <v>2</v>
      </c>
      <c r="L1597" s="1151">
        <v>12</v>
      </c>
      <c r="M1597" s="1164">
        <v>34800</v>
      </c>
      <c r="N1597" s="1151">
        <v>1</v>
      </c>
      <c r="O1597" s="1152">
        <v>6</v>
      </c>
      <c r="P1597" s="1180">
        <v>17400</v>
      </c>
    </row>
    <row r="1598" spans="1:16" x14ac:dyDescent="0.2">
      <c r="A1598" s="1179" t="s">
        <v>3949</v>
      </c>
      <c r="B1598" s="1149" t="s">
        <v>13070</v>
      </c>
      <c r="C1598" s="1149" t="s">
        <v>65</v>
      </c>
      <c r="D1598" s="1150" t="s">
        <v>8135</v>
      </c>
      <c r="E1598" s="1164">
        <v>2100</v>
      </c>
      <c r="F1598" s="1151" t="s">
        <v>8136</v>
      </c>
      <c r="G1598" s="759" t="s">
        <v>8137</v>
      </c>
      <c r="H1598" s="1021" t="s">
        <v>4197</v>
      </c>
      <c r="I1598" s="1021" t="s">
        <v>7025</v>
      </c>
      <c r="J1598" s="1150" t="s">
        <v>8138</v>
      </c>
      <c r="K1598" s="1152">
        <v>2</v>
      </c>
      <c r="L1598" s="1151">
        <v>12</v>
      </c>
      <c r="M1598" s="1164">
        <v>25200</v>
      </c>
      <c r="N1598" s="1151">
        <v>1</v>
      </c>
      <c r="O1598" s="1152">
        <v>6</v>
      </c>
      <c r="P1598" s="1180">
        <v>12600</v>
      </c>
    </row>
    <row r="1599" spans="1:16" x14ac:dyDescent="0.2">
      <c r="A1599" s="1179" t="s">
        <v>3949</v>
      </c>
      <c r="B1599" s="1149" t="s">
        <v>13070</v>
      </c>
      <c r="C1599" s="1149" t="s">
        <v>65</v>
      </c>
      <c r="D1599" s="1150" t="s">
        <v>8139</v>
      </c>
      <c r="E1599" s="1164">
        <v>2100</v>
      </c>
      <c r="F1599" s="1151" t="s">
        <v>8140</v>
      </c>
      <c r="G1599" s="759" t="s">
        <v>8141</v>
      </c>
      <c r="H1599" s="1021" t="s">
        <v>7080</v>
      </c>
      <c r="I1599" s="1021" t="s">
        <v>7159</v>
      </c>
      <c r="J1599" s="1150" t="s">
        <v>4349</v>
      </c>
      <c r="K1599" s="1152">
        <v>2</v>
      </c>
      <c r="L1599" s="1151">
        <v>12</v>
      </c>
      <c r="M1599" s="1164">
        <v>25200</v>
      </c>
      <c r="N1599" s="1151">
        <v>1</v>
      </c>
      <c r="O1599" s="1152">
        <v>6</v>
      </c>
      <c r="P1599" s="1180">
        <v>12600</v>
      </c>
    </row>
    <row r="1600" spans="1:16" x14ac:dyDescent="0.2">
      <c r="A1600" s="1179" t="s">
        <v>3949</v>
      </c>
      <c r="B1600" s="1149" t="s">
        <v>13070</v>
      </c>
      <c r="C1600" s="1149" t="s">
        <v>65</v>
      </c>
      <c r="D1600" s="1150" t="s">
        <v>8142</v>
      </c>
      <c r="E1600" s="1164">
        <v>2500</v>
      </c>
      <c r="F1600" s="1151" t="s">
        <v>8143</v>
      </c>
      <c r="G1600" s="759" t="s">
        <v>8144</v>
      </c>
      <c r="H1600" s="1021" t="s">
        <v>4865</v>
      </c>
      <c r="I1600" s="1021" t="s">
        <v>7159</v>
      </c>
      <c r="J1600" s="1150" t="s">
        <v>4865</v>
      </c>
      <c r="K1600" s="1152">
        <v>2</v>
      </c>
      <c r="L1600" s="1151">
        <v>12</v>
      </c>
      <c r="M1600" s="1164">
        <v>30000</v>
      </c>
      <c r="N1600" s="1151">
        <v>1</v>
      </c>
      <c r="O1600" s="1152">
        <v>6</v>
      </c>
      <c r="P1600" s="1180">
        <v>15000</v>
      </c>
    </row>
    <row r="1601" spans="1:16" ht="22.5" x14ac:dyDescent="0.2">
      <c r="A1601" s="1179" t="s">
        <v>3949</v>
      </c>
      <c r="B1601" s="1149" t="s">
        <v>13070</v>
      </c>
      <c r="C1601" s="1149" t="s">
        <v>65</v>
      </c>
      <c r="D1601" s="1150" t="s">
        <v>7063</v>
      </c>
      <c r="E1601" s="1164">
        <v>2100</v>
      </c>
      <c r="F1601" s="1151" t="s">
        <v>8145</v>
      </c>
      <c r="G1601" s="759" t="s">
        <v>8146</v>
      </c>
      <c r="H1601" s="1021" t="s">
        <v>4470</v>
      </c>
      <c r="I1601" s="1021" t="s">
        <v>7233</v>
      </c>
      <c r="J1601" s="1150" t="s">
        <v>4470</v>
      </c>
      <c r="K1601" s="1152">
        <v>2</v>
      </c>
      <c r="L1601" s="1151">
        <v>12</v>
      </c>
      <c r="M1601" s="1164">
        <v>25200</v>
      </c>
      <c r="N1601" s="1151">
        <v>1</v>
      </c>
      <c r="O1601" s="1152">
        <v>6</v>
      </c>
      <c r="P1601" s="1180">
        <v>12600</v>
      </c>
    </row>
    <row r="1602" spans="1:16" x14ac:dyDescent="0.2">
      <c r="A1602" s="1179" t="s">
        <v>3949</v>
      </c>
      <c r="B1602" s="1149" t="s">
        <v>13070</v>
      </c>
      <c r="C1602" s="1149" t="s">
        <v>65</v>
      </c>
      <c r="D1602" s="1150" t="s">
        <v>7013</v>
      </c>
      <c r="E1602" s="1164">
        <v>1700</v>
      </c>
      <c r="F1602" s="1151" t="s">
        <v>8147</v>
      </c>
      <c r="G1602" s="759" t="s">
        <v>8148</v>
      </c>
      <c r="H1602" s="1021" t="s">
        <v>22</v>
      </c>
      <c r="I1602" s="1021" t="s">
        <v>22</v>
      </c>
      <c r="J1602" s="1150" t="s">
        <v>22</v>
      </c>
      <c r="K1602" s="1152">
        <v>1</v>
      </c>
      <c r="L1602" s="1151">
        <v>3</v>
      </c>
      <c r="M1602" s="1164">
        <v>1926.66</v>
      </c>
      <c r="N1602" s="1151">
        <v>1</v>
      </c>
      <c r="O1602" s="1152">
        <v>6</v>
      </c>
      <c r="P1602" s="1180">
        <v>10200</v>
      </c>
    </row>
    <row r="1603" spans="1:16" ht="33.75" x14ac:dyDescent="0.2">
      <c r="A1603" s="1179" t="s">
        <v>3949</v>
      </c>
      <c r="B1603" s="1149" t="s">
        <v>13070</v>
      </c>
      <c r="C1603" s="1149" t="s">
        <v>65</v>
      </c>
      <c r="D1603" s="1150" t="s">
        <v>7013</v>
      </c>
      <c r="E1603" s="1164">
        <v>1700</v>
      </c>
      <c r="F1603" s="1151" t="s">
        <v>8149</v>
      </c>
      <c r="G1603" s="759" t="s">
        <v>8150</v>
      </c>
      <c r="H1603" s="1021" t="s">
        <v>7024</v>
      </c>
      <c r="I1603" s="1021" t="s">
        <v>4287</v>
      </c>
      <c r="J1603" s="1150" t="s">
        <v>4422</v>
      </c>
      <c r="K1603" s="1152">
        <v>2</v>
      </c>
      <c r="L1603" s="1151">
        <v>12</v>
      </c>
      <c r="M1603" s="1164">
        <v>20400</v>
      </c>
      <c r="N1603" s="1151">
        <v>1</v>
      </c>
      <c r="O1603" s="1152">
        <v>6</v>
      </c>
      <c r="P1603" s="1180">
        <v>10200</v>
      </c>
    </row>
    <row r="1604" spans="1:16" ht="22.5" x14ac:dyDescent="0.2">
      <c r="A1604" s="1179" t="s">
        <v>3949</v>
      </c>
      <c r="B1604" s="1149" t="s">
        <v>13070</v>
      </c>
      <c r="C1604" s="1149" t="s">
        <v>65</v>
      </c>
      <c r="D1604" s="1150" t="s">
        <v>8151</v>
      </c>
      <c r="E1604" s="1164">
        <v>2100</v>
      </c>
      <c r="F1604" s="1151" t="s">
        <v>8152</v>
      </c>
      <c r="G1604" s="759" t="s">
        <v>8153</v>
      </c>
      <c r="H1604" s="1021" t="s">
        <v>4470</v>
      </c>
      <c r="I1604" s="1021" t="s">
        <v>4287</v>
      </c>
      <c r="J1604" s="1150" t="s">
        <v>4470</v>
      </c>
      <c r="K1604" s="1152">
        <v>2</v>
      </c>
      <c r="L1604" s="1151">
        <v>12</v>
      </c>
      <c r="M1604" s="1164">
        <v>25200</v>
      </c>
      <c r="N1604" s="1151">
        <v>1</v>
      </c>
      <c r="O1604" s="1152">
        <v>6</v>
      </c>
      <c r="P1604" s="1180">
        <v>12600</v>
      </c>
    </row>
    <row r="1605" spans="1:16" x14ac:dyDescent="0.2">
      <c r="A1605" s="1179" t="s">
        <v>3949</v>
      </c>
      <c r="B1605" s="1149" t="s">
        <v>13070</v>
      </c>
      <c r="C1605" s="1149" t="s">
        <v>65</v>
      </c>
      <c r="D1605" s="1150" t="s">
        <v>7094</v>
      </c>
      <c r="E1605" s="1164">
        <v>1700</v>
      </c>
      <c r="F1605" s="1151" t="s">
        <v>8154</v>
      </c>
      <c r="G1605" s="759" t="s">
        <v>8155</v>
      </c>
      <c r="H1605" s="1021" t="s">
        <v>7378</v>
      </c>
      <c r="I1605" s="1021" t="s">
        <v>4287</v>
      </c>
      <c r="J1605" s="1150" t="s">
        <v>8156</v>
      </c>
      <c r="K1605" s="1152">
        <v>3</v>
      </c>
      <c r="L1605" s="1151">
        <v>9</v>
      </c>
      <c r="M1605" s="1164">
        <v>15300</v>
      </c>
      <c r="N1605" s="1151"/>
      <c r="O1605" s="1152"/>
      <c r="P1605" s="1180"/>
    </row>
    <row r="1606" spans="1:16" x14ac:dyDescent="0.2">
      <c r="A1606" s="1179" t="s">
        <v>3949</v>
      </c>
      <c r="B1606" s="1149" t="s">
        <v>13070</v>
      </c>
      <c r="C1606" s="1149" t="s">
        <v>65</v>
      </c>
      <c r="D1606" s="1150" t="s">
        <v>7058</v>
      </c>
      <c r="E1606" s="1164">
        <v>1900</v>
      </c>
      <c r="F1606" s="1151" t="s">
        <v>8157</v>
      </c>
      <c r="G1606" s="759" t="s">
        <v>8158</v>
      </c>
      <c r="H1606" s="1021" t="s">
        <v>4239</v>
      </c>
      <c r="I1606" s="1021" t="s">
        <v>4287</v>
      </c>
      <c r="J1606" s="1150" t="s">
        <v>4235</v>
      </c>
      <c r="K1606" s="1152">
        <v>2</v>
      </c>
      <c r="L1606" s="1151">
        <v>12</v>
      </c>
      <c r="M1606" s="1164">
        <v>22800</v>
      </c>
      <c r="N1606" s="1151">
        <v>1</v>
      </c>
      <c r="O1606" s="1152">
        <v>6</v>
      </c>
      <c r="P1606" s="1180">
        <v>11400</v>
      </c>
    </row>
    <row r="1607" spans="1:16" x14ac:dyDescent="0.2">
      <c r="A1607" s="1179" t="s">
        <v>3949</v>
      </c>
      <c r="B1607" s="1149" t="s">
        <v>13070</v>
      </c>
      <c r="C1607" s="1149" t="s">
        <v>65</v>
      </c>
      <c r="D1607" s="1150" t="s">
        <v>7053</v>
      </c>
      <c r="E1607" s="1164">
        <v>1700</v>
      </c>
      <c r="F1607" s="1151" t="s">
        <v>8159</v>
      </c>
      <c r="G1607" s="759" t="s">
        <v>8160</v>
      </c>
      <c r="H1607" s="1021" t="s">
        <v>4197</v>
      </c>
      <c r="I1607" s="1021" t="s">
        <v>4197</v>
      </c>
      <c r="J1607" s="1150" t="s">
        <v>4197</v>
      </c>
      <c r="K1607" s="1152">
        <v>4</v>
      </c>
      <c r="L1607" s="1151">
        <v>12</v>
      </c>
      <c r="M1607" s="1164">
        <v>20400</v>
      </c>
      <c r="N1607" s="1151">
        <v>1</v>
      </c>
      <c r="O1607" s="1152">
        <v>6</v>
      </c>
      <c r="P1607" s="1180">
        <v>10200</v>
      </c>
    </row>
    <row r="1608" spans="1:16" x14ac:dyDescent="0.2">
      <c r="A1608" s="1179" t="s">
        <v>3949</v>
      </c>
      <c r="B1608" s="1149" t="s">
        <v>13070</v>
      </c>
      <c r="C1608" s="1149" t="s">
        <v>65</v>
      </c>
      <c r="D1608" s="1150" t="s">
        <v>7013</v>
      </c>
      <c r="E1608" s="1164">
        <v>1700</v>
      </c>
      <c r="F1608" s="1151" t="s">
        <v>8161</v>
      </c>
      <c r="G1608" s="759" t="s">
        <v>8162</v>
      </c>
      <c r="H1608" s="1021" t="s">
        <v>7566</v>
      </c>
      <c r="I1608" s="1021" t="s">
        <v>4287</v>
      </c>
      <c r="J1608" s="1150" t="s">
        <v>7566</v>
      </c>
      <c r="K1608" s="1152">
        <v>2</v>
      </c>
      <c r="L1608" s="1151">
        <v>12</v>
      </c>
      <c r="M1608" s="1164">
        <v>16716.650000000001</v>
      </c>
      <c r="N1608" s="1151">
        <v>1</v>
      </c>
      <c r="O1608" s="1152">
        <v>5</v>
      </c>
      <c r="P1608" s="1180">
        <v>7366.66</v>
      </c>
    </row>
    <row r="1609" spans="1:16" x14ac:dyDescent="0.2">
      <c r="A1609" s="1179" t="s">
        <v>3949</v>
      </c>
      <c r="B1609" s="1149" t="s">
        <v>13070</v>
      </c>
      <c r="C1609" s="1149" t="s">
        <v>65</v>
      </c>
      <c r="D1609" s="1150" t="s">
        <v>7048</v>
      </c>
      <c r="E1609" s="1164">
        <v>1900</v>
      </c>
      <c r="F1609" s="1151" t="s">
        <v>8163</v>
      </c>
      <c r="G1609" s="759" t="s">
        <v>8164</v>
      </c>
      <c r="H1609" s="1021" t="s">
        <v>4865</v>
      </c>
      <c r="I1609" s="1021" t="s">
        <v>7159</v>
      </c>
      <c r="J1609" s="1150" t="s">
        <v>4865</v>
      </c>
      <c r="K1609" s="1152">
        <v>4</v>
      </c>
      <c r="L1609" s="1151">
        <v>12</v>
      </c>
      <c r="M1609" s="1164">
        <v>22800</v>
      </c>
      <c r="N1609" s="1151"/>
      <c r="O1609" s="1152"/>
      <c r="P1609" s="1180"/>
    </row>
    <row r="1610" spans="1:16" x14ac:dyDescent="0.2">
      <c r="A1610" s="1179" t="s">
        <v>3949</v>
      </c>
      <c r="B1610" s="1149" t="s">
        <v>13070</v>
      </c>
      <c r="C1610" s="1149" t="s">
        <v>65</v>
      </c>
      <c r="D1610" s="1150" t="s">
        <v>7053</v>
      </c>
      <c r="E1610" s="1164">
        <v>1700</v>
      </c>
      <c r="F1610" s="1151" t="s">
        <v>8165</v>
      </c>
      <c r="G1610" s="759" t="s">
        <v>8166</v>
      </c>
      <c r="H1610" s="1021" t="s">
        <v>4197</v>
      </c>
      <c r="I1610" s="1021" t="s">
        <v>4197</v>
      </c>
      <c r="J1610" s="1150" t="s">
        <v>4197</v>
      </c>
      <c r="K1610" s="1152">
        <v>4</v>
      </c>
      <c r="L1610" s="1151">
        <v>12</v>
      </c>
      <c r="M1610" s="1164">
        <v>20400</v>
      </c>
      <c r="N1610" s="1151">
        <v>1</v>
      </c>
      <c r="O1610" s="1152">
        <v>6</v>
      </c>
      <c r="P1610" s="1180">
        <v>10200</v>
      </c>
    </row>
    <row r="1611" spans="1:16" x14ac:dyDescent="0.2">
      <c r="A1611" s="1179" t="s">
        <v>3949</v>
      </c>
      <c r="B1611" s="1149" t="s">
        <v>13070</v>
      </c>
      <c r="C1611" s="1149" t="s">
        <v>65</v>
      </c>
      <c r="D1611" s="1150" t="s">
        <v>7053</v>
      </c>
      <c r="E1611" s="1164">
        <v>1700</v>
      </c>
      <c r="F1611" s="1151" t="s">
        <v>8167</v>
      </c>
      <c r="G1611" s="759" t="s">
        <v>8168</v>
      </c>
      <c r="H1611" s="1021" t="s">
        <v>7706</v>
      </c>
      <c r="I1611" s="1021" t="s">
        <v>7025</v>
      </c>
      <c r="J1611" s="1150" t="s">
        <v>7706</v>
      </c>
      <c r="K1611" s="1152">
        <v>2</v>
      </c>
      <c r="L1611" s="1151">
        <v>12</v>
      </c>
      <c r="M1611" s="1164">
        <v>20400</v>
      </c>
      <c r="N1611" s="1151">
        <v>1</v>
      </c>
      <c r="O1611" s="1152">
        <v>6</v>
      </c>
      <c r="P1611" s="1180">
        <v>10200</v>
      </c>
    </row>
    <row r="1612" spans="1:16" ht="22.5" x14ac:dyDescent="0.2">
      <c r="A1612" s="1179" t="s">
        <v>3949</v>
      </c>
      <c r="B1612" s="1149" t="s">
        <v>13070</v>
      </c>
      <c r="C1612" s="1149" t="s">
        <v>65</v>
      </c>
      <c r="D1612" s="1150" t="s">
        <v>8169</v>
      </c>
      <c r="E1612" s="1164">
        <v>7000</v>
      </c>
      <c r="F1612" s="1151" t="s">
        <v>8170</v>
      </c>
      <c r="G1612" s="759" t="s">
        <v>8171</v>
      </c>
      <c r="H1612" s="1021" t="s">
        <v>4239</v>
      </c>
      <c r="I1612" s="1021" t="s">
        <v>4287</v>
      </c>
      <c r="J1612" s="1150" t="s">
        <v>4235</v>
      </c>
      <c r="K1612" s="1152">
        <v>2</v>
      </c>
      <c r="L1612" s="1151">
        <v>12</v>
      </c>
      <c r="M1612" s="1164">
        <v>84000</v>
      </c>
      <c r="N1612" s="1151">
        <v>1</v>
      </c>
      <c r="O1612" s="1152">
        <v>6</v>
      </c>
      <c r="P1612" s="1180">
        <v>42000</v>
      </c>
    </row>
    <row r="1613" spans="1:16" x14ac:dyDescent="0.2">
      <c r="A1613" s="1179" t="s">
        <v>3949</v>
      </c>
      <c r="B1613" s="1149" t="s">
        <v>13070</v>
      </c>
      <c r="C1613" s="1149" t="s">
        <v>65</v>
      </c>
      <c r="D1613" s="1150" t="s">
        <v>7053</v>
      </c>
      <c r="E1613" s="1164">
        <v>1700</v>
      </c>
      <c r="F1613" s="1151" t="s">
        <v>8172</v>
      </c>
      <c r="G1613" s="759" t="s">
        <v>8173</v>
      </c>
      <c r="H1613" s="1021" t="s">
        <v>4552</v>
      </c>
      <c r="I1613" s="1021" t="s">
        <v>4287</v>
      </c>
      <c r="J1613" s="1150" t="s">
        <v>4553</v>
      </c>
      <c r="K1613" s="1152">
        <v>2</v>
      </c>
      <c r="L1613" s="1151">
        <v>12</v>
      </c>
      <c r="M1613" s="1164">
        <v>20400</v>
      </c>
      <c r="N1613" s="1151">
        <v>1</v>
      </c>
      <c r="O1613" s="1152">
        <v>6</v>
      </c>
      <c r="P1613" s="1180">
        <v>10200</v>
      </c>
    </row>
    <row r="1614" spans="1:16" ht="22.5" x14ac:dyDescent="0.2">
      <c r="A1614" s="1179" t="s">
        <v>3949</v>
      </c>
      <c r="B1614" s="1149" t="s">
        <v>13070</v>
      </c>
      <c r="C1614" s="1149" t="s">
        <v>65</v>
      </c>
      <c r="D1614" s="1150" t="s">
        <v>7217</v>
      </c>
      <c r="E1614" s="1164">
        <v>1600</v>
      </c>
      <c r="F1614" s="1151" t="s">
        <v>8174</v>
      </c>
      <c r="G1614" s="759" t="s">
        <v>8175</v>
      </c>
      <c r="H1614" s="1021" t="s">
        <v>4534</v>
      </c>
      <c r="I1614" s="1021" t="s">
        <v>7159</v>
      </c>
      <c r="J1614" s="1150" t="s">
        <v>8176</v>
      </c>
      <c r="K1614" s="1152">
        <v>2</v>
      </c>
      <c r="L1614" s="1151">
        <v>12</v>
      </c>
      <c r="M1614" s="1164">
        <v>19200</v>
      </c>
      <c r="N1614" s="1151">
        <v>1</v>
      </c>
      <c r="O1614" s="1152">
        <v>6</v>
      </c>
      <c r="P1614" s="1180">
        <v>9600</v>
      </c>
    </row>
    <row r="1615" spans="1:16" x14ac:dyDescent="0.2">
      <c r="A1615" s="1179" t="s">
        <v>3949</v>
      </c>
      <c r="B1615" s="1149" t="s">
        <v>13070</v>
      </c>
      <c r="C1615" s="1149" t="s">
        <v>65</v>
      </c>
      <c r="D1615" s="1150" t="s">
        <v>7633</v>
      </c>
      <c r="E1615" s="1164">
        <v>2500</v>
      </c>
      <c r="F1615" s="1151" t="s">
        <v>8177</v>
      </c>
      <c r="G1615" s="759" t="s">
        <v>8178</v>
      </c>
      <c r="H1615" s="1021" t="s">
        <v>8179</v>
      </c>
      <c r="I1615" s="1021" t="s">
        <v>4287</v>
      </c>
      <c r="J1615" s="1150" t="s">
        <v>4966</v>
      </c>
      <c r="K1615" s="1152">
        <v>2</v>
      </c>
      <c r="L1615" s="1151">
        <v>12</v>
      </c>
      <c r="M1615" s="1164">
        <v>30000</v>
      </c>
      <c r="N1615" s="1151">
        <v>1</v>
      </c>
      <c r="O1615" s="1152">
        <v>6</v>
      </c>
      <c r="P1615" s="1180">
        <v>15000</v>
      </c>
    </row>
    <row r="1616" spans="1:16" x14ac:dyDescent="0.2">
      <c r="A1616" s="1179" t="s">
        <v>3949</v>
      </c>
      <c r="B1616" s="1149" t="s">
        <v>13070</v>
      </c>
      <c r="C1616" s="1149" t="s">
        <v>65</v>
      </c>
      <c r="D1616" s="1150" t="s">
        <v>7040</v>
      </c>
      <c r="E1616" s="1164">
        <v>2200</v>
      </c>
      <c r="F1616" s="1151" t="s">
        <v>8180</v>
      </c>
      <c r="G1616" s="759" t="s">
        <v>8181</v>
      </c>
      <c r="H1616" s="1021" t="s">
        <v>4267</v>
      </c>
      <c r="I1616" s="1021" t="s">
        <v>4287</v>
      </c>
      <c r="J1616" s="1150" t="s">
        <v>4267</v>
      </c>
      <c r="K1616" s="1152">
        <v>2</v>
      </c>
      <c r="L1616" s="1151">
        <v>12</v>
      </c>
      <c r="M1616" s="1164">
        <v>26400</v>
      </c>
      <c r="N1616" s="1151">
        <v>1</v>
      </c>
      <c r="O1616" s="1152">
        <v>6</v>
      </c>
      <c r="P1616" s="1180">
        <v>13200</v>
      </c>
    </row>
    <row r="1617" spans="1:16" x14ac:dyDescent="0.2">
      <c r="A1617" s="1179" t="s">
        <v>3949</v>
      </c>
      <c r="B1617" s="1149" t="s">
        <v>13070</v>
      </c>
      <c r="C1617" s="1149" t="s">
        <v>65</v>
      </c>
      <c r="D1617" s="1150" t="s">
        <v>7013</v>
      </c>
      <c r="E1617" s="1164">
        <v>1700</v>
      </c>
      <c r="F1617" s="1151" t="s">
        <v>8182</v>
      </c>
      <c r="G1617" s="759" t="s">
        <v>8183</v>
      </c>
      <c r="H1617" s="1021" t="s">
        <v>7537</v>
      </c>
      <c r="I1617" s="1021" t="s">
        <v>4274</v>
      </c>
      <c r="J1617" s="1150" t="s">
        <v>7537</v>
      </c>
      <c r="K1617" s="1152">
        <v>2</v>
      </c>
      <c r="L1617" s="1151">
        <v>12</v>
      </c>
      <c r="M1617" s="1164">
        <v>20400</v>
      </c>
      <c r="N1617" s="1151">
        <v>1</v>
      </c>
      <c r="O1617" s="1152">
        <v>6</v>
      </c>
      <c r="P1617" s="1180">
        <v>10200</v>
      </c>
    </row>
    <row r="1618" spans="1:16" ht="22.5" x14ac:dyDescent="0.2">
      <c r="A1618" s="1179" t="s">
        <v>3949</v>
      </c>
      <c r="B1618" s="1149" t="s">
        <v>13070</v>
      </c>
      <c r="C1618" s="1149" t="s">
        <v>65</v>
      </c>
      <c r="D1618" s="1150" t="s">
        <v>7132</v>
      </c>
      <c r="E1618" s="1164">
        <v>2100</v>
      </c>
      <c r="F1618" s="1151" t="s">
        <v>8184</v>
      </c>
      <c r="G1618" s="759" t="s">
        <v>8185</v>
      </c>
      <c r="H1618" s="1021" t="s">
        <v>4470</v>
      </c>
      <c r="I1618" s="1021" t="s">
        <v>7233</v>
      </c>
      <c r="J1618" s="1150" t="s">
        <v>4470</v>
      </c>
      <c r="K1618" s="1152">
        <v>2</v>
      </c>
      <c r="L1618" s="1151">
        <v>12</v>
      </c>
      <c r="M1618" s="1164">
        <v>25200</v>
      </c>
      <c r="N1618" s="1151">
        <v>1</v>
      </c>
      <c r="O1618" s="1152">
        <v>6</v>
      </c>
      <c r="P1618" s="1180">
        <v>12600</v>
      </c>
    </row>
    <row r="1619" spans="1:16" x14ac:dyDescent="0.2">
      <c r="A1619" s="1179" t="s">
        <v>3949</v>
      </c>
      <c r="B1619" s="1149" t="s">
        <v>13070</v>
      </c>
      <c r="C1619" s="1149" t="s">
        <v>65</v>
      </c>
      <c r="D1619" s="1150" t="s">
        <v>7053</v>
      </c>
      <c r="E1619" s="1164">
        <v>1700</v>
      </c>
      <c r="F1619" s="1151" t="s">
        <v>8186</v>
      </c>
      <c r="G1619" s="759" t="s">
        <v>8187</v>
      </c>
      <c r="H1619" s="1021" t="s">
        <v>4422</v>
      </c>
      <c r="I1619" s="1021" t="s">
        <v>4274</v>
      </c>
      <c r="J1619" s="1150" t="s">
        <v>7849</v>
      </c>
      <c r="K1619" s="1152">
        <v>4</v>
      </c>
      <c r="L1619" s="1151">
        <v>12</v>
      </c>
      <c r="M1619" s="1164">
        <v>20400</v>
      </c>
      <c r="N1619" s="1151">
        <v>1</v>
      </c>
      <c r="O1619" s="1152">
        <v>6</v>
      </c>
      <c r="P1619" s="1180">
        <v>10200</v>
      </c>
    </row>
    <row r="1620" spans="1:16" ht="22.5" x14ac:dyDescent="0.2">
      <c r="A1620" s="1179" t="s">
        <v>3949</v>
      </c>
      <c r="B1620" s="1149" t="s">
        <v>13070</v>
      </c>
      <c r="C1620" s="1149" t="s">
        <v>65</v>
      </c>
      <c r="D1620" s="1150" t="s">
        <v>7053</v>
      </c>
      <c r="E1620" s="1164">
        <v>1700</v>
      </c>
      <c r="F1620" s="1151" t="s">
        <v>8188</v>
      </c>
      <c r="G1620" s="759" t="s">
        <v>8189</v>
      </c>
      <c r="H1620" s="1021" t="s">
        <v>4534</v>
      </c>
      <c r="I1620" s="1021" t="s">
        <v>4287</v>
      </c>
      <c r="J1620" s="1150" t="s">
        <v>4422</v>
      </c>
      <c r="K1620" s="1152">
        <v>2</v>
      </c>
      <c r="L1620" s="1151">
        <v>12</v>
      </c>
      <c r="M1620" s="1164">
        <v>20400</v>
      </c>
      <c r="N1620" s="1151">
        <v>1</v>
      </c>
      <c r="O1620" s="1152">
        <v>6</v>
      </c>
      <c r="P1620" s="1180">
        <v>10200</v>
      </c>
    </row>
    <row r="1621" spans="1:16" ht="22.5" x14ac:dyDescent="0.2">
      <c r="A1621" s="1179" t="s">
        <v>3949</v>
      </c>
      <c r="B1621" s="1149" t="s">
        <v>13070</v>
      </c>
      <c r="C1621" s="1149" t="s">
        <v>65</v>
      </c>
      <c r="D1621" s="1150" t="s">
        <v>7441</v>
      </c>
      <c r="E1621" s="1164">
        <v>1900</v>
      </c>
      <c r="F1621" s="1151" t="s">
        <v>8190</v>
      </c>
      <c r="G1621" s="759" t="s">
        <v>8191</v>
      </c>
      <c r="H1621" s="1021" t="s">
        <v>4422</v>
      </c>
      <c r="I1621" s="1021" t="s">
        <v>4287</v>
      </c>
      <c r="J1621" s="1150" t="s">
        <v>8192</v>
      </c>
      <c r="K1621" s="1152">
        <v>2</v>
      </c>
      <c r="L1621" s="1151">
        <v>12</v>
      </c>
      <c r="M1621" s="1164">
        <v>22800</v>
      </c>
      <c r="N1621" s="1151">
        <v>1</v>
      </c>
      <c r="O1621" s="1152">
        <v>6</v>
      </c>
      <c r="P1621" s="1180">
        <v>11400</v>
      </c>
    </row>
    <row r="1622" spans="1:16" ht="22.5" x14ac:dyDescent="0.2">
      <c r="A1622" s="1179" t="s">
        <v>3949</v>
      </c>
      <c r="B1622" s="1149" t="s">
        <v>13070</v>
      </c>
      <c r="C1622" s="1149" t="s">
        <v>65</v>
      </c>
      <c r="D1622" s="1150" t="s">
        <v>8193</v>
      </c>
      <c r="E1622" s="1164">
        <v>4500</v>
      </c>
      <c r="F1622" s="1151" t="s">
        <v>8194</v>
      </c>
      <c r="G1622" s="759" t="s">
        <v>8195</v>
      </c>
      <c r="H1622" s="1021" t="s">
        <v>5496</v>
      </c>
      <c r="I1622" s="1021" t="s">
        <v>7159</v>
      </c>
      <c r="J1622" s="1150" t="s">
        <v>5496</v>
      </c>
      <c r="K1622" s="1152">
        <v>2</v>
      </c>
      <c r="L1622" s="1151">
        <v>12</v>
      </c>
      <c r="M1622" s="1164">
        <v>54000</v>
      </c>
      <c r="N1622" s="1151">
        <v>1</v>
      </c>
      <c r="O1622" s="1152">
        <v>6</v>
      </c>
      <c r="P1622" s="1180">
        <v>27000</v>
      </c>
    </row>
    <row r="1623" spans="1:16" x14ac:dyDescent="0.2">
      <c r="A1623" s="1179" t="s">
        <v>3949</v>
      </c>
      <c r="B1623" s="1149" t="s">
        <v>13070</v>
      </c>
      <c r="C1623" s="1149" t="s">
        <v>65</v>
      </c>
      <c r="D1623" s="1150" t="s">
        <v>7013</v>
      </c>
      <c r="E1623" s="1164">
        <v>1700</v>
      </c>
      <c r="F1623" s="1151" t="s">
        <v>8196</v>
      </c>
      <c r="G1623" s="759" t="s">
        <v>8197</v>
      </c>
      <c r="H1623" s="1021" t="s">
        <v>7286</v>
      </c>
      <c r="I1623" s="1021" t="s">
        <v>4287</v>
      </c>
      <c r="J1623" s="1150" t="s">
        <v>7099</v>
      </c>
      <c r="K1623" s="1152">
        <v>6</v>
      </c>
      <c r="L1623" s="1151">
        <v>12</v>
      </c>
      <c r="M1623" s="1164">
        <v>20400</v>
      </c>
      <c r="N1623" s="1151"/>
      <c r="O1623" s="1152"/>
      <c r="P1623" s="1180"/>
    </row>
    <row r="1624" spans="1:16" x14ac:dyDescent="0.2">
      <c r="A1624" s="1179" t="s">
        <v>3949</v>
      </c>
      <c r="B1624" s="1149" t="s">
        <v>13070</v>
      </c>
      <c r="C1624" s="1149" t="s">
        <v>65</v>
      </c>
      <c r="D1624" s="1150" t="s">
        <v>7228</v>
      </c>
      <c r="E1624" s="1164">
        <v>1900</v>
      </c>
      <c r="F1624" s="1151" t="s">
        <v>8198</v>
      </c>
      <c r="G1624" s="759" t="s">
        <v>8199</v>
      </c>
      <c r="H1624" s="1021" t="s">
        <v>8200</v>
      </c>
      <c r="I1624" s="1021" t="s">
        <v>4287</v>
      </c>
      <c r="J1624" s="1150" t="s">
        <v>8201</v>
      </c>
      <c r="K1624" s="1152">
        <v>2</v>
      </c>
      <c r="L1624" s="1151">
        <v>12</v>
      </c>
      <c r="M1624" s="1164">
        <v>22800</v>
      </c>
      <c r="N1624" s="1151">
        <v>1</v>
      </c>
      <c r="O1624" s="1152">
        <v>6</v>
      </c>
      <c r="P1624" s="1180">
        <v>9626.66</v>
      </c>
    </row>
    <row r="1625" spans="1:16" x14ac:dyDescent="0.2">
      <c r="A1625" s="1179" t="s">
        <v>3949</v>
      </c>
      <c r="B1625" s="1149" t="s">
        <v>13070</v>
      </c>
      <c r="C1625" s="1149" t="s">
        <v>65</v>
      </c>
      <c r="D1625" s="1150" t="s">
        <v>8091</v>
      </c>
      <c r="E1625" s="1164">
        <v>2100</v>
      </c>
      <c r="F1625" s="1151" t="s">
        <v>8202</v>
      </c>
      <c r="G1625" s="759" t="s">
        <v>8203</v>
      </c>
      <c r="H1625" s="1021" t="s">
        <v>8204</v>
      </c>
      <c r="I1625" s="1021" t="s">
        <v>4274</v>
      </c>
      <c r="J1625" s="1150" t="s">
        <v>4914</v>
      </c>
      <c r="K1625" s="1152">
        <v>2</v>
      </c>
      <c r="L1625" s="1151">
        <v>12</v>
      </c>
      <c r="M1625" s="1164">
        <v>25200</v>
      </c>
      <c r="N1625" s="1151">
        <v>1</v>
      </c>
      <c r="O1625" s="1152">
        <v>6</v>
      </c>
      <c r="P1625" s="1180">
        <v>12600</v>
      </c>
    </row>
    <row r="1626" spans="1:16" x14ac:dyDescent="0.2">
      <c r="A1626" s="1179" t="s">
        <v>3949</v>
      </c>
      <c r="B1626" s="1149" t="s">
        <v>13070</v>
      </c>
      <c r="C1626" s="1149" t="s">
        <v>65</v>
      </c>
      <c r="D1626" s="1150" t="s">
        <v>7228</v>
      </c>
      <c r="E1626" s="1164">
        <v>1900</v>
      </c>
      <c r="F1626" s="1151" t="s">
        <v>8205</v>
      </c>
      <c r="G1626" s="759" t="s">
        <v>8206</v>
      </c>
      <c r="H1626" s="1021" t="s">
        <v>7706</v>
      </c>
      <c r="I1626" s="1021" t="s">
        <v>4274</v>
      </c>
      <c r="J1626" s="1150" t="s">
        <v>7706</v>
      </c>
      <c r="K1626" s="1152">
        <v>2</v>
      </c>
      <c r="L1626" s="1151">
        <v>12</v>
      </c>
      <c r="M1626" s="1164">
        <v>22800</v>
      </c>
      <c r="N1626" s="1151">
        <v>1</v>
      </c>
      <c r="O1626" s="1152">
        <v>6</v>
      </c>
      <c r="P1626" s="1180">
        <v>11400</v>
      </c>
    </row>
    <row r="1627" spans="1:16" ht="22.5" x14ac:dyDescent="0.2">
      <c r="A1627" s="1179" t="s">
        <v>3949</v>
      </c>
      <c r="B1627" s="1149" t="s">
        <v>13070</v>
      </c>
      <c r="C1627" s="1149" t="s">
        <v>65</v>
      </c>
      <c r="D1627" s="1150" t="s">
        <v>7021</v>
      </c>
      <c r="E1627" s="1164">
        <v>1750</v>
      </c>
      <c r="F1627" s="1151" t="s">
        <v>8207</v>
      </c>
      <c r="G1627" s="759" t="s">
        <v>8208</v>
      </c>
      <c r="H1627" s="1021" t="s">
        <v>8209</v>
      </c>
      <c r="I1627" s="1021" t="s">
        <v>4274</v>
      </c>
      <c r="J1627" s="1150" t="s">
        <v>8209</v>
      </c>
      <c r="K1627" s="1152">
        <v>4</v>
      </c>
      <c r="L1627" s="1151">
        <v>12</v>
      </c>
      <c r="M1627" s="1164">
        <v>21000</v>
      </c>
      <c r="N1627" s="1151"/>
      <c r="O1627" s="1152"/>
      <c r="P1627" s="1180"/>
    </row>
    <row r="1628" spans="1:16" x14ac:dyDescent="0.2">
      <c r="A1628" s="1179" t="s">
        <v>3949</v>
      </c>
      <c r="B1628" s="1149" t="s">
        <v>13070</v>
      </c>
      <c r="C1628" s="1149" t="s">
        <v>65</v>
      </c>
      <c r="D1628" s="1150" t="s">
        <v>7490</v>
      </c>
      <c r="E1628" s="1164">
        <v>1500</v>
      </c>
      <c r="F1628" s="1151" t="s">
        <v>8210</v>
      </c>
      <c r="G1628" s="759" t="s">
        <v>8211</v>
      </c>
      <c r="H1628" s="1021" t="s">
        <v>22</v>
      </c>
      <c r="I1628" s="1021" t="s">
        <v>22</v>
      </c>
      <c r="J1628" s="1150" t="s">
        <v>22</v>
      </c>
      <c r="K1628" s="1152">
        <v>2</v>
      </c>
      <c r="L1628" s="1151">
        <v>12</v>
      </c>
      <c r="M1628" s="1164">
        <v>18000</v>
      </c>
      <c r="N1628" s="1151">
        <v>1</v>
      </c>
      <c r="O1628" s="1152">
        <v>6</v>
      </c>
      <c r="P1628" s="1180">
        <v>9000</v>
      </c>
    </row>
    <row r="1629" spans="1:16" ht="22.5" x14ac:dyDescent="0.2">
      <c r="A1629" s="1179" t="s">
        <v>3949</v>
      </c>
      <c r="B1629" s="1149" t="s">
        <v>13070</v>
      </c>
      <c r="C1629" s="1149" t="s">
        <v>65</v>
      </c>
      <c r="D1629" s="1150" t="s">
        <v>7013</v>
      </c>
      <c r="E1629" s="1164">
        <v>1700</v>
      </c>
      <c r="F1629" s="1151" t="s">
        <v>8212</v>
      </c>
      <c r="G1629" s="759" t="s">
        <v>8213</v>
      </c>
      <c r="H1629" s="1021" t="s">
        <v>4470</v>
      </c>
      <c r="I1629" s="1021" t="s">
        <v>4287</v>
      </c>
      <c r="J1629" s="1150" t="s">
        <v>4470</v>
      </c>
      <c r="K1629" s="1152">
        <v>2</v>
      </c>
      <c r="L1629" s="1151">
        <v>12</v>
      </c>
      <c r="M1629" s="1164">
        <v>20400</v>
      </c>
      <c r="N1629" s="1151">
        <v>1</v>
      </c>
      <c r="O1629" s="1152">
        <v>6</v>
      </c>
      <c r="P1629" s="1180">
        <v>10200</v>
      </c>
    </row>
    <row r="1630" spans="1:16" ht="22.5" x14ac:dyDescent="0.2">
      <c r="A1630" s="1179" t="s">
        <v>3949</v>
      </c>
      <c r="B1630" s="1149" t="s">
        <v>13070</v>
      </c>
      <c r="C1630" s="1149" t="s">
        <v>65</v>
      </c>
      <c r="D1630" s="1150" t="s">
        <v>8214</v>
      </c>
      <c r="E1630" s="1164">
        <v>8000</v>
      </c>
      <c r="F1630" s="1151" t="s">
        <v>8215</v>
      </c>
      <c r="G1630" s="759" t="s">
        <v>8216</v>
      </c>
      <c r="H1630" s="1021" t="s">
        <v>7977</v>
      </c>
      <c r="I1630" s="1021" t="s">
        <v>4309</v>
      </c>
      <c r="J1630" s="1150" t="s">
        <v>8217</v>
      </c>
      <c r="K1630" s="1152">
        <v>2</v>
      </c>
      <c r="L1630" s="1151">
        <v>12</v>
      </c>
      <c r="M1630" s="1164">
        <v>96000</v>
      </c>
      <c r="N1630" s="1151">
        <v>1</v>
      </c>
      <c r="O1630" s="1152">
        <v>6</v>
      </c>
      <c r="P1630" s="1180">
        <v>48000</v>
      </c>
    </row>
    <row r="1631" spans="1:16" x14ac:dyDescent="0.2">
      <c r="A1631" s="1179" t="s">
        <v>3949</v>
      </c>
      <c r="B1631" s="1149" t="s">
        <v>13070</v>
      </c>
      <c r="C1631" s="1149" t="s">
        <v>65</v>
      </c>
      <c r="D1631" s="1150" t="s">
        <v>8218</v>
      </c>
      <c r="E1631" s="1164">
        <v>2500</v>
      </c>
      <c r="F1631" s="1151" t="s">
        <v>8219</v>
      </c>
      <c r="G1631" s="759" t="s">
        <v>8220</v>
      </c>
      <c r="H1631" s="1021" t="s">
        <v>7247</v>
      </c>
      <c r="I1631" s="1021" t="s">
        <v>4287</v>
      </c>
      <c r="J1631" s="1150" t="s">
        <v>7660</v>
      </c>
      <c r="K1631" s="1152">
        <v>4</v>
      </c>
      <c r="L1631" s="1151">
        <v>12</v>
      </c>
      <c r="M1631" s="1164">
        <v>30000</v>
      </c>
      <c r="N1631" s="1151">
        <v>1</v>
      </c>
      <c r="O1631" s="1152">
        <v>6</v>
      </c>
      <c r="P1631" s="1180">
        <v>15000</v>
      </c>
    </row>
    <row r="1632" spans="1:16" x14ac:dyDescent="0.2">
      <c r="A1632" s="1179" t="s">
        <v>3949</v>
      </c>
      <c r="B1632" s="1149" t="s">
        <v>13070</v>
      </c>
      <c r="C1632" s="1149" t="s">
        <v>65</v>
      </c>
      <c r="D1632" s="1150" t="s">
        <v>7490</v>
      </c>
      <c r="E1632" s="1164">
        <v>1500</v>
      </c>
      <c r="F1632" s="1151" t="s">
        <v>8221</v>
      </c>
      <c r="G1632" s="759" t="s">
        <v>8222</v>
      </c>
      <c r="H1632" s="1021" t="s">
        <v>22</v>
      </c>
      <c r="I1632" s="1021" t="s">
        <v>22</v>
      </c>
      <c r="J1632" s="1150" t="s">
        <v>22</v>
      </c>
      <c r="K1632" s="1152">
        <v>2</v>
      </c>
      <c r="L1632" s="1151">
        <v>12</v>
      </c>
      <c r="M1632" s="1164">
        <v>18000</v>
      </c>
      <c r="N1632" s="1151">
        <v>1</v>
      </c>
      <c r="O1632" s="1152">
        <v>6</v>
      </c>
      <c r="P1632" s="1180">
        <v>9000</v>
      </c>
    </row>
    <row r="1633" spans="1:16" x14ac:dyDescent="0.2">
      <c r="A1633" s="1179" t="s">
        <v>3949</v>
      </c>
      <c r="B1633" s="1149" t="s">
        <v>13070</v>
      </c>
      <c r="C1633" s="1149" t="s">
        <v>65</v>
      </c>
      <c r="D1633" s="1150" t="s">
        <v>8223</v>
      </c>
      <c r="E1633" s="1164">
        <v>4000</v>
      </c>
      <c r="F1633" s="1151" t="s">
        <v>8224</v>
      </c>
      <c r="G1633" s="759" t="s">
        <v>8225</v>
      </c>
      <c r="H1633" s="1021" t="s">
        <v>7047</v>
      </c>
      <c r="I1633" s="1021" t="s">
        <v>7159</v>
      </c>
      <c r="J1633" s="1150" t="s">
        <v>7170</v>
      </c>
      <c r="K1633" s="1152">
        <v>2</v>
      </c>
      <c r="L1633" s="1151">
        <v>12</v>
      </c>
      <c r="M1633" s="1164">
        <v>48000</v>
      </c>
      <c r="N1633" s="1151">
        <v>1</v>
      </c>
      <c r="O1633" s="1152">
        <v>6</v>
      </c>
      <c r="P1633" s="1180">
        <v>24000</v>
      </c>
    </row>
    <row r="1634" spans="1:16" ht="22.5" x14ac:dyDescent="0.2">
      <c r="A1634" s="1179" t="s">
        <v>3949</v>
      </c>
      <c r="B1634" s="1149" t="s">
        <v>13070</v>
      </c>
      <c r="C1634" s="1149" t="s">
        <v>65</v>
      </c>
      <c r="D1634" s="1150" t="s">
        <v>8226</v>
      </c>
      <c r="E1634" s="1164">
        <v>1900</v>
      </c>
      <c r="F1634" s="1151" t="s">
        <v>8227</v>
      </c>
      <c r="G1634" s="759" t="s">
        <v>8228</v>
      </c>
      <c r="H1634" s="1021" t="s">
        <v>5073</v>
      </c>
      <c r="I1634" s="1021" t="s">
        <v>4274</v>
      </c>
      <c r="J1634" s="1150" t="s">
        <v>5073</v>
      </c>
      <c r="K1634" s="1152">
        <v>2</v>
      </c>
      <c r="L1634" s="1151">
        <v>12</v>
      </c>
      <c r="M1634" s="1164">
        <v>22800</v>
      </c>
      <c r="N1634" s="1151">
        <v>1</v>
      </c>
      <c r="O1634" s="1152">
        <v>6</v>
      </c>
      <c r="P1634" s="1180">
        <v>11400</v>
      </c>
    </row>
    <row r="1635" spans="1:16" ht="22.5" x14ac:dyDescent="0.2">
      <c r="A1635" s="1179" t="s">
        <v>3949</v>
      </c>
      <c r="B1635" s="1149" t="s">
        <v>13070</v>
      </c>
      <c r="C1635" s="1149" t="s">
        <v>65</v>
      </c>
      <c r="D1635" s="1150" t="s">
        <v>7094</v>
      </c>
      <c r="E1635" s="1164">
        <v>1700</v>
      </c>
      <c r="F1635" s="1151" t="s">
        <v>8229</v>
      </c>
      <c r="G1635" s="759" t="s">
        <v>8230</v>
      </c>
      <c r="H1635" s="1021" t="s">
        <v>8231</v>
      </c>
      <c r="I1635" s="1021" t="s">
        <v>4287</v>
      </c>
      <c r="J1635" s="1150" t="s">
        <v>8232</v>
      </c>
      <c r="K1635" s="1152">
        <v>4</v>
      </c>
      <c r="L1635" s="1151">
        <v>12</v>
      </c>
      <c r="M1635" s="1164">
        <v>20400</v>
      </c>
      <c r="N1635" s="1151">
        <v>1</v>
      </c>
      <c r="O1635" s="1152">
        <v>6</v>
      </c>
      <c r="P1635" s="1180">
        <v>10200</v>
      </c>
    </row>
    <row r="1636" spans="1:16" ht="22.5" x14ac:dyDescent="0.2">
      <c r="A1636" s="1179" t="s">
        <v>3949</v>
      </c>
      <c r="B1636" s="1149" t="s">
        <v>13070</v>
      </c>
      <c r="C1636" s="1149" t="s">
        <v>65</v>
      </c>
      <c r="D1636" s="1150" t="s">
        <v>7058</v>
      </c>
      <c r="E1636" s="1164">
        <v>1900</v>
      </c>
      <c r="F1636" s="1151" t="s">
        <v>8233</v>
      </c>
      <c r="G1636" s="759" t="s">
        <v>8234</v>
      </c>
      <c r="H1636" s="1021" t="s">
        <v>8235</v>
      </c>
      <c r="I1636" s="1021" t="s">
        <v>7074</v>
      </c>
      <c r="J1636" s="1150" t="s">
        <v>8235</v>
      </c>
      <c r="K1636" s="1152">
        <v>2</v>
      </c>
      <c r="L1636" s="1151">
        <v>12</v>
      </c>
      <c r="M1636" s="1164">
        <v>22800</v>
      </c>
      <c r="N1636" s="1151">
        <v>1</v>
      </c>
      <c r="O1636" s="1152">
        <v>6</v>
      </c>
      <c r="P1636" s="1180">
        <v>11400</v>
      </c>
    </row>
    <row r="1637" spans="1:16" x14ac:dyDescent="0.2">
      <c r="A1637" s="1179" t="s">
        <v>3949</v>
      </c>
      <c r="B1637" s="1149" t="s">
        <v>13070</v>
      </c>
      <c r="C1637" s="1149" t="s">
        <v>65</v>
      </c>
      <c r="D1637" s="1150" t="s">
        <v>7040</v>
      </c>
      <c r="E1637" s="1164">
        <v>2200</v>
      </c>
      <c r="F1637" s="1151" t="s">
        <v>8236</v>
      </c>
      <c r="G1637" s="759" t="s">
        <v>8237</v>
      </c>
      <c r="H1637" s="1021" t="s">
        <v>4422</v>
      </c>
      <c r="I1637" s="1021" t="s">
        <v>4287</v>
      </c>
      <c r="J1637" s="1150" t="s">
        <v>4422</v>
      </c>
      <c r="K1637" s="1152">
        <v>2</v>
      </c>
      <c r="L1637" s="1151">
        <v>12</v>
      </c>
      <c r="M1637" s="1164">
        <v>26400</v>
      </c>
      <c r="N1637" s="1151">
        <v>1</v>
      </c>
      <c r="O1637" s="1152">
        <v>6</v>
      </c>
      <c r="P1637" s="1180">
        <v>13200</v>
      </c>
    </row>
    <row r="1638" spans="1:16" x14ac:dyDescent="0.2">
      <c r="A1638" s="1179" t="s">
        <v>3949</v>
      </c>
      <c r="B1638" s="1149" t="s">
        <v>13070</v>
      </c>
      <c r="C1638" s="1149" t="s">
        <v>65</v>
      </c>
      <c r="D1638" s="1150" t="s">
        <v>7048</v>
      </c>
      <c r="E1638" s="1164">
        <v>1900</v>
      </c>
      <c r="F1638" s="1151" t="s">
        <v>8238</v>
      </c>
      <c r="G1638" s="759" t="s">
        <v>8239</v>
      </c>
      <c r="H1638" s="1021" t="s">
        <v>4239</v>
      </c>
      <c r="I1638" s="1021" t="s">
        <v>4274</v>
      </c>
      <c r="J1638" s="1150" t="s">
        <v>4235</v>
      </c>
      <c r="K1638" s="1152">
        <v>4</v>
      </c>
      <c r="L1638" s="1151">
        <v>12</v>
      </c>
      <c r="M1638" s="1164">
        <v>22800</v>
      </c>
      <c r="N1638" s="1151">
        <v>1</v>
      </c>
      <c r="O1638" s="1152">
        <v>6</v>
      </c>
      <c r="P1638" s="1180">
        <v>11273.33</v>
      </c>
    </row>
    <row r="1639" spans="1:16" ht="22.5" x14ac:dyDescent="0.2">
      <c r="A1639" s="1179" t="s">
        <v>3949</v>
      </c>
      <c r="B1639" s="1149" t="s">
        <v>13070</v>
      </c>
      <c r="C1639" s="1149" t="s">
        <v>65</v>
      </c>
      <c r="D1639" s="1150" t="s">
        <v>7441</v>
      </c>
      <c r="E1639" s="1164">
        <v>1900</v>
      </c>
      <c r="F1639" s="1151" t="s">
        <v>8240</v>
      </c>
      <c r="G1639" s="759" t="s">
        <v>8241</v>
      </c>
      <c r="H1639" s="1021" t="s">
        <v>4226</v>
      </c>
      <c r="I1639" s="1021" t="s">
        <v>4287</v>
      </c>
      <c r="J1639" s="1150" t="s">
        <v>4226</v>
      </c>
      <c r="K1639" s="1152">
        <v>2</v>
      </c>
      <c r="L1639" s="1151">
        <v>12</v>
      </c>
      <c r="M1639" s="1164">
        <v>22800</v>
      </c>
      <c r="N1639" s="1151">
        <v>1</v>
      </c>
      <c r="O1639" s="1152">
        <v>6</v>
      </c>
      <c r="P1639" s="1180">
        <v>11400</v>
      </c>
    </row>
    <row r="1640" spans="1:16" ht="22.5" x14ac:dyDescent="0.2">
      <c r="A1640" s="1179" t="s">
        <v>3949</v>
      </c>
      <c r="B1640" s="1149" t="s">
        <v>13070</v>
      </c>
      <c r="C1640" s="1149" t="s">
        <v>65</v>
      </c>
      <c r="D1640" s="1150" t="s">
        <v>7228</v>
      </c>
      <c r="E1640" s="1164">
        <v>1900</v>
      </c>
      <c r="F1640" s="1151" t="s">
        <v>8242</v>
      </c>
      <c r="G1640" s="759" t="s">
        <v>8243</v>
      </c>
      <c r="H1640" s="1021" t="s">
        <v>8244</v>
      </c>
      <c r="I1640" s="1021" t="s">
        <v>4287</v>
      </c>
      <c r="J1640" s="1150" t="s">
        <v>8245</v>
      </c>
      <c r="K1640" s="1152">
        <v>2</v>
      </c>
      <c r="L1640" s="1151">
        <v>12</v>
      </c>
      <c r="M1640" s="1164">
        <v>22800</v>
      </c>
      <c r="N1640" s="1151"/>
      <c r="O1640" s="1152"/>
      <c r="P1640" s="1180"/>
    </row>
    <row r="1641" spans="1:16" x14ac:dyDescent="0.2">
      <c r="A1641" s="1179" t="s">
        <v>3949</v>
      </c>
      <c r="B1641" s="1149" t="s">
        <v>13070</v>
      </c>
      <c r="C1641" s="1149" t="s">
        <v>65</v>
      </c>
      <c r="D1641" s="1150" t="s">
        <v>7136</v>
      </c>
      <c r="E1641" s="1164">
        <v>1600</v>
      </c>
      <c r="F1641" s="1151" t="s">
        <v>8246</v>
      </c>
      <c r="G1641" s="759" t="s">
        <v>8247</v>
      </c>
      <c r="H1641" s="1021" t="s">
        <v>22</v>
      </c>
      <c r="I1641" s="1021" t="s">
        <v>22</v>
      </c>
      <c r="J1641" s="1150" t="s">
        <v>22</v>
      </c>
      <c r="K1641" s="1152">
        <v>2</v>
      </c>
      <c r="L1641" s="1151">
        <v>12</v>
      </c>
      <c r="M1641" s="1164">
        <v>19200</v>
      </c>
      <c r="N1641" s="1151">
        <v>1</v>
      </c>
      <c r="O1641" s="1152">
        <v>6</v>
      </c>
      <c r="P1641" s="1180">
        <v>9600</v>
      </c>
    </row>
    <row r="1642" spans="1:16" x14ac:dyDescent="0.2">
      <c r="A1642" s="1179" t="s">
        <v>3949</v>
      </c>
      <c r="B1642" s="1149" t="s">
        <v>13070</v>
      </c>
      <c r="C1642" s="1149" t="s">
        <v>65</v>
      </c>
      <c r="D1642" s="1150" t="s">
        <v>7228</v>
      </c>
      <c r="E1642" s="1164">
        <v>1900</v>
      </c>
      <c r="F1642" s="1151" t="s">
        <v>8248</v>
      </c>
      <c r="G1642" s="759" t="s">
        <v>8249</v>
      </c>
      <c r="H1642" s="1021" t="s">
        <v>4452</v>
      </c>
      <c r="I1642" s="1021" t="s">
        <v>4287</v>
      </c>
      <c r="J1642" s="1150" t="s">
        <v>4453</v>
      </c>
      <c r="K1642" s="1152">
        <v>2</v>
      </c>
      <c r="L1642" s="1151">
        <v>12</v>
      </c>
      <c r="M1642" s="1164">
        <v>22800</v>
      </c>
      <c r="N1642" s="1151">
        <v>1</v>
      </c>
      <c r="O1642" s="1152">
        <v>6</v>
      </c>
      <c r="P1642" s="1180">
        <v>11400</v>
      </c>
    </row>
    <row r="1643" spans="1:16" ht="22.5" x14ac:dyDescent="0.2">
      <c r="A1643" s="1179" t="s">
        <v>3949</v>
      </c>
      <c r="B1643" s="1149" t="s">
        <v>13070</v>
      </c>
      <c r="C1643" s="1149" t="s">
        <v>65</v>
      </c>
      <c r="D1643" s="1150" t="s">
        <v>7040</v>
      </c>
      <c r="E1643" s="1164">
        <v>2200</v>
      </c>
      <c r="F1643" s="1151" t="s">
        <v>8250</v>
      </c>
      <c r="G1643" s="759" t="s">
        <v>8251</v>
      </c>
      <c r="H1643" s="1021" t="s">
        <v>8252</v>
      </c>
      <c r="I1643" s="1021" t="s">
        <v>4309</v>
      </c>
      <c r="J1643" s="1150" t="s">
        <v>8253</v>
      </c>
      <c r="K1643" s="1152">
        <v>2</v>
      </c>
      <c r="L1643" s="1151">
        <v>12</v>
      </c>
      <c r="M1643" s="1164">
        <v>26400</v>
      </c>
      <c r="N1643" s="1151">
        <v>1</v>
      </c>
      <c r="O1643" s="1152">
        <v>6</v>
      </c>
      <c r="P1643" s="1180">
        <v>13200</v>
      </c>
    </row>
    <row r="1644" spans="1:16" x14ac:dyDescent="0.2">
      <c r="A1644" s="1179" t="s">
        <v>3949</v>
      </c>
      <c r="B1644" s="1149" t="s">
        <v>13070</v>
      </c>
      <c r="C1644" s="1149" t="s">
        <v>65</v>
      </c>
      <c r="D1644" s="1150" t="s">
        <v>7013</v>
      </c>
      <c r="E1644" s="1164">
        <v>1700</v>
      </c>
      <c r="F1644" s="1151" t="s">
        <v>8254</v>
      </c>
      <c r="G1644" s="759" t="s">
        <v>8255</v>
      </c>
      <c r="H1644" s="1021" t="s">
        <v>6050</v>
      </c>
      <c r="I1644" s="1021" t="s">
        <v>4287</v>
      </c>
      <c r="J1644" s="1150" t="s">
        <v>7812</v>
      </c>
      <c r="K1644" s="1152">
        <v>2</v>
      </c>
      <c r="L1644" s="1151">
        <v>5</v>
      </c>
      <c r="M1644" s="1164">
        <v>8500</v>
      </c>
      <c r="N1644" s="1151"/>
      <c r="O1644" s="1152"/>
      <c r="P1644" s="1180"/>
    </row>
    <row r="1645" spans="1:16" x14ac:dyDescent="0.2">
      <c r="A1645" s="1179" t="s">
        <v>3949</v>
      </c>
      <c r="B1645" s="1149" t="s">
        <v>13070</v>
      </c>
      <c r="C1645" s="1149" t="s">
        <v>65</v>
      </c>
      <c r="D1645" s="1150" t="s">
        <v>7013</v>
      </c>
      <c r="E1645" s="1164">
        <v>1700</v>
      </c>
      <c r="F1645" s="1151" t="s">
        <v>8256</v>
      </c>
      <c r="G1645" s="759" t="s">
        <v>8257</v>
      </c>
      <c r="H1645" s="1021" t="s">
        <v>7286</v>
      </c>
      <c r="I1645" s="1021" t="s">
        <v>4287</v>
      </c>
      <c r="J1645" s="1150" t="s">
        <v>7099</v>
      </c>
      <c r="K1645" s="1152">
        <v>2</v>
      </c>
      <c r="L1645" s="1151">
        <v>12</v>
      </c>
      <c r="M1645" s="1164">
        <v>20400</v>
      </c>
      <c r="N1645" s="1151">
        <v>1</v>
      </c>
      <c r="O1645" s="1152">
        <v>6</v>
      </c>
      <c r="P1645" s="1180">
        <v>10200</v>
      </c>
    </row>
    <row r="1646" spans="1:16" ht="22.5" x14ac:dyDescent="0.2">
      <c r="A1646" s="1179" t="s">
        <v>3949</v>
      </c>
      <c r="B1646" s="1149" t="s">
        <v>13070</v>
      </c>
      <c r="C1646" s="1149" t="s">
        <v>65</v>
      </c>
      <c r="D1646" s="1150" t="s">
        <v>7686</v>
      </c>
      <c r="E1646" s="1164">
        <v>2700</v>
      </c>
      <c r="F1646" s="1151" t="s">
        <v>8258</v>
      </c>
      <c r="G1646" s="759" t="s">
        <v>8259</v>
      </c>
      <c r="H1646" s="1021" t="s">
        <v>4470</v>
      </c>
      <c r="I1646" s="1021" t="s">
        <v>4287</v>
      </c>
      <c r="J1646" s="1150" t="s">
        <v>4470</v>
      </c>
      <c r="K1646" s="1152">
        <v>2</v>
      </c>
      <c r="L1646" s="1151">
        <v>12</v>
      </c>
      <c r="M1646" s="1164">
        <v>32400</v>
      </c>
      <c r="N1646" s="1151">
        <v>1</v>
      </c>
      <c r="O1646" s="1152">
        <v>6</v>
      </c>
      <c r="P1646" s="1180">
        <v>16200</v>
      </c>
    </row>
    <row r="1647" spans="1:16" x14ac:dyDescent="0.2">
      <c r="A1647" s="1179" t="s">
        <v>3949</v>
      </c>
      <c r="B1647" s="1149" t="s">
        <v>13070</v>
      </c>
      <c r="C1647" s="1149" t="s">
        <v>65</v>
      </c>
      <c r="D1647" s="1150" t="s">
        <v>8260</v>
      </c>
      <c r="E1647" s="1164">
        <v>3500</v>
      </c>
      <c r="F1647" s="1151" t="s">
        <v>8261</v>
      </c>
      <c r="G1647" s="759" t="s">
        <v>8262</v>
      </c>
      <c r="H1647" s="1021" t="s">
        <v>4239</v>
      </c>
      <c r="I1647" s="1021" t="s">
        <v>4287</v>
      </c>
      <c r="J1647" s="1150" t="s">
        <v>4235</v>
      </c>
      <c r="K1647" s="1152">
        <v>2</v>
      </c>
      <c r="L1647" s="1151">
        <v>7</v>
      </c>
      <c r="M1647" s="1164">
        <v>24500</v>
      </c>
      <c r="N1647" s="1151">
        <v>1</v>
      </c>
      <c r="O1647" s="1152">
        <v>6</v>
      </c>
      <c r="P1647" s="1180">
        <v>24000</v>
      </c>
    </row>
    <row r="1648" spans="1:16" x14ac:dyDescent="0.2">
      <c r="A1648" s="1179" t="s">
        <v>3949</v>
      </c>
      <c r="B1648" s="1149" t="s">
        <v>13070</v>
      </c>
      <c r="C1648" s="1149" t="s">
        <v>65</v>
      </c>
      <c r="D1648" s="1150" t="s">
        <v>8263</v>
      </c>
      <c r="E1648" s="1164">
        <v>4000</v>
      </c>
      <c r="F1648" s="1151" t="s">
        <v>8261</v>
      </c>
      <c r="G1648" s="759" t="s">
        <v>8262</v>
      </c>
      <c r="H1648" s="1021" t="s">
        <v>4239</v>
      </c>
      <c r="I1648" s="1021" t="s">
        <v>4287</v>
      </c>
      <c r="J1648" s="1150" t="s">
        <v>4235</v>
      </c>
      <c r="K1648" s="1152">
        <v>2</v>
      </c>
      <c r="L1648" s="1151">
        <v>7</v>
      </c>
      <c r="M1648" s="1164">
        <v>20133.32</v>
      </c>
      <c r="N1648" s="1151"/>
      <c r="O1648" s="1152"/>
      <c r="P1648" s="1180"/>
    </row>
    <row r="1649" spans="1:16" x14ac:dyDescent="0.2">
      <c r="A1649" s="1179" t="s">
        <v>3949</v>
      </c>
      <c r="B1649" s="1149" t="s">
        <v>13070</v>
      </c>
      <c r="C1649" s="1149" t="s">
        <v>65</v>
      </c>
      <c r="D1649" s="1150" t="s">
        <v>7058</v>
      </c>
      <c r="E1649" s="1164">
        <v>1900</v>
      </c>
      <c r="F1649" s="1151" t="s">
        <v>8264</v>
      </c>
      <c r="G1649" s="759" t="s">
        <v>8265</v>
      </c>
      <c r="H1649" s="1021" t="s">
        <v>4422</v>
      </c>
      <c r="I1649" s="1021" t="s">
        <v>4287</v>
      </c>
      <c r="J1649" s="1150" t="s">
        <v>4423</v>
      </c>
      <c r="K1649" s="1152">
        <v>2</v>
      </c>
      <c r="L1649" s="1151">
        <v>12</v>
      </c>
      <c r="M1649" s="1164">
        <v>22800</v>
      </c>
      <c r="N1649" s="1151">
        <v>1</v>
      </c>
      <c r="O1649" s="1152">
        <v>6</v>
      </c>
      <c r="P1649" s="1180">
        <v>11400</v>
      </c>
    </row>
    <row r="1650" spans="1:16" x14ac:dyDescent="0.2">
      <c r="A1650" s="1179" t="s">
        <v>3949</v>
      </c>
      <c r="B1650" s="1149" t="s">
        <v>13070</v>
      </c>
      <c r="C1650" s="1149" t="s">
        <v>65</v>
      </c>
      <c r="D1650" s="1150" t="s">
        <v>8266</v>
      </c>
      <c r="E1650" s="1164">
        <v>1900</v>
      </c>
      <c r="F1650" s="1151" t="s">
        <v>8267</v>
      </c>
      <c r="G1650" s="759" t="s">
        <v>8268</v>
      </c>
      <c r="H1650" s="1021" t="s">
        <v>4239</v>
      </c>
      <c r="I1650" s="1021" t="s">
        <v>4287</v>
      </c>
      <c r="J1650" s="1150" t="s">
        <v>4235</v>
      </c>
      <c r="K1650" s="1152">
        <v>2</v>
      </c>
      <c r="L1650" s="1151">
        <v>12</v>
      </c>
      <c r="M1650" s="1164">
        <v>22800</v>
      </c>
      <c r="N1650" s="1151">
        <v>1</v>
      </c>
      <c r="O1650" s="1152">
        <v>6</v>
      </c>
      <c r="P1650" s="1180">
        <v>11400</v>
      </c>
    </row>
    <row r="1651" spans="1:16" x14ac:dyDescent="0.2">
      <c r="A1651" s="1179" t="s">
        <v>3949</v>
      </c>
      <c r="B1651" s="1149" t="s">
        <v>13070</v>
      </c>
      <c r="C1651" s="1149" t="s">
        <v>65</v>
      </c>
      <c r="D1651" s="1150" t="s">
        <v>8269</v>
      </c>
      <c r="E1651" s="1164">
        <v>3000</v>
      </c>
      <c r="F1651" s="1151" t="s">
        <v>8270</v>
      </c>
      <c r="G1651" s="759" t="s">
        <v>8271</v>
      </c>
      <c r="H1651" s="1021" t="s">
        <v>4239</v>
      </c>
      <c r="I1651" s="1021" t="s">
        <v>4287</v>
      </c>
      <c r="J1651" s="1150" t="s">
        <v>4235</v>
      </c>
      <c r="K1651" s="1152">
        <v>2</v>
      </c>
      <c r="L1651" s="1151">
        <v>12</v>
      </c>
      <c r="M1651" s="1164">
        <v>36000</v>
      </c>
      <c r="N1651" s="1151">
        <v>1</v>
      </c>
      <c r="O1651" s="1152">
        <v>6</v>
      </c>
      <c r="P1651" s="1180">
        <v>18000</v>
      </c>
    </row>
    <row r="1652" spans="1:16" x14ac:dyDescent="0.2">
      <c r="A1652" s="1179" t="s">
        <v>3949</v>
      </c>
      <c r="B1652" s="1149" t="s">
        <v>13070</v>
      </c>
      <c r="C1652" s="1149" t="s">
        <v>65</v>
      </c>
      <c r="D1652" s="1150" t="s">
        <v>7228</v>
      </c>
      <c r="E1652" s="1164">
        <v>1900</v>
      </c>
      <c r="F1652" s="1151" t="s">
        <v>8272</v>
      </c>
      <c r="G1652" s="759" t="s">
        <v>8273</v>
      </c>
      <c r="H1652" s="1021" t="s">
        <v>4422</v>
      </c>
      <c r="I1652" s="1021" t="s">
        <v>4287</v>
      </c>
      <c r="J1652" s="1150" t="s">
        <v>4422</v>
      </c>
      <c r="K1652" s="1152">
        <v>2</v>
      </c>
      <c r="L1652" s="1151">
        <v>12</v>
      </c>
      <c r="M1652" s="1164">
        <v>22800</v>
      </c>
      <c r="N1652" s="1151">
        <v>1</v>
      </c>
      <c r="O1652" s="1152">
        <v>6</v>
      </c>
      <c r="P1652" s="1180">
        <v>11400</v>
      </c>
    </row>
    <row r="1653" spans="1:16" x14ac:dyDescent="0.2">
      <c r="A1653" s="1179" t="s">
        <v>3949</v>
      </c>
      <c r="B1653" s="1149" t="s">
        <v>13070</v>
      </c>
      <c r="C1653" s="1149" t="s">
        <v>65</v>
      </c>
      <c r="D1653" s="1150" t="s">
        <v>8274</v>
      </c>
      <c r="E1653" s="1164">
        <v>2500</v>
      </c>
      <c r="F1653" s="1151" t="s">
        <v>8275</v>
      </c>
      <c r="G1653" s="759" t="s">
        <v>8276</v>
      </c>
      <c r="H1653" s="1021" t="s">
        <v>4239</v>
      </c>
      <c r="I1653" s="1021" t="s">
        <v>4287</v>
      </c>
      <c r="J1653" s="1150" t="s">
        <v>4235</v>
      </c>
      <c r="K1653" s="1152">
        <v>2</v>
      </c>
      <c r="L1653" s="1151">
        <v>12</v>
      </c>
      <c r="M1653" s="1164">
        <v>30000</v>
      </c>
      <c r="N1653" s="1151">
        <v>1</v>
      </c>
      <c r="O1653" s="1152">
        <v>6</v>
      </c>
      <c r="P1653" s="1180">
        <v>15000</v>
      </c>
    </row>
    <row r="1654" spans="1:16" x14ac:dyDescent="0.2">
      <c r="A1654" s="1179" t="s">
        <v>3949</v>
      </c>
      <c r="B1654" s="1149" t="s">
        <v>13070</v>
      </c>
      <c r="C1654" s="1149" t="s">
        <v>65</v>
      </c>
      <c r="D1654" s="1150" t="s">
        <v>8277</v>
      </c>
      <c r="E1654" s="1164">
        <v>3900</v>
      </c>
      <c r="F1654" s="1151" t="s">
        <v>8278</v>
      </c>
      <c r="G1654" s="759" t="s">
        <v>8279</v>
      </c>
      <c r="H1654" s="1021" t="s">
        <v>7103</v>
      </c>
      <c r="I1654" s="1021" t="s">
        <v>4274</v>
      </c>
      <c r="J1654" s="1150" t="s">
        <v>8280</v>
      </c>
      <c r="K1654" s="1152">
        <v>2</v>
      </c>
      <c r="L1654" s="1151">
        <v>12</v>
      </c>
      <c r="M1654" s="1164">
        <v>46800</v>
      </c>
      <c r="N1654" s="1151">
        <v>1</v>
      </c>
      <c r="O1654" s="1152">
        <v>6</v>
      </c>
      <c r="P1654" s="1180">
        <v>23400</v>
      </c>
    </row>
    <row r="1655" spans="1:16" x14ac:dyDescent="0.2">
      <c r="A1655" s="1179" t="s">
        <v>3949</v>
      </c>
      <c r="B1655" s="1149" t="s">
        <v>13070</v>
      </c>
      <c r="C1655" s="1149" t="s">
        <v>65</v>
      </c>
      <c r="D1655" s="1150" t="s">
        <v>7040</v>
      </c>
      <c r="E1655" s="1164">
        <v>2200</v>
      </c>
      <c r="F1655" s="1151" t="s">
        <v>8281</v>
      </c>
      <c r="G1655" s="759" t="s">
        <v>8282</v>
      </c>
      <c r="H1655" s="1021" t="s">
        <v>4267</v>
      </c>
      <c r="I1655" s="1021" t="s">
        <v>4287</v>
      </c>
      <c r="J1655" s="1150" t="s">
        <v>4838</v>
      </c>
      <c r="K1655" s="1152">
        <v>2</v>
      </c>
      <c r="L1655" s="1151">
        <v>12</v>
      </c>
      <c r="M1655" s="1164">
        <v>26400</v>
      </c>
      <c r="N1655" s="1151">
        <v>1</v>
      </c>
      <c r="O1655" s="1152">
        <v>6</v>
      </c>
      <c r="P1655" s="1180">
        <v>13200</v>
      </c>
    </row>
    <row r="1656" spans="1:16" x14ac:dyDescent="0.2">
      <c r="A1656" s="1179" t="s">
        <v>3949</v>
      </c>
      <c r="B1656" s="1149" t="s">
        <v>13070</v>
      </c>
      <c r="C1656" s="1149" t="s">
        <v>65</v>
      </c>
      <c r="D1656" s="1150" t="s">
        <v>8120</v>
      </c>
      <c r="E1656" s="1164">
        <v>1800</v>
      </c>
      <c r="F1656" s="1151" t="s">
        <v>8283</v>
      </c>
      <c r="G1656" s="759" t="s">
        <v>8284</v>
      </c>
      <c r="H1656" s="1021" t="s">
        <v>4239</v>
      </c>
      <c r="I1656" s="1021" t="s">
        <v>4274</v>
      </c>
      <c r="J1656" s="1150" t="s">
        <v>4235</v>
      </c>
      <c r="K1656" s="1152">
        <v>2</v>
      </c>
      <c r="L1656" s="1151">
        <v>12</v>
      </c>
      <c r="M1656" s="1164">
        <v>21600</v>
      </c>
      <c r="N1656" s="1151">
        <v>1</v>
      </c>
      <c r="O1656" s="1152">
        <v>6</v>
      </c>
      <c r="P1656" s="1180">
        <v>10800</v>
      </c>
    </row>
    <row r="1657" spans="1:16" x14ac:dyDescent="0.2">
      <c r="A1657" s="1179" t="s">
        <v>3949</v>
      </c>
      <c r="B1657" s="1149" t="s">
        <v>13070</v>
      </c>
      <c r="C1657" s="1149" t="s">
        <v>65</v>
      </c>
      <c r="D1657" s="1150" t="s">
        <v>7026</v>
      </c>
      <c r="E1657" s="1164">
        <v>1600</v>
      </c>
      <c r="F1657" s="1151" t="s">
        <v>8285</v>
      </c>
      <c r="G1657" s="759" t="s">
        <v>8286</v>
      </c>
      <c r="H1657" s="1021" t="s">
        <v>22</v>
      </c>
      <c r="I1657" s="1021" t="s">
        <v>22</v>
      </c>
      <c r="J1657" s="1150" t="s">
        <v>22</v>
      </c>
      <c r="K1657" s="1152">
        <v>2</v>
      </c>
      <c r="L1657" s="1151">
        <v>12</v>
      </c>
      <c r="M1657" s="1164">
        <v>19200</v>
      </c>
      <c r="N1657" s="1151">
        <v>1</v>
      </c>
      <c r="O1657" s="1152">
        <v>6</v>
      </c>
      <c r="P1657" s="1180">
        <v>9600</v>
      </c>
    </row>
    <row r="1658" spans="1:16" x14ac:dyDescent="0.2">
      <c r="A1658" s="1179" t="s">
        <v>3949</v>
      </c>
      <c r="B1658" s="1149" t="s">
        <v>13070</v>
      </c>
      <c r="C1658" s="1149" t="s">
        <v>65</v>
      </c>
      <c r="D1658" s="1150" t="s">
        <v>8287</v>
      </c>
      <c r="E1658" s="1164">
        <v>2500</v>
      </c>
      <c r="F1658" s="1151" t="s">
        <v>8288</v>
      </c>
      <c r="G1658" s="759" t="s">
        <v>8289</v>
      </c>
      <c r="H1658" s="1021" t="s">
        <v>4239</v>
      </c>
      <c r="I1658" s="1021" t="s">
        <v>4287</v>
      </c>
      <c r="J1658" s="1150" t="s">
        <v>4235</v>
      </c>
      <c r="K1658" s="1152">
        <v>2</v>
      </c>
      <c r="L1658" s="1151">
        <v>12</v>
      </c>
      <c r="M1658" s="1164">
        <v>30000</v>
      </c>
      <c r="N1658" s="1151">
        <v>1</v>
      </c>
      <c r="O1658" s="1152">
        <v>6</v>
      </c>
      <c r="P1658" s="1180">
        <v>15000</v>
      </c>
    </row>
    <row r="1659" spans="1:16" ht="22.5" x14ac:dyDescent="0.2">
      <c r="A1659" s="1179" t="s">
        <v>3949</v>
      </c>
      <c r="B1659" s="1149" t="s">
        <v>13070</v>
      </c>
      <c r="C1659" s="1149" t="s">
        <v>65</v>
      </c>
      <c r="D1659" s="1150" t="s">
        <v>7186</v>
      </c>
      <c r="E1659" s="1164">
        <v>3400</v>
      </c>
      <c r="F1659" s="1151" t="s">
        <v>8290</v>
      </c>
      <c r="G1659" s="759" t="s">
        <v>8291</v>
      </c>
      <c r="H1659" s="1021" t="s">
        <v>5667</v>
      </c>
      <c r="I1659" s="1021" t="s">
        <v>7315</v>
      </c>
      <c r="J1659" s="1150" t="s">
        <v>5667</v>
      </c>
      <c r="K1659" s="1152">
        <v>2</v>
      </c>
      <c r="L1659" s="1151">
        <v>12</v>
      </c>
      <c r="M1659" s="1164">
        <v>40800</v>
      </c>
      <c r="N1659" s="1151">
        <v>1</v>
      </c>
      <c r="O1659" s="1152">
        <v>6</v>
      </c>
      <c r="P1659" s="1180">
        <v>20400</v>
      </c>
    </row>
    <row r="1660" spans="1:16" x14ac:dyDescent="0.2">
      <c r="A1660" s="1179" t="s">
        <v>3949</v>
      </c>
      <c r="B1660" s="1149" t="s">
        <v>13070</v>
      </c>
      <c r="C1660" s="1149" t="s">
        <v>65</v>
      </c>
      <c r="D1660" s="1150" t="s">
        <v>7228</v>
      </c>
      <c r="E1660" s="1164">
        <v>1900</v>
      </c>
      <c r="F1660" s="1151" t="s">
        <v>8292</v>
      </c>
      <c r="G1660" s="759" t="s">
        <v>8293</v>
      </c>
      <c r="H1660" s="1021" t="s">
        <v>4452</v>
      </c>
      <c r="I1660" s="1021" t="s">
        <v>4287</v>
      </c>
      <c r="J1660" s="1150" t="s">
        <v>7946</v>
      </c>
      <c r="K1660" s="1152">
        <v>2</v>
      </c>
      <c r="L1660" s="1151">
        <v>12</v>
      </c>
      <c r="M1660" s="1164">
        <v>22800</v>
      </c>
      <c r="N1660" s="1151">
        <v>1</v>
      </c>
      <c r="O1660" s="1152">
        <v>6</v>
      </c>
      <c r="P1660" s="1180">
        <v>11400</v>
      </c>
    </row>
    <row r="1661" spans="1:16" ht="22.5" x14ac:dyDescent="0.2">
      <c r="A1661" s="1179" t="s">
        <v>3949</v>
      </c>
      <c r="B1661" s="1149" t="s">
        <v>13070</v>
      </c>
      <c r="C1661" s="1149" t="s">
        <v>65</v>
      </c>
      <c r="D1661" s="1150" t="s">
        <v>7013</v>
      </c>
      <c r="E1661" s="1164">
        <v>1700</v>
      </c>
      <c r="F1661" s="1151" t="s">
        <v>8294</v>
      </c>
      <c r="G1661" s="759" t="s">
        <v>8295</v>
      </c>
      <c r="H1661" s="1021" t="s">
        <v>6050</v>
      </c>
      <c r="I1661" s="1021" t="s">
        <v>4287</v>
      </c>
      <c r="J1661" s="1150" t="s">
        <v>8296</v>
      </c>
      <c r="K1661" s="1152">
        <v>2</v>
      </c>
      <c r="L1661" s="1151">
        <v>12</v>
      </c>
      <c r="M1661" s="1164">
        <v>20400</v>
      </c>
      <c r="N1661" s="1151">
        <v>1</v>
      </c>
      <c r="O1661" s="1152">
        <v>6</v>
      </c>
      <c r="P1661" s="1180">
        <v>10200</v>
      </c>
    </row>
    <row r="1662" spans="1:16" x14ac:dyDescent="0.2">
      <c r="A1662" s="1179" t="s">
        <v>3949</v>
      </c>
      <c r="B1662" s="1149" t="s">
        <v>13070</v>
      </c>
      <c r="C1662" s="1149" t="s">
        <v>65</v>
      </c>
      <c r="D1662" s="1150" t="s">
        <v>7013</v>
      </c>
      <c r="E1662" s="1164">
        <v>1700</v>
      </c>
      <c r="F1662" s="1151" t="s">
        <v>8297</v>
      </c>
      <c r="G1662" s="759" t="s">
        <v>8298</v>
      </c>
      <c r="H1662" s="1021" t="s">
        <v>6050</v>
      </c>
      <c r="I1662" s="1021" t="s">
        <v>4287</v>
      </c>
      <c r="J1662" s="1150" t="s">
        <v>6050</v>
      </c>
      <c r="K1662" s="1152">
        <v>2</v>
      </c>
      <c r="L1662" s="1151">
        <v>12</v>
      </c>
      <c r="M1662" s="1164">
        <v>20400</v>
      </c>
      <c r="N1662" s="1151">
        <v>1</v>
      </c>
      <c r="O1662" s="1152">
        <v>6</v>
      </c>
      <c r="P1662" s="1180">
        <v>10200</v>
      </c>
    </row>
    <row r="1663" spans="1:16" ht="22.5" x14ac:dyDescent="0.2">
      <c r="A1663" s="1179" t="s">
        <v>3949</v>
      </c>
      <c r="B1663" s="1149" t="s">
        <v>13070</v>
      </c>
      <c r="C1663" s="1149" t="s">
        <v>65</v>
      </c>
      <c r="D1663" s="1150" t="s">
        <v>7013</v>
      </c>
      <c r="E1663" s="1164">
        <v>1700</v>
      </c>
      <c r="F1663" s="1151" t="s">
        <v>8299</v>
      </c>
      <c r="G1663" s="759" t="s">
        <v>8300</v>
      </c>
      <c r="H1663" s="1021" t="s">
        <v>4257</v>
      </c>
      <c r="I1663" s="1021" t="s">
        <v>4274</v>
      </c>
      <c r="J1663" s="1150" t="s">
        <v>4257</v>
      </c>
      <c r="K1663" s="1152">
        <v>2</v>
      </c>
      <c r="L1663" s="1151">
        <v>12</v>
      </c>
      <c r="M1663" s="1164">
        <v>20400</v>
      </c>
      <c r="N1663" s="1151">
        <v>1</v>
      </c>
      <c r="O1663" s="1152">
        <v>6</v>
      </c>
      <c r="P1663" s="1180">
        <v>10200</v>
      </c>
    </row>
    <row r="1664" spans="1:16" ht="22.5" x14ac:dyDescent="0.2">
      <c r="A1664" s="1179" t="s">
        <v>3949</v>
      </c>
      <c r="B1664" s="1149" t="s">
        <v>13070</v>
      </c>
      <c r="C1664" s="1149" t="s">
        <v>65</v>
      </c>
      <c r="D1664" s="1150" t="s">
        <v>7021</v>
      </c>
      <c r="E1664" s="1164">
        <v>1750</v>
      </c>
      <c r="F1664" s="1151" t="s">
        <v>8301</v>
      </c>
      <c r="G1664" s="759" t="s">
        <v>8302</v>
      </c>
      <c r="H1664" s="1021" t="s">
        <v>8303</v>
      </c>
      <c r="I1664" s="1021" t="s">
        <v>7025</v>
      </c>
      <c r="J1664" s="1150" t="s">
        <v>8303</v>
      </c>
      <c r="K1664" s="1152">
        <v>4</v>
      </c>
      <c r="L1664" s="1151">
        <v>12</v>
      </c>
      <c r="M1664" s="1164">
        <v>21000</v>
      </c>
      <c r="N1664" s="1151">
        <v>1</v>
      </c>
      <c r="O1664" s="1152">
        <v>6</v>
      </c>
      <c r="P1664" s="1180">
        <v>10500</v>
      </c>
    </row>
    <row r="1665" spans="1:16" ht="22.5" x14ac:dyDescent="0.2">
      <c r="A1665" s="1179" t="s">
        <v>3949</v>
      </c>
      <c r="B1665" s="1149" t="s">
        <v>13070</v>
      </c>
      <c r="C1665" s="1149" t="s">
        <v>65</v>
      </c>
      <c r="D1665" s="1150" t="s">
        <v>8304</v>
      </c>
      <c r="E1665" s="1164">
        <v>2500</v>
      </c>
      <c r="F1665" s="1151" t="s">
        <v>8305</v>
      </c>
      <c r="G1665" s="759" t="s">
        <v>8306</v>
      </c>
      <c r="H1665" s="1021" t="s">
        <v>4239</v>
      </c>
      <c r="I1665" s="1021" t="s">
        <v>4287</v>
      </c>
      <c r="J1665" s="1150" t="s">
        <v>4235</v>
      </c>
      <c r="K1665" s="1152">
        <v>2</v>
      </c>
      <c r="L1665" s="1151">
        <v>12</v>
      </c>
      <c r="M1665" s="1164">
        <v>30000</v>
      </c>
      <c r="N1665" s="1151">
        <v>1</v>
      </c>
      <c r="O1665" s="1152">
        <v>6</v>
      </c>
      <c r="P1665" s="1180">
        <v>15000</v>
      </c>
    </row>
    <row r="1666" spans="1:16" ht="22.5" x14ac:dyDescent="0.2">
      <c r="A1666" s="1179" t="s">
        <v>3949</v>
      </c>
      <c r="B1666" s="1149" t="s">
        <v>13070</v>
      </c>
      <c r="C1666" s="1149" t="s">
        <v>65</v>
      </c>
      <c r="D1666" s="1150" t="s">
        <v>7021</v>
      </c>
      <c r="E1666" s="1164">
        <v>1750</v>
      </c>
      <c r="F1666" s="1151" t="s">
        <v>8307</v>
      </c>
      <c r="G1666" s="759" t="s">
        <v>8308</v>
      </c>
      <c r="H1666" s="1021" t="s">
        <v>8309</v>
      </c>
      <c r="I1666" s="1021" t="s">
        <v>7159</v>
      </c>
      <c r="J1666" s="1150" t="s">
        <v>8310</v>
      </c>
      <c r="K1666" s="1152">
        <v>4</v>
      </c>
      <c r="L1666" s="1151">
        <v>12</v>
      </c>
      <c r="M1666" s="1164">
        <v>21000</v>
      </c>
      <c r="N1666" s="1151">
        <v>1</v>
      </c>
      <c r="O1666" s="1152">
        <v>6</v>
      </c>
      <c r="P1666" s="1180">
        <v>10500</v>
      </c>
    </row>
    <row r="1667" spans="1:16" x14ac:dyDescent="0.2">
      <c r="A1667" s="1179" t="s">
        <v>3949</v>
      </c>
      <c r="B1667" s="1149" t="s">
        <v>13070</v>
      </c>
      <c r="C1667" s="1149" t="s">
        <v>65</v>
      </c>
      <c r="D1667" s="1150" t="s">
        <v>7048</v>
      </c>
      <c r="E1667" s="1164">
        <v>1900</v>
      </c>
      <c r="F1667" s="1151" t="s">
        <v>8311</v>
      </c>
      <c r="G1667" s="759" t="s">
        <v>8312</v>
      </c>
      <c r="H1667" s="1021" t="s">
        <v>7286</v>
      </c>
      <c r="I1667" s="1021" t="s">
        <v>4287</v>
      </c>
      <c r="J1667" s="1150" t="s">
        <v>8313</v>
      </c>
      <c r="K1667" s="1152">
        <v>4</v>
      </c>
      <c r="L1667" s="1151">
        <v>12</v>
      </c>
      <c r="M1667" s="1164">
        <v>22800</v>
      </c>
      <c r="N1667" s="1151"/>
      <c r="O1667" s="1152"/>
      <c r="P1667" s="1180"/>
    </row>
    <row r="1668" spans="1:16" x14ac:dyDescent="0.2">
      <c r="A1668" s="1179" t="s">
        <v>3949</v>
      </c>
      <c r="B1668" s="1149" t="s">
        <v>13070</v>
      </c>
      <c r="C1668" s="1149" t="s">
        <v>65</v>
      </c>
      <c r="D1668" s="1150" t="s">
        <v>7053</v>
      </c>
      <c r="E1668" s="1164">
        <v>1700</v>
      </c>
      <c r="F1668" s="1151" t="s">
        <v>8314</v>
      </c>
      <c r="G1668" s="759" t="s">
        <v>8315</v>
      </c>
      <c r="H1668" s="1021" t="s">
        <v>4239</v>
      </c>
      <c r="I1668" s="1021" t="s">
        <v>4287</v>
      </c>
      <c r="J1668" s="1150" t="s">
        <v>4235</v>
      </c>
      <c r="K1668" s="1152">
        <v>2</v>
      </c>
      <c r="L1668" s="1151">
        <v>12</v>
      </c>
      <c r="M1668" s="1164">
        <v>16633.330000000002</v>
      </c>
      <c r="N1668" s="1151">
        <v>1</v>
      </c>
      <c r="O1668" s="1152">
        <v>6</v>
      </c>
      <c r="P1668" s="1180">
        <v>10200</v>
      </c>
    </row>
    <row r="1669" spans="1:16" x14ac:dyDescent="0.2">
      <c r="A1669" s="1179" t="s">
        <v>3949</v>
      </c>
      <c r="B1669" s="1149" t="s">
        <v>13070</v>
      </c>
      <c r="C1669" s="1149" t="s">
        <v>65</v>
      </c>
      <c r="D1669" s="1150" t="s">
        <v>7013</v>
      </c>
      <c r="E1669" s="1164">
        <v>1700</v>
      </c>
      <c r="F1669" s="1151" t="s">
        <v>8316</v>
      </c>
      <c r="G1669" s="759" t="s">
        <v>8317</v>
      </c>
      <c r="H1669" s="1021" t="s">
        <v>8318</v>
      </c>
      <c r="I1669" s="1021" t="s">
        <v>4287</v>
      </c>
      <c r="J1669" s="1150" t="s">
        <v>8232</v>
      </c>
      <c r="K1669" s="1152">
        <v>2</v>
      </c>
      <c r="L1669" s="1151">
        <v>12</v>
      </c>
      <c r="M1669" s="1164">
        <v>20400</v>
      </c>
      <c r="N1669" s="1151">
        <v>1</v>
      </c>
      <c r="O1669" s="1152">
        <v>6</v>
      </c>
      <c r="P1669" s="1180">
        <v>10200</v>
      </c>
    </row>
    <row r="1670" spans="1:16" x14ac:dyDescent="0.2">
      <c r="A1670" s="1179" t="s">
        <v>3949</v>
      </c>
      <c r="B1670" s="1149" t="s">
        <v>13070</v>
      </c>
      <c r="C1670" s="1149" t="s">
        <v>65</v>
      </c>
      <c r="D1670" s="1150" t="s">
        <v>7094</v>
      </c>
      <c r="E1670" s="1164">
        <v>1700</v>
      </c>
      <c r="F1670" s="1151" t="s">
        <v>8319</v>
      </c>
      <c r="G1670" s="759" t="s">
        <v>8320</v>
      </c>
      <c r="H1670" s="1021" t="s">
        <v>7247</v>
      </c>
      <c r="I1670" s="1021" t="s">
        <v>7025</v>
      </c>
      <c r="J1670" s="1150" t="s">
        <v>7247</v>
      </c>
      <c r="K1670" s="1152">
        <v>4</v>
      </c>
      <c r="L1670" s="1151">
        <v>12</v>
      </c>
      <c r="M1670" s="1164">
        <v>20400</v>
      </c>
      <c r="N1670" s="1151">
        <v>1</v>
      </c>
      <c r="O1670" s="1152">
        <v>6</v>
      </c>
      <c r="P1670" s="1180">
        <v>10200</v>
      </c>
    </row>
    <row r="1671" spans="1:16" x14ac:dyDescent="0.2">
      <c r="A1671" s="1179" t="s">
        <v>3949</v>
      </c>
      <c r="B1671" s="1149" t="s">
        <v>13070</v>
      </c>
      <c r="C1671" s="1149" t="s">
        <v>65</v>
      </c>
      <c r="D1671" s="1150" t="s">
        <v>7040</v>
      </c>
      <c r="E1671" s="1164">
        <v>2200</v>
      </c>
      <c r="F1671" s="1151" t="s">
        <v>8321</v>
      </c>
      <c r="G1671" s="759" t="s">
        <v>8322</v>
      </c>
      <c r="H1671" s="1021" t="s">
        <v>7247</v>
      </c>
      <c r="I1671" s="1021" t="s">
        <v>4287</v>
      </c>
      <c r="J1671" s="1150" t="s">
        <v>7247</v>
      </c>
      <c r="K1671" s="1152">
        <v>2</v>
      </c>
      <c r="L1671" s="1151">
        <v>12</v>
      </c>
      <c r="M1671" s="1164">
        <v>26400</v>
      </c>
      <c r="N1671" s="1151"/>
      <c r="O1671" s="1152"/>
      <c r="P1671" s="1180"/>
    </row>
    <row r="1672" spans="1:16" x14ac:dyDescent="0.2">
      <c r="A1672" s="1179" t="s">
        <v>3949</v>
      </c>
      <c r="B1672" s="1149" t="s">
        <v>13070</v>
      </c>
      <c r="C1672" s="1149" t="s">
        <v>65</v>
      </c>
      <c r="D1672" s="1150" t="s">
        <v>7228</v>
      </c>
      <c r="E1672" s="1164">
        <v>1900</v>
      </c>
      <c r="F1672" s="1151" t="s">
        <v>8323</v>
      </c>
      <c r="G1672" s="759" t="s">
        <v>8324</v>
      </c>
      <c r="H1672" s="1021" t="s">
        <v>8325</v>
      </c>
      <c r="I1672" s="1021" t="s">
        <v>4287</v>
      </c>
      <c r="J1672" s="1150" t="s">
        <v>8326</v>
      </c>
      <c r="K1672" s="1152">
        <v>2</v>
      </c>
      <c r="L1672" s="1151">
        <v>12</v>
      </c>
      <c r="M1672" s="1164">
        <v>22800</v>
      </c>
      <c r="N1672" s="1151">
        <v>1</v>
      </c>
      <c r="O1672" s="1152">
        <v>6</v>
      </c>
      <c r="P1672" s="1180">
        <v>11400</v>
      </c>
    </row>
    <row r="1673" spans="1:16" x14ac:dyDescent="0.2">
      <c r="A1673" s="1179" t="s">
        <v>3949</v>
      </c>
      <c r="B1673" s="1149" t="s">
        <v>13070</v>
      </c>
      <c r="C1673" s="1149" t="s">
        <v>65</v>
      </c>
      <c r="D1673" s="1150" t="s">
        <v>8327</v>
      </c>
      <c r="E1673" s="1164">
        <v>4000</v>
      </c>
      <c r="F1673" s="1151" t="s">
        <v>8328</v>
      </c>
      <c r="G1673" s="759" t="s">
        <v>8329</v>
      </c>
      <c r="H1673" s="1021" t="s">
        <v>4197</v>
      </c>
      <c r="I1673" s="1021" t="s">
        <v>4197</v>
      </c>
      <c r="J1673" s="1150" t="s">
        <v>4197</v>
      </c>
      <c r="K1673" s="1152">
        <v>2</v>
      </c>
      <c r="L1673" s="1151">
        <v>12</v>
      </c>
      <c r="M1673" s="1164">
        <v>48000</v>
      </c>
      <c r="N1673" s="1151">
        <v>1</v>
      </c>
      <c r="O1673" s="1152">
        <v>6</v>
      </c>
      <c r="P1673" s="1180">
        <v>24000</v>
      </c>
    </row>
    <row r="1674" spans="1:16" x14ac:dyDescent="0.2">
      <c r="A1674" s="1179" t="s">
        <v>3949</v>
      </c>
      <c r="B1674" s="1149" t="s">
        <v>13070</v>
      </c>
      <c r="C1674" s="1149" t="s">
        <v>65</v>
      </c>
      <c r="D1674" s="1150" t="s">
        <v>8091</v>
      </c>
      <c r="E1674" s="1164">
        <v>2100</v>
      </c>
      <c r="F1674" s="1151" t="s">
        <v>8330</v>
      </c>
      <c r="G1674" s="759" t="s">
        <v>8331</v>
      </c>
      <c r="H1674" s="1021" t="s">
        <v>4211</v>
      </c>
      <c r="I1674" s="1021" t="s">
        <v>4274</v>
      </c>
      <c r="J1674" s="1150" t="s">
        <v>4211</v>
      </c>
      <c r="K1674" s="1152">
        <v>2</v>
      </c>
      <c r="L1674" s="1151">
        <v>12</v>
      </c>
      <c r="M1674" s="1164">
        <v>25200</v>
      </c>
      <c r="N1674" s="1151">
        <v>1</v>
      </c>
      <c r="O1674" s="1152">
        <v>6</v>
      </c>
      <c r="P1674" s="1180">
        <v>12600</v>
      </c>
    </row>
    <row r="1675" spans="1:16" x14ac:dyDescent="0.2">
      <c r="A1675" s="1179" t="s">
        <v>3949</v>
      </c>
      <c r="B1675" s="1149" t="s">
        <v>13070</v>
      </c>
      <c r="C1675" s="1149" t="s">
        <v>65</v>
      </c>
      <c r="D1675" s="1150" t="s">
        <v>7094</v>
      </c>
      <c r="E1675" s="1164">
        <v>1700</v>
      </c>
      <c r="F1675" s="1151" t="s">
        <v>8332</v>
      </c>
      <c r="G1675" s="759" t="s">
        <v>8333</v>
      </c>
      <c r="H1675" s="1021" t="s">
        <v>4197</v>
      </c>
      <c r="I1675" s="1021" t="s">
        <v>4197</v>
      </c>
      <c r="J1675" s="1150" t="s">
        <v>4197</v>
      </c>
      <c r="K1675" s="1152">
        <v>2</v>
      </c>
      <c r="L1675" s="1151">
        <v>6</v>
      </c>
      <c r="M1675" s="1164">
        <v>10200</v>
      </c>
      <c r="N1675" s="1151"/>
      <c r="O1675" s="1152"/>
      <c r="P1675" s="1180"/>
    </row>
    <row r="1676" spans="1:16" x14ac:dyDescent="0.2">
      <c r="A1676" s="1179" t="s">
        <v>3949</v>
      </c>
      <c r="B1676" s="1149" t="s">
        <v>13070</v>
      </c>
      <c r="C1676" s="1149" t="s">
        <v>65</v>
      </c>
      <c r="D1676" s="1150" t="s">
        <v>7281</v>
      </c>
      <c r="E1676" s="1164">
        <v>2900</v>
      </c>
      <c r="F1676" s="1151" t="s">
        <v>8334</v>
      </c>
      <c r="G1676" s="759" t="s">
        <v>8335</v>
      </c>
      <c r="H1676" s="1021" t="s">
        <v>4914</v>
      </c>
      <c r="I1676" s="1021" t="s">
        <v>4274</v>
      </c>
      <c r="J1676" s="1150" t="s">
        <v>8336</v>
      </c>
      <c r="K1676" s="1152">
        <v>2</v>
      </c>
      <c r="L1676" s="1151">
        <v>12</v>
      </c>
      <c r="M1676" s="1164">
        <v>34800</v>
      </c>
      <c r="N1676" s="1151">
        <v>1</v>
      </c>
      <c r="O1676" s="1152">
        <v>6</v>
      </c>
      <c r="P1676" s="1180">
        <v>17400</v>
      </c>
    </row>
    <row r="1677" spans="1:16" x14ac:dyDescent="0.2">
      <c r="A1677" s="1179" t="s">
        <v>3949</v>
      </c>
      <c r="B1677" s="1149" t="s">
        <v>13070</v>
      </c>
      <c r="C1677" s="1149" t="s">
        <v>65</v>
      </c>
      <c r="D1677" s="1150" t="s">
        <v>7013</v>
      </c>
      <c r="E1677" s="1164">
        <v>1700</v>
      </c>
      <c r="F1677" s="1151" t="s">
        <v>8337</v>
      </c>
      <c r="G1677" s="759" t="s">
        <v>8338</v>
      </c>
      <c r="H1677" s="1021" t="s">
        <v>7156</v>
      </c>
      <c r="I1677" s="1021" t="s">
        <v>4287</v>
      </c>
      <c r="J1677" s="1150" t="s">
        <v>8339</v>
      </c>
      <c r="K1677" s="1152">
        <v>2</v>
      </c>
      <c r="L1677" s="1151">
        <v>12</v>
      </c>
      <c r="M1677" s="1164">
        <v>20400</v>
      </c>
      <c r="N1677" s="1151"/>
      <c r="O1677" s="1152"/>
      <c r="P1677" s="1180"/>
    </row>
    <row r="1678" spans="1:16" x14ac:dyDescent="0.2">
      <c r="A1678" s="1179" t="s">
        <v>3949</v>
      </c>
      <c r="B1678" s="1149" t="s">
        <v>13070</v>
      </c>
      <c r="C1678" s="1149" t="s">
        <v>65</v>
      </c>
      <c r="D1678" s="1150" t="s">
        <v>7013</v>
      </c>
      <c r="E1678" s="1164">
        <v>1700</v>
      </c>
      <c r="F1678" s="1151" t="s">
        <v>8340</v>
      </c>
      <c r="G1678" s="759" t="s">
        <v>8341</v>
      </c>
      <c r="H1678" s="1021" t="s">
        <v>7246</v>
      </c>
      <c r="I1678" s="1021" t="s">
        <v>4287</v>
      </c>
      <c r="J1678" s="1150" t="s">
        <v>7247</v>
      </c>
      <c r="K1678" s="1152">
        <v>2</v>
      </c>
      <c r="L1678" s="1151">
        <v>12</v>
      </c>
      <c r="M1678" s="1164">
        <v>20400</v>
      </c>
      <c r="N1678" s="1151">
        <v>1</v>
      </c>
      <c r="O1678" s="1152">
        <v>6</v>
      </c>
      <c r="P1678" s="1180">
        <v>10200</v>
      </c>
    </row>
    <row r="1679" spans="1:16" x14ac:dyDescent="0.2">
      <c r="A1679" s="1179" t="s">
        <v>3949</v>
      </c>
      <c r="B1679" s="1149" t="s">
        <v>13070</v>
      </c>
      <c r="C1679" s="1149" t="s">
        <v>65</v>
      </c>
      <c r="D1679" s="1150" t="s">
        <v>7048</v>
      </c>
      <c r="E1679" s="1164">
        <v>1900</v>
      </c>
      <c r="F1679" s="1151" t="s">
        <v>8342</v>
      </c>
      <c r="G1679" s="759" t="s">
        <v>8343</v>
      </c>
      <c r="H1679" s="1021" t="s">
        <v>8344</v>
      </c>
      <c r="I1679" s="1021" t="s">
        <v>4274</v>
      </c>
      <c r="J1679" s="1150" t="s">
        <v>8344</v>
      </c>
      <c r="K1679" s="1152">
        <v>4</v>
      </c>
      <c r="L1679" s="1151">
        <v>12</v>
      </c>
      <c r="M1679" s="1164">
        <v>18113.330000000002</v>
      </c>
      <c r="N1679" s="1151"/>
      <c r="O1679" s="1152"/>
      <c r="P1679" s="1180"/>
    </row>
    <row r="1680" spans="1:16" x14ac:dyDescent="0.2">
      <c r="A1680" s="1179" t="s">
        <v>3949</v>
      </c>
      <c r="B1680" s="1149" t="s">
        <v>13070</v>
      </c>
      <c r="C1680" s="1149" t="s">
        <v>65</v>
      </c>
      <c r="D1680" s="1150" t="s">
        <v>7013</v>
      </c>
      <c r="E1680" s="1164">
        <v>1700</v>
      </c>
      <c r="F1680" s="1151" t="s">
        <v>8345</v>
      </c>
      <c r="G1680" s="759" t="s">
        <v>8346</v>
      </c>
      <c r="H1680" s="1021" t="s">
        <v>6050</v>
      </c>
      <c r="I1680" s="1021" t="s">
        <v>4287</v>
      </c>
      <c r="J1680" s="1150" t="s">
        <v>6050</v>
      </c>
      <c r="K1680" s="1152">
        <v>4</v>
      </c>
      <c r="L1680" s="1151">
        <v>12</v>
      </c>
      <c r="M1680" s="1164">
        <v>20400</v>
      </c>
      <c r="N1680" s="1151">
        <v>1</v>
      </c>
      <c r="O1680" s="1152">
        <v>6</v>
      </c>
      <c r="P1680" s="1180">
        <v>10200</v>
      </c>
    </row>
    <row r="1681" spans="1:16" x14ac:dyDescent="0.2">
      <c r="A1681" s="1179" t="s">
        <v>3949</v>
      </c>
      <c r="B1681" s="1149" t="s">
        <v>13070</v>
      </c>
      <c r="C1681" s="1149" t="s">
        <v>65</v>
      </c>
      <c r="D1681" s="1150" t="s">
        <v>7053</v>
      </c>
      <c r="E1681" s="1164">
        <v>1700</v>
      </c>
      <c r="F1681" s="1151" t="s">
        <v>8347</v>
      </c>
      <c r="G1681" s="759" t="s">
        <v>8348</v>
      </c>
      <c r="H1681" s="1021" t="s">
        <v>4197</v>
      </c>
      <c r="I1681" s="1021" t="s">
        <v>4197</v>
      </c>
      <c r="J1681" s="1150" t="s">
        <v>4197</v>
      </c>
      <c r="K1681" s="1152">
        <v>1</v>
      </c>
      <c r="L1681" s="1151">
        <v>1</v>
      </c>
      <c r="M1681" s="1164">
        <v>1700</v>
      </c>
      <c r="N1681" s="1151"/>
      <c r="O1681" s="1152"/>
      <c r="P1681" s="1180"/>
    </row>
    <row r="1682" spans="1:16" ht="22.5" x14ac:dyDescent="0.2">
      <c r="A1682" s="1179" t="s">
        <v>3949</v>
      </c>
      <c r="B1682" s="1149" t="s">
        <v>13070</v>
      </c>
      <c r="C1682" s="1149" t="s">
        <v>65</v>
      </c>
      <c r="D1682" s="1150" t="s">
        <v>7085</v>
      </c>
      <c r="E1682" s="1164">
        <v>1600</v>
      </c>
      <c r="F1682" s="1151" t="s">
        <v>8349</v>
      </c>
      <c r="G1682" s="759" t="s">
        <v>8350</v>
      </c>
      <c r="H1682" s="1021" t="s">
        <v>8351</v>
      </c>
      <c r="I1682" s="1021" t="s">
        <v>4274</v>
      </c>
      <c r="J1682" s="1150" t="s">
        <v>8351</v>
      </c>
      <c r="K1682" s="1152">
        <v>2</v>
      </c>
      <c r="L1682" s="1151">
        <v>12</v>
      </c>
      <c r="M1682" s="1164">
        <v>19200</v>
      </c>
      <c r="N1682" s="1151">
        <v>1</v>
      </c>
      <c r="O1682" s="1152">
        <v>6</v>
      </c>
      <c r="P1682" s="1180">
        <v>9600</v>
      </c>
    </row>
    <row r="1683" spans="1:16" x14ac:dyDescent="0.2">
      <c r="A1683" s="1179" t="s">
        <v>3949</v>
      </c>
      <c r="B1683" s="1149" t="s">
        <v>13070</v>
      </c>
      <c r="C1683" s="1149" t="s">
        <v>65</v>
      </c>
      <c r="D1683" s="1150" t="s">
        <v>7490</v>
      </c>
      <c r="E1683" s="1164">
        <v>1500</v>
      </c>
      <c r="F1683" s="1151" t="s">
        <v>8352</v>
      </c>
      <c r="G1683" s="759" t="s">
        <v>8353</v>
      </c>
      <c r="H1683" s="1021" t="s">
        <v>22</v>
      </c>
      <c r="I1683" s="1021" t="s">
        <v>22</v>
      </c>
      <c r="J1683" s="1150" t="s">
        <v>22</v>
      </c>
      <c r="K1683" s="1152">
        <v>2</v>
      </c>
      <c r="L1683" s="1151">
        <v>12</v>
      </c>
      <c r="M1683" s="1164">
        <v>18000</v>
      </c>
      <c r="N1683" s="1151">
        <v>1</v>
      </c>
      <c r="O1683" s="1152">
        <v>6</v>
      </c>
      <c r="P1683" s="1180">
        <v>9000</v>
      </c>
    </row>
    <row r="1684" spans="1:16" ht="22.5" x14ac:dyDescent="0.2">
      <c r="A1684" s="1179" t="s">
        <v>3949</v>
      </c>
      <c r="B1684" s="1149" t="s">
        <v>13070</v>
      </c>
      <c r="C1684" s="1149" t="s">
        <v>65</v>
      </c>
      <c r="D1684" s="1150" t="s">
        <v>7085</v>
      </c>
      <c r="E1684" s="1164">
        <v>1600</v>
      </c>
      <c r="F1684" s="1151" t="s">
        <v>8354</v>
      </c>
      <c r="G1684" s="759" t="s">
        <v>8355</v>
      </c>
      <c r="H1684" s="1021" t="s">
        <v>4470</v>
      </c>
      <c r="I1684" s="1021" t="s">
        <v>4287</v>
      </c>
      <c r="J1684" s="1150" t="s">
        <v>8356</v>
      </c>
      <c r="K1684" s="1152">
        <v>2</v>
      </c>
      <c r="L1684" s="1151">
        <v>12</v>
      </c>
      <c r="M1684" s="1164">
        <v>19200</v>
      </c>
      <c r="N1684" s="1151">
        <v>1</v>
      </c>
      <c r="O1684" s="1152">
        <v>6</v>
      </c>
      <c r="P1684" s="1180">
        <v>9600</v>
      </c>
    </row>
    <row r="1685" spans="1:16" x14ac:dyDescent="0.2">
      <c r="A1685" s="1179" t="s">
        <v>3949</v>
      </c>
      <c r="B1685" s="1149" t="s">
        <v>13070</v>
      </c>
      <c r="C1685" s="1149" t="s">
        <v>65</v>
      </c>
      <c r="D1685" s="1150" t="s">
        <v>7094</v>
      </c>
      <c r="E1685" s="1164">
        <v>1700</v>
      </c>
      <c r="F1685" s="1151" t="s">
        <v>8357</v>
      </c>
      <c r="G1685" s="759" t="s">
        <v>8358</v>
      </c>
      <c r="H1685" s="1021" t="s">
        <v>7378</v>
      </c>
      <c r="I1685" s="1021" t="s">
        <v>4274</v>
      </c>
      <c r="J1685" s="1150" t="s">
        <v>7378</v>
      </c>
      <c r="K1685" s="1152">
        <v>4</v>
      </c>
      <c r="L1685" s="1151">
        <v>12</v>
      </c>
      <c r="M1685" s="1164">
        <v>20400</v>
      </c>
      <c r="N1685" s="1151">
        <v>1</v>
      </c>
      <c r="O1685" s="1152">
        <v>6</v>
      </c>
      <c r="P1685" s="1180">
        <v>10200</v>
      </c>
    </row>
    <row r="1686" spans="1:16" x14ac:dyDescent="0.2">
      <c r="A1686" s="1179" t="s">
        <v>3949</v>
      </c>
      <c r="B1686" s="1149" t="s">
        <v>13070</v>
      </c>
      <c r="C1686" s="1149" t="s">
        <v>65</v>
      </c>
      <c r="D1686" s="1150" t="s">
        <v>7490</v>
      </c>
      <c r="E1686" s="1164">
        <v>1500</v>
      </c>
      <c r="F1686" s="1151" t="s">
        <v>8359</v>
      </c>
      <c r="G1686" s="759" t="s">
        <v>8360</v>
      </c>
      <c r="H1686" s="1021" t="s">
        <v>4197</v>
      </c>
      <c r="I1686" s="1021" t="s">
        <v>4197</v>
      </c>
      <c r="J1686" s="1150" t="s">
        <v>4197</v>
      </c>
      <c r="K1686" s="1152">
        <v>2</v>
      </c>
      <c r="L1686" s="1151">
        <v>5</v>
      </c>
      <c r="M1686" s="1164">
        <v>4600</v>
      </c>
      <c r="N1686" s="1151">
        <v>1</v>
      </c>
      <c r="O1686" s="1152">
        <v>6</v>
      </c>
      <c r="P1686" s="1180">
        <v>9000</v>
      </c>
    </row>
    <row r="1687" spans="1:16" ht="22.5" x14ac:dyDescent="0.2">
      <c r="A1687" s="1179" t="s">
        <v>3949</v>
      </c>
      <c r="B1687" s="1149" t="s">
        <v>13070</v>
      </c>
      <c r="C1687" s="1149" t="s">
        <v>65</v>
      </c>
      <c r="D1687" s="1150" t="s">
        <v>7053</v>
      </c>
      <c r="E1687" s="1164">
        <v>1700</v>
      </c>
      <c r="F1687" s="1151" t="s">
        <v>8361</v>
      </c>
      <c r="G1687" s="759" t="s">
        <v>8362</v>
      </c>
      <c r="H1687" s="1021" t="s">
        <v>4257</v>
      </c>
      <c r="I1687" s="1021" t="s">
        <v>4274</v>
      </c>
      <c r="J1687" s="1150" t="s">
        <v>4257</v>
      </c>
      <c r="K1687" s="1152">
        <v>2</v>
      </c>
      <c r="L1687" s="1151">
        <v>12</v>
      </c>
      <c r="M1687" s="1164">
        <v>20400</v>
      </c>
      <c r="N1687" s="1151"/>
      <c r="O1687" s="1152"/>
      <c r="P1687" s="1180"/>
    </row>
    <row r="1688" spans="1:16" x14ac:dyDescent="0.2">
      <c r="A1688" s="1179" t="s">
        <v>3949</v>
      </c>
      <c r="B1688" s="1149" t="s">
        <v>13070</v>
      </c>
      <c r="C1688" s="1149" t="s">
        <v>65</v>
      </c>
      <c r="D1688" s="1150" t="s">
        <v>7153</v>
      </c>
      <c r="E1688" s="1164">
        <v>1750</v>
      </c>
      <c r="F1688" s="1151" t="s">
        <v>8363</v>
      </c>
      <c r="G1688" s="759" t="s">
        <v>8364</v>
      </c>
      <c r="H1688" s="1021" t="s">
        <v>7162</v>
      </c>
      <c r="I1688" s="1021" t="s">
        <v>7233</v>
      </c>
      <c r="J1688" s="1150" t="s">
        <v>4211</v>
      </c>
      <c r="K1688" s="1152">
        <v>2</v>
      </c>
      <c r="L1688" s="1151">
        <v>12</v>
      </c>
      <c r="M1688" s="1164">
        <v>21000</v>
      </c>
      <c r="N1688" s="1151">
        <v>1</v>
      </c>
      <c r="O1688" s="1152">
        <v>6</v>
      </c>
      <c r="P1688" s="1180">
        <v>10500</v>
      </c>
    </row>
    <row r="1689" spans="1:16" ht="22.5" x14ac:dyDescent="0.2">
      <c r="A1689" s="1179" t="s">
        <v>3949</v>
      </c>
      <c r="B1689" s="1149" t="s">
        <v>13070</v>
      </c>
      <c r="C1689" s="1149" t="s">
        <v>65</v>
      </c>
      <c r="D1689" s="1150" t="s">
        <v>7021</v>
      </c>
      <c r="E1689" s="1164">
        <v>1750</v>
      </c>
      <c r="F1689" s="1151" t="s">
        <v>8365</v>
      </c>
      <c r="G1689" s="759" t="s">
        <v>8366</v>
      </c>
      <c r="H1689" s="1021" t="s">
        <v>7047</v>
      </c>
      <c r="I1689" s="1021" t="s">
        <v>4287</v>
      </c>
      <c r="J1689" s="1150" t="s">
        <v>7047</v>
      </c>
      <c r="K1689" s="1152">
        <v>4</v>
      </c>
      <c r="L1689" s="1151">
        <v>12</v>
      </c>
      <c r="M1689" s="1164">
        <v>21000</v>
      </c>
      <c r="N1689" s="1151">
        <v>1</v>
      </c>
      <c r="O1689" s="1152">
        <v>6</v>
      </c>
      <c r="P1689" s="1180">
        <v>10500</v>
      </c>
    </row>
    <row r="1690" spans="1:16" x14ac:dyDescent="0.2">
      <c r="A1690" s="1179" t="s">
        <v>3949</v>
      </c>
      <c r="B1690" s="1149" t="s">
        <v>13070</v>
      </c>
      <c r="C1690" s="1149" t="s">
        <v>65</v>
      </c>
      <c r="D1690" s="1150" t="s">
        <v>7153</v>
      </c>
      <c r="E1690" s="1164">
        <v>1750</v>
      </c>
      <c r="F1690" s="1151" t="s">
        <v>8367</v>
      </c>
      <c r="G1690" s="759" t="s">
        <v>8368</v>
      </c>
      <c r="H1690" s="1021" t="s">
        <v>7047</v>
      </c>
      <c r="I1690" s="1021" t="s">
        <v>4287</v>
      </c>
      <c r="J1690" s="1150" t="s">
        <v>4314</v>
      </c>
      <c r="K1690" s="1152">
        <v>2</v>
      </c>
      <c r="L1690" s="1151">
        <v>12</v>
      </c>
      <c r="M1690" s="1164">
        <v>21000</v>
      </c>
      <c r="N1690" s="1151">
        <v>1</v>
      </c>
      <c r="O1690" s="1152">
        <v>6</v>
      </c>
      <c r="P1690" s="1180">
        <v>10500</v>
      </c>
    </row>
    <row r="1691" spans="1:16" x14ac:dyDescent="0.2">
      <c r="A1691" s="1179" t="s">
        <v>3949</v>
      </c>
      <c r="B1691" s="1149" t="s">
        <v>13070</v>
      </c>
      <c r="C1691" s="1149" t="s">
        <v>65</v>
      </c>
      <c r="D1691" s="1150" t="s">
        <v>8120</v>
      </c>
      <c r="E1691" s="1164">
        <v>1800</v>
      </c>
      <c r="F1691" s="1151" t="s">
        <v>8369</v>
      </c>
      <c r="G1691" s="759" t="s">
        <v>8370</v>
      </c>
      <c r="H1691" s="1021" t="s">
        <v>4865</v>
      </c>
      <c r="I1691" s="1021" t="s">
        <v>4287</v>
      </c>
      <c r="J1691" s="1150" t="s">
        <v>4216</v>
      </c>
      <c r="K1691" s="1152">
        <v>2</v>
      </c>
      <c r="L1691" s="1151">
        <v>12</v>
      </c>
      <c r="M1691" s="1164">
        <v>21600</v>
      </c>
      <c r="N1691" s="1151">
        <v>1</v>
      </c>
      <c r="O1691" s="1152">
        <v>6</v>
      </c>
      <c r="P1691" s="1180">
        <v>10800</v>
      </c>
    </row>
    <row r="1692" spans="1:16" ht="22.5" x14ac:dyDescent="0.2">
      <c r="A1692" s="1179" t="s">
        <v>3949</v>
      </c>
      <c r="B1692" s="1149" t="s">
        <v>13070</v>
      </c>
      <c r="C1692" s="1149" t="s">
        <v>65</v>
      </c>
      <c r="D1692" s="1150" t="s">
        <v>7153</v>
      </c>
      <c r="E1692" s="1164">
        <v>1750</v>
      </c>
      <c r="F1692" s="1151" t="s">
        <v>8371</v>
      </c>
      <c r="G1692" s="759" t="s">
        <v>8372</v>
      </c>
      <c r="H1692" s="1021" t="s">
        <v>4534</v>
      </c>
      <c r="I1692" s="1021" t="s">
        <v>4274</v>
      </c>
      <c r="J1692" s="1150" t="s">
        <v>4422</v>
      </c>
      <c r="K1692" s="1152">
        <v>2</v>
      </c>
      <c r="L1692" s="1151">
        <v>12</v>
      </c>
      <c r="M1692" s="1164">
        <v>21000</v>
      </c>
      <c r="N1692" s="1151">
        <v>1</v>
      </c>
      <c r="O1692" s="1152">
        <v>6</v>
      </c>
      <c r="P1692" s="1180">
        <v>10500</v>
      </c>
    </row>
    <row r="1693" spans="1:16" x14ac:dyDescent="0.2">
      <c r="A1693" s="1179" t="s">
        <v>3949</v>
      </c>
      <c r="B1693" s="1149" t="s">
        <v>13070</v>
      </c>
      <c r="C1693" s="1149" t="s">
        <v>65</v>
      </c>
      <c r="D1693" s="1150" t="s">
        <v>7379</v>
      </c>
      <c r="E1693" s="1164">
        <v>2450</v>
      </c>
      <c r="F1693" s="1151" t="s">
        <v>8373</v>
      </c>
      <c r="G1693" s="759" t="s">
        <v>8374</v>
      </c>
      <c r="H1693" s="1021" t="s">
        <v>4239</v>
      </c>
      <c r="I1693" s="1021" t="s">
        <v>4287</v>
      </c>
      <c r="J1693" s="1150" t="s">
        <v>4235</v>
      </c>
      <c r="K1693" s="1152">
        <v>2</v>
      </c>
      <c r="L1693" s="1151">
        <v>12</v>
      </c>
      <c r="M1693" s="1164">
        <v>29400</v>
      </c>
      <c r="N1693" s="1151">
        <v>1</v>
      </c>
      <c r="O1693" s="1152">
        <v>6</v>
      </c>
      <c r="P1693" s="1180">
        <v>14700</v>
      </c>
    </row>
    <row r="1694" spans="1:16" x14ac:dyDescent="0.2">
      <c r="A1694" s="1179" t="s">
        <v>3949</v>
      </c>
      <c r="B1694" s="1149" t="s">
        <v>13070</v>
      </c>
      <c r="C1694" s="1149" t="s">
        <v>65</v>
      </c>
      <c r="D1694" s="1150" t="s">
        <v>8375</v>
      </c>
      <c r="E1694" s="1164">
        <v>2900</v>
      </c>
      <c r="F1694" s="1151" t="s">
        <v>8376</v>
      </c>
      <c r="G1694" s="759" t="s">
        <v>8377</v>
      </c>
      <c r="H1694" s="1021" t="s">
        <v>4197</v>
      </c>
      <c r="I1694" s="1021" t="s">
        <v>4197</v>
      </c>
      <c r="J1694" s="1150" t="s">
        <v>4197</v>
      </c>
      <c r="K1694" s="1152">
        <v>2</v>
      </c>
      <c r="L1694" s="1151">
        <v>12</v>
      </c>
      <c r="M1694" s="1164">
        <v>34800</v>
      </c>
      <c r="N1694" s="1151">
        <v>1</v>
      </c>
      <c r="O1694" s="1152">
        <v>6</v>
      </c>
      <c r="P1694" s="1180">
        <v>17400</v>
      </c>
    </row>
    <row r="1695" spans="1:16" ht="22.5" x14ac:dyDescent="0.2">
      <c r="A1695" s="1179" t="s">
        <v>3949</v>
      </c>
      <c r="B1695" s="1149" t="s">
        <v>13070</v>
      </c>
      <c r="C1695" s="1149" t="s">
        <v>65</v>
      </c>
      <c r="D1695" s="1150" t="s">
        <v>8378</v>
      </c>
      <c r="E1695" s="1164">
        <v>6000</v>
      </c>
      <c r="F1695" s="1151" t="s">
        <v>8379</v>
      </c>
      <c r="G1695" s="759" t="s">
        <v>8380</v>
      </c>
      <c r="H1695" s="1021" t="s">
        <v>5496</v>
      </c>
      <c r="I1695" s="1021" t="s">
        <v>7074</v>
      </c>
      <c r="J1695" s="1150" t="s">
        <v>8381</v>
      </c>
      <c r="K1695" s="1152">
        <v>2</v>
      </c>
      <c r="L1695" s="1151">
        <v>12</v>
      </c>
      <c r="M1695" s="1164">
        <v>72000</v>
      </c>
      <c r="N1695" s="1151">
        <v>1</v>
      </c>
      <c r="O1695" s="1152">
        <v>6</v>
      </c>
      <c r="P1695" s="1180">
        <v>36000</v>
      </c>
    </row>
    <row r="1696" spans="1:16" ht="33.75" x14ac:dyDescent="0.2">
      <c r="A1696" s="1179" t="s">
        <v>3949</v>
      </c>
      <c r="B1696" s="1149" t="s">
        <v>13070</v>
      </c>
      <c r="C1696" s="1149" t="s">
        <v>65</v>
      </c>
      <c r="D1696" s="1150" t="s">
        <v>7013</v>
      </c>
      <c r="E1696" s="1164">
        <v>1700</v>
      </c>
      <c r="F1696" s="1151" t="s">
        <v>8382</v>
      </c>
      <c r="G1696" s="759" t="s">
        <v>8383</v>
      </c>
      <c r="H1696" s="1021" t="s">
        <v>8384</v>
      </c>
      <c r="I1696" s="1021" t="s">
        <v>4274</v>
      </c>
      <c r="J1696" s="1150" t="s">
        <v>8385</v>
      </c>
      <c r="K1696" s="1152">
        <v>4</v>
      </c>
      <c r="L1696" s="1151">
        <v>12</v>
      </c>
      <c r="M1696" s="1164">
        <v>20400</v>
      </c>
      <c r="N1696" s="1151">
        <v>1</v>
      </c>
      <c r="O1696" s="1152">
        <v>6</v>
      </c>
      <c r="P1696" s="1180">
        <v>10200</v>
      </c>
    </row>
    <row r="1697" spans="1:16" ht="22.5" x14ac:dyDescent="0.2">
      <c r="A1697" s="1179" t="s">
        <v>3949</v>
      </c>
      <c r="B1697" s="1149" t="s">
        <v>13070</v>
      </c>
      <c r="C1697" s="1149" t="s">
        <v>65</v>
      </c>
      <c r="D1697" s="1150" t="s">
        <v>8386</v>
      </c>
      <c r="E1697" s="1164">
        <v>3500</v>
      </c>
      <c r="F1697" s="1151" t="s">
        <v>8387</v>
      </c>
      <c r="G1697" s="759" t="s">
        <v>8388</v>
      </c>
      <c r="H1697" s="1021" t="s">
        <v>4267</v>
      </c>
      <c r="I1697" s="1021" t="s">
        <v>4274</v>
      </c>
      <c r="J1697" s="1150" t="s">
        <v>4267</v>
      </c>
      <c r="K1697" s="1152">
        <v>2</v>
      </c>
      <c r="L1697" s="1151">
        <v>12</v>
      </c>
      <c r="M1697" s="1164">
        <v>42000</v>
      </c>
      <c r="N1697" s="1151">
        <v>1</v>
      </c>
      <c r="O1697" s="1152">
        <v>6</v>
      </c>
      <c r="P1697" s="1180">
        <v>21000</v>
      </c>
    </row>
    <row r="1698" spans="1:16" x14ac:dyDescent="0.2">
      <c r="A1698" s="1179" t="s">
        <v>3949</v>
      </c>
      <c r="B1698" s="1149" t="s">
        <v>13070</v>
      </c>
      <c r="C1698" s="1149" t="s">
        <v>65</v>
      </c>
      <c r="D1698" s="1150" t="s">
        <v>7053</v>
      </c>
      <c r="E1698" s="1164">
        <v>1700</v>
      </c>
      <c r="F1698" s="1151" t="s">
        <v>8389</v>
      </c>
      <c r="G1698" s="759" t="s">
        <v>8390</v>
      </c>
      <c r="H1698" s="1021" t="s">
        <v>4197</v>
      </c>
      <c r="I1698" s="1021" t="s">
        <v>4197</v>
      </c>
      <c r="J1698" s="1150" t="s">
        <v>4197</v>
      </c>
      <c r="K1698" s="1152">
        <v>1</v>
      </c>
      <c r="L1698" s="1151">
        <v>1</v>
      </c>
      <c r="M1698" s="1164">
        <v>1190</v>
      </c>
      <c r="N1698" s="1151">
        <v>1</v>
      </c>
      <c r="O1698" s="1152">
        <v>6</v>
      </c>
      <c r="P1698" s="1180">
        <v>9236.66</v>
      </c>
    </row>
    <row r="1699" spans="1:16" x14ac:dyDescent="0.2">
      <c r="A1699" s="1179" t="s">
        <v>3949</v>
      </c>
      <c r="B1699" s="1149" t="s">
        <v>13070</v>
      </c>
      <c r="C1699" s="1149" t="s">
        <v>65</v>
      </c>
      <c r="D1699" s="1150" t="s">
        <v>7026</v>
      </c>
      <c r="E1699" s="1164">
        <v>1600</v>
      </c>
      <c r="F1699" s="1151" t="s">
        <v>8391</v>
      </c>
      <c r="G1699" s="759" t="s">
        <v>8392</v>
      </c>
      <c r="H1699" s="1021" t="s">
        <v>22</v>
      </c>
      <c r="I1699" s="1021" t="s">
        <v>22</v>
      </c>
      <c r="J1699" s="1150" t="s">
        <v>22</v>
      </c>
      <c r="K1699" s="1152">
        <v>2</v>
      </c>
      <c r="L1699" s="1151">
        <v>12</v>
      </c>
      <c r="M1699" s="1164">
        <v>19200</v>
      </c>
      <c r="N1699" s="1151">
        <v>1</v>
      </c>
      <c r="O1699" s="1152">
        <v>6</v>
      </c>
      <c r="P1699" s="1180">
        <v>9600</v>
      </c>
    </row>
    <row r="1700" spans="1:16" x14ac:dyDescent="0.2">
      <c r="A1700" s="1179" t="s">
        <v>3949</v>
      </c>
      <c r="B1700" s="1149" t="s">
        <v>13070</v>
      </c>
      <c r="C1700" s="1149" t="s">
        <v>65</v>
      </c>
      <c r="D1700" s="1150" t="s">
        <v>8274</v>
      </c>
      <c r="E1700" s="1164">
        <v>2500</v>
      </c>
      <c r="F1700" s="1151" t="s">
        <v>8393</v>
      </c>
      <c r="G1700" s="759" t="s">
        <v>8394</v>
      </c>
      <c r="H1700" s="1021" t="s">
        <v>4239</v>
      </c>
      <c r="I1700" s="1021" t="s">
        <v>4274</v>
      </c>
      <c r="J1700" s="1150" t="s">
        <v>7268</v>
      </c>
      <c r="K1700" s="1152">
        <v>2</v>
      </c>
      <c r="L1700" s="1151">
        <v>11</v>
      </c>
      <c r="M1700" s="1164">
        <v>27500</v>
      </c>
      <c r="N1700" s="1151"/>
      <c r="O1700" s="1152"/>
      <c r="P1700" s="1180"/>
    </row>
    <row r="1701" spans="1:16" x14ac:dyDescent="0.2">
      <c r="A1701" s="1179" t="s">
        <v>3949</v>
      </c>
      <c r="B1701" s="1149" t="s">
        <v>13070</v>
      </c>
      <c r="C1701" s="1149" t="s">
        <v>65</v>
      </c>
      <c r="D1701" s="1150" t="s">
        <v>7053</v>
      </c>
      <c r="E1701" s="1164">
        <v>1700</v>
      </c>
      <c r="F1701" s="1151" t="s">
        <v>8395</v>
      </c>
      <c r="G1701" s="759" t="s">
        <v>8396</v>
      </c>
      <c r="H1701" s="1021" t="s">
        <v>4211</v>
      </c>
      <c r="I1701" s="1021" t="s">
        <v>7025</v>
      </c>
      <c r="J1701" s="1150" t="s">
        <v>4211</v>
      </c>
      <c r="K1701" s="1152">
        <v>6</v>
      </c>
      <c r="L1701" s="1151">
        <v>12</v>
      </c>
      <c r="M1701" s="1164">
        <v>20400</v>
      </c>
      <c r="N1701" s="1151">
        <v>1</v>
      </c>
      <c r="O1701" s="1152">
        <v>6</v>
      </c>
      <c r="P1701" s="1180">
        <v>10200</v>
      </c>
    </row>
    <row r="1702" spans="1:16" x14ac:dyDescent="0.2">
      <c r="A1702" s="1179" t="s">
        <v>3949</v>
      </c>
      <c r="B1702" s="1149" t="s">
        <v>13070</v>
      </c>
      <c r="C1702" s="1149" t="s">
        <v>65</v>
      </c>
      <c r="D1702" s="1150" t="s">
        <v>8397</v>
      </c>
      <c r="E1702" s="1164">
        <v>3500</v>
      </c>
      <c r="F1702" s="1151" t="s">
        <v>8398</v>
      </c>
      <c r="G1702" s="759" t="s">
        <v>8399</v>
      </c>
      <c r="H1702" s="1021" t="s">
        <v>4239</v>
      </c>
      <c r="I1702" s="1021" t="s">
        <v>4287</v>
      </c>
      <c r="J1702" s="1150" t="s">
        <v>4235</v>
      </c>
      <c r="K1702" s="1152">
        <v>2</v>
      </c>
      <c r="L1702" s="1151">
        <v>12</v>
      </c>
      <c r="M1702" s="1164">
        <v>42000</v>
      </c>
      <c r="N1702" s="1151">
        <v>1</v>
      </c>
      <c r="O1702" s="1152">
        <v>6</v>
      </c>
      <c r="P1702" s="1180">
        <v>21000</v>
      </c>
    </row>
    <row r="1703" spans="1:16" x14ac:dyDescent="0.2">
      <c r="A1703" s="1179" t="s">
        <v>3949</v>
      </c>
      <c r="B1703" s="1149" t="s">
        <v>13070</v>
      </c>
      <c r="C1703" s="1149" t="s">
        <v>65</v>
      </c>
      <c r="D1703" s="1150" t="s">
        <v>8400</v>
      </c>
      <c r="E1703" s="1164">
        <v>1900</v>
      </c>
      <c r="F1703" s="1151" t="s">
        <v>8401</v>
      </c>
      <c r="G1703" s="759" t="s">
        <v>8402</v>
      </c>
      <c r="H1703" s="1021" t="s">
        <v>8403</v>
      </c>
      <c r="I1703" s="1021" t="s">
        <v>4274</v>
      </c>
      <c r="J1703" s="1150" t="s">
        <v>8403</v>
      </c>
      <c r="K1703" s="1152">
        <v>2</v>
      </c>
      <c r="L1703" s="1151">
        <v>12</v>
      </c>
      <c r="M1703" s="1164">
        <v>22800</v>
      </c>
      <c r="N1703" s="1151">
        <v>1</v>
      </c>
      <c r="O1703" s="1152">
        <v>6</v>
      </c>
      <c r="P1703" s="1180">
        <v>11400</v>
      </c>
    </row>
    <row r="1704" spans="1:16" x14ac:dyDescent="0.2">
      <c r="A1704" s="1179" t="s">
        <v>3949</v>
      </c>
      <c r="B1704" s="1149" t="s">
        <v>13070</v>
      </c>
      <c r="C1704" s="1149" t="s">
        <v>65</v>
      </c>
      <c r="D1704" s="1150" t="s">
        <v>8404</v>
      </c>
      <c r="E1704" s="1164">
        <v>2900</v>
      </c>
      <c r="F1704" s="1151" t="s">
        <v>8405</v>
      </c>
      <c r="G1704" s="759" t="s">
        <v>8406</v>
      </c>
      <c r="H1704" s="1021" t="s">
        <v>4197</v>
      </c>
      <c r="I1704" s="1021" t="s">
        <v>4197</v>
      </c>
      <c r="J1704" s="1150" t="s">
        <v>4197</v>
      </c>
      <c r="K1704" s="1152">
        <v>2</v>
      </c>
      <c r="L1704" s="1151">
        <v>12</v>
      </c>
      <c r="M1704" s="1164">
        <v>34800</v>
      </c>
      <c r="N1704" s="1151">
        <v>1</v>
      </c>
      <c r="O1704" s="1152">
        <v>6</v>
      </c>
      <c r="P1704" s="1180">
        <v>17400</v>
      </c>
    </row>
    <row r="1705" spans="1:16" x14ac:dyDescent="0.2">
      <c r="A1705" s="1179" t="s">
        <v>3949</v>
      </c>
      <c r="B1705" s="1149" t="s">
        <v>13070</v>
      </c>
      <c r="C1705" s="1149" t="s">
        <v>65</v>
      </c>
      <c r="D1705" s="1150" t="s">
        <v>7040</v>
      </c>
      <c r="E1705" s="1164">
        <v>2200</v>
      </c>
      <c r="F1705" s="1151" t="s">
        <v>8407</v>
      </c>
      <c r="G1705" s="759" t="s">
        <v>8408</v>
      </c>
      <c r="H1705" s="1021" t="s">
        <v>7706</v>
      </c>
      <c r="I1705" s="1021" t="s">
        <v>4287</v>
      </c>
      <c r="J1705" s="1150" t="s">
        <v>8409</v>
      </c>
      <c r="K1705" s="1152">
        <v>2</v>
      </c>
      <c r="L1705" s="1151">
        <v>12</v>
      </c>
      <c r="M1705" s="1164">
        <v>26400</v>
      </c>
      <c r="N1705" s="1151">
        <v>1</v>
      </c>
      <c r="O1705" s="1152">
        <v>6</v>
      </c>
      <c r="P1705" s="1180">
        <v>13200</v>
      </c>
    </row>
    <row r="1706" spans="1:16" x14ac:dyDescent="0.2">
      <c r="A1706" s="1179" t="s">
        <v>3949</v>
      </c>
      <c r="B1706" s="1149" t="s">
        <v>13070</v>
      </c>
      <c r="C1706" s="1149" t="s">
        <v>65</v>
      </c>
      <c r="D1706" s="1150" t="s">
        <v>8410</v>
      </c>
      <c r="E1706" s="1164">
        <v>3900</v>
      </c>
      <c r="F1706" s="1151" t="s">
        <v>8411</v>
      </c>
      <c r="G1706" s="759" t="s">
        <v>8412</v>
      </c>
      <c r="H1706" s="1021" t="s">
        <v>7103</v>
      </c>
      <c r="I1706" s="1021" t="s">
        <v>4274</v>
      </c>
      <c r="J1706" s="1150" t="s">
        <v>7103</v>
      </c>
      <c r="K1706" s="1152">
        <v>2</v>
      </c>
      <c r="L1706" s="1151">
        <v>12</v>
      </c>
      <c r="M1706" s="1164">
        <v>46800</v>
      </c>
      <c r="N1706" s="1151">
        <v>1</v>
      </c>
      <c r="O1706" s="1152">
        <v>6</v>
      </c>
      <c r="P1706" s="1180">
        <v>23400</v>
      </c>
    </row>
    <row r="1707" spans="1:16" x14ac:dyDescent="0.2">
      <c r="A1707" s="1179" t="s">
        <v>3949</v>
      </c>
      <c r="B1707" s="1149" t="s">
        <v>13070</v>
      </c>
      <c r="C1707" s="1149" t="s">
        <v>65</v>
      </c>
      <c r="D1707" s="1150" t="s">
        <v>8413</v>
      </c>
      <c r="E1707" s="1164">
        <v>1850</v>
      </c>
      <c r="F1707" s="1151" t="s">
        <v>8414</v>
      </c>
      <c r="G1707" s="759" t="s">
        <v>8415</v>
      </c>
      <c r="H1707" s="1021" t="s">
        <v>4297</v>
      </c>
      <c r="I1707" s="1021" t="s">
        <v>4287</v>
      </c>
      <c r="J1707" s="1150" t="s">
        <v>4297</v>
      </c>
      <c r="K1707" s="1152">
        <v>1</v>
      </c>
      <c r="L1707" s="1151">
        <v>1</v>
      </c>
      <c r="M1707" s="1164">
        <v>1850</v>
      </c>
      <c r="N1707" s="1151"/>
      <c r="O1707" s="1152"/>
      <c r="P1707" s="1180"/>
    </row>
    <row r="1708" spans="1:16" x14ac:dyDescent="0.2">
      <c r="A1708" s="1179" t="s">
        <v>3949</v>
      </c>
      <c r="B1708" s="1149" t="s">
        <v>13070</v>
      </c>
      <c r="C1708" s="1149" t="s">
        <v>65</v>
      </c>
      <c r="D1708" s="1150" t="s">
        <v>7228</v>
      </c>
      <c r="E1708" s="1164">
        <v>1900</v>
      </c>
      <c r="F1708" s="1151" t="s">
        <v>8416</v>
      </c>
      <c r="G1708" s="759" t="s">
        <v>8417</v>
      </c>
      <c r="H1708" s="1021" t="s">
        <v>4267</v>
      </c>
      <c r="I1708" s="1021" t="s">
        <v>4274</v>
      </c>
      <c r="J1708" s="1150" t="s">
        <v>4267</v>
      </c>
      <c r="K1708" s="1152">
        <v>1</v>
      </c>
      <c r="L1708" s="1151">
        <v>1</v>
      </c>
      <c r="M1708" s="1164">
        <v>1900</v>
      </c>
      <c r="N1708" s="1151"/>
      <c r="O1708" s="1152"/>
      <c r="P1708" s="1180"/>
    </row>
    <row r="1709" spans="1:16" x14ac:dyDescent="0.2">
      <c r="A1709" s="1179" t="s">
        <v>3949</v>
      </c>
      <c r="B1709" s="1149" t="s">
        <v>13070</v>
      </c>
      <c r="C1709" s="1149" t="s">
        <v>65</v>
      </c>
      <c r="D1709" s="1150" t="s">
        <v>7013</v>
      </c>
      <c r="E1709" s="1164">
        <v>1700</v>
      </c>
      <c r="F1709" s="1151" t="s">
        <v>8418</v>
      </c>
      <c r="G1709" s="759" t="s">
        <v>8419</v>
      </c>
      <c r="H1709" s="1021" t="s">
        <v>7421</v>
      </c>
      <c r="I1709" s="1021" t="s">
        <v>4274</v>
      </c>
      <c r="J1709" s="1150" t="s">
        <v>8420</v>
      </c>
      <c r="K1709" s="1152">
        <v>2</v>
      </c>
      <c r="L1709" s="1151">
        <v>12</v>
      </c>
      <c r="M1709" s="1164">
        <v>20400</v>
      </c>
      <c r="N1709" s="1151">
        <v>1</v>
      </c>
      <c r="O1709" s="1152">
        <v>6</v>
      </c>
      <c r="P1709" s="1180">
        <v>10200</v>
      </c>
    </row>
    <row r="1710" spans="1:16" ht="22.5" x14ac:dyDescent="0.2">
      <c r="A1710" s="1179" t="s">
        <v>3949</v>
      </c>
      <c r="B1710" s="1149" t="s">
        <v>13070</v>
      </c>
      <c r="C1710" s="1149" t="s">
        <v>65</v>
      </c>
      <c r="D1710" s="1150" t="s">
        <v>8421</v>
      </c>
      <c r="E1710" s="1164">
        <v>7000</v>
      </c>
      <c r="F1710" s="1151" t="s">
        <v>8422</v>
      </c>
      <c r="G1710" s="759" t="s">
        <v>8423</v>
      </c>
      <c r="H1710" s="1021" t="s">
        <v>7047</v>
      </c>
      <c r="I1710" s="1021" t="s">
        <v>4287</v>
      </c>
      <c r="J1710" s="1150" t="s">
        <v>7170</v>
      </c>
      <c r="K1710" s="1152">
        <v>2</v>
      </c>
      <c r="L1710" s="1151">
        <v>12</v>
      </c>
      <c r="M1710" s="1164">
        <v>84000</v>
      </c>
      <c r="N1710" s="1151">
        <v>1</v>
      </c>
      <c r="O1710" s="1152">
        <v>6</v>
      </c>
      <c r="P1710" s="1180">
        <v>42000</v>
      </c>
    </row>
    <row r="1711" spans="1:16" x14ac:dyDescent="0.2">
      <c r="A1711" s="1179" t="s">
        <v>3949</v>
      </c>
      <c r="B1711" s="1149" t="s">
        <v>13070</v>
      </c>
      <c r="C1711" s="1149" t="s">
        <v>65</v>
      </c>
      <c r="D1711" s="1150" t="s">
        <v>7040</v>
      </c>
      <c r="E1711" s="1164">
        <v>2200</v>
      </c>
      <c r="F1711" s="1151" t="s">
        <v>8424</v>
      </c>
      <c r="G1711" s="759" t="s">
        <v>8425</v>
      </c>
      <c r="H1711" s="1021" t="s">
        <v>4422</v>
      </c>
      <c r="I1711" s="1021" t="s">
        <v>4287</v>
      </c>
      <c r="J1711" s="1150" t="s">
        <v>4423</v>
      </c>
      <c r="K1711" s="1152">
        <v>2</v>
      </c>
      <c r="L1711" s="1151">
        <v>12</v>
      </c>
      <c r="M1711" s="1164">
        <v>26400</v>
      </c>
      <c r="N1711" s="1151">
        <v>1</v>
      </c>
      <c r="O1711" s="1152">
        <v>6</v>
      </c>
      <c r="P1711" s="1180">
        <v>13200</v>
      </c>
    </row>
    <row r="1712" spans="1:16" x14ac:dyDescent="0.2">
      <c r="A1712" s="1179" t="s">
        <v>3949</v>
      </c>
      <c r="B1712" s="1149" t="s">
        <v>13070</v>
      </c>
      <c r="C1712" s="1149" t="s">
        <v>65</v>
      </c>
      <c r="D1712" s="1150" t="s">
        <v>7013</v>
      </c>
      <c r="E1712" s="1164">
        <v>1700</v>
      </c>
      <c r="F1712" s="1151" t="s">
        <v>8426</v>
      </c>
      <c r="G1712" s="759" t="s">
        <v>8427</v>
      </c>
      <c r="H1712" s="1021" t="s">
        <v>22</v>
      </c>
      <c r="I1712" s="1021" t="s">
        <v>22</v>
      </c>
      <c r="J1712" s="1150" t="s">
        <v>22</v>
      </c>
      <c r="K1712" s="1152">
        <v>1</v>
      </c>
      <c r="L1712" s="1151">
        <v>4</v>
      </c>
      <c r="M1712" s="1164">
        <v>5043.33</v>
      </c>
      <c r="N1712" s="1151"/>
      <c r="O1712" s="1152"/>
      <c r="P1712" s="1180"/>
    </row>
    <row r="1713" spans="1:16" x14ac:dyDescent="0.2">
      <c r="A1713" s="1179" t="s">
        <v>3949</v>
      </c>
      <c r="B1713" s="1149" t="s">
        <v>13070</v>
      </c>
      <c r="C1713" s="1149" t="s">
        <v>65</v>
      </c>
      <c r="D1713" s="1150" t="s">
        <v>8428</v>
      </c>
      <c r="E1713" s="1164">
        <v>2100</v>
      </c>
      <c r="F1713" s="1151" t="s">
        <v>8429</v>
      </c>
      <c r="G1713" s="759" t="s">
        <v>8430</v>
      </c>
      <c r="H1713" s="1021" t="s">
        <v>4239</v>
      </c>
      <c r="I1713" s="1021" t="s">
        <v>4287</v>
      </c>
      <c r="J1713" s="1150" t="s">
        <v>4235</v>
      </c>
      <c r="K1713" s="1152">
        <v>2</v>
      </c>
      <c r="L1713" s="1151">
        <v>12</v>
      </c>
      <c r="M1713" s="1164">
        <v>25200</v>
      </c>
      <c r="N1713" s="1151">
        <v>1</v>
      </c>
      <c r="O1713" s="1152">
        <v>6</v>
      </c>
      <c r="P1713" s="1180">
        <v>12600</v>
      </c>
    </row>
    <row r="1714" spans="1:16" x14ac:dyDescent="0.2">
      <c r="A1714" s="1179" t="s">
        <v>3949</v>
      </c>
      <c r="B1714" s="1149" t="s">
        <v>13070</v>
      </c>
      <c r="C1714" s="1149" t="s">
        <v>65</v>
      </c>
      <c r="D1714" s="1150" t="s">
        <v>7013</v>
      </c>
      <c r="E1714" s="1164">
        <v>1700</v>
      </c>
      <c r="F1714" s="1151" t="s">
        <v>8431</v>
      </c>
      <c r="G1714" s="759" t="s">
        <v>8432</v>
      </c>
      <c r="H1714" s="1021" t="s">
        <v>7066</v>
      </c>
      <c r="I1714" s="1021" t="s">
        <v>4274</v>
      </c>
      <c r="J1714" s="1150" t="s">
        <v>8433</v>
      </c>
      <c r="K1714" s="1152">
        <v>2</v>
      </c>
      <c r="L1714" s="1151">
        <v>12</v>
      </c>
      <c r="M1714" s="1164">
        <v>20400</v>
      </c>
      <c r="N1714" s="1151">
        <v>1</v>
      </c>
      <c r="O1714" s="1152">
        <v>6</v>
      </c>
      <c r="P1714" s="1180">
        <v>4873.33</v>
      </c>
    </row>
    <row r="1715" spans="1:16" ht="22.5" x14ac:dyDescent="0.2">
      <c r="A1715" s="1179" t="s">
        <v>3949</v>
      </c>
      <c r="B1715" s="1149" t="s">
        <v>13070</v>
      </c>
      <c r="C1715" s="1149" t="s">
        <v>65</v>
      </c>
      <c r="D1715" s="1150" t="s">
        <v>8434</v>
      </c>
      <c r="E1715" s="1164">
        <v>2500</v>
      </c>
      <c r="F1715" s="1151" t="s">
        <v>8435</v>
      </c>
      <c r="G1715" s="759" t="s">
        <v>8436</v>
      </c>
      <c r="H1715" s="1021" t="s">
        <v>4197</v>
      </c>
      <c r="I1715" s="1021" t="s">
        <v>4197</v>
      </c>
      <c r="J1715" s="1150" t="s">
        <v>4197</v>
      </c>
      <c r="K1715" s="1152">
        <v>1</v>
      </c>
      <c r="L1715" s="1151">
        <v>4</v>
      </c>
      <c r="M1715" s="1164">
        <v>7500</v>
      </c>
      <c r="N1715" s="1151">
        <v>1</v>
      </c>
      <c r="O1715" s="1152">
        <v>6</v>
      </c>
      <c r="P1715" s="1180">
        <v>15000</v>
      </c>
    </row>
    <row r="1716" spans="1:16" x14ac:dyDescent="0.2">
      <c r="A1716" s="1179" t="s">
        <v>3949</v>
      </c>
      <c r="B1716" s="1149" t="s">
        <v>13070</v>
      </c>
      <c r="C1716" s="1149" t="s">
        <v>65</v>
      </c>
      <c r="D1716" s="1150" t="s">
        <v>7670</v>
      </c>
      <c r="E1716" s="1164">
        <v>2500</v>
      </c>
      <c r="F1716" s="1151" t="s">
        <v>8437</v>
      </c>
      <c r="G1716" s="759" t="s">
        <v>8438</v>
      </c>
      <c r="H1716" s="1021" t="s">
        <v>4197</v>
      </c>
      <c r="I1716" s="1021" t="s">
        <v>4197</v>
      </c>
      <c r="J1716" s="1150" t="s">
        <v>4197</v>
      </c>
      <c r="K1716" s="1152">
        <v>2</v>
      </c>
      <c r="L1716" s="1151">
        <v>11</v>
      </c>
      <c r="M1716" s="1164">
        <v>24083.33</v>
      </c>
      <c r="N1716" s="1151">
        <v>1</v>
      </c>
      <c r="O1716" s="1152">
        <v>6</v>
      </c>
      <c r="P1716" s="1180">
        <v>15000</v>
      </c>
    </row>
    <row r="1717" spans="1:16" ht="22.5" x14ac:dyDescent="0.2">
      <c r="A1717" s="1179" t="s">
        <v>3949</v>
      </c>
      <c r="B1717" s="1149" t="s">
        <v>13070</v>
      </c>
      <c r="C1717" s="1149" t="s">
        <v>65</v>
      </c>
      <c r="D1717" s="1150" t="s">
        <v>5686</v>
      </c>
      <c r="E1717" s="1164">
        <v>4500</v>
      </c>
      <c r="F1717" s="1151" t="s">
        <v>8439</v>
      </c>
      <c r="G1717" s="759" t="s">
        <v>8440</v>
      </c>
      <c r="H1717" s="1021" t="s">
        <v>5073</v>
      </c>
      <c r="I1717" s="1021" t="s">
        <v>4274</v>
      </c>
      <c r="J1717" s="1150" t="s">
        <v>8441</v>
      </c>
      <c r="K1717" s="1152">
        <v>2</v>
      </c>
      <c r="L1717" s="1151">
        <v>12</v>
      </c>
      <c r="M1717" s="1164">
        <v>54000</v>
      </c>
      <c r="N1717" s="1151">
        <v>1</v>
      </c>
      <c r="O1717" s="1152">
        <v>6</v>
      </c>
      <c r="P1717" s="1180">
        <v>27000</v>
      </c>
    </row>
    <row r="1718" spans="1:16" x14ac:dyDescent="0.2">
      <c r="A1718" s="1179" t="s">
        <v>3949</v>
      </c>
      <c r="B1718" s="1149" t="s">
        <v>13070</v>
      </c>
      <c r="C1718" s="1149" t="s">
        <v>65</v>
      </c>
      <c r="D1718" s="1150" t="s">
        <v>7094</v>
      </c>
      <c r="E1718" s="1164">
        <v>1700</v>
      </c>
      <c r="F1718" s="1151" t="s">
        <v>8442</v>
      </c>
      <c r="G1718" s="759" t="s">
        <v>8443</v>
      </c>
      <c r="H1718" s="1021" t="s">
        <v>6050</v>
      </c>
      <c r="I1718" s="1021" t="s">
        <v>7025</v>
      </c>
      <c r="J1718" s="1150" t="s">
        <v>6050</v>
      </c>
      <c r="K1718" s="1152">
        <v>4</v>
      </c>
      <c r="L1718" s="1151">
        <v>12</v>
      </c>
      <c r="M1718" s="1164">
        <v>20400</v>
      </c>
      <c r="N1718" s="1151">
        <v>1</v>
      </c>
      <c r="O1718" s="1152">
        <v>6</v>
      </c>
      <c r="P1718" s="1180">
        <v>10200</v>
      </c>
    </row>
    <row r="1719" spans="1:16" ht="22.5" x14ac:dyDescent="0.2">
      <c r="A1719" s="1179" t="s">
        <v>3949</v>
      </c>
      <c r="B1719" s="1149" t="s">
        <v>13070</v>
      </c>
      <c r="C1719" s="1149" t="s">
        <v>65</v>
      </c>
      <c r="D1719" s="1150" t="s">
        <v>7441</v>
      </c>
      <c r="E1719" s="1164">
        <v>1900</v>
      </c>
      <c r="F1719" s="1151" t="s">
        <v>8444</v>
      </c>
      <c r="G1719" s="759" t="s">
        <v>8445</v>
      </c>
      <c r="H1719" s="1021" t="s">
        <v>4211</v>
      </c>
      <c r="I1719" s="1021" t="s">
        <v>4274</v>
      </c>
      <c r="J1719" s="1150" t="s">
        <v>4211</v>
      </c>
      <c r="K1719" s="1152">
        <v>2</v>
      </c>
      <c r="L1719" s="1151">
        <v>12</v>
      </c>
      <c r="M1719" s="1164">
        <v>22800</v>
      </c>
      <c r="N1719" s="1151">
        <v>1</v>
      </c>
      <c r="O1719" s="1152">
        <v>6</v>
      </c>
      <c r="P1719" s="1180">
        <v>11400</v>
      </c>
    </row>
    <row r="1720" spans="1:16" ht="22.5" x14ac:dyDescent="0.2">
      <c r="A1720" s="1179" t="s">
        <v>3949</v>
      </c>
      <c r="B1720" s="1149" t="s">
        <v>13070</v>
      </c>
      <c r="C1720" s="1149" t="s">
        <v>65</v>
      </c>
      <c r="D1720" s="1150" t="s">
        <v>7053</v>
      </c>
      <c r="E1720" s="1164">
        <v>1700</v>
      </c>
      <c r="F1720" s="1151" t="s">
        <v>8446</v>
      </c>
      <c r="G1720" s="759" t="s">
        <v>8447</v>
      </c>
      <c r="H1720" s="1021" t="s">
        <v>4534</v>
      </c>
      <c r="I1720" s="1021" t="s">
        <v>4287</v>
      </c>
      <c r="J1720" s="1150" t="s">
        <v>4534</v>
      </c>
      <c r="K1720" s="1152">
        <v>2</v>
      </c>
      <c r="L1720" s="1151">
        <v>10</v>
      </c>
      <c r="M1720" s="1164">
        <v>17000</v>
      </c>
      <c r="N1720" s="1151"/>
      <c r="O1720" s="1152"/>
      <c r="P1720" s="1180"/>
    </row>
    <row r="1721" spans="1:16" ht="22.5" x14ac:dyDescent="0.2">
      <c r="A1721" s="1179" t="s">
        <v>3949</v>
      </c>
      <c r="B1721" s="1149" t="s">
        <v>13070</v>
      </c>
      <c r="C1721" s="1149" t="s">
        <v>65</v>
      </c>
      <c r="D1721" s="1150" t="s">
        <v>8448</v>
      </c>
      <c r="E1721" s="1164">
        <v>2700</v>
      </c>
      <c r="F1721" s="1151" t="s">
        <v>8449</v>
      </c>
      <c r="G1721" s="759" t="s">
        <v>8450</v>
      </c>
      <c r="H1721" s="1021" t="s">
        <v>7823</v>
      </c>
      <c r="I1721" s="1021" t="s">
        <v>4287</v>
      </c>
      <c r="J1721" s="1150" t="s">
        <v>4470</v>
      </c>
      <c r="K1721" s="1152">
        <v>2</v>
      </c>
      <c r="L1721" s="1151">
        <v>12</v>
      </c>
      <c r="M1721" s="1164">
        <v>32400</v>
      </c>
      <c r="N1721" s="1151">
        <v>1</v>
      </c>
      <c r="O1721" s="1152">
        <v>6</v>
      </c>
      <c r="P1721" s="1180">
        <v>16200</v>
      </c>
    </row>
    <row r="1722" spans="1:16" x14ac:dyDescent="0.2">
      <c r="A1722" s="1179" t="s">
        <v>3949</v>
      </c>
      <c r="B1722" s="1149" t="s">
        <v>13070</v>
      </c>
      <c r="C1722" s="1149" t="s">
        <v>65</v>
      </c>
      <c r="D1722" s="1150" t="s">
        <v>7058</v>
      </c>
      <c r="E1722" s="1164">
        <v>1900</v>
      </c>
      <c r="F1722" s="1151" t="s">
        <v>8451</v>
      </c>
      <c r="G1722" s="759" t="s">
        <v>8452</v>
      </c>
      <c r="H1722" s="1021" t="s">
        <v>7047</v>
      </c>
      <c r="I1722" s="1021" t="s">
        <v>7025</v>
      </c>
      <c r="J1722" s="1150" t="s">
        <v>4314</v>
      </c>
      <c r="K1722" s="1152">
        <v>2</v>
      </c>
      <c r="L1722" s="1151">
        <v>12</v>
      </c>
      <c r="M1722" s="1164">
        <v>22800</v>
      </c>
      <c r="N1722" s="1151">
        <v>1</v>
      </c>
      <c r="O1722" s="1152">
        <v>6</v>
      </c>
      <c r="P1722" s="1180">
        <v>11400</v>
      </c>
    </row>
    <row r="1723" spans="1:16" x14ac:dyDescent="0.2">
      <c r="A1723" s="1179" t="s">
        <v>3949</v>
      </c>
      <c r="B1723" s="1149" t="s">
        <v>13070</v>
      </c>
      <c r="C1723" s="1149" t="s">
        <v>65</v>
      </c>
      <c r="D1723" s="1150" t="s">
        <v>7153</v>
      </c>
      <c r="E1723" s="1164">
        <v>1750</v>
      </c>
      <c r="F1723" s="1151" t="s">
        <v>8453</v>
      </c>
      <c r="G1723" s="759" t="s">
        <v>8454</v>
      </c>
      <c r="H1723" s="1021" t="s">
        <v>4216</v>
      </c>
      <c r="I1723" s="1021" t="s">
        <v>4287</v>
      </c>
      <c r="J1723" s="1150" t="s">
        <v>4216</v>
      </c>
      <c r="K1723" s="1152">
        <v>2</v>
      </c>
      <c r="L1723" s="1151">
        <v>12</v>
      </c>
      <c r="M1723" s="1164">
        <v>21000</v>
      </c>
      <c r="N1723" s="1151">
        <v>1</v>
      </c>
      <c r="O1723" s="1152">
        <v>6</v>
      </c>
      <c r="P1723" s="1180">
        <v>10500</v>
      </c>
    </row>
    <row r="1724" spans="1:16" x14ac:dyDescent="0.2">
      <c r="A1724" s="1179" t="s">
        <v>3949</v>
      </c>
      <c r="B1724" s="1149" t="s">
        <v>13070</v>
      </c>
      <c r="C1724" s="1149" t="s">
        <v>65</v>
      </c>
      <c r="D1724" s="1150" t="s">
        <v>7136</v>
      </c>
      <c r="E1724" s="1164">
        <v>1600</v>
      </c>
      <c r="F1724" s="1151" t="s">
        <v>8455</v>
      </c>
      <c r="G1724" s="759" t="s">
        <v>8456</v>
      </c>
      <c r="H1724" s="1021" t="s">
        <v>22</v>
      </c>
      <c r="I1724" s="1021" t="s">
        <v>22</v>
      </c>
      <c r="J1724" s="1150" t="s">
        <v>22</v>
      </c>
      <c r="K1724" s="1152">
        <v>2</v>
      </c>
      <c r="L1724" s="1151">
        <v>12</v>
      </c>
      <c r="M1724" s="1164">
        <v>19200</v>
      </c>
      <c r="N1724" s="1151">
        <v>1</v>
      </c>
      <c r="O1724" s="1152">
        <v>6</v>
      </c>
      <c r="P1724" s="1180">
        <v>9600</v>
      </c>
    </row>
    <row r="1725" spans="1:16" ht="22.5" x14ac:dyDescent="0.2">
      <c r="A1725" s="1179" t="s">
        <v>3949</v>
      </c>
      <c r="B1725" s="1149" t="s">
        <v>13070</v>
      </c>
      <c r="C1725" s="1149" t="s">
        <v>65</v>
      </c>
      <c r="D1725" s="1150" t="s">
        <v>8457</v>
      </c>
      <c r="E1725" s="1164">
        <v>3500</v>
      </c>
      <c r="F1725" s="1151" t="s">
        <v>8458</v>
      </c>
      <c r="G1725" s="759" t="s">
        <v>8459</v>
      </c>
      <c r="H1725" s="1021" t="s">
        <v>4197</v>
      </c>
      <c r="I1725" s="1021" t="s">
        <v>4197</v>
      </c>
      <c r="J1725" s="1150" t="s">
        <v>4197</v>
      </c>
      <c r="K1725" s="1152">
        <v>2</v>
      </c>
      <c r="L1725" s="1151">
        <v>12</v>
      </c>
      <c r="M1725" s="1164">
        <v>35466.660000000003</v>
      </c>
      <c r="N1725" s="1151">
        <v>1</v>
      </c>
      <c r="O1725" s="1152">
        <v>6</v>
      </c>
      <c r="P1725" s="1180">
        <v>21000</v>
      </c>
    </row>
    <row r="1726" spans="1:16" ht="22.5" x14ac:dyDescent="0.2">
      <c r="A1726" s="1179" t="s">
        <v>3949</v>
      </c>
      <c r="B1726" s="1149" t="s">
        <v>13070</v>
      </c>
      <c r="C1726" s="1149" t="s">
        <v>65</v>
      </c>
      <c r="D1726" s="1150" t="s">
        <v>7254</v>
      </c>
      <c r="E1726" s="1164">
        <v>2100</v>
      </c>
      <c r="F1726" s="1151" t="s">
        <v>8460</v>
      </c>
      <c r="G1726" s="759" t="s">
        <v>8461</v>
      </c>
      <c r="H1726" s="1021" t="s">
        <v>4470</v>
      </c>
      <c r="I1726" s="1021" t="s">
        <v>7025</v>
      </c>
      <c r="J1726" s="1150" t="s">
        <v>4470</v>
      </c>
      <c r="K1726" s="1152">
        <v>2</v>
      </c>
      <c r="L1726" s="1151">
        <v>12</v>
      </c>
      <c r="M1726" s="1164">
        <v>25200</v>
      </c>
      <c r="N1726" s="1151"/>
      <c r="O1726" s="1152"/>
      <c r="P1726" s="1180"/>
    </row>
    <row r="1727" spans="1:16" ht="22.5" x14ac:dyDescent="0.2">
      <c r="A1727" s="1179" t="s">
        <v>3949</v>
      </c>
      <c r="B1727" s="1149" t="s">
        <v>13070</v>
      </c>
      <c r="C1727" s="1149" t="s">
        <v>65</v>
      </c>
      <c r="D1727" s="1150" t="s">
        <v>8462</v>
      </c>
      <c r="E1727" s="1164">
        <v>4400</v>
      </c>
      <c r="F1727" s="1151" t="s">
        <v>8463</v>
      </c>
      <c r="G1727" s="759" t="s">
        <v>8464</v>
      </c>
      <c r="H1727" s="1021" t="s">
        <v>7181</v>
      </c>
      <c r="I1727" s="1021" t="s">
        <v>4287</v>
      </c>
      <c r="J1727" s="1150" t="s">
        <v>8465</v>
      </c>
      <c r="K1727" s="1152">
        <v>2</v>
      </c>
      <c r="L1727" s="1151">
        <v>12</v>
      </c>
      <c r="M1727" s="1164">
        <v>52800</v>
      </c>
      <c r="N1727" s="1151">
        <v>1</v>
      </c>
      <c r="O1727" s="1152">
        <v>6</v>
      </c>
      <c r="P1727" s="1180">
        <v>26400</v>
      </c>
    </row>
    <row r="1728" spans="1:16" x14ac:dyDescent="0.2">
      <c r="A1728" s="1179" t="s">
        <v>3949</v>
      </c>
      <c r="B1728" s="1149" t="s">
        <v>13070</v>
      </c>
      <c r="C1728" s="1149" t="s">
        <v>65</v>
      </c>
      <c r="D1728" s="1150" t="s">
        <v>7013</v>
      </c>
      <c r="E1728" s="1164">
        <v>1700</v>
      </c>
      <c r="F1728" s="1151" t="s">
        <v>8466</v>
      </c>
      <c r="G1728" s="759" t="s">
        <v>8467</v>
      </c>
      <c r="H1728" s="1021" t="s">
        <v>4239</v>
      </c>
      <c r="I1728" s="1021" t="s">
        <v>4274</v>
      </c>
      <c r="J1728" s="1150" t="s">
        <v>4235</v>
      </c>
      <c r="K1728" s="1152">
        <v>2</v>
      </c>
      <c r="L1728" s="1151">
        <v>12</v>
      </c>
      <c r="M1728" s="1164">
        <v>20400</v>
      </c>
      <c r="N1728" s="1151">
        <v>1</v>
      </c>
      <c r="O1728" s="1152">
        <v>6</v>
      </c>
      <c r="P1728" s="1180">
        <v>10200</v>
      </c>
    </row>
    <row r="1729" spans="1:16" x14ac:dyDescent="0.2">
      <c r="A1729" s="1179" t="s">
        <v>3949</v>
      </c>
      <c r="B1729" s="1149" t="s">
        <v>13070</v>
      </c>
      <c r="C1729" s="1149" t="s">
        <v>65</v>
      </c>
      <c r="D1729" s="1150" t="s">
        <v>8468</v>
      </c>
      <c r="E1729" s="1164">
        <v>2900</v>
      </c>
      <c r="F1729" s="1151" t="s">
        <v>8469</v>
      </c>
      <c r="G1729" s="759" t="s">
        <v>8470</v>
      </c>
      <c r="H1729" s="1021" t="s">
        <v>4239</v>
      </c>
      <c r="I1729" s="1021" t="s">
        <v>4287</v>
      </c>
      <c r="J1729" s="1150" t="s">
        <v>4247</v>
      </c>
      <c r="K1729" s="1152">
        <v>2</v>
      </c>
      <c r="L1729" s="1151">
        <v>12</v>
      </c>
      <c r="M1729" s="1164">
        <v>34800</v>
      </c>
      <c r="N1729" s="1151">
        <v>1</v>
      </c>
      <c r="O1729" s="1152">
        <v>6</v>
      </c>
      <c r="P1729" s="1180">
        <v>17400</v>
      </c>
    </row>
    <row r="1730" spans="1:16" x14ac:dyDescent="0.2">
      <c r="A1730" s="1179" t="s">
        <v>3949</v>
      </c>
      <c r="B1730" s="1149" t="s">
        <v>13070</v>
      </c>
      <c r="C1730" s="1149" t="s">
        <v>65</v>
      </c>
      <c r="D1730" s="1150" t="s">
        <v>7217</v>
      </c>
      <c r="E1730" s="1164">
        <v>1600</v>
      </c>
      <c r="F1730" s="1151" t="s">
        <v>8471</v>
      </c>
      <c r="G1730" s="759" t="s">
        <v>8472</v>
      </c>
      <c r="H1730" s="1021" t="s">
        <v>4211</v>
      </c>
      <c r="I1730" s="1021" t="s">
        <v>4287</v>
      </c>
      <c r="J1730" s="1150" t="s">
        <v>4211</v>
      </c>
      <c r="K1730" s="1152">
        <v>2</v>
      </c>
      <c r="L1730" s="1151">
        <v>12</v>
      </c>
      <c r="M1730" s="1164">
        <v>19200</v>
      </c>
      <c r="N1730" s="1151">
        <v>1</v>
      </c>
      <c r="O1730" s="1152">
        <v>6</v>
      </c>
      <c r="P1730" s="1180">
        <v>8000</v>
      </c>
    </row>
    <row r="1731" spans="1:16" x14ac:dyDescent="0.2">
      <c r="A1731" s="1179" t="s">
        <v>3949</v>
      </c>
      <c r="B1731" s="1149" t="s">
        <v>13070</v>
      </c>
      <c r="C1731" s="1149" t="s">
        <v>65</v>
      </c>
      <c r="D1731" s="1150" t="s">
        <v>7053</v>
      </c>
      <c r="E1731" s="1164">
        <v>1700</v>
      </c>
      <c r="F1731" s="1151" t="s">
        <v>8473</v>
      </c>
      <c r="G1731" s="759" t="s">
        <v>8474</v>
      </c>
      <c r="H1731" s="1021" t="s">
        <v>4452</v>
      </c>
      <c r="I1731" s="1021" t="s">
        <v>4287</v>
      </c>
      <c r="J1731" s="1150" t="s">
        <v>4452</v>
      </c>
      <c r="K1731" s="1152">
        <v>3</v>
      </c>
      <c r="L1731" s="1151">
        <v>7</v>
      </c>
      <c r="M1731" s="1164">
        <v>11900</v>
      </c>
      <c r="N1731" s="1151"/>
      <c r="O1731" s="1152"/>
      <c r="P1731" s="1180"/>
    </row>
    <row r="1732" spans="1:16" ht="22.5" x14ac:dyDescent="0.2">
      <c r="A1732" s="1179" t="s">
        <v>3949</v>
      </c>
      <c r="B1732" s="1149" t="s">
        <v>13070</v>
      </c>
      <c r="C1732" s="1149" t="s">
        <v>65</v>
      </c>
      <c r="D1732" s="1150" t="s">
        <v>7153</v>
      </c>
      <c r="E1732" s="1164">
        <v>1750</v>
      </c>
      <c r="F1732" s="1151" t="s">
        <v>8475</v>
      </c>
      <c r="G1732" s="759" t="s">
        <v>8476</v>
      </c>
      <c r="H1732" s="1021" t="s">
        <v>5073</v>
      </c>
      <c r="I1732" s="1021" t="s">
        <v>7025</v>
      </c>
      <c r="J1732" s="1150" t="s">
        <v>5073</v>
      </c>
      <c r="K1732" s="1152">
        <v>2</v>
      </c>
      <c r="L1732" s="1151">
        <v>12</v>
      </c>
      <c r="M1732" s="1164">
        <v>21000</v>
      </c>
      <c r="N1732" s="1151">
        <v>1</v>
      </c>
      <c r="O1732" s="1152">
        <v>6</v>
      </c>
      <c r="P1732" s="1180">
        <v>10500</v>
      </c>
    </row>
    <row r="1733" spans="1:16" ht="22.5" x14ac:dyDescent="0.2">
      <c r="A1733" s="1179" t="s">
        <v>3949</v>
      </c>
      <c r="B1733" s="1149" t="s">
        <v>13070</v>
      </c>
      <c r="C1733" s="1149" t="s">
        <v>65</v>
      </c>
      <c r="D1733" s="1150" t="s">
        <v>7459</v>
      </c>
      <c r="E1733" s="1164">
        <v>2500</v>
      </c>
      <c r="F1733" s="1151" t="s">
        <v>8477</v>
      </c>
      <c r="G1733" s="759" t="s">
        <v>8478</v>
      </c>
      <c r="H1733" s="1021" t="s">
        <v>5266</v>
      </c>
      <c r="I1733" s="1021" t="s">
        <v>7025</v>
      </c>
      <c r="J1733" s="1150" t="s">
        <v>4509</v>
      </c>
      <c r="K1733" s="1152">
        <v>2</v>
      </c>
      <c r="L1733" s="1151">
        <v>12</v>
      </c>
      <c r="M1733" s="1164">
        <v>30000</v>
      </c>
      <c r="N1733" s="1151">
        <v>1</v>
      </c>
      <c r="O1733" s="1152">
        <v>6</v>
      </c>
      <c r="P1733" s="1180">
        <v>15000</v>
      </c>
    </row>
    <row r="1734" spans="1:16" ht="22.5" x14ac:dyDescent="0.2">
      <c r="A1734" s="1179" t="s">
        <v>3949</v>
      </c>
      <c r="B1734" s="1149" t="s">
        <v>13070</v>
      </c>
      <c r="C1734" s="1149" t="s">
        <v>65</v>
      </c>
      <c r="D1734" s="1150" t="s">
        <v>7418</v>
      </c>
      <c r="E1734" s="1164">
        <v>1850</v>
      </c>
      <c r="F1734" s="1151" t="s">
        <v>8479</v>
      </c>
      <c r="G1734" s="759" t="s">
        <v>8480</v>
      </c>
      <c r="H1734" s="1021" t="s">
        <v>4471</v>
      </c>
      <c r="I1734" s="1021" t="s">
        <v>4287</v>
      </c>
      <c r="J1734" s="1150" t="s">
        <v>7586</v>
      </c>
      <c r="K1734" s="1152">
        <v>2</v>
      </c>
      <c r="L1734" s="1151">
        <v>12</v>
      </c>
      <c r="M1734" s="1164">
        <v>22200</v>
      </c>
      <c r="N1734" s="1151">
        <v>1</v>
      </c>
      <c r="O1734" s="1152">
        <v>6</v>
      </c>
      <c r="P1734" s="1180">
        <v>11100</v>
      </c>
    </row>
    <row r="1735" spans="1:16" ht="22.5" x14ac:dyDescent="0.2">
      <c r="A1735" s="1179" t="s">
        <v>3949</v>
      </c>
      <c r="B1735" s="1149" t="s">
        <v>13070</v>
      </c>
      <c r="C1735" s="1149" t="s">
        <v>65</v>
      </c>
      <c r="D1735" s="1150" t="s">
        <v>8481</v>
      </c>
      <c r="E1735" s="1164">
        <v>3000</v>
      </c>
      <c r="F1735" s="1151" t="s">
        <v>8482</v>
      </c>
      <c r="G1735" s="759" t="s">
        <v>8483</v>
      </c>
      <c r="H1735" s="1021" t="s">
        <v>7047</v>
      </c>
      <c r="I1735" s="1021" t="s">
        <v>4274</v>
      </c>
      <c r="J1735" s="1150" t="s">
        <v>4314</v>
      </c>
      <c r="K1735" s="1152">
        <v>2</v>
      </c>
      <c r="L1735" s="1151">
        <v>12</v>
      </c>
      <c r="M1735" s="1164">
        <v>36000</v>
      </c>
      <c r="N1735" s="1151">
        <v>1</v>
      </c>
      <c r="O1735" s="1152">
        <v>6</v>
      </c>
      <c r="P1735" s="1180">
        <v>18000</v>
      </c>
    </row>
    <row r="1736" spans="1:16" x14ac:dyDescent="0.2">
      <c r="A1736" s="1179" t="s">
        <v>3949</v>
      </c>
      <c r="B1736" s="1149" t="s">
        <v>13070</v>
      </c>
      <c r="C1736" s="1149" t="s">
        <v>65</v>
      </c>
      <c r="D1736" s="1150" t="s">
        <v>7228</v>
      </c>
      <c r="E1736" s="1164">
        <v>1900</v>
      </c>
      <c r="F1736" s="1151" t="s">
        <v>8484</v>
      </c>
      <c r="G1736" s="759" t="s">
        <v>8485</v>
      </c>
      <c r="H1736" s="1021" t="s">
        <v>4239</v>
      </c>
      <c r="I1736" s="1021" t="s">
        <v>4287</v>
      </c>
      <c r="J1736" s="1150" t="s">
        <v>4235</v>
      </c>
      <c r="K1736" s="1152">
        <v>2</v>
      </c>
      <c r="L1736" s="1151">
        <v>12</v>
      </c>
      <c r="M1736" s="1164">
        <v>22800</v>
      </c>
      <c r="N1736" s="1151">
        <v>1</v>
      </c>
      <c r="O1736" s="1152">
        <v>6</v>
      </c>
      <c r="P1736" s="1180">
        <v>11400</v>
      </c>
    </row>
    <row r="1737" spans="1:16" x14ac:dyDescent="0.2">
      <c r="A1737" s="1179" t="s">
        <v>3949</v>
      </c>
      <c r="B1737" s="1149" t="s">
        <v>13070</v>
      </c>
      <c r="C1737" s="1149" t="s">
        <v>65</v>
      </c>
      <c r="D1737" s="1150" t="s">
        <v>8486</v>
      </c>
      <c r="E1737" s="1164">
        <v>2100</v>
      </c>
      <c r="F1737" s="1151" t="s">
        <v>8487</v>
      </c>
      <c r="G1737" s="759" t="s">
        <v>8488</v>
      </c>
      <c r="H1737" s="1021" t="s">
        <v>4239</v>
      </c>
      <c r="I1737" s="1021" t="s">
        <v>4287</v>
      </c>
      <c r="J1737" s="1150" t="s">
        <v>4235</v>
      </c>
      <c r="K1737" s="1152">
        <v>1</v>
      </c>
      <c r="L1737" s="1151">
        <v>3</v>
      </c>
      <c r="M1737" s="1164">
        <v>5040</v>
      </c>
      <c r="N1737" s="1151"/>
      <c r="O1737" s="1152"/>
      <c r="P1737" s="1180"/>
    </row>
    <row r="1738" spans="1:16" ht="22.5" x14ac:dyDescent="0.2">
      <c r="A1738" s="1179" t="s">
        <v>3949</v>
      </c>
      <c r="B1738" s="1149" t="s">
        <v>13070</v>
      </c>
      <c r="C1738" s="1149" t="s">
        <v>65</v>
      </c>
      <c r="D1738" s="1150" t="s">
        <v>7013</v>
      </c>
      <c r="E1738" s="1164">
        <v>1700</v>
      </c>
      <c r="F1738" s="1151" t="s">
        <v>8489</v>
      </c>
      <c r="G1738" s="759" t="s">
        <v>8490</v>
      </c>
      <c r="H1738" s="1021" t="s">
        <v>4470</v>
      </c>
      <c r="I1738" s="1021" t="s">
        <v>4287</v>
      </c>
      <c r="J1738" s="1150" t="s">
        <v>4470</v>
      </c>
      <c r="K1738" s="1152">
        <v>2</v>
      </c>
      <c r="L1738" s="1151">
        <v>12</v>
      </c>
      <c r="M1738" s="1164">
        <v>20400</v>
      </c>
      <c r="N1738" s="1151">
        <v>1</v>
      </c>
      <c r="O1738" s="1152">
        <v>6</v>
      </c>
      <c r="P1738" s="1180">
        <v>6800</v>
      </c>
    </row>
    <row r="1739" spans="1:16" x14ac:dyDescent="0.2">
      <c r="A1739" s="1179" t="s">
        <v>3949</v>
      </c>
      <c r="B1739" s="1149" t="s">
        <v>13070</v>
      </c>
      <c r="C1739" s="1149" t="s">
        <v>65</v>
      </c>
      <c r="D1739" s="1150" t="s">
        <v>7490</v>
      </c>
      <c r="E1739" s="1164">
        <v>1500</v>
      </c>
      <c r="F1739" s="1151" t="s">
        <v>8491</v>
      </c>
      <c r="G1739" s="759" t="s">
        <v>8492</v>
      </c>
      <c r="H1739" s="1021" t="s">
        <v>22</v>
      </c>
      <c r="I1739" s="1021" t="s">
        <v>22</v>
      </c>
      <c r="J1739" s="1150" t="s">
        <v>22</v>
      </c>
      <c r="K1739" s="1152">
        <v>2</v>
      </c>
      <c r="L1739" s="1151">
        <v>12</v>
      </c>
      <c r="M1739" s="1164">
        <v>18000</v>
      </c>
      <c r="N1739" s="1151">
        <v>1</v>
      </c>
      <c r="O1739" s="1152">
        <v>6</v>
      </c>
      <c r="P1739" s="1180">
        <v>9000</v>
      </c>
    </row>
    <row r="1740" spans="1:16" x14ac:dyDescent="0.2">
      <c r="A1740" s="1179" t="s">
        <v>3949</v>
      </c>
      <c r="B1740" s="1149" t="s">
        <v>13070</v>
      </c>
      <c r="C1740" s="1149" t="s">
        <v>65</v>
      </c>
      <c r="D1740" s="1150" t="s">
        <v>7058</v>
      </c>
      <c r="E1740" s="1164">
        <v>1900</v>
      </c>
      <c r="F1740" s="1151" t="s">
        <v>8493</v>
      </c>
      <c r="G1740" s="759" t="s">
        <v>8494</v>
      </c>
      <c r="H1740" s="1021" t="s">
        <v>4197</v>
      </c>
      <c r="I1740" s="1021" t="s">
        <v>4197</v>
      </c>
      <c r="J1740" s="1150" t="s">
        <v>4197</v>
      </c>
      <c r="K1740" s="1152">
        <v>2</v>
      </c>
      <c r="L1740" s="1151">
        <v>12</v>
      </c>
      <c r="M1740" s="1164">
        <v>22800</v>
      </c>
      <c r="N1740" s="1151">
        <v>1</v>
      </c>
      <c r="O1740" s="1152">
        <v>6</v>
      </c>
      <c r="P1740" s="1180">
        <v>11400</v>
      </c>
    </row>
    <row r="1741" spans="1:16" x14ac:dyDescent="0.2">
      <c r="A1741" s="1179" t="s">
        <v>3949</v>
      </c>
      <c r="B1741" s="1149" t="s">
        <v>13070</v>
      </c>
      <c r="C1741" s="1149" t="s">
        <v>65</v>
      </c>
      <c r="D1741" s="1150" t="s">
        <v>7228</v>
      </c>
      <c r="E1741" s="1164">
        <v>1900</v>
      </c>
      <c r="F1741" s="1151" t="s">
        <v>8495</v>
      </c>
      <c r="G1741" s="759" t="s">
        <v>8496</v>
      </c>
      <c r="H1741" s="1021" t="s">
        <v>4239</v>
      </c>
      <c r="I1741" s="1021" t="s">
        <v>4287</v>
      </c>
      <c r="J1741" s="1150" t="s">
        <v>4247</v>
      </c>
      <c r="K1741" s="1152">
        <v>2</v>
      </c>
      <c r="L1741" s="1151">
        <v>12</v>
      </c>
      <c r="M1741" s="1164">
        <v>22800</v>
      </c>
      <c r="N1741" s="1151">
        <v>1</v>
      </c>
      <c r="O1741" s="1152">
        <v>6</v>
      </c>
      <c r="P1741" s="1180">
        <v>11400</v>
      </c>
    </row>
    <row r="1742" spans="1:16" ht="22.5" x14ac:dyDescent="0.2">
      <c r="A1742" s="1179" t="s">
        <v>3949</v>
      </c>
      <c r="B1742" s="1149" t="s">
        <v>13070</v>
      </c>
      <c r="C1742" s="1149" t="s">
        <v>65</v>
      </c>
      <c r="D1742" s="1150" t="s">
        <v>8497</v>
      </c>
      <c r="E1742" s="1164">
        <v>2900</v>
      </c>
      <c r="F1742" s="1151" t="s">
        <v>8498</v>
      </c>
      <c r="G1742" s="759" t="s">
        <v>8499</v>
      </c>
      <c r="H1742" s="1021" t="s">
        <v>4470</v>
      </c>
      <c r="I1742" s="1021" t="s">
        <v>4287</v>
      </c>
      <c r="J1742" s="1150" t="s">
        <v>4470</v>
      </c>
      <c r="K1742" s="1152">
        <v>2</v>
      </c>
      <c r="L1742" s="1151">
        <v>12</v>
      </c>
      <c r="M1742" s="1164">
        <v>34800</v>
      </c>
      <c r="N1742" s="1151">
        <v>1</v>
      </c>
      <c r="O1742" s="1152">
        <v>6</v>
      </c>
      <c r="P1742" s="1180">
        <v>17400</v>
      </c>
    </row>
    <row r="1743" spans="1:16" ht="22.5" x14ac:dyDescent="0.2">
      <c r="A1743" s="1179" t="s">
        <v>3949</v>
      </c>
      <c r="B1743" s="1149" t="s">
        <v>13070</v>
      </c>
      <c r="C1743" s="1149" t="s">
        <v>65</v>
      </c>
      <c r="D1743" s="1150" t="s">
        <v>7013</v>
      </c>
      <c r="E1743" s="1164">
        <v>1700</v>
      </c>
      <c r="F1743" s="1151" t="s">
        <v>8500</v>
      </c>
      <c r="G1743" s="759" t="s">
        <v>8501</v>
      </c>
      <c r="H1743" s="1021" t="s">
        <v>4470</v>
      </c>
      <c r="I1743" s="1021" t="s">
        <v>7233</v>
      </c>
      <c r="J1743" s="1150" t="s">
        <v>8502</v>
      </c>
      <c r="K1743" s="1152">
        <v>2</v>
      </c>
      <c r="L1743" s="1151">
        <v>12</v>
      </c>
      <c r="M1743" s="1164">
        <v>20400</v>
      </c>
      <c r="N1743" s="1151"/>
      <c r="O1743" s="1152"/>
      <c r="P1743" s="1180"/>
    </row>
    <row r="1744" spans="1:16" x14ac:dyDescent="0.2">
      <c r="A1744" s="1179" t="s">
        <v>3949</v>
      </c>
      <c r="B1744" s="1149" t="s">
        <v>13070</v>
      </c>
      <c r="C1744" s="1149" t="s">
        <v>65</v>
      </c>
      <c r="D1744" s="1150" t="s">
        <v>8503</v>
      </c>
      <c r="E1744" s="1164">
        <v>2700</v>
      </c>
      <c r="F1744" s="1151" t="s">
        <v>8504</v>
      </c>
      <c r="G1744" s="759" t="s">
        <v>8505</v>
      </c>
      <c r="H1744" s="1021" t="s">
        <v>4197</v>
      </c>
      <c r="I1744" s="1021" t="s">
        <v>4197</v>
      </c>
      <c r="J1744" s="1150" t="s">
        <v>4197</v>
      </c>
      <c r="K1744" s="1152">
        <v>2</v>
      </c>
      <c r="L1744" s="1151">
        <v>11</v>
      </c>
      <c r="M1744" s="1164">
        <v>26010</v>
      </c>
      <c r="N1744" s="1151">
        <v>1</v>
      </c>
      <c r="O1744" s="1152">
        <v>6</v>
      </c>
      <c r="P1744" s="1180">
        <v>16200</v>
      </c>
    </row>
    <row r="1745" spans="1:16" x14ac:dyDescent="0.2">
      <c r="A1745" s="1179" t="s">
        <v>3949</v>
      </c>
      <c r="B1745" s="1149" t="s">
        <v>13070</v>
      </c>
      <c r="C1745" s="1149" t="s">
        <v>65</v>
      </c>
      <c r="D1745" s="1150" t="s">
        <v>7490</v>
      </c>
      <c r="E1745" s="1164">
        <v>1500</v>
      </c>
      <c r="F1745" s="1151" t="s">
        <v>8506</v>
      </c>
      <c r="G1745" s="759" t="s">
        <v>8507</v>
      </c>
      <c r="H1745" s="1021" t="s">
        <v>4197</v>
      </c>
      <c r="I1745" s="1021" t="s">
        <v>4197</v>
      </c>
      <c r="J1745" s="1150" t="s">
        <v>4197</v>
      </c>
      <c r="K1745" s="1152">
        <v>2</v>
      </c>
      <c r="L1745" s="1151">
        <v>11</v>
      </c>
      <c r="M1745" s="1164">
        <v>14900</v>
      </c>
      <c r="N1745" s="1151">
        <v>1</v>
      </c>
      <c r="O1745" s="1152">
        <v>6</v>
      </c>
      <c r="P1745" s="1180">
        <v>9000</v>
      </c>
    </row>
    <row r="1746" spans="1:16" ht="22.5" x14ac:dyDescent="0.2">
      <c r="A1746" s="1179" t="s">
        <v>3949</v>
      </c>
      <c r="B1746" s="1149" t="s">
        <v>13070</v>
      </c>
      <c r="C1746" s="1149" t="s">
        <v>65</v>
      </c>
      <c r="D1746" s="1150" t="s">
        <v>7013</v>
      </c>
      <c r="E1746" s="1164">
        <v>1700</v>
      </c>
      <c r="F1746" s="1151" t="s">
        <v>8508</v>
      </c>
      <c r="G1746" s="759" t="s">
        <v>8509</v>
      </c>
      <c r="H1746" s="1021" t="s">
        <v>4514</v>
      </c>
      <c r="I1746" s="1021" t="s">
        <v>7159</v>
      </c>
      <c r="J1746" s="1150" t="s">
        <v>4206</v>
      </c>
      <c r="K1746" s="1152">
        <v>2</v>
      </c>
      <c r="L1746" s="1151">
        <v>12</v>
      </c>
      <c r="M1746" s="1164">
        <v>20400</v>
      </c>
      <c r="N1746" s="1151">
        <v>1</v>
      </c>
      <c r="O1746" s="1152">
        <v>6</v>
      </c>
      <c r="P1746" s="1180">
        <v>10200</v>
      </c>
    </row>
    <row r="1747" spans="1:16" x14ac:dyDescent="0.2">
      <c r="A1747" s="1179" t="s">
        <v>3949</v>
      </c>
      <c r="B1747" s="1149" t="s">
        <v>13070</v>
      </c>
      <c r="C1747" s="1149" t="s">
        <v>65</v>
      </c>
      <c r="D1747" s="1150" t="s">
        <v>7026</v>
      </c>
      <c r="E1747" s="1164">
        <v>1600</v>
      </c>
      <c r="F1747" s="1151" t="s">
        <v>8510</v>
      </c>
      <c r="G1747" s="759" t="s">
        <v>8511</v>
      </c>
      <c r="H1747" s="1021" t="s">
        <v>22</v>
      </c>
      <c r="I1747" s="1021" t="s">
        <v>22</v>
      </c>
      <c r="J1747" s="1150" t="s">
        <v>22</v>
      </c>
      <c r="K1747" s="1152">
        <v>2</v>
      </c>
      <c r="L1747" s="1151">
        <v>12</v>
      </c>
      <c r="M1747" s="1164">
        <v>19200</v>
      </c>
      <c r="N1747" s="1151">
        <v>1</v>
      </c>
      <c r="O1747" s="1152">
        <v>6</v>
      </c>
      <c r="P1747" s="1180">
        <v>9600</v>
      </c>
    </row>
    <row r="1748" spans="1:16" x14ac:dyDescent="0.2">
      <c r="A1748" s="1179" t="s">
        <v>3949</v>
      </c>
      <c r="B1748" s="1149" t="s">
        <v>13070</v>
      </c>
      <c r="C1748" s="1149" t="s">
        <v>65</v>
      </c>
      <c r="D1748" s="1150" t="s">
        <v>7013</v>
      </c>
      <c r="E1748" s="1164">
        <v>1700</v>
      </c>
      <c r="F1748" s="1151" t="s">
        <v>8512</v>
      </c>
      <c r="G1748" s="759" t="s">
        <v>8513</v>
      </c>
      <c r="H1748" s="1021" t="s">
        <v>4211</v>
      </c>
      <c r="I1748" s="1021" t="s">
        <v>7233</v>
      </c>
      <c r="J1748" s="1150" t="s">
        <v>4211</v>
      </c>
      <c r="K1748" s="1152">
        <v>2</v>
      </c>
      <c r="L1748" s="1151">
        <v>12</v>
      </c>
      <c r="M1748" s="1164">
        <v>20400</v>
      </c>
      <c r="N1748" s="1151">
        <v>1</v>
      </c>
      <c r="O1748" s="1152">
        <v>6</v>
      </c>
      <c r="P1748" s="1180">
        <v>10200</v>
      </c>
    </row>
    <row r="1749" spans="1:16" x14ac:dyDescent="0.2">
      <c r="A1749" s="1179" t="s">
        <v>3949</v>
      </c>
      <c r="B1749" s="1149" t="s">
        <v>13070</v>
      </c>
      <c r="C1749" s="1149" t="s">
        <v>65</v>
      </c>
      <c r="D1749" s="1150" t="s">
        <v>7379</v>
      </c>
      <c r="E1749" s="1164">
        <v>2450</v>
      </c>
      <c r="F1749" s="1151" t="s">
        <v>8514</v>
      </c>
      <c r="G1749" s="759" t="s">
        <v>8515</v>
      </c>
      <c r="H1749" s="1021" t="s">
        <v>4239</v>
      </c>
      <c r="I1749" s="1021" t="s">
        <v>7159</v>
      </c>
      <c r="J1749" s="1150" t="s">
        <v>4235</v>
      </c>
      <c r="K1749" s="1152">
        <v>2</v>
      </c>
      <c r="L1749" s="1151">
        <v>12</v>
      </c>
      <c r="M1749" s="1164">
        <v>29400</v>
      </c>
      <c r="N1749" s="1151">
        <v>1</v>
      </c>
      <c r="O1749" s="1152">
        <v>6</v>
      </c>
      <c r="P1749" s="1180">
        <v>14700</v>
      </c>
    </row>
    <row r="1750" spans="1:16" x14ac:dyDescent="0.2">
      <c r="A1750" s="1179" t="s">
        <v>3949</v>
      </c>
      <c r="B1750" s="1149" t="s">
        <v>13070</v>
      </c>
      <c r="C1750" s="1149" t="s">
        <v>65</v>
      </c>
      <c r="D1750" s="1150" t="s">
        <v>7013</v>
      </c>
      <c r="E1750" s="1164">
        <v>1700</v>
      </c>
      <c r="F1750" s="1151" t="s">
        <v>8516</v>
      </c>
      <c r="G1750" s="759" t="s">
        <v>8517</v>
      </c>
      <c r="H1750" s="1021" t="s">
        <v>7191</v>
      </c>
      <c r="I1750" s="1021" t="s">
        <v>4287</v>
      </c>
      <c r="J1750" s="1150" t="s">
        <v>8518</v>
      </c>
      <c r="K1750" s="1152">
        <v>2</v>
      </c>
      <c r="L1750" s="1151">
        <v>12</v>
      </c>
      <c r="M1750" s="1164">
        <v>20400</v>
      </c>
      <c r="N1750" s="1151">
        <v>1</v>
      </c>
      <c r="O1750" s="1152">
        <v>6</v>
      </c>
      <c r="P1750" s="1180">
        <v>10200</v>
      </c>
    </row>
    <row r="1751" spans="1:16" x14ac:dyDescent="0.2">
      <c r="A1751" s="1179" t="s">
        <v>3949</v>
      </c>
      <c r="B1751" s="1149" t="s">
        <v>13070</v>
      </c>
      <c r="C1751" s="1149" t="s">
        <v>65</v>
      </c>
      <c r="D1751" s="1150" t="s">
        <v>7048</v>
      </c>
      <c r="E1751" s="1164">
        <v>1900</v>
      </c>
      <c r="F1751" s="1151" t="s">
        <v>8519</v>
      </c>
      <c r="G1751" s="759" t="s">
        <v>8520</v>
      </c>
      <c r="H1751" s="1021" t="s">
        <v>4705</v>
      </c>
      <c r="I1751" s="1021" t="s">
        <v>4274</v>
      </c>
      <c r="J1751" s="1150" t="s">
        <v>4705</v>
      </c>
      <c r="K1751" s="1152">
        <v>4</v>
      </c>
      <c r="L1751" s="1151">
        <v>12</v>
      </c>
      <c r="M1751" s="1164">
        <v>17036.66</v>
      </c>
      <c r="N1751" s="1151">
        <v>1</v>
      </c>
      <c r="O1751" s="1152">
        <v>6</v>
      </c>
      <c r="P1751" s="1180">
        <v>11400</v>
      </c>
    </row>
    <row r="1752" spans="1:16" ht="22.5" x14ac:dyDescent="0.2">
      <c r="A1752" s="1179" t="s">
        <v>3949</v>
      </c>
      <c r="B1752" s="1149" t="s">
        <v>13070</v>
      </c>
      <c r="C1752" s="1149" t="s">
        <v>65</v>
      </c>
      <c r="D1752" s="1150" t="s">
        <v>7441</v>
      </c>
      <c r="E1752" s="1164">
        <v>1900</v>
      </c>
      <c r="F1752" s="1151" t="s">
        <v>8521</v>
      </c>
      <c r="G1752" s="759" t="s">
        <v>8522</v>
      </c>
      <c r="H1752" s="1021" t="s">
        <v>4197</v>
      </c>
      <c r="I1752" s="1021" t="s">
        <v>4197</v>
      </c>
      <c r="J1752" s="1150" t="s">
        <v>4197</v>
      </c>
      <c r="K1752" s="1152">
        <v>2</v>
      </c>
      <c r="L1752" s="1151">
        <v>12</v>
      </c>
      <c r="M1752" s="1164">
        <v>22800</v>
      </c>
      <c r="N1752" s="1151">
        <v>1</v>
      </c>
      <c r="O1752" s="1152">
        <v>6</v>
      </c>
      <c r="P1752" s="1180">
        <v>11400</v>
      </c>
    </row>
    <row r="1753" spans="1:16" ht="22.5" x14ac:dyDescent="0.2">
      <c r="A1753" s="1179" t="s">
        <v>3949</v>
      </c>
      <c r="B1753" s="1149" t="s">
        <v>13070</v>
      </c>
      <c r="C1753" s="1149" t="s">
        <v>65</v>
      </c>
      <c r="D1753" s="1150" t="s">
        <v>7228</v>
      </c>
      <c r="E1753" s="1164">
        <v>1900</v>
      </c>
      <c r="F1753" s="1151" t="s">
        <v>8523</v>
      </c>
      <c r="G1753" s="759" t="s">
        <v>8524</v>
      </c>
      <c r="H1753" s="1021" t="s">
        <v>4211</v>
      </c>
      <c r="I1753" s="1021" t="s">
        <v>4274</v>
      </c>
      <c r="J1753" s="1150" t="s">
        <v>4961</v>
      </c>
      <c r="K1753" s="1152">
        <v>2</v>
      </c>
      <c r="L1753" s="1151">
        <v>12</v>
      </c>
      <c r="M1753" s="1164">
        <v>22800</v>
      </c>
      <c r="N1753" s="1151">
        <v>1</v>
      </c>
      <c r="O1753" s="1152">
        <v>6</v>
      </c>
      <c r="P1753" s="1180">
        <v>11400</v>
      </c>
    </row>
    <row r="1754" spans="1:16" x14ac:dyDescent="0.2">
      <c r="A1754" s="1179" t="s">
        <v>3949</v>
      </c>
      <c r="B1754" s="1149" t="s">
        <v>13070</v>
      </c>
      <c r="C1754" s="1149" t="s">
        <v>65</v>
      </c>
      <c r="D1754" s="1150" t="s">
        <v>8525</v>
      </c>
      <c r="E1754" s="1164">
        <v>2100</v>
      </c>
      <c r="F1754" s="1151" t="s">
        <v>8526</v>
      </c>
      <c r="G1754" s="759" t="s">
        <v>8527</v>
      </c>
      <c r="H1754" s="1021" t="s">
        <v>4197</v>
      </c>
      <c r="I1754" s="1021" t="s">
        <v>4197</v>
      </c>
      <c r="J1754" s="1150" t="s">
        <v>4197</v>
      </c>
      <c r="K1754" s="1152">
        <v>2</v>
      </c>
      <c r="L1754" s="1151">
        <v>7</v>
      </c>
      <c r="M1754" s="1164">
        <v>11060</v>
      </c>
      <c r="N1754" s="1151"/>
      <c r="O1754" s="1152"/>
      <c r="P1754" s="1180"/>
    </row>
    <row r="1755" spans="1:16" x14ac:dyDescent="0.2">
      <c r="A1755" s="1179" t="s">
        <v>3949</v>
      </c>
      <c r="B1755" s="1149" t="s">
        <v>13070</v>
      </c>
      <c r="C1755" s="1149" t="s">
        <v>65</v>
      </c>
      <c r="D1755" s="1150" t="s">
        <v>7013</v>
      </c>
      <c r="E1755" s="1164">
        <v>1700</v>
      </c>
      <c r="F1755" s="1151" t="s">
        <v>8528</v>
      </c>
      <c r="G1755" s="759" t="s">
        <v>8529</v>
      </c>
      <c r="H1755" s="1021" t="s">
        <v>7166</v>
      </c>
      <c r="I1755" s="1021" t="s">
        <v>4274</v>
      </c>
      <c r="J1755" s="1150" t="s">
        <v>7166</v>
      </c>
      <c r="K1755" s="1152">
        <v>2</v>
      </c>
      <c r="L1755" s="1151">
        <v>12</v>
      </c>
      <c r="M1755" s="1164">
        <v>20400</v>
      </c>
      <c r="N1755" s="1151"/>
      <c r="O1755" s="1152"/>
      <c r="P1755" s="1180"/>
    </row>
    <row r="1756" spans="1:16" x14ac:dyDescent="0.2">
      <c r="A1756" s="1179" t="s">
        <v>3949</v>
      </c>
      <c r="B1756" s="1149" t="s">
        <v>13070</v>
      </c>
      <c r="C1756" s="1149" t="s">
        <v>65</v>
      </c>
      <c r="D1756" s="1150" t="s">
        <v>7058</v>
      </c>
      <c r="E1756" s="1164">
        <v>1900</v>
      </c>
      <c r="F1756" s="1151" t="s">
        <v>8530</v>
      </c>
      <c r="G1756" s="759" t="s">
        <v>8531</v>
      </c>
      <c r="H1756" s="1021" t="s">
        <v>4239</v>
      </c>
      <c r="I1756" s="1021" t="s">
        <v>4274</v>
      </c>
      <c r="J1756" s="1150" t="s">
        <v>4235</v>
      </c>
      <c r="K1756" s="1152">
        <v>2</v>
      </c>
      <c r="L1756" s="1151">
        <v>12</v>
      </c>
      <c r="M1756" s="1164">
        <v>22800</v>
      </c>
      <c r="N1756" s="1151">
        <v>1</v>
      </c>
      <c r="O1756" s="1152">
        <v>6</v>
      </c>
      <c r="P1756" s="1180">
        <v>11400</v>
      </c>
    </row>
    <row r="1757" spans="1:16" x14ac:dyDescent="0.2">
      <c r="A1757" s="1179" t="s">
        <v>3949</v>
      </c>
      <c r="B1757" s="1149" t="s">
        <v>13070</v>
      </c>
      <c r="C1757" s="1149" t="s">
        <v>65</v>
      </c>
      <c r="D1757" s="1150" t="s">
        <v>8532</v>
      </c>
      <c r="E1757" s="1164">
        <v>7000</v>
      </c>
      <c r="F1757" s="1151" t="s">
        <v>8533</v>
      </c>
      <c r="G1757" s="759" t="s">
        <v>8534</v>
      </c>
      <c r="H1757" s="1021" t="s">
        <v>4914</v>
      </c>
      <c r="I1757" s="1021" t="s">
        <v>7074</v>
      </c>
      <c r="J1757" s="1150" t="s">
        <v>8535</v>
      </c>
      <c r="K1757" s="1152">
        <v>2</v>
      </c>
      <c r="L1757" s="1151">
        <v>12</v>
      </c>
      <c r="M1757" s="1164">
        <v>84000</v>
      </c>
      <c r="N1757" s="1151">
        <v>1</v>
      </c>
      <c r="O1757" s="1152">
        <v>6</v>
      </c>
      <c r="P1757" s="1180">
        <v>42000</v>
      </c>
    </row>
    <row r="1758" spans="1:16" ht="22.5" x14ac:dyDescent="0.2">
      <c r="A1758" s="1179" t="s">
        <v>3949</v>
      </c>
      <c r="B1758" s="1149" t="s">
        <v>13070</v>
      </c>
      <c r="C1758" s="1149" t="s">
        <v>65</v>
      </c>
      <c r="D1758" s="1150" t="s">
        <v>8536</v>
      </c>
      <c r="E1758" s="1164">
        <v>3200</v>
      </c>
      <c r="F1758" s="1151" t="s">
        <v>8537</v>
      </c>
      <c r="G1758" s="759" t="s">
        <v>8538</v>
      </c>
      <c r="H1758" s="1021" t="s">
        <v>4239</v>
      </c>
      <c r="I1758" s="1021" t="s">
        <v>4274</v>
      </c>
      <c r="J1758" s="1150" t="s">
        <v>4235</v>
      </c>
      <c r="K1758" s="1152">
        <v>1</v>
      </c>
      <c r="L1758" s="1151">
        <v>2</v>
      </c>
      <c r="M1758" s="1164">
        <v>3366.66</v>
      </c>
      <c r="N1758" s="1151">
        <v>1</v>
      </c>
      <c r="O1758" s="1152">
        <v>6</v>
      </c>
      <c r="P1758" s="1180">
        <v>19200</v>
      </c>
    </row>
    <row r="1759" spans="1:16" ht="33.75" x14ac:dyDescent="0.2">
      <c r="A1759" s="1179" t="s">
        <v>3949</v>
      </c>
      <c r="B1759" s="1149" t="s">
        <v>13070</v>
      </c>
      <c r="C1759" s="1149" t="s">
        <v>65</v>
      </c>
      <c r="D1759" s="1150" t="s">
        <v>7277</v>
      </c>
      <c r="E1759" s="1164">
        <v>2500</v>
      </c>
      <c r="F1759" s="1151" t="s">
        <v>8537</v>
      </c>
      <c r="G1759" s="759" t="s">
        <v>8538</v>
      </c>
      <c r="H1759" s="1021" t="s">
        <v>4239</v>
      </c>
      <c r="I1759" s="1021" t="s">
        <v>4274</v>
      </c>
      <c r="J1759" s="1150" t="s">
        <v>4235</v>
      </c>
      <c r="K1759" s="1152">
        <v>2</v>
      </c>
      <c r="L1759" s="1151">
        <v>11</v>
      </c>
      <c r="M1759" s="1164">
        <v>27986.66</v>
      </c>
      <c r="N1759" s="1151"/>
      <c r="O1759" s="1152"/>
      <c r="P1759" s="1180"/>
    </row>
    <row r="1760" spans="1:16" x14ac:dyDescent="0.2">
      <c r="A1760" s="1179" t="s">
        <v>3949</v>
      </c>
      <c r="B1760" s="1149" t="s">
        <v>13070</v>
      </c>
      <c r="C1760" s="1149" t="s">
        <v>65</v>
      </c>
      <c r="D1760" s="1150" t="s">
        <v>8486</v>
      </c>
      <c r="E1760" s="1164">
        <v>2100</v>
      </c>
      <c r="F1760" s="1151" t="s">
        <v>8539</v>
      </c>
      <c r="G1760" s="759" t="s">
        <v>8540</v>
      </c>
      <c r="H1760" s="1021" t="s">
        <v>4197</v>
      </c>
      <c r="I1760" s="1021" t="s">
        <v>4197</v>
      </c>
      <c r="J1760" s="1150" t="s">
        <v>4197</v>
      </c>
      <c r="K1760" s="1152">
        <v>1</v>
      </c>
      <c r="L1760" s="1151">
        <v>3</v>
      </c>
      <c r="M1760" s="1164">
        <v>3010</v>
      </c>
      <c r="N1760" s="1151">
        <v>1</v>
      </c>
      <c r="O1760" s="1152">
        <v>6</v>
      </c>
      <c r="P1760" s="1180">
        <v>12600</v>
      </c>
    </row>
    <row r="1761" spans="1:16" ht="22.5" x14ac:dyDescent="0.2">
      <c r="A1761" s="1179" t="s">
        <v>3949</v>
      </c>
      <c r="B1761" s="1149" t="s">
        <v>13070</v>
      </c>
      <c r="C1761" s="1149" t="s">
        <v>65</v>
      </c>
      <c r="D1761" s="1150" t="s">
        <v>8541</v>
      </c>
      <c r="E1761" s="1164">
        <v>3900</v>
      </c>
      <c r="F1761" s="1151" t="s">
        <v>8542</v>
      </c>
      <c r="G1761" s="759" t="s">
        <v>8543</v>
      </c>
      <c r="H1761" s="1021" t="s">
        <v>8544</v>
      </c>
      <c r="I1761" s="1021" t="s">
        <v>4287</v>
      </c>
      <c r="J1761" s="1150" t="s">
        <v>4649</v>
      </c>
      <c r="K1761" s="1152">
        <v>2</v>
      </c>
      <c r="L1761" s="1151">
        <v>12</v>
      </c>
      <c r="M1761" s="1164">
        <v>46800</v>
      </c>
      <c r="N1761" s="1151">
        <v>1</v>
      </c>
      <c r="O1761" s="1152">
        <v>6</v>
      </c>
      <c r="P1761" s="1180">
        <v>23400</v>
      </c>
    </row>
    <row r="1762" spans="1:16" x14ac:dyDescent="0.2">
      <c r="A1762" s="1179" t="s">
        <v>3949</v>
      </c>
      <c r="B1762" s="1149" t="s">
        <v>13070</v>
      </c>
      <c r="C1762" s="1149" t="s">
        <v>65</v>
      </c>
      <c r="D1762" s="1150" t="s">
        <v>8266</v>
      </c>
      <c r="E1762" s="1164">
        <v>1900</v>
      </c>
      <c r="F1762" s="1151" t="s">
        <v>8545</v>
      </c>
      <c r="G1762" s="759" t="s">
        <v>8546</v>
      </c>
      <c r="H1762" s="1021" t="s">
        <v>4239</v>
      </c>
      <c r="I1762" s="1021" t="s">
        <v>4287</v>
      </c>
      <c r="J1762" s="1150" t="s">
        <v>4235</v>
      </c>
      <c r="K1762" s="1152">
        <v>2</v>
      </c>
      <c r="L1762" s="1151">
        <v>12</v>
      </c>
      <c r="M1762" s="1164">
        <v>22800</v>
      </c>
      <c r="N1762" s="1151">
        <v>1</v>
      </c>
      <c r="O1762" s="1152">
        <v>6</v>
      </c>
      <c r="P1762" s="1180">
        <v>11400</v>
      </c>
    </row>
    <row r="1763" spans="1:16" x14ac:dyDescent="0.2">
      <c r="A1763" s="1179" t="s">
        <v>3949</v>
      </c>
      <c r="B1763" s="1149" t="s">
        <v>13070</v>
      </c>
      <c r="C1763" s="1149" t="s">
        <v>65</v>
      </c>
      <c r="D1763" s="1150" t="s">
        <v>7058</v>
      </c>
      <c r="E1763" s="1164">
        <v>1900</v>
      </c>
      <c r="F1763" s="1151" t="s">
        <v>8547</v>
      </c>
      <c r="G1763" s="759" t="s">
        <v>8548</v>
      </c>
      <c r="H1763" s="1021" t="s">
        <v>8200</v>
      </c>
      <c r="I1763" s="1021" t="s">
        <v>4287</v>
      </c>
      <c r="J1763" s="1150" t="s">
        <v>8549</v>
      </c>
      <c r="K1763" s="1152">
        <v>2</v>
      </c>
      <c r="L1763" s="1151">
        <v>12</v>
      </c>
      <c r="M1763" s="1164">
        <v>22800</v>
      </c>
      <c r="N1763" s="1151">
        <v>1</v>
      </c>
      <c r="O1763" s="1152">
        <v>6</v>
      </c>
      <c r="P1763" s="1180">
        <v>11400</v>
      </c>
    </row>
    <row r="1764" spans="1:16" ht="22.5" x14ac:dyDescent="0.2">
      <c r="A1764" s="1179" t="s">
        <v>3949</v>
      </c>
      <c r="B1764" s="1149" t="s">
        <v>13070</v>
      </c>
      <c r="C1764" s="1149" t="s">
        <v>65</v>
      </c>
      <c r="D1764" s="1150" t="s">
        <v>7670</v>
      </c>
      <c r="E1764" s="1164">
        <v>2500</v>
      </c>
      <c r="F1764" s="1151" t="s">
        <v>8550</v>
      </c>
      <c r="G1764" s="759" t="s">
        <v>8551</v>
      </c>
      <c r="H1764" s="1021" t="s">
        <v>4239</v>
      </c>
      <c r="I1764" s="1021" t="s">
        <v>4287</v>
      </c>
      <c r="J1764" s="1150" t="s">
        <v>8552</v>
      </c>
      <c r="K1764" s="1152">
        <v>2</v>
      </c>
      <c r="L1764" s="1151">
        <v>12</v>
      </c>
      <c r="M1764" s="1164">
        <v>30000</v>
      </c>
      <c r="N1764" s="1151">
        <v>1</v>
      </c>
      <c r="O1764" s="1152">
        <v>6</v>
      </c>
      <c r="P1764" s="1180">
        <v>15000</v>
      </c>
    </row>
    <row r="1765" spans="1:16" ht="22.5" x14ac:dyDescent="0.2">
      <c r="A1765" s="1179" t="s">
        <v>3949</v>
      </c>
      <c r="B1765" s="1149" t="s">
        <v>13070</v>
      </c>
      <c r="C1765" s="1149" t="s">
        <v>65</v>
      </c>
      <c r="D1765" s="1150" t="s">
        <v>7013</v>
      </c>
      <c r="E1765" s="1164">
        <v>1700</v>
      </c>
      <c r="F1765" s="1151" t="s">
        <v>8553</v>
      </c>
      <c r="G1765" s="759" t="s">
        <v>8554</v>
      </c>
      <c r="H1765" s="1021" t="s">
        <v>8555</v>
      </c>
      <c r="I1765" s="1021" t="s">
        <v>4287</v>
      </c>
      <c r="J1765" s="1150" t="s">
        <v>8556</v>
      </c>
      <c r="K1765" s="1152">
        <v>2</v>
      </c>
      <c r="L1765" s="1151">
        <v>12</v>
      </c>
      <c r="M1765" s="1164">
        <v>16603.330000000002</v>
      </c>
      <c r="N1765" s="1151"/>
      <c r="O1765" s="1152"/>
      <c r="P1765" s="1180"/>
    </row>
    <row r="1766" spans="1:16" ht="22.5" x14ac:dyDescent="0.2">
      <c r="A1766" s="1179" t="s">
        <v>3949</v>
      </c>
      <c r="B1766" s="1149" t="s">
        <v>13070</v>
      </c>
      <c r="C1766" s="1149" t="s">
        <v>65</v>
      </c>
      <c r="D1766" s="1150" t="s">
        <v>7048</v>
      </c>
      <c r="E1766" s="1164">
        <v>1900</v>
      </c>
      <c r="F1766" s="1151" t="s">
        <v>8557</v>
      </c>
      <c r="G1766" s="759" t="s">
        <v>8558</v>
      </c>
      <c r="H1766" s="1021" t="s">
        <v>8559</v>
      </c>
      <c r="I1766" s="1021" t="s">
        <v>4287</v>
      </c>
      <c r="J1766" s="1150" t="s">
        <v>7234</v>
      </c>
      <c r="K1766" s="1152">
        <v>4</v>
      </c>
      <c r="L1766" s="1151">
        <v>12</v>
      </c>
      <c r="M1766" s="1164">
        <v>22800</v>
      </c>
      <c r="N1766" s="1151">
        <v>1</v>
      </c>
      <c r="O1766" s="1152">
        <v>6</v>
      </c>
      <c r="P1766" s="1180">
        <v>11400</v>
      </c>
    </row>
    <row r="1767" spans="1:16" ht="22.5" x14ac:dyDescent="0.2">
      <c r="A1767" s="1179" t="s">
        <v>3949</v>
      </c>
      <c r="B1767" s="1149" t="s">
        <v>13070</v>
      </c>
      <c r="C1767" s="1149" t="s">
        <v>65</v>
      </c>
      <c r="D1767" s="1150" t="s">
        <v>7332</v>
      </c>
      <c r="E1767" s="1164">
        <v>1800</v>
      </c>
      <c r="F1767" s="1151" t="s">
        <v>8560</v>
      </c>
      <c r="G1767" s="759" t="s">
        <v>8561</v>
      </c>
      <c r="H1767" s="1021" t="s">
        <v>4470</v>
      </c>
      <c r="I1767" s="1021" t="s">
        <v>7233</v>
      </c>
      <c r="J1767" s="1150" t="s">
        <v>8562</v>
      </c>
      <c r="K1767" s="1152">
        <v>2</v>
      </c>
      <c r="L1767" s="1151">
        <v>12</v>
      </c>
      <c r="M1767" s="1164">
        <v>21600</v>
      </c>
      <c r="N1767" s="1151">
        <v>1</v>
      </c>
      <c r="O1767" s="1152">
        <v>6</v>
      </c>
      <c r="P1767" s="1180">
        <v>10800</v>
      </c>
    </row>
    <row r="1768" spans="1:16" ht="22.5" x14ac:dyDescent="0.2">
      <c r="A1768" s="1179" t="s">
        <v>3949</v>
      </c>
      <c r="B1768" s="1149" t="s">
        <v>13070</v>
      </c>
      <c r="C1768" s="1149" t="s">
        <v>65</v>
      </c>
      <c r="D1768" s="1150" t="s">
        <v>8563</v>
      </c>
      <c r="E1768" s="1164">
        <v>2500</v>
      </c>
      <c r="F1768" s="1151" t="s">
        <v>8564</v>
      </c>
      <c r="G1768" s="759" t="s">
        <v>8565</v>
      </c>
      <c r="H1768" s="1021" t="s">
        <v>4470</v>
      </c>
      <c r="I1768" s="1021" t="s">
        <v>4287</v>
      </c>
      <c r="J1768" s="1150" t="s">
        <v>7586</v>
      </c>
      <c r="K1768" s="1152">
        <v>2</v>
      </c>
      <c r="L1768" s="1151">
        <v>12</v>
      </c>
      <c r="M1768" s="1164">
        <v>30000</v>
      </c>
      <c r="N1768" s="1151">
        <v>1</v>
      </c>
      <c r="O1768" s="1152">
        <v>6</v>
      </c>
      <c r="P1768" s="1180">
        <v>15000</v>
      </c>
    </row>
    <row r="1769" spans="1:16" x14ac:dyDescent="0.2">
      <c r="A1769" s="1179" t="s">
        <v>3949</v>
      </c>
      <c r="B1769" s="1149" t="s">
        <v>13070</v>
      </c>
      <c r="C1769" s="1149" t="s">
        <v>65</v>
      </c>
      <c r="D1769" s="1150" t="s">
        <v>8486</v>
      </c>
      <c r="E1769" s="1164">
        <v>2100</v>
      </c>
      <c r="F1769" s="1151" t="s">
        <v>8566</v>
      </c>
      <c r="G1769" s="759" t="s">
        <v>8567</v>
      </c>
      <c r="H1769" s="1021" t="s">
        <v>4197</v>
      </c>
      <c r="I1769" s="1021" t="s">
        <v>4197</v>
      </c>
      <c r="J1769" s="1150" t="s">
        <v>4197</v>
      </c>
      <c r="K1769" s="1152">
        <v>1</v>
      </c>
      <c r="L1769" s="1151">
        <v>3</v>
      </c>
      <c r="M1769" s="1164">
        <v>2940</v>
      </c>
      <c r="N1769" s="1151">
        <v>1</v>
      </c>
      <c r="O1769" s="1152">
        <v>6</v>
      </c>
      <c r="P1769" s="1180">
        <v>12600</v>
      </c>
    </row>
    <row r="1770" spans="1:16" x14ac:dyDescent="0.2">
      <c r="A1770" s="1179" t="s">
        <v>3949</v>
      </c>
      <c r="B1770" s="1149" t="s">
        <v>13070</v>
      </c>
      <c r="C1770" s="1149" t="s">
        <v>65</v>
      </c>
      <c r="D1770" s="1150" t="s">
        <v>7058</v>
      </c>
      <c r="E1770" s="1164">
        <v>1900</v>
      </c>
      <c r="F1770" s="1151" t="s">
        <v>8568</v>
      </c>
      <c r="G1770" s="759" t="s">
        <v>8569</v>
      </c>
      <c r="H1770" s="1021" t="s">
        <v>4239</v>
      </c>
      <c r="I1770" s="1021" t="s">
        <v>4287</v>
      </c>
      <c r="J1770" s="1150" t="s">
        <v>4235</v>
      </c>
      <c r="K1770" s="1152">
        <v>2</v>
      </c>
      <c r="L1770" s="1151">
        <v>12</v>
      </c>
      <c r="M1770" s="1164">
        <v>22800</v>
      </c>
      <c r="N1770" s="1151">
        <v>1</v>
      </c>
      <c r="O1770" s="1152">
        <v>6</v>
      </c>
      <c r="P1770" s="1180">
        <v>11400</v>
      </c>
    </row>
    <row r="1771" spans="1:16" ht="22.5" x14ac:dyDescent="0.2">
      <c r="A1771" s="1179" t="s">
        <v>3949</v>
      </c>
      <c r="B1771" s="1149" t="s">
        <v>13070</v>
      </c>
      <c r="C1771" s="1149" t="s">
        <v>65</v>
      </c>
      <c r="D1771" s="1150" t="s">
        <v>8570</v>
      </c>
      <c r="E1771" s="1164">
        <v>3100</v>
      </c>
      <c r="F1771" s="1151" t="s">
        <v>8571</v>
      </c>
      <c r="G1771" s="759" t="s">
        <v>8572</v>
      </c>
      <c r="H1771" s="1021" t="s">
        <v>7247</v>
      </c>
      <c r="I1771" s="1021" t="s">
        <v>7025</v>
      </c>
      <c r="J1771" s="1150" t="s">
        <v>8573</v>
      </c>
      <c r="K1771" s="1152">
        <v>2</v>
      </c>
      <c r="L1771" s="1151">
        <v>12</v>
      </c>
      <c r="M1771" s="1164">
        <v>36166.660000000003</v>
      </c>
      <c r="N1771" s="1151">
        <v>1</v>
      </c>
      <c r="O1771" s="1152">
        <v>6</v>
      </c>
      <c r="P1771" s="1180">
        <v>18600</v>
      </c>
    </row>
    <row r="1772" spans="1:16" x14ac:dyDescent="0.2">
      <c r="A1772" s="1179" t="s">
        <v>3949</v>
      </c>
      <c r="B1772" s="1149" t="s">
        <v>13070</v>
      </c>
      <c r="C1772" s="1149" t="s">
        <v>65</v>
      </c>
      <c r="D1772" s="1150" t="s">
        <v>7026</v>
      </c>
      <c r="E1772" s="1164">
        <v>1600</v>
      </c>
      <c r="F1772" s="1151" t="s">
        <v>8574</v>
      </c>
      <c r="G1772" s="759" t="s">
        <v>8575</v>
      </c>
      <c r="H1772" s="1021" t="s">
        <v>22</v>
      </c>
      <c r="I1772" s="1021" t="s">
        <v>22</v>
      </c>
      <c r="J1772" s="1150" t="s">
        <v>22</v>
      </c>
      <c r="K1772" s="1152">
        <v>2</v>
      </c>
      <c r="L1772" s="1151">
        <v>12</v>
      </c>
      <c r="M1772" s="1164">
        <v>19200</v>
      </c>
      <c r="N1772" s="1151">
        <v>1</v>
      </c>
      <c r="O1772" s="1152">
        <v>6</v>
      </c>
      <c r="P1772" s="1180">
        <v>9600</v>
      </c>
    </row>
    <row r="1773" spans="1:16" x14ac:dyDescent="0.2">
      <c r="A1773" s="1179" t="s">
        <v>3949</v>
      </c>
      <c r="B1773" s="1149" t="s">
        <v>13070</v>
      </c>
      <c r="C1773" s="1149" t="s">
        <v>65</v>
      </c>
      <c r="D1773" s="1150" t="s">
        <v>7013</v>
      </c>
      <c r="E1773" s="1164">
        <v>1700</v>
      </c>
      <c r="F1773" s="1151" t="s">
        <v>8576</v>
      </c>
      <c r="G1773" s="759" t="s">
        <v>8577</v>
      </c>
      <c r="H1773" s="1021" t="s">
        <v>4878</v>
      </c>
      <c r="I1773" s="1021" t="s">
        <v>4274</v>
      </c>
      <c r="J1773" s="1150" t="s">
        <v>4965</v>
      </c>
      <c r="K1773" s="1152">
        <v>2</v>
      </c>
      <c r="L1773" s="1151">
        <v>12</v>
      </c>
      <c r="M1773" s="1164">
        <v>20400</v>
      </c>
      <c r="N1773" s="1151"/>
      <c r="O1773" s="1152"/>
      <c r="P1773" s="1180"/>
    </row>
    <row r="1774" spans="1:16" ht="22.5" x14ac:dyDescent="0.2">
      <c r="A1774" s="1179" t="s">
        <v>3949</v>
      </c>
      <c r="B1774" s="1149" t="s">
        <v>13070</v>
      </c>
      <c r="C1774" s="1149" t="s">
        <v>65</v>
      </c>
      <c r="D1774" s="1150" t="s">
        <v>7058</v>
      </c>
      <c r="E1774" s="1164">
        <v>1900</v>
      </c>
      <c r="F1774" s="1151" t="s">
        <v>8578</v>
      </c>
      <c r="G1774" s="759" t="s">
        <v>8579</v>
      </c>
      <c r="H1774" s="1021" t="s">
        <v>7047</v>
      </c>
      <c r="I1774" s="1021" t="s">
        <v>4274</v>
      </c>
      <c r="J1774" s="1150" t="s">
        <v>5174</v>
      </c>
      <c r="K1774" s="1152">
        <v>2</v>
      </c>
      <c r="L1774" s="1151">
        <v>12</v>
      </c>
      <c r="M1774" s="1164">
        <v>22800</v>
      </c>
      <c r="N1774" s="1151">
        <v>1</v>
      </c>
      <c r="O1774" s="1152">
        <v>6</v>
      </c>
      <c r="P1774" s="1180">
        <v>11400</v>
      </c>
    </row>
    <row r="1775" spans="1:16" x14ac:dyDescent="0.2">
      <c r="A1775" s="1179" t="s">
        <v>3949</v>
      </c>
      <c r="B1775" s="1149" t="s">
        <v>13070</v>
      </c>
      <c r="C1775" s="1149" t="s">
        <v>65</v>
      </c>
      <c r="D1775" s="1150" t="s">
        <v>7788</v>
      </c>
      <c r="E1775" s="1164">
        <v>1800</v>
      </c>
      <c r="F1775" s="1151" t="s">
        <v>8580</v>
      </c>
      <c r="G1775" s="759" t="s">
        <v>8581</v>
      </c>
      <c r="H1775" s="1021" t="s">
        <v>4216</v>
      </c>
      <c r="I1775" s="1021" t="s">
        <v>4287</v>
      </c>
      <c r="J1775" s="1150" t="s">
        <v>8582</v>
      </c>
      <c r="K1775" s="1152">
        <v>2</v>
      </c>
      <c r="L1775" s="1151">
        <v>12</v>
      </c>
      <c r="M1775" s="1164">
        <v>21600</v>
      </c>
      <c r="N1775" s="1151">
        <v>1</v>
      </c>
      <c r="O1775" s="1152">
        <v>6</v>
      </c>
      <c r="P1775" s="1180">
        <v>10800</v>
      </c>
    </row>
    <row r="1776" spans="1:16" x14ac:dyDescent="0.2">
      <c r="A1776" s="1179" t="s">
        <v>3949</v>
      </c>
      <c r="B1776" s="1149" t="s">
        <v>13070</v>
      </c>
      <c r="C1776" s="1149" t="s">
        <v>65</v>
      </c>
      <c r="D1776" s="1150" t="s">
        <v>7053</v>
      </c>
      <c r="E1776" s="1164">
        <v>1700</v>
      </c>
      <c r="F1776" s="1151" t="s">
        <v>8583</v>
      </c>
      <c r="G1776" s="759" t="s">
        <v>8584</v>
      </c>
      <c r="H1776" s="1021" t="s">
        <v>4452</v>
      </c>
      <c r="I1776" s="1021" t="s">
        <v>4274</v>
      </c>
      <c r="J1776" s="1150" t="s">
        <v>4662</v>
      </c>
      <c r="K1776" s="1152">
        <v>2</v>
      </c>
      <c r="L1776" s="1151">
        <v>12</v>
      </c>
      <c r="M1776" s="1164">
        <v>20400</v>
      </c>
      <c r="N1776" s="1151">
        <v>1</v>
      </c>
      <c r="O1776" s="1152">
        <v>6</v>
      </c>
      <c r="P1776" s="1180">
        <v>10200</v>
      </c>
    </row>
    <row r="1777" spans="1:16" ht="22.5" x14ac:dyDescent="0.2">
      <c r="A1777" s="1179" t="s">
        <v>3949</v>
      </c>
      <c r="B1777" s="1149" t="s">
        <v>13070</v>
      </c>
      <c r="C1777" s="1149" t="s">
        <v>65</v>
      </c>
      <c r="D1777" s="1150" t="s">
        <v>7085</v>
      </c>
      <c r="E1777" s="1164">
        <v>1600</v>
      </c>
      <c r="F1777" s="1151" t="s">
        <v>8585</v>
      </c>
      <c r="G1777" s="759" t="s">
        <v>8586</v>
      </c>
      <c r="H1777" s="1021" t="s">
        <v>4471</v>
      </c>
      <c r="I1777" s="1021" t="s">
        <v>7233</v>
      </c>
      <c r="J1777" s="1150" t="s">
        <v>8587</v>
      </c>
      <c r="K1777" s="1152">
        <v>2</v>
      </c>
      <c r="L1777" s="1151">
        <v>12</v>
      </c>
      <c r="M1777" s="1164">
        <v>19200</v>
      </c>
      <c r="N1777" s="1151">
        <v>1</v>
      </c>
      <c r="O1777" s="1152">
        <v>6</v>
      </c>
      <c r="P1777" s="1180">
        <v>9600</v>
      </c>
    </row>
    <row r="1778" spans="1:16" ht="22.5" x14ac:dyDescent="0.2">
      <c r="A1778" s="1179" t="s">
        <v>3949</v>
      </c>
      <c r="B1778" s="1149" t="s">
        <v>13070</v>
      </c>
      <c r="C1778" s="1149" t="s">
        <v>65</v>
      </c>
      <c r="D1778" s="1150" t="s">
        <v>7201</v>
      </c>
      <c r="E1778" s="1164">
        <v>1850</v>
      </c>
      <c r="F1778" s="1151" t="s">
        <v>8588</v>
      </c>
      <c r="G1778" s="759" t="s">
        <v>8589</v>
      </c>
      <c r="H1778" s="1021" t="s">
        <v>4514</v>
      </c>
      <c r="I1778" s="1021" t="s">
        <v>7159</v>
      </c>
      <c r="J1778" s="1150" t="s">
        <v>8590</v>
      </c>
      <c r="K1778" s="1152">
        <v>2</v>
      </c>
      <c r="L1778" s="1151">
        <v>12</v>
      </c>
      <c r="M1778" s="1164">
        <v>22200</v>
      </c>
      <c r="N1778" s="1151"/>
      <c r="O1778" s="1152"/>
      <c r="P1778" s="1180"/>
    </row>
    <row r="1779" spans="1:16" x14ac:dyDescent="0.2">
      <c r="A1779" s="1179" t="s">
        <v>3949</v>
      </c>
      <c r="B1779" s="1149" t="s">
        <v>13070</v>
      </c>
      <c r="C1779" s="1149" t="s">
        <v>65</v>
      </c>
      <c r="D1779" s="1150" t="s">
        <v>7490</v>
      </c>
      <c r="E1779" s="1164">
        <v>1500</v>
      </c>
      <c r="F1779" s="1151" t="s">
        <v>8591</v>
      </c>
      <c r="G1779" s="759" t="s">
        <v>8592</v>
      </c>
      <c r="H1779" s="1021" t="s">
        <v>22</v>
      </c>
      <c r="I1779" s="1021" t="s">
        <v>22</v>
      </c>
      <c r="J1779" s="1150" t="s">
        <v>22</v>
      </c>
      <c r="K1779" s="1152">
        <v>2</v>
      </c>
      <c r="L1779" s="1151">
        <v>12</v>
      </c>
      <c r="M1779" s="1164">
        <v>18000</v>
      </c>
      <c r="N1779" s="1151">
        <v>1</v>
      </c>
      <c r="O1779" s="1152">
        <v>6</v>
      </c>
      <c r="P1779" s="1180">
        <v>9000</v>
      </c>
    </row>
    <row r="1780" spans="1:16" ht="22.5" x14ac:dyDescent="0.2">
      <c r="A1780" s="1179" t="s">
        <v>3949</v>
      </c>
      <c r="B1780" s="1149" t="s">
        <v>13070</v>
      </c>
      <c r="C1780" s="1149" t="s">
        <v>65</v>
      </c>
      <c r="D1780" s="1150" t="s">
        <v>7153</v>
      </c>
      <c r="E1780" s="1164">
        <v>1750</v>
      </c>
      <c r="F1780" s="1151" t="s">
        <v>8593</v>
      </c>
      <c r="G1780" s="759" t="s">
        <v>8594</v>
      </c>
      <c r="H1780" s="1021" t="s">
        <v>4422</v>
      </c>
      <c r="I1780" s="1021" t="s">
        <v>7074</v>
      </c>
      <c r="J1780" s="1150" t="s">
        <v>8595</v>
      </c>
      <c r="K1780" s="1152">
        <v>2</v>
      </c>
      <c r="L1780" s="1151">
        <v>12</v>
      </c>
      <c r="M1780" s="1164">
        <v>21000</v>
      </c>
      <c r="N1780" s="1151">
        <v>1</v>
      </c>
      <c r="O1780" s="1152">
        <v>6</v>
      </c>
      <c r="P1780" s="1180">
        <v>10500</v>
      </c>
    </row>
    <row r="1781" spans="1:16" ht="22.5" x14ac:dyDescent="0.2">
      <c r="A1781" s="1179" t="s">
        <v>3949</v>
      </c>
      <c r="B1781" s="1149" t="s">
        <v>13070</v>
      </c>
      <c r="C1781" s="1149" t="s">
        <v>65</v>
      </c>
      <c r="D1781" s="1150" t="s">
        <v>8596</v>
      </c>
      <c r="E1781" s="1164">
        <v>4500</v>
      </c>
      <c r="F1781" s="1151" t="s">
        <v>8597</v>
      </c>
      <c r="G1781" s="759" t="s">
        <v>8598</v>
      </c>
      <c r="H1781" s="1021" t="s">
        <v>7432</v>
      </c>
      <c r="I1781" s="1021" t="s">
        <v>4274</v>
      </c>
      <c r="J1781" s="1150" t="s">
        <v>4914</v>
      </c>
      <c r="K1781" s="1152">
        <v>2</v>
      </c>
      <c r="L1781" s="1151">
        <v>12</v>
      </c>
      <c r="M1781" s="1164">
        <v>54000</v>
      </c>
      <c r="N1781" s="1151">
        <v>1</v>
      </c>
      <c r="O1781" s="1152">
        <v>6</v>
      </c>
      <c r="P1781" s="1180">
        <v>27000</v>
      </c>
    </row>
    <row r="1782" spans="1:16" x14ac:dyDescent="0.2">
      <c r="A1782" s="1179" t="s">
        <v>3949</v>
      </c>
      <c r="B1782" s="1149" t="s">
        <v>13070</v>
      </c>
      <c r="C1782" s="1149" t="s">
        <v>65</v>
      </c>
      <c r="D1782" s="1150" t="s">
        <v>7094</v>
      </c>
      <c r="E1782" s="1164">
        <v>1700</v>
      </c>
      <c r="F1782" s="1151" t="s">
        <v>8599</v>
      </c>
      <c r="G1782" s="759" t="s">
        <v>8600</v>
      </c>
      <c r="H1782" s="1021" t="s">
        <v>6050</v>
      </c>
      <c r="I1782" s="1021" t="s">
        <v>4287</v>
      </c>
      <c r="J1782" s="1150" t="s">
        <v>6050</v>
      </c>
      <c r="K1782" s="1152">
        <v>4</v>
      </c>
      <c r="L1782" s="1151">
        <v>12</v>
      </c>
      <c r="M1782" s="1164">
        <v>20400</v>
      </c>
      <c r="N1782" s="1151">
        <v>1</v>
      </c>
      <c r="O1782" s="1152">
        <v>6</v>
      </c>
      <c r="P1782" s="1180">
        <v>10200</v>
      </c>
    </row>
    <row r="1783" spans="1:16" x14ac:dyDescent="0.2">
      <c r="A1783" s="1179" t="s">
        <v>3949</v>
      </c>
      <c r="B1783" s="1149" t="s">
        <v>13070</v>
      </c>
      <c r="C1783" s="1149" t="s">
        <v>65</v>
      </c>
      <c r="D1783" s="1150" t="s">
        <v>7053</v>
      </c>
      <c r="E1783" s="1164">
        <v>1700</v>
      </c>
      <c r="F1783" s="1151" t="s">
        <v>8601</v>
      </c>
      <c r="G1783" s="759" t="s">
        <v>8602</v>
      </c>
      <c r="H1783" s="1021" t="s">
        <v>4197</v>
      </c>
      <c r="I1783" s="1021" t="s">
        <v>4197</v>
      </c>
      <c r="J1783" s="1150" t="s">
        <v>4197</v>
      </c>
      <c r="K1783" s="1152">
        <v>2</v>
      </c>
      <c r="L1783" s="1151">
        <v>12</v>
      </c>
      <c r="M1783" s="1164">
        <v>20400</v>
      </c>
      <c r="N1783" s="1151">
        <v>1</v>
      </c>
      <c r="O1783" s="1152">
        <v>6</v>
      </c>
      <c r="P1783" s="1180">
        <v>10200</v>
      </c>
    </row>
    <row r="1784" spans="1:16" ht="22.5" x14ac:dyDescent="0.2">
      <c r="A1784" s="1179" t="s">
        <v>3949</v>
      </c>
      <c r="B1784" s="1149" t="s">
        <v>13070</v>
      </c>
      <c r="C1784" s="1149" t="s">
        <v>65</v>
      </c>
      <c r="D1784" s="1150" t="s">
        <v>7013</v>
      </c>
      <c r="E1784" s="1164">
        <v>1700</v>
      </c>
      <c r="F1784" s="1151" t="s">
        <v>8603</v>
      </c>
      <c r="G1784" s="759" t="s">
        <v>8604</v>
      </c>
      <c r="H1784" s="1021" t="s">
        <v>8605</v>
      </c>
      <c r="I1784" s="1021" t="s">
        <v>4287</v>
      </c>
      <c r="J1784" s="1150" t="s">
        <v>8606</v>
      </c>
      <c r="K1784" s="1152">
        <v>2</v>
      </c>
      <c r="L1784" s="1151">
        <v>12</v>
      </c>
      <c r="M1784" s="1164">
        <v>20400</v>
      </c>
      <c r="N1784" s="1151"/>
      <c r="O1784" s="1152"/>
      <c r="P1784" s="1180"/>
    </row>
    <row r="1785" spans="1:16" x14ac:dyDescent="0.2">
      <c r="A1785" s="1179" t="s">
        <v>3949</v>
      </c>
      <c r="B1785" s="1149" t="s">
        <v>13070</v>
      </c>
      <c r="C1785" s="1149" t="s">
        <v>65</v>
      </c>
      <c r="D1785" s="1150" t="s">
        <v>7013</v>
      </c>
      <c r="E1785" s="1164">
        <v>1700</v>
      </c>
      <c r="F1785" s="1151" t="s">
        <v>8607</v>
      </c>
      <c r="G1785" s="759" t="s">
        <v>8608</v>
      </c>
      <c r="H1785" s="1021" t="s">
        <v>4197</v>
      </c>
      <c r="I1785" s="1021" t="s">
        <v>4197</v>
      </c>
      <c r="J1785" s="1150" t="s">
        <v>4197</v>
      </c>
      <c r="K1785" s="1152">
        <v>2</v>
      </c>
      <c r="L1785" s="1151">
        <v>11</v>
      </c>
      <c r="M1785" s="1164">
        <v>16773.330000000002</v>
      </c>
      <c r="N1785" s="1151">
        <v>1</v>
      </c>
      <c r="O1785" s="1152">
        <v>6</v>
      </c>
      <c r="P1785" s="1180">
        <v>10200</v>
      </c>
    </row>
    <row r="1786" spans="1:16" x14ac:dyDescent="0.2">
      <c r="A1786" s="1179" t="s">
        <v>3949</v>
      </c>
      <c r="B1786" s="1149" t="s">
        <v>13070</v>
      </c>
      <c r="C1786" s="1149" t="s">
        <v>65</v>
      </c>
      <c r="D1786" s="1150" t="s">
        <v>7026</v>
      </c>
      <c r="E1786" s="1164">
        <v>1600</v>
      </c>
      <c r="F1786" s="1151" t="s">
        <v>8609</v>
      </c>
      <c r="G1786" s="759" t="s">
        <v>8610</v>
      </c>
      <c r="H1786" s="1021" t="s">
        <v>22</v>
      </c>
      <c r="I1786" s="1021" t="s">
        <v>22</v>
      </c>
      <c r="J1786" s="1150" t="s">
        <v>22</v>
      </c>
      <c r="K1786" s="1152">
        <v>3</v>
      </c>
      <c r="L1786" s="1151">
        <v>12</v>
      </c>
      <c r="M1786" s="1164">
        <v>19200</v>
      </c>
      <c r="N1786" s="1151">
        <v>1</v>
      </c>
      <c r="O1786" s="1152">
        <v>6</v>
      </c>
      <c r="P1786" s="1180">
        <v>9600</v>
      </c>
    </row>
    <row r="1787" spans="1:16" ht="22.5" x14ac:dyDescent="0.2">
      <c r="A1787" s="1179" t="s">
        <v>3949</v>
      </c>
      <c r="B1787" s="1149" t="s">
        <v>13070</v>
      </c>
      <c r="C1787" s="1149" t="s">
        <v>65</v>
      </c>
      <c r="D1787" s="1150" t="s">
        <v>7013</v>
      </c>
      <c r="E1787" s="1164">
        <v>1700</v>
      </c>
      <c r="F1787" s="1151" t="s">
        <v>8611</v>
      </c>
      <c r="G1787" s="759" t="s">
        <v>8612</v>
      </c>
      <c r="H1787" s="1021" t="s">
        <v>7456</v>
      </c>
      <c r="I1787" s="1021" t="s">
        <v>4287</v>
      </c>
      <c r="J1787" s="1150" t="s">
        <v>7456</v>
      </c>
      <c r="K1787" s="1152">
        <v>1</v>
      </c>
      <c r="L1787" s="1151">
        <v>2</v>
      </c>
      <c r="M1787" s="1164">
        <v>3400</v>
      </c>
      <c r="N1787" s="1151"/>
      <c r="O1787" s="1152"/>
      <c r="P1787" s="1180"/>
    </row>
    <row r="1788" spans="1:16" ht="22.5" x14ac:dyDescent="0.2">
      <c r="A1788" s="1179" t="s">
        <v>3949</v>
      </c>
      <c r="B1788" s="1149" t="s">
        <v>13070</v>
      </c>
      <c r="C1788" s="1149" t="s">
        <v>65</v>
      </c>
      <c r="D1788" s="1150" t="s">
        <v>7418</v>
      </c>
      <c r="E1788" s="1164">
        <v>1850</v>
      </c>
      <c r="F1788" s="1151" t="s">
        <v>8613</v>
      </c>
      <c r="G1788" s="759" t="s">
        <v>8614</v>
      </c>
      <c r="H1788" s="1021" t="s">
        <v>4413</v>
      </c>
      <c r="I1788" s="1021" t="s">
        <v>7159</v>
      </c>
      <c r="J1788" s="1150" t="s">
        <v>7170</v>
      </c>
      <c r="K1788" s="1152">
        <v>2</v>
      </c>
      <c r="L1788" s="1151">
        <v>12</v>
      </c>
      <c r="M1788" s="1164">
        <v>22200</v>
      </c>
      <c r="N1788" s="1151"/>
      <c r="O1788" s="1152"/>
      <c r="P1788" s="1180"/>
    </row>
    <row r="1789" spans="1:16" ht="22.5" x14ac:dyDescent="0.2">
      <c r="A1789" s="1179" t="s">
        <v>3949</v>
      </c>
      <c r="B1789" s="1149" t="s">
        <v>13070</v>
      </c>
      <c r="C1789" s="1149" t="s">
        <v>65</v>
      </c>
      <c r="D1789" s="1150" t="s">
        <v>8615</v>
      </c>
      <c r="E1789" s="1164">
        <v>6000</v>
      </c>
      <c r="F1789" s="1151" t="s">
        <v>8616</v>
      </c>
      <c r="G1789" s="759" t="s">
        <v>8617</v>
      </c>
      <c r="H1789" s="1021" t="s">
        <v>7047</v>
      </c>
      <c r="I1789" s="1021" t="s">
        <v>4309</v>
      </c>
      <c r="J1789" s="1150" t="s">
        <v>8618</v>
      </c>
      <c r="K1789" s="1152">
        <v>2</v>
      </c>
      <c r="L1789" s="1151">
        <v>12</v>
      </c>
      <c r="M1789" s="1164">
        <v>52000</v>
      </c>
      <c r="N1789" s="1151">
        <v>1</v>
      </c>
      <c r="O1789" s="1152">
        <v>6</v>
      </c>
      <c r="P1789" s="1180">
        <v>23200</v>
      </c>
    </row>
    <row r="1790" spans="1:16" ht="22.5" x14ac:dyDescent="0.2">
      <c r="A1790" s="1179" t="s">
        <v>3949</v>
      </c>
      <c r="B1790" s="1149" t="s">
        <v>13070</v>
      </c>
      <c r="C1790" s="1149" t="s">
        <v>65</v>
      </c>
      <c r="D1790" s="1150" t="s">
        <v>7731</v>
      </c>
      <c r="E1790" s="1164">
        <v>3100</v>
      </c>
      <c r="F1790" s="1151" t="s">
        <v>8619</v>
      </c>
      <c r="G1790" s="759" t="s">
        <v>8620</v>
      </c>
      <c r="H1790" s="1021" t="s">
        <v>7247</v>
      </c>
      <c r="I1790" s="1021" t="s">
        <v>4287</v>
      </c>
      <c r="J1790" s="1150" t="s">
        <v>8012</v>
      </c>
      <c r="K1790" s="1152">
        <v>2</v>
      </c>
      <c r="L1790" s="1151">
        <v>12</v>
      </c>
      <c r="M1790" s="1164">
        <v>37200</v>
      </c>
      <c r="N1790" s="1151">
        <v>1</v>
      </c>
      <c r="O1790" s="1152">
        <v>6</v>
      </c>
      <c r="P1790" s="1180">
        <v>18600</v>
      </c>
    </row>
    <row r="1791" spans="1:16" x14ac:dyDescent="0.2">
      <c r="A1791" s="1179" t="s">
        <v>3949</v>
      </c>
      <c r="B1791" s="1149" t="s">
        <v>13070</v>
      </c>
      <c r="C1791" s="1149" t="s">
        <v>65</v>
      </c>
      <c r="D1791" s="1150" t="s">
        <v>7400</v>
      </c>
      <c r="E1791" s="1164">
        <v>1850</v>
      </c>
      <c r="F1791" s="1151" t="s">
        <v>8621</v>
      </c>
      <c r="G1791" s="759" t="s">
        <v>8622</v>
      </c>
      <c r="H1791" s="1021" t="s">
        <v>4337</v>
      </c>
      <c r="I1791" s="1021" t="s">
        <v>4274</v>
      </c>
      <c r="J1791" s="1150" t="s">
        <v>4337</v>
      </c>
      <c r="K1791" s="1152">
        <v>2</v>
      </c>
      <c r="L1791" s="1151">
        <v>12</v>
      </c>
      <c r="M1791" s="1164">
        <v>22200</v>
      </c>
      <c r="N1791" s="1151"/>
      <c r="O1791" s="1152"/>
      <c r="P1791" s="1180"/>
    </row>
    <row r="1792" spans="1:16" x14ac:dyDescent="0.2">
      <c r="A1792" s="1179" t="s">
        <v>3949</v>
      </c>
      <c r="B1792" s="1149" t="s">
        <v>13070</v>
      </c>
      <c r="C1792" s="1149" t="s">
        <v>65</v>
      </c>
      <c r="D1792" s="1150" t="s">
        <v>7400</v>
      </c>
      <c r="E1792" s="1164">
        <v>1850</v>
      </c>
      <c r="F1792" s="1151" t="s">
        <v>8623</v>
      </c>
      <c r="G1792" s="759" t="s">
        <v>8624</v>
      </c>
      <c r="H1792" s="1021" t="s">
        <v>4297</v>
      </c>
      <c r="I1792" s="1021" t="s">
        <v>7233</v>
      </c>
      <c r="J1792" s="1150" t="s">
        <v>8625</v>
      </c>
      <c r="K1792" s="1152">
        <v>2</v>
      </c>
      <c r="L1792" s="1151">
        <v>12</v>
      </c>
      <c r="M1792" s="1164">
        <v>22200</v>
      </c>
      <c r="N1792" s="1151"/>
      <c r="O1792" s="1152"/>
      <c r="P1792" s="1180"/>
    </row>
    <row r="1793" spans="1:16" ht="22.5" x14ac:dyDescent="0.2">
      <c r="A1793" s="1179" t="s">
        <v>3949</v>
      </c>
      <c r="B1793" s="1149" t="s">
        <v>13070</v>
      </c>
      <c r="C1793" s="1149" t="s">
        <v>65</v>
      </c>
      <c r="D1793" s="1150" t="s">
        <v>7053</v>
      </c>
      <c r="E1793" s="1164">
        <v>1700</v>
      </c>
      <c r="F1793" s="1151" t="s">
        <v>8626</v>
      </c>
      <c r="G1793" s="759" t="s">
        <v>8627</v>
      </c>
      <c r="H1793" s="1021" t="s">
        <v>7047</v>
      </c>
      <c r="I1793" s="1021" t="s">
        <v>4274</v>
      </c>
      <c r="J1793" s="1150" t="s">
        <v>5073</v>
      </c>
      <c r="K1793" s="1152">
        <v>2</v>
      </c>
      <c r="L1793" s="1151">
        <v>9</v>
      </c>
      <c r="M1793" s="1164">
        <v>15300</v>
      </c>
      <c r="N1793" s="1151"/>
      <c r="O1793" s="1152"/>
      <c r="P1793" s="1180"/>
    </row>
    <row r="1794" spans="1:16" x14ac:dyDescent="0.2">
      <c r="A1794" s="1179" t="s">
        <v>3949</v>
      </c>
      <c r="B1794" s="1149" t="s">
        <v>13070</v>
      </c>
      <c r="C1794" s="1149" t="s">
        <v>65</v>
      </c>
      <c r="D1794" s="1150" t="s">
        <v>7153</v>
      </c>
      <c r="E1794" s="1164">
        <v>1750</v>
      </c>
      <c r="F1794" s="1151" t="s">
        <v>8628</v>
      </c>
      <c r="G1794" s="759" t="s">
        <v>8629</v>
      </c>
      <c r="H1794" s="1021" t="s">
        <v>4452</v>
      </c>
      <c r="I1794" s="1021" t="s">
        <v>4287</v>
      </c>
      <c r="J1794" s="1150" t="s">
        <v>4470</v>
      </c>
      <c r="K1794" s="1152">
        <v>2</v>
      </c>
      <c r="L1794" s="1151">
        <v>12</v>
      </c>
      <c r="M1794" s="1164">
        <v>21000</v>
      </c>
      <c r="N1794" s="1151">
        <v>1</v>
      </c>
      <c r="O1794" s="1152">
        <v>6</v>
      </c>
      <c r="P1794" s="1180">
        <v>10500</v>
      </c>
    </row>
    <row r="1795" spans="1:16" x14ac:dyDescent="0.2">
      <c r="A1795" s="1179" t="s">
        <v>3949</v>
      </c>
      <c r="B1795" s="1149" t="s">
        <v>13070</v>
      </c>
      <c r="C1795" s="1149" t="s">
        <v>65</v>
      </c>
      <c r="D1795" s="1150" t="s">
        <v>7136</v>
      </c>
      <c r="E1795" s="1164">
        <v>1600</v>
      </c>
      <c r="F1795" s="1151" t="s">
        <v>8630</v>
      </c>
      <c r="G1795" s="759" t="s">
        <v>8631</v>
      </c>
      <c r="H1795" s="1021" t="s">
        <v>22</v>
      </c>
      <c r="I1795" s="1021" t="s">
        <v>22</v>
      </c>
      <c r="J1795" s="1150" t="s">
        <v>22</v>
      </c>
      <c r="K1795" s="1152">
        <v>1</v>
      </c>
      <c r="L1795" s="1151">
        <v>3</v>
      </c>
      <c r="M1795" s="1164">
        <v>3253.33</v>
      </c>
      <c r="N1795" s="1151"/>
      <c r="O1795" s="1152"/>
      <c r="P1795" s="1180"/>
    </row>
    <row r="1796" spans="1:16" x14ac:dyDescent="0.2">
      <c r="A1796" s="1179" t="s">
        <v>3949</v>
      </c>
      <c r="B1796" s="1149" t="s">
        <v>13070</v>
      </c>
      <c r="C1796" s="1149" t="s">
        <v>65</v>
      </c>
      <c r="D1796" s="1150" t="s">
        <v>7053</v>
      </c>
      <c r="E1796" s="1164">
        <v>1700</v>
      </c>
      <c r="F1796" s="1151" t="s">
        <v>8632</v>
      </c>
      <c r="G1796" s="759" t="s">
        <v>8633</v>
      </c>
      <c r="H1796" s="1021" t="s">
        <v>8634</v>
      </c>
      <c r="I1796" s="1021" t="s">
        <v>4287</v>
      </c>
      <c r="J1796" s="1150" t="s">
        <v>4877</v>
      </c>
      <c r="K1796" s="1152">
        <v>2</v>
      </c>
      <c r="L1796" s="1151">
        <v>12</v>
      </c>
      <c r="M1796" s="1164">
        <v>20400</v>
      </c>
      <c r="N1796" s="1151">
        <v>1</v>
      </c>
      <c r="O1796" s="1152">
        <v>6</v>
      </c>
      <c r="P1796" s="1180">
        <v>10200</v>
      </c>
    </row>
    <row r="1797" spans="1:16" ht="22.5" x14ac:dyDescent="0.2">
      <c r="A1797" s="1179" t="s">
        <v>3949</v>
      </c>
      <c r="B1797" s="1149" t="s">
        <v>13070</v>
      </c>
      <c r="C1797" s="1149" t="s">
        <v>65</v>
      </c>
      <c r="D1797" s="1150" t="s">
        <v>7053</v>
      </c>
      <c r="E1797" s="1164">
        <v>1700</v>
      </c>
      <c r="F1797" s="1151" t="s">
        <v>8635</v>
      </c>
      <c r="G1797" s="759" t="s">
        <v>8636</v>
      </c>
      <c r="H1797" s="1021" t="s">
        <v>4534</v>
      </c>
      <c r="I1797" s="1021" t="s">
        <v>4287</v>
      </c>
      <c r="J1797" s="1150" t="s">
        <v>4534</v>
      </c>
      <c r="K1797" s="1152">
        <v>4</v>
      </c>
      <c r="L1797" s="1151">
        <v>12</v>
      </c>
      <c r="M1797" s="1164">
        <v>20400</v>
      </c>
      <c r="N1797" s="1151">
        <v>1</v>
      </c>
      <c r="O1797" s="1152">
        <v>6</v>
      </c>
      <c r="P1797" s="1180">
        <v>10200</v>
      </c>
    </row>
    <row r="1798" spans="1:16" ht="22.5" x14ac:dyDescent="0.2">
      <c r="A1798" s="1179" t="s">
        <v>3949</v>
      </c>
      <c r="B1798" s="1149" t="s">
        <v>13070</v>
      </c>
      <c r="C1798" s="1149" t="s">
        <v>65</v>
      </c>
      <c r="D1798" s="1150" t="s">
        <v>7021</v>
      </c>
      <c r="E1798" s="1164">
        <v>1750</v>
      </c>
      <c r="F1798" s="1151" t="s">
        <v>8637</v>
      </c>
      <c r="G1798" s="759" t="s">
        <v>8638</v>
      </c>
      <c r="H1798" s="1021" t="s">
        <v>8639</v>
      </c>
      <c r="I1798" s="1021" t="s">
        <v>7159</v>
      </c>
      <c r="J1798" s="1150" t="s">
        <v>8106</v>
      </c>
      <c r="K1798" s="1152">
        <v>4</v>
      </c>
      <c r="L1798" s="1151">
        <v>12</v>
      </c>
      <c r="M1798" s="1164">
        <v>21000</v>
      </c>
      <c r="N1798" s="1151">
        <v>1</v>
      </c>
      <c r="O1798" s="1152">
        <v>6</v>
      </c>
      <c r="P1798" s="1180">
        <v>10500</v>
      </c>
    </row>
    <row r="1799" spans="1:16" x14ac:dyDescent="0.2">
      <c r="A1799" s="1179" t="s">
        <v>3949</v>
      </c>
      <c r="B1799" s="1149" t="s">
        <v>13070</v>
      </c>
      <c r="C1799" s="1149" t="s">
        <v>65</v>
      </c>
      <c r="D1799" s="1150" t="s">
        <v>7013</v>
      </c>
      <c r="E1799" s="1164">
        <v>1700</v>
      </c>
      <c r="F1799" s="1151" t="s">
        <v>8640</v>
      </c>
      <c r="G1799" s="759" t="s">
        <v>8641</v>
      </c>
      <c r="H1799" s="1021" t="s">
        <v>7246</v>
      </c>
      <c r="I1799" s="1021" t="s">
        <v>4287</v>
      </c>
      <c r="J1799" s="1150" t="s">
        <v>7246</v>
      </c>
      <c r="K1799" s="1152">
        <v>4</v>
      </c>
      <c r="L1799" s="1151">
        <v>12</v>
      </c>
      <c r="M1799" s="1164">
        <v>20400</v>
      </c>
      <c r="N1799" s="1151">
        <v>1</v>
      </c>
      <c r="O1799" s="1152">
        <v>6</v>
      </c>
      <c r="P1799" s="1180">
        <v>10200</v>
      </c>
    </row>
    <row r="1800" spans="1:16" ht="22.5" x14ac:dyDescent="0.2">
      <c r="A1800" s="1179" t="s">
        <v>3949</v>
      </c>
      <c r="B1800" s="1149" t="s">
        <v>13070</v>
      </c>
      <c r="C1800" s="1149" t="s">
        <v>65</v>
      </c>
      <c r="D1800" s="1150" t="s">
        <v>8642</v>
      </c>
      <c r="E1800" s="1164">
        <v>2900</v>
      </c>
      <c r="F1800" s="1151" t="s">
        <v>8643</v>
      </c>
      <c r="G1800" s="759" t="s">
        <v>8644</v>
      </c>
      <c r="H1800" s="1021" t="s">
        <v>5073</v>
      </c>
      <c r="I1800" s="1021" t="s">
        <v>4274</v>
      </c>
      <c r="J1800" s="1150" t="s">
        <v>5073</v>
      </c>
      <c r="K1800" s="1152">
        <v>2</v>
      </c>
      <c r="L1800" s="1151">
        <v>12</v>
      </c>
      <c r="M1800" s="1164">
        <v>34800</v>
      </c>
      <c r="N1800" s="1151">
        <v>1</v>
      </c>
      <c r="O1800" s="1152">
        <v>4</v>
      </c>
      <c r="P1800" s="1180">
        <v>11600</v>
      </c>
    </row>
    <row r="1801" spans="1:16" x14ac:dyDescent="0.2">
      <c r="A1801" s="1179" t="s">
        <v>3949</v>
      </c>
      <c r="B1801" s="1149" t="s">
        <v>13070</v>
      </c>
      <c r="C1801" s="1149" t="s">
        <v>65</v>
      </c>
      <c r="D1801" s="1150" t="s">
        <v>7040</v>
      </c>
      <c r="E1801" s="1164">
        <v>2200</v>
      </c>
      <c r="F1801" s="1151" t="s">
        <v>8645</v>
      </c>
      <c r="G1801" s="759" t="s">
        <v>8646</v>
      </c>
      <c r="H1801" s="1021" t="s">
        <v>5309</v>
      </c>
      <c r="I1801" s="1021" t="s">
        <v>4274</v>
      </c>
      <c r="J1801" s="1150" t="s">
        <v>7234</v>
      </c>
      <c r="K1801" s="1152">
        <v>2</v>
      </c>
      <c r="L1801" s="1151">
        <v>12</v>
      </c>
      <c r="M1801" s="1164">
        <v>26400</v>
      </c>
      <c r="N1801" s="1151">
        <v>1</v>
      </c>
      <c r="O1801" s="1152">
        <v>6</v>
      </c>
      <c r="P1801" s="1180">
        <v>13200</v>
      </c>
    </row>
    <row r="1802" spans="1:16" ht="22.5" x14ac:dyDescent="0.2">
      <c r="A1802" s="1179" t="s">
        <v>3949</v>
      </c>
      <c r="B1802" s="1149" t="s">
        <v>13070</v>
      </c>
      <c r="C1802" s="1149" t="s">
        <v>65</v>
      </c>
      <c r="D1802" s="1150" t="s">
        <v>7048</v>
      </c>
      <c r="E1802" s="1164">
        <v>1900</v>
      </c>
      <c r="F1802" s="1151" t="s">
        <v>8647</v>
      </c>
      <c r="G1802" s="759" t="s">
        <v>8648</v>
      </c>
      <c r="H1802" s="1021" t="s">
        <v>7465</v>
      </c>
      <c r="I1802" s="1021" t="s">
        <v>4287</v>
      </c>
      <c r="J1802" s="1150" t="s">
        <v>8649</v>
      </c>
      <c r="K1802" s="1152">
        <v>4</v>
      </c>
      <c r="L1802" s="1151">
        <v>12</v>
      </c>
      <c r="M1802" s="1164">
        <v>22800</v>
      </c>
      <c r="N1802" s="1151"/>
      <c r="O1802" s="1152"/>
      <c r="P1802" s="1180"/>
    </row>
    <row r="1803" spans="1:16" x14ac:dyDescent="0.2">
      <c r="A1803" s="1179" t="s">
        <v>3949</v>
      </c>
      <c r="B1803" s="1149" t="s">
        <v>13070</v>
      </c>
      <c r="C1803" s="1149" t="s">
        <v>65</v>
      </c>
      <c r="D1803" s="1150" t="s">
        <v>7053</v>
      </c>
      <c r="E1803" s="1164">
        <v>1700</v>
      </c>
      <c r="F1803" s="1151" t="s">
        <v>8650</v>
      </c>
      <c r="G1803" s="759" t="s">
        <v>8651</v>
      </c>
      <c r="H1803" s="1021" t="s">
        <v>4197</v>
      </c>
      <c r="I1803" s="1021" t="s">
        <v>4197</v>
      </c>
      <c r="J1803" s="1150" t="s">
        <v>4197</v>
      </c>
      <c r="K1803" s="1152">
        <v>2</v>
      </c>
      <c r="L1803" s="1151">
        <v>12</v>
      </c>
      <c r="M1803" s="1164">
        <v>20400</v>
      </c>
      <c r="N1803" s="1151"/>
      <c r="O1803" s="1152"/>
      <c r="P1803" s="1180"/>
    </row>
    <row r="1804" spans="1:16" x14ac:dyDescent="0.2">
      <c r="A1804" s="1179" t="s">
        <v>3949</v>
      </c>
      <c r="B1804" s="1149" t="s">
        <v>13070</v>
      </c>
      <c r="C1804" s="1149" t="s">
        <v>65</v>
      </c>
      <c r="D1804" s="1150" t="s">
        <v>7100</v>
      </c>
      <c r="E1804" s="1164">
        <v>2500</v>
      </c>
      <c r="F1804" s="1151" t="s">
        <v>8652</v>
      </c>
      <c r="G1804" s="759" t="s">
        <v>8653</v>
      </c>
      <c r="H1804" s="1021" t="s">
        <v>5667</v>
      </c>
      <c r="I1804" s="1021" t="s">
        <v>4309</v>
      </c>
      <c r="J1804" s="1150" t="s">
        <v>8654</v>
      </c>
      <c r="K1804" s="1152">
        <v>2</v>
      </c>
      <c r="L1804" s="1151">
        <v>12</v>
      </c>
      <c r="M1804" s="1164">
        <v>28583.33</v>
      </c>
      <c r="N1804" s="1151">
        <v>1</v>
      </c>
      <c r="O1804" s="1152">
        <v>6</v>
      </c>
      <c r="P1804" s="1180">
        <v>15000</v>
      </c>
    </row>
    <row r="1805" spans="1:16" ht="22.5" x14ac:dyDescent="0.2">
      <c r="A1805" s="1179" t="s">
        <v>3949</v>
      </c>
      <c r="B1805" s="1149" t="s">
        <v>13070</v>
      </c>
      <c r="C1805" s="1149" t="s">
        <v>65</v>
      </c>
      <c r="D1805" s="1150" t="s">
        <v>7021</v>
      </c>
      <c r="E1805" s="1164">
        <v>1750</v>
      </c>
      <c r="F1805" s="1151" t="s">
        <v>8655</v>
      </c>
      <c r="G1805" s="759" t="s">
        <v>8656</v>
      </c>
      <c r="H1805" s="1021" t="s">
        <v>4211</v>
      </c>
      <c r="I1805" s="1021" t="s">
        <v>7233</v>
      </c>
      <c r="J1805" s="1150" t="s">
        <v>4865</v>
      </c>
      <c r="K1805" s="1152">
        <v>4</v>
      </c>
      <c r="L1805" s="1151">
        <v>12</v>
      </c>
      <c r="M1805" s="1164">
        <v>21000</v>
      </c>
      <c r="N1805" s="1151"/>
      <c r="O1805" s="1152"/>
      <c r="P1805" s="1180"/>
    </row>
    <row r="1806" spans="1:16" x14ac:dyDescent="0.2">
      <c r="A1806" s="1179" t="s">
        <v>3949</v>
      </c>
      <c r="B1806" s="1149" t="s">
        <v>13070</v>
      </c>
      <c r="C1806" s="1149" t="s">
        <v>65</v>
      </c>
      <c r="D1806" s="1150" t="s">
        <v>7699</v>
      </c>
      <c r="E1806" s="1164">
        <v>1900</v>
      </c>
      <c r="F1806" s="1151" t="s">
        <v>8657</v>
      </c>
      <c r="G1806" s="759" t="s">
        <v>8658</v>
      </c>
      <c r="H1806" s="1021" t="s">
        <v>22</v>
      </c>
      <c r="I1806" s="1021" t="s">
        <v>22</v>
      </c>
      <c r="J1806" s="1150" t="s">
        <v>22</v>
      </c>
      <c r="K1806" s="1152">
        <v>2</v>
      </c>
      <c r="L1806" s="1151">
        <v>12</v>
      </c>
      <c r="M1806" s="1164">
        <v>22800</v>
      </c>
      <c r="N1806" s="1151">
        <v>1</v>
      </c>
      <c r="O1806" s="1152">
        <v>6</v>
      </c>
      <c r="P1806" s="1180">
        <v>11400</v>
      </c>
    </row>
    <row r="1807" spans="1:16" ht="22.5" x14ac:dyDescent="0.2">
      <c r="A1807" s="1179" t="s">
        <v>3949</v>
      </c>
      <c r="B1807" s="1149" t="s">
        <v>13070</v>
      </c>
      <c r="C1807" s="1149" t="s">
        <v>65</v>
      </c>
      <c r="D1807" s="1150" t="s">
        <v>8659</v>
      </c>
      <c r="E1807" s="1164">
        <v>3000</v>
      </c>
      <c r="F1807" s="1151" t="s">
        <v>8660</v>
      </c>
      <c r="G1807" s="759" t="s">
        <v>8661</v>
      </c>
      <c r="H1807" s="1021" t="s">
        <v>7047</v>
      </c>
      <c r="I1807" s="1021" t="s">
        <v>7159</v>
      </c>
      <c r="J1807" s="1150" t="s">
        <v>8662</v>
      </c>
      <c r="K1807" s="1152">
        <v>2</v>
      </c>
      <c r="L1807" s="1151">
        <v>12</v>
      </c>
      <c r="M1807" s="1164">
        <v>36000</v>
      </c>
      <c r="N1807" s="1151">
        <v>1</v>
      </c>
      <c r="O1807" s="1152">
        <v>6</v>
      </c>
      <c r="P1807" s="1180">
        <v>18000</v>
      </c>
    </row>
    <row r="1808" spans="1:16" x14ac:dyDescent="0.2">
      <c r="A1808" s="1179" t="s">
        <v>3949</v>
      </c>
      <c r="B1808" s="1149" t="s">
        <v>13070</v>
      </c>
      <c r="C1808" s="1149" t="s">
        <v>65</v>
      </c>
      <c r="D1808" s="1150" t="s">
        <v>7040</v>
      </c>
      <c r="E1808" s="1164">
        <v>2200</v>
      </c>
      <c r="F1808" s="1151" t="s">
        <v>8663</v>
      </c>
      <c r="G1808" s="759" t="s">
        <v>8664</v>
      </c>
      <c r="H1808" s="1021" t="s">
        <v>4422</v>
      </c>
      <c r="I1808" s="1021" t="s">
        <v>4274</v>
      </c>
      <c r="J1808" s="1150" t="s">
        <v>4422</v>
      </c>
      <c r="K1808" s="1152">
        <v>2</v>
      </c>
      <c r="L1808" s="1151">
        <v>12</v>
      </c>
      <c r="M1808" s="1164">
        <v>26400</v>
      </c>
      <c r="N1808" s="1151">
        <v>1</v>
      </c>
      <c r="O1808" s="1152">
        <v>6</v>
      </c>
      <c r="P1808" s="1180">
        <v>13200</v>
      </c>
    </row>
    <row r="1809" spans="1:16" x14ac:dyDescent="0.2">
      <c r="A1809" s="1179" t="s">
        <v>3949</v>
      </c>
      <c r="B1809" s="1149" t="s">
        <v>13070</v>
      </c>
      <c r="C1809" s="1149" t="s">
        <v>65</v>
      </c>
      <c r="D1809" s="1150" t="s">
        <v>7670</v>
      </c>
      <c r="E1809" s="1164">
        <v>2500</v>
      </c>
      <c r="F1809" s="1151" t="s">
        <v>8665</v>
      </c>
      <c r="G1809" s="759" t="s">
        <v>8666</v>
      </c>
      <c r="H1809" s="1021" t="s">
        <v>4239</v>
      </c>
      <c r="I1809" s="1021" t="s">
        <v>4287</v>
      </c>
      <c r="J1809" s="1150" t="s">
        <v>4235</v>
      </c>
      <c r="K1809" s="1152">
        <v>2</v>
      </c>
      <c r="L1809" s="1151">
        <v>12</v>
      </c>
      <c r="M1809" s="1164">
        <v>28166.66</v>
      </c>
      <c r="N1809" s="1151">
        <v>1</v>
      </c>
      <c r="O1809" s="1152">
        <v>2</v>
      </c>
      <c r="P1809" s="1180">
        <v>4000</v>
      </c>
    </row>
    <row r="1810" spans="1:16" x14ac:dyDescent="0.2">
      <c r="A1810" s="1179" t="s">
        <v>3949</v>
      </c>
      <c r="B1810" s="1149" t="s">
        <v>13070</v>
      </c>
      <c r="C1810" s="1149" t="s">
        <v>65</v>
      </c>
      <c r="D1810" s="1150" t="s">
        <v>7013</v>
      </c>
      <c r="E1810" s="1164">
        <v>1700</v>
      </c>
      <c r="F1810" s="1151" t="s">
        <v>8667</v>
      </c>
      <c r="G1810" s="759" t="s">
        <v>8668</v>
      </c>
      <c r="H1810" s="1021" t="s">
        <v>4239</v>
      </c>
      <c r="I1810" s="1021" t="s">
        <v>4287</v>
      </c>
      <c r="J1810" s="1150" t="s">
        <v>4235</v>
      </c>
      <c r="K1810" s="1152">
        <v>2</v>
      </c>
      <c r="L1810" s="1151">
        <v>12</v>
      </c>
      <c r="M1810" s="1164">
        <v>20400</v>
      </c>
      <c r="N1810" s="1151">
        <v>1</v>
      </c>
      <c r="O1810" s="1152">
        <v>6</v>
      </c>
      <c r="P1810" s="1180">
        <v>10200</v>
      </c>
    </row>
    <row r="1811" spans="1:16" x14ac:dyDescent="0.2">
      <c r="A1811" s="1179" t="s">
        <v>3949</v>
      </c>
      <c r="B1811" s="1149" t="s">
        <v>13070</v>
      </c>
      <c r="C1811" s="1149" t="s">
        <v>65</v>
      </c>
      <c r="D1811" s="1150" t="s">
        <v>8669</v>
      </c>
      <c r="E1811" s="1164">
        <v>2900</v>
      </c>
      <c r="F1811" s="1151" t="s">
        <v>8670</v>
      </c>
      <c r="G1811" s="759" t="s">
        <v>8671</v>
      </c>
      <c r="H1811" s="1021" t="s">
        <v>4239</v>
      </c>
      <c r="I1811" s="1021" t="s">
        <v>4287</v>
      </c>
      <c r="J1811" s="1150" t="s">
        <v>4235</v>
      </c>
      <c r="K1811" s="1152">
        <v>2</v>
      </c>
      <c r="L1811" s="1151">
        <v>12</v>
      </c>
      <c r="M1811" s="1164">
        <v>34800</v>
      </c>
      <c r="N1811" s="1151">
        <v>1</v>
      </c>
      <c r="O1811" s="1152">
        <v>6</v>
      </c>
      <c r="P1811" s="1180">
        <v>17400</v>
      </c>
    </row>
    <row r="1812" spans="1:16" x14ac:dyDescent="0.2">
      <c r="A1812" s="1179" t="s">
        <v>3949</v>
      </c>
      <c r="B1812" s="1149" t="s">
        <v>13070</v>
      </c>
      <c r="C1812" s="1149" t="s">
        <v>65</v>
      </c>
      <c r="D1812" s="1150" t="s">
        <v>7228</v>
      </c>
      <c r="E1812" s="1164">
        <v>1900</v>
      </c>
      <c r="F1812" s="1151" t="s">
        <v>8672</v>
      </c>
      <c r="G1812" s="759" t="s">
        <v>8673</v>
      </c>
      <c r="H1812" s="1021" t="s">
        <v>4239</v>
      </c>
      <c r="I1812" s="1021" t="s">
        <v>4287</v>
      </c>
      <c r="J1812" s="1150" t="s">
        <v>4235</v>
      </c>
      <c r="K1812" s="1152">
        <v>2</v>
      </c>
      <c r="L1812" s="1151">
        <v>12</v>
      </c>
      <c r="M1812" s="1164">
        <v>22800</v>
      </c>
      <c r="N1812" s="1151">
        <v>1</v>
      </c>
      <c r="O1812" s="1152">
        <v>6</v>
      </c>
      <c r="P1812" s="1180">
        <v>11400</v>
      </c>
    </row>
    <row r="1813" spans="1:16" x14ac:dyDescent="0.2">
      <c r="A1813" s="1179" t="s">
        <v>3949</v>
      </c>
      <c r="B1813" s="1149" t="s">
        <v>13070</v>
      </c>
      <c r="C1813" s="1149" t="s">
        <v>65</v>
      </c>
      <c r="D1813" s="1150" t="s">
        <v>7013</v>
      </c>
      <c r="E1813" s="1164">
        <v>1700</v>
      </c>
      <c r="F1813" s="1151" t="s">
        <v>8674</v>
      </c>
      <c r="G1813" s="759" t="s">
        <v>8675</v>
      </c>
      <c r="H1813" s="1021" t="s">
        <v>7091</v>
      </c>
      <c r="I1813" s="1021" t="s">
        <v>4287</v>
      </c>
      <c r="J1813" s="1150" t="s">
        <v>7505</v>
      </c>
      <c r="K1813" s="1152">
        <v>4</v>
      </c>
      <c r="L1813" s="1151">
        <v>12</v>
      </c>
      <c r="M1813" s="1164">
        <v>20400</v>
      </c>
      <c r="N1813" s="1151">
        <v>1</v>
      </c>
      <c r="O1813" s="1152">
        <v>6</v>
      </c>
      <c r="P1813" s="1180">
        <v>10200</v>
      </c>
    </row>
    <row r="1814" spans="1:16" ht="22.5" x14ac:dyDescent="0.2">
      <c r="A1814" s="1179" t="s">
        <v>3949</v>
      </c>
      <c r="B1814" s="1149" t="s">
        <v>13070</v>
      </c>
      <c r="C1814" s="1149" t="s">
        <v>65</v>
      </c>
      <c r="D1814" s="1150" t="s">
        <v>7441</v>
      </c>
      <c r="E1814" s="1164">
        <v>1900</v>
      </c>
      <c r="F1814" s="1151" t="s">
        <v>8676</v>
      </c>
      <c r="G1814" s="759" t="s">
        <v>8677</v>
      </c>
      <c r="H1814" s="1021" t="s">
        <v>7166</v>
      </c>
      <c r="I1814" s="1021" t="s">
        <v>4287</v>
      </c>
      <c r="J1814" s="1150" t="s">
        <v>8678</v>
      </c>
      <c r="K1814" s="1152">
        <v>2</v>
      </c>
      <c r="L1814" s="1151">
        <v>12</v>
      </c>
      <c r="M1814" s="1164">
        <v>22800</v>
      </c>
      <c r="N1814" s="1151">
        <v>1</v>
      </c>
      <c r="O1814" s="1152">
        <v>6</v>
      </c>
      <c r="P1814" s="1180">
        <v>11400</v>
      </c>
    </row>
    <row r="1815" spans="1:16" x14ac:dyDescent="0.2">
      <c r="A1815" s="1179" t="s">
        <v>3949</v>
      </c>
      <c r="B1815" s="1149" t="s">
        <v>13070</v>
      </c>
      <c r="C1815" s="1149" t="s">
        <v>65</v>
      </c>
      <c r="D1815" s="1150" t="s">
        <v>7228</v>
      </c>
      <c r="E1815" s="1164">
        <v>1900</v>
      </c>
      <c r="F1815" s="1151" t="s">
        <v>8679</v>
      </c>
      <c r="G1815" s="759" t="s">
        <v>8680</v>
      </c>
      <c r="H1815" s="1021" t="s">
        <v>4452</v>
      </c>
      <c r="I1815" s="1021" t="s">
        <v>4287</v>
      </c>
      <c r="J1815" s="1150" t="s">
        <v>4452</v>
      </c>
      <c r="K1815" s="1152">
        <v>2</v>
      </c>
      <c r="L1815" s="1151">
        <v>12</v>
      </c>
      <c r="M1815" s="1164">
        <v>22800</v>
      </c>
      <c r="N1815" s="1151">
        <v>1</v>
      </c>
      <c r="O1815" s="1152">
        <v>6</v>
      </c>
      <c r="P1815" s="1180">
        <v>11400</v>
      </c>
    </row>
    <row r="1816" spans="1:16" ht="22.5" x14ac:dyDescent="0.2">
      <c r="A1816" s="1179" t="s">
        <v>3949</v>
      </c>
      <c r="B1816" s="1149" t="s">
        <v>13070</v>
      </c>
      <c r="C1816" s="1149" t="s">
        <v>65</v>
      </c>
      <c r="D1816" s="1150" t="s">
        <v>7053</v>
      </c>
      <c r="E1816" s="1164">
        <v>1700</v>
      </c>
      <c r="F1816" s="1151" t="s">
        <v>8681</v>
      </c>
      <c r="G1816" s="759" t="s">
        <v>8682</v>
      </c>
      <c r="H1816" s="1021" t="s">
        <v>7456</v>
      </c>
      <c r="I1816" s="1021" t="s">
        <v>4287</v>
      </c>
      <c r="J1816" s="1150" t="s">
        <v>5055</v>
      </c>
      <c r="K1816" s="1152">
        <v>4</v>
      </c>
      <c r="L1816" s="1151">
        <v>12</v>
      </c>
      <c r="M1816" s="1164">
        <v>20400</v>
      </c>
      <c r="N1816" s="1151">
        <v>1</v>
      </c>
      <c r="O1816" s="1152">
        <v>6</v>
      </c>
      <c r="P1816" s="1180">
        <v>10200</v>
      </c>
    </row>
    <row r="1817" spans="1:16" ht="22.5" x14ac:dyDescent="0.2">
      <c r="A1817" s="1179" t="s">
        <v>3949</v>
      </c>
      <c r="B1817" s="1149" t="s">
        <v>13070</v>
      </c>
      <c r="C1817" s="1149" t="s">
        <v>65</v>
      </c>
      <c r="D1817" s="1150" t="s">
        <v>7048</v>
      </c>
      <c r="E1817" s="1164">
        <v>1900</v>
      </c>
      <c r="F1817" s="1151" t="s">
        <v>8683</v>
      </c>
      <c r="G1817" s="759" t="s">
        <v>8684</v>
      </c>
      <c r="H1817" s="1021" t="s">
        <v>7456</v>
      </c>
      <c r="I1817" s="1021" t="s">
        <v>4287</v>
      </c>
      <c r="J1817" s="1150" t="s">
        <v>7946</v>
      </c>
      <c r="K1817" s="1152">
        <v>4</v>
      </c>
      <c r="L1817" s="1151">
        <v>12</v>
      </c>
      <c r="M1817" s="1164">
        <v>22800</v>
      </c>
      <c r="N1817" s="1151"/>
      <c r="O1817" s="1152"/>
      <c r="P1817" s="1180"/>
    </row>
    <row r="1818" spans="1:16" ht="22.5" x14ac:dyDescent="0.2">
      <c r="A1818" s="1179" t="s">
        <v>3949</v>
      </c>
      <c r="B1818" s="1149" t="s">
        <v>13070</v>
      </c>
      <c r="C1818" s="1149" t="s">
        <v>65</v>
      </c>
      <c r="D1818" s="1150" t="s">
        <v>7013</v>
      </c>
      <c r="E1818" s="1164">
        <v>1700</v>
      </c>
      <c r="F1818" s="1151" t="s">
        <v>8685</v>
      </c>
      <c r="G1818" s="759" t="s">
        <v>8686</v>
      </c>
      <c r="H1818" s="1021" t="s">
        <v>7456</v>
      </c>
      <c r="I1818" s="1021" t="s">
        <v>4287</v>
      </c>
      <c r="J1818" s="1150" t="s">
        <v>7456</v>
      </c>
      <c r="K1818" s="1152">
        <v>2</v>
      </c>
      <c r="L1818" s="1151">
        <v>12</v>
      </c>
      <c r="M1818" s="1164">
        <v>20400</v>
      </c>
      <c r="N1818" s="1151">
        <v>1</v>
      </c>
      <c r="O1818" s="1152">
        <v>6</v>
      </c>
      <c r="P1818" s="1180">
        <v>10200</v>
      </c>
    </row>
    <row r="1819" spans="1:16" x14ac:dyDescent="0.2">
      <c r="A1819" s="1179" t="s">
        <v>3949</v>
      </c>
      <c r="B1819" s="1149" t="s">
        <v>13070</v>
      </c>
      <c r="C1819" s="1149" t="s">
        <v>65</v>
      </c>
      <c r="D1819" s="1150" t="s">
        <v>7013</v>
      </c>
      <c r="E1819" s="1164">
        <v>1700</v>
      </c>
      <c r="F1819" s="1151" t="s">
        <v>8687</v>
      </c>
      <c r="G1819" s="759" t="s">
        <v>8688</v>
      </c>
      <c r="H1819" s="1021" t="s">
        <v>7181</v>
      </c>
      <c r="I1819" s="1021" t="s">
        <v>4287</v>
      </c>
      <c r="J1819" s="1150" t="s">
        <v>7181</v>
      </c>
      <c r="K1819" s="1152">
        <v>2</v>
      </c>
      <c r="L1819" s="1151">
        <v>12</v>
      </c>
      <c r="M1819" s="1164">
        <v>20400</v>
      </c>
      <c r="N1819" s="1151">
        <v>1</v>
      </c>
      <c r="O1819" s="1152">
        <v>6</v>
      </c>
      <c r="P1819" s="1180">
        <v>10200</v>
      </c>
    </row>
    <row r="1820" spans="1:16" x14ac:dyDescent="0.2">
      <c r="A1820" s="1179" t="s">
        <v>3949</v>
      </c>
      <c r="B1820" s="1149" t="s">
        <v>13070</v>
      </c>
      <c r="C1820" s="1149" t="s">
        <v>65</v>
      </c>
      <c r="D1820" s="1150" t="s">
        <v>7053</v>
      </c>
      <c r="E1820" s="1164">
        <v>1700</v>
      </c>
      <c r="F1820" s="1151" t="s">
        <v>8689</v>
      </c>
      <c r="G1820" s="759" t="s">
        <v>8690</v>
      </c>
      <c r="H1820" s="1021" t="s">
        <v>5657</v>
      </c>
      <c r="I1820" s="1021" t="s">
        <v>7025</v>
      </c>
      <c r="J1820" s="1150" t="s">
        <v>5657</v>
      </c>
      <c r="K1820" s="1152">
        <v>2</v>
      </c>
      <c r="L1820" s="1151">
        <v>12</v>
      </c>
      <c r="M1820" s="1164">
        <v>20400</v>
      </c>
      <c r="N1820" s="1151">
        <v>1</v>
      </c>
      <c r="O1820" s="1152">
        <v>6</v>
      </c>
      <c r="P1820" s="1180">
        <v>10200</v>
      </c>
    </row>
    <row r="1821" spans="1:16" x14ac:dyDescent="0.2">
      <c r="A1821" s="1179" t="s">
        <v>3949</v>
      </c>
      <c r="B1821" s="1149" t="s">
        <v>13070</v>
      </c>
      <c r="C1821" s="1149" t="s">
        <v>65</v>
      </c>
      <c r="D1821" s="1150" t="s">
        <v>7490</v>
      </c>
      <c r="E1821" s="1164">
        <v>1500</v>
      </c>
      <c r="F1821" s="1151" t="s">
        <v>8691</v>
      </c>
      <c r="G1821" s="759" t="s">
        <v>8692</v>
      </c>
      <c r="H1821" s="1021" t="s">
        <v>22</v>
      </c>
      <c r="I1821" s="1021" t="s">
        <v>22</v>
      </c>
      <c r="J1821" s="1150" t="s">
        <v>22</v>
      </c>
      <c r="K1821" s="1152">
        <v>2</v>
      </c>
      <c r="L1821" s="1151">
        <v>12</v>
      </c>
      <c r="M1821" s="1164">
        <v>18000</v>
      </c>
      <c r="N1821" s="1151">
        <v>1</v>
      </c>
      <c r="O1821" s="1152">
        <v>6</v>
      </c>
      <c r="P1821" s="1180">
        <v>9000</v>
      </c>
    </row>
    <row r="1822" spans="1:16" x14ac:dyDescent="0.2">
      <c r="A1822" s="1179" t="s">
        <v>3949</v>
      </c>
      <c r="B1822" s="1149" t="s">
        <v>13070</v>
      </c>
      <c r="C1822" s="1149" t="s">
        <v>65</v>
      </c>
      <c r="D1822" s="1150" t="s">
        <v>7040</v>
      </c>
      <c r="E1822" s="1164">
        <v>2200</v>
      </c>
      <c r="F1822" s="1151" t="s">
        <v>8693</v>
      </c>
      <c r="G1822" s="759" t="s">
        <v>8694</v>
      </c>
      <c r="H1822" s="1021" t="s">
        <v>4649</v>
      </c>
      <c r="I1822" s="1021" t="s">
        <v>4274</v>
      </c>
      <c r="J1822" s="1150" t="s">
        <v>4649</v>
      </c>
      <c r="K1822" s="1152">
        <v>1</v>
      </c>
      <c r="L1822" s="1151">
        <v>2</v>
      </c>
      <c r="M1822" s="1164">
        <v>2283.3200000000002</v>
      </c>
      <c r="N1822" s="1151">
        <v>1</v>
      </c>
      <c r="O1822" s="1152">
        <v>6</v>
      </c>
      <c r="P1822" s="1180">
        <v>13200</v>
      </c>
    </row>
    <row r="1823" spans="1:16" x14ac:dyDescent="0.2">
      <c r="A1823" s="1179" t="s">
        <v>3949</v>
      </c>
      <c r="B1823" s="1149" t="s">
        <v>13070</v>
      </c>
      <c r="C1823" s="1149" t="s">
        <v>65</v>
      </c>
      <c r="D1823" s="1150" t="s">
        <v>7013</v>
      </c>
      <c r="E1823" s="1164">
        <v>1700</v>
      </c>
      <c r="F1823" s="1151" t="s">
        <v>8693</v>
      </c>
      <c r="G1823" s="759" t="s">
        <v>8694</v>
      </c>
      <c r="H1823" s="1021" t="s">
        <v>4649</v>
      </c>
      <c r="I1823" s="1021" t="s">
        <v>4274</v>
      </c>
      <c r="J1823" s="1150" t="s">
        <v>4649</v>
      </c>
      <c r="K1823" s="1152">
        <v>2</v>
      </c>
      <c r="L1823" s="1151">
        <v>11</v>
      </c>
      <c r="M1823" s="1164">
        <v>18700</v>
      </c>
      <c r="N1823" s="1151"/>
      <c r="O1823" s="1152"/>
      <c r="P1823" s="1180"/>
    </row>
    <row r="1824" spans="1:16" x14ac:dyDescent="0.2">
      <c r="A1824" s="1179" t="s">
        <v>3949</v>
      </c>
      <c r="B1824" s="1149" t="s">
        <v>13070</v>
      </c>
      <c r="C1824" s="1149" t="s">
        <v>65</v>
      </c>
      <c r="D1824" s="1150" t="s">
        <v>7217</v>
      </c>
      <c r="E1824" s="1164">
        <v>1600</v>
      </c>
      <c r="F1824" s="1151" t="s">
        <v>8695</v>
      </c>
      <c r="G1824" s="759" t="s">
        <v>8696</v>
      </c>
      <c r="H1824" s="1021" t="s">
        <v>8697</v>
      </c>
      <c r="I1824" s="1021" t="s">
        <v>7233</v>
      </c>
      <c r="J1824" s="1150" t="s">
        <v>4211</v>
      </c>
      <c r="K1824" s="1152">
        <v>2</v>
      </c>
      <c r="L1824" s="1151">
        <v>12</v>
      </c>
      <c r="M1824" s="1164">
        <v>19200</v>
      </c>
      <c r="N1824" s="1151">
        <v>1</v>
      </c>
      <c r="O1824" s="1152">
        <v>6</v>
      </c>
      <c r="P1824" s="1180">
        <v>9600</v>
      </c>
    </row>
    <row r="1825" spans="1:16" x14ac:dyDescent="0.2">
      <c r="A1825" s="1179" t="s">
        <v>3949</v>
      </c>
      <c r="B1825" s="1149" t="s">
        <v>13070</v>
      </c>
      <c r="C1825" s="1149" t="s">
        <v>65</v>
      </c>
      <c r="D1825" s="1150" t="s">
        <v>8698</v>
      </c>
      <c r="E1825" s="1164">
        <v>7000</v>
      </c>
      <c r="F1825" s="1151" t="s">
        <v>8699</v>
      </c>
      <c r="G1825" s="759" t="s">
        <v>8700</v>
      </c>
      <c r="H1825" s="1021" t="s">
        <v>7462</v>
      </c>
      <c r="I1825" s="1021" t="s">
        <v>8701</v>
      </c>
      <c r="J1825" s="1150" t="s">
        <v>4235</v>
      </c>
      <c r="K1825" s="1152">
        <v>2</v>
      </c>
      <c r="L1825" s="1151">
        <v>12</v>
      </c>
      <c r="M1825" s="1164">
        <v>74000</v>
      </c>
      <c r="N1825" s="1151">
        <v>1</v>
      </c>
      <c r="O1825" s="1152">
        <v>6</v>
      </c>
      <c r="P1825" s="1180">
        <v>42000</v>
      </c>
    </row>
    <row r="1826" spans="1:16" x14ac:dyDescent="0.2">
      <c r="A1826" s="1179" t="s">
        <v>3949</v>
      </c>
      <c r="B1826" s="1149" t="s">
        <v>13070</v>
      </c>
      <c r="C1826" s="1149" t="s">
        <v>65</v>
      </c>
      <c r="D1826" s="1150" t="s">
        <v>7418</v>
      </c>
      <c r="E1826" s="1164">
        <v>1850</v>
      </c>
      <c r="F1826" s="1151" t="s">
        <v>8702</v>
      </c>
      <c r="G1826" s="759" t="s">
        <v>8703</v>
      </c>
      <c r="H1826" s="1021" t="s">
        <v>4239</v>
      </c>
      <c r="I1826" s="1021" t="s">
        <v>4287</v>
      </c>
      <c r="J1826" s="1150" t="s">
        <v>4247</v>
      </c>
      <c r="K1826" s="1152">
        <v>2</v>
      </c>
      <c r="L1826" s="1151">
        <v>12</v>
      </c>
      <c r="M1826" s="1164">
        <v>22200</v>
      </c>
      <c r="N1826" s="1151">
        <v>1</v>
      </c>
      <c r="O1826" s="1152">
        <v>6</v>
      </c>
      <c r="P1826" s="1180">
        <v>11100</v>
      </c>
    </row>
    <row r="1827" spans="1:16" ht="22.5" x14ac:dyDescent="0.2">
      <c r="A1827" s="1179" t="s">
        <v>3949</v>
      </c>
      <c r="B1827" s="1149" t="s">
        <v>13070</v>
      </c>
      <c r="C1827" s="1149" t="s">
        <v>65</v>
      </c>
      <c r="D1827" s="1150" t="s">
        <v>8704</v>
      </c>
      <c r="E1827" s="1164">
        <v>3900</v>
      </c>
      <c r="F1827" s="1151" t="s">
        <v>8705</v>
      </c>
      <c r="G1827" s="759" t="s">
        <v>8706</v>
      </c>
      <c r="H1827" s="1021" t="s">
        <v>4452</v>
      </c>
      <c r="I1827" s="1021" t="s">
        <v>4287</v>
      </c>
      <c r="J1827" s="1150" t="s">
        <v>4452</v>
      </c>
      <c r="K1827" s="1152">
        <v>1</v>
      </c>
      <c r="L1827" s="1151">
        <v>2</v>
      </c>
      <c r="M1827" s="1164">
        <v>7800</v>
      </c>
      <c r="N1827" s="1151"/>
      <c r="O1827" s="1152"/>
      <c r="P1827" s="1180"/>
    </row>
    <row r="1828" spans="1:16" x14ac:dyDescent="0.2">
      <c r="A1828" s="1179" t="s">
        <v>3949</v>
      </c>
      <c r="B1828" s="1149" t="s">
        <v>13070</v>
      </c>
      <c r="C1828" s="1149" t="s">
        <v>65</v>
      </c>
      <c r="D1828" s="1150" t="s">
        <v>7094</v>
      </c>
      <c r="E1828" s="1164">
        <v>1700</v>
      </c>
      <c r="F1828" s="1151" t="s">
        <v>8707</v>
      </c>
      <c r="G1828" s="759" t="s">
        <v>8708</v>
      </c>
      <c r="H1828" s="1021" t="s">
        <v>7246</v>
      </c>
      <c r="I1828" s="1021" t="s">
        <v>4287</v>
      </c>
      <c r="J1828" s="1150" t="s">
        <v>7247</v>
      </c>
      <c r="K1828" s="1152">
        <v>4</v>
      </c>
      <c r="L1828" s="1151">
        <v>12</v>
      </c>
      <c r="M1828" s="1164">
        <v>18303.32</v>
      </c>
      <c r="N1828" s="1151">
        <v>1</v>
      </c>
      <c r="O1828" s="1152">
        <v>6</v>
      </c>
      <c r="P1828" s="1180">
        <v>10200</v>
      </c>
    </row>
    <row r="1829" spans="1:16" x14ac:dyDescent="0.2">
      <c r="A1829" s="1179" t="s">
        <v>3949</v>
      </c>
      <c r="B1829" s="1149" t="s">
        <v>13070</v>
      </c>
      <c r="C1829" s="1149" t="s">
        <v>65</v>
      </c>
      <c r="D1829" s="1150" t="s">
        <v>7228</v>
      </c>
      <c r="E1829" s="1164">
        <v>1900</v>
      </c>
      <c r="F1829" s="1151" t="s">
        <v>8709</v>
      </c>
      <c r="G1829" s="759" t="s">
        <v>8710</v>
      </c>
      <c r="H1829" s="1021" t="s">
        <v>7247</v>
      </c>
      <c r="I1829" s="1021" t="s">
        <v>4287</v>
      </c>
      <c r="J1829" s="1150" t="s">
        <v>7247</v>
      </c>
      <c r="K1829" s="1152">
        <v>2</v>
      </c>
      <c r="L1829" s="1151">
        <v>12</v>
      </c>
      <c r="M1829" s="1164">
        <v>20563.32</v>
      </c>
      <c r="N1829" s="1151">
        <v>1</v>
      </c>
      <c r="O1829" s="1152">
        <v>6</v>
      </c>
      <c r="P1829" s="1180">
        <v>11400</v>
      </c>
    </row>
    <row r="1830" spans="1:16" x14ac:dyDescent="0.2">
      <c r="A1830" s="1179" t="s">
        <v>3949</v>
      </c>
      <c r="B1830" s="1149" t="s">
        <v>13070</v>
      </c>
      <c r="C1830" s="1149" t="s">
        <v>65</v>
      </c>
      <c r="D1830" s="1150" t="s">
        <v>7013</v>
      </c>
      <c r="E1830" s="1164">
        <v>1700</v>
      </c>
      <c r="F1830" s="1151" t="s">
        <v>8709</v>
      </c>
      <c r="G1830" s="759" t="s">
        <v>8710</v>
      </c>
      <c r="H1830" s="1021" t="s">
        <v>7247</v>
      </c>
      <c r="I1830" s="1021" t="s">
        <v>4287</v>
      </c>
      <c r="J1830" s="1150" t="s">
        <v>7247</v>
      </c>
      <c r="K1830" s="1152">
        <v>1</v>
      </c>
      <c r="L1830" s="1151">
        <v>2</v>
      </c>
      <c r="M1830" s="1164">
        <v>3400</v>
      </c>
      <c r="N1830" s="1151"/>
      <c r="O1830" s="1152"/>
      <c r="P1830" s="1180"/>
    </row>
    <row r="1831" spans="1:16" x14ac:dyDescent="0.2">
      <c r="A1831" s="1179" t="s">
        <v>3949</v>
      </c>
      <c r="B1831" s="1149" t="s">
        <v>13070</v>
      </c>
      <c r="C1831" s="1149" t="s">
        <v>65</v>
      </c>
      <c r="D1831" s="1150" t="s">
        <v>7026</v>
      </c>
      <c r="E1831" s="1164">
        <v>1600</v>
      </c>
      <c r="F1831" s="1151" t="s">
        <v>8711</v>
      </c>
      <c r="G1831" s="759" t="s">
        <v>8712</v>
      </c>
      <c r="H1831" s="1021" t="s">
        <v>22</v>
      </c>
      <c r="I1831" s="1021" t="s">
        <v>22</v>
      </c>
      <c r="J1831" s="1150" t="s">
        <v>22</v>
      </c>
      <c r="K1831" s="1152">
        <v>2</v>
      </c>
      <c r="L1831" s="1151">
        <v>12</v>
      </c>
      <c r="M1831" s="1164">
        <v>19200</v>
      </c>
      <c r="N1831" s="1151">
        <v>1</v>
      </c>
      <c r="O1831" s="1152">
        <v>6</v>
      </c>
      <c r="P1831" s="1180">
        <v>9600</v>
      </c>
    </row>
    <row r="1832" spans="1:16" x14ac:dyDescent="0.2">
      <c r="A1832" s="1179" t="s">
        <v>3949</v>
      </c>
      <c r="B1832" s="1149" t="s">
        <v>13070</v>
      </c>
      <c r="C1832" s="1149" t="s">
        <v>65</v>
      </c>
      <c r="D1832" s="1150" t="s">
        <v>7490</v>
      </c>
      <c r="E1832" s="1164">
        <v>1500</v>
      </c>
      <c r="F1832" s="1151" t="s">
        <v>8713</v>
      </c>
      <c r="G1832" s="759" t="s">
        <v>8714</v>
      </c>
      <c r="H1832" s="1021" t="s">
        <v>22</v>
      </c>
      <c r="I1832" s="1021" t="s">
        <v>22</v>
      </c>
      <c r="J1832" s="1150" t="s">
        <v>22</v>
      </c>
      <c r="K1832" s="1152">
        <v>2</v>
      </c>
      <c r="L1832" s="1151">
        <v>12</v>
      </c>
      <c r="M1832" s="1164">
        <v>18000</v>
      </c>
      <c r="N1832" s="1151">
        <v>1</v>
      </c>
      <c r="O1832" s="1152">
        <v>6</v>
      </c>
      <c r="P1832" s="1180">
        <v>9000</v>
      </c>
    </row>
    <row r="1833" spans="1:16" x14ac:dyDescent="0.2">
      <c r="A1833" s="1179" t="s">
        <v>3949</v>
      </c>
      <c r="B1833" s="1149" t="s">
        <v>13070</v>
      </c>
      <c r="C1833" s="1149" t="s">
        <v>65</v>
      </c>
      <c r="D1833" s="1150" t="s">
        <v>8715</v>
      </c>
      <c r="E1833" s="1164">
        <v>3000</v>
      </c>
      <c r="F1833" s="1151" t="s">
        <v>8716</v>
      </c>
      <c r="G1833" s="759" t="s">
        <v>8717</v>
      </c>
      <c r="H1833" s="1021" t="s">
        <v>4422</v>
      </c>
      <c r="I1833" s="1021" t="s">
        <v>4287</v>
      </c>
      <c r="J1833" s="1150" t="s">
        <v>5233</v>
      </c>
      <c r="K1833" s="1152">
        <v>2</v>
      </c>
      <c r="L1833" s="1151">
        <v>12</v>
      </c>
      <c r="M1833" s="1164">
        <v>36000</v>
      </c>
      <c r="N1833" s="1151">
        <v>1</v>
      </c>
      <c r="O1833" s="1152">
        <v>6</v>
      </c>
      <c r="P1833" s="1180">
        <v>18000</v>
      </c>
    </row>
    <row r="1834" spans="1:16" ht="22.5" x14ac:dyDescent="0.2">
      <c r="A1834" s="1179" t="s">
        <v>3949</v>
      </c>
      <c r="B1834" s="1149" t="s">
        <v>13070</v>
      </c>
      <c r="C1834" s="1149" t="s">
        <v>65</v>
      </c>
      <c r="D1834" s="1150" t="s">
        <v>8718</v>
      </c>
      <c r="E1834" s="1164">
        <v>2000</v>
      </c>
      <c r="F1834" s="1151" t="s">
        <v>8719</v>
      </c>
      <c r="G1834" s="759" t="s">
        <v>8720</v>
      </c>
      <c r="H1834" s="1021" t="s">
        <v>8721</v>
      </c>
      <c r="I1834" s="1021" t="s">
        <v>4287</v>
      </c>
      <c r="J1834" s="1150" t="s">
        <v>8722</v>
      </c>
      <c r="K1834" s="1152">
        <v>2</v>
      </c>
      <c r="L1834" s="1151">
        <v>12</v>
      </c>
      <c r="M1834" s="1164">
        <v>24000</v>
      </c>
      <c r="N1834" s="1151">
        <v>1</v>
      </c>
      <c r="O1834" s="1152">
        <v>6</v>
      </c>
      <c r="P1834" s="1180">
        <v>12000</v>
      </c>
    </row>
    <row r="1835" spans="1:16" ht="22.5" x14ac:dyDescent="0.2">
      <c r="A1835" s="1179" t="s">
        <v>3949</v>
      </c>
      <c r="B1835" s="1149" t="s">
        <v>13070</v>
      </c>
      <c r="C1835" s="1149" t="s">
        <v>65</v>
      </c>
      <c r="D1835" s="1150" t="s">
        <v>8723</v>
      </c>
      <c r="E1835" s="1164">
        <v>2100</v>
      </c>
      <c r="F1835" s="1151" t="s">
        <v>8724</v>
      </c>
      <c r="G1835" s="759" t="s">
        <v>8725</v>
      </c>
      <c r="H1835" s="1021" t="s">
        <v>4470</v>
      </c>
      <c r="I1835" s="1021" t="s">
        <v>4287</v>
      </c>
      <c r="J1835" s="1150" t="s">
        <v>4470</v>
      </c>
      <c r="K1835" s="1152">
        <v>2</v>
      </c>
      <c r="L1835" s="1151">
        <v>12</v>
      </c>
      <c r="M1835" s="1164">
        <v>25200</v>
      </c>
      <c r="N1835" s="1151">
        <v>1</v>
      </c>
      <c r="O1835" s="1152">
        <v>6</v>
      </c>
      <c r="P1835" s="1180">
        <v>12600</v>
      </c>
    </row>
    <row r="1836" spans="1:16" ht="22.5" x14ac:dyDescent="0.2">
      <c r="A1836" s="1179" t="s">
        <v>3949</v>
      </c>
      <c r="B1836" s="1149" t="s">
        <v>13070</v>
      </c>
      <c r="C1836" s="1149" t="s">
        <v>65</v>
      </c>
      <c r="D1836" s="1150" t="s">
        <v>8726</v>
      </c>
      <c r="E1836" s="1164">
        <v>3000</v>
      </c>
      <c r="F1836" s="1151" t="s">
        <v>8727</v>
      </c>
      <c r="G1836" s="759" t="s">
        <v>8728</v>
      </c>
      <c r="H1836" s="1021" t="s">
        <v>8729</v>
      </c>
      <c r="I1836" s="1021" t="s">
        <v>7159</v>
      </c>
      <c r="J1836" s="1150" t="s">
        <v>8730</v>
      </c>
      <c r="K1836" s="1152">
        <v>2</v>
      </c>
      <c r="L1836" s="1151">
        <v>12</v>
      </c>
      <c r="M1836" s="1164">
        <v>36000</v>
      </c>
      <c r="N1836" s="1151">
        <v>1</v>
      </c>
      <c r="O1836" s="1152">
        <v>6</v>
      </c>
      <c r="P1836" s="1180">
        <v>18000</v>
      </c>
    </row>
    <row r="1837" spans="1:16" x14ac:dyDescent="0.2">
      <c r="A1837" s="1179" t="s">
        <v>3949</v>
      </c>
      <c r="B1837" s="1149" t="s">
        <v>13070</v>
      </c>
      <c r="C1837" s="1149" t="s">
        <v>65</v>
      </c>
      <c r="D1837" s="1150" t="s">
        <v>7013</v>
      </c>
      <c r="E1837" s="1164">
        <v>1700</v>
      </c>
      <c r="F1837" s="1151" t="s">
        <v>8731</v>
      </c>
      <c r="G1837" s="759" t="s">
        <v>8732</v>
      </c>
      <c r="H1837" s="1021" t="s">
        <v>4337</v>
      </c>
      <c r="I1837" s="1021" t="s">
        <v>7025</v>
      </c>
      <c r="J1837" s="1150" t="s">
        <v>4337</v>
      </c>
      <c r="K1837" s="1152">
        <v>2</v>
      </c>
      <c r="L1837" s="1151">
        <v>12</v>
      </c>
      <c r="M1837" s="1164">
        <v>20400</v>
      </c>
      <c r="N1837" s="1151">
        <v>1</v>
      </c>
      <c r="O1837" s="1152">
        <v>6</v>
      </c>
      <c r="P1837" s="1180">
        <v>10200</v>
      </c>
    </row>
    <row r="1838" spans="1:16" x14ac:dyDescent="0.2">
      <c r="A1838" s="1179" t="s">
        <v>3949</v>
      </c>
      <c r="B1838" s="1149" t="s">
        <v>13070</v>
      </c>
      <c r="C1838" s="1149" t="s">
        <v>65</v>
      </c>
      <c r="D1838" s="1150" t="s">
        <v>7013</v>
      </c>
      <c r="E1838" s="1164">
        <v>1700</v>
      </c>
      <c r="F1838" s="1151" t="s">
        <v>8733</v>
      </c>
      <c r="G1838" s="759" t="s">
        <v>8734</v>
      </c>
      <c r="H1838" s="1021" t="s">
        <v>5469</v>
      </c>
      <c r="I1838" s="1021" t="s">
        <v>4287</v>
      </c>
      <c r="J1838" s="1150" t="s">
        <v>8735</v>
      </c>
      <c r="K1838" s="1152">
        <v>6</v>
      </c>
      <c r="L1838" s="1151">
        <v>12</v>
      </c>
      <c r="M1838" s="1164">
        <v>20400</v>
      </c>
      <c r="N1838" s="1151"/>
      <c r="O1838" s="1152"/>
      <c r="P1838" s="1180"/>
    </row>
    <row r="1839" spans="1:16" x14ac:dyDescent="0.2">
      <c r="A1839" s="1179" t="s">
        <v>3949</v>
      </c>
      <c r="B1839" s="1149" t="s">
        <v>13070</v>
      </c>
      <c r="C1839" s="1149" t="s">
        <v>65</v>
      </c>
      <c r="D1839" s="1150" t="s">
        <v>7053</v>
      </c>
      <c r="E1839" s="1164">
        <v>1700</v>
      </c>
      <c r="F1839" s="1151" t="s">
        <v>8736</v>
      </c>
      <c r="G1839" s="759" t="s">
        <v>8737</v>
      </c>
      <c r="H1839" s="1021" t="s">
        <v>6050</v>
      </c>
      <c r="I1839" s="1021" t="s">
        <v>4287</v>
      </c>
      <c r="J1839" s="1150" t="s">
        <v>6050</v>
      </c>
      <c r="K1839" s="1152">
        <v>4</v>
      </c>
      <c r="L1839" s="1151">
        <v>12</v>
      </c>
      <c r="M1839" s="1164">
        <v>17453.32</v>
      </c>
      <c r="N1839" s="1151"/>
      <c r="O1839" s="1152"/>
      <c r="P1839" s="1180"/>
    </row>
    <row r="1840" spans="1:16" x14ac:dyDescent="0.2">
      <c r="A1840" s="1179" t="s">
        <v>3949</v>
      </c>
      <c r="B1840" s="1149" t="s">
        <v>13070</v>
      </c>
      <c r="C1840" s="1149" t="s">
        <v>65</v>
      </c>
      <c r="D1840" s="1150" t="s">
        <v>7040</v>
      </c>
      <c r="E1840" s="1164">
        <v>2200</v>
      </c>
      <c r="F1840" s="1151" t="s">
        <v>8738</v>
      </c>
      <c r="G1840" s="759" t="s">
        <v>8739</v>
      </c>
      <c r="H1840" s="1021" t="s">
        <v>8740</v>
      </c>
      <c r="I1840" s="1021" t="s">
        <v>4287</v>
      </c>
      <c r="J1840" s="1150" t="s">
        <v>8741</v>
      </c>
      <c r="K1840" s="1152">
        <v>2</v>
      </c>
      <c r="L1840" s="1151">
        <v>12</v>
      </c>
      <c r="M1840" s="1164">
        <v>26400</v>
      </c>
      <c r="N1840" s="1151">
        <v>1</v>
      </c>
      <c r="O1840" s="1152">
        <v>6</v>
      </c>
      <c r="P1840" s="1180">
        <v>13200</v>
      </c>
    </row>
    <row r="1841" spans="1:16" ht="22.5" x14ac:dyDescent="0.2">
      <c r="A1841" s="1179" t="s">
        <v>3949</v>
      </c>
      <c r="B1841" s="1149" t="s">
        <v>13070</v>
      </c>
      <c r="C1841" s="1149" t="s">
        <v>65</v>
      </c>
      <c r="D1841" s="1150" t="s">
        <v>7343</v>
      </c>
      <c r="E1841" s="1164">
        <v>2500</v>
      </c>
      <c r="F1841" s="1151" t="s">
        <v>8742</v>
      </c>
      <c r="G1841" s="759" t="s">
        <v>8743</v>
      </c>
      <c r="H1841" s="1021" t="s">
        <v>8744</v>
      </c>
      <c r="I1841" s="1021" t="s">
        <v>7025</v>
      </c>
      <c r="J1841" s="1150" t="s">
        <v>8744</v>
      </c>
      <c r="K1841" s="1152">
        <v>2</v>
      </c>
      <c r="L1841" s="1151">
        <v>12</v>
      </c>
      <c r="M1841" s="1164">
        <v>30000</v>
      </c>
      <c r="N1841" s="1151">
        <v>1</v>
      </c>
      <c r="O1841" s="1152">
        <v>6</v>
      </c>
      <c r="P1841" s="1180">
        <v>15000</v>
      </c>
    </row>
    <row r="1842" spans="1:16" x14ac:dyDescent="0.2">
      <c r="A1842" s="1179" t="s">
        <v>3949</v>
      </c>
      <c r="B1842" s="1149" t="s">
        <v>13070</v>
      </c>
      <c r="C1842" s="1149" t="s">
        <v>65</v>
      </c>
      <c r="D1842" s="1150" t="s">
        <v>7013</v>
      </c>
      <c r="E1842" s="1164">
        <v>1700</v>
      </c>
      <c r="F1842" s="1151" t="s">
        <v>8745</v>
      </c>
      <c r="G1842" s="759" t="s">
        <v>8746</v>
      </c>
      <c r="H1842" s="1021" t="s">
        <v>7268</v>
      </c>
      <c r="I1842" s="1021" t="s">
        <v>4274</v>
      </c>
      <c r="J1842" s="1150" t="s">
        <v>7268</v>
      </c>
      <c r="K1842" s="1152">
        <v>3</v>
      </c>
      <c r="L1842" s="1151">
        <v>7</v>
      </c>
      <c r="M1842" s="1164">
        <v>11900</v>
      </c>
      <c r="N1842" s="1151"/>
      <c r="O1842" s="1152"/>
      <c r="P1842" s="1180"/>
    </row>
    <row r="1843" spans="1:16" x14ac:dyDescent="0.2">
      <c r="A1843" s="1179" t="s">
        <v>3949</v>
      </c>
      <c r="B1843" s="1149" t="s">
        <v>13070</v>
      </c>
      <c r="C1843" s="1149" t="s">
        <v>65</v>
      </c>
      <c r="D1843" s="1150" t="s">
        <v>8131</v>
      </c>
      <c r="E1843" s="1164">
        <v>2900</v>
      </c>
      <c r="F1843" s="1151" t="s">
        <v>8747</v>
      </c>
      <c r="G1843" s="759" t="s">
        <v>8748</v>
      </c>
      <c r="H1843" s="1021" t="s">
        <v>4705</v>
      </c>
      <c r="I1843" s="1021" t="s">
        <v>4287</v>
      </c>
      <c r="J1843" s="1150" t="s">
        <v>4705</v>
      </c>
      <c r="K1843" s="1152">
        <v>2</v>
      </c>
      <c r="L1843" s="1151">
        <v>12</v>
      </c>
      <c r="M1843" s="1164">
        <v>34800</v>
      </c>
      <c r="N1843" s="1151"/>
      <c r="O1843" s="1152"/>
      <c r="P1843" s="1180"/>
    </row>
    <row r="1844" spans="1:16" x14ac:dyDescent="0.2">
      <c r="A1844" s="1179" t="s">
        <v>3949</v>
      </c>
      <c r="B1844" s="1149" t="s">
        <v>13070</v>
      </c>
      <c r="C1844" s="1149" t="s">
        <v>65</v>
      </c>
      <c r="D1844" s="1150" t="s">
        <v>7026</v>
      </c>
      <c r="E1844" s="1164">
        <v>1600</v>
      </c>
      <c r="F1844" s="1151" t="s">
        <v>8749</v>
      </c>
      <c r="G1844" s="759" t="s">
        <v>8750</v>
      </c>
      <c r="H1844" s="1021" t="s">
        <v>22</v>
      </c>
      <c r="I1844" s="1021" t="s">
        <v>22</v>
      </c>
      <c r="J1844" s="1150" t="s">
        <v>22</v>
      </c>
      <c r="K1844" s="1152">
        <v>3</v>
      </c>
      <c r="L1844" s="1151">
        <v>12</v>
      </c>
      <c r="M1844" s="1164">
        <v>19200</v>
      </c>
      <c r="N1844" s="1151">
        <v>1</v>
      </c>
      <c r="O1844" s="1152">
        <v>6</v>
      </c>
      <c r="P1844" s="1180">
        <v>9600</v>
      </c>
    </row>
    <row r="1845" spans="1:16" x14ac:dyDescent="0.2">
      <c r="A1845" s="1179" t="s">
        <v>3949</v>
      </c>
      <c r="B1845" s="1149" t="s">
        <v>13070</v>
      </c>
      <c r="C1845" s="1149" t="s">
        <v>65</v>
      </c>
      <c r="D1845" s="1150" t="s">
        <v>7048</v>
      </c>
      <c r="E1845" s="1164">
        <v>1900</v>
      </c>
      <c r="F1845" s="1151" t="s">
        <v>8751</v>
      </c>
      <c r="G1845" s="759" t="s">
        <v>8752</v>
      </c>
      <c r="H1845" s="1021" t="s">
        <v>6050</v>
      </c>
      <c r="I1845" s="1021" t="s">
        <v>4274</v>
      </c>
      <c r="J1845" s="1150" t="s">
        <v>6050</v>
      </c>
      <c r="K1845" s="1152">
        <v>4</v>
      </c>
      <c r="L1845" s="1151">
        <v>12</v>
      </c>
      <c r="M1845" s="1164">
        <v>22800</v>
      </c>
      <c r="N1845" s="1151"/>
      <c r="O1845" s="1152"/>
      <c r="P1845" s="1180"/>
    </row>
    <row r="1846" spans="1:16" x14ac:dyDescent="0.2">
      <c r="A1846" s="1179" t="s">
        <v>3949</v>
      </c>
      <c r="B1846" s="1149" t="s">
        <v>13070</v>
      </c>
      <c r="C1846" s="1149" t="s">
        <v>65</v>
      </c>
      <c r="D1846" s="1150" t="s">
        <v>8753</v>
      </c>
      <c r="E1846" s="1164">
        <v>2100</v>
      </c>
      <c r="F1846" s="1151" t="s">
        <v>8754</v>
      </c>
      <c r="G1846" s="759" t="s">
        <v>8755</v>
      </c>
      <c r="H1846" s="1021" t="s">
        <v>4239</v>
      </c>
      <c r="I1846" s="1021" t="s">
        <v>4274</v>
      </c>
      <c r="J1846" s="1150" t="s">
        <v>4235</v>
      </c>
      <c r="K1846" s="1152">
        <v>2</v>
      </c>
      <c r="L1846" s="1151">
        <v>12</v>
      </c>
      <c r="M1846" s="1164">
        <v>25200</v>
      </c>
      <c r="N1846" s="1151">
        <v>1</v>
      </c>
      <c r="O1846" s="1152">
        <v>6</v>
      </c>
      <c r="P1846" s="1180">
        <v>12600</v>
      </c>
    </row>
    <row r="1847" spans="1:16" x14ac:dyDescent="0.2">
      <c r="A1847" s="1179" t="s">
        <v>3949</v>
      </c>
      <c r="B1847" s="1149" t="s">
        <v>13070</v>
      </c>
      <c r="C1847" s="1149" t="s">
        <v>65</v>
      </c>
      <c r="D1847" s="1150" t="s">
        <v>7013</v>
      </c>
      <c r="E1847" s="1164">
        <v>1700</v>
      </c>
      <c r="F1847" s="1151" t="s">
        <v>8756</v>
      </c>
      <c r="G1847" s="759" t="s">
        <v>8757</v>
      </c>
      <c r="H1847" s="1021" t="s">
        <v>6050</v>
      </c>
      <c r="I1847" s="1021" t="s">
        <v>4287</v>
      </c>
      <c r="J1847" s="1150" t="s">
        <v>7505</v>
      </c>
      <c r="K1847" s="1152">
        <v>4</v>
      </c>
      <c r="L1847" s="1151">
        <v>12</v>
      </c>
      <c r="M1847" s="1164">
        <v>20400</v>
      </c>
      <c r="N1847" s="1151"/>
      <c r="O1847" s="1152"/>
      <c r="P1847" s="1180"/>
    </row>
    <row r="1848" spans="1:16" ht="22.5" x14ac:dyDescent="0.2">
      <c r="A1848" s="1179" t="s">
        <v>3949</v>
      </c>
      <c r="B1848" s="1149" t="s">
        <v>13070</v>
      </c>
      <c r="C1848" s="1149" t="s">
        <v>65</v>
      </c>
      <c r="D1848" s="1150" t="s">
        <v>7094</v>
      </c>
      <c r="E1848" s="1164">
        <v>1700</v>
      </c>
      <c r="F1848" s="1151" t="s">
        <v>8758</v>
      </c>
      <c r="G1848" s="759" t="s">
        <v>8759</v>
      </c>
      <c r="H1848" s="1021" t="s">
        <v>7801</v>
      </c>
      <c r="I1848" s="1021" t="s">
        <v>4287</v>
      </c>
      <c r="J1848" s="1150" t="s">
        <v>7900</v>
      </c>
      <c r="K1848" s="1152">
        <v>2</v>
      </c>
      <c r="L1848" s="1151">
        <v>6</v>
      </c>
      <c r="M1848" s="1164">
        <v>10200</v>
      </c>
      <c r="N1848" s="1151"/>
      <c r="O1848" s="1152"/>
      <c r="P1848" s="1180"/>
    </row>
    <row r="1849" spans="1:16" ht="22.5" x14ac:dyDescent="0.2">
      <c r="A1849" s="1179" t="s">
        <v>3949</v>
      </c>
      <c r="B1849" s="1149" t="s">
        <v>13070</v>
      </c>
      <c r="C1849" s="1149" t="s">
        <v>65</v>
      </c>
      <c r="D1849" s="1150" t="s">
        <v>7201</v>
      </c>
      <c r="E1849" s="1164">
        <v>1850</v>
      </c>
      <c r="F1849" s="1151" t="s">
        <v>8760</v>
      </c>
      <c r="G1849" s="759" t="s">
        <v>8761</v>
      </c>
      <c r="H1849" s="1021" t="s">
        <v>7537</v>
      </c>
      <c r="I1849" s="1021" t="s">
        <v>7233</v>
      </c>
      <c r="J1849" s="1150" t="s">
        <v>7163</v>
      </c>
      <c r="K1849" s="1152">
        <v>2</v>
      </c>
      <c r="L1849" s="1151">
        <v>12</v>
      </c>
      <c r="M1849" s="1164">
        <v>22200</v>
      </c>
      <c r="N1849" s="1151">
        <v>1</v>
      </c>
      <c r="O1849" s="1152">
        <v>6</v>
      </c>
      <c r="P1849" s="1180">
        <v>11100</v>
      </c>
    </row>
    <row r="1850" spans="1:16" ht="22.5" x14ac:dyDescent="0.2">
      <c r="A1850" s="1179" t="s">
        <v>3949</v>
      </c>
      <c r="B1850" s="1149" t="s">
        <v>13070</v>
      </c>
      <c r="C1850" s="1149" t="s">
        <v>65</v>
      </c>
      <c r="D1850" s="1150" t="s">
        <v>7013</v>
      </c>
      <c r="E1850" s="1164">
        <v>1700</v>
      </c>
      <c r="F1850" s="1151" t="s">
        <v>8762</v>
      </c>
      <c r="G1850" s="759" t="s">
        <v>8763</v>
      </c>
      <c r="H1850" s="1021" t="s">
        <v>7047</v>
      </c>
      <c r="I1850" s="1021" t="s">
        <v>4287</v>
      </c>
      <c r="J1850" s="1150" t="s">
        <v>8764</v>
      </c>
      <c r="K1850" s="1152">
        <v>2</v>
      </c>
      <c r="L1850" s="1151">
        <v>12</v>
      </c>
      <c r="M1850" s="1164">
        <v>20400</v>
      </c>
      <c r="N1850" s="1151">
        <v>1</v>
      </c>
      <c r="O1850" s="1152">
        <v>6</v>
      </c>
      <c r="P1850" s="1180">
        <v>10200</v>
      </c>
    </row>
    <row r="1851" spans="1:16" x14ac:dyDescent="0.2">
      <c r="A1851" s="1179" t="s">
        <v>3949</v>
      </c>
      <c r="B1851" s="1149" t="s">
        <v>13070</v>
      </c>
      <c r="C1851" s="1149" t="s">
        <v>65</v>
      </c>
      <c r="D1851" s="1150" t="s">
        <v>8765</v>
      </c>
      <c r="E1851" s="1164">
        <v>2100</v>
      </c>
      <c r="F1851" s="1151" t="s">
        <v>8766</v>
      </c>
      <c r="G1851" s="759" t="s">
        <v>8767</v>
      </c>
      <c r="H1851" s="1021" t="s">
        <v>7268</v>
      </c>
      <c r="I1851" s="1021" t="s">
        <v>4287</v>
      </c>
      <c r="J1851" s="1150" t="s">
        <v>4247</v>
      </c>
      <c r="K1851" s="1152">
        <v>2</v>
      </c>
      <c r="L1851" s="1151">
        <v>12</v>
      </c>
      <c r="M1851" s="1164">
        <v>25200</v>
      </c>
      <c r="N1851" s="1151">
        <v>1</v>
      </c>
      <c r="O1851" s="1152">
        <v>6</v>
      </c>
      <c r="P1851" s="1180">
        <v>12600</v>
      </c>
    </row>
    <row r="1852" spans="1:16" x14ac:dyDescent="0.2">
      <c r="A1852" s="1179" t="s">
        <v>3949</v>
      </c>
      <c r="B1852" s="1149" t="s">
        <v>13070</v>
      </c>
      <c r="C1852" s="1149" t="s">
        <v>65</v>
      </c>
      <c r="D1852" s="1150" t="s">
        <v>8765</v>
      </c>
      <c r="E1852" s="1164">
        <v>2100</v>
      </c>
      <c r="F1852" s="1151" t="s">
        <v>8768</v>
      </c>
      <c r="G1852" s="759" t="s">
        <v>8769</v>
      </c>
      <c r="H1852" s="1021" t="s">
        <v>7268</v>
      </c>
      <c r="I1852" s="1021" t="s">
        <v>4287</v>
      </c>
      <c r="J1852" s="1150" t="s">
        <v>4235</v>
      </c>
      <c r="K1852" s="1152">
        <v>2</v>
      </c>
      <c r="L1852" s="1151">
        <v>12</v>
      </c>
      <c r="M1852" s="1164">
        <v>25200</v>
      </c>
      <c r="N1852" s="1151">
        <v>1</v>
      </c>
      <c r="O1852" s="1152">
        <v>6</v>
      </c>
      <c r="P1852" s="1180">
        <v>12600</v>
      </c>
    </row>
    <row r="1853" spans="1:16" x14ac:dyDescent="0.2">
      <c r="A1853" s="1179" t="s">
        <v>3949</v>
      </c>
      <c r="B1853" s="1149" t="s">
        <v>13070</v>
      </c>
      <c r="C1853" s="1149" t="s">
        <v>65</v>
      </c>
      <c r="D1853" s="1150" t="s">
        <v>7013</v>
      </c>
      <c r="E1853" s="1164">
        <v>1700</v>
      </c>
      <c r="F1853" s="1151" t="s">
        <v>8770</v>
      </c>
      <c r="G1853" s="759" t="s">
        <v>8771</v>
      </c>
      <c r="H1853" s="1021" t="s">
        <v>8772</v>
      </c>
      <c r="I1853" s="1021" t="s">
        <v>4274</v>
      </c>
      <c r="J1853" s="1150" t="s">
        <v>8773</v>
      </c>
      <c r="K1853" s="1152">
        <v>2</v>
      </c>
      <c r="L1853" s="1151">
        <v>12</v>
      </c>
      <c r="M1853" s="1164">
        <v>20400</v>
      </c>
      <c r="N1853" s="1151">
        <v>1</v>
      </c>
      <c r="O1853" s="1152">
        <v>6</v>
      </c>
      <c r="P1853" s="1180">
        <v>10200</v>
      </c>
    </row>
    <row r="1854" spans="1:16" ht="22.5" x14ac:dyDescent="0.2">
      <c r="A1854" s="1179" t="s">
        <v>3949</v>
      </c>
      <c r="B1854" s="1149" t="s">
        <v>13070</v>
      </c>
      <c r="C1854" s="1149" t="s">
        <v>65</v>
      </c>
      <c r="D1854" s="1150" t="s">
        <v>8774</v>
      </c>
      <c r="E1854" s="1164">
        <v>2500</v>
      </c>
      <c r="F1854" s="1151" t="s">
        <v>8775</v>
      </c>
      <c r="G1854" s="759" t="s">
        <v>8776</v>
      </c>
      <c r="H1854" s="1021" t="s">
        <v>4470</v>
      </c>
      <c r="I1854" s="1021" t="s">
        <v>4287</v>
      </c>
      <c r="J1854" s="1150" t="s">
        <v>7586</v>
      </c>
      <c r="K1854" s="1152">
        <v>2</v>
      </c>
      <c r="L1854" s="1151">
        <v>12</v>
      </c>
      <c r="M1854" s="1164">
        <v>30000</v>
      </c>
      <c r="N1854" s="1151">
        <v>1</v>
      </c>
      <c r="O1854" s="1152">
        <v>6</v>
      </c>
      <c r="P1854" s="1180">
        <v>15000</v>
      </c>
    </row>
    <row r="1855" spans="1:16" x14ac:dyDescent="0.2">
      <c r="A1855" s="1179" t="s">
        <v>3949</v>
      </c>
      <c r="B1855" s="1149" t="s">
        <v>13070</v>
      </c>
      <c r="C1855" s="1149" t="s">
        <v>65</v>
      </c>
      <c r="D1855" s="1150" t="s">
        <v>7040</v>
      </c>
      <c r="E1855" s="1164">
        <v>2200</v>
      </c>
      <c r="F1855" s="1151" t="s">
        <v>8777</v>
      </c>
      <c r="G1855" s="759" t="s">
        <v>8778</v>
      </c>
      <c r="H1855" s="1021" t="s">
        <v>7247</v>
      </c>
      <c r="I1855" s="1021" t="s">
        <v>4287</v>
      </c>
      <c r="J1855" s="1150" t="s">
        <v>8012</v>
      </c>
      <c r="K1855" s="1152">
        <v>2</v>
      </c>
      <c r="L1855" s="1151">
        <v>12</v>
      </c>
      <c r="M1855" s="1164">
        <v>26400</v>
      </c>
      <c r="N1855" s="1151">
        <v>1</v>
      </c>
      <c r="O1855" s="1152">
        <v>6</v>
      </c>
      <c r="P1855" s="1180">
        <v>13200</v>
      </c>
    </row>
    <row r="1856" spans="1:16" ht="22.5" x14ac:dyDescent="0.2">
      <c r="A1856" s="1179" t="s">
        <v>3949</v>
      </c>
      <c r="B1856" s="1149" t="s">
        <v>13070</v>
      </c>
      <c r="C1856" s="1149" t="s">
        <v>65</v>
      </c>
      <c r="D1856" s="1150" t="s">
        <v>7085</v>
      </c>
      <c r="E1856" s="1164">
        <v>1600</v>
      </c>
      <c r="F1856" s="1151" t="s">
        <v>8779</v>
      </c>
      <c r="G1856" s="759" t="s">
        <v>8780</v>
      </c>
      <c r="H1856" s="1021" t="s">
        <v>8781</v>
      </c>
      <c r="I1856" s="1021" t="s">
        <v>4274</v>
      </c>
      <c r="J1856" s="1150" t="s">
        <v>8782</v>
      </c>
      <c r="K1856" s="1152">
        <v>2</v>
      </c>
      <c r="L1856" s="1151">
        <v>12</v>
      </c>
      <c r="M1856" s="1164">
        <v>19200</v>
      </c>
      <c r="N1856" s="1151">
        <v>1</v>
      </c>
      <c r="O1856" s="1152">
        <v>6</v>
      </c>
      <c r="P1856" s="1180">
        <v>9600</v>
      </c>
    </row>
    <row r="1857" spans="1:16" ht="22.5" x14ac:dyDescent="0.2">
      <c r="A1857" s="1179" t="s">
        <v>3949</v>
      </c>
      <c r="B1857" s="1149" t="s">
        <v>13070</v>
      </c>
      <c r="C1857" s="1149" t="s">
        <v>65</v>
      </c>
      <c r="D1857" s="1150" t="s">
        <v>7136</v>
      </c>
      <c r="E1857" s="1164">
        <v>1600</v>
      </c>
      <c r="F1857" s="1151" t="s">
        <v>8783</v>
      </c>
      <c r="G1857" s="759" t="s">
        <v>8784</v>
      </c>
      <c r="H1857" s="1021" t="s">
        <v>8785</v>
      </c>
      <c r="I1857" s="1021" t="s">
        <v>7233</v>
      </c>
      <c r="J1857" s="1150" t="s">
        <v>8785</v>
      </c>
      <c r="K1857" s="1152">
        <v>2</v>
      </c>
      <c r="L1857" s="1151">
        <v>12</v>
      </c>
      <c r="M1857" s="1164">
        <v>19200</v>
      </c>
      <c r="N1857" s="1151">
        <v>1</v>
      </c>
      <c r="O1857" s="1152">
        <v>6</v>
      </c>
      <c r="P1857" s="1180">
        <v>9600</v>
      </c>
    </row>
    <row r="1858" spans="1:16" ht="22.5" x14ac:dyDescent="0.2">
      <c r="A1858" s="1179" t="s">
        <v>3949</v>
      </c>
      <c r="B1858" s="1149" t="s">
        <v>13070</v>
      </c>
      <c r="C1858" s="1149" t="s">
        <v>65</v>
      </c>
      <c r="D1858" s="1150" t="s">
        <v>8786</v>
      </c>
      <c r="E1858" s="1164">
        <v>3100</v>
      </c>
      <c r="F1858" s="1151" t="s">
        <v>8787</v>
      </c>
      <c r="G1858" s="759" t="s">
        <v>8788</v>
      </c>
      <c r="H1858" s="1021" t="s">
        <v>4514</v>
      </c>
      <c r="I1858" s="1021" t="s">
        <v>7159</v>
      </c>
      <c r="J1858" s="1150" t="s">
        <v>4514</v>
      </c>
      <c r="K1858" s="1152">
        <v>2</v>
      </c>
      <c r="L1858" s="1151">
        <v>12</v>
      </c>
      <c r="M1858" s="1164">
        <v>37200</v>
      </c>
      <c r="N1858" s="1151">
        <v>1</v>
      </c>
      <c r="O1858" s="1152">
        <v>6</v>
      </c>
      <c r="P1858" s="1180">
        <v>18600</v>
      </c>
    </row>
    <row r="1859" spans="1:16" x14ac:dyDescent="0.2">
      <c r="A1859" s="1179" t="s">
        <v>3949</v>
      </c>
      <c r="B1859" s="1149" t="s">
        <v>13070</v>
      </c>
      <c r="C1859" s="1149" t="s">
        <v>65</v>
      </c>
      <c r="D1859" s="1150" t="s">
        <v>7615</v>
      </c>
      <c r="E1859" s="1164">
        <v>2200</v>
      </c>
      <c r="F1859" s="1151" t="s">
        <v>8789</v>
      </c>
      <c r="G1859" s="759" t="s">
        <v>8790</v>
      </c>
      <c r="H1859" s="1021" t="s">
        <v>4216</v>
      </c>
      <c r="I1859" s="1021" t="s">
        <v>4287</v>
      </c>
      <c r="J1859" s="1150" t="s">
        <v>4211</v>
      </c>
      <c r="K1859" s="1152">
        <v>2</v>
      </c>
      <c r="L1859" s="1151">
        <v>12</v>
      </c>
      <c r="M1859" s="1164">
        <v>26400</v>
      </c>
      <c r="N1859" s="1151">
        <v>1</v>
      </c>
      <c r="O1859" s="1152">
        <v>6</v>
      </c>
      <c r="P1859" s="1180">
        <v>13200</v>
      </c>
    </row>
    <row r="1860" spans="1:16" ht="22.5" x14ac:dyDescent="0.2">
      <c r="A1860" s="1179" t="s">
        <v>3949</v>
      </c>
      <c r="B1860" s="1149" t="s">
        <v>13070</v>
      </c>
      <c r="C1860" s="1149" t="s">
        <v>65</v>
      </c>
      <c r="D1860" s="1150" t="s">
        <v>7058</v>
      </c>
      <c r="E1860" s="1164">
        <v>1900</v>
      </c>
      <c r="F1860" s="1151" t="s">
        <v>8791</v>
      </c>
      <c r="G1860" s="759" t="s">
        <v>8792</v>
      </c>
      <c r="H1860" s="1021" t="s">
        <v>4534</v>
      </c>
      <c r="I1860" s="1021" t="s">
        <v>7315</v>
      </c>
      <c r="J1860" s="1150" t="s">
        <v>4422</v>
      </c>
      <c r="K1860" s="1152">
        <v>2</v>
      </c>
      <c r="L1860" s="1151">
        <v>12</v>
      </c>
      <c r="M1860" s="1164">
        <v>22800</v>
      </c>
      <c r="N1860" s="1151">
        <v>1</v>
      </c>
      <c r="O1860" s="1152">
        <v>6</v>
      </c>
      <c r="P1860" s="1180">
        <v>11400</v>
      </c>
    </row>
    <row r="1861" spans="1:16" x14ac:dyDescent="0.2">
      <c r="A1861" s="1179" t="s">
        <v>3949</v>
      </c>
      <c r="B1861" s="1149" t="s">
        <v>13070</v>
      </c>
      <c r="C1861" s="1149" t="s">
        <v>65</v>
      </c>
      <c r="D1861" s="1150" t="s">
        <v>8131</v>
      </c>
      <c r="E1861" s="1164">
        <v>2900</v>
      </c>
      <c r="F1861" s="1151" t="s">
        <v>8793</v>
      </c>
      <c r="G1861" s="759" t="s">
        <v>8794</v>
      </c>
      <c r="H1861" s="1021" t="s">
        <v>4206</v>
      </c>
      <c r="I1861" s="1021" t="s">
        <v>4274</v>
      </c>
      <c r="J1861" s="1150" t="s">
        <v>4206</v>
      </c>
      <c r="K1861" s="1152">
        <v>2</v>
      </c>
      <c r="L1861" s="1151">
        <v>12</v>
      </c>
      <c r="M1861" s="1164">
        <v>34800</v>
      </c>
      <c r="N1861" s="1151"/>
      <c r="O1861" s="1152"/>
      <c r="P1861" s="1180"/>
    </row>
    <row r="1862" spans="1:16" x14ac:dyDescent="0.2">
      <c r="A1862" s="1179" t="s">
        <v>3949</v>
      </c>
      <c r="B1862" s="1149" t="s">
        <v>13070</v>
      </c>
      <c r="C1862" s="1149" t="s">
        <v>65</v>
      </c>
      <c r="D1862" s="1150" t="s">
        <v>7053</v>
      </c>
      <c r="E1862" s="1164">
        <v>1700</v>
      </c>
      <c r="F1862" s="1151" t="s">
        <v>8795</v>
      </c>
      <c r="G1862" s="759" t="s">
        <v>8796</v>
      </c>
      <c r="H1862" s="1021" t="s">
        <v>4197</v>
      </c>
      <c r="I1862" s="1021" t="s">
        <v>4197</v>
      </c>
      <c r="J1862" s="1150" t="s">
        <v>4197</v>
      </c>
      <c r="K1862" s="1152">
        <v>1</v>
      </c>
      <c r="L1862" s="1151">
        <v>1</v>
      </c>
      <c r="M1862" s="1164">
        <v>1360</v>
      </c>
      <c r="N1862" s="1151">
        <v>1</v>
      </c>
      <c r="O1862" s="1152">
        <v>6</v>
      </c>
      <c r="P1862" s="1180">
        <v>10200</v>
      </c>
    </row>
    <row r="1863" spans="1:16" ht="22.5" x14ac:dyDescent="0.2">
      <c r="A1863" s="1179" t="s">
        <v>3949</v>
      </c>
      <c r="B1863" s="1149" t="s">
        <v>13070</v>
      </c>
      <c r="C1863" s="1149" t="s">
        <v>65</v>
      </c>
      <c r="D1863" s="1150" t="s">
        <v>7441</v>
      </c>
      <c r="E1863" s="1164">
        <v>1900</v>
      </c>
      <c r="F1863" s="1151" t="s">
        <v>8797</v>
      </c>
      <c r="G1863" s="759" t="s">
        <v>8798</v>
      </c>
      <c r="H1863" s="1021" t="s">
        <v>7156</v>
      </c>
      <c r="I1863" s="1021" t="s">
        <v>4287</v>
      </c>
      <c r="J1863" s="1150" t="s">
        <v>4235</v>
      </c>
      <c r="K1863" s="1152">
        <v>2</v>
      </c>
      <c r="L1863" s="1151">
        <v>11</v>
      </c>
      <c r="M1863" s="1164">
        <v>20900</v>
      </c>
      <c r="N1863" s="1151"/>
      <c r="O1863" s="1152"/>
      <c r="P1863" s="1180"/>
    </row>
    <row r="1864" spans="1:16" x14ac:dyDescent="0.2">
      <c r="A1864" s="1179" t="s">
        <v>3949</v>
      </c>
      <c r="B1864" s="1149" t="s">
        <v>13070</v>
      </c>
      <c r="C1864" s="1149" t="s">
        <v>65</v>
      </c>
      <c r="D1864" s="1150" t="s">
        <v>7026</v>
      </c>
      <c r="E1864" s="1164">
        <v>1600</v>
      </c>
      <c r="F1864" s="1151" t="s">
        <v>8799</v>
      </c>
      <c r="G1864" s="759" t="s">
        <v>8800</v>
      </c>
      <c r="H1864" s="1021" t="s">
        <v>22</v>
      </c>
      <c r="I1864" s="1021" t="s">
        <v>22</v>
      </c>
      <c r="J1864" s="1150" t="s">
        <v>22</v>
      </c>
      <c r="K1864" s="1152">
        <v>3</v>
      </c>
      <c r="L1864" s="1151">
        <v>12</v>
      </c>
      <c r="M1864" s="1164">
        <v>19200</v>
      </c>
      <c r="N1864" s="1151">
        <v>1</v>
      </c>
      <c r="O1864" s="1152">
        <v>6</v>
      </c>
      <c r="P1864" s="1180">
        <v>9600</v>
      </c>
    </row>
    <row r="1865" spans="1:16" x14ac:dyDescent="0.2">
      <c r="A1865" s="1179" t="s">
        <v>3949</v>
      </c>
      <c r="B1865" s="1149" t="s">
        <v>13070</v>
      </c>
      <c r="C1865" s="1149" t="s">
        <v>65</v>
      </c>
      <c r="D1865" s="1150" t="s">
        <v>8801</v>
      </c>
      <c r="E1865" s="1164">
        <v>3400</v>
      </c>
      <c r="F1865" s="1151" t="s">
        <v>8802</v>
      </c>
      <c r="G1865" s="759" t="s">
        <v>8803</v>
      </c>
      <c r="H1865" s="1021" t="s">
        <v>7047</v>
      </c>
      <c r="I1865" s="1021" t="s">
        <v>4287</v>
      </c>
      <c r="J1865" s="1150" t="s">
        <v>4315</v>
      </c>
      <c r="K1865" s="1152">
        <v>2</v>
      </c>
      <c r="L1865" s="1151">
        <v>12</v>
      </c>
      <c r="M1865" s="1164">
        <v>40800</v>
      </c>
      <c r="N1865" s="1151">
        <v>1</v>
      </c>
      <c r="O1865" s="1152">
        <v>6</v>
      </c>
      <c r="P1865" s="1180">
        <v>20400</v>
      </c>
    </row>
    <row r="1866" spans="1:16" x14ac:dyDescent="0.2">
      <c r="A1866" s="1179" t="s">
        <v>3949</v>
      </c>
      <c r="B1866" s="1149" t="s">
        <v>13070</v>
      </c>
      <c r="C1866" s="1149" t="s">
        <v>65</v>
      </c>
      <c r="D1866" s="1150" t="s">
        <v>7013</v>
      </c>
      <c r="E1866" s="1164">
        <v>1700</v>
      </c>
      <c r="F1866" s="1151" t="s">
        <v>8804</v>
      </c>
      <c r="G1866" s="759" t="s">
        <v>8805</v>
      </c>
      <c r="H1866" s="1021" t="s">
        <v>7246</v>
      </c>
      <c r="I1866" s="1021" t="s">
        <v>4287</v>
      </c>
      <c r="J1866" s="1150" t="s">
        <v>7246</v>
      </c>
      <c r="K1866" s="1152">
        <v>4</v>
      </c>
      <c r="L1866" s="1151">
        <v>12</v>
      </c>
      <c r="M1866" s="1164">
        <v>20400</v>
      </c>
      <c r="N1866" s="1151"/>
      <c r="O1866" s="1152"/>
      <c r="P1866" s="1180"/>
    </row>
    <row r="1867" spans="1:16" x14ac:dyDescent="0.2">
      <c r="A1867" s="1179" t="s">
        <v>3949</v>
      </c>
      <c r="B1867" s="1149" t="s">
        <v>13070</v>
      </c>
      <c r="C1867" s="1149" t="s">
        <v>65</v>
      </c>
      <c r="D1867" s="1150" t="s">
        <v>8806</v>
      </c>
      <c r="E1867" s="1164">
        <v>3400</v>
      </c>
      <c r="F1867" s="1151" t="s">
        <v>8807</v>
      </c>
      <c r="G1867" s="759" t="s">
        <v>8808</v>
      </c>
      <c r="H1867" s="1021" t="s">
        <v>7181</v>
      </c>
      <c r="I1867" s="1021" t="s">
        <v>4287</v>
      </c>
      <c r="J1867" s="1150" t="s">
        <v>7181</v>
      </c>
      <c r="K1867" s="1152">
        <v>2</v>
      </c>
      <c r="L1867" s="1151">
        <v>12</v>
      </c>
      <c r="M1867" s="1164">
        <v>40800</v>
      </c>
      <c r="N1867" s="1151"/>
      <c r="O1867" s="1152"/>
      <c r="P1867" s="1180"/>
    </row>
    <row r="1868" spans="1:16" ht="22.5" x14ac:dyDescent="0.2">
      <c r="A1868" s="1179" t="s">
        <v>3949</v>
      </c>
      <c r="B1868" s="1149" t="s">
        <v>13070</v>
      </c>
      <c r="C1868" s="1149" t="s">
        <v>65</v>
      </c>
      <c r="D1868" s="1150" t="s">
        <v>7085</v>
      </c>
      <c r="E1868" s="1164">
        <v>1600</v>
      </c>
      <c r="F1868" s="1151" t="s">
        <v>8809</v>
      </c>
      <c r="G1868" s="759" t="s">
        <v>8810</v>
      </c>
      <c r="H1868" s="1021" t="s">
        <v>4470</v>
      </c>
      <c r="I1868" s="1021" t="s">
        <v>7159</v>
      </c>
      <c r="J1868" s="1150" t="s">
        <v>4470</v>
      </c>
      <c r="K1868" s="1152">
        <v>2</v>
      </c>
      <c r="L1868" s="1151">
        <v>12</v>
      </c>
      <c r="M1868" s="1164">
        <v>19200</v>
      </c>
      <c r="N1868" s="1151">
        <v>1</v>
      </c>
      <c r="O1868" s="1152">
        <v>6</v>
      </c>
      <c r="P1868" s="1180">
        <v>9600</v>
      </c>
    </row>
    <row r="1869" spans="1:16" x14ac:dyDescent="0.2">
      <c r="A1869" s="1179" t="s">
        <v>3949</v>
      </c>
      <c r="B1869" s="1149" t="s">
        <v>13070</v>
      </c>
      <c r="C1869" s="1149" t="s">
        <v>65</v>
      </c>
      <c r="D1869" s="1150" t="s">
        <v>7013</v>
      </c>
      <c r="E1869" s="1164">
        <v>1700</v>
      </c>
      <c r="F1869" s="1151" t="s">
        <v>8811</v>
      </c>
      <c r="G1869" s="759" t="s">
        <v>8812</v>
      </c>
      <c r="H1869" s="1021" t="s">
        <v>4452</v>
      </c>
      <c r="I1869" s="1021" t="s">
        <v>7233</v>
      </c>
      <c r="J1869" s="1150" t="s">
        <v>8813</v>
      </c>
      <c r="K1869" s="1152">
        <v>2</v>
      </c>
      <c r="L1869" s="1151">
        <v>12</v>
      </c>
      <c r="M1869" s="1164">
        <v>20343.330000000002</v>
      </c>
      <c r="N1869" s="1151">
        <v>1</v>
      </c>
      <c r="O1869" s="1152">
        <v>6</v>
      </c>
      <c r="P1869" s="1180">
        <v>10200</v>
      </c>
    </row>
    <row r="1870" spans="1:16" x14ac:dyDescent="0.2">
      <c r="A1870" s="1179" t="s">
        <v>3949</v>
      </c>
      <c r="B1870" s="1149" t="s">
        <v>13070</v>
      </c>
      <c r="C1870" s="1149" t="s">
        <v>65</v>
      </c>
      <c r="D1870" s="1150" t="s">
        <v>8091</v>
      </c>
      <c r="E1870" s="1164">
        <v>2100</v>
      </c>
      <c r="F1870" s="1151" t="s">
        <v>8814</v>
      </c>
      <c r="G1870" s="759" t="s">
        <v>8815</v>
      </c>
      <c r="H1870" s="1021" t="s">
        <v>4422</v>
      </c>
      <c r="I1870" s="1021" t="s">
        <v>4287</v>
      </c>
      <c r="J1870" s="1150" t="s">
        <v>5233</v>
      </c>
      <c r="K1870" s="1152">
        <v>2</v>
      </c>
      <c r="L1870" s="1151">
        <v>12</v>
      </c>
      <c r="M1870" s="1164">
        <v>25200</v>
      </c>
      <c r="N1870" s="1151">
        <v>1</v>
      </c>
      <c r="O1870" s="1152">
        <v>6</v>
      </c>
      <c r="P1870" s="1180">
        <v>12600</v>
      </c>
    </row>
    <row r="1871" spans="1:16" ht="22.5" x14ac:dyDescent="0.2">
      <c r="A1871" s="1179" t="s">
        <v>3949</v>
      </c>
      <c r="B1871" s="1149" t="s">
        <v>13070</v>
      </c>
      <c r="C1871" s="1149" t="s">
        <v>65</v>
      </c>
      <c r="D1871" s="1150" t="s">
        <v>8816</v>
      </c>
      <c r="E1871" s="1164">
        <v>7000</v>
      </c>
      <c r="F1871" s="1151" t="s">
        <v>8817</v>
      </c>
      <c r="G1871" s="759" t="s">
        <v>8818</v>
      </c>
      <c r="H1871" s="1021" t="s">
        <v>8819</v>
      </c>
      <c r="I1871" s="1021" t="s">
        <v>4309</v>
      </c>
      <c r="J1871" s="1150" t="s">
        <v>8820</v>
      </c>
      <c r="K1871" s="1152">
        <v>2</v>
      </c>
      <c r="L1871" s="1151">
        <v>12</v>
      </c>
      <c r="M1871" s="1164">
        <v>84000</v>
      </c>
      <c r="N1871" s="1151">
        <v>1</v>
      </c>
      <c r="O1871" s="1152">
        <v>6</v>
      </c>
      <c r="P1871" s="1180">
        <v>42000</v>
      </c>
    </row>
    <row r="1872" spans="1:16" x14ac:dyDescent="0.2">
      <c r="A1872" s="1179" t="s">
        <v>3949</v>
      </c>
      <c r="B1872" s="1149" t="s">
        <v>13070</v>
      </c>
      <c r="C1872" s="1149" t="s">
        <v>65</v>
      </c>
      <c r="D1872" s="1150" t="s">
        <v>7040</v>
      </c>
      <c r="E1872" s="1164">
        <v>2200</v>
      </c>
      <c r="F1872" s="1151" t="s">
        <v>8821</v>
      </c>
      <c r="G1872" s="759" t="s">
        <v>8822</v>
      </c>
      <c r="H1872" s="1021" t="s">
        <v>4966</v>
      </c>
      <c r="I1872" s="1021" t="s">
        <v>4287</v>
      </c>
      <c r="J1872" s="1150" t="s">
        <v>4965</v>
      </c>
      <c r="K1872" s="1152">
        <v>2</v>
      </c>
      <c r="L1872" s="1151">
        <v>12</v>
      </c>
      <c r="M1872" s="1164">
        <v>26400</v>
      </c>
      <c r="N1872" s="1151">
        <v>1</v>
      </c>
      <c r="O1872" s="1152">
        <v>6</v>
      </c>
      <c r="P1872" s="1180">
        <v>13200</v>
      </c>
    </row>
    <row r="1873" spans="1:16" ht="22.5" x14ac:dyDescent="0.2">
      <c r="A1873" s="1179" t="s">
        <v>3949</v>
      </c>
      <c r="B1873" s="1149" t="s">
        <v>13070</v>
      </c>
      <c r="C1873" s="1149" t="s">
        <v>65</v>
      </c>
      <c r="D1873" s="1150" t="s">
        <v>7217</v>
      </c>
      <c r="E1873" s="1164">
        <v>1600</v>
      </c>
      <c r="F1873" s="1151" t="s">
        <v>8823</v>
      </c>
      <c r="G1873" s="759" t="s">
        <v>8824</v>
      </c>
      <c r="H1873" s="1021" t="s">
        <v>4253</v>
      </c>
      <c r="I1873" s="1021" t="s">
        <v>4287</v>
      </c>
      <c r="J1873" s="1150" t="s">
        <v>8825</v>
      </c>
      <c r="K1873" s="1152">
        <v>2</v>
      </c>
      <c r="L1873" s="1151">
        <v>12</v>
      </c>
      <c r="M1873" s="1164">
        <v>19200</v>
      </c>
      <c r="N1873" s="1151">
        <v>1</v>
      </c>
      <c r="O1873" s="1152">
        <v>6</v>
      </c>
      <c r="P1873" s="1180">
        <v>9600</v>
      </c>
    </row>
    <row r="1874" spans="1:16" x14ac:dyDescent="0.2">
      <c r="A1874" s="1179" t="s">
        <v>3949</v>
      </c>
      <c r="B1874" s="1149" t="s">
        <v>13070</v>
      </c>
      <c r="C1874" s="1149" t="s">
        <v>65</v>
      </c>
      <c r="D1874" s="1150" t="s">
        <v>7040</v>
      </c>
      <c r="E1874" s="1164">
        <v>2200</v>
      </c>
      <c r="F1874" s="1151" t="s">
        <v>8826</v>
      </c>
      <c r="G1874" s="759" t="s">
        <v>8827</v>
      </c>
      <c r="H1874" s="1021" t="s">
        <v>7294</v>
      </c>
      <c r="I1874" s="1021" t="s">
        <v>4287</v>
      </c>
      <c r="J1874" s="1150" t="s">
        <v>7294</v>
      </c>
      <c r="K1874" s="1152">
        <v>2</v>
      </c>
      <c r="L1874" s="1151">
        <v>12</v>
      </c>
      <c r="M1874" s="1164">
        <v>26400</v>
      </c>
      <c r="N1874" s="1151">
        <v>1</v>
      </c>
      <c r="O1874" s="1152">
        <v>6</v>
      </c>
      <c r="P1874" s="1180">
        <v>13200</v>
      </c>
    </row>
    <row r="1875" spans="1:16" x14ac:dyDescent="0.2">
      <c r="A1875" s="1179" t="s">
        <v>3949</v>
      </c>
      <c r="B1875" s="1149" t="s">
        <v>13070</v>
      </c>
      <c r="C1875" s="1149" t="s">
        <v>65</v>
      </c>
      <c r="D1875" s="1150" t="s">
        <v>8828</v>
      </c>
      <c r="E1875" s="1164">
        <v>4500</v>
      </c>
      <c r="F1875" s="1151" t="s">
        <v>8829</v>
      </c>
      <c r="G1875" s="759" t="s">
        <v>8830</v>
      </c>
      <c r="H1875" s="1021" t="s">
        <v>4914</v>
      </c>
      <c r="I1875" s="1021" t="s">
        <v>4287</v>
      </c>
      <c r="J1875" s="1150" t="s">
        <v>4915</v>
      </c>
      <c r="K1875" s="1152">
        <v>2</v>
      </c>
      <c r="L1875" s="1151">
        <v>12</v>
      </c>
      <c r="M1875" s="1164">
        <v>54000</v>
      </c>
      <c r="N1875" s="1151">
        <v>1</v>
      </c>
      <c r="O1875" s="1152">
        <v>6</v>
      </c>
      <c r="P1875" s="1180">
        <v>27000</v>
      </c>
    </row>
    <row r="1876" spans="1:16" x14ac:dyDescent="0.2">
      <c r="A1876" s="1179" t="s">
        <v>3949</v>
      </c>
      <c r="B1876" s="1149" t="s">
        <v>13070</v>
      </c>
      <c r="C1876" s="1149" t="s">
        <v>65</v>
      </c>
      <c r="D1876" s="1150" t="s">
        <v>7365</v>
      </c>
      <c r="E1876" s="1164">
        <v>2100</v>
      </c>
      <c r="F1876" s="1151" t="s">
        <v>8831</v>
      </c>
      <c r="G1876" s="759" t="s">
        <v>8832</v>
      </c>
      <c r="H1876" s="1021" t="s">
        <v>4239</v>
      </c>
      <c r="I1876" s="1021" t="s">
        <v>4287</v>
      </c>
      <c r="J1876" s="1150" t="s">
        <v>4235</v>
      </c>
      <c r="K1876" s="1152">
        <v>2</v>
      </c>
      <c r="L1876" s="1151">
        <v>12</v>
      </c>
      <c r="M1876" s="1164">
        <v>25200</v>
      </c>
      <c r="N1876" s="1151"/>
      <c r="O1876" s="1152"/>
      <c r="P1876" s="1180"/>
    </row>
    <row r="1877" spans="1:16" ht="22.5" x14ac:dyDescent="0.2">
      <c r="A1877" s="1179" t="s">
        <v>3949</v>
      </c>
      <c r="B1877" s="1149" t="s">
        <v>13070</v>
      </c>
      <c r="C1877" s="1149" t="s">
        <v>65</v>
      </c>
      <c r="D1877" s="1150" t="s">
        <v>7013</v>
      </c>
      <c r="E1877" s="1164">
        <v>1700</v>
      </c>
      <c r="F1877" s="1151" t="s">
        <v>8833</v>
      </c>
      <c r="G1877" s="759" t="s">
        <v>8834</v>
      </c>
      <c r="H1877" s="1021" t="s">
        <v>4470</v>
      </c>
      <c r="I1877" s="1021" t="s">
        <v>4287</v>
      </c>
      <c r="J1877" s="1150" t="s">
        <v>4470</v>
      </c>
      <c r="K1877" s="1152">
        <v>4</v>
      </c>
      <c r="L1877" s="1151">
        <v>12</v>
      </c>
      <c r="M1877" s="1164">
        <v>20400</v>
      </c>
      <c r="N1877" s="1151">
        <v>1</v>
      </c>
      <c r="O1877" s="1152">
        <v>6</v>
      </c>
      <c r="P1877" s="1180">
        <v>10200</v>
      </c>
    </row>
    <row r="1878" spans="1:16" ht="22.5" x14ac:dyDescent="0.2">
      <c r="A1878" s="1179" t="s">
        <v>3949</v>
      </c>
      <c r="B1878" s="1149" t="s">
        <v>13070</v>
      </c>
      <c r="C1878" s="1149" t="s">
        <v>65</v>
      </c>
      <c r="D1878" s="1150" t="s">
        <v>7153</v>
      </c>
      <c r="E1878" s="1164">
        <v>1750</v>
      </c>
      <c r="F1878" s="1151" t="s">
        <v>8835</v>
      </c>
      <c r="G1878" s="759" t="s">
        <v>8836</v>
      </c>
      <c r="H1878" s="1021" t="s">
        <v>7573</v>
      </c>
      <c r="I1878" s="1021" t="s">
        <v>7159</v>
      </c>
      <c r="J1878" s="1150" t="s">
        <v>4676</v>
      </c>
      <c r="K1878" s="1152">
        <v>2</v>
      </c>
      <c r="L1878" s="1151">
        <v>12</v>
      </c>
      <c r="M1878" s="1164">
        <v>21000</v>
      </c>
      <c r="N1878" s="1151">
        <v>1</v>
      </c>
      <c r="O1878" s="1152">
        <v>6</v>
      </c>
      <c r="P1878" s="1180">
        <v>10500</v>
      </c>
    </row>
    <row r="1879" spans="1:16" x14ac:dyDescent="0.2">
      <c r="A1879" s="1179" t="s">
        <v>3949</v>
      </c>
      <c r="B1879" s="1149" t="s">
        <v>13070</v>
      </c>
      <c r="C1879" s="1149" t="s">
        <v>65</v>
      </c>
      <c r="D1879" s="1150" t="s">
        <v>7914</v>
      </c>
      <c r="E1879" s="1164">
        <v>2100</v>
      </c>
      <c r="F1879" s="1151" t="s">
        <v>8837</v>
      </c>
      <c r="G1879" s="759" t="s">
        <v>8838</v>
      </c>
      <c r="H1879" s="1021" t="s">
        <v>7268</v>
      </c>
      <c r="I1879" s="1021" t="s">
        <v>4287</v>
      </c>
      <c r="J1879" s="1150" t="s">
        <v>4235</v>
      </c>
      <c r="K1879" s="1152">
        <v>2</v>
      </c>
      <c r="L1879" s="1151">
        <v>12</v>
      </c>
      <c r="M1879" s="1164">
        <v>25200</v>
      </c>
      <c r="N1879" s="1151">
        <v>1</v>
      </c>
      <c r="O1879" s="1152">
        <v>6</v>
      </c>
      <c r="P1879" s="1180">
        <v>12600</v>
      </c>
    </row>
    <row r="1880" spans="1:16" x14ac:dyDescent="0.2">
      <c r="A1880" s="1179" t="s">
        <v>3949</v>
      </c>
      <c r="B1880" s="1149" t="s">
        <v>13070</v>
      </c>
      <c r="C1880" s="1149" t="s">
        <v>65</v>
      </c>
      <c r="D1880" s="1150" t="s">
        <v>7026</v>
      </c>
      <c r="E1880" s="1164">
        <v>1600</v>
      </c>
      <c r="F1880" s="1151" t="s">
        <v>8839</v>
      </c>
      <c r="G1880" s="759" t="s">
        <v>8840</v>
      </c>
      <c r="H1880" s="1021" t="s">
        <v>22</v>
      </c>
      <c r="I1880" s="1021" t="s">
        <v>22</v>
      </c>
      <c r="J1880" s="1150" t="s">
        <v>22</v>
      </c>
      <c r="K1880" s="1152">
        <v>2</v>
      </c>
      <c r="L1880" s="1151">
        <v>12</v>
      </c>
      <c r="M1880" s="1164">
        <v>19200</v>
      </c>
      <c r="N1880" s="1151">
        <v>1</v>
      </c>
      <c r="O1880" s="1152">
        <v>6</v>
      </c>
      <c r="P1880" s="1180">
        <v>9600</v>
      </c>
    </row>
    <row r="1881" spans="1:16" x14ac:dyDescent="0.2">
      <c r="A1881" s="1179" t="s">
        <v>3949</v>
      </c>
      <c r="B1881" s="1149" t="s">
        <v>13070</v>
      </c>
      <c r="C1881" s="1149" t="s">
        <v>65</v>
      </c>
      <c r="D1881" s="1150" t="s">
        <v>7400</v>
      </c>
      <c r="E1881" s="1164">
        <v>1850</v>
      </c>
      <c r="F1881" s="1151" t="s">
        <v>8841</v>
      </c>
      <c r="G1881" s="759" t="s">
        <v>8842</v>
      </c>
      <c r="H1881" s="1021" t="s">
        <v>4466</v>
      </c>
      <c r="I1881" s="1021" t="s">
        <v>4274</v>
      </c>
      <c r="J1881" s="1150" t="s">
        <v>4466</v>
      </c>
      <c r="K1881" s="1152">
        <v>2</v>
      </c>
      <c r="L1881" s="1151">
        <v>12</v>
      </c>
      <c r="M1881" s="1164">
        <v>22200</v>
      </c>
      <c r="N1881" s="1151"/>
      <c r="O1881" s="1152"/>
      <c r="P1881" s="1180"/>
    </row>
    <row r="1882" spans="1:16" x14ac:dyDescent="0.2">
      <c r="A1882" s="1179" t="s">
        <v>3949</v>
      </c>
      <c r="B1882" s="1149" t="s">
        <v>13070</v>
      </c>
      <c r="C1882" s="1149" t="s">
        <v>65</v>
      </c>
      <c r="D1882" s="1150" t="s">
        <v>7094</v>
      </c>
      <c r="E1882" s="1164">
        <v>1700</v>
      </c>
      <c r="F1882" s="1151" t="s">
        <v>8843</v>
      </c>
      <c r="G1882" s="759" t="s">
        <v>8844</v>
      </c>
      <c r="H1882" s="1021" t="s">
        <v>8845</v>
      </c>
      <c r="I1882" s="1021" t="s">
        <v>4274</v>
      </c>
      <c r="J1882" s="1150" t="s">
        <v>6050</v>
      </c>
      <c r="K1882" s="1152">
        <v>4</v>
      </c>
      <c r="L1882" s="1151">
        <v>12</v>
      </c>
      <c r="M1882" s="1164">
        <v>20400</v>
      </c>
      <c r="N1882" s="1151">
        <v>1</v>
      </c>
      <c r="O1882" s="1152">
        <v>6</v>
      </c>
      <c r="P1882" s="1180">
        <v>9973.33</v>
      </c>
    </row>
    <row r="1883" spans="1:16" x14ac:dyDescent="0.2">
      <c r="A1883" s="1179" t="s">
        <v>3949</v>
      </c>
      <c r="B1883" s="1149" t="s">
        <v>13070</v>
      </c>
      <c r="C1883" s="1149" t="s">
        <v>65</v>
      </c>
      <c r="D1883" s="1150" t="s">
        <v>7723</v>
      </c>
      <c r="E1883" s="1164">
        <v>1800</v>
      </c>
      <c r="F1883" s="1151" t="s">
        <v>8846</v>
      </c>
      <c r="G1883" s="759" t="s">
        <v>8847</v>
      </c>
      <c r="H1883" s="1021" t="s">
        <v>7135</v>
      </c>
      <c r="I1883" s="1021" t="s">
        <v>7233</v>
      </c>
      <c r="J1883" s="1150" t="s">
        <v>8782</v>
      </c>
      <c r="K1883" s="1152">
        <v>2</v>
      </c>
      <c r="L1883" s="1151">
        <v>12</v>
      </c>
      <c r="M1883" s="1164">
        <v>21600</v>
      </c>
      <c r="N1883" s="1151">
        <v>1</v>
      </c>
      <c r="O1883" s="1152">
        <v>6</v>
      </c>
      <c r="P1883" s="1180">
        <v>10800</v>
      </c>
    </row>
    <row r="1884" spans="1:16" ht="22.5" x14ac:dyDescent="0.2">
      <c r="A1884" s="1179" t="s">
        <v>3949</v>
      </c>
      <c r="B1884" s="1149" t="s">
        <v>13070</v>
      </c>
      <c r="C1884" s="1149" t="s">
        <v>65</v>
      </c>
      <c r="D1884" s="1150" t="s">
        <v>7153</v>
      </c>
      <c r="E1884" s="1164">
        <v>1750</v>
      </c>
      <c r="F1884" s="1151" t="s">
        <v>8848</v>
      </c>
      <c r="G1884" s="759" t="s">
        <v>8849</v>
      </c>
      <c r="H1884" s="1021" t="s">
        <v>4452</v>
      </c>
      <c r="I1884" s="1021" t="s">
        <v>4309</v>
      </c>
      <c r="J1884" s="1150" t="s">
        <v>8850</v>
      </c>
      <c r="K1884" s="1152">
        <v>2</v>
      </c>
      <c r="L1884" s="1151">
        <v>12</v>
      </c>
      <c r="M1884" s="1164">
        <v>21000</v>
      </c>
      <c r="N1884" s="1151">
        <v>1</v>
      </c>
      <c r="O1884" s="1152">
        <v>6</v>
      </c>
      <c r="P1884" s="1180">
        <v>10500</v>
      </c>
    </row>
    <row r="1885" spans="1:16" x14ac:dyDescent="0.2">
      <c r="A1885" s="1179" t="s">
        <v>3949</v>
      </c>
      <c r="B1885" s="1149" t="s">
        <v>13070</v>
      </c>
      <c r="C1885" s="1149" t="s">
        <v>65</v>
      </c>
      <c r="D1885" s="1150" t="s">
        <v>7400</v>
      </c>
      <c r="E1885" s="1164">
        <v>1850</v>
      </c>
      <c r="F1885" s="1151" t="s">
        <v>8851</v>
      </c>
      <c r="G1885" s="759" t="s">
        <v>8852</v>
      </c>
      <c r="H1885" s="1021" t="s">
        <v>7156</v>
      </c>
      <c r="I1885" s="1021" t="s">
        <v>4287</v>
      </c>
      <c r="J1885" s="1150" t="s">
        <v>8853</v>
      </c>
      <c r="K1885" s="1152">
        <v>2</v>
      </c>
      <c r="L1885" s="1151">
        <v>12</v>
      </c>
      <c r="M1885" s="1164">
        <v>22200</v>
      </c>
      <c r="N1885" s="1151"/>
      <c r="O1885" s="1152"/>
      <c r="P1885" s="1180"/>
    </row>
    <row r="1886" spans="1:16" x14ac:dyDescent="0.2">
      <c r="A1886" s="1179" t="s">
        <v>3949</v>
      </c>
      <c r="B1886" s="1149" t="s">
        <v>13070</v>
      </c>
      <c r="C1886" s="1149" t="s">
        <v>65</v>
      </c>
      <c r="D1886" s="1150" t="s">
        <v>7013</v>
      </c>
      <c r="E1886" s="1164">
        <v>1700</v>
      </c>
      <c r="F1886" s="1151" t="s">
        <v>8854</v>
      </c>
      <c r="G1886" s="759" t="s">
        <v>8855</v>
      </c>
      <c r="H1886" s="1021" t="s">
        <v>4239</v>
      </c>
      <c r="I1886" s="1021" t="s">
        <v>4287</v>
      </c>
      <c r="J1886" s="1150" t="s">
        <v>4235</v>
      </c>
      <c r="K1886" s="1152">
        <v>2</v>
      </c>
      <c r="L1886" s="1151">
        <v>12</v>
      </c>
      <c r="M1886" s="1164">
        <v>20400</v>
      </c>
      <c r="N1886" s="1151"/>
      <c r="O1886" s="1152"/>
      <c r="P1886" s="1180"/>
    </row>
    <row r="1887" spans="1:16" x14ac:dyDescent="0.2">
      <c r="A1887" s="1179" t="s">
        <v>3949</v>
      </c>
      <c r="B1887" s="1149" t="s">
        <v>13070</v>
      </c>
      <c r="C1887" s="1149" t="s">
        <v>65</v>
      </c>
      <c r="D1887" s="1150" t="s">
        <v>7094</v>
      </c>
      <c r="E1887" s="1164">
        <v>1700</v>
      </c>
      <c r="F1887" s="1151" t="s">
        <v>8856</v>
      </c>
      <c r="G1887" s="759" t="s">
        <v>8857</v>
      </c>
      <c r="H1887" s="1021" t="s">
        <v>4197</v>
      </c>
      <c r="I1887" s="1021" t="s">
        <v>4197</v>
      </c>
      <c r="J1887" s="1150" t="s">
        <v>4197</v>
      </c>
      <c r="K1887" s="1152">
        <v>1</v>
      </c>
      <c r="L1887" s="1151">
        <v>1</v>
      </c>
      <c r="M1887" s="1164">
        <v>283.33</v>
      </c>
      <c r="N1887" s="1151"/>
      <c r="O1887" s="1152"/>
      <c r="P1887" s="1180"/>
    </row>
    <row r="1888" spans="1:16" ht="22.5" x14ac:dyDescent="0.2">
      <c r="A1888" s="1179" t="s">
        <v>3949</v>
      </c>
      <c r="B1888" s="1149" t="s">
        <v>13070</v>
      </c>
      <c r="C1888" s="1149" t="s">
        <v>65</v>
      </c>
      <c r="D1888" s="1150" t="s">
        <v>7221</v>
      </c>
      <c r="E1888" s="1164">
        <v>1800</v>
      </c>
      <c r="F1888" s="1151" t="s">
        <v>8858</v>
      </c>
      <c r="G1888" s="759" t="s">
        <v>8859</v>
      </c>
      <c r="H1888" s="1021" t="s">
        <v>4422</v>
      </c>
      <c r="I1888" s="1021" t="s">
        <v>4274</v>
      </c>
      <c r="J1888" s="1150" t="s">
        <v>7913</v>
      </c>
      <c r="K1888" s="1152">
        <v>2</v>
      </c>
      <c r="L1888" s="1151">
        <v>12</v>
      </c>
      <c r="M1888" s="1164">
        <v>21600</v>
      </c>
      <c r="N1888" s="1151">
        <v>1</v>
      </c>
      <c r="O1888" s="1152">
        <v>6</v>
      </c>
      <c r="P1888" s="1180">
        <v>10800</v>
      </c>
    </row>
    <row r="1889" spans="1:16" x14ac:dyDescent="0.2">
      <c r="A1889" s="1179" t="s">
        <v>3949</v>
      </c>
      <c r="B1889" s="1149" t="s">
        <v>13070</v>
      </c>
      <c r="C1889" s="1149" t="s">
        <v>65</v>
      </c>
      <c r="D1889" s="1150" t="s">
        <v>8860</v>
      </c>
      <c r="E1889" s="1164">
        <v>2500</v>
      </c>
      <c r="F1889" s="1151" t="s">
        <v>8861</v>
      </c>
      <c r="G1889" s="759" t="s">
        <v>8862</v>
      </c>
      <c r="H1889" s="1021" t="s">
        <v>7681</v>
      </c>
      <c r="I1889" s="1021" t="s">
        <v>4287</v>
      </c>
      <c r="J1889" s="1150" t="s">
        <v>8863</v>
      </c>
      <c r="K1889" s="1152">
        <v>2</v>
      </c>
      <c r="L1889" s="1151">
        <v>12</v>
      </c>
      <c r="M1889" s="1164">
        <v>30000</v>
      </c>
      <c r="N1889" s="1151">
        <v>1</v>
      </c>
      <c r="O1889" s="1152">
        <v>6</v>
      </c>
      <c r="P1889" s="1180">
        <v>15000</v>
      </c>
    </row>
    <row r="1890" spans="1:16" x14ac:dyDescent="0.2">
      <c r="A1890" s="1179" t="s">
        <v>3949</v>
      </c>
      <c r="B1890" s="1149" t="s">
        <v>13070</v>
      </c>
      <c r="C1890" s="1149" t="s">
        <v>65</v>
      </c>
      <c r="D1890" s="1150" t="s">
        <v>7228</v>
      </c>
      <c r="E1890" s="1164">
        <v>1900</v>
      </c>
      <c r="F1890" s="1151" t="s">
        <v>8864</v>
      </c>
      <c r="G1890" s="759" t="s">
        <v>8865</v>
      </c>
      <c r="H1890" s="1021" t="s">
        <v>7378</v>
      </c>
      <c r="I1890" s="1021" t="s">
        <v>4274</v>
      </c>
      <c r="J1890" s="1150" t="s">
        <v>7421</v>
      </c>
      <c r="K1890" s="1152">
        <v>2</v>
      </c>
      <c r="L1890" s="1151">
        <v>12</v>
      </c>
      <c r="M1890" s="1164">
        <v>22800</v>
      </c>
      <c r="N1890" s="1151">
        <v>1</v>
      </c>
      <c r="O1890" s="1152">
        <v>6</v>
      </c>
      <c r="P1890" s="1180">
        <v>11400</v>
      </c>
    </row>
    <row r="1891" spans="1:16" ht="22.5" x14ac:dyDescent="0.2">
      <c r="A1891" s="1179" t="s">
        <v>3949</v>
      </c>
      <c r="B1891" s="1149" t="s">
        <v>13070</v>
      </c>
      <c r="C1891" s="1149" t="s">
        <v>65</v>
      </c>
      <c r="D1891" s="1150" t="s">
        <v>7063</v>
      </c>
      <c r="E1891" s="1164">
        <v>2100</v>
      </c>
      <c r="F1891" s="1151" t="s">
        <v>8866</v>
      </c>
      <c r="G1891" s="759" t="s">
        <v>8867</v>
      </c>
      <c r="H1891" s="1021" t="s">
        <v>7253</v>
      </c>
      <c r="I1891" s="1021" t="s">
        <v>7159</v>
      </c>
      <c r="J1891" s="1150" t="s">
        <v>4413</v>
      </c>
      <c r="K1891" s="1152">
        <v>2</v>
      </c>
      <c r="L1891" s="1151">
        <v>12</v>
      </c>
      <c r="M1891" s="1164">
        <v>25200</v>
      </c>
      <c r="N1891" s="1151"/>
      <c r="O1891" s="1152"/>
      <c r="P1891" s="1180"/>
    </row>
    <row r="1892" spans="1:16" x14ac:dyDescent="0.2">
      <c r="A1892" s="1179" t="s">
        <v>3949</v>
      </c>
      <c r="B1892" s="1149" t="s">
        <v>13070</v>
      </c>
      <c r="C1892" s="1149" t="s">
        <v>65</v>
      </c>
      <c r="D1892" s="1150" t="s">
        <v>7040</v>
      </c>
      <c r="E1892" s="1164">
        <v>2200</v>
      </c>
      <c r="F1892" s="1151" t="s">
        <v>8868</v>
      </c>
      <c r="G1892" s="759" t="s">
        <v>8869</v>
      </c>
      <c r="H1892" s="1021" t="s">
        <v>7246</v>
      </c>
      <c r="I1892" s="1021" t="s">
        <v>4287</v>
      </c>
      <c r="J1892" s="1150" t="s">
        <v>7246</v>
      </c>
      <c r="K1892" s="1152">
        <v>2</v>
      </c>
      <c r="L1892" s="1151">
        <v>12</v>
      </c>
      <c r="M1892" s="1164">
        <v>26400</v>
      </c>
      <c r="N1892" s="1151">
        <v>1</v>
      </c>
      <c r="O1892" s="1152">
        <v>6</v>
      </c>
      <c r="P1892" s="1180">
        <v>13200</v>
      </c>
    </row>
    <row r="1893" spans="1:16" x14ac:dyDescent="0.2">
      <c r="A1893" s="1179" t="s">
        <v>3949</v>
      </c>
      <c r="B1893" s="1149" t="s">
        <v>13070</v>
      </c>
      <c r="C1893" s="1149" t="s">
        <v>65</v>
      </c>
      <c r="D1893" s="1150" t="s">
        <v>7228</v>
      </c>
      <c r="E1893" s="1164">
        <v>1900</v>
      </c>
      <c r="F1893" s="1151" t="s">
        <v>8870</v>
      </c>
      <c r="G1893" s="759" t="s">
        <v>8871</v>
      </c>
      <c r="H1893" s="1021" t="s">
        <v>4211</v>
      </c>
      <c r="I1893" s="1021" t="s">
        <v>4287</v>
      </c>
      <c r="J1893" s="1150" t="s">
        <v>7163</v>
      </c>
      <c r="K1893" s="1152">
        <v>2</v>
      </c>
      <c r="L1893" s="1151">
        <v>12</v>
      </c>
      <c r="M1893" s="1164">
        <v>22800</v>
      </c>
      <c r="N1893" s="1151"/>
      <c r="O1893" s="1152"/>
      <c r="P1893" s="1180"/>
    </row>
    <row r="1894" spans="1:16" ht="22.5" x14ac:dyDescent="0.2">
      <c r="A1894" s="1179" t="s">
        <v>3949</v>
      </c>
      <c r="B1894" s="1149" t="s">
        <v>13070</v>
      </c>
      <c r="C1894" s="1149" t="s">
        <v>65</v>
      </c>
      <c r="D1894" s="1150" t="s">
        <v>8872</v>
      </c>
      <c r="E1894" s="1164">
        <v>3500</v>
      </c>
      <c r="F1894" s="1151" t="s">
        <v>8873</v>
      </c>
      <c r="G1894" s="759" t="s">
        <v>8874</v>
      </c>
      <c r="H1894" s="1021" t="s">
        <v>7047</v>
      </c>
      <c r="I1894" s="1021" t="s">
        <v>4287</v>
      </c>
      <c r="J1894" s="1150" t="s">
        <v>7047</v>
      </c>
      <c r="K1894" s="1152">
        <v>2</v>
      </c>
      <c r="L1894" s="1151">
        <v>12</v>
      </c>
      <c r="M1894" s="1164">
        <v>42000</v>
      </c>
      <c r="N1894" s="1151"/>
      <c r="O1894" s="1152"/>
      <c r="P1894" s="1180"/>
    </row>
    <row r="1895" spans="1:16" x14ac:dyDescent="0.2">
      <c r="A1895" s="1179" t="s">
        <v>3949</v>
      </c>
      <c r="B1895" s="1149" t="s">
        <v>13070</v>
      </c>
      <c r="C1895" s="1149" t="s">
        <v>65</v>
      </c>
      <c r="D1895" s="1150" t="s">
        <v>7490</v>
      </c>
      <c r="E1895" s="1164">
        <v>1500</v>
      </c>
      <c r="F1895" s="1151" t="s">
        <v>8875</v>
      </c>
      <c r="G1895" s="759" t="s">
        <v>8876</v>
      </c>
      <c r="H1895" s="1021" t="s">
        <v>22</v>
      </c>
      <c r="I1895" s="1021" t="s">
        <v>22</v>
      </c>
      <c r="J1895" s="1150" t="s">
        <v>22</v>
      </c>
      <c r="K1895" s="1152">
        <v>2</v>
      </c>
      <c r="L1895" s="1151">
        <v>12</v>
      </c>
      <c r="M1895" s="1164">
        <v>18000</v>
      </c>
      <c r="N1895" s="1151">
        <v>1</v>
      </c>
      <c r="O1895" s="1152">
        <v>6</v>
      </c>
      <c r="P1895" s="1180">
        <v>9000</v>
      </c>
    </row>
    <row r="1896" spans="1:16" ht="22.5" x14ac:dyDescent="0.2">
      <c r="A1896" s="1179" t="s">
        <v>3949</v>
      </c>
      <c r="B1896" s="1149" t="s">
        <v>13070</v>
      </c>
      <c r="C1896" s="1149" t="s">
        <v>65</v>
      </c>
      <c r="D1896" s="1150" t="s">
        <v>8877</v>
      </c>
      <c r="E1896" s="1164">
        <v>3400</v>
      </c>
      <c r="F1896" s="1151" t="s">
        <v>8878</v>
      </c>
      <c r="G1896" s="759" t="s">
        <v>8879</v>
      </c>
      <c r="H1896" s="1021" t="s">
        <v>4257</v>
      </c>
      <c r="I1896" s="1021" t="s">
        <v>4287</v>
      </c>
      <c r="J1896" s="1150" t="s">
        <v>4257</v>
      </c>
      <c r="K1896" s="1152">
        <v>2</v>
      </c>
      <c r="L1896" s="1151">
        <v>12</v>
      </c>
      <c r="M1896" s="1164">
        <v>40800</v>
      </c>
      <c r="N1896" s="1151">
        <v>1</v>
      </c>
      <c r="O1896" s="1152">
        <v>6</v>
      </c>
      <c r="P1896" s="1180">
        <v>20400</v>
      </c>
    </row>
    <row r="1897" spans="1:16" x14ac:dyDescent="0.2">
      <c r="A1897" s="1179" t="s">
        <v>3949</v>
      </c>
      <c r="B1897" s="1149" t="s">
        <v>13070</v>
      </c>
      <c r="C1897" s="1149" t="s">
        <v>65</v>
      </c>
      <c r="D1897" s="1150" t="s">
        <v>7132</v>
      </c>
      <c r="E1897" s="1164">
        <v>2100</v>
      </c>
      <c r="F1897" s="1151" t="s">
        <v>8880</v>
      </c>
      <c r="G1897" s="759" t="s">
        <v>8881</v>
      </c>
      <c r="H1897" s="1021" t="s">
        <v>8882</v>
      </c>
      <c r="I1897" s="1021" t="s">
        <v>7159</v>
      </c>
      <c r="J1897" s="1150" t="s">
        <v>8882</v>
      </c>
      <c r="K1897" s="1152">
        <v>2</v>
      </c>
      <c r="L1897" s="1151">
        <v>12</v>
      </c>
      <c r="M1897" s="1164">
        <v>25200</v>
      </c>
      <c r="N1897" s="1151">
        <v>1</v>
      </c>
      <c r="O1897" s="1152">
        <v>6</v>
      </c>
      <c r="P1897" s="1180">
        <v>12600</v>
      </c>
    </row>
    <row r="1898" spans="1:16" x14ac:dyDescent="0.2">
      <c r="A1898" s="1179" t="s">
        <v>3949</v>
      </c>
      <c r="B1898" s="1149" t="s">
        <v>13070</v>
      </c>
      <c r="C1898" s="1149" t="s">
        <v>65</v>
      </c>
      <c r="D1898" s="1150" t="s">
        <v>8883</v>
      </c>
      <c r="E1898" s="1164">
        <v>3000</v>
      </c>
      <c r="F1898" s="1151" t="s">
        <v>8884</v>
      </c>
      <c r="G1898" s="759" t="s">
        <v>8885</v>
      </c>
      <c r="H1898" s="1021" t="s">
        <v>4239</v>
      </c>
      <c r="I1898" s="1021" t="s">
        <v>4287</v>
      </c>
      <c r="J1898" s="1150" t="s">
        <v>4235</v>
      </c>
      <c r="K1898" s="1152">
        <v>2</v>
      </c>
      <c r="L1898" s="1151">
        <v>12</v>
      </c>
      <c r="M1898" s="1164">
        <v>36000</v>
      </c>
      <c r="N1898" s="1151">
        <v>1</v>
      </c>
      <c r="O1898" s="1152">
        <v>6</v>
      </c>
      <c r="P1898" s="1180">
        <v>18000</v>
      </c>
    </row>
    <row r="1899" spans="1:16" x14ac:dyDescent="0.2">
      <c r="A1899" s="1179" t="s">
        <v>3949</v>
      </c>
      <c r="B1899" s="1149" t="s">
        <v>13070</v>
      </c>
      <c r="C1899" s="1149" t="s">
        <v>65</v>
      </c>
      <c r="D1899" s="1150" t="s">
        <v>7121</v>
      </c>
      <c r="E1899" s="1164">
        <v>2100</v>
      </c>
      <c r="F1899" s="1151" t="s">
        <v>8886</v>
      </c>
      <c r="G1899" s="759" t="s">
        <v>8887</v>
      </c>
      <c r="H1899" s="1021" t="s">
        <v>4239</v>
      </c>
      <c r="I1899" s="1021" t="s">
        <v>4287</v>
      </c>
      <c r="J1899" s="1150" t="s">
        <v>4235</v>
      </c>
      <c r="K1899" s="1152">
        <v>2</v>
      </c>
      <c r="L1899" s="1151">
        <v>12</v>
      </c>
      <c r="M1899" s="1164">
        <v>25200</v>
      </c>
      <c r="N1899" s="1151">
        <v>1</v>
      </c>
      <c r="O1899" s="1152">
        <v>6</v>
      </c>
      <c r="P1899" s="1180">
        <v>12600</v>
      </c>
    </row>
    <row r="1900" spans="1:16" x14ac:dyDescent="0.2">
      <c r="A1900" s="1179" t="s">
        <v>3949</v>
      </c>
      <c r="B1900" s="1149" t="s">
        <v>13070</v>
      </c>
      <c r="C1900" s="1149" t="s">
        <v>65</v>
      </c>
      <c r="D1900" s="1150" t="s">
        <v>7094</v>
      </c>
      <c r="E1900" s="1164">
        <v>1700</v>
      </c>
      <c r="F1900" s="1151" t="s">
        <v>8888</v>
      </c>
      <c r="G1900" s="759" t="s">
        <v>8889</v>
      </c>
      <c r="H1900" s="1021" t="s">
        <v>4197</v>
      </c>
      <c r="I1900" s="1021" t="s">
        <v>4197</v>
      </c>
      <c r="J1900" s="1150" t="s">
        <v>4197</v>
      </c>
      <c r="K1900" s="1152">
        <v>1</v>
      </c>
      <c r="L1900" s="1151">
        <v>3</v>
      </c>
      <c r="M1900" s="1164">
        <v>1926.66</v>
      </c>
      <c r="N1900" s="1151">
        <v>1</v>
      </c>
      <c r="O1900" s="1152">
        <v>6</v>
      </c>
      <c r="P1900" s="1180">
        <v>10200</v>
      </c>
    </row>
    <row r="1901" spans="1:16" x14ac:dyDescent="0.2">
      <c r="A1901" s="1179" t="s">
        <v>3949</v>
      </c>
      <c r="B1901" s="1149" t="s">
        <v>13070</v>
      </c>
      <c r="C1901" s="1149" t="s">
        <v>65</v>
      </c>
      <c r="D1901" s="1150" t="s">
        <v>7013</v>
      </c>
      <c r="E1901" s="1164">
        <v>1700</v>
      </c>
      <c r="F1901" s="1151" t="s">
        <v>8890</v>
      </c>
      <c r="G1901" s="759" t="s">
        <v>8891</v>
      </c>
      <c r="H1901" s="1021" t="s">
        <v>4197</v>
      </c>
      <c r="I1901" s="1021" t="s">
        <v>4197</v>
      </c>
      <c r="J1901" s="1150" t="s">
        <v>4197</v>
      </c>
      <c r="K1901" s="1152">
        <v>1</v>
      </c>
      <c r="L1901" s="1151">
        <v>4</v>
      </c>
      <c r="M1901" s="1164">
        <v>5043.33</v>
      </c>
      <c r="N1901" s="1151">
        <v>1</v>
      </c>
      <c r="O1901" s="1152">
        <v>6</v>
      </c>
      <c r="P1901" s="1180">
        <v>10200</v>
      </c>
    </row>
    <row r="1902" spans="1:16" ht="22.5" x14ac:dyDescent="0.2">
      <c r="A1902" s="1179" t="s">
        <v>3949</v>
      </c>
      <c r="B1902" s="1149" t="s">
        <v>13070</v>
      </c>
      <c r="C1902" s="1149" t="s">
        <v>65</v>
      </c>
      <c r="D1902" s="1150" t="s">
        <v>7441</v>
      </c>
      <c r="E1902" s="1164">
        <v>1900</v>
      </c>
      <c r="F1902" s="1151" t="s">
        <v>8892</v>
      </c>
      <c r="G1902" s="759" t="s">
        <v>8893</v>
      </c>
      <c r="H1902" s="1021" t="s">
        <v>7413</v>
      </c>
      <c r="I1902" s="1021" t="s">
        <v>4274</v>
      </c>
      <c r="J1902" s="1150" t="s">
        <v>8894</v>
      </c>
      <c r="K1902" s="1152">
        <v>1</v>
      </c>
      <c r="L1902" s="1151">
        <v>3</v>
      </c>
      <c r="M1902" s="1164">
        <v>1933.32</v>
      </c>
      <c r="N1902" s="1151">
        <v>1</v>
      </c>
      <c r="O1902" s="1152">
        <v>6</v>
      </c>
      <c r="P1902" s="1180">
        <v>11400</v>
      </c>
    </row>
    <row r="1903" spans="1:16" x14ac:dyDescent="0.2">
      <c r="A1903" s="1179" t="s">
        <v>3949</v>
      </c>
      <c r="B1903" s="1149" t="s">
        <v>13070</v>
      </c>
      <c r="C1903" s="1149" t="s">
        <v>65</v>
      </c>
      <c r="D1903" s="1150" t="s">
        <v>7013</v>
      </c>
      <c r="E1903" s="1164">
        <v>1700</v>
      </c>
      <c r="F1903" s="1151" t="s">
        <v>8892</v>
      </c>
      <c r="G1903" s="759" t="s">
        <v>8893</v>
      </c>
      <c r="H1903" s="1021" t="s">
        <v>7413</v>
      </c>
      <c r="I1903" s="1021" t="s">
        <v>4274</v>
      </c>
      <c r="J1903" s="1150" t="s">
        <v>8894</v>
      </c>
      <c r="K1903" s="1152">
        <v>2</v>
      </c>
      <c r="L1903" s="1151">
        <v>11</v>
      </c>
      <c r="M1903" s="1164">
        <v>18700</v>
      </c>
      <c r="N1903" s="1151"/>
      <c r="O1903" s="1152"/>
      <c r="P1903" s="1180"/>
    </row>
    <row r="1904" spans="1:16" x14ac:dyDescent="0.2">
      <c r="A1904" s="1179" t="s">
        <v>3949</v>
      </c>
      <c r="B1904" s="1149" t="s">
        <v>13070</v>
      </c>
      <c r="C1904" s="1149" t="s">
        <v>65</v>
      </c>
      <c r="D1904" s="1150" t="s">
        <v>7136</v>
      </c>
      <c r="E1904" s="1164">
        <v>1600</v>
      </c>
      <c r="F1904" s="1151" t="s">
        <v>8895</v>
      </c>
      <c r="G1904" s="759" t="s">
        <v>8896</v>
      </c>
      <c r="H1904" s="1021" t="s">
        <v>22</v>
      </c>
      <c r="I1904" s="1021" t="s">
        <v>22</v>
      </c>
      <c r="J1904" s="1150" t="s">
        <v>22</v>
      </c>
      <c r="K1904" s="1152">
        <v>2</v>
      </c>
      <c r="L1904" s="1151">
        <v>12</v>
      </c>
      <c r="M1904" s="1164">
        <v>19200</v>
      </c>
      <c r="N1904" s="1151">
        <v>1</v>
      </c>
      <c r="O1904" s="1152">
        <v>6</v>
      </c>
      <c r="P1904" s="1180">
        <v>9600</v>
      </c>
    </row>
    <row r="1905" spans="1:16" ht="22.5" x14ac:dyDescent="0.2">
      <c r="A1905" s="1179" t="s">
        <v>3949</v>
      </c>
      <c r="B1905" s="1149" t="s">
        <v>13070</v>
      </c>
      <c r="C1905" s="1149" t="s">
        <v>65</v>
      </c>
      <c r="D1905" s="1150" t="s">
        <v>7217</v>
      </c>
      <c r="E1905" s="1164">
        <v>1600</v>
      </c>
      <c r="F1905" s="1151" t="s">
        <v>8897</v>
      </c>
      <c r="G1905" s="759" t="s">
        <v>8898</v>
      </c>
      <c r="H1905" s="1021" t="s">
        <v>8899</v>
      </c>
      <c r="I1905" s="1021" t="s">
        <v>7074</v>
      </c>
      <c r="J1905" s="1150" t="s">
        <v>8900</v>
      </c>
      <c r="K1905" s="1152">
        <v>2</v>
      </c>
      <c r="L1905" s="1151">
        <v>9</v>
      </c>
      <c r="M1905" s="1164">
        <v>14400</v>
      </c>
      <c r="N1905" s="1151"/>
      <c r="O1905" s="1152"/>
      <c r="P1905" s="1180"/>
    </row>
    <row r="1906" spans="1:16" ht="22.5" x14ac:dyDescent="0.2">
      <c r="A1906" s="1179" t="s">
        <v>3949</v>
      </c>
      <c r="B1906" s="1149" t="s">
        <v>13070</v>
      </c>
      <c r="C1906" s="1149" t="s">
        <v>65</v>
      </c>
      <c r="D1906" s="1150" t="s">
        <v>7441</v>
      </c>
      <c r="E1906" s="1164">
        <v>1900</v>
      </c>
      <c r="F1906" s="1151" t="s">
        <v>8901</v>
      </c>
      <c r="G1906" s="759" t="s">
        <v>8902</v>
      </c>
      <c r="H1906" s="1021" t="s">
        <v>7247</v>
      </c>
      <c r="I1906" s="1021" t="s">
        <v>4287</v>
      </c>
      <c r="J1906" s="1150" t="s">
        <v>7247</v>
      </c>
      <c r="K1906" s="1152">
        <v>2</v>
      </c>
      <c r="L1906" s="1151">
        <v>12</v>
      </c>
      <c r="M1906" s="1164">
        <v>22800</v>
      </c>
      <c r="N1906" s="1151">
        <v>1</v>
      </c>
      <c r="O1906" s="1152">
        <v>6</v>
      </c>
      <c r="P1906" s="1180">
        <v>11400</v>
      </c>
    </row>
    <row r="1907" spans="1:16" x14ac:dyDescent="0.2">
      <c r="A1907" s="1179" t="s">
        <v>3949</v>
      </c>
      <c r="B1907" s="1149" t="s">
        <v>13070</v>
      </c>
      <c r="C1907" s="1149" t="s">
        <v>65</v>
      </c>
      <c r="D1907" s="1150" t="s">
        <v>7013</v>
      </c>
      <c r="E1907" s="1164">
        <v>1700</v>
      </c>
      <c r="F1907" s="1151" t="s">
        <v>8903</v>
      </c>
      <c r="G1907" s="759" t="s">
        <v>8904</v>
      </c>
      <c r="H1907" s="1021" t="s">
        <v>7432</v>
      </c>
      <c r="I1907" s="1021" t="s">
        <v>4287</v>
      </c>
      <c r="J1907" s="1150" t="s">
        <v>7432</v>
      </c>
      <c r="K1907" s="1152">
        <v>4</v>
      </c>
      <c r="L1907" s="1151">
        <v>12</v>
      </c>
      <c r="M1907" s="1164">
        <v>20400</v>
      </c>
      <c r="N1907" s="1151">
        <v>1</v>
      </c>
      <c r="O1907" s="1152">
        <v>6</v>
      </c>
      <c r="P1907" s="1180">
        <v>10200</v>
      </c>
    </row>
    <row r="1908" spans="1:16" x14ac:dyDescent="0.2">
      <c r="A1908" s="1179" t="s">
        <v>3949</v>
      </c>
      <c r="B1908" s="1149" t="s">
        <v>13070</v>
      </c>
      <c r="C1908" s="1149" t="s">
        <v>65</v>
      </c>
      <c r="D1908" s="1150" t="s">
        <v>7026</v>
      </c>
      <c r="E1908" s="1164">
        <v>1600</v>
      </c>
      <c r="F1908" s="1151" t="s">
        <v>8905</v>
      </c>
      <c r="G1908" s="759" t="s">
        <v>8906</v>
      </c>
      <c r="H1908" s="1021" t="s">
        <v>22</v>
      </c>
      <c r="I1908" s="1021" t="s">
        <v>22</v>
      </c>
      <c r="J1908" s="1150" t="s">
        <v>22</v>
      </c>
      <c r="K1908" s="1152">
        <v>3</v>
      </c>
      <c r="L1908" s="1151">
        <v>12</v>
      </c>
      <c r="M1908" s="1164">
        <v>19200</v>
      </c>
      <c r="N1908" s="1151">
        <v>1</v>
      </c>
      <c r="O1908" s="1152">
        <v>6</v>
      </c>
      <c r="P1908" s="1180">
        <v>9600</v>
      </c>
    </row>
    <row r="1909" spans="1:16" x14ac:dyDescent="0.2">
      <c r="A1909" s="1179" t="s">
        <v>3949</v>
      </c>
      <c r="B1909" s="1149" t="s">
        <v>13070</v>
      </c>
      <c r="C1909" s="1149" t="s">
        <v>65</v>
      </c>
      <c r="D1909" s="1150" t="s">
        <v>8907</v>
      </c>
      <c r="E1909" s="1164">
        <v>2100</v>
      </c>
      <c r="F1909" s="1151" t="s">
        <v>8908</v>
      </c>
      <c r="G1909" s="759" t="s">
        <v>8909</v>
      </c>
      <c r="H1909" s="1021" t="s">
        <v>4197</v>
      </c>
      <c r="I1909" s="1021" t="s">
        <v>4197</v>
      </c>
      <c r="J1909" s="1150" t="s">
        <v>4197</v>
      </c>
      <c r="K1909" s="1152">
        <v>2</v>
      </c>
      <c r="L1909" s="1151">
        <v>9</v>
      </c>
      <c r="M1909" s="1164">
        <v>3740</v>
      </c>
      <c r="N1909" s="1151"/>
      <c r="O1909" s="1152"/>
      <c r="P1909" s="1180"/>
    </row>
    <row r="1910" spans="1:16" x14ac:dyDescent="0.2">
      <c r="A1910" s="1179" t="s">
        <v>3949</v>
      </c>
      <c r="B1910" s="1149" t="s">
        <v>13070</v>
      </c>
      <c r="C1910" s="1149" t="s">
        <v>65</v>
      </c>
      <c r="D1910" s="1150" t="s">
        <v>8910</v>
      </c>
      <c r="E1910" s="1164">
        <v>2900</v>
      </c>
      <c r="F1910" s="1151" t="s">
        <v>8908</v>
      </c>
      <c r="G1910" s="759" t="s">
        <v>8909</v>
      </c>
      <c r="H1910" s="1021" t="s">
        <v>4197</v>
      </c>
      <c r="I1910" s="1021" t="s">
        <v>4197</v>
      </c>
      <c r="J1910" s="1150" t="s">
        <v>4197</v>
      </c>
      <c r="K1910" s="1152">
        <v>1</v>
      </c>
      <c r="L1910" s="1151">
        <v>3</v>
      </c>
      <c r="M1910" s="1164">
        <v>18330</v>
      </c>
      <c r="N1910" s="1151"/>
      <c r="O1910" s="1152"/>
      <c r="P1910" s="1180"/>
    </row>
    <row r="1911" spans="1:16" x14ac:dyDescent="0.2">
      <c r="A1911" s="1179" t="s">
        <v>3949</v>
      </c>
      <c r="B1911" s="1149" t="s">
        <v>13070</v>
      </c>
      <c r="C1911" s="1149" t="s">
        <v>65</v>
      </c>
      <c r="D1911" s="1150" t="s">
        <v>8911</v>
      </c>
      <c r="E1911" s="1164">
        <v>3400</v>
      </c>
      <c r="F1911" s="1151" t="s">
        <v>8912</v>
      </c>
      <c r="G1911" s="759" t="s">
        <v>8913</v>
      </c>
      <c r="H1911" s="1021" t="s">
        <v>4197</v>
      </c>
      <c r="I1911" s="1021" t="s">
        <v>4197</v>
      </c>
      <c r="J1911" s="1150" t="s">
        <v>4197</v>
      </c>
      <c r="K1911" s="1152">
        <v>2</v>
      </c>
      <c r="L1911" s="1151">
        <v>12</v>
      </c>
      <c r="M1911" s="1164">
        <v>40800</v>
      </c>
      <c r="N1911" s="1151">
        <v>1</v>
      </c>
      <c r="O1911" s="1152">
        <v>6</v>
      </c>
      <c r="P1911" s="1180">
        <v>20400</v>
      </c>
    </row>
    <row r="1912" spans="1:16" ht="22.5" x14ac:dyDescent="0.2">
      <c r="A1912" s="1179" t="s">
        <v>3949</v>
      </c>
      <c r="B1912" s="1149" t="s">
        <v>13070</v>
      </c>
      <c r="C1912" s="1149" t="s">
        <v>65</v>
      </c>
      <c r="D1912" s="1150" t="s">
        <v>7063</v>
      </c>
      <c r="E1912" s="1164">
        <v>2100</v>
      </c>
      <c r="F1912" s="1151" t="s">
        <v>8914</v>
      </c>
      <c r="G1912" s="759" t="s">
        <v>8915</v>
      </c>
      <c r="H1912" s="1021" t="s">
        <v>4216</v>
      </c>
      <c r="I1912" s="1021" t="s">
        <v>4287</v>
      </c>
      <c r="J1912" s="1150" t="s">
        <v>4211</v>
      </c>
      <c r="K1912" s="1152">
        <v>2</v>
      </c>
      <c r="L1912" s="1151">
        <v>12</v>
      </c>
      <c r="M1912" s="1164">
        <v>25200</v>
      </c>
      <c r="N1912" s="1151">
        <v>1</v>
      </c>
      <c r="O1912" s="1152">
        <v>6</v>
      </c>
      <c r="P1912" s="1180">
        <v>12600</v>
      </c>
    </row>
    <row r="1913" spans="1:16" x14ac:dyDescent="0.2">
      <c r="A1913" s="1179" t="s">
        <v>3949</v>
      </c>
      <c r="B1913" s="1149" t="s">
        <v>13070</v>
      </c>
      <c r="C1913" s="1149" t="s">
        <v>65</v>
      </c>
      <c r="D1913" s="1150" t="s">
        <v>7990</v>
      </c>
      <c r="E1913" s="1164">
        <v>1900</v>
      </c>
      <c r="F1913" s="1151" t="s">
        <v>8916</v>
      </c>
      <c r="G1913" s="759" t="s">
        <v>8917</v>
      </c>
      <c r="H1913" s="1021" t="s">
        <v>5667</v>
      </c>
      <c r="I1913" s="1021" t="s">
        <v>4309</v>
      </c>
      <c r="J1913" s="1150" t="s">
        <v>8918</v>
      </c>
      <c r="K1913" s="1152">
        <v>2</v>
      </c>
      <c r="L1913" s="1151">
        <v>12</v>
      </c>
      <c r="M1913" s="1164">
        <v>22800</v>
      </c>
      <c r="N1913" s="1151">
        <v>1</v>
      </c>
      <c r="O1913" s="1152">
        <v>6</v>
      </c>
      <c r="P1913" s="1180">
        <v>11400</v>
      </c>
    </row>
    <row r="1914" spans="1:16" ht="22.5" x14ac:dyDescent="0.2">
      <c r="A1914" s="1179" t="s">
        <v>3949</v>
      </c>
      <c r="B1914" s="1149" t="s">
        <v>13070</v>
      </c>
      <c r="C1914" s="1149" t="s">
        <v>65</v>
      </c>
      <c r="D1914" s="1150" t="s">
        <v>7723</v>
      </c>
      <c r="E1914" s="1164">
        <v>1800</v>
      </c>
      <c r="F1914" s="1151" t="s">
        <v>8919</v>
      </c>
      <c r="G1914" s="759" t="s">
        <v>8920</v>
      </c>
      <c r="H1914" s="1021" t="s">
        <v>4470</v>
      </c>
      <c r="I1914" s="1021" t="s">
        <v>7233</v>
      </c>
      <c r="J1914" s="1150" t="s">
        <v>4470</v>
      </c>
      <c r="K1914" s="1152">
        <v>2</v>
      </c>
      <c r="L1914" s="1151">
        <v>12</v>
      </c>
      <c r="M1914" s="1164">
        <v>21600</v>
      </c>
      <c r="N1914" s="1151">
        <v>1</v>
      </c>
      <c r="O1914" s="1152">
        <v>6</v>
      </c>
      <c r="P1914" s="1180">
        <v>10800</v>
      </c>
    </row>
    <row r="1915" spans="1:16" x14ac:dyDescent="0.2">
      <c r="A1915" s="1179" t="s">
        <v>3949</v>
      </c>
      <c r="B1915" s="1149" t="s">
        <v>13070</v>
      </c>
      <c r="C1915" s="1149" t="s">
        <v>65</v>
      </c>
      <c r="D1915" s="1150" t="s">
        <v>7406</v>
      </c>
      <c r="E1915" s="1164">
        <v>3900</v>
      </c>
      <c r="F1915" s="1151" t="s">
        <v>8921</v>
      </c>
      <c r="G1915" s="759" t="s">
        <v>8922</v>
      </c>
      <c r="H1915" s="1021" t="s">
        <v>8923</v>
      </c>
      <c r="I1915" s="1021" t="s">
        <v>4287</v>
      </c>
      <c r="J1915" s="1150" t="s">
        <v>4878</v>
      </c>
      <c r="K1915" s="1152">
        <v>2</v>
      </c>
      <c r="L1915" s="1151">
        <v>12</v>
      </c>
      <c r="M1915" s="1164">
        <v>46800</v>
      </c>
      <c r="N1915" s="1151">
        <v>1</v>
      </c>
      <c r="O1915" s="1152">
        <v>6</v>
      </c>
      <c r="P1915" s="1180">
        <v>23400</v>
      </c>
    </row>
    <row r="1916" spans="1:16" x14ac:dyDescent="0.2">
      <c r="A1916" s="1179" t="s">
        <v>3949</v>
      </c>
      <c r="B1916" s="1149" t="s">
        <v>13070</v>
      </c>
      <c r="C1916" s="1149" t="s">
        <v>65</v>
      </c>
      <c r="D1916" s="1150" t="s">
        <v>8924</v>
      </c>
      <c r="E1916" s="1164">
        <v>2900</v>
      </c>
      <c r="F1916" s="1151" t="s">
        <v>8925</v>
      </c>
      <c r="G1916" s="759" t="s">
        <v>8926</v>
      </c>
      <c r="H1916" s="1021" t="s">
        <v>4267</v>
      </c>
      <c r="I1916" s="1021" t="s">
        <v>4287</v>
      </c>
      <c r="J1916" s="1150" t="s">
        <v>4267</v>
      </c>
      <c r="K1916" s="1152">
        <v>2</v>
      </c>
      <c r="L1916" s="1151">
        <v>12</v>
      </c>
      <c r="M1916" s="1164">
        <v>34800</v>
      </c>
      <c r="N1916" s="1151">
        <v>1</v>
      </c>
      <c r="O1916" s="1152">
        <v>6</v>
      </c>
      <c r="P1916" s="1180">
        <v>17400</v>
      </c>
    </row>
    <row r="1917" spans="1:16" x14ac:dyDescent="0.2">
      <c r="A1917" s="1179" t="s">
        <v>3949</v>
      </c>
      <c r="B1917" s="1149" t="s">
        <v>13070</v>
      </c>
      <c r="C1917" s="1149" t="s">
        <v>65</v>
      </c>
      <c r="D1917" s="1150" t="s">
        <v>7053</v>
      </c>
      <c r="E1917" s="1164">
        <v>1700</v>
      </c>
      <c r="F1917" s="1151" t="s">
        <v>8927</v>
      </c>
      <c r="G1917" s="759" t="s">
        <v>8928</v>
      </c>
      <c r="H1917" s="1021" t="s">
        <v>4267</v>
      </c>
      <c r="I1917" s="1021" t="s">
        <v>4274</v>
      </c>
      <c r="J1917" s="1150" t="s">
        <v>8929</v>
      </c>
      <c r="K1917" s="1152">
        <v>2</v>
      </c>
      <c r="L1917" s="1151">
        <v>12</v>
      </c>
      <c r="M1917" s="1164">
        <v>20400</v>
      </c>
      <c r="N1917" s="1151">
        <v>1</v>
      </c>
      <c r="O1917" s="1152">
        <v>6</v>
      </c>
      <c r="P1917" s="1180">
        <v>10200</v>
      </c>
    </row>
    <row r="1918" spans="1:16" x14ac:dyDescent="0.2">
      <c r="A1918" s="1179" t="s">
        <v>3949</v>
      </c>
      <c r="B1918" s="1149" t="s">
        <v>13070</v>
      </c>
      <c r="C1918" s="1149" t="s">
        <v>65</v>
      </c>
      <c r="D1918" s="1150" t="s">
        <v>7058</v>
      </c>
      <c r="E1918" s="1164">
        <v>1900</v>
      </c>
      <c r="F1918" s="1151" t="s">
        <v>8930</v>
      </c>
      <c r="G1918" s="759" t="s">
        <v>8931</v>
      </c>
      <c r="H1918" s="1021" t="s">
        <v>4914</v>
      </c>
      <c r="I1918" s="1021" t="s">
        <v>4274</v>
      </c>
      <c r="J1918" s="1150" t="s">
        <v>7432</v>
      </c>
      <c r="K1918" s="1152">
        <v>2</v>
      </c>
      <c r="L1918" s="1151">
        <v>12</v>
      </c>
      <c r="M1918" s="1164">
        <v>22800</v>
      </c>
      <c r="N1918" s="1151">
        <v>1</v>
      </c>
      <c r="O1918" s="1152">
        <v>6</v>
      </c>
      <c r="P1918" s="1180">
        <v>11400</v>
      </c>
    </row>
    <row r="1919" spans="1:16" x14ac:dyDescent="0.2">
      <c r="A1919" s="1179" t="s">
        <v>3949</v>
      </c>
      <c r="B1919" s="1149" t="s">
        <v>13070</v>
      </c>
      <c r="C1919" s="1149" t="s">
        <v>65</v>
      </c>
      <c r="D1919" s="1150" t="s">
        <v>7013</v>
      </c>
      <c r="E1919" s="1164">
        <v>1700</v>
      </c>
      <c r="F1919" s="1151" t="s">
        <v>8932</v>
      </c>
      <c r="G1919" s="759" t="s">
        <v>8933</v>
      </c>
      <c r="H1919" s="1021" t="s">
        <v>4216</v>
      </c>
      <c r="I1919" s="1021" t="s">
        <v>4287</v>
      </c>
      <c r="J1919" s="1150" t="s">
        <v>8934</v>
      </c>
      <c r="K1919" s="1152">
        <v>2</v>
      </c>
      <c r="L1919" s="1151">
        <v>12</v>
      </c>
      <c r="M1919" s="1164">
        <v>20400</v>
      </c>
      <c r="N1919" s="1151">
        <v>1</v>
      </c>
      <c r="O1919" s="1152">
        <v>6</v>
      </c>
      <c r="P1919" s="1180">
        <v>10200</v>
      </c>
    </row>
    <row r="1920" spans="1:16" x14ac:dyDescent="0.2">
      <c r="A1920" s="1179" t="s">
        <v>3949</v>
      </c>
      <c r="B1920" s="1149" t="s">
        <v>13070</v>
      </c>
      <c r="C1920" s="1149" t="s">
        <v>65</v>
      </c>
      <c r="D1920" s="1150" t="s">
        <v>7053</v>
      </c>
      <c r="E1920" s="1164">
        <v>1700</v>
      </c>
      <c r="F1920" s="1151" t="s">
        <v>8935</v>
      </c>
      <c r="G1920" s="759" t="s">
        <v>8936</v>
      </c>
      <c r="H1920" s="1021" t="s">
        <v>7246</v>
      </c>
      <c r="I1920" s="1021" t="s">
        <v>4287</v>
      </c>
      <c r="J1920" s="1150" t="s">
        <v>7247</v>
      </c>
      <c r="K1920" s="1152">
        <v>2</v>
      </c>
      <c r="L1920" s="1151">
        <v>10</v>
      </c>
      <c r="M1920" s="1164">
        <v>17000</v>
      </c>
      <c r="N1920" s="1151"/>
      <c r="O1920" s="1152"/>
      <c r="P1920" s="1180"/>
    </row>
    <row r="1921" spans="1:16" x14ac:dyDescent="0.2">
      <c r="A1921" s="1179" t="s">
        <v>3949</v>
      </c>
      <c r="B1921" s="1149" t="s">
        <v>13070</v>
      </c>
      <c r="C1921" s="1149" t="s">
        <v>65</v>
      </c>
      <c r="D1921" s="1150" t="s">
        <v>7040</v>
      </c>
      <c r="E1921" s="1164">
        <v>2200</v>
      </c>
      <c r="F1921" s="1151" t="s">
        <v>8937</v>
      </c>
      <c r="G1921" s="759" t="s">
        <v>8938</v>
      </c>
      <c r="H1921" s="1021" t="s">
        <v>4267</v>
      </c>
      <c r="I1921" s="1021" t="s">
        <v>4287</v>
      </c>
      <c r="J1921" s="1150" t="s">
        <v>4838</v>
      </c>
      <c r="K1921" s="1152">
        <v>2</v>
      </c>
      <c r="L1921" s="1151">
        <v>12</v>
      </c>
      <c r="M1921" s="1164">
        <v>26400</v>
      </c>
      <c r="N1921" s="1151">
        <v>1</v>
      </c>
      <c r="O1921" s="1152">
        <v>6</v>
      </c>
      <c r="P1921" s="1180">
        <v>13200</v>
      </c>
    </row>
    <row r="1922" spans="1:16" ht="22.5" x14ac:dyDescent="0.2">
      <c r="A1922" s="1179" t="s">
        <v>3949</v>
      </c>
      <c r="B1922" s="1149" t="s">
        <v>13070</v>
      </c>
      <c r="C1922" s="1149" t="s">
        <v>65</v>
      </c>
      <c r="D1922" s="1150" t="s">
        <v>7228</v>
      </c>
      <c r="E1922" s="1164">
        <v>1900</v>
      </c>
      <c r="F1922" s="1151" t="s">
        <v>8939</v>
      </c>
      <c r="G1922" s="759" t="s">
        <v>8940</v>
      </c>
      <c r="H1922" s="1021" t="s">
        <v>4470</v>
      </c>
      <c r="I1922" s="1021" t="s">
        <v>4287</v>
      </c>
      <c r="J1922" s="1150" t="s">
        <v>7586</v>
      </c>
      <c r="K1922" s="1152">
        <v>2</v>
      </c>
      <c r="L1922" s="1151">
        <v>12</v>
      </c>
      <c r="M1922" s="1164">
        <v>22800</v>
      </c>
      <c r="N1922" s="1151">
        <v>1</v>
      </c>
      <c r="O1922" s="1152">
        <v>6</v>
      </c>
      <c r="P1922" s="1180">
        <v>11400</v>
      </c>
    </row>
    <row r="1923" spans="1:16" ht="22.5" x14ac:dyDescent="0.2">
      <c r="A1923" s="1179" t="s">
        <v>3949</v>
      </c>
      <c r="B1923" s="1149" t="s">
        <v>13070</v>
      </c>
      <c r="C1923" s="1149" t="s">
        <v>65</v>
      </c>
      <c r="D1923" s="1150" t="s">
        <v>8941</v>
      </c>
      <c r="E1923" s="1164">
        <v>3400</v>
      </c>
      <c r="F1923" s="1151" t="s">
        <v>8942</v>
      </c>
      <c r="G1923" s="759" t="s">
        <v>8943</v>
      </c>
      <c r="H1923" s="1021" t="s">
        <v>7286</v>
      </c>
      <c r="I1923" s="1021" t="s">
        <v>7315</v>
      </c>
      <c r="J1923" s="1150" t="s">
        <v>8944</v>
      </c>
      <c r="K1923" s="1152">
        <v>2</v>
      </c>
      <c r="L1923" s="1151">
        <v>12</v>
      </c>
      <c r="M1923" s="1164">
        <v>40800</v>
      </c>
      <c r="N1923" s="1151">
        <v>1</v>
      </c>
      <c r="O1923" s="1152">
        <v>6</v>
      </c>
      <c r="P1923" s="1180">
        <v>20400</v>
      </c>
    </row>
    <row r="1924" spans="1:16" x14ac:dyDescent="0.2">
      <c r="A1924" s="1179" t="s">
        <v>3949</v>
      </c>
      <c r="B1924" s="1149" t="s">
        <v>13070</v>
      </c>
      <c r="C1924" s="1149" t="s">
        <v>65</v>
      </c>
      <c r="D1924" s="1150" t="s">
        <v>7136</v>
      </c>
      <c r="E1924" s="1164">
        <v>1600</v>
      </c>
      <c r="F1924" s="1151" t="s">
        <v>8945</v>
      </c>
      <c r="G1924" s="759" t="s">
        <v>8946</v>
      </c>
      <c r="H1924" s="1021" t="s">
        <v>22</v>
      </c>
      <c r="I1924" s="1021" t="s">
        <v>22</v>
      </c>
      <c r="J1924" s="1150" t="s">
        <v>22</v>
      </c>
      <c r="K1924" s="1152">
        <v>2</v>
      </c>
      <c r="L1924" s="1151">
        <v>12</v>
      </c>
      <c r="M1924" s="1164">
        <v>19200</v>
      </c>
      <c r="N1924" s="1151">
        <v>1</v>
      </c>
      <c r="O1924" s="1152">
        <v>6</v>
      </c>
      <c r="P1924" s="1180">
        <v>9600</v>
      </c>
    </row>
    <row r="1925" spans="1:16" ht="22.5" x14ac:dyDescent="0.2">
      <c r="A1925" s="1179" t="s">
        <v>3949</v>
      </c>
      <c r="B1925" s="1149" t="s">
        <v>13070</v>
      </c>
      <c r="C1925" s="1149" t="s">
        <v>65</v>
      </c>
      <c r="D1925" s="1150" t="s">
        <v>7013</v>
      </c>
      <c r="E1925" s="1164">
        <v>1700</v>
      </c>
      <c r="F1925" s="1151" t="s">
        <v>8947</v>
      </c>
      <c r="G1925" s="759" t="s">
        <v>8948</v>
      </c>
      <c r="H1925" s="1021" t="s">
        <v>7573</v>
      </c>
      <c r="I1925" s="1021" t="s">
        <v>4274</v>
      </c>
      <c r="J1925" s="1150" t="s">
        <v>4676</v>
      </c>
      <c r="K1925" s="1152">
        <v>2</v>
      </c>
      <c r="L1925" s="1151">
        <v>12</v>
      </c>
      <c r="M1925" s="1164">
        <v>20400</v>
      </c>
      <c r="N1925" s="1151">
        <v>1</v>
      </c>
      <c r="O1925" s="1152">
        <v>6</v>
      </c>
      <c r="P1925" s="1180">
        <v>10200</v>
      </c>
    </row>
    <row r="1926" spans="1:16" x14ac:dyDescent="0.2">
      <c r="A1926" s="1179" t="s">
        <v>3949</v>
      </c>
      <c r="B1926" s="1149" t="s">
        <v>13070</v>
      </c>
      <c r="C1926" s="1149" t="s">
        <v>65</v>
      </c>
      <c r="D1926" s="1150" t="s">
        <v>8806</v>
      </c>
      <c r="E1926" s="1164">
        <v>3400</v>
      </c>
      <c r="F1926" s="1151" t="s">
        <v>8949</v>
      </c>
      <c r="G1926" s="759" t="s">
        <v>8950</v>
      </c>
      <c r="H1926" s="1021" t="s">
        <v>4267</v>
      </c>
      <c r="I1926" s="1021" t="s">
        <v>4287</v>
      </c>
      <c r="J1926" s="1150" t="s">
        <v>4838</v>
      </c>
      <c r="K1926" s="1152">
        <v>2</v>
      </c>
      <c r="L1926" s="1151">
        <v>12</v>
      </c>
      <c r="M1926" s="1164">
        <v>40800</v>
      </c>
      <c r="N1926" s="1151">
        <v>1</v>
      </c>
      <c r="O1926" s="1152">
        <v>6</v>
      </c>
      <c r="P1926" s="1180">
        <v>20400</v>
      </c>
    </row>
    <row r="1927" spans="1:16" x14ac:dyDescent="0.2">
      <c r="A1927" s="1179" t="s">
        <v>3949</v>
      </c>
      <c r="B1927" s="1149" t="s">
        <v>13070</v>
      </c>
      <c r="C1927" s="1149" t="s">
        <v>65</v>
      </c>
      <c r="D1927" s="1150" t="s">
        <v>7013</v>
      </c>
      <c r="E1927" s="1164">
        <v>1700</v>
      </c>
      <c r="F1927" s="1151" t="s">
        <v>8951</v>
      </c>
      <c r="G1927" s="759" t="s">
        <v>8952</v>
      </c>
      <c r="H1927" s="1021" t="s">
        <v>7166</v>
      </c>
      <c r="I1927" s="1021" t="s">
        <v>7025</v>
      </c>
      <c r="J1927" s="1150" t="s">
        <v>4877</v>
      </c>
      <c r="K1927" s="1152">
        <v>4</v>
      </c>
      <c r="L1927" s="1151">
        <v>12</v>
      </c>
      <c r="M1927" s="1164">
        <v>20400</v>
      </c>
      <c r="N1927" s="1151">
        <v>1</v>
      </c>
      <c r="O1927" s="1152">
        <v>6</v>
      </c>
      <c r="P1927" s="1180">
        <v>10200</v>
      </c>
    </row>
    <row r="1928" spans="1:16" x14ac:dyDescent="0.2">
      <c r="A1928" s="1179" t="s">
        <v>3949</v>
      </c>
      <c r="B1928" s="1149" t="s">
        <v>13070</v>
      </c>
      <c r="C1928" s="1149" t="s">
        <v>65</v>
      </c>
      <c r="D1928" s="1150" t="s">
        <v>7013</v>
      </c>
      <c r="E1928" s="1164">
        <v>1700</v>
      </c>
      <c r="F1928" s="1151" t="s">
        <v>8953</v>
      </c>
      <c r="G1928" s="759" t="s">
        <v>8954</v>
      </c>
      <c r="H1928" s="1021" t="s">
        <v>7091</v>
      </c>
      <c r="I1928" s="1021" t="s">
        <v>4287</v>
      </c>
      <c r="J1928" s="1150" t="s">
        <v>7817</v>
      </c>
      <c r="K1928" s="1152">
        <v>4</v>
      </c>
      <c r="L1928" s="1151">
        <v>12</v>
      </c>
      <c r="M1928" s="1164">
        <v>20400</v>
      </c>
      <c r="N1928" s="1151">
        <v>1</v>
      </c>
      <c r="O1928" s="1152">
        <v>6</v>
      </c>
      <c r="P1928" s="1180">
        <v>10200</v>
      </c>
    </row>
    <row r="1929" spans="1:16" x14ac:dyDescent="0.2">
      <c r="A1929" s="1179" t="s">
        <v>3949</v>
      </c>
      <c r="B1929" s="1149" t="s">
        <v>13070</v>
      </c>
      <c r="C1929" s="1149" t="s">
        <v>65</v>
      </c>
      <c r="D1929" s="1150" t="s">
        <v>4839</v>
      </c>
      <c r="E1929" s="1164">
        <v>1800</v>
      </c>
      <c r="F1929" s="1151" t="s">
        <v>8955</v>
      </c>
      <c r="G1929" s="759" t="s">
        <v>8956</v>
      </c>
      <c r="H1929" s="1021" t="s">
        <v>4839</v>
      </c>
      <c r="I1929" s="1021" t="s">
        <v>4287</v>
      </c>
      <c r="J1929" s="1150" t="s">
        <v>4839</v>
      </c>
      <c r="K1929" s="1152">
        <v>2</v>
      </c>
      <c r="L1929" s="1151">
        <v>12</v>
      </c>
      <c r="M1929" s="1164">
        <v>21600</v>
      </c>
      <c r="N1929" s="1151">
        <v>1</v>
      </c>
      <c r="O1929" s="1152">
        <v>6</v>
      </c>
      <c r="P1929" s="1180">
        <v>10800</v>
      </c>
    </row>
    <row r="1930" spans="1:16" x14ac:dyDescent="0.2">
      <c r="A1930" s="1179" t="s">
        <v>3949</v>
      </c>
      <c r="B1930" s="1149" t="s">
        <v>13070</v>
      </c>
      <c r="C1930" s="1149" t="s">
        <v>65</v>
      </c>
      <c r="D1930" s="1150" t="s">
        <v>7048</v>
      </c>
      <c r="E1930" s="1164">
        <v>1900</v>
      </c>
      <c r="F1930" s="1151" t="s">
        <v>8957</v>
      </c>
      <c r="G1930" s="759" t="s">
        <v>8958</v>
      </c>
      <c r="H1930" s="1021" t="s">
        <v>4452</v>
      </c>
      <c r="I1930" s="1021" t="s">
        <v>4309</v>
      </c>
      <c r="J1930" s="1150" t="s">
        <v>4662</v>
      </c>
      <c r="K1930" s="1152">
        <v>4</v>
      </c>
      <c r="L1930" s="1151">
        <v>12</v>
      </c>
      <c r="M1930" s="1164">
        <v>18936.66</v>
      </c>
      <c r="N1930" s="1151">
        <v>1</v>
      </c>
      <c r="O1930" s="1152">
        <v>6</v>
      </c>
      <c r="P1930" s="1180">
        <v>11020</v>
      </c>
    </row>
    <row r="1931" spans="1:16" x14ac:dyDescent="0.2">
      <c r="A1931" s="1179" t="s">
        <v>3949</v>
      </c>
      <c r="B1931" s="1149" t="s">
        <v>13070</v>
      </c>
      <c r="C1931" s="1149" t="s">
        <v>65</v>
      </c>
      <c r="D1931" s="1150" t="s">
        <v>7053</v>
      </c>
      <c r="E1931" s="1164">
        <v>1700</v>
      </c>
      <c r="F1931" s="1151" t="s">
        <v>8959</v>
      </c>
      <c r="G1931" s="759" t="s">
        <v>8960</v>
      </c>
      <c r="H1931" s="1021" t="s">
        <v>7047</v>
      </c>
      <c r="I1931" s="1021" t="s">
        <v>4287</v>
      </c>
      <c r="J1931" s="1150" t="s">
        <v>7047</v>
      </c>
      <c r="K1931" s="1152">
        <v>2</v>
      </c>
      <c r="L1931" s="1151">
        <v>12</v>
      </c>
      <c r="M1931" s="1164">
        <v>20400</v>
      </c>
      <c r="N1931" s="1151">
        <v>1</v>
      </c>
      <c r="O1931" s="1152">
        <v>5</v>
      </c>
      <c r="P1931" s="1180">
        <v>8500</v>
      </c>
    </row>
    <row r="1932" spans="1:16" x14ac:dyDescent="0.2">
      <c r="A1932" s="1179" t="s">
        <v>3949</v>
      </c>
      <c r="B1932" s="1149" t="s">
        <v>13070</v>
      </c>
      <c r="C1932" s="1149" t="s">
        <v>65</v>
      </c>
      <c r="D1932" s="1150" t="s">
        <v>7026</v>
      </c>
      <c r="E1932" s="1164">
        <v>1600</v>
      </c>
      <c r="F1932" s="1151" t="s">
        <v>8961</v>
      </c>
      <c r="G1932" s="759" t="s">
        <v>8962</v>
      </c>
      <c r="H1932" s="1021" t="s">
        <v>22</v>
      </c>
      <c r="I1932" s="1021" t="s">
        <v>22</v>
      </c>
      <c r="J1932" s="1150" t="s">
        <v>22</v>
      </c>
      <c r="K1932" s="1152">
        <v>3</v>
      </c>
      <c r="L1932" s="1151">
        <v>12</v>
      </c>
      <c r="M1932" s="1164">
        <v>19200</v>
      </c>
      <c r="N1932" s="1151">
        <v>1</v>
      </c>
      <c r="O1932" s="1152">
        <v>6</v>
      </c>
      <c r="P1932" s="1180">
        <v>9600</v>
      </c>
    </row>
    <row r="1933" spans="1:16" x14ac:dyDescent="0.2">
      <c r="A1933" s="1179" t="s">
        <v>3949</v>
      </c>
      <c r="B1933" s="1149" t="s">
        <v>13070</v>
      </c>
      <c r="C1933" s="1149" t="s">
        <v>65</v>
      </c>
      <c r="D1933" s="1150" t="s">
        <v>7228</v>
      </c>
      <c r="E1933" s="1164">
        <v>1900</v>
      </c>
      <c r="F1933" s="1151" t="s">
        <v>8963</v>
      </c>
      <c r="G1933" s="759" t="s">
        <v>8964</v>
      </c>
      <c r="H1933" s="1021" t="s">
        <v>8204</v>
      </c>
      <c r="I1933" s="1021" t="s">
        <v>4274</v>
      </c>
      <c r="J1933" s="1150" t="s">
        <v>8965</v>
      </c>
      <c r="K1933" s="1152">
        <v>2</v>
      </c>
      <c r="L1933" s="1151">
        <v>12</v>
      </c>
      <c r="M1933" s="1164">
        <v>22800</v>
      </c>
      <c r="N1933" s="1151">
        <v>1</v>
      </c>
      <c r="O1933" s="1152">
        <v>6</v>
      </c>
      <c r="P1933" s="1180">
        <v>11400</v>
      </c>
    </row>
    <row r="1934" spans="1:16" ht="22.5" x14ac:dyDescent="0.2">
      <c r="A1934" s="1179" t="s">
        <v>3949</v>
      </c>
      <c r="B1934" s="1149" t="s">
        <v>13070</v>
      </c>
      <c r="C1934" s="1149" t="s">
        <v>65</v>
      </c>
      <c r="D1934" s="1150" t="s">
        <v>8434</v>
      </c>
      <c r="E1934" s="1164">
        <v>2500</v>
      </c>
      <c r="F1934" s="1151" t="s">
        <v>8966</v>
      </c>
      <c r="G1934" s="759" t="s">
        <v>8967</v>
      </c>
      <c r="H1934" s="1021" t="s">
        <v>8968</v>
      </c>
      <c r="I1934" s="1021" t="s">
        <v>7159</v>
      </c>
      <c r="J1934" s="1150" t="s">
        <v>8968</v>
      </c>
      <c r="K1934" s="1152">
        <v>2</v>
      </c>
      <c r="L1934" s="1151">
        <v>12</v>
      </c>
      <c r="M1934" s="1164">
        <v>30000</v>
      </c>
      <c r="N1934" s="1151">
        <v>1</v>
      </c>
      <c r="O1934" s="1152">
        <v>6</v>
      </c>
      <c r="P1934" s="1180">
        <v>15000</v>
      </c>
    </row>
    <row r="1935" spans="1:16" x14ac:dyDescent="0.2">
      <c r="A1935" s="1179" t="s">
        <v>3949</v>
      </c>
      <c r="B1935" s="1149" t="s">
        <v>13070</v>
      </c>
      <c r="C1935" s="1149" t="s">
        <v>65</v>
      </c>
      <c r="D1935" s="1150" t="s">
        <v>7013</v>
      </c>
      <c r="E1935" s="1164">
        <v>1700</v>
      </c>
      <c r="F1935" s="1151" t="s">
        <v>8969</v>
      </c>
      <c r="G1935" s="759" t="s">
        <v>8970</v>
      </c>
      <c r="H1935" s="1021" t="s">
        <v>7191</v>
      </c>
      <c r="I1935" s="1021" t="s">
        <v>4287</v>
      </c>
      <c r="J1935" s="1150" t="s">
        <v>7191</v>
      </c>
      <c r="K1935" s="1152">
        <v>2</v>
      </c>
      <c r="L1935" s="1151">
        <v>12</v>
      </c>
      <c r="M1935" s="1164">
        <v>20400</v>
      </c>
      <c r="N1935" s="1151">
        <v>1</v>
      </c>
      <c r="O1935" s="1152">
        <v>6</v>
      </c>
      <c r="P1935" s="1180">
        <v>10200</v>
      </c>
    </row>
    <row r="1936" spans="1:16" x14ac:dyDescent="0.2">
      <c r="A1936" s="1179" t="s">
        <v>3949</v>
      </c>
      <c r="B1936" s="1149" t="s">
        <v>13070</v>
      </c>
      <c r="C1936" s="1149" t="s">
        <v>65</v>
      </c>
      <c r="D1936" s="1150" t="s">
        <v>8971</v>
      </c>
      <c r="E1936" s="1164">
        <v>1800</v>
      </c>
      <c r="F1936" s="1151" t="s">
        <v>8972</v>
      </c>
      <c r="G1936" s="759" t="s">
        <v>8973</v>
      </c>
      <c r="H1936" s="1021" t="s">
        <v>4239</v>
      </c>
      <c r="I1936" s="1021" t="s">
        <v>4287</v>
      </c>
      <c r="J1936" s="1150" t="s">
        <v>4235</v>
      </c>
      <c r="K1936" s="1152">
        <v>1</v>
      </c>
      <c r="L1936" s="1151">
        <v>1</v>
      </c>
      <c r="M1936" s="1164">
        <v>1800</v>
      </c>
      <c r="N1936" s="1151"/>
      <c r="O1936" s="1152"/>
      <c r="P1936" s="1180"/>
    </row>
    <row r="1937" spans="1:16" ht="22.5" x14ac:dyDescent="0.2">
      <c r="A1937" s="1179" t="s">
        <v>3949</v>
      </c>
      <c r="B1937" s="1149" t="s">
        <v>13070</v>
      </c>
      <c r="C1937" s="1149" t="s">
        <v>65</v>
      </c>
      <c r="D1937" s="1150" t="s">
        <v>7063</v>
      </c>
      <c r="E1937" s="1164">
        <v>2100</v>
      </c>
      <c r="F1937" s="1151" t="s">
        <v>8974</v>
      </c>
      <c r="G1937" s="759" t="s">
        <v>8975</v>
      </c>
      <c r="H1937" s="1021" t="s">
        <v>4337</v>
      </c>
      <c r="I1937" s="1021" t="s">
        <v>7159</v>
      </c>
      <c r="J1937" s="1150" t="s">
        <v>4337</v>
      </c>
      <c r="K1937" s="1152">
        <v>2</v>
      </c>
      <c r="L1937" s="1151">
        <v>12</v>
      </c>
      <c r="M1937" s="1164">
        <v>23940</v>
      </c>
      <c r="N1937" s="1151">
        <v>1</v>
      </c>
      <c r="O1937" s="1152">
        <v>6</v>
      </c>
      <c r="P1937" s="1180">
        <v>12600</v>
      </c>
    </row>
    <row r="1938" spans="1:16" x14ac:dyDescent="0.2">
      <c r="A1938" s="1179" t="s">
        <v>3949</v>
      </c>
      <c r="B1938" s="1149" t="s">
        <v>13070</v>
      </c>
      <c r="C1938" s="1149" t="s">
        <v>65</v>
      </c>
      <c r="D1938" s="1150" t="s">
        <v>7013</v>
      </c>
      <c r="E1938" s="1164">
        <v>1700</v>
      </c>
      <c r="F1938" s="1151" t="s">
        <v>8976</v>
      </c>
      <c r="G1938" s="759" t="s">
        <v>8977</v>
      </c>
      <c r="H1938" s="1021" t="s">
        <v>7246</v>
      </c>
      <c r="I1938" s="1021" t="s">
        <v>4287</v>
      </c>
      <c r="J1938" s="1150" t="s">
        <v>7247</v>
      </c>
      <c r="K1938" s="1152">
        <v>4</v>
      </c>
      <c r="L1938" s="1151">
        <v>12</v>
      </c>
      <c r="M1938" s="1164">
        <v>20400</v>
      </c>
      <c r="N1938" s="1151">
        <v>1</v>
      </c>
      <c r="O1938" s="1152">
        <v>6</v>
      </c>
      <c r="P1938" s="1180">
        <v>10200</v>
      </c>
    </row>
    <row r="1939" spans="1:16" ht="22.5" x14ac:dyDescent="0.2">
      <c r="A1939" s="1179" t="s">
        <v>3949</v>
      </c>
      <c r="B1939" s="1149" t="s">
        <v>13070</v>
      </c>
      <c r="C1939" s="1149" t="s">
        <v>65</v>
      </c>
      <c r="D1939" s="1150" t="s">
        <v>7153</v>
      </c>
      <c r="E1939" s="1164">
        <v>1750</v>
      </c>
      <c r="F1939" s="1151" t="s">
        <v>8978</v>
      </c>
      <c r="G1939" s="759" t="s">
        <v>8979</v>
      </c>
      <c r="H1939" s="1021" t="s">
        <v>7047</v>
      </c>
      <c r="I1939" s="1021" t="s">
        <v>4274</v>
      </c>
      <c r="J1939" s="1150" t="s">
        <v>8980</v>
      </c>
      <c r="K1939" s="1152">
        <v>2</v>
      </c>
      <c r="L1939" s="1151">
        <v>12</v>
      </c>
      <c r="M1939" s="1164">
        <v>21000</v>
      </c>
      <c r="N1939" s="1151">
        <v>1</v>
      </c>
      <c r="O1939" s="1152">
        <v>6</v>
      </c>
      <c r="P1939" s="1180">
        <v>10500</v>
      </c>
    </row>
    <row r="1940" spans="1:16" x14ac:dyDescent="0.2">
      <c r="A1940" s="1179" t="s">
        <v>3949</v>
      </c>
      <c r="B1940" s="1149" t="s">
        <v>13070</v>
      </c>
      <c r="C1940" s="1149" t="s">
        <v>65</v>
      </c>
      <c r="D1940" s="1150" t="s">
        <v>7990</v>
      </c>
      <c r="E1940" s="1164">
        <v>1900</v>
      </c>
      <c r="F1940" s="1151" t="s">
        <v>8981</v>
      </c>
      <c r="G1940" s="759" t="s">
        <v>8982</v>
      </c>
      <c r="H1940" s="1021" t="s">
        <v>8983</v>
      </c>
      <c r="I1940" s="1021" t="s">
        <v>4274</v>
      </c>
      <c r="J1940" s="1150" t="s">
        <v>8983</v>
      </c>
      <c r="K1940" s="1152">
        <v>2</v>
      </c>
      <c r="L1940" s="1151">
        <v>12</v>
      </c>
      <c r="M1940" s="1164">
        <v>22800</v>
      </c>
      <c r="N1940" s="1151">
        <v>1</v>
      </c>
      <c r="O1940" s="1152">
        <v>6</v>
      </c>
      <c r="P1940" s="1180">
        <v>11400</v>
      </c>
    </row>
    <row r="1941" spans="1:16" ht="22.5" x14ac:dyDescent="0.2">
      <c r="A1941" s="1179" t="s">
        <v>3949</v>
      </c>
      <c r="B1941" s="1149" t="s">
        <v>13070</v>
      </c>
      <c r="C1941" s="1149" t="s">
        <v>65</v>
      </c>
      <c r="D1941" s="1150" t="s">
        <v>7013</v>
      </c>
      <c r="E1941" s="1164">
        <v>1700</v>
      </c>
      <c r="F1941" s="1151" t="s">
        <v>8984</v>
      </c>
      <c r="G1941" s="759" t="s">
        <v>8985</v>
      </c>
      <c r="H1941" s="1021" t="s">
        <v>4470</v>
      </c>
      <c r="I1941" s="1021" t="s">
        <v>4287</v>
      </c>
      <c r="J1941" s="1150" t="s">
        <v>4470</v>
      </c>
      <c r="K1941" s="1152">
        <v>2</v>
      </c>
      <c r="L1941" s="1151">
        <v>12</v>
      </c>
      <c r="M1941" s="1164">
        <v>20400</v>
      </c>
      <c r="N1941" s="1151">
        <v>1</v>
      </c>
      <c r="O1941" s="1152">
        <v>6</v>
      </c>
      <c r="P1941" s="1180">
        <v>10200</v>
      </c>
    </row>
    <row r="1942" spans="1:16" ht="22.5" x14ac:dyDescent="0.2">
      <c r="A1942" s="1179" t="s">
        <v>3949</v>
      </c>
      <c r="B1942" s="1149" t="s">
        <v>13070</v>
      </c>
      <c r="C1942" s="1149" t="s">
        <v>65</v>
      </c>
      <c r="D1942" s="1150" t="s">
        <v>7013</v>
      </c>
      <c r="E1942" s="1164">
        <v>1700</v>
      </c>
      <c r="F1942" s="1151" t="s">
        <v>8986</v>
      </c>
      <c r="G1942" s="759" t="s">
        <v>8987</v>
      </c>
      <c r="H1942" s="1021" t="s">
        <v>8988</v>
      </c>
      <c r="I1942" s="1021" t="s">
        <v>4274</v>
      </c>
      <c r="J1942" s="1150" t="s">
        <v>4235</v>
      </c>
      <c r="K1942" s="1152">
        <v>2</v>
      </c>
      <c r="L1942" s="1151">
        <v>12</v>
      </c>
      <c r="M1942" s="1164">
        <v>19606.66</v>
      </c>
      <c r="N1942" s="1151">
        <v>1</v>
      </c>
      <c r="O1942" s="1152">
        <v>6</v>
      </c>
      <c r="P1942" s="1180">
        <v>10200</v>
      </c>
    </row>
    <row r="1943" spans="1:16" x14ac:dyDescent="0.2">
      <c r="A1943" s="1179" t="s">
        <v>3949</v>
      </c>
      <c r="B1943" s="1149" t="s">
        <v>13070</v>
      </c>
      <c r="C1943" s="1149" t="s">
        <v>65</v>
      </c>
      <c r="D1943" s="1150" t="s">
        <v>8131</v>
      </c>
      <c r="E1943" s="1164">
        <v>2900</v>
      </c>
      <c r="F1943" s="1151" t="s">
        <v>8989</v>
      </c>
      <c r="G1943" s="759" t="s">
        <v>8990</v>
      </c>
      <c r="H1943" s="1021" t="s">
        <v>4226</v>
      </c>
      <c r="I1943" s="1021" t="s">
        <v>4287</v>
      </c>
      <c r="J1943" s="1150" t="s">
        <v>4226</v>
      </c>
      <c r="K1943" s="1152">
        <v>2</v>
      </c>
      <c r="L1943" s="1151">
        <v>12</v>
      </c>
      <c r="M1943" s="1164">
        <v>34800</v>
      </c>
      <c r="N1943" s="1151">
        <v>1</v>
      </c>
      <c r="O1943" s="1152">
        <v>6</v>
      </c>
      <c r="P1943" s="1180">
        <v>17400</v>
      </c>
    </row>
    <row r="1944" spans="1:16" x14ac:dyDescent="0.2">
      <c r="A1944" s="1179" t="s">
        <v>3949</v>
      </c>
      <c r="B1944" s="1149" t="s">
        <v>13070</v>
      </c>
      <c r="C1944" s="1149" t="s">
        <v>65</v>
      </c>
      <c r="D1944" s="1150" t="s">
        <v>8991</v>
      </c>
      <c r="E1944" s="1164">
        <v>2500</v>
      </c>
      <c r="F1944" s="1151" t="s">
        <v>8992</v>
      </c>
      <c r="G1944" s="759" t="s">
        <v>8993</v>
      </c>
      <c r="H1944" s="1021" t="s">
        <v>4239</v>
      </c>
      <c r="I1944" s="1021" t="s">
        <v>7159</v>
      </c>
      <c r="J1944" s="1150" t="s">
        <v>4235</v>
      </c>
      <c r="K1944" s="1152">
        <v>2</v>
      </c>
      <c r="L1944" s="1151">
        <v>12</v>
      </c>
      <c r="M1944" s="1164">
        <v>30000</v>
      </c>
      <c r="N1944" s="1151">
        <v>1</v>
      </c>
      <c r="O1944" s="1152">
        <v>2</v>
      </c>
      <c r="P1944" s="1180">
        <v>5000</v>
      </c>
    </row>
    <row r="1945" spans="1:16" x14ac:dyDescent="0.2">
      <c r="A1945" s="1179" t="s">
        <v>3949</v>
      </c>
      <c r="B1945" s="1149" t="s">
        <v>13070</v>
      </c>
      <c r="C1945" s="1149" t="s">
        <v>65</v>
      </c>
      <c r="D1945" s="1150" t="s">
        <v>7013</v>
      </c>
      <c r="E1945" s="1164">
        <v>1700</v>
      </c>
      <c r="F1945" s="1151" t="s">
        <v>8994</v>
      </c>
      <c r="G1945" s="759" t="s">
        <v>8995</v>
      </c>
      <c r="H1945" s="1021" t="s">
        <v>7091</v>
      </c>
      <c r="I1945" s="1021" t="s">
        <v>4287</v>
      </c>
      <c r="J1945" s="1150" t="s">
        <v>6050</v>
      </c>
      <c r="K1945" s="1152">
        <v>2</v>
      </c>
      <c r="L1945" s="1151">
        <v>12</v>
      </c>
      <c r="M1945" s="1164">
        <v>20400</v>
      </c>
      <c r="N1945" s="1151"/>
      <c r="O1945" s="1152"/>
      <c r="P1945" s="1180"/>
    </row>
    <row r="1946" spans="1:16" x14ac:dyDescent="0.2">
      <c r="A1946" s="1179" t="s">
        <v>3949</v>
      </c>
      <c r="B1946" s="1149" t="s">
        <v>13070</v>
      </c>
      <c r="C1946" s="1149" t="s">
        <v>65</v>
      </c>
      <c r="D1946" s="1150" t="s">
        <v>8996</v>
      </c>
      <c r="E1946" s="1164">
        <v>1700</v>
      </c>
      <c r="F1946" s="1151" t="s">
        <v>8997</v>
      </c>
      <c r="G1946" s="759" t="s">
        <v>8998</v>
      </c>
      <c r="H1946" s="1021" t="s">
        <v>7166</v>
      </c>
      <c r="I1946" s="1021" t="s">
        <v>4287</v>
      </c>
      <c r="J1946" s="1150" t="s">
        <v>8999</v>
      </c>
      <c r="K1946" s="1152">
        <v>6</v>
      </c>
      <c r="L1946" s="1151">
        <v>12</v>
      </c>
      <c r="M1946" s="1164">
        <v>20400</v>
      </c>
      <c r="N1946" s="1151">
        <v>1</v>
      </c>
      <c r="O1946" s="1152">
        <v>6</v>
      </c>
      <c r="P1946" s="1180">
        <v>10200</v>
      </c>
    </row>
    <row r="1947" spans="1:16" ht="22.5" x14ac:dyDescent="0.2">
      <c r="A1947" s="1179" t="s">
        <v>3949</v>
      </c>
      <c r="B1947" s="1149" t="s">
        <v>13070</v>
      </c>
      <c r="C1947" s="1149" t="s">
        <v>65</v>
      </c>
      <c r="D1947" s="1150" t="s">
        <v>7085</v>
      </c>
      <c r="E1947" s="1164">
        <v>1600</v>
      </c>
      <c r="F1947" s="1151" t="s">
        <v>9000</v>
      </c>
      <c r="G1947" s="759" t="s">
        <v>9001</v>
      </c>
      <c r="H1947" s="1021" t="s">
        <v>4253</v>
      </c>
      <c r="I1947" s="1021" t="s">
        <v>7233</v>
      </c>
      <c r="J1947" s="1150" t="s">
        <v>9002</v>
      </c>
      <c r="K1947" s="1152">
        <v>2</v>
      </c>
      <c r="L1947" s="1151">
        <v>12</v>
      </c>
      <c r="M1947" s="1164">
        <v>19200</v>
      </c>
      <c r="N1947" s="1151">
        <v>1</v>
      </c>
      <c r="O1947" s="1152">
        <v>6</v>
      </c>
      <c r="P1947" s="1180">
        <v>9600</v>
      </c>
    </row>
    <row r="1948" spans="1:16" x14ac:dyDescent="0.2">
      <c r="A1948" s="1179" t="s">
        <v>3949</v>
      </c>
      <c r="B1948" s="1149" t="s">
        <v>13070</v>
      </c>
      <c r="C1948" s="1149" t="s">
        <v>65</v>
      </c>
      <c r="D1948" s="1150" t="s">
        <v>7037</v>
      </c>
      <c r="E1948" s="1164">
        <v>1850</v>
      </c>
      <c r="F1948" s="1151" t="s">
        <v>9003</v>
      </c>
      <c r="G1948" s="759" t="s">
        <v>9004</v>
      </c>
      <c r="H1948" s="1021" t="s">
        <v>5736</v>
      </c>
      <c r="I1948" s="1021" t="s">
        <v>4287</v>
      </c>
      <c r="J1948" s="1150" t="s">
        <v>8882</v>
      </c>
      <c r="K1948" s="1152">
        <v>2</v>
      </c>
      <c r="L1948" s="1151">
        <v>12</v>
      </c>
      <c r="M1948" s="1164">
        <v>22200</v>
      </c>
      <c r="N1948" s="1151">
        <v>1</v>
      </c>
      <c r="O1948" s="1152">
        <v>6</v>
      </c>
      <c r="P1948" s="1180">
        <v>11100</v>
      </c>
    </row>
    <row r="1949" spans="1:16" x14ac:dyDescent="0.2">
      <c r="A1949" s="1179" t="s">
        <v>3949</v>
      </c>
      <c r="B1949" s="1149" t="s">
        <v>13070</v>
      </c>
      <c r="C1949" s="1149" t="s">
        <v>65</v>
      </c>
      <c r="D1949" s="1150" t="s">
        <v>7153</v>
      </c>
      <c r="E1949" s="1164">
        <v>1750</v>
      </c>
      <c r="F1949" s="1151" t="s">
        <v>9005</v>
      </c>
      <c r="G1949" s="759" t="s">
        <v>9006</v>
      </c>
      <c r="H1949" s="1021" t="s">
        <v>7716</v>
      </c>
      <c r="I1949" s="1021" t="s">
        <v>4287</v>
      </c>
      <c r="J1949" s="1150" t="s">
        <v>4470</v>
      </c>
      <c r="K1949" s="1152">
        <v>2</v>
      </c>
      <c r="L1949" s="1151">
        <v>12</v>
      </c>
      <c r="M1949" s="1164">
        <v>21000</v>
      </c>
      <c r="N1949" s="1151">
        <v>1</v>
      </c>
      <c r="O1949" s="1152">
        <v>6</v>
      </c>
      <c r="P1949" s="1180">
        <v>10500</v>
      </c>
    </row>
    <row r="1950" spans="1:16" ht="33.75" x14ac:dyDescent="0.2">
      <c r="A1950" s="1179" t="s">
        <v>3949</v>
      </c>
      <c r="B1950" s="1149" t="s">
        <v>13070</v>
      </c>
      <c r="C1950" s="1149" t="s">
        <v>65</v>
      </c>
      <c r="D1950" s="1150" t="s">
        <v>7021</v>
      </c>
      <c r="E1950" s="1164">
        <v>1750</v>
      </c>
      <c r="F1950" s="1151" t="s">
        <v>9007</v>
      </c>
      <c r="G1950" s="759" t="s">
        <v>9008</v>
      </c>
      <c r="H1950" s="1021" t="s">
        <v>7088</v>
      </c>
      <c r="I1950" s="1021" t="s">
        <v>4287</v>
      </c>
      <c r="J1950" s="1150" t="s">
        <v>4470</v>
      </c>
      <c r="K1950" s="1152">
        <v>4</v>
      </c>
      <c r="L1950" s="1151">
        <v>12</v>
      </c>
      <c r="M1950" s="1164">
        <v>21000</v>
      </c>
      <c r="N1950" s="1151"/>
      <c r="O1950" s="1152"/>
      <c r="P1950" s="1180"/>
    </row>
    <row r="1951" spans="1:16" x14ac:dyDescent="0.2">
      <c r="A1951" s="1179" t="s">
        <v>3949</v>
      </c>
      <c r="B1951" s="1149" t="s">
        <v>13070</v>
      </c>
      <c r="C1951" s="1149" t="s">
        <v>65</v>
      </c>
      <c r="D1951" s="1150" t="s">
        <v>7040</v>
      </c>
      <c r="E1951" s="1164">
        <v>2200</v>
      </c>
      <c r="F1951" s="1151" t="s">
        <v>9009</v>
      </c>
      <c r="G1951" s="759" t="s">
        <v>9010</v>
      </c>
      <c r="H1951" s="1021" t="s">
        <v>7181</v>
      </c>
      <c r="I1951" s="1021" t="s">
        <v>4287</v>
      </c>
      <c r="J1951" s="1150" t="s">
        <v>7181</v>
      </c>
      <c r="K1951" s="1152">
        <v>2</v>
      </c>
      <c r="L1951" s="1151">
        <v>12</v>
      </c>
      <c r="M1951" s="1164">
        <v>26400</v>
      </c>
      <c r="N1951" s="1151">
        <v>1</v>
      </c>
      <c r="O1951" s="1152">
        <v>6</v>
      </c>
      <c r="P1951" s="1180">
        <v>13200</v>
      </c>
    </row>
    <row r="1952" spans="1:16" ht="22.5" x14ac:dyDescent="0.2">
      <c r="A1952" s="1179" t="s">
        <v>3949</v>
      </c>
      <c r="B1952" s="1149" t="s">
        <v>13070</v>
      </c>
      <c r="C1952" s="1149" t="s">
        <v>65</v>
      </c>
      <c r="D1952" s="1150" t="s">
        <v>7040</v>
      </c>
      <c r="E1952" s="1164">
        <v>2200</v>
      </c>
      <c r="F1952" s="1151" t="s">
        <v>9011</v>
      </c>
      <c r="G1952" s="759" t="s">
        <v>9012</v>
      </c>
      <c r="H1952" s="1021" t="s">
        <v>4534</v>
      </c>
      <c r="I1952" s="1021" t="s">
        <v>4287</v>
      </c>
      <c r="J1952" s="1150" t="s">
        <v>4422</v>
      </c>
      <c r="K1952" s="1152">
        <v>2</v>
      </c>
      <c r="L1952" s="1151">
        <v>12</v>
      </c>
      <c r="M1952" s="1164">
        <v>26400</v>
      </c>
      <c r="N1952" s="1151">
        <v>1</v>
      </c>
      <c r="O1952" s="1152">
        <v>6</v>
      </c>
      <c r="P1952" s="1180">
        <v>13200</v>
      </c>
    </row>
    <row r="1953" spans="1:16" ht="22.5" x14ac:dyDescent="0.2">
      <c r="A1953" s="1179" t="s">
        <v>3949</v>
      </c>
      <c r="B1953" s="1149" t="s">
        <v>13070</v>
      </c>
      <c r="C1953" s="1149" t="s">
        <v>65</v>
      </c>
      <c r="D1953" s="1150" t="s">
        <v>9013</v>
      </c>
      <c r="E1953" s="1164">
        <v>3100</v>
      </c>
      <c r="F1953" s="1151" t="s">
        <v>9014</v>
      </c>
      <c r="G1953" s="759" t="s">
        <v>9015</v>
      </c>
      <c r="H1953" s="1021" t="s">
        <v>7246</v>
      </c>
      <c r="I1953" s="1021" t="s">
        <v>4287</v>
      </c>
      <c r="J1953" s="1150" t="s">
        <v>7246</v>
      </c>
      <c r="K1953" s="1152">
        <v>2</v>
      </c>
      <c r="L1953" s="1151">
        <v>12</v>
      </c>
      <c r="M1953" s="1164">
        <v>37200</v>
      </c>
      <c r="N1953" s="1151">
        <v>1</v>
      </c>
      <c r="O1953" s="1152">
        <v>6</v>
      </c>
      <c r="P1953" s="1180">
        <v>18600</v>
      </c>
    </row>
    <row r="1954" spans="1:16" x14ac:dyDescent="0.2">
      <c r="A1954" s="1179" t="s">
        <v>3949</v>
      </c>
      <c r="B1954" s="1149" t="s">
        <v>13070</v>
      </c>
      <c r="C1954" s="1149" t="s">
        <v>65</v>
      </c>
      <c r="D1954" s="1150" t="s">
        <v>7053</v>
      </c>
      <c r="E1954" s="1164">
        <v>1700</v>
      </c>
      <c r="F1954" s="1151" t="s">
        <v>9016</v>
      </c>
      <c r="G1954" s="759" t="s">
        <v>9017</v>
      </c>
      <c r="H1954" s="1021" t="s">
        <v>4267</v>
      </c>
      <c r="I1954" s="1021" t="s">
        <v>4274</v>
      </c>
      <c r="J1954" s="1150" t="s">
        <v>4267</v>
      </c>
      <c r="K1954" s="1152">
        <v>2</v>
      </c>
      <c r="L1954" s="1151">
        <v>12</v>
      </c>
      <c r="M1954" s="1164">
        <v>20400</v>
      </c>
      <c r="N1954" s="1151">
        <v>1</v>
      </c>
      <c r="O1954" s="1152">
        <v>6</v>
      </c>
      <c r="P1954" s="1180">
        <v>10200</v>
      </c>
    </row>
    <row r="1955" spans="1:16" x14ac:dyDescent="0.2">
      <c r="A1955" s="1179" t="s">
        <v>3949</v>
      </c>
      <c r="B1955" s="1149" t="s">
        <v>13070</v>
      </c>
      <c r="C1955" s="1149" t="s">
        <v>65</v>
      </c>
      <c r="D1955" s="1150" t="s">
        <v>9018</v>
      </c>
      <c r="E1955" s="1164">
        <v>4000</v>
      </c>
      <c r="F1955" s="1151" t="s">
        <v>9019</v>
      </c>
      <c r="G1955" s="759" t="s">
        <v>9020</v>
      </c>
      <c r="H1955" s="1021" t="s">
        <v>7047</v>
      </c>
      <c r="I1955" s="1021" t="s">
        <v>4287</v>
      </c>
      <c r="J1955" s="1150" t="s">
        <v>7170</v>
      </c>
      <c r="K1955" s="1152">
        <v>2</v>
      </c>
      <c r="L1955" s="1151">
        <v>12</v>
      </c>
      <c r="M1955" s="1164">
        <v>48000</v>
      </c>
      <c r="N1955" s="1151">
        <v>1</v>
      </c>
      <c r="O1955" s="1152">
        <v>6</v>
      </c>
      <c r="P1955" s="1180">
        <v>24000</v>
      </c>
    </row>
    <row r="1956" spans="1:16" ht="22.5" x14ac:dyDescent="0.2">
      <c r="A1956" s="1179" t="s">
        <v>3949</v>
      </c>
      <c r="B1956" s="1149" t="s">
        <v>13070</v>
      </c>
      <c r="C1956" s="1149" t="s">
        <v>65</v>
      </c>
      <c r="D1956" s="1150" t="s">
        <v>7063</v>
      </c>
      <c r="E1956" s="1164">
        <v>2100</v>
      </c>
      <c r="F1956" s="1151" t="s">
        <v>9021</v>
      </c>
      <c r="G1956" s="759" t="s">
        <v>9022</v>
      </c>
      <c r="H1956" s="1021" t="s">
        <v>8325</v>
      </c>
      <c r="I1956" s="1021" t="s">
        <v>4274</v>
      </c>
      <c r="J1956" s="1150" t="s">
        <v>9023</v>
      </c>
      <c r="K1956" s="1152">
        <v>2</v>
      </c>
      <c r="L1956" s="1151">
        <v>12</v>
      </c>
      <c r="M1956" s="1164">
        <v>25200</v>
      </c>
      <c r="N1956" s="1151">
        <v>1</v>
      </c>
      <c r="O1956" s="1152">
        <v>6</v>
      </c>
      <c r="P1956" s="1180">
        <v>12600</v>
      </c>
    </row>
    <row r="1957" spans="1:16" ht="33.75" x14ac:dyDescent="0.2">
      <c r="A1957" s="1179" t="s">
        <v>3949</v>
      </c>
      <c r="B1957" s="1149" t="s">
        <v>13070</v>
      </c>
      <c r="C1957" s="1149" t="s">
        <v>65</v>
      </c>
      <c r="D1957" s="1150" t="s">
        <v>7277</v>
      </c>
      <c r="E1957" s="1164">
        <v>2500</v>
      </c>
      <c r="F1957" s="1151" t="s">
        <v>9024</v>
      </c>
      <c r="G1957" s="759" t="s">
        <v>9025</v>
      </c>
      <c r="H1957" s="1021" t="s">
        <v>4239</v>
      </c>
      <c r="I1957" s="1021" t="s">
        <v>4274</v>
      </c>
      <c r="J1957" s="1150" t="s">
        <v>4235</v>
      </c>
      <c r="K1957" s="1152">
        <v>2</v>
      </c>
      <c r="L1957" s="1151">
        <v>12</v>
      </c>
      <c r="M1957" s="1164">
        <v>31416.66</v>
      </c>
      <c r="N1957" s="1151"/>
      <c r="O1957" s="1152"/>
      <c r="P1957" s="1180"/>
    </row>
    <row r="1958" spans="1:16" ht="22.5" x14ac:dyDescent="0.2">
      <c r="A1958" s="1179" t="s">
        <v>3949</v>
      </c>
      <c r="B1958" s="1149" t="s">
        <v>13070</v>
      </c>
      <c r="C1958" s="1149" t="s">
        <v>65</v>
      </c>
      <c r="D1958" s="1150" t="s">
        <v>7441</v>
      </c>
      <c r="E1958" s="1164">
        <v>1900</v>
      </c>
      <c r="F1958" s="1151" t="s">
        <v>9026</v>
      </c>
      <c r="G1958" s="759" t="s">
        <v>9027</v>
      </c>
      <c r="H1958" s="1021" t="s">
        <v>4452</v>
      </c>
      <c r="I1958" s="1021" t="s">
        <v>4274</v>
      </c>
      <c r="J1958" s="1150" t="s">
        <v>4662</v>
      </c>
      <c r="K1958" s="1152">
        <v>2</v>
      </c>
      <c r="L1958" s="1151">
        <v>12</v>
      </c>
      <c r="M1958" s="1164">
        <v>22800</v>
      </c>
      <c r="N1958" s="1151">
        <v>1</v>
      </c>
      <c r="O1958" s="1152">
        <v>6</v>
      </c>
      <c r="P1958" s="1180">
        <v>11400</v>
      </c>
    </row>
    <row r="1959" spans="1:16" x14ac:dyDescent="0.2">
      <c r="A1959" s="1179" t="s">
        <v>3949</v>
      </c>
      <c r="B1959" s="1149" t="s">
        <v>13070</v>
      </c>
      <c r="C1959" s="1149" t="s">
        <v>65</v>
      </c>
      <c r="D1959" s="1150" t="s">
        <v>7228</v>
      </c>
      <c r="E1959" s="1164">
        <v>1900</v>
      </c>
      <c r="F1959" s="1151" t="s">
        <v>9028</v>
      </c>
      <c r="G1959" s="759" t="s">
        <v>9029</v>
      </c>
      <c r="H1959" s="1021" t="s">
        <v>4267</v>
      </c>
      <c r="I1959" s="1021" t="s">
        <v>4274</v>
      </c>
      <c r="J1959" s="1150" t="s">
        <v>9030</v>
      </c>
      <c r="K1959" s="1152">
        <v>2</v>
      </c>
      <c r="L1959" s="1151">
        <v>12</v>
      </c>
      <c r="M1959" s="1164">
        <v>22800</v>
      </c>
      <c r="N1959" s="1151">
        <v>1</v>
      </c>
      <c r="O1959" s="1152">
        <v>6</v>
      </c>
      <c r="P1959" s="1180">
        <v>11400</v>
      </c>
    </row>
    <row r="1960" spans="1:16" x14ac:dyDescent="0.2">
      <c r="A1960" s="1179" t="s">
        <v>3949</v>
      </c>
      <c r="B1960" s="1149" t="s">
        <v>13070</v>
      </c>
      <c r="C1960" s="1149" t="s">
        <v>65</v>
      </c>
      <c r="D1960" s="1150" t="s">
        <v>9031</v>
      </c>
      <c r="E1960" s="1164">
        <v>3200</v>
      </c>
      <c r="F1960" s="1151" t="s">
        <v>9032</v>
      </c>
      <c r="G1960" s="759" t="s">
        <v>9033</v>
      </c>
      <c r="H1960" s="1021" t="s">
        <v>4337</v>
      </c>
      <c r="I1960" s="1021" t="s">
        <v>4287</v>
      </c>
      <c r="J1960" s="1150" t="s">
        <v>9034</v>
      </c>
      <c r="K1960" s="1152">
        <v>2</v>
      </c>
      <c r="L1960" s="1151">
        <v>12</v>
      </c>
      <c r="M1960" s="1164">
        <v>38400</v>
      </c>
      <c r="N1960" s="1151">
        <v>1</v>
      </c>
      <c r="O1960" s="1152">
        <v>6</v>
      </c>
      <c r="P1960" s="1180">
        <v>19200</v>
      </c>
    </row>
    <row r="1961" spans="1:16" x14ac:dyDescent="0.2">
      <c r="A1961" s="1179" t="s">
        <v>3949</v>
      </c>
      <c r="B1961" s="1149" t="s">
        <v>13070</v>
      </c>
      <c r="C1961" s="1149" t="s">
        <v>65</v>
      </c>
      <c r="D1961" s="1150" t="s">
        <v>7026</v>
      </c>
      <c r="E1961" s="1164">
        <v>1600</v>
      </c>
      <c r="F1961" s="1151" t="s">
        <v>9035</v>
      </c>
      <c r="G1961" s="759" t="s">
        <v>9036</v>
      </c>
      <c r="H1961" s="1021" t="s">
        <v>22</v>
      </c>
      <c r="I1961" s="1021" t="s">
        <v>22</v>
      </c>
      <c r="J1961" s="1150" t="s">
        <v>22</v>
      </c>
      <c r="K1961" s="1152">
        <v>2</v>
      </c>
      <c r="L1961" s="1151">
        <v>12</v>
      </c>
      <c r="M1961" s="1164">
        <v>19200</v>
      </c>
      <c r="N1961" s="1151">
        <v>1</v>
      </c>
      <c r="O1961" s="1152">
        <v>6</v>
      </c>
      <c r="P1961" s="1180">
        <v>9600</v>
      </c>
    </row>
    <row r="1962" spans="1:16" x14ac:dyDescent="0.2">
      <c r="A1962" s="1179" t="s">
        <v>3949</v>
      </c>
      <c r="B1962" s="1149" t="s">
        <v>13070</v>
      </c>
      <c r="C1962" s="1149" t="s">
        <v>65</v>
      </c>
      <c r="D1962" s="1150" t="s">
        <v>9031</v>
      </c>
      <c r="E1962" s="1164">
        <v>3200</v>
      </c>
      <c r="F1962" s="1151" t="s">
        <v>9037</v>
      </c>
      <c r="G1962" s="759" t="s">
        <v>9038</v>
      </c>
      <c r="H1962" s="1021" t="s">
        <v>4337</v>
      </c>
      <c r="I1962" s="1021" t="s">
        <v>4287</v>
      </c>
      <c r="J1962" s="1150" t="s">
        <v>4459</v>
      </c>
      <c r="K1962" s="1152">
        <v>2</v>
      </c>
      <c r="L1962" s="1151">
        <v>12</v>
      </c>
      <c r="M1962" s="1164">
        <v>38400</v>
      </c>
      <c r="N1962" s="1151">
        <v>1</v>
      </c>
      <c r="O1962" s="1152">
        <v>6</v>
      </c>
      <c r="P1962" s="1180">
        <v>19200</v>
      </c>
    </row>
    <row r="1963" spans="1:16" x14ac:dyDescent="0.2">
      <c r="A1963" s="1179" t="s">
        <v>3949</v>
      </c>
      <c r="B1963" s="1149" t="s">
        <v>13070</v>
      </c>
      <c r="C1963" s="1149" t="s">
        <v>65</v>
      </c>
      <c r="D1963" s="1150" t="s">
        <v>9039</v>
      </c>
      <c r="E1963" s="1164">
        <v>3400</v>
      </c>
      <c r="F1963" s="1151" t="s">
        <v>9040</v>
      </c>
      <c r="G1963" s="759" t="s">
        <v>9041</v>
      </c>
      <c r="H1963" s="1021" t="s">
        <v>4239</v>
      </c>
      <c r="I1963" s="1021" t="s">
        <v>4274</v>
      </c>
      <c r="J1963" s="1150" t="s">
        <v>9042</v>
      </c>
      <c r="K1963" s="1152">
        <v>2</v>
      </c>
      <c r="L1963" s="1151">
        <v>12</v>
      </c>
      <c r="M1963" s="1164">
        <v>40800</v>
      </c>
      <c r="N1963" s="1151">
        <v>1</v>
      </c>
      <c r="O1963" s="1152">
        <v>6</v>
      </c>
      <c r="P1963" s="1180">
        <v>20400</v>
      </c>
    </row>
    <row r="1964" spans="1:16" ht="22.5" x14ac:dyDescent="0.2">
      <c r="A1964" s="1179" t="s">
        <v>3949</v>
      </c>
      <c r="B1964" s="1149" t="s">
        <v>13070</v>
      </c>
      <c r="C1964" s="1149" t="s">
        <v>65</v>
      </c>
      <c r="D1964" s="1150" t="s">
        <v>7063</v>
      </c>
      <c r="E1964" s="1164">
        <v>2100</v>
      </c>
      <c r="F1964" s="1151" t="s">
        <v>9043</v>
      </c>
      <c r="G1964" s="759" t="s">
        <v>9044</v>
      </c>
      <c r="H1964" s="1021" t="s">
        <v>4267</v>
      </c>
      <c r="I1964" s="1021" t="s">
        <v>4287</v>
      </c>
      <c r="J1964" s="1150" t="s">
        <v>5309</v>
      </c>
      <c r="K1964" s="1152">
        <v>2</v>
      </c>
      <c r="L1964" s="1151">
        <v>12</v>
      </c>
      <c r="M1964" s="1164">
        <v>25200</v>
      </c>
      <c r="N1964" s="1151"/>
      <c r="O1964" s="1152"/>
      <c r="P1964" s="1180"/>
    </row>
    <row r="1965" spans="1:16" x14ac:dyDescent="0.2">
      <c r="A1965" s="1179" t="s">
        <v>3949</v>
      </c>
      <c r="B1965" s="1149" t="s">
        <v>13070</v>
      </c>
      <c r="C1965" s="1149" t="s">
        <v>65</v>
      </c>
      <c r="D1965" s="1150" t="s">
        <v>9045</v>
      </c>
      <c r="E1965" s="1164">
        <v>1850</v>
      </c>
      <c r="F1965" s="1151" t="s">
        <v>9046</v>
      </c>
      <c r="G1965" s="759" t="s">
        <v>9047</v>
      </c>
      <c r="H1965" s="1021" t="s">
        <v>9048</v>
      </c>
      <c r="I1965" s="1021" t="s">
        <v>7233</v>
      </c>
      <c r="J1965" s="1150" t="s">
        <v>4211</v>
      </c>
      <c r="K1965" s="1152">
        <v>2</v>
      </c>
      <c r="L1965" s="1151">
        <v>12</v>
      </c>
      <c r="M1965" s="1164">
        <v>22200</v>
      </c>
      <c r="N1965" s="1151">
        <v>1</v>
      </c>
      <c r="O1965" s="1152">
        <v>6</v>
      </c>
      <c r="P1965" s="1180">
        <v>11100</v>
      </c>
    </row>
    <row r="1966" spans="1:16" x14ac:dyDescent="0.2">
      <c r="A1966" s="1179" t="s">
        <v>3949</v>
      </c>
      <c r="B1966" s="1149" t="s">
        <v>13070</v>
      </c>
      <c r="C1966" s="1149" t="s">
        <v>65</v>
      </c>
      <c r="D1966" s="1150" t="s">
        <v>7026</v>
      </c>
      <c r="E1966" s="1164">
        <v>1600</v>
      </c>
      <c r="F1966" s="1151" t="s">
        <v>9049</v>
      </c>
      <c r="G1966" s="759" t="s">
        <v>9050</v>
      </c>
      <c r="H1966" s="1021" t="s">
        <v>22</v>
      </c>
      <c r="I1966" s="1021" t="s">
        <v>22</v>
      </c>
      <c r="J1966" s="1150" t="s">
        <v>22</v>
      </c>
      <c r="K1966" s="1152">
        <v>3</v>
      </c>
      <c r="L1966" s="1151">
        <v>12</v>
      </c>
      <c r="M1966" s="1164">
        <v>19200</v>
      </c>
      <c r="N1966" s="1151">
        <v>1</v>
      </c>
      <c r="O1966" s="1152">
        <v>6</v>
      </c>
      <c r="P1966" s="1180">
        <v>9600</v>
      </c>
    </row>
    <row r="1967" spans="1:16" x14ac:dyDescent="0.2">
      <c r="A1967" s="1179" t="s">
        <v>3949</v>
      </c>
      <c r="B1967" s="1149" t="s">
        <v>13070</v>
      </c>
      <c r="C1967" s="1149" t="s">
        <v>65</v>
      </c>
      <c r="D1967" s="1150" t="s">
        <v>9051</v>
      </c>
      <c r="E1967" s="1164">
        <v>1700</v>
      </c>
      <c r="F1967" s="1151" t="s">
        <v>9052</v>
      </c>
      <c r="G1967" s="759" t="s">
        <v>9053</v>
      </c>
      <c r="H1967" s="1021" t="s">
        <v>4197</v>
      </c>
      <c r="I1967" s="1021" t="s">
        <v>4197</v>
      </c>
      <c r="J1967" s="1150" t="s">
        <v>4197</v>
      </c>
      <c r="K1967" s="1152">
        <v>1</v>
      </c>
      <c r="L1967" s="1151">
        <v>1</v>
      </c>
      <c r="M1967" s="1164">
        <v>1133.33</v>
      </c>
      <c r="N1967" s="1151">
        <v>1</v>
      </c>
      <c r="O1967" s="1152">
        <v>6</v>
      </c>
      <c r="P1967" s="1180">
        <v>10200</v>
      </c>
    </row>
    <row r="1968" spans="1:16" ht="22.5" x14ac:dyDescent="0.2">
      <c r="A1968" s="1179" t="s">
        <v>3949</v>
      </c>
      <c r="B1968" s="1149" t="s">
        <v>13070</v>
      </c>
      <c r="C1968" s="1149" t="s">
        <v>65</v>
      </c>
      <c r="D1968" s="1150" t="s">
        <v>9054</v>
      </c>
      <c r="E1968" s="1164">
        <v>2100</v>
      </c>
      <c r="F1968" s="1151" t="s">
        <v>9055</v>
      </c>
      <c r="G1968" s="759" t="s">
        <v>9056</v>
      </c>
      <c r="H1968" s="1021" t="s">
        <v>4470</v>
      </c>
      <c r="I1968" s="1021" t="s">
        <v>7159</v>
      </c>
      <c r="J1968" s="1150" t="s">
        <v>4470</v>
      </c>
      <c r="K1968" s="1152">
        <v>2</v>
      </c>
      <c r="L1968" s="1151">
        <v>12</v>
      </c>
      <c r="M1968" s="1164">
        <v>25200</v>
      </c>
      <c r="N1968" s="1151">
        <v>1</v>
      </c>
      <c r="O1968" s="1152">
        <v>6</v>
      </c>
      <c r="P1968" s="1180">
        <v>12600</v>
      </c>
    </row>
    <row r="1969" spans="1:16" x14ac:dyDescent="0.2">
      <c r="A1969" s="1179" t="s">
        <v>3949</v>
      </c>
      <c r="B1969" s="1149" t="s">
        <v>13070</v>
      </c>
      <c r="C1969" s="1149" t="s">
        <v>65</v>
      </c>
      <c r="D1969" s="1150" t="s">
        <v>7136</v>
      </c>
      <c r="E1969" s="1164">
        <v>1600</v>
      </c>
      <c r="F1969" s="1151" t="s">
        <v>9057</v>
      </c>
      <c r="G1969" s="759" t="s">
        <v>9058</v>
      </c>
      <c r="H1969" s="1021" t="s">
        <v>9059</v>
      </c>
      <c r="I1969" s="1021" t="s">
        <v>4287</v>
      </c>
      <c r="J1969" s="1150" t="s">
        <v>9060</v>
      </c>
      <c r="K1969" s="1152">
        <v>2</v>
      </c>
      <c r="L1969" s="1151">
        <v>12</v>
      </c>
      <c r="M1969" s="1164">
        <v>19200</v>
      </c>
      <c r="N1969" s="1151">
        <v>1</v>
      </c>
      <c r="O1969" s="1152">
        <v>6</v>
      </c>
      <c r="P1969" s="1180">
        <v>9600</v>
      </c>
    </row>
    <row r="1970" spans="1:16" x14ac:dyDescent="0.2">
      <c r="A1970" s="1179" t="s">
        <v>3949</v>
      </c>
      <c r="B1970" s="1149" t="s">
        <v>13070</v>
      </c>
      <c r="C1970" s="1149" t="s">
        <v>65</v>
      </c>
      <c r="D1970" s="1150" t="s">
        <v>9061</v>
      </c>
      <c r="E1970" s="1164">
        <v>5000</v>
      </c>
      <c r="F1970" s="1151" t="s">
        <v>9062</v>
      </c>
      <c r="G1970" s="759" t="s">
        <v>9063</v>
      </c>
      <c r="H1970" s="1021" t="s">
        <v>4197</v>
      </c>
      <c r="I1970" s="1021" t="s">
        <v>4197</v>
      </c>
      <c r="J1970" s="1150" t="s">
        <v>4197</v>
      </c>
      <c r="K1970" s="1152">
        <v>2</v>
      </c>
      <c r="L1970" s="1151">
        <v>12</v>
      </c>
      <c r="M1970" s="1164">
        <v>60000</v>
      </c>
      <c r="N1970" s="1151">
        <v>1</v>
      </c>
      <c r="O1970" s="1152">
        <v>6</v>
      </c>
      <c r="P1970" s="1180">
        <v>30000</v>
      </c>
    </row>
    <row r="1971" spans="1:16" x14ac:dyDescent="0.2">
      <c r="A1971" s="1179" t="s">
        <v>3949</v>
      </c>
      <c r="B1971" s="1149" t="s">
        <v>13070</v>
      </c>
      <c r="C1971" s="1149" t="s">
        <v>65</v>
      </c>
      <c r="D1971" s="1150" t="s">
        <v>9064</v>
      </c>
      <c r="E1971" s="1164">
        <v>3900</v>
      </c>
      <c r="F1971" s="1151" t="s">
        <v>9065</v>
      </c>
      <c r="G1971" s="759" t="s">
        <v>9066</v>
      </c>
      <c r="H1971" s="1021" t="s">
        <v>7432</v>
      </c>
      <c r="I1971" s="1021" t="s">
        <v>4274</v>
      </c>
      <c r="J1971" s="1150" t="s">
        <v>7432</v>
      </c>
      <c r="K1971" s="1152">
        <v>2</v>
      </c>
      <c r="L1971" s="1151">
        <v>12</v>
      </c>
      <c r="M1971" s="1164">
        <v>46800</v>
      </c>
      <c r="N1971" s="1151">
        <v>1</v>
      </c>
      <c r="O1971" s="1152">
        <v>6</v>
      </c>
      <c r="P1971" s="1180">
        <v>23400</v>
      </c>
    </row>
    <row r="1972" spans="1:16" x14ac:dyDescent="0.2">
      <c r="A1972" s="1179" t="s">
        <v>3949</v>
      </c>
      <c r="B1972" s="1149" t="s">
        <v>13070</v>
      </c>
      <c r="C1972" s="1149" t="s">
        <v>65</v>
      </c>
      <c r="D1972" s="1150" t="s">
        <v>7048</v>
      </c>
      <c r="E1972" s="1164">
        <v>1900</v>
      </c>
      <c r="F1972" s="1151" t="s">
        <v>9067</v>
      </c>
      <c r="G1972" s="759" t="s">
        <v>9068</v>
      </c>
      <c r="H1972" s="1021" t="s">
        <v>6050</v>
      </c>
      <c r="I1972" s="1021" t="s">
        <v>4287</v>
      </c>
      <c r="J1972" s="1150" t="s">
        <v>7812</v>
      </c>
      <c r="K1972" s="1152">
        <v>4</v>
      </c>
      <c r="L1972" s="1151">
        <v>12</v>
      </c>
      <c r="M1972" s="1164">
        <v>22800</v>
      </c>
      <c r="N1972" s="1151"/>
      <c r="O1972" s="1152"/>
      <c r="P1972" s="1180"/>
    </row>
    <row r="1973" spans="1:16" x14ac:dyDescent="0.2">
      <c r="A1973" s="1179" t="s">
        <v>3949</v>
      </c>
      <c r="B1973" s="1149" t="s">
        <v>13070</v>
      </c>
      <c r="C1973" s="1149" t="s">
        <v>65</v>
      </c>
      <c r="D1973" s="1150" t="s">
        <v>9069</v>
      </c>
      <c r="E1973" s="1164">
        <v>6000</v>
      </c>
      <c r="F1973" s="1151" t="s">
        <v>9070</v>
      </c>
      <c r="G1973" s="759" t="s">
        <v>9071</v>
      </c>
      <c r="H1973" s="1021" t="s">
        <v>9072</v>
      </c>
      <c r="I1973" s="1021" t="s">
        <v>4287</v>
      </c>
      <c r="J1973" s="1150" t="s">
        <v>9073</v>
      </c>
      <c r="K1973" s="1152">
        <v>2</v>
      </c>
      <c r="L1973" s="1151">
        <v>9</v>
      </c>
      <c r="M1973" s="1164">
        <v>54000</v>
      </c>
      <c r="N1973" s="1151"/>
      <c r="O1973" s="1152"/>
      <c r="P1973" s="1180"/>
    </row>
    <row r="1974" spans="1:16" ht="22.5" x14ac:dyDescent="0.2">
      <c r="A1974" s="1179" t="s">
        <v>3949</v>
      </c>
      <c r="B1974" s="1149" t="s">
        <v>13070</v>
      </c>
      <c r="C1974" s="1149" t="s">
        <v>65</v>
      </c>
      <c r="D1974" s="1150" t="s">
        <v>7048</v>
      </c>
      <c r="E1974" s="1164">
        <v>1900</v>
      </c>
      <c r="F1974" s="1151" t="s">
        <v>9074</v>
      </c>
      <c r="G1974" s="759" t="s">
        <v>9075</v>
      </c>
      <c r="H1974" s="1021" t="s">
        <v>7946</v>
      </c>
      <c r="I1974" s="1021" t="s">
        <v>4287</v>
      </c>
      <c r="J1974" s="1150" t="s">
        <v>9076</v>
      </c>
      <c r="K1974" s="1152">
        <v>4</v>
      </c>
      <c r="L1974" s="1151">
        <v>12</v>
      </c>
      <c r="M1974" s="1164">
        <v>22800</v>
      </c>
      <c r="N1974" s="1151">
        <v>1</v>
      </c>
      <c r="O1974" s="1152">
        <v>6</v>
      </c>
      <c r="P1974" s="1180">
        <v>11400</v>
      </c>
    </row>
    <row r="1975" spans="1:16" x14ac:dyDescent="0.2">
      <c r="A1975" s="1179" t="s">
        <v>3949</v>
      </c>
      <c r="B1975" s="1149" t="s">
        <v>13070</v>
      </c>
      <c r="C1975" s="1149" t="s">
        <v>65</v>
      </c>
      <c r="D1975" s="1150" t="s">
        <v>7490</v>
      </c>
      <c r="E1975" s="1164">
        <v>1500</v>
      </c>
      <c r="F1975" s="1151" t="s">
        <v>9077</v>
      </c>
      <c r="G1975" s="759" t="s">
        <v>9078</v>
      </c>
      <c r="H1975" s="1021" t="s">
        <v>22</v>
      </c>
      <c r="I1975" s="1021" t="s">
        <v>22</v>
      </c>
      <c r="J1975" s="1150" t="s">
        <v>22</v>
      </c>
      <c r="K1975" s="1152">
        <v>1</v>
      </c>
      <c r="L1975" s="1151">
        <v>1</v>
      </c>
      <c r="M1975" s="1164">
        <v>700</v>
      </c>
      <c r="N1975" s="1151"/>
      <c r="O1975" s="1152"/>
      <c r="P1975" s="1180"/>
    </row>
    <row r="1976" spans="1:16" x14ac:dyDescent="0.2">
      <c r="A1976" s="1179" t="s">
        <v>3949</v>
      </c>
      <c r="B1976" s="1149" t="s">
        <v>13070</v>
      </c>
      <c r="C1976" s="1149" t="s">
        <v>65</v>
      </c>
      <c r="D1976" s="1150" t="s">
        <v>9079</v>
      </c>
      <c r="E1976" s="1164">
        <v>4500</v>
      </c>
      <c r="F1976" s="1151" t="s">
        <v>9080</v>
      </c>
      <c r="G1976" s="759" t="s">
        <v>9081</v>
      </c>
      <c r="H1976" s="1021" t="s">
        <v>4735</v>
      </c>
      <c r="I1976" s="1021" t="s">
        <v>4274</v>
      </c>
      <c r="J1976" s="1150" t="s">
        <v>4211</v>
      </c>
      <c r="K1976" s="1152">
        <v>2</v>
      </c>
      <c r="L1976" s="1151">
        <v>12</v>
      </c>
      <c r="M1976" s="1164">
        <v>54000</v>
      </c>
      <c r="N1976" s="1151">
        <v>1</v>
      </c>
      <c r="O1976" s="1152">
        <v>6</v>
      </c>
      <c r="P1976" s="1180">
        <v>27000</v>
      </c>
    </row>
    <row r="1977" spans="1:16" x14ac:dyDescent="0.2">
      <c r="A1977" s="1179" t="s">
        <v>3949</v>
      </c>
      <c r="B1977" s="1149" t="s">
        <v>13070</v>
      </c>
      <c r="C1977" s="1149" t="s">
        <v>65</v>
      </c>
      <c r="D1977" s="1150" t="s">
        <v>7348</v>
      </c>
      <c r="E1977" s="1164">
        <v>1850</v>
      </c>
      <c r="F1977" s="1151" t="s">
        <v>9082</v>
      </c>
      <c r="G1977" s="759" t="s">
        <v>9083</v>
      </c>
      <c r="H1977" s="1021" t="s">
        <v>4197</v>
      </c>
      <c r="I1977" s="1021" t="s">
        <v>4197</v>
      </c>
      <c r="J1977" s="1150" t="s">
        <v>4197</v>
      </c>
      <c r="K1977" s="1152">
        <v>2</v>
      </c>
      <c r="L1977" s="1151">
        <v>12</v>
      </c>
      <c r="M1977" s="1164">
        <v>22200</v>
      </c>
      <c r="N1977" s="1151">
        <v>1</v>
      </c>
      <c r="O1977" s="1152">
        <v>6</v>
      </c>
      <c r="P1977" s="1180">
        <v>11100</v>
      </c>
    </row>
    <row r="1978" spans="1:16" x14ac:dyDescent="0.2">
      <c r="A1978" s="1179" t="s">
        <v>3949</v>
      </c>
      <c r="B1978" s="1149" t="s">
        <v>13070</v>
      </c>
      <c r="C1978" s="1149" t="s">
        <v>65</v>
      </c>
      <c r="D1978" s="1150" t="s">
        <v>9084</v>
      </c>
      <c r="E1978" s="1164">
        <v>4000</v>
      </c>
      <c r="F1978" s="1151" t="s">
        <v>9085</v>
      </c>
      <c r="G1978" s="759" t="s">
        <v>9086</v>
      </c>
      <c r="H1978" s="1021" t="s">
        <v>4239</v>
      </c>
      <c r="I1978" s="1021" t="s">
        <v>4287</v>
      </c>
      <c r="J1978" s="1150" t="s">
        <v>4235</v>
      </c>
      <c r="K1978" s="1152">
        <v>2</v>
      </c>
      <c r="L1978" s="1151">
        <v>12</v>
      </c>
      <c r="M1978" s="1164">
        <v>48000</v>
      </c>
      <c r="N1978" s="1151">
        <v>1</v>
      </c>
      <c r="O1978" s="1152">
        <v>6</v>
      </c>
      <c r="P1978" s="1180">
        <v>24000</v>
      </c>
    </row>
    <row r="1979" spans="1:16" ht="22.5" x14ac:dyDescent="0.2">
      <c r="A1979" s="1179" t="s">
        <v>3949</v>
      </c>
      <c r="B1979" s="1149" t="s">
        <v>13070</v>
      </c>
      <c r="C1979" s="1149" t="s">
        <v>65</v>
      </c>
      <c r="D1979" s="1150" t="s">
        <v>9087</v>
      </c>
      <c r="E1979" s="1164">
        <v>3400</v>
      </c>
      <c r="F1979" s="1151" t="s">
        <v>9088</v>
      </c>
      <c r="G1979" s="759" t="s">
        <v>9089</v>
      </c>
      <c r="H1979" s="1021" t="s">
        <v>4257</v>
      </c>
      <c r="I1979" s="1021" t="s">
        <v>4287</v>
      </c>
      <c r="J1979" s="1150" t="s">
        <v>4257</v>
      </c>
      <c r="K1979" s="1152">
        <v>2</v>
      </c>
      <c r="L1979" s="1151">
        <v>12</v>
      </c>
      <c r="M1979" s="1164">
        <v>40800</v>
      </c>
      <c r="N1979" s="1151">
        <v>1</v>
      </c>
      <c r="O1979" s="1152">
        <v>6</v>
      </c>
      <c r="P1979" s="1180">
        <v>20400</v>
      </c>
    </row>
    <row r="1980" spans="1:16" ht="22.5" x14ac:dyDescent="0.2">
      <c r="A1980" s="1179" t="s">
        <v>3949</v>
      </c>
      <c r="B1980" s="1149" t="s">
        <v>13070</v>
      </c>
      <c r="C1980" s="1149" t="s">
        <v>65</v>
      </c>
      <c r="D1980" s="1150" t="s">
        <v>7228</v>
      </c>
      <c r="E1980" s="1164">
        <v>1900</v>
      </c>
      <c r="F1980" s="1151" t="s">
        <v>9090</v>
      </c>
      <c r="G1980" s="759" t="s">
        <v>9091</v>
      </c>
      <c r="H1980" s="1021" t="s">
        <v>9092</v>
      </c>
      <c r="I1980" s="1021" t="s">
        <v>4274</v>
      </c>
      <c r="J1980" s="1150" t="s">
        <v>9093</v>
      </c>
      <c r="K1980" s="1152">
        <v>2</v>
      </c>
      <c r="L1980" s="1151">
        <v>12</v>
      </c>
      <c r="M1980" s="1164">
        <v>22800</v>
      </c>
      <c r="N1980" s="1151">
        <v>1</v>
      </c>
      <c r="O1980" s="1152">
        <v>6</v>
      </c>
      <c r="P1980" s="1180">
        <v>6903.33</v>
      </c>
    </row>
    <row r="1981" spans="1:16" x14ac:dyDescent="0.2">
      <c r="A1981" s="1179" t="s">
        <v>3949</v>
      </c>
      <c r="B1981" s="1149" t="s">
        <v>13070</v>
      </c>
      <c r="C1981" s="1149" t="s">
        <v>65</v>
      </c>
      <c r="D1981" s="1150" t="s">
        <v>8765</v>
      </c>
      <c r="E1981" s="1164">
        <v>2100</v>
      </c>
      <c r="F1981" s="1151" t="s">
        <v>9094</v>
      </c>
      <c r="G1981" s="759" t="s">
        <v>9095</v>
      </c>
      <c r="H1981" s="1021" t="s">
        <v>8200</v>
      </c>
      <c r="I1981" s="1021" t="s">
        <v>4287</v>
      </c>
      <c r="J1981" s="1150" t="s">
        <v>9096</v>
      </c>
      <c r="K1981" s="1152">
        <v>2</v>
      </c>
      <c r="L1981" s="1151">
        <v>12</v>
      </c>
      <c r="M1981" s="1164">
        <v>25200</v>
      </c>
      <c r="N1981" s="1151">
        <v>1</v>
      </c>
      <c r="O1981" s="1152">
        <v>6</v>
      </c>
      <c r="P1981" s="1180">
        <v>12600</v>
      </c>
    </row>
    <row r="1982" spans="1:16" x14ac:dyDescent="0.2">
      <c r="A1982" s="1179" t="s">
        <v>3949</v>
      </c>
      <c r="B1982" s="1149" t="s">
        <v>13070</v>
      </c>
      <c r="C1982" s="1149" t="s">
        <v>65</v>
      </c>
      <c r="D1982" s="1150" t="s">
        <v>9097</v>
      </c>
      <c r="E1982" s="1164">
        <v>1700</v>
      </c>
      <c r="F1982" s="1151" t="s">
        <v>9098</v>
      </c>
      <c r="G1982" s="759" t="s">
        <v>9099</v>
      </c>
      <c r="H1982" s="1021" t="s">
        <v>4197</v>
      </c>
      <c r="I1982" s="1021" t="s">
        <v>4197</v>
      </c>
      <c r="J1982" s="1150" t="s">
        <v>4197</v>
      </c>
      <c r="K1982" s="1152">
        <v>1</v>
      </c>
      <c r="L1982" s="1151">
        <v>4</v>
      </c>
      <c r="M1982" s="1164">
        <v>5043.33</v>
      </c>
      <c r="N1982" s="1151">
        <v>1</v>
      </c>
      <c r="O1982" s="1152">
        <v>2</v>
      </c>
      <c r="P1982" s="1180">
        <v>3400</v>
      </c>
    </row>
    <row r="1983" spans="1:16" x14ac:dyDescent="0.2">
      <c r="A1983" s="1179" t="s">
        <v>3949</v>
      </c>
      <c r="B1983" s="1149" t="s">
        <v>13070</v>
      </c>
      <c r="C1983" s="1149" t="s">
        <v>65</v>
      </c>
      <c r="D1983" s="1150" t="s">
        <v>9100</v>
      </c>
      <c r="E1983" s="1164">
        <v>2900</v>
      </c>
      <c r="F1983" s="1151" t="s">
        <v>9101</v>
      </c>
      <c r="G1983" s="759" t="s">
        <v>9102</v>
      </c>
      <c r="H1983" s="1021" t="s">
        <v>4381</v>
      </c>
      <c r="I1983" s="1021" t="s">
        <v>4287</v>
      </c>
      <c r="J1983" s="1150" t="s">
        <v>7170</v>
      </c>
      <c r="K1983" s="1152">
        <v>2</v>
      </c>
      <c r="L1983" s="1151">
        <v>12</v>
      </c>
      <c r="M1983" s="1164">
        <v>34800</v>
      </c>
      <c r="N1983" s="1151">
        <v>1</v>
      </c>
      <c r="O1983" s="1152">
        <v>6</v>
      </c>
      <c r="P1983" s="1180">
        <v>17400</v>
      </c>
    </row>
    <row r="1984" spans="1:16" ht="22.5" x14ac:dyDescent="0.2">
      <c r="A1984" s="1179" t="s">
        <v>3949</v>
      </c>
      <c r="B1984" s="1149" t="s">
        <v>13070</v>
      </c>
      <c r="C1984" s="1149" t="s">
        <v>65</v>
      </c>
      <c r="D1984" s="1150" t="s">
        <v>8139</v>
      </c>
      <c r="E1984" s="1164">
        <v>2100</v>
      </c>
      <c r="F1984" s="1151" t="s">
        <v>9103</v>
      </c>
      <c r="G1984" s="759" t="s">
        <v>9104</v>
      </c>
      <c r="H1984" s="1021" t="s">
        <v>4422</v>
      </c>
      <c r="I1984" s="1021" t="s">
        <v>7025</v>
      </c>
      <c r="J1984" s="1150" t="s">
        <v>9105</v>
      </c>
      <c r="K1984" s="1152">
        <v>3</v>
      </c>
      <c r="L1984" s="1151">
        <v>12</v>
      </c>
      <c r="M1984" s="1164">
        <v>25200</v>
      </c>
      <c r="N1984" s="1151"/>
      <c r="O1984" s="1152"/>
      <c r="P1984" s="1180"/>
    </row>
    <row r="1985" spans="1:16" ht="22.5" x14ac:dyDescent="0.2">
      <c r="A1985" s="1179" t="s">
        <v>3949</v>
      </c>
      <c r="B1985" s="1149" t="s">
        <v>13070</v>
      </c>
      <c r="C1985" s="1149" t="s">
        <v>65</v>
      </c>
      <c r="D1985" s="1150" t="s">
        <v>7192</v>
      </c>
      <c r="E1985" s="1164">
        <v>3100</v>
      </c>
      <c r="F1985" s="1151" t="s">
        <v>9106</v>
      </c>
      <c r="G1985" s="759" t="s">
        <v>9107</v>
      </c>
      <c r="H1985" s="1021" t="s">
        <v>7247</v>
      </c>
      <c r="I1985" s="1021" t="s">
        <v>4287</v>
      </c>
      <c r="J1985" s="1150" t="s">
        <v>7660</v>
      </c>
      <c r="K1985" s="1152">
        <v>2</v>
      </c>
      <c r="L1985" s="1151">
        <v>12</v>
      </c>
      <c r="M1985" s="1164">
        <v>37200</v>
      </c>
      <c r="N1985" s="1151">
        <v>1</v>
      </c>
      <c r="O1985" s="1152">
        <v>6</v>
      </c>
      <c r="P1985" s="1180">
        <v>18600</v>
      </c>
    </row>
    <row r="1986" spans="1:16" x14ac:dyDescent="0.2">
      <c r="A1986" s="1179" t="s">
        <v>3949</v>
      </c>
      <c r="B1986" s="1149" t="s">
        <v>13070</v>
      </c>
      <c r="C1986" s="1149" t="s">
        <v>65</v>
      </c>
      <c r="D1986" s="1150" t="s">
        <v>7013</v>
      </c>
      <c r="E1986" s="1164">
        <v>1700</v>
      </c>
      <c r="F1986" s="1151" t="s">
        <v>9108</v>
      </c>
      <c r="G1986" s="759" t="s">
        <v>9109</v>
      </c>
      <c r="H1986" s="1021" t="s">
        <v>7801</v>
      </c>
      <c r="I1986" s="1021" t="s">
        <v>4287</v>
      </c>
      <c r="J1986" s="1150" t="s">
        <v>7091</v>
      </c>
      <c r="K1986" s="1152">
        <v>2</v>
      </c>
      <c r="L1986" s="1151">
        <v>6</v>
      </c>
      <c r="M1986" s="1164">
        <v>10200</v>
      </c>
      <c r="N1986" s="1151"/>
      <c r="O1986" s="1152"/>
      <c r="P1986" s="1180"/>
    </row>
    <row r="1987" spans="1:16" ht="22.5" x14ac:dyDescent="0.2">
      <c r="A1987" s="1179" t="s">
        <v>3949</v>
      </c>
      <c r="B1987" s="1149" t="s">
        <v>13070</v>
      </c>
      <c r="C1987" s="1149" t="s">
        <v>65</v>
      </c>
      <c r="D1987" s="1150" t="s">
        <v>7048</v>
      </c>
      <c r="E1987" s="1164">
        <v>1900</v>
      </c>
      <c r="F1987" s="1151" t="s">
        <v>9110</v>
      </c>
      <c r="G1987" s="759" t="s">
        <v>9111</v>
      </c>
      <c r="H1987" s="1021" t="s">
        <v>9092</v>
      </c>
      <c r="I1987" s="1021" t="s">
        <v>7233</v>
      </c>
      <c r="J1987" s="1150" t="s">
        <v>9112</v>
      </c>
      <c r="K1987" s="1152">
        <v>4</v>
      </c>
      <c r="L1987" s="1151">
        <v>12</v>
      </c>
      <c r="M1987" s="1164">
        <v>22800</v>
      </c>
      <c r="N1987" s="1151">
        <v>1</v>
      </c>
      <c r="O1987" s="1152">
        <v>6</v>
      </c>
      <c r="P1987" s="1180">
        <v>11400</v>
      </c>
    </row>
    <row r="1988" spans="1:16" ht="33.75" x14ac:dyDescent="0.2">
      <c r="A1988" s="1179" t="s">
        <v>3949</v>
      </c>
      <c r="B1988" s="1149" t="s">
        <v>13070</v>
      </c>
      <c r="C1988" s="1149" t="s">
        <v>65</v>
      </c>
      <c r="D1988" s="1150" t="s">
        <v>9113</v>
      </c>
      <c r="E1988" s="1164">
        <v>2900</v>
      </c>
      <c r="F1988" s="1151" t="s">
        <v>9114</v>
      </c>
      <c r="G1988" s="759" t="s">
        <v>9115</v>
      </c>
      <c r="H1988" s="1021" t="s">
        <v>7523</v>
      </c>
      <c r="I1988" s="1021" t="s">
        <v>4287</v>
      </c>
      <c r="J1988" s="1150" t="s">
        <v>9116</v>
      </c>
      <c r="K1988" s="1152">
        <v>2</v>
      </c>
      <c r="L1988" s="1151">
        <v>12</v>
      </c>
      <c r="M1988" s="1164">
        <v>34800</v>
      </c>
      <c r="N1988" s="1151">
        <v>1</v>
      </c>
      <c r="O1988" s="1152">
        <v>6</v>
      </c>
      <c r="P1988" s="1180">
        <v>17400</v>
      </c>
    </row>
    <row r="1989" spans="1:16" ht="33.75" x14ac:dyDescent="0.2">
      <c r="A1989" s="1179" t="s">
        <v>3949</v>
      </c>
      <c r="B1989" s="1149" t="s">
        <v>13070</v>
      </c>
      <c r="C1989" s="1149" t="s">
        <v>65</v>
      </c>
      <c r="D1989" s="1150" t="s">
        <v>7013</v>
      </c>
      <c r="E1989" s="1164">
        <v>1700</v>
      </c>
      <c r="F1989" s="1151" t="s">
        <v>9117</v>
      </c>
      <c r="G1989" s="759" t="s">
        <v>9118</v>
      </c>
      <c r="H1989" s="1021" t="s">
        <v>4452</v>
      </c>
      <c r="I1989" s="1021" t="s">
        <v>4287</v>
      </c>
      <c r="J1989" s="1150" t="s">
        <v>9119</v>
      </c>
      <c r="K1989" s="1152">
        <v>2</v>
      </c>
      <c r="L1989" s="1151">
        <v>12</v>
      </c>
      <c r="M1989" s="1164">
        <v>20400</v>
      </c>
      <c r="N1989" s="1151">
        <v>1</v>
      </c>
      <c r="O1989" s="1152">
        <v>6</v>
      </c>
      <c r="P1989" s="1180">
        <v>10200</v>
      </c>
    </row>
    <row r="1990" spans="1:16" ht="22.5" x14ac:dyDescent="0.2">
      <c r="A1990" s="1179" t="s">
        <v>3949</v>
      </c>
      <c r="B1990" s="1149" t="s">
        <v>13070</v>
      </c>
      <c r="C1990" s="1149" t="s">
        <v>65</v>
      </c>
      <c r="D1990" s="1150" t="s">
        <v>7094</v>
      </c>
      <c r="E1990" s="1164">
        <v>1700</v>
      </c>
      <c r="F1990" s="1151" t="s">
        <v>9120</v>
      </c>
      <c r="G1990" s="759" t="s">
        <v>9121</v>
      </c>
      <c r="H1990" s="1021" t="s">
        <v>4197</v>
      </c>
      <c r="I1990" s="1021" t="s">
        <v>4197</v>
      </c>
      <c r="J1990" s="1150" t="s">
        <v>4197</v>
      </c>
      <c r="K1990" s="1152">
        <v>3</v>
      </c>
      <c r="L1990" s="1151">
        <v>9</v>
      </c>
      <c r="M1990" s="1164">
        <v>13883.33</v>
      </c>
      <c r="N1990" s="1151"/>
      <c r="O1990" s="1152"/>
      <c r="P1990" s="1180"/>
    </row>
    <row r="1991" spans="1:16" x14ac:dyDescent="0.2">
      <c r="A1991" s="1179" t="s">
        <v>3949</v>
      </c>
      <c r="B1991" s="1149" t="s">
        <v>13070</v>
      </c>
      <c r="C1991" s="1149" t="s">
        <v>65</v>
      </c>
      <c r="D1991" s="1150" t="s">
        <v>7026</v>
      </c>
      <c r="E1991" s="1164">
        <v>1600</v>
      </c>
      <c r="F1991" s="1151" t="s">
        <v>9122</v>
      </c>
      <c r="G1991" s="759" t="s">
        <v>9123</v>
      </c>
      <c r="H1991" s="1021" t="s">
        <v>22</v>
      </c>
      <c r="I1991" s="1021" t="s">
        <v>22</v>
      </c>
      <c r="J1991" s="1150" t="s">
        <v>22</v>
      </c>
      <c r="K1991" s="1152">
        <v>3</v>
      </c>
      <c r="L1991" s="1151">
        <v>12</v>
      </c>
      <c r="M1991" s="1164">
        <v>19200</v>
      </c>
      <c r="N1991" s="1151">
        <v>1</v>
      </c>
      <c r="O1991" s="1152">
        <v>6</v>
      </c>
      <c r="P1991" s="1180">
        <v>9600</v>
      </c>
    </row>
    <row r="1992" spans="1:16" ht="22.5" x14ac:dyDescent="0.2">
      <c r="A1992" s="1179" t="s">
        <v>3949</v>
      </c>
      <c r="B1992" s="1149" t="s">
        <v>13070</v>
      </c>
      <c r="C1992" s="1149" t="s">
        <v>65</v>
      </c>
      <c r="D1992" s="1150" t="s">
        <v>7053</v>
      </c>
      <c r="E1992" s="1164">
        <v>1700</v>
      </c>
      <c r="F1992" s="1151" t="s">
        <v>9124</v>
      </c>
      <c r="G1992" s="759" t="s">
        <v>9125</v>
      </c>
      <c r="H1992" s="1021" t="s">
        <v>9126</v>
      </c>
      <c r="I1992" s="1021" t="s">
        <v>4287</v>
      </c>
      <c r="J1992" s="1150" t="s">
        <v>4211</v>
      </c>
      <c r="K1992" s="1152">
        <v>2</v>
      </c>
      <c r="L1992" s="1151">
        <v>12</v>
      </c>
      <c r="M1992" s="1164">
        <v>20343.330000000002</v>
      </c>
      <c r="N1992" s="1151">
        <v>1</v>
      </c>
      <c r="O1992" s="1152">
        <v>6</v>
      </c>
      <c r="P1992" s="1180">
        <v>10200</v>
      </c>
    </row>
    <row r="1993" spans="1:16" x14ac:dyDescent="0.2">
      <c r="A1993" s="1179" t="s">
        <v>3949</v>
      </c>
      <c r="B1993" s="1149" t="s">
        <v>13070</v>
      </c>
      <c r="C1993" s="1149" t="s">
        <v>65</v>
      </c>
      <c r="D1993" s="1150" t="s">
        <v>7552</v>
      </c>
      <c r="E1993" s="1164">
        <v>3900</v>
      </c>
      <c r="F1993" s="1151" t="s">
        <v>9127</v>
      </c>
      <c r="G1993" s="759" t="s">
        <v>9128</v>
      </c>
      <c r="H1993" s="1021" t="s">
        <v>4239</v>
      </c>
      <c r="I1993" s="1021" t="s">
        <v>7074</v>
      </c>
      <c r="J1993" s="1150" t="s">
        <v>4235</v>
      </c>
      <c r="K1993" s="1152">
        <v>2</v>
      </c>
      <c r="L1993" s="1151">
        <v>12</v>
      </c>
      <c r="M1993" s="1164">
        <v>46800</v>
      </c>
      <c r="N1993" s="1151">
        <v>1</v>
      </c>
      <c r="O1993" s="1152">
        <v>6</v>
      </c>
      <c r="P1993" s="1180">
        <v>23400</v>
      </c>
    </row>
    <row r="1994" spans="1:16" x14ac:dyDescent="0.2">
      <c r="A1994" s="1179" t="s">
        <v>3949</v>
      </c>
      <c r="B1994" s="1149" t="s">
        <v>13070</v>
      </c>
      <c r="C1994" s="1149" t="s">
        <v>65</v>
      </c>
      <c r="D1994" s="1150" t="s">
        <v>7013</v>
      </c>
      <c r="E1994" s="1164">
        <v>1700</v>
      </c>
      <c r="F1994" s="1151" t="s">
        <v>9129</v>
      </c>
      <c r="G1994" s="759" t="s">
        <v>9130</v>
      </c>
      <c r="H1994" s="1021" t="s">
        <v>7801</v>
      </c>
      <c r="I1994" s="1021" t="s">
        <v>4287</v>
      </c>
      <c r="J1994" s="1150" t="s">
        <v>7505</v>
      </c>
      <c r="K1994" s="1152">
        <v>4</v>
      </c>
      <c r="L1994" s="1151">
        <v>12</v>
      </c>
      <c r="M1994" s="1164">
        <v>14903.32</v>
      </c>
      <c r="N1994" s="1151"/>
      <c r="O1994" s="1152"/>
      <c r="P1994" s="1180"/>
    </row>
    <row r="1995" spans="1:16" x14ac:dyDescent="0.2">
      <c r="A1995" s="1179" t="s">
        <v>3949</v>
      </c>
      <c r="B1995" s="1149" t="s">
        <v>13070</v>
      </c>
      <c r="C1995" s="1149" t="s">
        <v>65</v>
      </c>
      <c r="D1995" s="1150" t="s">
        <v>7013</v>
      </c>
      <c r="E1995" s="1164">
        <v>1700</v>
      </c>
      <c r="F1995" s="1151" t="s">
        <v>9131</v>
      </c>
      <c r="G1995" s="759" t="s">
        <v>9132</v>
      </c>
      <c r="H1995" s="1021" t="s">
        <v>9133</v>
      </c>
      <c r="I1995" s="1021" t="s">
        <v>7025</v>
      </c>
      <c r="J1995" s="1150" t="s">
        <v>9133</v>
      </c>
      <c r="K1995" s="1152">
        <v>2</v>
      </c>
      <c r="L1995" s="1151">
        <v>12</v>
      </c>
      <c r="M1995" s="1164">
        <v>20400</v>
      </c>
      <c r="N1995" s="1151"/>
      <c r="O1995" s="1152"/>
      <c r="P1995" s="1180"/>
    </row>
    <row r="1996" spans="1:16" x14ac:dyDescent="0.2">
      <c r="A1996" s="1179" t="s">
        <v>3949</v>
      </c>
      <c r="B1996" s="1149" t="s">
        <v>13070</v>
      </c>
      <c r="C1996" s="1149" t="s">
        <v>65</v>
      </c>
      <c r="D1996" s="1150" t="s">
        <v>7058</v>
      </c>
      <c r="E1996" s="1164">
        <v>1900</v>
      </c>
      <c r="F1996" s="1151" t="s">
        <v>9134</v>
      </c>
      <c r="G1996" s="759" t="s">
        <v>9135</v>
      </c>
      <c r="H1996" s="1021" t="s">
        <v>7413</v>
      </c>
      <c r="I1996" s="1021" t="s">
        <v>4287</v>
      </c>
      <c r="J1996" s="1150" t="s">
        <v>7465</v>
      </c>
      <c r="K1996" s="1152">
        <v>2</v>
      </c>
      <c r="L1996" s="1151">
        <v>12</v>
      </c>
      <c r="M1996" s="1164">
        <v>22800</v>
      </c>
      <c r="N1996" s="1151">
        <v>1</v>
      </c>
      <c r="O1996" s="1152">
        <v>6</v>
      </c>
      <c r="P1996" s="1180">
        <v>11400</v>
      </c>
    </row>
    <row r="1997" spans="1:16" x14ac:dyDescent="0.2">
      <c r="A1997" s="1179" t="s">
        <v>3949</v>
      </c>
      <c r="B1997" s="1149" t="s">
        <v>13070</v>
      </c>
      <c r="C1997" s="1149" t="s">
        <v>65</v>
      </c>
      <c r="D1997" s="1150" t="s">
        <v>7040</v>
      </c>
      <c r="E1997" s="1164">
        <v>2200</v>
      </c>
      <c r="F1997" s="1151" t="s">
        <v>9136</v>
      </c>
      <c r="G1997" s="759" t="s">
        <v>9137</v>
      </c>
      <c r="H1997" s="1021" t="s">
        <v>7413</v>
      </c>
      <c r="I1997" s="1021" t="s">
        <v>4287</v>
      </c>
      <c r="J1997" s="1150" t="s">
        <v>7465</v>
      </c>
      <c r="K1997" s="1152">
        <v>2</v>
      </c>
      <c r="L1997" s="1151">
        <v>12</v>
      </c>
      <c r="M1997" s="1164">
        <v>26400</v>
      </c>
      <c r="N1997" s="1151">
        <v>1</v>
      </c>
      <c r="O1997" s="1152">
        <v>6</v>
      </c>
      <c r="P1997" s="1180">
        <v>13200</v>
      </c>
    </row>
    <row r="1998" spans="1:16" x14ac:dyDescent="0.2">
      <c r="A1998" s="1179" t="s">
        <v>3949</v>
      </c>
      <c r="B1998" s="1149" t="s">
        <v>13070</v>
      </c>
      <c r="C1998" s="1149" t="s">
        <v>65</v>
      </c>
      <c r="D1998" s="1150" t="s">
        <v>9138</v>
      </c>
      <c r="E1998" s="1164">
        <v>1800</v>
      </c>
      <c r="F1998" s="1151" t="s">
        <v>9139</v>
      </c>
      <c r="G1998" s="759" t="s">
        <v>9140</v>
      </c>
      <c r="H1998" s="1021" t="s">
        <v>4297</v>
      </c>
      <c r="I1998" s="1021" t="s">
        <v>4287</v>
      </c>
      <c r="J1998" s="1150" t="s">
        <v>8625</v>
      </c>
      <c r="K1998" s="1152">
        <v>2</v>
      </c>
      <c r="L1998" s="1151">
        <v>12</v>
      </c>
      <c r="M1998" s="1164">
        <v>21600</v>
      </c>
      <c r="N1998" s="1151">
        <v>1</v>
      </c>
      <c r="O1998" s="1152">
        <v>6</v>
      </c>
      <c r="P1998" s="1180">
        <v>10800</v>
      </c>
    </row>
    <row r="1999" spans="1:16" x14ac:dyDescent="0.2">
      <c r="A1999" s="1179" t="s">
        <v>3949</v>
      </c>
      <c r="B1999" s="1149" t="s">
        <v>13070</v>
      </c>
      <c r="C1999" s="1149" t="s">
        <v>65</v>
      </c>
      <c r="D1999" s="1150" t="s">
        <v>7048</v>
      </c>
      <c r="E1999" s="1164">
        <v>1900</v>
      </c>
      <c r="F1999" s="1151" t="s">
        <v>9141</v>
      </c>
      <c r="G1999" s="759" t="s">
        <v>9142</v>
      </c>
      <c r="H1999" s="1021" t="s">
        <v>8344</v>
      </c>
      <c r="I1999" s="1021" t="s">
        <v>4274</v>
      </c>
      <c r="J1999" s="1150" t="s">
        <v>7051</v>
      </c>
      <c r="K1999" s="1152">
        <v>4</v>
      </c>
      <c r="L1999" s="1151">
        <v>12</v>
      </c>
      <c r="M1999" s="1164">
        <v>22800</v>
      </c>
      <c r="N1999" s="1151"/>
      <c r="O1999" s="1152"/>
      <c r="P1999" s="1180"/>
    </row>
    <row r="2000" spans="1:16" x14ac:dyDescent="0.2">
      <c r="A2000" s="1179" t="s">
        <v>3949</v>
      </c>
      <c r="B2000" s="1149" t="s">
        <v>13070</v>
      </c>
      <c r="C2000" s="1149" t="s">
        <v>65</v>
      </c>
      <c r="D2000" s="1150" t="s">
        <v>9143</v>
      </c>
      <c r="E2000" s="1164">
        <v>4400</v>
      </c>
      <c r="F2000" s="1151" t="s">
        <v>9144</v>
      </c>
      <c r="G2000" s="759" t="s">
        <v>9145</v>
      </c>
      <c r="H2000" s="1021" t="s">
        <v>4914</v>
      </c>
      <c r="I2000" s="1021" t="s">
        <v>4287</v>
      </c>
      <c r="J2000" s="1150" t="s">
        <v>4915</v>
      </c>
      <c r="K2000" s="1152">
        <v>2</v>
      </c>
      <c r="L2000" s="1151">
        <v>2</v>
      </c>
      <c r="M2000" s="1164">
        <v>8800</v>
      </c>
      <c r="N2000" s="1151"/>
      <c r="O2000" s="1152"/>
      <c r="P2000" s="1180"/>
    </row>
    <row r="2001" spans="1:16" ht="22.5" x14ac:dyDescent="0.2">
      <c r="A2001" s="1179" t="s">
        <v>3949</v>
      </c>
      <c r="B2001" s="1149" t="s">
        <v>13070</v>
      </c>
      <c r="C2001" s="1149" t="s">
        <v>65</v>
      </c>
      <c r="D2001" s="1150" t="s">
        <v>9146</v>
      </c>
      <c r="E2001" s="1164">
        <v>6000</v>
      </c>
      <c r="F2001" s="1151" t="s">
        <v>9147</v>
      </c>
      <c r="G2001" s="759" t="s">
        <v>9148</v>
      </c>
      <c r="H2001" s="1021" t="s">
        <v>7253</v>
      </c>
      <c r="I2001" s="1021" t="s">
        <v>4287</v>
      </c>
      <c r="J2001" s="1150" t="s">
        <v>9149</v>
      </c>
      <c r="K2001" s="1152">
        <v>2</v>
      </c>
      <c r="L2001" s="1151">
        <v>12</v>
      </c>
      <c r="M2001" s="1164">
        <v>72000</v>
      </c>
      <c r="N2001" s="1151">
        <v>1</v>
      </c>
      <c r="O2001" s="1152">
        <v>6</v>
      </c>
      <c r="P2001" s="1180">
        <v>36000</v>
      </c>
    </row>
    <row r="2002" spans="1:16" x14ac:dyDescent="0.2">
      <c r="A2002" s="1179" t="s">
        <v>3949</v>
      </c>
      <c r="B2002" s="1149" t="s">
        <v>13070</v>
      </c>
      <c r="C2002" s="1149" t="s">
        <v>65</v>
      </c>
      <c r="D2002" s="1150" t="s">
        <v>7037</v>
      </c>
      <c r="E2002" s="1164">
        <v>1850</v>
      </c>
      <c r="F2002" s="1151" t="s">
        <v>9150</v>
      </c>
      <c r="G2002" s="759" t="s">
        <v>9151</v>
      </c>
      <c r="H2002" s="1021" t="s">
        <v>6050</v>
      </c>
      <c r="I2002" s="1021" t="s">
        <v>7159</v>
      </c>
      <c r="J2002" s="1150" t="s">
        <v>6050</v>
      </c>
      <c r="K2002" s="1152">
        <v>2</v>
      </c>
      <c r="L2002" s="1151">
        <v>12</v>
      </c>
      <c r="M2002" s="1164">
        <v>22200</v>
      </c>
      <c r="N2002" s="1151">
        <v>1</v>
      </c>
      <c r="O2002" s="1152">
        <v>6</v>
      </c>
      <c r="P2002" s="1180">
        <v>11100</v>
      </c>
    </row>
    <row r="2003" spans="1:16" x14ac:dyDescent="0.2">
      <c r="A2003" s="1179" t="s">
        <v>3949</v>
      </c>
      <c r="B2003" s="1149" t="s">
        <v>13070</v>
      </c>
      <c r="C2003" s="1149" t="s">
        <v>65</v>
      </c>
      <c r="D2003" s="1150" t="s">
        <v>7013</v>
      </c>
      <c r="E2003" s="1164">
        <v>1700</v>
      </c>
      <c r="F2003" s="1151" t="s">
        <v>9152</v>
      </c>
      <c r="G2003" s="759" t="s">
        <v>9153</v>
      </c>
      <c r="H2003" s="1021" t="s">
        <v>7091</v>
      </c>
      <c r="I2003" s="1021" t="s">
        <v>7025</v>
      </c>
      <c r="J2003" s="1150" t="s">
        <v>6050</v>
      </c>
      <c r="K2003" s="1152">
        <v>2</v>
      </c>
      <c r="L2003" s="1151">
        <v>12</v>
      </c>
      <c r="M2003" s="1164">
        <v>20400</v>
      </c>
      <c r="N2003" s="1151"/>
      <c r="O2003" s="1152"/>
      <c r="P2003" s="1180"/>
    </row>
    <row r="2004" spans="1:16" x14ac:dyDescent="0.2">
      <c r="A2004" s="1179" t="s">
        <v>3949</v>
      </c>
      <c r="B2004" s="1149" t="s">
        <v>13070</v>
      </c>
      <c r="C2004" s="1149" t="s">
        <v>65</v>
      </c>
      <c r="D2004" s="1150" t="s">
        <v>7136</v>
      </c>
      <c r="E2004" s="1164">
        <v>1600</v>
      </c>
      <c r="F2004" s="1151" t="s">
        <v>9154</v>
      </c>
      <c r="G2004" s="759" t="s">
        <v>9155</v>
      </c>
      <c r="H2004" s="1021" t="s">
        <v>22</v>
      </c>
      <c r="I2004" s="1021" t="s">
        <v>22</v>
      </c>
      <c r="J2004" s="1150" t="s">
        <v>22</v>
      </c>
      <c r="K2004" s="1152">
        <v>2</v>
      </c>
      <c r="L2004" s="1151">
        <v>12</v>
      </c>
      <c r="M2004" s="1164">
        <v>19200</v>
      </c>
      <c r="N2004" s="1151">
        <v>1</v>
      </c>
      <c r="O2004" s="1152">
        <v>6</v>
      </c>
      <c r="P2004" s="1180">
        <v>9600</v>
      </c>
    </row>
    <row r="2005" spans="1:16" ht="22.5" x14ac:dyDescent="0.2">
      <c r="A2005" s="1179" t="s">
        <v>3949</v>
      </c>
      <c r="B2005" s="1149" t="s">
        <v>13070</v>
      </c>
      <c r="C2005" s="1149" t="s">
        <v>65</v>
      </c>
      <c r="D2005" s="1150" t="s">
        <v>7441</v>
      </c>
      <c r="E2005" s="1164">
        <v>1900</v>
      </c>
      <c r="F2005" s="1151" t="s">
        <v>9156</v>
      </c>
      <c r="G2005" s="759" t="s">
        <v>9157</v>
      </c>
      <c r="H2005" s="1021" t="s">
        <v>7456</v>
      </c>
      <c r="I2005" s="1021" t="s">
        <v>4287</v>
      </c>
      <c r="J2005" s="1150" t="s">
        <v>4452</v>
      </c>
      <c r="K2005" s="1152">
        <v>2</v>
      </c>
      <c r="L2005" s="1151">
        <v>12</v>
      </c>
      <c r="M2005" s="1164">
        <v>22800</v>
      </c>
      <c r="N2005" s="1151">
        <v>1</v>
      </c>
      <c r="O2005" s="1152">
        <v>6</v>
      </c>
      <c r="P2005" s="1180">
        <v>11400</v>
      </c>
    </row>
    <row r="2006" spans="1:16" x14ac:dyDescent="0.2">
      <c r="A2006" s="1179" t="s">
        <v>3949</v>
      </c>
      <c r="B2006" s="1149" t="s">
        <v>13070</v>
      </c>
      <c r="C2006" s="1149" t="s">
        <v>65</v>
      </c>
      <c r="D2006" s="1150" t="s">
        <v>7974</v>
      </c>
      <c r="E2006" s="1164">
        <v>5000</v>
      </c>
      <c r="F2006" s="1151" t="s">
        <v>9158</v>
      </c>
      <c r="G2006" s="759" t="s">
        <v>9159</v>
      </c>
      <c r="H2006" s="1021" t="s">
        <v>4350</v>
      </c>
      <c r="I2006" s="1021" t="s">
        <v>4287</v>
      </c>
      <c r="J2006" s="1150" t="s">
        <v>4349</v>
      </c>
      <c r="K2006" s="1152">
        <v>2</v>
      </c>
      <c r="L2006" s="1151">
        <v>12</v>
      </c>
      <c r="M2006" s="1164">
        <v>60000</v>
      </c>
      <c r="N2006" s="1151">
        <v>1</v>
      </c>
      <c r="O2006" s="1152">
        <v>6</v>
      </c>
      <c r="P2006" s="1180">
        <v>30000</v>
      </c>
    </row>
    <row r="2007" spans="1:16" x14ac:dyDescent="0.2">
      <c r="A2007" s="1179" t="s">
        <v>3949</v>
      </c>
      <c r="B2007" s="1149" t="s">
        <v>13070</v>
      </c>
      <c r="C2007" s="1149" t="s">
        <v>65</v>
      </c>
      <c r="D2007" s="1150" t="s">
        <v>9031</v>
      </c>
      <c r="E2007" s="1164">
        <v>3200</v>
      </c>
      <c r="F2007" s="1151" t="s">
        <v>9160</v>
      </c>
      <c r="G2007" s="759" t="s">
        <v>9161</v>
      </c>
      <c r="H2007" s="1021" t="s">
        <v>4337</v>
      </c>
      <c r="I2007" s="1021" t="s">
        <v>4287</v>
      </c>
      <c r="J2007" s="1150" t="s">
        <v>4459</v>
      </c>
      <c r="K2007" s="1152">
        <v>2</v>
      </c>
      <c r="L2007" s="1151">
        <v>12</v>
      </c>
      <c r="M2007" s="1164">
        <v>38293.33</v>
      </c>
      <c r="N2007" s="1151">
        <v>1</v>
      </c>
      <c r="O2007" s="1152">
        <v>6</v>
      </c>
      <c r="P2007" s="1180">
        <v>19200</v>
      </c>
    </row>
    <row r="2008" spans="1:16" ht="22.5" x14ac:dyDescent="0.2">
      <c r="A2008" s="1179" t="s">
        <v>3949</v>
      </c>
      <c r="B2008" s="1149" t="s">
        <v>13070</v>
      </c>
      <c r="C2008" s="1149" t="s">
        <v>65</v>
      </c>
      <c r="D2008" s="1150" t="s">
        <v>7228</v>
      </c>
      <c r="E2008" s="1164">
        <v>1900</v>
      </c>
      <c r="F2008" s="1151" t="s">
        <v>9162</v>
      </c>
      <c r="G2008" s="759" t="s">
        <v>9163</v>
      </c>
      <c r="H2008" s="1021" t="s">
        <v>9164</v>
      </c>
      <c r="I2008" s="1021" t="s">
        <v>4287</v>
      </c>
      <c r="J2008" s="1150" t="s">
        <v>7981</v>
      </c>
      <c r="K2008" s="1152">
        <v>2</v>
      </c>
      <c r="L2008" s="1151">
        <v>12</v>
      </c>
      <c r="M2008" s="1164">
        <v>22800</v>
      </c>
      <c r="N2008" s="1151">
        <v>1</v>
      </c>
      <c r="O2008" s="1152">
        <v>6</v>
      </c>
      <c r="P2008" s="1180">
        <v>11400</v>
      </c>
    </row>
    <row r="2009" spans="1:16" x14ac:dyDescent="0.2">
      <c r="A2009" s="1179" t="s">
        <v>3949</v>
      </c>
      <c r="B2009" s="1149" t="s">
        <v>13070</v>
      </c>
      <c r="C2009" s="1149" t="s">
        <v>65</v>
      </c>
      <c r="D2009" s="1150" t="s">
        <v>7136</v>
      </c>
      <c r="E2009" s="1164">
        <v>1600</v>
      </c>
      <c r="F2009" s="1151" t="s">
        <v>9165</v>
      </c>
      <c r="G2009" s="759" t="s">
        <v>9166</v>
      </c>
      <c r="H2009" s="1021" t="s">
        <v>4422</v>
      </c>
      <c r="I2009" s="1021" t="s">
        <v>7025</v>
      </c>
      <c r="J2009" s="1150" t="s">
        <v>4422</v>
      </c>
      <c r="K2009" s="1152">
        <v>2</v>
      </c>
      <c r="L2009" s="1151">
        <v>12</v>
      </c>
      <c r="M2009" s="1164">
        <v>19200</v>
      </c>
      <c r="N2009" s="1151">
        <v>1</v>
      </c>
      <c r="O2009" s="1152">
        <v>6</v>
      </c>
      <c r="P2009" s="1180">
        <v>9600</v>
      </c>
    </row>
    <row r="2010" spans="1:16" ht="22.5" x14ac:dyDescent="0.2">
      <c r="A2010" s="1179" t="s">
        <v>3949</v>
      </c>
      <c r="B2010" s="1149" t="s">
        <v>13070</v>
      </c>
      <c r="C2010" s="1149" t="s">
        <v>65</v>
      </c>
      <c r="D2010" s="1150" t="s">
        <v>9167</v>
      </c>
      <c r="E2010" s="1164">
        <v>2100</v>
      </c>
      <c r="F2010" s="1151" t="s">
        <v>9168</v>
      </c>
      <c r="G2010" s="759" t="s">
        <v>9169</v>
      </c>
      <c r="H2010" s="1021" t="s">
        <v>4470</v>
      </c>
      <c r="I2010" s="1021" t="s">
        <v>4287</v>
      </c>
      <c r="J2010" s="1150" t="s">
        <v>8356</v>
      </c>
      <c r="K2010" s="1152">
        <v>2</v>
      </c>
      <c r="L2010" s="1151">
        <v>12</v>
      </c>
      <c r="M2010" s="1164">
        <v>25200</v>
      </c>
      <c r="N2010" s="1151">
        <v>1</v>
      </c>
      <c r="O2010" s="1152">
        <v>6</v>
      </c>
      <c r="P2010" s="1180">
        <v>12600</v>
      </c>
    </row>
    <row r="2011" spans="1:16" ht="22.5" x14ac:dyDescent="0.2">
      <c r="A2011" s="1179" t="s">
        <v>3949</v>
      </c>
      <c r="B2011" s="1149" t="s">
        <v>13070</v>
      </c>
      <c r="C2011" s="1149" t="s">
        <v>65</v>
      </c>
      <c r="D2011" s="1150" t="s">
        <v>9170</v>
      </c>
      <c r="E2011" s="1164">
        <v>1900</v>
      </c>
      <c r="F2011" s="1151" t="s">
        <v>9171</v>
      </c>
      <c r="G2011" s="759" t="s">
        <v>9172</v>
      </c>
      <c r="H2011" s="1021" t="s">
        <v>4534</v>
      </c>
      <c r="I2011" s="1021" t="s">
        <v>7159</v>
      </c>
      <c r="J2011" s="1150" t="s">
        <v>9173</v>
      </c>
      <c r="K2011" s="1152">
        <v>2</v>
      </c>
      <c r="L2011" s="1151">
        <v>12</v>
      </c>
      <c r="M2011" s="1164">
        <v>22800</v>
      </c>
      <c r="N2011" s="1151">
        <v>1</v>
      </c>
      <c r="O2011" s="1152">
        <v>6</v>
      </c>
      <c r="P2011" s="1180">
        <v>11400</v>
      </c>
    </row>
    <row r="2012" spans="1:16" ht="22.5" x14ac:dyDescent="0.2">
      <c r="A2012" s="1179" t="s">
        <v>3949</v>
      </c>
      <c r="B2012" s="1149" t="s">
        <v>13070</v>
      </c>
      <c r="C2012" s="1149" t="s">
        <v>65</v>
      </c>
      <c r="D2012" s="1150" t="s">
        <v>7153</v>
      </c>
      <c r="E2012" s="1164">
        <v>1750</v>
      </c>
      <c r="F2012" s="1151" t="s">
        <v>9174</v>
      </c>
      <c r="G2012" s="759" t="s">
        <v>9175</v>
      </c>
      <c r="H2012" s="1021" t="s">
        <v>7181</v>
      </c>
      <c r="I2012" s="1021" t="s">
        <v>4287</v>
      </c>
      <c r="J2012" s="1150" t="s">
        <v>4509</v>
      </c>
      <c r="K2012" s="1152">
        <v>2</v>
      </c>
      <c r="L2012" s="1151">
        <v>12</v>
      </c>
      <c r="M2012" s="1164">
        <v>21000</v>
      </c>
      <c r="N2012" s="1151">
        <v>1</v>
      </c>
      <c r="O2012" s="1152">
        <v>6</v>
      </c>
      <c r="P2012" s="1180">
        <v>10500</v>
      </c>
    </row>
    <row r="2013" spans="1:16" x14ac:dyDescent="0.2">
      <c r="A2013" s="1179" t="s">
        <v>3949</v>
      </c>
      <c r="B2013" s="1149" t="s">
        <v>13070</v>
      </c>
      <c r="C2013" s="1149" t="s">
        <v>65</v>
      </c>
      <c r="D2013" s="1150" t="s">
        <v>7490</v>
      </c>
      <c r="E2013" s="1164">
        <v>1500</v>
      </c>
      <c r="F2013" s="1151" t="s">
        <v>9176</v>
      </c>
      <c r="G2013" s="759" t="s">
        <v>9177</v>
      </c>
      <c r="H2013" s="1021" t="s">
        <v>22</v>
      </c>
      <c r="I2013" s="1021" t="s">
        <v>22</v>
      </c>
      <c r="J2013" s="1150" t="s">
        <v>22</v>
      </c>
      <c r="K2013" s="1152">
        <v>2</v>
      </c>
      <c r="L2013" s="1151">
        <v>12</v>
      </c>
      <c r="M2013" s="1164">
        <v>16500</v>
      </c>
      <c r="N2013" s="1151">
        <v>1</v>
      </c>
      <c r="O2013" s="1152">
        <v>7</v>
      </c>
      <c r="P2013" s="1180">
        <v>7350</v>
      </c>
    </row>
    <row r="2014" spans="1:16" ht="22.5" x14ac:dyDescent="0.2">
      <c r="A2014" s="1179" t="s">
        <v>3949</v>
      </c>
      <c r="B2014" s="1149" t="s">
        <v>13070</v>
      </c>
      <c r="C2014" s="1149" t="s">
        <v>65</v>
      </c>
      <c r="D2014" s="1150" t="s">
        <v>7153</v>
      </c>
      <c r="E2014" s="1164">
        <v>1750</v>
      </c>
      <c r="F2014" s="1151" t="s">
        <v>9178</v>
      </c>
      <c r="G2014" s="759" t="s">
        <v>9179</v>
      </c>
      <c r="H2014" s="1021" t="s">
        <v>4535</v>
      </c>
      <c r="I2014" s="1021" t="s">
        <v>4287</v>
      </c>
      <c r="J2014" s="1150" t="s">
        <v>5233</v>
      </c>
      <c r="K2014" s="1152">
        <v>2</v>
      </c>
      <c r="L2014" s="1151">
        <v>12</v>
      </c>
      <c r="M2014" s="1164">
        <v>21000</v>
      </c>
      <c r="N2014" s="1151">
        <v>1</v>
      </c>
      <c r="O2014" s="1152">
        <v>6</v>
      </c>
      <c r="P2014" s="1180">
        <v>10500</v>
      </c>
    </row>
    <row r="2015" spans="1:16" ht="22.5" x14ac:dyDescent="0.2">
      <c r="A2015" s="1179" t="s">
        <v>3949</v>
      </c>
      <c r="B2015" s="1149" t="s">
        <v>13070</v>
      </c>
      <c r="C2015" s="1149" t="s">
        <v>65</v>
      </c>
      <c r="D2015" s="1150" t="s">
        <v>7013</v>
      </c>
      <c r="E2015" s="1164">
        <v>1700</v>
      </c>
      <c r="F2015" s="1151" t="s">
        <v>9180</v>
      </c>
      <c r="G2015" s="759" t="s">
        <v>9181</v>
      </c>
      <c r="H2015" s="1021" t="s">
        <v>4470</v>
      </c>
      <c r="I2015" s="1021" t="s">
        <v>4287</v>
      </c>
      <c r="J2015" s="1150" t="s">
        <v>9182</v>
      </c>
      <c r="K2015" s="1152">
        <v>2</v>
      </c>
      <c r="L2015" s="1151">
        <v>12</v>
      </c>
      <c r="M2015" s="1164">
        <v>20400</v>
      </c>
      <c r="N2015" s="1151">
        <v>1</v>
      </c>
      <c r="O2015" s="1152">
        <v>6</v>
      </c>
      <c r="P2015" s="1180">
        <v>10200</v>
      </c>
    </row>
    <row r="2016" spans="1:16" x14ac:dyDescent="0.2">
      <c r="A2016" s="1179" t="s">
        <v>3949</v>
      </c>
      <c r="B2016" s="1149" t="s">
        <v>13070</v>
      </c>
      <c r="C2016" s="1149" t="s">
        <v>65</v>
      </c>
      <c r="D2016" s="1150" t="s">
        <v>7026</v>
      </c>
      <c r="E2016" s="1164">
        <v>1600</v>
      </c>
      <c r="F2016" s="1151" t="s">
        <v>9183</v>
      </c>
      <c r="G2016" s="759" t="s">
        <v>9184</v>
      </c>
      <c r="H2016" s="1021" t="s">
        <v>22</v>
      </c>
      <c r="I2016" s="1021" t="s">
        <v>22</v>
      </c>
      <c r="J2016" s="1150" t="s">
        <v>22</v>
      </c>
      <c r="K2016" s="1152">
        <v>2</v>
      </c>
      <c r="L2016" s="1151">
        <v>12</v>
      </c>
      <c r="M2016" s="1164">
        <v>19200</v>
      </c>
      <c r="N2016" s="1151">
        <v>1</v>
      </c>
      <c r="O2016" s="1152">
        <v>6</v>
      </c>
      <c r="P2016" s="1180">
        <v>9600</v>
      </c>
    </row>
    <row r="2017" spans="1:16" x14ac:dyDescent="0.2">
      <c r="A2017" s="1179" t="s">
        <v>3949</v>
      </c>
      <c r="B2017" s="1149" t="s">
        <v>13070</v>
      </c>
      <c r="C2017" s="1149" t="s">
        <v>65</v>
      </c>
      <c r="D2017" s="1150" t="s">
        <v>7013</v>
      </c>
      <c r="E2017" s="1164">
        <v>1700</v>
      </c>
      <c r="F2017" s="1151" t="s">
        <v>9185</v>
      </c>
      <c r="G2017" s="759" t="s">
        <v>9186</v>
      </c>
      <c r="H2017" s="1021" t="s">
        <v>7247</v>
      </c>
      <c r="I2017" s="1021" t="s">
        <v>4274</v>
      </c>
      <c r="J2017" s="1150" t="s">
        <v>7247</v>
      </c>
      <c r="K2017" s="1152">
        <v>3</v>
      </c>
      <c r="L2017" s="1151">
        <v>7</v>
      </c>
      <c r="M2017" s="1164">
        <v>11900</v>
      </c>
      <c r="N2017" s="1151"/>
      <c r="O2017" s="1152"/>
      <c r="P2017" s="1180"/>
    </row>
    <row r="2018" spans="1:16" ht="22.5" x14ac:dyDescent="0.2">
      <c r="A2018" s="1179" t="s">
        <v>3949</v>
      </c>
      <c r="B2018" s="1149" t="s">
        <v>13070</v>
      </c>
      <c r="C2018" s="1149" t="s">
        <v>65</v>
      </c>
      <c r="D2018" s="1150" t="s">
        <v>7221</v>
      </c>
      <c r="E2018" s="1164">
        <v>1800</v>
      </c>
      <c r="F2018" s="1151" t="s">
        <v>9187</v>
      </c>
      <c r="G2018" s="759" t="s">
        <v>9188</v>
      </c>
      <c r="H2018" s="1021" t="s">
        <v>4422</v>
      </c>
      <c r="I2018" s="1021" t="s">
        <v>4287</v>
      </c>
      <c r="J2018" s="1150" t="s">
        <v>4422</v>
      </c>
      <c r="K2018" s="1152">
        <v>2</v>
      </c>
      <c r="L2018" s="1151">
        <v>12</v>
      </c>
      <c r="M2018" s="1164">
        <v>21600</v>
      </c>
      <c r="N2018" s="1151">
        <v>1</v>
      </c>
      <c r="O2018" s="1152">
        <v>6</v>
      </c>
      <c r="P2018" s="1180">
        <v>10800</v>
      </c>
    </row>
    <row r="2019" spans="1:16" x14ac:dyDescent="0.2">
      <c r="A2019" s="1179" t="s">
        <v>3949</v>
      </c>
      <c r="B2019" s="1149" t="s">
        <v>13070</v>
      </c>
      <c r="C2019" s="1149" t="s">
        <v>65</v>
      </c>
      <c r="D2019" s="1150" t="s">
        <v>7451</v>
      </c>
      <c r="E2019" s="1164">
        <v>3100</v>
      </c>
      <c r="F2019" s="1151" t="s">
        <v>9189</v>
      </c>
      <c r="G2019" s="759" t="s">
        <v>9190</v>
      </c>
      <c r="H2019" s="1021" t="s">
        <v>4914</v>
      </c>
      <c r="I2019" s="1021" t="s">
        <v>4274</v>
      </c>
      <c r="J2019" s="1150" t="s">
        <v>4914</v>
      </c>
      <c r="K2019" s="1152">
        <v>2</v>
      </c>
      <c r="L2019" s="1151">
        <v>12</v>
      </c>
      <c r="M2019" s="1164">
        <v>37200</v>
      </c>
      <c r="N2019" s="1151">
        <v>1</v>
      </c>
      <c r="O2019" s="1152">
        <v>6</v>
      </c>
      <c r="P2019" s="1180">
        <v>18600</v>
      </c>
    </row>
    <row r="2020" spans="1:16" ht="22.5" x14ac:dyDescent="0.2">
      <c r="A2020" s="1179" t="s">
        <v>3949</v>
      </c>
      <c r="B2020" s="1149" t="s">
        <v>13070</v>
      </c>
      <c r="C2020" s="1149" t="s">
        <v>65</v>
      </c>
      <c r="D2020" s="1150" t="s">
        <v>7085</v>
      </c>
      <c r="E2020" s="1164">
        <v>1600</v>
      </c>
      <c r="F2020" s="1151" t="s">
        <v>9191</v>
      </c>
      <c r="G2020" s="759" t="s">
        <v>9192</v>
      </c>
      <c r="H2020" s="1021" t="s">
        <v>4470</v>
      </c>
      <c r="I2020" s="1021" t="s">
        <v>4287</v>
      </c>
      <c r="J2020" s="1150" t="s">
        <v>4470</v>
      </c>
      <c r="K2020" s="1152">
        <v>2</v>
      </c>
      <c r="L2020" s="1151">
        <v>12</v>
      </c>
      <c r="M2020" s="1164">
        <v>19200</v>
      </c>
      <c r="N2020" s="1151">
        <v>1</v>
      </c>
      <c r="O2020" s="1152">
        <v>6</v>
      </c>
      <c r="P2020" s="1180">
        <v>9600</v>
      </c>
    </row>
    <row r="2021" spans="1:16" x14ac:dyDescent="0.2">
      <c r="A2021" s="1179" t="s">
        <v>3949</v>
      </c>
      <c r="B2021" s="1149" t="s">
        <v>13070</v>
      </c>
      <c r="C2021" s="1149" t="s">
        <v>65</v>
      </c>
      <c r="D2021" s="1150" t="s">
        <v>7490</v>
      </c>
      <c r="E2021" s="1164">
        <v>1500</v>
      </c>
      <c r="F2021" s="1151" t="s">
        <v>9193</v>
      </c>
      <c r="G2021" s="759" t="s">
        <v>9194</v>
      </c>
      <c r="H2021" s="1021" t="s">
        <v>22</v>
      </c>
      <c r="I2021" s="1021" t="s">
        <v>22</v>
      </c>
      <c r="J2021" s="1150" t="s">
        <v>22</v>
      </c>
      <c r="K2021" s="1152">
        <v>2</v>
      </c>
      <c r="L2021" s="1151">
        <v>12</v>
      </c>
      <c r="M2021" s="1164">
        <v>18000</v>
      </c>
      <c r="N2021" s="1151">
        <v>1</v>
      </c>
      <c r="O2021" s="1152">
        <v>6</v>
      </c>
      <c r="P2021" s="1180">
        <v>9000</v>
      </c>
    </row>
    <row r="2022" spans="1:16" x14ac:dyDescent="0.2">
      <c r="A2022" s="1179" t="s">
        <v>3949</v>
      </c>
      <c r="B2022" s="1149" t="s">
        <v>13070</v>
      </c>
      <c r="C2022" s="1149" t="s">
        <v>65</v>
      </c>
      <c r="D2022" s="1150" t="s">
        <v>7490</v>
      </c>
      <c r="E2022" s="1164">
        <v>1500</v>
      </c>
      <c r="F2022" s="1151" t="s">
        <v>9195</v>
      </c>
      <c r="G2022" s="759" t="s">
        <v>9196</v>
      </c>
      <c r="H2022" s="1021" t="s">
        <v>22</v>
      </c>
      <c r="I2022" s="1021" t="s">
        <v>22</v>
      </c>
      <c r="J2022" s="1150" t="s">
        <v>22</v>
      </c>
      <c r="K2022" s="1152">
        <v>2</v>
      </c>
      <c r="L2022" s="1151">
        <v>12</v>
      </c>
      <c r="M2022" s="1164">
        <v>18000</v>
      </c>
      <c r="N2022" s="1151">
        <v>1</v>
      </c>
      <c r="O2022" s="1152">
        <v>6</v>
      </c>
      <c r="P2022" s="1180">
        <v>9000</v>
      </c>
    </row>
    <row r="2023" spans="1:16" x14ac:dyDescent="0.2">
      <c r="A2023" s="1179" t="s">
        <v>3949</v>
      </c>
      <c r="B2023" s="1149" t="s">
        <v>13070</v>
      </c>
      <c r="C2023" s="1149" t="s">
        <v>65</v>
      </c>
      <c r="D2023" s="1150" t="s">
        <v>7053</v>
      </c>
      <c r="E2023" s="1164">
        <v>1700</v>
      </c>
      <c r="F2023" s="1151" t="s">
        <v>9197</v>
      </c>
      <c r="G2023" s="759" t="s">
        <v>9198</v>
      </c>
      <c r="H2023" s="1021" t="s">
        <v>4197</v>
      </c>
      <c r="I2023" s="1021" t="s">
        <v>4197</v>
      </c>
      <c r="J2023" s="1150" t="s">
        <v>4197</v>
      </c>
      <c r="K2023" s="1152">
        <v>1</v>
      </c>
      <c r="L2023" s="1151">
        <v>1</v>
      </c>
      <c r="M2023" s="1164">
        <v>1190</v>
      </c>
      <c r="N2023" s="1151">
        <v>1</v>
      </c>
      <c r="O2023" s="1152">
        <v>6</v>
      </c>
      <c r="P2023" s="1180">
        <v>10200</v>
      </c>
    </row>
    <row r="2024" spans="1:16" x14ac:dyDescent="0.2">
      <c r="A2024" s="1179" t="s">
        <v>3949</v>
      </c>
      <c r="B2024" s="1149" t="s">
        <v>13070</v>
      </c>
      <c r="C2024" s="1149" t="s">
        <v>65</v>
      </c>
      <c r="D2024" s="1150" t="s">
        <v>7013</v>
      </c>
      <c r="E2024" s="1164">
        <v>1700</v>
      </c>
      <c r="F2024" s="1151" t="s">
        <v>9199</v>
      </c>
      <c r="G2024" s="759" t="s">
        <v>9200</v>
      </c>
      <c r="H2024" s="1021" t="s">
        <v>9201</v>
      </c>
      <c r="I2024" s="1021" t="s">
        <v>4274</v>
      </c>
      <c r="J2024" s="1150" t="s">
        <v>9201</v>
      </c>
      <c r="K2024" s="1152">
        <v>2</v>
      </c>
      <c r="L2024" s="1151">
        <v>12</v>
      </c>
      <c r="M2024" s="1164">
        <v>20400</v>
      </c>
      <c r="N2024" s="1151">
        <v>1</v>
      </c>
      <c r="O2024" s="1152">
        <v>6</v>
      </c>
      <c r="P2024" s="1180">
        <v>10200</v>
      </c>
    </row>
    <row r="2025" spans="1:16" x14ac:dyDescent="0.2">
      <c r="A2025" s="1179" t="s">
        <v>3949</v>
      </c>
      <c r="B2025" s="1149" t="s">
        <v>13070</v>
      </c>
      <c r="C2025" s="1149" t="s">
        <v>65</v>
      </c>
      <c r="D2025" s="1150" t="s">
        <v>7490</v>
      </c>
      <c r="E2025" s="1164">
        <v>1500</v>
      </c>
      <c r="F2025" s="1151" t="s">
        <v>9202</v>
      </c>
      <c r="G2025" s="759" t="s">
        <v>9203</v>
      </c>
      <c r="H2025" s="1021" t="s">
        <v>22</v>
      </c>
      <c r="I2025" s="1021" t="s">
        <v>22</v>
      </c>
      <c r="J2025" s="1150" t="s">
        <v>22</v>
      </c>
      <c r="K2025" s="1152">
        <v>2</v>
      </c>
      <c r="L2025" s="1151">
        <v>12</v>
      </c>
      <c r="M2025" s="1164">
        <v>18000</v>
      </c>
      <c r="N2025" s="1151">
        <v>1</v>
      </c>
      <c r="O2025" s="1152">
        <v>6</v>
      </c>
      <c r="P2025" s="1180">
        <v>9000</v>
      </c>
    </row>
    <row r="2026" spans="1:16" x14ac:dyDescent="0.2">
      <c r="A2026" s="1179" t="s">
        <v>3949</v>
      </c>
      <c r="B2026" s="1149" t="s">
        <v>13070</v>
      </c>
      <c r="C2026" s="1149" t="s">
        <v>65</v>
      </c>
      <c r="D2026" s="1150" t="s">
        <v>7013</v>
      </c>
      <c r="E2026" s="1164">
        <v>1700</v>
      </c>
      <c r="F2026" s="1151" t="s">
        <v>9204</v>
      </c>
      <c r="G2026" s="759" t="s">
        <v>9205</v>
      </c>
      <c r="H2026" s="1021" t="s">
        <v>4239</v>
      </c>
      <c r="I2026" s="1021" t="s">
        <v>4287</v>
      </c>
      <c r="J2026" s="1150" t="s">
        <v>7268</v>
      </c>
      <c r="K2026" s="1152">
        <v>2</v>
      </c>
      <c r="L2026" s="1151">
        <v>12</v>
      </c>
      <c r="M2026" s="1164">
        <v>20400</v>
      </c>
      <c r="N2026" s="1151">
        <v>1</v>
      </c>
      <c r="O2026" s="1152">
        <v>6</v>
      </c>
      <c r="P2026" s="1180">
        <v>10200</v>
      </c>
    </row>
    <row r="2027" spans="1:16" x14ac:dyDescent="0.2">
      <c r="A2027" s="1179" t="s">
        <v>3949</v>
      </c>
      <c r="B2027" s="1149" t="s">
        <v>13070</v>
      </c>
      <c r="C2027" s="1149" t="s">
        <v>65</v>
      </c>
      <c r="D2027" s="1150" t="s">
        <v>9206</v>
      </c>
      <c r="E2027" s="1164">
        <v>2900</v>
      </c>
      <c r="F2027" s="1151" t="s">
        <v>9207</v>
      </c>
      <c r="G2027" s="759" t="s">
        <v>9208</v>
      </c>
      <c r="H2027" s="1021" t="s">
        <v>7432</v>
      </c>
      <c r="I2027" s="1021" t="s">
        <v>4274</v>
      </c>
      <c r="J2027" s="1150" t="s">
        <v>7432</v>
      </c>
      <c r="K2027" s="1152">
        <v>2</v>
      </c>
      <c r="L2027" s="1151">
        <v>12</v>
      </c>
      <c r="M2027" s="1164">
        <v>34800</v>
      </c>
      <c r="N2027" s="1151">
        <v>1</v>
      </c>
      <c r="O2027" s="1152">
        <v>6</v>
      </c>
      <c r="P2027" s="1180">
        <v>17400</v>
      </c>
    </row>
    <row r="2028" spans="1:16" ht="22.5" x14ac:dyDescent="0.2">
      <c r="A2028" s="1179" t="s">
        <v>3949</v>
      </c>
      <c r="B2028" s="1149" t="s">
        <v>13070</v>
      </c>
      <c r="C2028" s="1149" t="s">
        <v>65</v>
      </c>
      <c r="D2028" s="1150" t="s">
        <v>7085</v>
      </c>
      <c r="E2028" s="1164">
        <v>1600</v>
      </c>
      <c r="F2028" s="1151" t="s">
        <v>9209</v>
      </c>
      <c r="G2028" s="759" t="s">
        <v>9210</v>
      </c>
      <c r="H2028" s="1021" t="s">
        <v>4471</v>
      </c>
      <c r="I2028" s="1021" t="s">
        <v>4287</v>
      </c>
      <c r="J2028" s="1150" t="s">
        <v>4470</v>
      </c>
      <c r="K2028" s="1152">
        <v>2</v>
      </c>
      <c r="L2028" s="1151">
        <v>12</v>
      </c>
      <c r="M2028" s="1164">
        <v>19200</v>
      </c>
      <c r="N2028" s="1151">
        <v>1</v>
      </c>
      <c r="O2028" s="1152">
        <v>6</v>
      </c>
      <c r="P2028" s="1180">
        <v>9600</v>
      </c>
    </row>
    <row r="2029" spans="1:16" ht="22.5" x14ac:dyDescent="0.2">
      <c r="A2029" s="1179" t="s">
        <v>3949</v>
      </c>
      <c r="B2029" s="1149" t="s">
        <v>13070</v>
      </c>
      <c r="C2029" s="1149" t="s">
        <v>65</v>
      </c>
      <c r="D2029" s="1150" t="s">
        <v>7058</v>
      </c>
      <c r="E2029" s="1164">
        <v>1900</v>
      </c>
      <c r="F2029" s="1151" t="s">
        <v>9211</v>
      </c>
      <c r="G2029" s="759" t="s">
        <v>9212</v>
      </c>
      <c r="H2029" s="1021" t="s">
        <v>7047</v>
      </c>
      <c r="I2029" s="1021" t="s">
        <v>4287</v>
      </c>
      <c r="J2029" s="1150" t="s">
        <v>4314</v>
      </c>
      <c r="K2029" s="1152">
        <v>2</v>
      </c>
      <c r="L2029" s="1151">
        <v>12</v>
      </c>
      <c r="M2029" s="1164">
        <v>22800</v>
      </c>
      <c r="N2029" s="1151">
        <v>1</v>
      </c>
      <c r="O2029" s="1152">
        <v>6</v>
      </c>
      <c r="P2029" s="1180">
        <v>11400</v>
      </c>
    </row>
    <row r="2030" spans="1:16" x14ac:dyDescent="0.2">
      <c r="A2030" s="1179" t="s">
        <v>3949</v>
      </c>
      <c r="B2030" s="1149" t="s">
        <v>13070</v>
      </c>
      <c r="C2030" s="1149" t="s">
        <v>65</v>
      </c>
      <c r="D2030" s="1150" t="s">
        <v>7026</v>
      </c>
      <c r="E2030" s="1164">
        <v>1600</v>
      </c>
      <c r="F2030" s="1151" t="s">
        <v>9213</v>
      </c>
      <c r="G2030" s="759" t="s">
        <v>9214</v>
      </c>
      <c r="H2030" s="1021" t="s">
        <v>22</v>
      </c>
      <c r="I2030" s="1021" t="s">
        <v>22</v>
      </c>
      <c r="J2030" s="1150" t="s">
        <v>22</v>
      </c>
      <c r="K2030" s="1152">
        <v>2</v>
      </c>
      <c r="L2030" s="1151">
        <v>12</v>
      </c>
      <c r="M2030" s="1164">
        <v>19200</v>
      </c>
      <c r="N2030" s="1151">
        <v>1</v>
      </c>
      <c r="O2030" s="1152">
        <v>6</v>
      </c>
      <c r="P2030" s="1180">
        <v>9600</v>
      </c>
    </row>
    <row r="2031" spans="1:16" ht="22.5" x14ac:dyDescent="0.2">
      <c r="A2031" s="1179" t="s">
        <v>3949</v>
      </c>
      <c r="B2031" s="1149" t="s">
        <v>13070</v>
      </c>
      <c r="C2031" s="1149" t="s">
        <v>65</v>
      </c>
      <c r="D2031" s="1150" t="s">
        <v>7063</v>
      </c>
      <c r="E2031" s="1164">
        <v>2100</v>
      </c>
      <c r="F2031" s="1151" t="s">
        <v>9215</v>
      </c>
      <c r="G2031" s="759" t="s">
        <v>9216</v>
      </c>
      <c r="H2031" s="1021" t="s">
        <v>4705</v>
      </c>
      <c r="I2031" s="1021" t="s">
        <v>4287</v>
      </c>
      <c r="J2031" s="1150" t="s">
        <v>4928</v>
      </c>
      <c r="K2031" s="1152">
        <v>2</v>
      </c>
      <c r="L2031" s="1151">
        <v>12</v>
      </c>
      <c r="M2031" s="1164">
        <v>24640</v>
      </c>
      <c r="N2031" s="1151">
        <v>1</v>
      </c>
      <c r="O2031" s="1152">
        <v>6</v>
      </c>
      <c r="P2031" s="1180">
        <v>12600</v>
      </c>
    </row>
    <row r="2032" spans="1:16" x14ac:dyDescent="0.2">
      <c r="A2032" s="1179" t="s">
        <v>3949</v>
      </c>
      <c r="B2032" s="1149" t="s">
        <v>13070</v>
      </c>
      <c r="C2032" s="1149" t="s">
        <v>65</v>
      </c>
      <c r="D2032" s="1150" t="s">
        <v>9217</v>
      </c>
      <c r="E2032" s="1164">
        <v>3100</v>
      </c>
      <c r="F2032" s="1151" t="s">
        <v>9218</v>
      </c>
      <c r="G2032" s="759" t="s">
        <v>9219</v>
      </c>
      <c r="H2032" s="1021" t="s">
        <v>4239</v>
      </c>
      <c r="I2032" s="1021" t="s">
        <v>4274</v>
      </c>
      <c r="J2032" s="1150" t="s">
        <v>4235</v>
      </c>
      <c r="K2032" s="1152">
        <v>2</v>
      </c>
      <c r="L2032" s="1151">
        <v>12</v>
      </c>
      <c r="M2032" s="1164">
        <v>37200</v>
      </c>
      <c r="N2032" s="1151">
        <v>1</v>
      </c>
      <c r="O2032" s="1152">
        <v>6</v>
      </c>
      <c r="P2032" s="1180">
        <v>18600</v>
      </c>
    </row>
    <row r="2033" spans="1:16" x14ac:dyDescent="0.2">
      <c r="A2033" s="1179" t="s">
        <v>3949</v>
      </c>
      <c r="B2033" s="1149" t="s">
        <v>13070</v>
      </c>
      <c r="C2033" s="1149" t="s">
        <v>65</v>
      </c>
      <c r="D2033" s="1150" t="s">
        <v>9220</v>
      </c>
      <c r="E2033" s="1164">
        <v>2100</v>
      </c>
      <c r="F2033" s="1151" t="s">
        <v>9221</v>
      </c>
      <c r="G2033" s="759" t="s">
        <v>9222</v>
      </c>
      <c r="H2033" s="1021" t="s">
        <v>4197</v>
      </c>
      <c r="I2033" s="1021" t="s">
        <v>4197</v>
      </c>
      <c r="J2033" s="1150" t="s">
        <v>4197</v>
      </c>
      <c r="K2033" s="1152">
        <v>1</v>
      </c>
      <c r="L2033" s="1151">
        <v>3</v>
      </c>
      <c r="M2033" s="1164">
        <v>3080</v>
      </c>
      <c r="N2033" s="1151"/>
      <c r="O2033" s="1152"/>
      <c r="P2033" s="1180"/>
    </row>
    <row r="2034" spans="1:16" x14ac:dyDescent="0.2">
      <c r="A2034" s="1179" t="s">
        <v>3949</v>
      </c>
      <c r="B2034" s="1149" t="s">
        <v>13070</v>
      </c>
      <c r="C2034" s="1149" t="s">
        <v>65</v>
      </c>
      <c r="D2034" s="1150" t="s">
        <v>7094</v>
      </c>
      <c r="E2034" s="1164">
        <v>1700</v>
      </c>
      <c r="F2034" s="1151" t="s">
        <v>9223</v>
      </c>
      <c r="G2034" s="759" t="s">
        <v>9224</v>
      </c>
      <c r="H2034" s="1021" t="s">
        <v>22</v>
      </c>
      <c r="I2034" s="1021" t="s">
        <v>22</v>
      </c>
      <c r="J2034" s="1150" t="s">
        <v>22</v>
      </c>
      <c r="K2034" s="1152">
        <v>1</v>
      </c>
      <c r="L2034" s="1151">
        <v>3</v>
      </c>
      <c r="M2034" s="1164">
        <v>1926.66</v>
      </c>
      <c r="N2034" s="1151">
        <v>1</v>
      </c>
      <c r="O2034" s="1152">
        <v>4</v>
      </c>
      <c r="P2034" s="1180">
        <v>5723.33</v>
      </c>
    </row>
    <row r="2035" spans="1:16" x14ac:dyDescent="0.2">
      <c r="A2035" s="1179" t="s">
        <v>3949</v>
      </c>
      <c r="B2035" s="1149" t="s">
        <v>13070</v>
      </c>
      <c r="C2035" s="1149" t="s">
        <v>65</v>
      </c>
      <c r="D2035" s="1150" t="s">
        <v>7026</v>
      </c>
      <c r="E2035" s="1164">
        <v>1600</v>
      </c>
      <c r="F2035" s="1151" t="s">
        <v>9225</v>
      </c>
      <c r="G2035" s="759" t="s">
        <v>9226</v>
      </c>
      <c r="H2035" s="1021" t="s">
        <v>22</v>
      </c>
      <c r="I2035" s="1021" t="s">
        <v>22</v>
      </c>
      <c r="J2035" s="1150" t="s">
        <v>22</v>
      </c>
      <c r="K2035" s="1152">
        <v>2</v>
      </c>
      <c r="L2035" s="1151">
        <v>12</v>
      </c>
      <c r="M2035" s="1164">
        <v>19200</v>
      </c>
      <c r="N2035" s="1151">
        <v>1</v>
      </c>
      <c r="O2035" s="1152">
        <v>6</v>
      </c>
      <c r="P2035" s="1180">
        <v>9066.66</v>
      </c>
    </row>
    <row r="2036" spans="1:16" x14ac:dyDescent="0.2">
      <c r="A2036" s="1179" t="s">
        <v>3949</v>
      </c>
      <c r="B2036" s="1149" t="s">
        <v>13070</v>
      </c>
      <c r="C2036" s="1149" t="s">
        <v>65</v>
      </c>
      <c r="D2036" s="1150" t="s">
        <v>9227</v>
      </c>
      <c r="E2036" s="1164">
        <v>2100</v>
      </c>
      <c r="F2036" s="1151" t="s">
        <v>9228</v>
      </c>
      <c r="G2036" s="759" t="s">
        <v>9229</v>
      </c>
      <c r="H2036" s="1021" t="s">
        <v>4422</v>
      </c>
      <c r="I2036" s="1021" t="s">
        <v>4287</v>
      </c>
      <c r="J2036" s="1150" t="s">
        <v>4422</v>
      </c>
      <c r="K2036" s="1152">
        <v>2</v>
      </c>
      <c r="L2036" s="1151">
        <v>12</v>
      </c>
      <c r="M2036" s="1164">
        <v>25200</v>
      </c>
      <c r="N2036" s="1151">
        <v>1</v>
      </c>
      <c r="O2036" s="1152">
        <v>6</v>
      </c>
      <c r="P2036" s="1180">
        <v>12600</v>
      </c>
    </row>
    <row r="2037" spans="1:16" ht="22.5" x14ac:dyDescent="0.2">
      <c r="A2037" s="1179" t="s">
        <v>3949</v>
      </c>
      <c r="B2037" s="1149" t="s">
        <v>13070</v>
      </c>
      <c r="C2037" s="1149" t="s">
        <v>65</v>
      </c>
      <c r="D2037" s="1150" t="s">
        <v>9230</v>
      </c>
      <c r="E2037" s="1164">
        <v>5000</v>
      </c>
      <c r="F2037" s="1151" t="s">
        <v>9231</v>
      </c>
      <c r="G2037" s="759" t="s">
        <v>9232</v>
      </c>
      <c r="H2037" s="1021" t="s">
        <v>9233</v>
      </c>
      <c r="I2037" s="1021" t="s">
        <v>4274</v>
      </c>
      <c r="J2037" s="1150" t="s">
        <v>4524</v>
      </c>
      <c r="K2037" s="1152">
        <v>2</v>
      </c>
      <c r="L2037" s="1151">
        <v>12</v>
      </c>
      <c r="M2037" s="1164">
        <v>60000</v>
      </c>
      <c r="N2037" s="1151">
        <v>1</v>
      </c>
      <c r="O2037" s="1152">
        <v>6</v>
      </c>
      <c r="P2037" s="1180">
        <v>30000</v>
      </c>
    </row>
    <row r="2038" spans="1:16" x14ac:dyDescent="0.2">
      <c r="A2038" s="1179" t="s">
        <v>3949</v>
      </c>
      <c r="B2038" s="1149" t="s">
        <v>13070</v>
      </c>
      <c r="C2038" s="1149" t="s">
        <v>65</v>
      </c>
      <c r="D2038" s="1150" t="s">
        <v>7379</v>
      </c>
      <c r="E2038" s="1164">
        <v>2450</v>
      </c>
      <c r="F2038" s="1151" t="s">
        <v>9234</v>
      </c>
      <c r="G2038" s="759" t="s">
        <v>9235</v>
      </c>
      <c r="H2038" s="1021" t="s">
        <v>7432</v>
      </c>
      <c r="I2038" s="1021" t="s">
        <v>4274</v>
      </c>
      <c r="J2038" s="1150" t="s">
        <v>4914</v>
      </c>
      <c r="K2038" s="1152">
        <v>2</v>
      </c>
      <c r="L2038" s="1151">
        <v>12</v>
      </c>
      <c r="M2038" s="1164">
        <v>29400</v>
      </c>
      <c r="N2038" s="1151">
        <v>1</v>
      </c>
      <c r="O2038" s="1152">
        <v>6</v>
      </c>
      <c r="P2038" s="1180">
        <v>14700</v>
      </c>
    </row>
    <row r="2039" spans="1:16" x14ac:dyDescent="0.2">
      <c r="A2039" s="1179" t="s">
        <v>3949</v>
      </c>
      <c r="B2039" s="1149" t="s">
        <v>13070</v>
      </c>
      <c r="C2039" s="1149" t="s">
        <v>65</v>
      </c>
      <c r="D2039" s="1150" t="s">
        <v>7026</v>
      </c>
      <c r="E2039" s="1164">
        <v>1600</v>
      </c>
      <c r="F2039" s="1151" t="s">
        <v>9236</v>
      </c>
      <c r="G2039" s="759" t="s">
        <v>9237</v>
      </c>
      <c r="H2039" s="1021" t="s">
        <v>22</v>
      </c>
      <c r="I2039" s="1021" t="s">
        <v>22</v>
      </c>
      <c r="J2039" s="1150" t="s">
        <v>22</v>
      </c>
      <c r="K2039" s="1152">
        <v>2</v>
      </c>
      <c r="L2039" s="1151">
        <v>12</v>
      </c>
      <c r="M2039" s="1164">
        <v>19200</v>
      </c>
      <c r="N2039" s="1151">
        <v>1</v>
      </c>
      <c r="O2039" s="1152">
        <v>6</v>
      </c>
      <c r="P2039" s="1180">
        <v>9600</v>
      </c>
    </row>
    <row r="2040" spans="1:16" x14ac:dyDescent="0.2">
      <c r="A2040" s="1179" t="s">
        <v>3949</v>
      </c>
      <c r="B2040" s="1149" t="s">
        <v>13070</v>
      </c>
      <c r="C2040" s="1149" t="s">
        <v>65</v>
      </c>
      <c r="D2040" s="1150" t="s">
        <v>7013</v>
      </c>
      <c r="E2040" s="1164">
        <v>1700</v>
      </c>
      <c r="F2040" s="1151" t="s">
        <v>9238</v>
      </c>
      <c r="G2040" s="759" t="s">
        <v>9239</v>
      </c>
      <c r="H2040" s="1021" t="s">
        <v>9240</v>
      </c>
      <c r="I2040" s="1021" t="s">
        <v>4287</v>
      </c>
      <c r="J2040" s="1150" t="s">
        <v>9241</v>
      </c>
      <c r="K2040" s="1152">
        <v>4</v>
      </c>
      <c r="L2040" s="1151">
        <v>12</v>
      </c>
      <c r="M2040" s="1164">
        <v>20400</v>
      </c>
      <c r="N2040" s="1151">
        <v>1</v>
      </c>
      <c r="O2040" s="1152">
        <v>6</v>
      </c>
      <c r="P2040" s="1180">
        <v>10200</v>
      </c>
    </row>
    <row r="2041" spans="1:16" x14ac:dyDescent="0.2">
      <c r="A2041" s="1179" t="s">
        <v>3949</v>
      </c>
      <c r="B2041" s="1149" t="s">
        <v>13070</v>
      </c>
      <c r="C2041" s="1149" t="s">
        <v>65</v>
      </c>
      <c r="D2041" s="1150" t="s">
        <v>7781</v>
      </c>
      <c r="E2041" s="1164">
        <v>6000</v>
      </c>
      <c r="F2041" s="1151" t="s">
        <v>9242</v>
      </c>
      <c r="G2041" s="759" t="s">
        <v>9243</v>
      </c>
      <c r="H2041" s="1021" t="s">
        <v>7286</v>
      </c>
      <c r="I2041" s="1021" t="s">
        <v>4287</v>
      </c>
      <c r="J2041" s="1150" t="s">
        <v>7099</v>
      </c>
      <c r="K2041" s="1152">
        <v>2</v>
      </c>
      <c r="L2041" s="1151">
        <v>12</v>
      </c>
      <c r="M2041" s="1164">
        <v>72000</v>
      </c>
      <c r="N2041" s="1151">
        <v>1</v>
      </c>
      <c r="O2041" s="1152">
        <v>6</v>
      </c>
      <c r="P2041" s="1180">
        <v>36000</v>
      </c>
    </row>
    <row r="2042" spans="1:16" x14ac:dyDescent="0.2">
      <c r="A2042" s="1179" t="s">
        <v>3949</v>
      </c>
      <c r="B2042" s="1149" t="s">
        <v>13070</v>
      </c>
      <c r="C2042" s="1149" t="s">
        <v>65</v>
      </c>
      <c r="D2042" s="1150" t="s">
        <v>7013</v>
      </c>
      <c r="E2042" s="1164">
        <v>1700</v>
      </c>
      <c r="F2042" s="1151" t="s">
        <v>9244</v>
      </c>
      <c r="G2042" s="759" t="s">
        <v>9245</v>
      </c>
      <c r="H2042" s="1021" t="s">
        <v>4216</v>
      </c>
      <c r="I2042" s="1021" t="s">
        <v>4287</v>
      </c>
      <c r="J2042" s="1150" t="s">
        <v>4211</v>
      </c>
      <c r="K2042" s="1152">
        <v>2</v>
      </c>
      <c r="L2042" s="1151">
        <v>12</v>
      </c>
      <c r="M2042" s="1164">
        <v>20400</v>
      </c>
      <c r="N2042" s="1151">
        <v>1</v>
      </c>
      <c r="O2042" s="1152">
        <v>6</v>
      </c>
      <c r="P2042" s="1180">
        <v>10200</v>
      </c>
    </row>
    <row r="2043" spans="1:16" ht="22.5" x14ac:dyDescent="0.2">
      <c r="A2043" s="1179" t="s">
        <v>3949</v>
      </c>
      <c r="B2043" s="1149" t="s">
        <v>13070</v>
      </c>
      <c r="C2043" s="1149" t="s">
        <v>65</v>
      </c>
      <c r="D2043" s="1150" t="s">
        <v>7153</v>
      </c>
      <c r="E2043" s="1164">
        <v>1750</v>
      </c>
      <c r="F2043" s="1151" t="s">
        <v>9246</v>
      </c>
      <c r="G2043" s="759" t="s">
        <v>9247</v>
      </c>
      <c r="H2043" s="1021" t="s">
        <v>4961</v>
      </c>
      <c r="I2043" s="1021" t="s">
        <v>4287</v>
      </c>
      <c r="J2043" s="1150" t="s">
        <v>4216</v>
      </c>
      <c r="K2043" s="1152">
        <v>2</v>
      </c>
      <c r="L2043" s="1151">
        <v>12</v>
      </c>
      <c r="M2043" s="1164">
        <v>21000</v>
      </c>
      <c r="N2043" s="1151">
        <v>1</v>
      </c>
      <c r="O2043" s="1152">
        <v>6</v>
      </c>
      <c r="P2043" s="1180">
        <v>10500</v>
      </c>
    </row>
    <row r="2044" spans="1:16" ht="22.5" x14ac:dyDescent="0.2">
      <c r="A2044" s="1179" t="s">
        <v>3949</v>
      </c>
      <c r="B2044" s="1149" t="s">
        <v>13070</v>
      </c>
      <c r="C2044" s="1149" t="s">
        <v>65</v>
      </c>
      <c r="D2044" s="1150" t="s">
        <v>8131</v>
      </c>
      <c r="E2044" s="1164">
        <v>2900</v>
      </c>
      <c r="F2044" s="1151" t="s">
        <v>9248</v>
      </c>
      <c r="G2044" s="759" t="s">
        <v>9249</v>
      </c>
      <c r="H2044" s="1021" t="s">
        <v>4509</v>
      </c>
      <c r="I2044" s="1021" t="s">
        <v>4274</v>
      </c>
      <c r="J2044" s="1150" t="s">
        <v>4509</v>
      </c>
      <c r="K2044" s="1152">
        <v>2</v>
      </c>
      <c r="L2044" s="1151">
        <v>2</v>
      </c>
      <c r="M2044" s="1164">
        <v>5800</v>
      </c>
      <c r="N2044" s="1151"/>
      <c r="O2044" s="1152"/>
      <c r="P2044" s="1180"/>
    </row>
    <row r="2045" spans="1:16" x14ac:dyDescent="0.2">
      <c r="A2045" s="1179" t="s">
        <v>3949</v>
      </c>
      <c r="B2045" s="1149" t="s">
        <v>13070</v>
      </c>
      <c r="C2045" s="1149" t="s">
        <v>65</v>
      </c>
      <c r="D2045" s="1150" t="s">
        <v>7040</v>
      </c>
      <c r="E2045" s="1164">
        <v>2200</v>
      </c>
      <c r="F2045" s="1151" t="s">
        <v>9250</v>
      </c>
      <c r="G2045" s="759" t="s">
        <v>9251</v>
      </c>
      <c r="H2045" s="1021" t="s">
        <v>4206</v>
      </c>
      <c r="I2045" s="1021" t="s">
        <v>7025</v>
      </c>
      <c r="J2045" s="1150" t="s">
        <v>9252</v>
      </c>
      <c r="K2045" s="1152">
        <v>1</v>
      </c>
      <c r="L2045" s="1151">
        <v>3</v>
      </c>
      <c r="M2045" s="1164">
        <v>2566.66</v>
      </c>
      <c r="N2045" s="1151">
        <v>1</v>
      </c>
      <c r="O2045" s="1152">
        <v>6</v>
      </c>
      <c r="P2045" s="1180">
        <v>13200</v>
      </c>
    </row>
    <row r="2046" spans="1:16" x14ac:dyDescent="0.2">
      <c r="A2046" s="1179" t="s">
        <v>3949</v>
      </c>
      <c r="B2046" s="1149" t="s">
        <v>13070</v>
      </c>
      <c r="C2046" s="1149" t="s">
        <v>65</v>
      </c>
      <c r="D2046" s="1150" t="s">
        <v>7615</v>
      </c>
      <c r="E2046" s="1164">
        <v>2200</v>
      </c>
      <c r="F2046" s="1151" t="s">
        <v>9250</v>
      </c>
      <c r="G2046" s="759" t="s">
        <v>9251</v>
      </c>
      <c r="H2046" s="1021" t="s">
        <v>4206</v>
      </c>
      <c r="I2046" s="1021" t="s">
        <v>7025</v>
      </c>
      <c r="J2046" s="1150" t="s">
        <v>9252</v>
      </c>
      <c r="K2046" s="1152">
        <v>1</v>
      </c>
      <c r="L2046" s="1151">
        <v>2</v>
      </c>
      <c r="M2046" s="1164">
        <v>4400</v>
      </c>
      <c r="N2046" s="1151"/>
      <c r="O2046" s="1152"/>
      <c r="P2046" s="1180"/>
    </row>
    <row r="2047" spans="1:16" ht="22.5" x14ac:dyDescent="0.2">
      <c r="A2047" s="1179" t="s">
        <v>3949</v>
      </c>
      <c r="B2047" s="1149" t="s">
        <v>13070</v>
      </c>
      <c r="C2047" s="1149" t="s">
        <v>65</v>
      </c>
      <c r="D2047" s="1150" t="s">
        <v>9253</v>
      </c>
      <c r="E2047" s="1164">
        <v>5000</v>
      </c>
      <c r="F2047" s="1151" t="s">
        <v>9254</v>
      </c>
      <c r="G2047" s="759" t="s">
        <v>9255</v>
      </c>
      <c r="H2047" s="1021" t="s">
        <v>7047</v>
      </c>
      <c r="I2047" s="1021" t="s">
        <v>4287</v>
      </c>
      <c r="J2047" s="1150" t="s">
        <v>5073</v>
      </c>
      <c r="K2047" s="1152">
        <v>2</v>
      </c>
      <c r="L2047" s="1151">
        <v>12</v>
      </c>
      <c r="M2047" s="1164">
        <v>51666.66</v>
      </c>
      <c r="N2047" s="1151">
        <v>1</v>
      </c>
      <c r="O2047" s="1152">
        <v>6</v>
      </c>
      <c r="P2047" s="1180">
        <v>30000</v>
      </c>
    </row>
    <row r="2048" spans="1:16" ht="22.5" x14ac:dyDescent="0.2">
      <c r="A2048" s="1179" t="s">
        <v>3949</v>
      </c>
      <c r="B2048" s="1149" t="s">
        <v>13070</v>
      </c>
      <c r="C2048" s="1149" t="s">
        <v>65</v>
      </c>
      <c r="D2048" s="1150" t="s">
        <v>7063</v>
      </c>
      <c r="E2048" s="1164">
        <v>2100</v>
      </c>
      <c r="F2048" s="1151" t="s">
        <v>9256</v>
      </c>
      <c r="G2048" s="759" t="s">
        <v>9257</v>
      </c>
      <c r="H2048" s="1021" t="s">
        <v>4211</v>
      </c>
      <c r="I2048" s="1021" t="s">
        <v>4274</v>
      </c>
      <c r="J2048" s="1150" t="s">
        <v>4211</v>
      </c>
      <c r="K2048" s="1152">
        <v>2</v>
      </c>
      <c r="L2048" s="1151">
        <v>12</v>
      </c>
      <c r="M2048" s="1164">
        <v>25200</v>
      </c>
      <c r="N2048" s="1151">
        <v>1</v>
      </c>
      <c r="O2048" s="1152">
        <v>6</v>
      </c>
      <c r="P2048" s="1180">
        <v>12600</v>
      </c>
    </row>
    <row r="2049" spans="1:16" ht="22.5" x14ac:dyDescent="0.2">
      <c r="A2049" s="1179" t="s">
        <v>3949</v>
      </c>
      <c r="B2049" s="1149" t="s">
        <v>13070</v>
      </c>
      <c r="C2049" s="1149" t="s">
        <v>65</v>
      </c>
      <c r="D2049" s="1150" t="s">
        <v>9258</v>
      </c>
      <c r="E2049" s="1164">
        <v>3200</v>
      </c>
      <c r="F2049" s="1151" t="s">
        <v>9259</v>
      </c>
      <c r="G2049" s="759" t="s">
        <v>9260</v>
      </c>
      <c r="H2049" s="1021" t="s">
        <v>4239</v>
      </c>
      <c r="I2049" s="1021" t="s">
        <v>4287</v>
      </c>
      <c r="J2049" s="1150" t="s">
        <v>4235</v>
      </c>
      <c r="K2049" s="1152">
        <v>2</v>
      </c>
      <c r="L2049" s="1151">
        <v>4</v>
      </c>
      <c r="M2049" s="1164">
        <v>9920</v>
      </c>
      <c r="N2049" s="1151"/>
      <c r="O2049" s="1152"/>
      <c r="P2049" s="1180"/>
    </row>
    <row r="2050" spans="1:16" x14ac:dyDescent="0.2">
      <c r="A2050" s="1179" t="s">
        <v>3949</v>
      </c>
      <c r="B2050" s="1149" t="s">
        <v>13070</v>
      </c>
      <c r="C2050" s="1149" t="s">
        <v>65</v>
      </c>
      <c r="D2050" s="1150" t="s">
        <v>7053</v>
      </c>
      <c r="E2050" s="1164">
        <v>1700</v>
      </c>
      <c r="F2050" s="1151" t="s">
        <v>9261</v>
      </c>
      <c r="G2050" s="759" t="s">
        <v>9262</v>
      </c>
      <c r="H2050" s="1021" t="s">
        <v>4197</v>
      </c>
      <c r="I2050" s="1021" t="s">
        <v>4197</v>
      </c>
      <c r="J2050" s="1150" t="s">
        <v>4197</v>
      </c>
      <c r="K2050" s="1152">
        <v>4</v>
      </c>
      <c r="L2050" s="1151">
        <v>12</v>
      </c>
      <c r="M2050" s="1164">
        <v>20400</v>
      </c>
      <c r="N2050" s="1151">
        <v>1</v>
      </c>
      <c r="O2050" s="1152">
        <v>6</v>
      </c>
      <c r="P2050" s="1180">
        <v>10200</v>
      </c>
    </row>
    <row r="2051" spans="1:16" x14ac:dyDescent="0.2">
      <c r="A2051" s="1179" t="s">
        <v>3949</v>
      </c>
      <c r="B2051" s="1149" t="s">
        <v>13070</v>
      </c>
      <c r="C2051" s="1149" t="s">
        <v>65</v>
      </c>
      <c r="D2051" s="1150" t="s">
        <v>7228</v>
      </c>
      <c r="E2051" s="1164">
        <v>1900</v>
      </c>
      <c r="F2051" s="1151" t="s">
        <v>9263</v>
      </c>
      <c r="G2051" s="759" t="s">
        <v>9264</v>
      </c>
      <c r="H2051" s="1021" t="s">
        <v>9265</v>
      </c>
      <c r="I2051" s="1021" t="s">
        <v>4287</v>
      </c>
      <c r="J2051" s="1150" t="s">
        <v>4705</v>
      </c>
      <c r="K2051" s="1152">
        <v>2</v>
      </c>
      <c r="L2051" s="1151">
        <v>12</v>
      </c>
      <c r="M2051" s="1164">
        <v>22800</v>
      </c>
      <c r="N2051" s="1151">
        <v>1</v>
      </c>
      <c r="O2051" s="1152">
        <v>6</v>
      </c>
      <c r="P2051" s="1180">
        <v>11400</v>
      </c>
    </row>
    <row r="2052" spans="1:16" x14ac:dyDescent="0.2">
      <c r="A2052" s="1179" t="s">
        <v>3949</v>
      </c>
      <c r="B2052" s="1149" t="s">
        <v>13070</v>
      </c>
      <c r="C2052" s="1149" t="s">
        <v>65</v>
      </c>
      <c r="D2052" s="1150" t="s">
        <v>7040</v>
      </c>
      <c r="E2052" s="1164">
        <v>2200</v>
      </c>
      <c r="F2052" s="1151" t="s">
        <v>9266</v>
      </c>
      <c r="G2052" s="759" t="s">
        <v>9267</v>
      </c>
      <c r="H2052" s="1021" t="s">
        <v>7432</v>
      </c>
      <c r="I2052" s="1021" t="s">
        <v>4274</v>
      </c>
      <c r="J2052" s="1150" t="s">
        <v>7432</v>
      </c>
      <c r="K2052" s="1152">
        <v>2</v>
      </c>
      <c r="L2052" s="1151">
        <v>12</v>
      </c>
      <c r="M2052" s="1164">
        <v>26400</v>
      </c>
      <c r="N2052" s="1151">
        <v>1</v>
      </c>
      <c r="O2052" s="1152">
        <v>6</v>
      </c>
      <c r="P2052" s="1180">
        <v>13200</v>
      </c>
    </row>
    <row r="2053" spans="1:16" x14ac:dyDescent="0.2">
      <c r="A2053" s="1179" t="s">
        <v>3949</v>
      </c>
      <c r="B2053" s="1149" t="s">
        <v>13070</v>
      </c>
      <c r="C2053" s="1149" t="s">
        <v>65</v>
      </c>
      <c r="D2053" s="1150" t="s">
        <v>7228</v>
      </c>
      <c r="E2053" s="1164">
        <v>1900</v>
      </c>
      <c r="F2053" s="1151" t="s">
        <v>9268</v>
      </c>
      <c r="G2053" s="759" t="s">
        <v>9269</v>
      </c>
      <c r="H2053" s="1021" t="s">
        <v>4422</v>
      </c>
      <c r="I2053" s="1021" t="s">
        <v>4287</v>
      </c>
      <c r="J2053" s="1150" t="s">
        <v>4422</v>
      </c>
      <c r="K2053" s="1152">
        <v>2</v>
      </c>
      <c r="L2053" s="1151">
        <v>12</v>
      </c>
      <c r="M2053" s="1164">
        <v>22800</v>
      </c>
      <c r="N2053" s="1151">
        <v>1</v>
      </c>
      <c r="O2053" s="1152">
        <v>6</v>
      </c>
      <c r="P2053" s="1180">
        <v>11400</v>
      </c>
    </row>
    <row r="2054" spans="1:16" x14ac:dyDescent="0.2">
      <c r="A2054" s="1179" t="s">
        <v>3949</v>
      </c>
      <c r="B2054" s="1149" t="s">
        <v>13070</v>
      </c>
      <c r="C2054" s="1149" t="s">
        <v>65</v>
      </c>
      <c r="D2054" s="1150" t="s">
        <v>7228</v>
      </c>
      <c r="E2054" s="1164">
        <v>1900</v>
      </c>
      <c r="F2054" s="1151" t="s">
        <v>9270</v>
      </c>
      <c r="G2054" s="759" t="s">
        <v>9271</v>
      </c>
      <c r="H2054" s="1021" t="s">
        <v>4226</v>
      </c>
      <c r="I2054" s="1021" t="s">
        <v>4287</v>
      </c>
      <c r="J2054" s="1150" t="s">
        <v>7706</v>
      </c>
      <c r="K2054" s="1152">
        <v>2</v>
      </c>
      <c r="L2054" s="1151">
        <v>12</v>
      </c>
      <c r="M2054" s="1164">
        <v>22800</v>
      </c>
      <c r="N2054" s="1151">
        <v>1</v>
      </c>
      <c r="O2054" s="1152">
        <v>6</v>
      </c>
      <c r="P2054" s="1180">
        <v>11400</v>
      </c>
    </row>
    <row r="2055" spans="1:16" ht="22.5" x14ac:dyDescent="0.2">
      <c r="A2055" s="1179" t="s">
        <v>3949</v>
      </c>
      <c r="B2055" s="1149" t="s">
        <v>13070</v>
      </c>
      <c r="C2055" s="1149" t="s">
        <v>65</v>
      </c>
      <c r="D2055" s="1150" t="s">
        <v>7201</v>
      </c>
      <c r="E2055" s="1164">
        <v>1850</v>
      </c>
      <c r="F2055" s="1151" t="s">
        <v>9272</v>
      </c>
      <c r="G2055" s="759" t="s">
        <v>9273</v>
      </c>
      <c r="H2055" s="1021" t="s">
        <v>4470</v>
      </c>
      <c r="I2055" s="1021" t="s">
        <v>7233</v>
      </c>
      <c r="J2055" s="1150" t="s">
        <v>4470</v>
      </c>
      <c r="K2055" s="1152">
        <v>2</v>
      </c>
      <c r="L2055" s="1151">
        <v>12</v>
      </c>
      <c r="M2055" s="1164">
        <v>22200</v>
      </c>
      <c r="N2055" s="1151">
        <v>1</v>
      </c>
      <c r="O2055" s="1152">
        <v>6</v>
      </c>
      <c r="P2055" s="1180">
        <v>11100</v>
      </c>
    </row>
    <row r="2056" spans="1:16" x14ac:dyDescent="0.2">
      <c r="A2056" s="1179" t="s">
        <v>3949</v>
      </c>
      <c r="B2056" s="1149" t="s">
        <v>13070</v>
      </c>
      <c r="C2056" s="1149" t="s">
        <v>65</v>
      </c>
      <c r="D2056" s="1150" t="s">
        <v>7094</v>
      </c>
      <c r="E2056" s="1164">
        <v>1700</v>
      </c>
      <c r="F2056" s="1151" t="s">
        <v>9274</v>
      </c>
      <c r="G2056" s="759" t="s">
        <v>9275</v>
      </c>
      <c r="H2056" s="1021" t="s">
        <v>4197</v>
      </c>
      <c r="I2056" s="1021" t="s">
        <v>4197</v>
      </c>
      <c r="J2056" s="1150" t="s">
        <v>4197</v>
      </c>
      <c r="K2056" s="1152">
        <v>2</v>
      </c>
      <c r="L2056" s="1151">
        <v>4</v>
      </c>
      <c r="M2056" s="1164">
        <v>6176.66</v>
      </c>
      <c r="N2056" s="1151"/>
      <c r="O2056" s="1152"/>
      <c r="P2056" s="1180"/>
    </row>
    <row r="2057" spans="1:16" ht="22.5" x14ac:dyDescent="0.2">
      <c r="A2057" s="1179" t="s">
        <v>3949</v>
      </c>
      <c r="B2057" s="1149" t="s">
        <v>13070</v>
      </c>
      <c r="C2057" s="1149" t="s">
        <v>65</v>
      </c>
      <c r="D2057" s="1150" t="s">
        <v>7029</v>
      </c>
      <c r="E2057" s="1164">
        <v>4900</v>
      </c>
      <c r="F2057" s="1151" t="s">
        <v>9276</v>
      </c>
      <c r="G2057" s="759" t="s">
        <v>9277</v>
      </c>
      <c r="H2057" s="1021" t="s">
        <v>7432</v>
      </c>
      <c r="I2057" s="1021" t="s">
        <v>7074</v>
      </c>
      <c r="J2057" s="1150" t="s">
        <v>7432</v>
      </c>
      <c r="K2057" s="1152">
        <v>2</v>
      </c>
      <c r="L2057" s="1151">
        <v>12</v>
      </c>
      <c r="M2057" s="1164">
        <v>58800</v>
      </c>
      <c r="N2057" s="1151">
        <v>1</v>
      </c>
      <c r="O2057" s="1152">
        <v>6</v>
      </c>
      <c r="P2057" s="1180">
        <v>29400</v>
      </c>
    </row>
    <row r="2058" spans="1:16" ht="22.5" x14ac:dyDescent="0.2">
      <c r="A2058" s="1179" t="s">
        <v>3949</v>
      </c>
      <c r="B2058" s="1149" t="s">
        <v>13070</v>
      </c>
      <c r="C2058" s="1149" t="s">
        <v>65</v>
      </c>
      <c r="D2058" s="1150" t="s">
        <v>7136</v>
      </c>
      <c r="E2058" s="1164">
        <v>1600</v>
      </c>
      <c r="F2058" s="1151" t="s">
        <v>9278</v>
      </c>
      <c r="G2058" s="759" t="s">
        <v>9279</v>
      </c>
      <c r="H2058" s="1021" t="s">
        <v>9126</v>
      </c>
      <c r="I2058" s="1021" t="s">
        <v>7233</v>
      </c>
      <c r="J2058" s="1150" t="s">
        <v>9126</v>
      </c>
      <c r="K2058" s="1152">
        <v>2</v>
      </c>
      <c r="L2058" s="1151">
        <v>12</v>
      </c>
      <c r="M2058" s="1164">
        <v>19200</v>
      </c>
      <c r="N2058" s="1151">
        <v>1</v>
      </c>
      <c r="O2058" s="1152">
        <v>6</v>
      </c>
      <c r="P2058" s="1180">
        <v>9600</v>
      </c>
    </row>
    <row r="2059" spans="1:16" x14ac:dyDescent="0.2">
      <c r="A2059" s="1179" t="s">
        <v>3949</v>
      </c>
      <c r="B2059" s="1149" t="s">
        <v>13070</v>
      </c>
      <c r="C2059" s="1149" t="s">
        <v>65</v>
      </c>
      <c r="D2059" s="1150" t="s">
        <v>9280</v>
      </c>
      <c r="E2059" s="1164">
        <v>5000</v>
      </c>
      <c r="F2059" s="1151" t="s">
        <v>9281</v>
      </c>
      <c r="G2059" s="759" t="s">
        <v>9282</v>
      </c>
      <c r="H2059" s="1021" t="s">
        <v>4914</v>
      </c>
      <c r="I2059" s="1021" t="s">
        <v>4287</v>
      </c>
      <c r="J2059" s="1150" t="s">
        <v>7496</v>
      </c>
      <c r="K2059" s="1152">
        <v>2</v>
      </c>
      <c r="L2059" s="1151">
        <v>12</v>
      </c>
      <c r="M2059" s="1164">
        <v>60000</v>
      </c>
      <c r="N2059" s="1151">
        <v>1</v>
      </c>
      <c r="O2059" s="1152">
        <v>6</v>
      </c>
      <c r="P2059" s="1180">
        <v>30000</v>
      </c>
    </row>
    <row r="2060" spans="1:16" x14ac:dyDescent="0.2">
      <c r="A2060" s="1179" t="s">
        <v>3949</v>
      </c>
      <c r="B2060" s="1149" t="s">
        <v>13070</v>
      </c>
      <c r="C2060" s="1149" t="s">
        <v>65</v>
      </c>
      <c r="D2060" s="1150" t="s">
        <v>7053</v>
      </c>
      <c r="E2060" s="1164">
        <v>1700</v>
      </c>
      <c r="F2060" s="1151" t="s">
        <v>9283</v>
      </c>
      <c r="G2060" s="759" t="s">
        <v>9284</v>
      </c>
      <c r="H2060" s="1021" t="s">
        <v>4649</v>
      </c>
      <c r="I2060" s="1021" t="s">
        <v>4287</v>
      </c>
      <c r="J2060" s="1150" t="s">
        <v>7663</v>
      </c>
      <c r="K2060" s="1152">
        <v>2</v>
      </c>
      <c r="L2060" s="1151">
        <v>12</v>
      </c>
      <c r="M2060" s="1164">
        <v>20400</v>
      </c>
      <c r="N2060" s="1151">
        <v>1</v>
      </c>
      <c r="O2060" s="1152">
        <v>6</v>
      </c>
      <c r="P2060" s="1180">
        <v>10200</v>
      </c>
    </row>
    <row r="2061" spans="1:16" x14ac:dyDescent="0.2">
      <c r="A2061" s="1179" t="s">
        <v>3949</v>
      </c>
      <c r="B2061" s="1149" t="s">
        <v>13070</v>
      </c>
      <c r="C2061" s="1149" t="s">
        <v>65</v>
      </c>
      <c r="D2061" s="1150" t="s">
        <v>7136</v>
      </c>
      <c r="E2061" s="1164">
        <v>1600</v>
      </c>
      <c r="F2061" s="1151" t="s">
        <v>9285</v>
      </c>
      <c r="G2061" s="759" t="s">
        <v>9286</v>
      </c>
      <c r="H2061" s="1021" t="s">
        <v>22</v>
      </c>
      <c r="I2061" s="1021" t="s">
        <v>22</v>
      </c>
      <c r="J2061" s="1150" t="s">
        <v>22</v>
      </c>
      <c r="K2061" s="1152">
        <v>4</v>
      </c>
      <c r="L2061" s="1151">
        <v>12</v>
      </c>
      <c r="M2061" s="1164">
        <v>19200</v>
      </c>
      <c r="N2061" s="1151">
        <v>1</v>
      </c>
      <c r="O2061" s="1152">
        <v>6</v>
      </c>
      <c r="P2061" s="1180">
        <v>9600</v>
      </c>
    </row>
    <row r="2062" spans="1:16" x14ac:dyDescent="0.2">
      <c r="A2062" s="1179" t="s">
        <v>3949</v>
      </c>
      <c r="B2062" s="1149" t="s">
        <v>13070</v>
      </c>
      <c r="C2062" s="1149" t="s">
        <v>65</v>
      </c>
      <c r="D2062" s="1150" t="s">
        <v>7228</v>
      </c>
      <c r="E2062" s="1164">
        <v>1900</v>
      </c>
      <c r="F2062" s="1151" t="s">
        <v>9287</v>
      </c>
      <c r="G2062" s="759" t="s">
        <v>9288</v>
      </c>
      <c r="H2062" s="1021" t="s">
        <v>4422</v>
      </c>
      <c r="I2062" s="1021" t="s">
        <v>4287</v>
      </c>
      <c r="J2062" s="1150" t="s">
        <v>4423</v>
      </c>
      <c r="K2062" s="1152">
        <v>2</v>
      </c>
      <c r="L2062" s="1151">
        <v>12</v>
      </c>
      <c r="M2062" s="1164">
        <v>22800</v>
      </c>
      <c r="N2062" s="1151">
        <v>1</v>
      </c>
      <c r="O2062" s="1152">
        <v>6</v>
      </c>
      <c r="P2062" s="1180">
        <v>11400</v>
      </c>
    </row>
    <row r="2063" spans="1:16" x14ac:dyDescent="0.2">
      <c r="A2063" s="1179" t="s">
        <v>3949</v>
      </c>
      <c r="B2063" s="1149" t="s">
        <v>13070</v>
      </c>
      <c r="C2063" s="1149" t="s">
        <v>65</v>
      </c>
      <c r="D2063" s="1150" t="s">
        <v>7026</v>
      </c>
      <c r="E2063" s="1164">
        <v>1600</v>
      </c>
      <c r="F2063" s="1151" t="s">
        <v>9289</v>
      </c>
      <c r="G2063" s="759" t="s">
        <v>9290</v>
      </c>
      <c r="H2063" s="1021" t="s">
        <v>22</v>
      </c>
      <c r="I2063" s="1021" t="s">
        <v>22</v>
      </c>
      <c r="J2063" s="1150" t="s">
        <v>22</v>
      </c>
      <c r="K2063" s="1152">
        <v>2</v>
      </c>
      <c r="L2063" s="1151">
        <v>12</v>
      </c>
      <c r="M2063" s="1164">
        <v>19200</v>
      </c>
      <c r="N2063" s="1151">
        <v>1</v>
      </c>
      <c r="O2063" s="1152">
        <v>6</v>
      </c>
      <c r="P2063" s="1180">
        <v>9600</v>
      </c>
    </row>
    <row r="2064" spans="1:16" ht="22.5" x14ac:dyDescent="0.2">
      <c r="A2064" s="1179" t="s">
        <v>3949</v>
      </c>
      <c r="B2064" s="1149" t="s">
        <v>13070</v>
      </c>
      <c r="C2064" s="1149" t="s">
        <v>65</v>
      </c>
      <c r="D2064" s="1150" t="s">
        <v>9291</v>
      </c>
      <c r="E2064" s="1164">
        <v>2900</v>
      </c>
      <c r="F2064" s="1151" t="s">
        <v>9292</v>
      </c>
      <c r="G2064" s="759" t="s">
        <v>9293</v>
      </c>
      <c r="H2064" s="1021" t="s">
        <v>9294</v>
      </c>
      <c r="I2064" s="1021" t="s">
        <v>4274</v>
      </c>
      <c r="J2064" s="1150" t="s">
        <v>9294</v>
      </c>
      <c r="K2064" s="1152">
        <v>2</v>
      </c>
      <c r="L2064" s="1151">
        <v>12</v>
      </c>
      <c r="M2064" s="1164">
        <v>34800</v>
      </c>
      <c r="N2064" s="1151">
        <v>1</v>
      </c>
      <c r="O2064" s="1152">
        <v>6</v>
      </c>
      <c r="P2064" s="1180">
        <v>17400</v>
      </c>
    </row>
    <row r="2065" spans="1:16" ht="22.5" x14ac:dyDescent="0.2">
      <c r="A2065" s="1179" t="s">
        <v>3949</v>
      </c>
      <c r="B2065" s="1149" t="s">
        <v>13070</v>
      </c>
      <c r="C2065" s="1149" t="s">
        <v>65</v>
      </c>
      <c r="D2065" s="1150" t="s">
        <v>9295</v>
      </c>
      <c r="E2065" s="1164">
        <v>3500</v>
      </c>
      <c r="F2065" s="1151" t="s">
        <v>9296</v>
      </c>
      <c r="G2065" s="759" t="s">
        <v>9297</v>
      </c>
      <c r="H2065" s="1021" t="s">
        <v>7156</v>
      </c>
      <c r="I2065" s="1021" t="s">
        <v>4274</v>
      </c>
      <c r="J2065" s="1150" t="s">
        <v>7280</v>
      </c>
      <c r="K2065" s="1152">
        <v>2</v>
      </c>
      <c r="L2065" s="1151">
        <v>12</v>
      </c>
      <c r="M2065" s="1164">
        <v>42000</v>
      </c>
      <c r="N2065" s="1151">
        <v>1</v>
      </c>
      <c r="O2065" s="1152">
        <v>6</v>
      </c>
      <c r="P2065" s="1180">
        <v>21000</v>
      </c>
    </row>
    <row r="2066" spans="1:16" ht="22.5" x14ac:dyDescent="0.2">
      <c r="A2066" s="1179" t="s">
        <v>3949</v>
      </c>
      <c r="B2066" s="1149" t="s">
        <v>13070</v>
      </c>
      <c r="C2066" s="1149" t="s">
        <v>65</v>
      </c>
      <c r="D2066" s="1150" t="s">
        <v>7013</v>
      </c>
      <c r="E2066" s="1164">
        <v>1700</v>
      </c>
      <c r="F2066" s="1151" t="s">
        <v>9298</v>
      </c>
      <c r="G2066" s="759" t="s">
        <v>9299</v>
      </c>
      <c r="H2066" s="1021" t="s">
        <v>5055</v>
      </c>
      <c r="I2066" s="1021" t="s">
        <v>4287</v>
      </c>
      <c r="J2066" s="1150" t="s">
        <v>9300</v>
      </c>
      <c r="K2066" s="1152">
        <v>2</v>
      </c>
      <c r="L2066" s="1151">
        <v>12</v>
      </c>
      <c r="M2066" s="1164">
        <v>20400</v>
      </c>
      <c r="N2066" s="1151">
        <v>1</v>
      </c>
      <c r="O2066" s="1152">
        <v>6</v>
      </c>
      <c r="P2066" s="1180">
        <v>10200</v>
      </c>
    </row>
    <row r="2067" spans="1:16" ht="22.5" x14ac:dyDescent="0.2">
      <c r="A2067" s="1179" t="s">
        <v>3949</v>
      </c>
      <c r="B2067" s="1149" t="s">
        <v>13070</v>
      </c>
      <c r="C2067" s="1149" t="s">
        <v>65</v>
      </c>
      <c r="D2067" s="1150" t="s">
        <v>7063</v>
      </c>
      <c r="E2067" s="1164">
        <v>2100</v>
      </c>
      <c r="F2067" s="1151" t="s">
        <v>9301</v>
      </c>
      <c r="G2067" s="759" t="s">
        <v>9302</v>
      </c>
      <c r="H2067" s="1021" t="s">
        <v>4239</v>
      </c>
      <c r="I2067" s="1021" t="s">
        <v>4287</v>
      </c>
      <c r="J2067" s="1150" t="s">
        <v>4235</v>
      </c>
      <c r="K2067" s="1152">
        <v>2</v>
      </c>
      <c r="L2067" s="1151">
        <v>12</v>
      </c>
      <c r="M2067" s="1164">
        <v>25200</v>
      </c>
      <c r="N2067" s="1151">
        <v>1</v>
      </c>
      <c r="O2067" s="1152">
        <v>6</v>
      </c>
      <c r="P2067" s="1180">
        <v>12600</v>
      </c>
    </row>
    <row r="2068" spans="1:16" x14ac:dyDescent="0.2">
      <c r="A2068" s="1179" t="s">
        <v>3949</v>
      </c>
      <c r="B2068" s="1149" t="s">
        <v>13070</v>
      </c>
      <c r="C2068" s="1149" t="s">
        <v>65</v>
      </c>
      <c r="D2068" s="1150" t="s">
        <v>7094</v>
      </c>
      <c r="E2068" s="1164">
        <v>1700</v>
      </c>
      <c r="F2068" s="1151" t="s">
        <v>9303</v>
      </c>
      <c r="G2068" s="759" t="s">
        <v>9304</v>
      </c>
      <c r="H2068" s="1021" t="s">
        <v>6050</v>
      </c>
      <c r="I2068" s="1021" t="s">
        <v>4287</v>
      </c>
      <c r="J2068" s="1150" t="s">
        <v>9305</v>
      </c>
      <c r="K2068" s="1152">
        <v>2</v>
      </c>
      <c r="L2068" s="1151">
        <v>4</v>
      </c>
      <c r="M2068" s="1164">
        <v>6800</v>
      </c>
      <c r="N2068" s="1151"/>
      <c r="O2068" s="1152"/>
      <c r="P2068" s="1180"/>
    </row>
    <row r="2069" spans="1:16" ht="33.75" x14ac:dyDescent="0.2">
      <c r="A2069" s="1179" t="s">
        <v>3949</v>
      </c>
      <c r="B2069" s="1149" t="s">
        <v>13070</v>
      </c>
      <c r="C2069" s="1149" t="s">
        <v>65</v>
      </c>
      <c r="D2069" s="1150" t="s">
        <v>7195</v>
      </c>
      <c r="E2069" s="1164">
        <v>3900</v>
      </c>
      <c r="F2069" s="1151" t="s">
        <v>9306</v>
      </c>
      <c r="G2069" s="759" t="s">
        <v>9307</v>
      </c>
      <c r="H2069" s="1021" t="s">
        <v>9308</v>
      </c>
      <c r="I2069" s="1021" t="s">
        <v>7315</v>
      </c>
      <c r="J2069" s="1150" t="s">
        <v>9309</v>
      </c>
      <c r="K2069" s="1152">
        <v>2</v>
      </c>
      <c r="L2069" s="1151">
        <v>12</v>
      </c>
      <c r="M2069" s="1164">
        <v>46800</v>
      </c>
      <c r="N2069" s="1151">
        <v>1</v>
      </c>
      <c r="O2069" s="1152">
        <v>6</v>
      </c>
      <c r="P2069" s="1180">
        <v>23400</v>
      </c>
    </row>
    <row r="2070" spans="1:16" x14ac:dyDescent="0.2">
      <c r="A2070" s="1179" t="s">
        <v>3949</v>
      </c>
      <c r="B2070" s="1149" t="s">
        <v>13070</v>
      </c>
      <c r="C2070" s="1149" t="s">
        <v>65</v>
      </c>
      <c r="D2070" s="1150" t="s">
        <v>7136</v>
      </c>
      <c r="E2070" s="1164">
        <v>1600</v>
      </c>
      <c r="F2070" s="1151" t="s">
        <v>9310</v>
      </c>
      <c r="G2070" s="759" t="s">
        <v>9311</v>
      </c>
      <c r="H2070" s="1021" t="s">
        <v>22</v>
      </c>
      <c r="I2070" s="1021" t="s">
        <v>22</v>
      </c>
      <c r="J2070" s="1150" t="s">
        <v>22</v>
      </c>
      <c r="K2070" s="1152">
        <v>3</v>
      </c>
      <c r="L2070" s="1151">
        <v>7</v>
      </c>
      <c r="M2070" s="1164">
        <v>11200</v>
      </c>
      <c r="N2070" s="1151"/>
      <c r="O2070" s="1152"/>
      <c r="P2070" s="1180"/>
    </row>
    <row r="2071" spans="1:16" x14ac:dyDescent="0.2">
      <c r="A2071" s="1179" t="s">
        <v>3949</v>
      </c>
      <c r="B2071" s="1149" t="s">
        <v>13070</v>
      </c>
      <c r="C2071" s="1149" t="s">
        <v>65</v>
      </c>
      <c r="D2071" s="1150" t="s">
        <v>7552</v>
      </c>
      <c r="E2071" s="1164">
        <v>3900</v>
      </c>
      <c r="F2071" s="1151" t="s">
        <v>9312</v>
      </c>
      <c r="G2071" s="759" t="s">
        <v>9313</v>
      </c>
      <c r="H2071" s="1021" t="s">
        <v>4201</v>
      </c>
      <c r="I2071" s="1021" t="s">
        <v>4287</v>
      </c>
      <c r="J2071" s="1150" t="s">
        <v>4676</v>
      </c>
      <c r="K2071" s="1152">
        <v>2</v>
      </c>
      <c r="L2071" s="1151">
        <v>12</v>
      </c>
      <c r="M2071" s="1164">
        <v>46800</v>
      </c>
      <c r="N2071" s="1151">
        <v>1</v>
      </c>
      <c r="O2071" s="1152">
        <v>6</v>
      </c>
      <c r="P2071" s="1180">
        <v>23400</v>
      </c>
    </row>
    <row r="2072" spans="1:16" ht="22.5" x14ac:dyDescent="0.2">
      <c r="A2072" s="1179" t="s">
        <v>3949</v>
      </c>
      <c r="B2072" s="1149" t="s">
        <v>13070</v>
      </c>
      <c r="C2072" s="1149" t="s">
        <v>65</v>
      </c>
      <c r="D2072" s="1150" t="s">
        <v>7013</v>
      </c>
      <c r="E2072" s="1164">
        <v>1700</v>
      </c>
      <c r="F2072" s="1151" t="s">
        <v>9314</v>
      </c>
      <c r="G2072" s="759" t="s">
        <v>9315</v>
      </c>
      <c r="H2072" s="1021" t="s">
        <v>9316</v>
      </c>
      <c r="I2072" s="1021" t="s">
        <v>4287</v>
      </c>
      <c r="J2072" s="1150" t="s">
        <v>7175</v>
      </c>
      <c r="K2072" s="1152">
        <v>2</v>
      </c>
      <c r="L2072" s="1151">
        <v>12</v>
      </c>
      <c r="M2072" s="1164">
        <v>20400</v>
      </c>
      <c r="N2072" s="1151">
        <v>1</v>
      </c>
      <c r="O2072" s="1152">
        <v>6</v>
      </c>
      <c r="P2072" s="1180">
        <v>10200</v>
      </c>
    </row>
    <row r="2073" spans="1:16" ht="22.5" x14ac:dyDescent="0.2">
      <c r="A2073" s="1179" t="s">
        <v>3949</v>
      </c>
      <c r="B2073" s="1149" t="s">
        <v>13070</v>
      </c>
      <c r="C2073" s="1149" t="s">
        <v>65</v>
      </c>
      <c r="D2073" s="1150" t="s">
        <v>7058</v>
      </c>
      <c r="E2073" s="1164">
        <v>1900</v>
      </c>
      <c r="F2073" s="1151" t="s">
        <v>9317</v>
      </c>
      <c r="G2073" s="759" t="s">
        <v>9318</v>
      </c>
      <c r="H2073" s="1021" t="s">
        <v>7791</v>
      </c>
      <c r="I2073" s="1021" t="s">
        <v>4274</v>
      </c>
      <c r="J2073" s="1150" t="s">
        <v>9319</v>
      </c>
      <c r="K2073" s="1152">
        <v>2</v>
      </c>
      <c r="L2073" s="1151">
        <v>12</v>
      </c>
      <c r="M2073" s="1164">
        <v>22800</v>
      </c>
      <c r="N2073" s="1151">
        <v>1</v>
      </c>
      <c r="O2073" s="1152">
        <v>6</v>
      </c>
      <c r="P2073" s="1180">
        <v>11400</v>
      </c>
    </row>
    <row r="2074" spans="1:16" x14ac:dyDescent="0.2">
      <c r="A2074" s="1179" t="s">
        <v>3949</v>
      </c>
      <c r="B2074" s="1149" t="s">
        <v>13070</v>
      </c>
      <c r="C2074" s="1149" t="s">
        <v>65</v>
      </c>
      <c r="D2074" s="1150" t="s">
        <v>7490</v>
      </c>
      <c r="E2074" s="1164">
        <v>1500</v>
      </c>
      <c r="F2074" s="1151" t="s">
        <v>9320</v>
      </c>
      <c r="G2074" s="759" t="s">
        <v>9321</v>
      </c>
      <c r="H2074" s="1021" t="s">
        <v>22</v>
      </c>
      <c r="I2074" s="1021" t="s">
        <v>22</v>
      </c>
      <c r="J2074" s="1150" t="s">
        <v>22</v>
      </c>
      <c r="K2074" s="1152">
        <v>2</v>
      </c>
      <c r="L2074" s="1151">
        <v>12</v>
      </c>
      <c r="M2074" s="1164">
        <v>18000</v>
      </c>
      <c r="N2074" s="1151">
        <v>1</v>
      </c>
      <c r="O2074" s="1152">
        <v>6</v>
      </c>
      <c r="P2074" s="1180">
        <v>9000</v>
      </c>
    </row>
    <row r="2075" spans="1:16" x14ac:dyDescent="0.2">
      <c r="A2075" s="1179" t="s">
        <v>3949</v>
      </c>
      <c r="B2075" s="1149" t="s">
        <v>13070</v>
      </c>
      <c r="C2075" s="1149" t="s">
        <v>65</v>
      </c>
      <c r="D2075" s="1150" t="s">
        <v>7136</v>
      </c>
      <c r="E2075" s="1164">
        <v>1600</v>
      </c>
      <c r="F2075" s="1151" t="s">
        <v>9322</v>
      </c>
      <c r="G2075" s="759" t="s">
        <v>9323</v>
      </c>
      <c r="H2075" s="1021" t="s">
        <v>22</v>
      </c>
      <c r="I2075" s="1021" t="s">
        <v>22</v>
      </c>
      <c r="J2075" s="1150" t="s">
        <v>22</v>
      </c>
      <c r="K2075" s="1152">
        <v>2</v>
      </c>
      <c r="L2075" s="1151">
        <v>12</v>
      </c>
      <c r="M2075" s="1164">
        <v>19200</v>
      </c>
      <c r="N2075" s="1151">
        <v>1</v>
      </c>
      <c r="O2075" s="1152">
        <v>6</v>
      </c>
      <c r="P2075" s="1180">
        <v>9600</v>
      </c>
    </row>
    <row r="2076" spans="1:16" x14ac:dyDescent="0.2">
      <c r="A2076" s="1179" t="s">
        <v>3949</v>
      </c>
      <c r="B2076" s="1149" t="s">
        <v>13070</v>
      </c>
      <c r="C2076" s="1149" t="s">
        <v>65</v>
      </c>
      <c r="D2076" s="1150" t="s">
        <v>9324</v>
      </c>
      <c r="E2076" s="1164">
        <v>3900</v>
      </c>
      <c r="F2076" s="1151" t="s">
        <v>9325</v>
      </c>
      <c r="G2076" s="759" t="s">
        <v>9326</v>
      </c>
      <c r="H2076" s="1021" t="s">
        <v>4239</v>
      </c>
      <c r="I2076" s="1021" t="s">
        <v>4287</v>
      </c>
      <c r="J2076" s="1150" t="s">
        <v>4247</v>
      </c>
      <c r="K2076" s="1152">
        <v>2</v>
      </c>
      <c r="L2076" s="1151">
        <v>12</v>
      </c>
      <c r="M2076" s="1164">
        <v>46800</v>
      </c>
      <c r="N2076" s="1151">
        <v>1</v>
      </c>
      <c r="O2076" s="1152">
        <v>6</v>
      </c>
      <c r="P2076" s="1180">
        <v>23400</v>
      </c>
    </row>
    <row r="2077" spans="1:16" x14ac:dyDescent="0.2">
      <c r="A2077" s="1179" t="s">
        <v>3949</v>
      </c>
      <c r="B2077" s="1149" t="s">
        <v>13070</v>
      </c>
      <c r="C2077" s="1149" t="s">
        <v>65</v>
      </c>
      <c r="D2077" s="1150" t="s">
        <v>9327</v>
      </c>
      <c r="E2077" s="1164">
        <v>2500</v>
      </c>
      <c r="F2077" s="1151" t="s">
        <v>9328</v>
      </c>
      <c r="G2077" s="759" t="s">
        <v>9329</v>
      </c>
      <c r="H2077" s="1021" t="s">
        <v>4239</v>
      </c>
      <c r="I2077" s="1021" t="s">
        <v>4287</v>
      </c>
      <c r="J2077" s="1150" t="s">
        <v>4235</v>
      </c>
      <c r="K2077" s="1152">
        <v>2</v>
      </c>
      <c r="L2077" s="1151">
        <v>12</v>
      </c>
      <c r="M2077" s="1164">
        <v>30000</v>
      </c>
      <c r="N2077" s="1151">
        <v>1</v>
      </c>
      <c r="O2077" s="1152">
        <v>6</v>
      </c>
      <c r="P2077" s="1180">
        <v>15000</v>
      </c>
    </row>
    <row r="2078" spans="1:16" ht="22.5" x14ac:dyDescent="0.2">
      <c r="A2078" s="1179" t="s">
        <v>3949</v>
      </c>
      <c r="B2078" s="1149" t="s">
        <v>13070</v>
      </c>
      <c r="C2078" s="1149" t="s">
        <v>65</v>
      </c>
      <c r="D2078" s="1150" t="s">
        <v>7013</v>
      </c>
      <c r="E2078" s="1164">
        <v>1700</v>
      </c>
      <c r="F2078" s="1151" t="s">
        <v>9330</v>
      </c>
      <c r="G2078" s="759" t="s">
        <v>9331</v>
      </c>
      <c r="H2078" s="1021" t="s">
        <v>4470</v>
      </c>
      <c r="I2078" s="1021" t="s">
        <v>4287</v>
      </c>
      <c r="J2078" s="1150" t="s">
        <v>4470</v>
      </c>
      <c r="K2078" s="1152">
        <v>2</v>
      </c>
      <c r="L2078" s="1151">
        <v>12</v>
      </c>
      <c r="M2078" s="1164">
        <v>20400</v>
      </c>
      <c r="N2078" s="1151">
        <v>1</v>
      </c>
      <c r="O2078" s="1152">
        <v>6</v>
      </c>
      <c r="P2078" s="1180">
        <v>10200</v>
      </c>
    </row>
    <row r="2079" spans="1:16" x14ac:dyDescent="0.2">
      <c r="A2079" s="1179" t="s">
        <v>3949</v>
      </c>
      <c r="B2079" s="1149" t="s">
        <v>13070</v>
      </c>
      <c r="C2079" s="1149" t="s">
        <v>65</v>
      </c>
      <c r="D2079" s="1150" t="s">
        <v>7040</v>
      </c>
      <c r="E2079" s="1164">
        <v>2200</v>
      </c>
      <c r="F2079" s="1151" t="s">
        <v>9332</v>
      </c>
      <c r="G2079" s="759" t="s">
        <v>9333</v>
      </c>
      <c r="H2079" s="1021" t="s">
        <v>4216</v>
      </c>
      <c r="I2079" s="1021" t="s">
        <v>4287</v>
      </c>
      <c r="J2079" s="1150" t="s">
        <v>4211</v>
      </c>
      <c r="K2079" s="1152">
        <v>2</v>
      </c>
      <c r="L2079" s="1151">
        <v>12</v>
      </c>
      <c r="M2079" s="1164">
        <v>26400</v>
      </c>
      <c r="N2079" s="1151">
        <v>1</v>
      </c>
      <c r="O2079" s="1152">
        <v>6</v>
      </c>
      <c r="P2079" s="1180">
        <v>13200</v>
      </c>
    </row>
    <row r="2080" spans="1:16" ht="22.5" x14ac:dyDescent="0.2">
      <c r="A2080" s="1179" t="s">
        <v>3949</v>
      </c>
      <c r="B2080" s="1149" t="s">
        <v>13070</v>
      </c>
      <c r="C2080" s="1149" t="s">
        <v>65</v>
      </c>
      <c r="D2080" s="1150" t="s">
        <v>9334</v>
      </c>
      <c r="E2080" s="1164">
        <v>2100</v>
      </c>
      <c r="F2080" s="1151" t="s">
        <v>9335</v>
      </c>
      <c r="G2080" s="759" t="s">
        <v>9336</v>
      </c>
      <c r="H2080" s="1021" t="s">
        <v>4470</v>
      </c>
      <c r="I2080" s="1021" t="s">
        <v>7233</v>
      </c>
      <c r="J2080" s="1150" t="s">
        <v>7586</v>
      </c>
      <c r="K2080" s="1152">
        <v>2</v>
      </c>
      <c r="L2080" s="1151">
        <v>12</v>
      </c>
      <c r="M2080" s="1164">
        <v>25200</v>
      </c>
      <c r="N2080" s="1151">
        <v>1</v>
      </c>
      <c r="O2080" s="1152">
        <v>6</v>
      </c>
      <c r="P2080" s="1180">
        <v>12600</v>
      </c>
    </row>
    <row r="2081" spans="1:16" x14ac:dyDescent="0.2">
      <c r="A2081" s="1179" t="s">
        <v>3949</v>
      </c>
      <c r="B2081" s="1149" t="s">
        <v>13070</v>
      </c>
      <c r="C2081" s="1149" t="s">
        <v>65</v>
      </c>
      <c r="D2081" s="1150" t="s">
        <v>7013</v>
      </c>
      <c r="E2081" s="1164">
        <v>1700</v>
      </c>
      <c r="F2081" s="1151" t="s">
        <v>9337</v>
      </c>
      <c r="G2081" s="759" t="s">
        <v>9338</v>
      </c>
      <c r="H2081" s="1021" t="s">
        <v>4452</v>
      </c>
      <c r="I2081" s="1021" t="s">
        <v>7025</v>
      </c>
      <c r="J2081" s="1150" t="s">
        <v>4452</v>
      </c>
      <c r="K2081" s="1152">
        <v>2</v>
      </c>
      <c r="L2081" s="1151">
        <v>12</v>
      </c>
      <c r="M2081" s="1164">
        <v>18700</v>
      </c>
      <c r="N2081" s="1151">
        <v>1</v>
      </c>
      <c r="O2081" s="1152">
        <v>7</v>
      </c>
      <c r="P2081" s="1180">
        <v>8103.33</v>
      </c>
    </row>
    <row r="2082" spans="1:16" x14ac:dyDescent="0.2">
      <c r="A2082" s="1179" t="s">
        <v>3949</v>
      </c>
      <c r="B2082" s="1149" t="s">
        <v>13070</v>
      </c>
      <c r="C2082" s="1149" t="s">
        <v>65</v>
      </c>
      <c r="D2082" s="1150" t="s">
        <v>9339</v>
      </c>
      <c r="E2082" s="1164">
        <v>6500</v>
      </c>
      <c r="F2082" s="1151" t="s">
        <v>9340</v>
      </c>
      <c r="G2082" s="759" t="s">
        <v>9341</v>
      </c>
      <c r="H2082" s="1021" t="s">
        <v>4197</v>
      </c>
      <c r="I2082" s="1021" t="s">
        <v>4197</v>
      </c>
      <c r="J2082" s="1150" t="s">
        <v>4197</v>
      </c>
      <c r="K2082" s="1152">
        <v>2</v>
      </c>
      <c r="L2082" s="1151">
        <v>6</v>
      </c>
      <c r="M2082" s="1164">
        <v>32499.99</v>
      </c>
      <c r="N2082" s="1151"/>
      <c r="O2082" s="1152"/>
      <c r="P2082" s="1180"/>
    </row>
    <row r="2083" spans="1:16" x14ac:dyDescent="0.2">
      <c r="A2083" s="1179" t="s">
        <v>3949</v>
      </c>
      <c r="B2083" s="1149" t="s">
        <v>13070</v>
      </c>
      <c r="C2083" s="1149" t="s">
        <v>65</v>
      </c>
      <c r="D2083" s="1150" t="s">
        <v>7058</v>
      </c>
      <c r="E2083" s="1164">
        <v>1900</v>
      </c>
      <c r="F2083" s="1151" t="s">
        <v>9342</v>
      </c>
      <c r="G2083" s="759" t="s">
        <v>9343</v>
      </c>
      <c r="H2083" s="1021" t="s">
        <v>7960</v>
      </c>
      <c r="I2083" s="1021" t="s">
        <v>4274</v>
      </c>
      <c r="J2083" s="1150" t="s">
        <v>4885</v>
      </c>
      <c r="K2083" s="1152">
        <v>2</v>
      </c>
      <c r="L2083" s="1151">
        <v>12</v>
      </c>
      <c r="M2083" s="1164">
        <v>22800</v>
      </c>
      <c r="N2083" s="1151">
        <v>1</v>
      </c>
      <c r="O2083" s="1152">
        <v>6</v>
      </c>
      <c r="P2083" s="1180">
        <v>11400</v>
      </c>
    </row>
    <row r="2084" spans="1:16" x14ac:dyDescent="0.2">
      <c r="A2084" s="1179" t="s">
        <v>3949</v>
      </c>
      <c r="B2084" s="1149" t="s">
        <v>13070</v>
      </c>
      <c r="C2084" s="1149" t="s">
        <v>65</v>
      </c>
      <c r="D2084" s="1150" t="s">
        <v>9344</v>
      </c>
      <c r="E2084" s="1164">
        <v>2100</v>
      </c>
      <c r="F2084" s="1151" t="s">
        <v>9345</v>
      </c>
      <c r="G2084" s="759" t="s">
        <v>9346</v>
      </c>
      <c r="H2084" s="1021" t="s">
        <v>4197</v>
      </c>
      <c r="I2084" s="1021" t="s">
        <v>4197</v>
      </c>
      <c r="J2084" s="1150" t="s">
        <v>4197</v>
      </c>
      <c r="K2084" s="1152">
        <v>2</v>
      </c>
      <c r="L2084" s="1151">
        <v>9</v>
      </c>
      <c r="M2084" s="1164">
        <v>18783.330000000002</v>
      </c>
      <c r="N2084" s="1151"/>
      <c r="O2084" s="1152"/>
      <c r="P2084" s="1180"/>
    </row>
    <row r="2085" spans="1:16" ht="22.5" x14ac:dyDescent="0.2">
      <c r="A2085" s="1179" t="s">
        <v>3949</v>
      </c>
      <c r="B2085" s="1149" t="s">
        <v>13070</v>
      </c>
      <c r="C2085" s="1149" t="s">
        <v>65</v>
      </c>
      <c r="D2085" s="1150" t="s">
        <v>8304</v>
      </c>
      <c r="E2085" s="1164">
        <v>2500</v>
      </c>
      <c r="F2085" s="1151" t="s">
        <v>9345</v>
      </c>
      <c r="G2085" s="759" t="s">
        <v>9346</v>
      </c>
      <c r="H2085" s="1021" t="s">
        <v>4197</v>
      </c>
      <c r="I2085" s="1021" t="s">
        <v>4197</v>
      </c>
      <c r="J2085" s="1150" t="s">
        <v>4197</v>
      </c>
      <c r="K2085" s="1152">
        <v>1</v>
      </c>
      <c r="L2085" s="1151">
        <v>3</v>
      </c>
      <c r="M2085" s="1164">
        <v>2640</v>
      </c>
      <c r="N2085" s="1151"/>
      <c r="O2085" s="1152"/>
      <c r="P2085" s="1180"/>
    </row>
    <row r="2086" spans="1:16" ht="22.5" x14ac:dyDescent="0.2">
      <c r="A2086" s="1179" t="s">
        <v>3949</v>
      </c>
      <c r="B2086" s="1149" t="s">
        <v>13070</v>
      </c>
      <c r="C2086" s="1149" t="s">
        <v>65</v>
      </c>
      <c r="D2086" s="1150" t="s">
        <v>7013</v>
      </c>
      <c r="E2086" s="1164">
        <v>1700</v>
      </c>
      <c r="F2086" s="1151" t="s">
        <v>9347</v>
      </c>
      <c r="G2086" s="759" t="s">
        <v>9348</v>
      </c>
      <c r="H2086" s="1021" t="s">
        <v>9349</v>
      </c>
      <c r="I2086" s="1021" t="s">
        <v>4287</v>
      </c>
      <c r="J2086" s="1150" t="s">
        <v>9349</v>
      </c>
      <c r="K2086" s="1152">
        <v>2</v>
      </c>
      <c r="L2086" s="1151">
        <v>12</v>
      </c>
      <c r="M2086" s="1164">
        <v>20400</v>
      </c>
      <c r="N2086" s="1151">
        <v>1</v>
      </c>
      <c r="O2086" s="1152">
        <v>6</v>
      </c>
      <c r="P2086" s="1180">
        <v>10200</v>
      </c>
    </row>
    <row r="2087" spans="1:16" x14ac:dyDescent="0.2">
      <c r="A2087" s="1179" t="s">
        <v>3949</v>
      </c>
      <c r="B2087" s="1149" t="s">
        <v>13070</v>
      </c>
      <c r="C2087" s="1149" t="s">
        <v>65</v>
      </c>
      <c r="D2087" s="1150" t="s">
        <v>7686</v>
      </c>
      <c r="E2087" s="1164">
        <v>2700</v>
      </c>
      <c r="F2087" s="1151" t="s">
        <v>9350</v>
      </c>
      <c r="G2087" s="759" t="s">
        <v>9351</v>
      </c>
      <c r="H2087" s="1021" t="s">
        <v>4705</v>
      </c>
      <c r="I2087" s="1021" t="s">
        <v>4274</v>
      </c>
      <c r="J2087" s="1150" t="s">
        <v>5261</v>
      </c>
      <c r="K2087" s="1152">
        <v>2</v>
      </c>
      <c r="L2087" s="1151">
        <v>12</v>
      </c>
      <c r="M2087" s="1164">
        <v>32400</v>
      </c>
      <c r="N2087" s="1151">
        <v>1</v>
      </c>
      <c r="O2087" s="1152">
        <v>6</v>
      </c>
      <c r="P2087" s="1180">
        <v>13500</v>
      </c>
    </row>
    <row r="2088" spans="1:16" ht="22.5" x14ac:dyDescent="0.2">
      <c r="A2088" s="1179" t="s">
        <v>3949</v>
      </c>
      <c r="B2088" s="1149" t="s">
        <v>13070</v>
      </c>
      <c r="C2088" s="1149" t="s">
        <v>65</v>
      </c>
      <c r="D2088" s="1150" t="s">
        <v>7063</v>
      </c>
      <c r="E2088" s="1164">
        <v>2100</v>
      </c>
      <c r="F2088" s="1151" t="s">
        <v>9352</v>
      </c>
      <c r="G2088" s="759" t="s">
        <v>9353</v>
      </c>
      <c r="H2088" s="1021" t="s">
        <v>4267</v>
      </c>
      <c r="I2088" s="1021" t="s">
        <v>4274</v>
      </c>
      <c r="J2088" s="1150" t="s">
        <v>4267</v>
      </c>
      <c r="K2088" s="1152">
        <v>2</v>
      </c>
      <c r="L2088" s="1151">
        <v>12</v>
      </c>
      <c r="M2088" s="1164">
        <v>25200</v>
      </c>
      <c r="N2088" s="1151">
        <v>1</v>
      </c>
      <c r="O2088" s="1152">
        <v>6</v>
      </c>
      <c r="P2088" s="1180">
        <v>12600</v>
      </c>
    </row>
    <row r="2089" spans="1:16" x14ac:dyDescent="0.2">
      <c r="A2089" s="1179" t="s">
        <v>3949</v>
      </c>
      <c r="B2089" s="1149" t="s">
        <v>13070</v>
      </c>
      <c r="C2089" s="1149" t="s">
        <v>65</v>
      </c>
      <c r="D2089" s="1150" t="s">
        <v>7026</v>
      </c>
      <c r="E2089" s="1164">
        <v>1600</v>
      </c>
      <c r="F2089" s="1151" t="s">
        <v>9354</v>
      </c>
      <c r="G2089" s="759" t="s">
        <v>9355</v>
      </c>
      <c r="H2089" s="1021" t="s">
        <v>22</v>
      </c>
      <c r="I2089" s="1021" t="s">
        <v>22</v>
      </c>
      <c r="J2089" s="1150" t="s">
        <v>22</v>
      </c>
      <c r="K2089" s="1152">
        <v>3</v>
      </c>
      <c r="L2089" s="1151">
        <v>12</v>
      </c>
      <c r="M2089" s="1164">
        <v>19200</v>
      </c>
      <c r="N2089" s="1151"/>
      <c r="O2089" s="1152"/>
      <c r="P2089" s="1180"/>
    </row>
    <row r="2090" spans="1:16" x14ac:dyDescent="0.2">
      <c r="A2090" s="1179" t="s">
        <v>3949</v>
      </c>
      <c r="B2090" s="1149" t="s">
        <v>13070</v>
      </c>
      <c r="C2090" s="1149" t="s">
        <v>65</v>
      </c>
      <c r="D2090" s="1150" t="s">
        <v>7053</v>
      </c>
      <c r="E2090" s="1164">
        <v>1700</v>
      </c>
      <c r="F2090" s="1151" t="s">
        <v>9356</v>
      </c>
      <c r="G2090" s="759" t="s">
        <v>9357</v>
      </c>
      <c r="H2090" s="1021" t="s">
        <v>8325</v>
      </c>
      <c r="I2090" s="1021" t="s">
        <v>4274</v>
      </c>
      <c r="J2090" s="1150" t="s">
        <v>9358</v>
      </c>
      <c r="K2090" s="1152">
        <v>2</v>
      </c>
      <c r="L2090" s="1151">
        <v>12</v>
      </c>
      <c r="M2090" s="1164">
        <v>20400</v>
      </c>
      <c r="N2090" s="1151"/>
      <c r="O2090" s="1152"/>
      <c r="P2090" s="1180"/>
    </row>
    <row r="2091" spans="1:16" ht="33.75" x14ac:dyDescent="0.2">
      <c r="A2091" s="1179" t="s">
        <v>3949</v>
      </c>
      <c r="B2091" s="1149" t="s">
        <v>13070</v>
      </c>
      <c r="C2091" s="1149" t="s">
        <v>65</v>
      </c>
      <c r="D2091" s="1150" t="s">
        <v>7150</v>
      </c>
      <c r="E2091" s="1164">
        <v>2900</v>
      </c>
      <c r="F2091" s="1151" t="s">
        <v>9359</v>
      </c>
      <c r="G2091" s="759" t="s">
        <v>9360</v>
      </c>
      <c r="H2091" s="1021" t="s">
        <v>4197</v>
      </c>
      <c r="I2091" s="1021" t="s">
        <v>4197</v>
      </c>
      <c r="J2091" s="1150" t="s">
        <v>4197</v>
      </c>
      <c r="K2091" s="1152">
        <v>1</v>
      </c>
      <c r="L2091" s="1151">
        <v>3</v>
      </c>
      <c r="M2091" s="1164">
        <v>3576.66</v>
      </c>
      <c r="N2091" s="1151">
        <v>1</v>
      </c>
      <c r="O2091" s="1152">
        <v>6</v>
      </c>
      <c r="P2091" s="1180">
        <v>17400</v>
      </c>
    </row>
    <row r="2092" spans="1:16" x14ac:dyDescent="0.2">
      <c r="A2092" s="1179" t="s">
        <v>3949</v>
      </c>
      <c r="B2092" s="1149" t="s">
        <v>13070</v>
      </c>
      <c r="C2092" s="1149" t="s">
        <v>65</v>
      </c>
      <c r="D2092" s="1150" t="s">
        <v>7094</v>
      </c>
      <c r="E2092" s="1164">
        <v>1700</v>
      </c>
      <c r="F2092" s="1151" t="s">
        <v>9361</v>
      </c>
      <c r="G2092" s="759" t="s">
        <v>9362</v>
      </c>
      <c r="H2092" s="1021" t="s">
        <v>9363</v>
      </c>
      <c r="I2092" s="1021" t="s">
        <v>4287</v>
      </c>
      <c r="J2092" s="1150" t="s">
        <v>9363</v>
      </c>
      <c r="K2092" s="1152">
        <v>4</v>
      </c>
      <c r="L2092" s="1151">
        <v>12</v>
      </c>
      <c r="M2092" s="1164">
        <v>20400</v>
      </c>
      <c r="N2092" s="1151">
        <v>1</v>
      </c>
      <c r="O2092" s="1152">
        <v>6</v>
      </c>
      <c r="P2092" s="1180">
        <v>10200</v>
      </c>
    </row>
    <row r="2093" spans="1:16" x14ac:dyDescent="0.2">
      <c r="A2093" s="1179" t="s">
        <v>3949</v>
      </c>
      <c r="B2093" s="1149" t="s">
        <v>13070</v>
      </c>
      <c r="C2093" s="1149" t="s">
        <v>65</v>
      </c>
      <c r="D2093" s="1150" t="s">
        <v>7094</v>
      </c>
      <c r="E2093" s="1164">
        <v>1700</v>
      </c>
      <c r="F2093" s="1151" t="s">
        <v>9364</v>
      </c>
      <c r="G2093" s="759" t="s">
        <v>9365</v>
      </c>
      <c r="H2093" s="1021" t="s">
        <v>7247</v>
      </c>
      <c r="I2093" s="1021" t="s">
        <v>4274</v>
      </c>
      <c r="J2093" s="1150" t="s">
        <v>7247</v>
      </c>
      <c r="K2093" s="1152">
        <v>4</v>
      </c>
      <c r="L2093" s="1151">
        <v>12</v>
      </c>
      <c r="M2093" s="1164">
        <v>20400</v>
      </c>
      <c r="N2093" s="1151"/>
      <c r="O2093" s="1152"/>
      <c r="P2093" s="1180"/>
    </row>
    <row r="2094" spans="1:16" x14ac:dyDescent="0.2">
      <c r="A2094" s="1179" t="s">
        <v>3949</v>
      </c>
      <c r="B2094" s="1149" t="s">
        <v>13070</v>
      </c>
      <c r="C2094" s="1149" t="s">
        <v>65</v>
      </c>
      <c r="D2094" s="1150" t="s">
        <v>7026</v>
      </c>
      <c r="E2094" s="1164">
        <v>1600</v>
      </c>
      <c r="F2094" s="1151" t="s">
        <v>9366</v>
      </c>
      <c r="G2094" s="759" t="s">
        <v>9367</v>
      </c>
      <c r="H2094" s="1021" t="s">
        <v>22</v>
      </c>
      <c r="I2094" s="1021" t="s">
        <v>22</v>
      </c>
      <c r="J2094" s="1150" t="s">
        <v>22</v>
      </c>
      <c r="K2094" s="1152">
        <v>2</v>
      </c>
      <c r="L2094" s="1151">
        <v>12</v>
      </c>
      <c r="M2094" s="1164">
        <v>19200</v>
      </c>
      <c r="N2094" s="1151">
        <v>1</v>
      </c>
      <c r="O2094" s="1152">
        <v>6</v>
      </c>
      <c r="P2094" s="1180">
        <v>9600</v>
      </c>
    </row>
    <row r="2095" spans="1:16" x14ac:dyDescent="0.2">
      <c r="A2095" s="1179" t="s">
        <v>3949</v>
      </c>
      <c r="B2095" s="1149" t="s">
        <v>13070</v>
      </c>
      <c r="C2095" s="1149" t="s">
        <v>65</v>
      </c>
      <c r="D2095" s="1150" t="s">
        <v>9368</v>
      </c>
      <c r="E2095" s="1164">
        <v>6800</v>
      </c>
      <c r="F2095" s="1151" t="s">
        <v>9369</v>
      </c>
      <c r="G2095" s="759" t="s">
        <v>9370</v>
      </c>
      <c r="H2095" s="1021" t="s">
        <v>4197</v>
      </c>
      <c r="I2095" s="1021" t="s">
        <v>4197</v>
      </c>
      <c r="J2095" s="1150" t="s">
        <v>4197</v>
      </c>
      <c r="K2095" s="1152">
        <v>2</v>
      </c>
      <c r="L2095" s="1151">
        <v>11</v>
      </c>
      <c r="M2095" s="1164">
        <v>66186.66</v>
      </c>
      <c r="N2095" s="1151">
        <v>1</v>
      </c>
      <c r="O2095" s="1152">
        <v>6</v>
      </c>
      <c r="P2095" s="1180">
        <v>40800</v>
      </c>
    </row>
    <row r="2096" spans="1:16" x14ac:dyDescent="0.2">
      <c r="A2096" s="1179" t="s">
        <v>3949</v>
      </c>
      <c r="B2096" s="1149" t="s">
        <v>13070</v>
      </c>
      <c r="C2096" s="1149" t="s">
        <v>65</v>
      </c>
      <c r="D2096" s="1150" t="s">
        <v>9371</v>
      </c>
      <c r="E2096" s="1164">
        <v>2100</v>
      </c>
      <c r="F2096" s="1151" t="s">
        <v>9372</v>
      </c>
      <c r="G2096" s="759" t="s">
        <v>9373</v>
      </c>
      <c r="H2096" s="1021" t="s">
        <v>4422</v>
      </c>
      <c r="I2096" s="1021" t="s">
        <v>4274</v>
      </c>
      <c r="J2096" s="1150" t="s">
        <v>4422</v>
      </c>
      <c r="K2096" s="1152">
        <v>2</v>
      </c>
      <c r="L2096" s="1151">
        <v>12</v>
      </c>
      <c r="M2096" s="1164">
        <v>25200</v>
      </c>
      <c r="N2096" s="1151">
        <v>1</v>
      </c>
      <c r="O2096" s="1152">
        <v>6</v>
      </c>
      <c r="P2096" s="1180">
        <v>12600</v>
      </c>
    </row>
    <row r="2097" spans="1:16" ht="22.5" x14ac:dyDescent="0.2">
      <c r="A2097" s="1179" t="s">
        <v>3949</v>
      </c>
      <c r="B2097" s="1149" t="s">
        <v>13070</v>
      </c>
      <c r="C2097" s="1149" t="s">
        <v>65</v>
      </c>
      <c r="D2097" s="1150" t="s">
        <v>9374</v>
      </c>
      <c r="E2097" s="1164">
        <v>3500</v>
      </c>
      <c r="F2097" s="1151" t="s">
        <v>9375</v>
      </c>
      <c r="G2097" s="759" t="s">
        <v>9376</v>
      </c>
      <c r="H2097" s="1021" t="s">
        <v>8244</v>
      </c>
      <c r="I2097" s="1021" t="s">
        <v>4287</v>
      </c>
      <c r="J2097" s="1150" t="s">
        <v>9377</v>
      </c>
      <c r="K2097" s="1152">
        <v>2</v>
      </c>
      <c r="L2097" s="1151">
        <v>12</v>
      </c>
      <c r="M2097" s="1164">
        <v>42000</v>
      </c>
      <c r="N2097" s="1151">
        <v>1</v>
      </c>
      <c r="O2097" s="1152">
        <v>6</v>
      </c>
      <c r="P2097" s="1180">
        <v>21000</v>
      </c>
    </row>
    <row r="2098" spans="1:16" x14ac:dyDescent="0.2">
      <c r="A2098" s="1179" t="s">
        <v>3949</v>
      </c>
      <c r="B2098" s="1149" t="s">
        <v>13070</v>
      </c>
      <c r="C2098" s="1149" t="s">
        <v>65</v>
      </c>
      <c r="D2098" s="1150" t="s">
        <v>8718</v>
      </c>
      <c r="E2098" s="1164">
        <v>2000</v>
      </c>
      <c r="F2098" s="1151" t="s">
        <v>9378</v>
      </c>
      <c r="G2098" s="759" t="s">
        <v>9379</v>
      </c>
      <c r="H2098" s="1021" t="s">
        <v>9380</v>
      </c>
      <c r="I2098" s="1021" t="s">
        <v>4287</v>
      </c>
      <c r="J2098" s="1150" t="s">
        <v>9381</v>
      </c>
      <c r="K2098" s="1152">
        <v>2</v>
      </c>
      <c r="L2098" s="1151">
        <v>12</v>
      </c>
      <c r="M2098" s="1164">
        <v>24000</v>
      </c>
      <c r="N2098" s="1151"/>
      <c r="O2098" s="1152"/>
      <c r="P2098" s="1180"/>
    </row>
    <row r="2099" spans="1:16" x14ac:dyDescent="0.2">
      <c r="A2099" s="1179" t="s">
        <v>3949</v>
      </c>
      <c r="B2099" s="1149" t="s">
        <v>13070</v>
      </c>
      <c r="C2099" s="1149" t="s">
        <v>65</v>
      </c>
      <c r="D2099" s="1150" t="s">
        <v>7228</v>
      </c>
      <c r="E2099" s="1164">
        <v>1900</v>
      </c>
      <c r="F2099" s="1151" t="s">
        <v>9382</v>
      </c>
      <c r="G2099" s="759" t="s">
        <v>9383</v>
      </c>
      <c r="H2099" s="1021" t="s">
        <v>8026</v>
      </c>
      <c r="I2099" s="1021" t="s">
        <v>4274</v>
      </c>
      <c r="J2099" s="1150" t="s">
        <v>8026</v>
      </c>
      <c r="K2099" s="1152">
        <v>2</v>
      </c>
      <c r="L2099" s="1151">
        <v>12</v>
      </c>
      <c r="M2099" s="1164">
        <v>22800</v>
      </c>
      <c r="N2099" s="1151">
        <v>1</v>
      </c>
      <c r="O2099" s="1152">
        <v>6</v>
      </c>
      <c r="P2099" s="1180">
        <v>11400</v>
      </c>
    </row>
    <row r="2100" spans="1:16" ht="22.5" x14ac:dyDescent="0.2">
      <c r="A2100" s="1179" t="s">
        <v>3949</v>
      </c>
      <c r="B2100" s="1149" t="s">
        <v>13070</v>
      </c>
      <c r="C2100" s="1149" t="s">
        <v>65</v>
      </c>
      <c r="D2100" s="1150" t="s">
        <v>9384</v>
      </c>
      <c r="E2100" s="1164">
        <v>2100</v>
      </c>
      <c r="F2100" s="1151" t="s">
        <v>9385</v>
      </c>
      <c r="G2100" s="759" t="s">
        <v>9386</v>
      </c>
      <c r="H2100" s="1021" t="s">
        <v>4206</v>
      </c>
      <c r="I2100" s="1021" t="s">
        <v>7159</v>
      </c>
      <c r="J2100" s="1150" t="s">
        <v>4206</v>
      </c>
      <c r="K2100" s="1152">
        <v>2</v>
      </c>
      <c r="L2100" s="1151">
        <v>12</v>
      </c>
      <c r="M2100" s="1164">
        <v>22890</v>
      </c>
      <c r="N2100" s="1151">
        <v>1</v>
      </c>
      <c r="O2100" s="1152">
        <v>6</v>
      </c>
      <c r="P2100" s="1180">
        <v>12600</v>
      </c>
    </row>
    <row r="2101" spans="1:16" x14ac:dyDescent="0.2">
      <c r="A2101" s="1179" t="s">
        <v>3949</v>
      </c>
      <c r="B2101" s="1149" t="s">
        <v>13070</v>
      </c>
      <c r="C2101" s="1149" t="s">
        <v>65</v>
      </c>
      <c r="D2101" s="1150" t="s">
        <v>9387</v>
      </c>
      <c r="E2101" s="1164">
        <v>4400</v>
      </c>
      <c r="F2101" s="1151" t="s">
        <v>9388</v>
      </c>
      <c r="G2101" s="759" t="s">
        <v>9389</v>
      </c>
      <c r="H2101" s="1021" t="s">
        <v>7047</v>
      </c>
      <c r="I2101" s="1021" t="s">
        <v>4287</v>
      </c>
      <c r="J2101" s="1150" t="s">
        <v>7170</v>
      </c>
      <c r="K2101" s="1152">
        <v>2</v>
      </c>
      <c r="L2101" s="1151">
        <v>9</v>
      </c>
      <c r="M2101" s="1164">
        <v>37400</v>
      </c>
      <c r="N2101" s="1151"/>
      <c r="O2101" s="1152"/>
      <c r="P2101" s="1180"/>
    </row>
    <row r="2102" spans="1:16" x14ac:dyDescent="0.2">
      <c r="A2102" s="1179" t="s">
        <v>3949</v>
      </c>
      <c r="B2102" s="1149" t="s">
        <v>13070</v>
      </c>
      <c r="C2102" s="1149" t="s">
        <v>65</v>
      </c>
      <c r="D2102" s="1150" t="s">
        <v>7013</v>
      </c>
      <c r="E2102" s="1164">
        <v>1700</v>
      </c>
      <c r="F2102" s="1151" t="s">
        <v>9390</v>
      </c>
      <c r="G2102" s="759" t="s">
        <v>9391</v>
      </c>
      <c r="H2102" s="1021" t="s">
        <v>5055</v>
      </c>
      <c r="I2102" s="1021" t="s">
        <v>4287</v>
      </c>
      <c r="J2102" s="1150" t="s">
        <v>4834</v>
      </c>
      <c r="K2102" s="1152">
        <v>2</v>
      </c>
      <c r="L2102" s="1151">
        <v>12</v>
      </c>
      <c r="M2102" s="1164">
        <v>20400</v>
      </c>
      <c r="N2102" s="1151">
        <v>1</v>
      </c>
      <c r="O2102" s="1152">
        <v>6</v>
      </c>
      <c r="P2102" s="1180">
        <v>10200</v>
      </c>
    </row>
    <row r="2103" spans="1:16" x14ac:dyDescent="0.2">
      <c r="A2103" s="1179" t="s">
        <v>3949</v>
      </c>
      <c r="B2103" s="1149" t="s">
        <v>13070</v>
      </c>
      <c r="C2103" s="1149" t="s">
        <v>65</v>
      </c>
      <c r="D2103" s="1150" t="s">
        <v>7094</v>
      </c>
      <c r="E2103" s="1164">
        <v>1700</v>
      </c>
      <c r="F2103" s="1151" t="s">
        <v>9392</v>
      </c>
      <c r="G2103" s="759" t="s">
        <v>9393</v>
      </c>
      <c r="H2103" s="1021" t="s">
        <v>4197</v>
      </c>
      <c r="I2103" s="1021" t="s">
        <v>4197</v>
      </c>
      <c r="J2103" s="1150" t="s">
        <v>4197</v>
      </c>
      <c r="K2103" s="1152">
        <v>1</v>
      </c>
      <c r="L2103" s="1151">
        <v>4</v>
      </c>
      <c r="M2103" s="1164">
        <v>5100</v>
      </c>
      <c r="N2103" s="1151">
        <v>1</v>
      </c>
      <c r="O2103" s="1152">
        <v>6</v>
      </c>
      <c r="P2103" s="1180">
        <v>10200</v>
      </c>
    </row>
    <row r="2104" spans="1:16" x14ac:dyDescent="0.2">
      <c r="A2104" s="1179" t="s">
        <v>3949</v>
      </c>
      <c r="B2104" s="1149" t="s">
        <v>13070</v>
      </c>
      <c r="C2104" s="1149" t="s">
        <v>65</v>
      </c>
      <c r="D2104" s="1150" t="s">
        <v>7013</v>
      </c>
      <c r="E2104" s="1164">
        <v>1700</v>
      </c>
      <c r="F2104" s="1151" t="s">
        <v>9394</v>
      </c>
      <c r="G2104" s="759" t="s">
        <v>9395</v>
      </c>
      <c r="H2104" s="1021" t="s">
        <v>4422</v>
      </c>
      <c r="I2104" s="1021" t="s">
        <v>7159</v>
      </c>
      <c r="J2104" s="1150" t="s">
        <v>4422</v>
      </c>
      <c r="K2104" s="1152">
        <v>2</v>
      </c>
      <c r="L2104" s="1151">
        <v>12</v>
      </c>
      <c r="M2104" s="1164">
        <v>20400</v>
      </c>
      <c r="N2104" s="1151">
        <v>1</v>
      </c>
      <c r="O2104" s="1152">
        <v>6</v>
      </c>
      <c r="P2104" s="1180">
        <v>10200</v>
      </c>
    </row>
    <row r="2105" spans="1:16" ht="22.5" x14ac:dyDescent="0.2">
      <c r="A2105" s="1179" t="s">
        <v>3949</v>
      </c>
      <c r="B2105" s="1149" t="s">
        <v>13070</v>
      </c>
      <c r="C2105" s="1149" t="s">
        <v>65</v>
      </c>
      <c r="D2105" s="1150" t="s">
        <v>9396</v>
      </c>
      <c r="E2105" s="1164">
        <v>2500</v>
      </c>
      <c r="F2105" s="1151" t="s">
        <v>9397</v>
      </c>
      <c r="G2105" s="759" t="s">
        <v>9398</v>
      </c>
      <c r="H2105" s="1021" t="s">
        <v>4239</v>
      </c>
      <c r="I2105" s="1021" t="s">
        <v>4287</v>
      </c>
      <c r="J2105" s="1150" t="s">
        <v>4235</v>
      </c>
      <c r="K2105" s="1152">
        <v>2</v>
      </c>
      <c r="L2105" s="1151">
        <v>12</v>
      </c>
      <c r="M2105" s="1164">
        <v>30000</v>
      </c>
      <c r="N2105" s="1151">
        <v>1</v>
      </c>
      <c r="O2105" s="1152">
        <v>6</v>
      </c>
      <c r="P2105" s="1180">
        <v>15000</v>
      </c>
    </row>
    <row r="2106" spans="1:16" ht="22.5" x14ac:dyDescent="0.2">
      <c r="A2106" s="1179" t="s">
        <v>3949</v>
      </c>
      <c r="B2106" s="1149" t="s">
        <v>13070</v>
      </c>
      <c r="C2106" s="1149" t="s">
        <v>65</v>
      </c>
      <c r="D2106" s="1150" t="s">
        <v>9399</v>
      </c>
      <c r="E2106" s="1164">
        <v>2500</v>
      </c>
      <c r="F2106" s="1151" t="s">
        <v>9400</v>
      </c>
      <c r="G2106" s="759" t="s">
        <v>9401</v>
      </c>
      <c r="H2106" s="1021" t="s">
        <v>7791</v>
      </c>
      <c r="I2106" s="1021" t="s">
        <v>4274</v>
      </c>
      <c r="J2106" s="1150" t="s">
        <v>8441</v>
      </c>
      <c r="K2106" s="1152">
        <v>2</v>
      </c>
      <c r="L2106" s="1151">
        <v>12</v>
      </c>
      <c r="M2106" s="1164">
        <v>30000</v>
      </c>
      <c r="N2106" s="1151">
        <v>1</v>
      </c>
      <c r="O2106" s="1152">
        <v>6</v>
      </c>
      <c r="P2106" s="1180">
        <v>15000</v>
      </c>
    </row>
    <row r="2107" spans="1:16" ht="22.5" x14ac:dyDescent="0.2">
      <c r="A2107" s="1179" t="s">
        <v>3949</v>
      </c>
      <c r="B2107" s="1149" t="s">
        <v>13070</v>
      </c>
      <c r="C2107" s="1149" t="s">
        <v>65</v>
      </c>
      <c r="D2107" s="1150" t="s">
        <v>7094</v>
      </c>
      <c r="E2107" s="1164">
        <v>1700</v>
      </c>
      <c r="F2107" s="1151" t="s">
        <v>9402</v>
      </c>
      <c r="G2107" s="759" t="s">
        <v>9403</v>
      </c>
      <c r="H2107" s="1021" t="s">
        <v>4257</v>
      </c>
      <c r="I2107" s="1021" t="s">
        <v>4274</v>
      </c>
      <c r="J2107" s="1150" t="s">
        <v>4257</v>
      </c>
      <c r="K2107" s="1152">
        <v>4</v>
      </c>
      <c r="L2107" s="1151">
        <v>12</v>
      </c>
      <c r="M2107" s="1164">
        <v>15979.99</v>
      </c>
      <c r="N2107" s="1151">
        <v>1</v>
      </c>
      <c r="O2107" s="1152">
        <v>6</v>
      </c>
      <c r="P2107" s="1180">
        <v>10200</v>
      </c>
    </row>
    <row r="2108" spans="1:16" x14ac:dyDescent="0.2">
      <c r="A2108" s="1179" t="s">
        <v>3949</v>
      </c>
      <c r="B2108" s="1149" t="s">
        <v>13070</v>
      </c>
      <c r="C2108" s="1149" t="s">
        <v>65</v>
      </c>
      <c r="D2108" s="1150" t="s">
        <v>7013</v>
      </c>
      <c r="E2108" s="1164">
        <v>1700</v>
      </c>
      <c r="F2108" s="1151" t="s">
        <v>9404</v>
      </c>
      <c r="G2108" s="759" t="s">
        <v>9405</v>
      </c>
      <c r="H2108" s="1021" t="s">
        <v>7537</v>
      </c>
      <c r="I2108" s="1021" t="s">
        <v>4287</v>
      </c>
      <c r="J2108" s="1150" t="s">
        <v>4211</v>
      </c>
      <c r="K2108" s="1152">
        <v>2</v>
      </c>
      <c r="L2108" s="1151">
        <v>12</v>
      </c>
      <c r="M2108" s="1164">
        <v>20400</v>
      </c>
      <c r="N2108" s="1151">
        <v>1</v>
      </c>
      <c r="O2108" s="1152">
        <v>6</v>
      </c>
      <c r="P2108" s="1180">
        <v>10200</v>
      </c>
    </row>
    <row r="2109" spans="1:16" x14ac:dyDescent="0.2">
      <c r="A2109" s="1179" t="s">
        <v>3949</v>
      </c>
      <c r="B2109" s="1149" t="s">
        <v>13070</v>
      </c>
      <c r="C2109" s="1149" t="s">
        <v>65</v>
      </c>
      <c r="D2109" s="1150" t="s">
        <v>7013</v>
      </c>
      <c r="E2109" s="1164">
        <v>1700</v>
      </c>
      <c r="F2109" s="1151" t="s">
        <v>9406</v>
      </c>
      <c r="G2109" s="759" t="s">
        <v>9407</v>
      </c>
      <c r="H2109" s="1021" t="s">
        <v>4211</v>
      </c>
      <c r="I2109" s="1021" t="s">
        <v>7233</v>
      </c>
      <c r="J2109" s="1150" t="s">
        <v>4211</v>
      </c>
      <c r="K2109" s="1152">
        <v>2</v>
      </c>
      <c r="L2109" s="1151">
        <v>12</v>
      </c>
      <c r="M2109" s="1164">
        <v>20400</v>
      </c>
      <c r="N2109" s="1151">
        <v>1</v>
      </c>
      <c r="O2109" s="1152">
        <v>6</v>
      </c>
      <c r="P2109" s="1180">
        <v>10200</v>
      </c>
    </row>
    <row r="2110" spans="1:16" ht="22.5" x14ac:dyDescent="0.2">
      <c r="A2110" s="1179" t="s">
        <v>3949</v>
      </c>
      <c r="B2110" s="1149" t="s">
        <v>13070</v>
      </c>
      <c r="C2110" s="1149" t="s">
        <v>65</v>
      </c>
      <c r="D2110" s="1150" t="s">
        <v>9408</v>
      </c>
      <c r="E2110" s="1164">
        <v>2500</v>
      </c>
      <c r="F2110" s="1151" t="s">
        <v>9409</v>
      </c>
      <c r="G2110" s="759" t="s">
        <v>9410</v>
      </c>
      <c r="H2110" s="1021" t="s">
        <v>5496</v>
      </c>
      <c r="I2110" s="1021" t="s">
        <v>7233</v>
      </c>
      <c r="J2110" s="1150" t="s">
        <v>5496</v>
      </c>
      <c r="K2110" s="1152">
        <v>4</v>
      </c>
      <c r="L2110" s="1151">
        <v>12</v>
      </c>
      <c r="M2110" s="1164">
        <v>30000</v>
      </c>
      <c r="N2110" s="1151">
        <v>1</v>
      </c>
      <c r="O2110" s="1152">
        <v>6</v>
      </c>
      <c r="P2110" s="1180">
        <v>15000</v>
      </c>
    </row>
    <row r="2111" spans="1:16" x14ac:dyDescent="0.2">
      <c r="A2111" s="1179" t="s">
        <v>3949</v>
      </c>
      <c r="B2111" s="1149" t="s">
        <v>13070</v>
      </c>
      <c r="C2111" s="1149" t="s">
        <v>65</v>
      </c>
      <c r="D2111" s="1150" t="s">
        <v>7094</v>
      </c>
      <c r="E2111" s="1164">
        <v>1700</v>
      </c>
      <c r="F2111" s="1151" t="s">
        <v>9411</v>
      </c>
      <c r="G2111" s="759" t="s">
        <v>9412</v>
      </c>
      <c r="H2111" s="1021" t="s">
        <v>6050</v>
      </c>
      <c r="I2111" s="1021" t="s">
        <v>4287</v>
      </c>
      <c r="J2111" s="1150" t="s">
        <v>6050</v>
      </c>
      <c r="K2111" s="1152">
        <v>2</v>
      </c>
      <c r="L2111" s="1151">
        <v>6</v>
      </c>
      <c r="M2111" s="1164">
        <v>10200</v>
      </c>
      <c r="N2111" s="1151"/>
      <c r="O2111" s="1152"/>
      <c r="P2111" s="1180"/>
    </row>
    <row r="2112" spans="1:16" x14ac:dyDescent="0.2">
      <c r="A2112" s="1179" t="s">
        <v>3949</v>
      </c>
      <c r="B2112" s="1149" t="s">
        <v>13070</v>
      </c>
      <c r="C2112" s="1149" t="s">
        <v>65</v>
      </c>
      <c r="D2112" s="1150" t="s">
        <v>7490</v>
      </c>
      <c r="E2112" s="1164">
        <v>1500</v>
      </c>
      <c r="F2112" s="1151" t="s">
        <v>9413</v>
      </c>
      <c r="G2112" s="759" t="s">
        <v>9414</v>
      </c>
      <c r="H2112" s="1021" t="s">
        <v>22</v>
      </c>
      <c r="I2112" s="1021" t="s">
        <v>22</v>
      </c>
      <c r="J2112" s="1150" t="s">
        <v>22</v>
      </c>
      <c r="K2112" s="1152">
        <v>2</v>
      </c>
      <c r="L2112" s="1151">
        <v>12</v>
      </c>
      <c r="M2112" s="1164">
        <v>18000</v>
      </c>
      <c r="N2112" s="1151">
        <v>1</v>
      </c>
      <c r="O2112" s="1152">
        <v>6</v>
      </c>
      <c r="P2112" s="1180">
        <v>9000</v>
      </c>
    </row>
    <row r="2113" spans="1:16" x14ac:dyDescent="0.2">
      <c r="A2113" s="1179" t="s">
        <v>3949</v>
      </c>
      <c r="B2113" s="1149" t="s">
        <v>13070</v>
      </c>
      <c r="C2113" s="1149" t="s">
        <v>65</v>
      </c>
      <c r="D2113" s="1150" t="s">
        <v>9415</v>
      </c>
      <c r="E2113" s="1164">
        <v>4400</v>
      </c>
      <c r="F2113" s="1151" t="s">
        <v>9416</v>
      </c>
      <c r="G2113" s="759" t="s">
        <v>9417</v>
      </c>
      <c r="H2113" s="1021" t="s">
        <v>4914</v>
      </c>
      <c r="I2113" s="1021" t="s">
        <v>4274</v>
      </c>
      <c r="J2113" s="1150" t="s">
        <v>4914</v>
      </c>
      <c r="K2113" s="1152">
        <v>2</v>
      </c>
      <c r="L2113" s="1151">
        <v>12</v>
      </c>
      <c r="M2113" s="1164">
        <v>52800</v>
      </c>
      <c r="N2113" s="1151">
        <v>1</v>
      </c>
      <c r="O2113" s="1152">
        <v>6</v>
      </c>
      <c r="P2113" s="1180">
        <v>26400</v>
      </c>
    </row>
    <row r="2114" spans="1:16" ht="22.5" x14ac:dyDescent="0.2">
      <c r="A2114" s="1179" t="s">
        <v>3949</v>
      </c>
      <c r="B2114" s="1149" t="s">
        <v>13070</v>
      </c>
      <c r="C2114" s="1149" t="s">
        <v>65</v>
      </c>
      <c r="D2114" s="1150" t="s">
        <v>7201</v>
      </c>
      <c r="E2114" s="1164">
        <v>1850</v>
      </c>
      <c r="F2114" s="1151" t="s">
        <v>9418</v>
      </c>
      <c r="G2114" s="759" t="s">
        <v>9419</v>
      </c>
      <c r="H2114" s="1021" t="s">
        <v>4239</v>
      </c>
      <c r="I2114" s="1021" t="s">
        <v>7025</v>
      </c>
      <c r="J2114" s="1150" t="s">
        <v>4534</v>
      </c>
      <c r="K2114" s="1152">
        <v>2</v>
      </c>
      <c r="L2114" s="1151">
        <v>12</v>
      </c>
      <c r="M2114" s="1164">
        <v>22200</v>
      </c>
      <c r="N2114" s="1151"/>
      <c r="O2114" s="1152"/>
      <c r="P2114" s="1180"/>
    </row>
    <row r="2115" spans="1:16" ht="22.5" x14ac:dyDescent="0.2">
      <c r="A2115" s="1179" t="s">
        <v>3949</v>
      </c>
      <c r="B2115" s="1149" t="s">
        <v>13070</v>
      </c>
      <c r="C2115" s="1149" t="s">
        <v>65</v>
      </c>
      <c r="D2115" s="1150" t="s">
        <v>8226</v>
      </c>
      <c r="E2115" s="1164">
        <v>1900</v>
      </c>
      <c r="F2115" s="1151" t="s">
        <v>9420</v>
      </c>
      <c r="G2115" s="759" t="s">
        <v>9421</v>
      </c>
      <c r="H2115" s="1021" t="s">
        <v>4470</v>
      </c>
      <c r="I2115" s="1021" t="s">
        <v>4287</v>
      </c>
      <c r="J2115" s="1150" t="s">
        <v>9422</v>
      </c>
      <c r="K2115" s="1152">
        <v>2</v>
      </c>
      <c r="L2115" s="1151">
        <v>12</v>
      </c>
      <c r="M2115" s="1164">
        <v>22800</v>
      </c>
      <c r="N2115" s="1151">
        <v>1</v>
      </c>
      <c r="O2115" s="1152">
        <v>6</v>
      </c>
      <c r="P2115" s="1180">
        <v>11400</v>
      </c>
    </row>
    <row r="2116" spans="1:16" ht="22.5" x14ac:dyDescent="0.2">
      <c r="A2116" s="1179" t="s">
        <v>3949</v>
      </c>
      <c r="B2116" s="1149" t="s">
        <v>13070</v>
      </c>
      <c r="C2116" s="1149" t="s">
        <v>65</v>
      </c>
      <c r="D2116" s="1150" t="s">
        <v>7201</v>
      </c>
      <c r="E2116" s="1164">
        <v>1850</v>
      </c>
      <c r="F2116" s="1151" t="s">
        <v>9423</v>
      </c>
      <c r="G2116" s="759" t="s">
        <v>9424</v>
      </c>
      <c r="H2116" s="1021" t="s">
        <v>8721</v>
      </c>
      <c r="I2116" s="1021" t="s">
        <v>4287</v>
      </c>
      <c r="J2116" s="1150" t="s">
        <v>5894</v>
      </c>
      <c r="K2116" s="1152">
        <v>2</v>
      </c>
      <c r="L2116" s="1151">
        <v>12</v>
      </c>
      <c r="M2116" s="1164">
        <v>22200</v>
      </c>
      <c r="N2116" s="1151">
        <v>1</v>
      </c>
      <c r="O2116" s="1152">
        <v>6</v>
      </c>
      <c r="P2116" s="1180">
        <v>11100</v>
      </c>
    </row>
    <row r="2117" spans="1:16" x14ac:dyDescent="0.2">
      <c r="A2117" s="1179" t="s">
        <v>3949</v>
      </c>
      <c r="B2117" s="1149" t="s">
        <v>13070</v>
      </c>
      <c r="C2117" s="1149" t="s">
        <v>65</v>
      </c>
      <c r="D2117" s="1150" t="s">
        <v>9425</v>
      </c>
      <c r="E2117" s="1164">
        <v>3400</v>
      </c>
      <c r="F2117" s="1151" t="s">
        <v>9426</v>
      </c>
      <c r="G2117" s="759" t="s">
        <v>9427</v>
      </c>
      <c r="H2117" s="1021" t="s">
        <v>4337</v>
      </c>
      <c r="I2117" s="1021" t="s">
        <v>4287</v>
      </c>
      <c r="J2117" s="1150" t="s">
        <v>9034</v>
      </c>
      <c r="K2117" s="1152">
        <v>2</v>
      </c>
      <c r="L2117" s="1151">
        <v>12</v>
      </c>
      <c r="M2117" s="1164">
        <v>40800</v>
      </c>
      <c r="N2117" s="1151">
        <v>1</v>
      </c>
      <c r="O2117" s="1152">
        <v>6</v>
      </c>
      <c r="P2117" s="1180">
        <v>20400</v>
      </c>
    </row>
    <row r="2118" spans="1:16" ht="22.5" x14ac:dyDescent="0.2">
      <c r="A2118" s="1179" t="s">
        <v>3949</v>
      </c>
      <c r="B2118" s="1149" t="s">
        <v>13070</v>
      </c>
      <c r="C2118" s="1149" t="s">
        <v>65</v>
      </c>
      <c r="D2118" s="1150" t="s">
        <v>9428</v>
      </c>
      <c r="E2118" s="1164">
        <v>2500</v>
      </c>
      <c r="F2118" s="1151" t="s">
        <v>9429</v>
      </c>
      <c r="G2118" s="759" t="s">
        <v>9430</v>
      </c>
      <c r="H2118" s="1021" t="s">
        <v>4239</v>
      </c>
      <c r="I2118" s="1021" t="s">
        <v>7025</v>
      </c>
      <c r="J2118" s="1150" t="s">
        <v>4247</v>
      </c>
      <c r="K2118" s="1152">
        <v>4</v>
      </c>
      <c r="L2118" s="1151">
        <v>12</v>
      </c>
      <c r="M2118" s="1164">
        <v>30000</v>
      </c>
      <c r="N2118" s="1151">
        <v>1</v>
      </c>
      <c r="O2118" s="1152">
        <v>6</v>
      </c>
      <c r="P2118" s="1180">
        <v>14916.66</v>
      </c>
    </row>
    <row r="2119" spans="1:16" x14ac:dyDescent="0.2">
      <c r="A2119" s="1179" t="s">
        <v>3949</v>
      </c>
      <c r="B2119" s="1149" t="s">
        <v>13070</v>
      </c>
      <c r="C2119" s="1149" t="s">
        <v>65</v>
      </c>
      <c r="D2119" s="1150" t="s">
        <v>7136</v>
      </c>
      <c r="E2119" s="1164">
        <v>1600</v>
      </c>
      <c r="F2119" s="1151" t="s">
        <v>9431</v>
      </c>
      <c r="G2119" s="759" t="s">
        <v>9432</v>
      </c>
      <c r="H2119" s="1021" t="s">
        <v>4634</v>
      </c>
      <c r="I2119" s="1021" t="s">
        <v>7233</v>
      </c>
      <c r="J2119" s="1150" t="s">
        <v>4634</v>
      </c>
      <c r="K2119" s="1152">
        <v>2</v>
      </c>
      <c r="L2119" s="1151">
        <v>12</v>
      </c>
      <c r="M2119" s="1164">
        <v>19200</v>
      </c>
      <c r="N2119" s="1151">
        <v>1</v>
      </c>
      <c r="O2119" s="1152">
        <v>6</v>
      </c>
      <c r="P2119" s="1180">
        <v>9600</v>
      </c>
    </row>
    <row r="2120" spans="1:16" x14ac:dyDescent="0.2">
      <c r="A2120" s="1179" t="s">
        <v>3949</v>
      </c>
      <c r="B2120" s="1149" t="s">
        <v>13070</v>
      </c>
      <c r="C2120" s="1149" t="s">
        <v>65</v>
      </c>
      <c r="D2120" s="1150" t="s">
        <v>9433</v>
      </c>
      <c r="E2120" s="1164">
        <v>3000</v>
      </c>
      <c r="F2120" s="1151" t="s">
        <v>9434</v>
      </c>
      <c r="G2120" s="759" t="s">
        <v>9435</v>
      </c>
      <c r="H2120" s="1021" t="s">
        <v>4239</v>
      </c>
      <c r="I2120" s="1021" t="s">
        <v>4287</v>
      </c>
      <c r="J2120" s="1150" t="s">
        <v>4235</v>
      </c>
      <c r="K2120" s="1152">
        <v>2</v>
      </c>
      <c r="L2120" s="1151">
        <v>12</v>
      </c>
      <c r="M2120" s="1164">
        <v>36000</v>
      </c>
      <c r="N2120" s="1151">
        <v>1</v>
      </c>
      <c r="O2120" s="1152">
        <v>6</v>
      </c>
      <c r="P2120" s="1180">
        <v>18000</v>
      </c>
    </row>
    <row r="2121" spans="1:16" x14ac:dyDescent="0.2">
      <c r="A2121" s="1179" t="s">
        <v>3949</v>
      </c>
      <c r="B2121" s="1149" t="s">
        <v>13070</v>
      </c>
      <c r="C2121" s="1149" t="s">
        <v>65</v>
      </c>
      <c r="D2121" s="1150" t="s">
        <v>7490</v>
      </c>
      <c r="E2121" s="1164">
        <v>1500</v>
      </c>
      <c r="F2121" s="1151" t="s">
        <v>9436</v>
      </c>
      <c r="G2121" s="759" t="s">
        <v>9437</v>
      </c>
      <c r="H2121" s="1021" t="s">
        <v>22</v>
      </c>
      <c r="I2121" s="1021" t="s">
        <v>22</v>
      </c>
      <c r="J2121" s="1150" t="s">
        <v>22</v>
      </c>
      <c r="K2121" s="1152">
        <v>2</v>
      </c>
      <c r="L2121" s="1151">
        <v>12</v>
      </c>
      <c r="M2121" s="1164">
        <v>18000</v>
      </c>
      <c r="N2121" s="1151">
        <v>1</v>
      </c>
      <c r="O2121" s="1152">
        <v>6</v>
      </c>
      <c r="P2121" s="1180">
        <v>9000</v>
      </c>
    </row>
    <row r="2122" spans="1:16" x14ac:dyDescent="0.2">
      <c r="A2122" s="1179" t="s">
        <v>3949</v>
      </c>
      <c r="B2122" s="1149" t="s">
        <v>13070</v>
      </c>
      <c r="C2122" s="1149" t="s">
        <v>65</v>
      </c>
      <c r="D2122" s="1150" t="s">
        <v>7490</v>
      </c>
      <c r="E2122" s="1164">
        <v>1500</v>
      </c>
      <c r="F2122" s="1151" t="s">
        <v>9438</v>
      </c>
      <c r="G2122" s="759" t="s">
        <v>9439</v>
      </c>
      <c r="H2122" s="1021" t="s">
        <v>22</v>
      </c>
      <c r="I2122" s="1021" t="s">
        <v>22</v>
      </c>
      <c r="J2122" s="1150" t="s">
        <v>22</v>
      </c>
      <c r="K2122" s="1152">
        <v>2</v>
      </c>
      <c r="L2122" s="1151">
        <v>12</v>
      </c>
      <c r="M2122" s="1164">
        <v>18000</v>
      </c>
      <c r="N2122" s="1151">
        <v>1</v>
      </c>
      <c r="O2122" s="1152">
        <v>6</v>
      </c>
      <c r="P2122" s="1180">
        <v>9000</v>
      </c>
    </row>
    <row r="2123" spans="1:16" x14ac:dyDescent="0.2">
      <c r="A2123" s="1179" t="s">
        <v>3949</v>
      </c>
      <c r="B2123" s="1149" t="s">
        <v>13070</v>
      </c>
      <c r="C2123" s="1149" t="s">
        <v>65</v>
      </c>
      <c r="D2123" s="1150" t="s">
        <v>8486</v>
      </c>
      <c r="E2123" s="1164">
        <v>2100</v>
      </c>
      <c r="F2123" s="1151" t="s">
        <v>9440</v>
      </c>
      <c r="G2123" s="759" t="s">
        <v>9441</v>
      </c>
      <c r="H2123" s="1021" t="s">
        <v>4197</v>
      </c>
      <c r="I2123" s="1021" t="s">
        <v>4197</v>
      </c>
      <c r="J2123" s="1150" t="s">
        <v>4197</v>
      </c>
      <c r="K2123" s="1152">
        <v>1</v>
      </c>
      <c r="L2123" s="1151">
        <v>3</v>
      </c>
      <c r="M2123" s="1164">
        <v>6300</v>
      </c>
      <c r="N2123" s="1151">
        <v>1</v>
      </c>
      <c r="O2123" s="1152">
        <v>6</v>
      </c>
      <c r="P2123" s="1180">
        <v>15000</v>
      </c>
    </row>
    <row r="2124" spans="1:16" ht="22.5" x14ac:dyDescent="0.2">
      <c r="A2124" s="1179" t="s">
        <v>3949</v>
      </c>
      <c r="B2124" s="1149" t="s">
        <v>13070</v>
      </c>
      <c r="C2124" s="1149" t="s">
        <v>65</v>
      </c>
      <c r="D2124" s="1150" t="s">
        <v>9442</v>
      </c>
      <c r="E2124" s="1164">
        <v>2500</v>
      </c>
      <c r="F2124" s="1151" t="s">
        <v>9440</v>
      </c>
      <c r="G2124" s="759" t="s">
        <v>9441</v>
      </c>
      <c r="H2124" s="1021" t="s">
        <v>4197</v>
      </c>
      <c r="I2124" s="1021" t="s">
        <v>4197</v>
      </c>
      <c r="J2124" s="1150" t="s">
        <v>4197</v>
      </c>
      <c r="K2124" s="1152">
        <v>2</v>
      </c>
      <c r="L2124" s="1151">
        <v>11</v>
      </c>
      <c r="M2124" s="1164">
        <v>24000</v>
      </c>
      <c r="N2124" s="1151"/>
      <c r="O2124" s="1152"/>
      <c r="P2124" s="1180"/>
    </row>
    <row r="2125" spans="1:16" ht="22.5" x14ac:dyDescent="0.2">
      <c r="A2125" s="1179" t="s">
        <v>3949</v>
      </c>
      <c r="B2125" s="1149" t="s">
        <v>13070</v>
      </c>
      <c r="C2125" s="1149" t="s">
        <v>65</v>
      </c>
      <c r="D2125" s="1150" t="s">
        <v>7796</v>
      </c>
      <c r="E2125" s="1164">
        <v>2100</v>
      </c>
      <c r="F2125" s="1151" t="s">
        <v>9443</v>
      </c>
      <c r="G2125" s="759" t="s">
        <v>9444</v>
      </c>
      <c r="H2125" s="1021" t="s">
        <v>4197</v>
      </c>
      <c r="I2125" s="1021" t="s">
        <v>4197</v>
      </c>
      <c r="J2125" s="1150" t="s">
        <v>4197</v>
      </c>
      <c r="K2125" s="1152">
        <v>2</v>
      </c>
      <c r="L2125" s="1151">
        <v>12</v>
      </c>
      <c r="M2125" s="1164">
        <v>25200</v>
      </c>
      <c r="N2125" s="1151"/>
      <c r="O2125" s="1152"/>
      <c r="P2125" s="1180"/>
    </row>
    <row r="2126" spans="1:16" ht="22.5" x14ac:dyDescent="0.2">
      <c r="A2126" s="1179" t="s">
        <v>3949</v>
      </c>
      <c r="B2126" s="1149" t="s">
        <v>13070</v>
      </c>
      <c r="C2126" s="1149" t="s">
        <v>65</v>
      </c>
      <c r="D2126" s="1150" t="s">
        <v>7441</v>
      </c>
      <c r="E2126" s="1164">
        <v>1900</v>
      </c>
      <c r="F2126" s="1151" t="s">
        <v>9445</v>
      </c>
      <c r="G2126" s="759" t="s">
        <v>9446</v>
      </c>
      <c r="H2126" s="1021" t="s">
        <v>4197</v>
      </c>
      <c r="I2126" s="1021" t="s">
        <v>4197</v>
      </c>
      <c r="J2126" s="1150" t="s">
        <v>4197</v>
      </c>
      <c r="K2126" s="1152">
        <v>2</v>
      </c>
      <c r="L2126" s="1151">
        <v>12</v>
      </c>
      <c r="M2126" s="1164">
        <v>22800</v>
      </c>
      <c r="N2126" s="1151">
        <v>1</v>
      </c>
      <c r="O2126" s="1152">
        <v>6</v>
      </c>
      <c r="P2126" s="1180">
        <v>11400</v>
      </c>
    </row>
    <row r="2127" spans="1:16" x14ac:dyDescent="0.2">
      <c r="A2127" s="1179" t="s">
        <v>3949</v>
      </c>
      <c r="B2127" s="1149" t="s">
        <v>13070</v>
      </c>
      <c r="C2127" s="1149" t="s">
        <v>65</v>
      </c>
      <c r="D2127" s="1150" t="s">
        <v>7048</v>
      </c>
      <c r="E2127" s="1164">
        <v>1900</v>
      </c>
      <c r="F2127" s="1151" t="s">
        <v>9447</v>
      </c>
      <c r="G2127" s="759" t="s">
        <v>9448</v>
      </c>
      <c r="H2127" s="1021" t="s">
        <v>7247</v>
      </c>
      <c r="I2127" s="1021" t="s">
        <v>4287</v>
      </c>
      <c r="J2127" s="1150" t="s">
        <v>7660</v>
      </c>
      <c r="K2127" s="1152">
        <v>4</v>
      </c>
      <c r="L2127" s="1151">
        <v>12</v>
      </c>
      <c r="M2127" s="1164">
        <v>22800</v>
      </c>
      <c r="N2127" s="1151">
        <v>1</v>
      </c>
      <c r="O2127" s="1152">
        <v>6</v>
      </c>
      <c r="P2127" s="1180">
        <v>11400</v>
      </c>
    </row>
    <row r="2128" spans="1:16" x14ac:dyDescent="0.2">
      <c r="A2128" s="1179" t="s">
        <v>3949</v>
      </c>
      <c r="B2128" s="1149" t="s">
        <v>13070</v>
      </c>
      <c r="C2128" s="1149" t="s">
        <v>65</v>
      </c>
      <c r="D2128" s="1150" t="s">
        <v>9280</v>
      </c>
      <c r="E2128" s="1164">
        <v>5000</v>
      </c>
      <c r="F2128" s="1151" t="s">
        <v>9449</v>
      </c>
      <c r="G2128" s="759" t="s">
        <v>9450</v>
      </c>
      <c r="H2128" s="1021" t="s">
        <v>4914</v>
      </c>
      <c r="I2128" s="1021" t="s">
        <v>4287</v>
      </c>
      <c r="J2128" s="1150" t="s">
        <v>7496</v>
      </c>
      <c r="K2128" s="1152">
        <v>2</v>
      </c>
      <c r="L2128" s="1151">
        <v>12</v>
      </c>
      <c r="M2128" s="1164">
        <v>60000</v>
      </c>
      <c r="N2128" s="1151">
        <v>1</v>
      </c>
      <c r="O2128" s="1152">
        <v>6</v>
      </c>
      <c r="P2128" s="1180">
        <v>30000</v>
      </c>
    </row>
    <row r="2129" spans="1:16" ht="22.5" x14ac:dyDescent="0.2">
      <c r="A2129" s="1179" t="s">
        <v>3949</v>
      </c>
      <c r="B2129" s="1149" t="s">
        <v>13070</v>
      </c>
      <c r="C2129" s="1149" t="s">
        <v>65</v>
      </c>
      <c r="D2129" s="1150" t="s">
        <v>7837</v>
      </c>
      <c r="E2129" s="1164">
        <v>6000</v>
      </c>
      <c r="F2129" s="1151" t="s">
        <v>9451</v>
      </c>
      <c r="G2129" s="759" t="s">
        <v>9452</v>
      </c>
      <c r="H2129" s="1021" t="s">
        <v>7960</v>
      </c>
      <c r="I2129" s="1021" t="s">
        <v>4287</v>
      </c>
      <c r="J2129" s="1150" t="s">
        <v>9453</v>
      </c>
      <c r="K2129" s="1152">
        <v>2</v>
      </c>
      <c r="L2129" s="1151">
        <v>12</v>
      </c>
      <c r="M2129" s="1164">
        <v>72000</v>
      </c>
      <c r="N2129" s="1151">
        <v>1</v>
      </c>
      <c r="O2129" s="1152">
        <v>6</v>
      </c>
      <c r="P2129" s="1180">
        <v>36000</v>
      </c>
    </row>
    <row r="2130" spans="1:16" x14ac:dyDescent="0.2">
      <c r="A2130" s="1179" t="s">
        <v>3949</v>
      </c>
      <c r="B2130" s="1149" t="s">
        <v>13070</v>
      </c>
      <c r="C2130" s="1149" t="s">
        <v>65</v>
      </c>
      <c r="D2130" s="1150" t="s">
        <v>9454</v>
      </c>
      <c r="E2130" s="1164">
        <v>3000</v>
      </c>
      <c r="F2130" s="1151" t="s">
        <v>9455</v>
      </c>
      <c r="G2130" s="759" t="s">
        <v>9456</v>
      </c>
      <c r="H2130" s="1021" t="s">
        <v>4197</v>
      </c>
      <c r="I2130" s="1021" t="s">
        <v>4197</v>
      </c>
      <c r="J2130" s="1150" t="s">
        <v>4197</v>
      </c>
      <c r="K2130" s="1152">
        <v>1</v>
      </c>
      <c r="L2130" s="1151">
        <v>3</v>
      </c>
      <c r="M2130" s="1164">
        <v>4300</v>
      </c>
      <c r="N2130" s="1151"/>
      <c r="O2130" s="1152"/>
      <c r="P2130" s="1180"/>
    </row>
    <row r="2131" spans="1:16" ht="22.5" x14ac:dyDescent="0.2">
      <c r="A2131" s="1179" t="s">
        <v>3949</v>
      </c>
      <c r="B2131" s="1149" t="s">
        <v>13070</v>
      </c>
      <c r="C2131" s="1149" t="s">
        <v>65</v>
      </c>
      <c r="D2131" s="1150" t="s">
        <v>7201</v>
      </c>
      <c r="E2131" s="1164">
        <v>1850</v>
      </c>
      <c r="F2131" s="1151" t="s">
        <v>9457</v>
      </c>
      <c r="G2131" s="759" t="s">
        <v>9458</v>
      </c>
      <c r="H2131" s="1021" t="s">
        <v>4422</v>
      </c>
      <c r="I2131" s="1021" t="s">
        <v>7233</v>
      </c>
      <c r="J2131" s="1150" t="s">
        <v>4676</v>
      </c>
      <c r="K2131" s="1152">
        <v>2</v>
      </c>
      <c r="L2131" s="1151">
        <v>12</v>
      </c>
      <c r="M2131" s="1164">
        <v>22200</v>
      </c>
      <c r="N2131" s="1151">
        <v>1</v>
      </c>
      <c r="O2131" s="1152">
        <v>6</v>
      </c>
      <c r="P2131" s="1180">
        <v>11100</v>
      </c>
    </row>
    <row r="2132" spans="1:16" x14ac:dyDescent="0.2">
      <c r="A2132" s="1179" t="s">
        <v>3949</v>
      </c>
      <c r="B2132" s="1149" t="s">
        <v>13070</v>
      </c>
      <c r="C2132" s="1149" t="s">
        <v>65</v>
      </c>
      <c r="D2132" s="1150" t="s">
        <v>7058</v>
      </c>
      <c r="E2132" s="1164">
        <v>1900</v>
      </c>
      <c r="F2132" s="1151" t="s">
        <v>9459</v>
      </c>
      <c r="G2132" s="759" t="s">
        <v>9460</v>
      </c>
      <c r="H2132" s="1021" t="s">
        <v>7432</v>
      </c>
      <c r="I2132" s="1021" t="s">
        <v>4287</v>
      </c>
      <c r="J2132" s="1150" t="s">
        <v>4914</v>
      </c>
      <c r="K2132" s="1152">
        <v>2</v>
      </c>
      <c r="L2132" s="1151">
        <v>12</v>
      </c>
      <c r="M2132" s="1164">
        <v>22800</v>
      </c>
      <c r="N2132" s="1151">
        <v>1</v>
      </c>
      <c r="O2132" s="1152">
        <v>6</v>
      </c>
      <c r="P2132" s="1180">
        <v>11400</v>
      </c>
    </row>
    <row r="2133" spans="1:16" x14ac:dyDescent="0.2">
      <c r="A2133" s="1179" t="s">
        <v>3949</v>
      </c>
      <c r="B2133" s="1149" t="s">
        <v>13070</v>
      </c>
      <c r="C2133" s="1149" t="s">
        <v>65</v>
      </c>
      <c r="D2133" s="1150" t="s">
        <v>9461</v>
      </c>
      <c r="E2133" s="1164">
        <v>2900</v>
      </c>
      <c r="F2133" s="1151" t="s">
        <v>9462</v>
      </c>
      <c r="G2133" s="759" t="s">
        <v>9463</v>
      </c>
      <c r="H2133" s="1021" t="s">
        <v>9464</v>
      </c>
      <c r="I2133" s="1021" t="s">
        <v>4287</v>
      </c>
      <c r="J2133" s="1150" t="s">
        <v>4470</v>
      </c>
      <c r="K2133" s="1152">
        <v>2</v>
      </c>
      <c r="L2133" s="1151">
        <v>12</v>
      </c>
      <c r="M2133" s="1164">
        <v>34800</v>
      </c>
      <c r="N2133" s="1151">
        <v>1</v>
      </c>
      <c r="O2133" s="1152">
        <v>6</v>
      </c>
      <c r="P2133" s="1180">
        <v>17400</v>
      </c>
    </row>
    <row r="2134" spans="1:16" x14ac:dyDescent="0.2">
      <c r="A2134" s="1179" t="s">
        <v>3949</v>
      </c>
      <c r="B2134" s="1149" t="s">
        <v>13070</v>
      </c>
      <c r="C2134" s="1149" t="s">
        <v>65</v>
      </c>
      <c r="D2134" s="1150" t="s">
        <v>8120</v>
      </c>
      <c r="E2134" s="1164">
        <v>1800</v>
      </c>
      <c r="F2134" s="1151" t="s">
        <v>9465</v>
      </c>
      <c r="G2134" s="759" t="s">
        <v>9466</v>
      </c>
      <c r="H2134" s="1021" t="s">
        <v>4239</v>
      </c>
      <c r="I2134" s="1021" t="s">
        <v>7159</v>
      </c>
      <c r="J2134" s="1150" t="s">
        <v>4235</v>
      </c>
      <c r="K2134" s="1152">
        <v>2</v>
      </c>
      <c r="L2134" s="1151">
        <v>12</v>
      </c>
      <c r="M2134" s="1164">
        <v>21600</v>
      </c>
      <c r="N2134" s="1151">
        <v>1</v>
      </c>
      <c r="O2134" s="1152">
        <v>6</v>
      </c>
      <c r="P2134" s="1180">
        <v>10800</v>
      </c>
    </row>
    <row r="2135" spans="1:16" x14ac:dyDescent="0.2">
      <c r="A2135" s="1179" t="s">
        <v>3949</v>
      </c>
      <c r="B2135" s="1149" t="s">
        <v>13070</v>
      </c>
      <c r="C2135" s="1149" t="s">
        <v>65</v>
      </c>
      <c r="D2135" s="1150" t="s">
        <v>7136</v>
      </c>
      <c r="E2135" s="1164">
        <v>1600</v>
      </c>
      <c r="F2135" s="1151" t="s">
        <v>9467</v>
      </c>
      <c r="G2135" s="759" t="s">
        <v>9468</v>
      </c>
      <c r="H2135" s="1021" t="s">
        <v>4239</v>
      </c>
      <c r="I2135" s="1021" t="s">
        <v>7159</v>
      </c>
      <c r="J2135" s="1150" t="s">
        <v>4247</v>
      </c>
      <c r="K2135" s="1152">
        <v>3</v>
      </c>
      <c r="L2135" s="1151">
        <v>7</v>
      </c>
      <c r="M2135" s="1164">
        <v>11200</v>
      </c>
      <c r="N2135" s="1151"/>
      <c r="O2135" s="1152"/>
      <c r="P2135" s="1180"/>
    </row>
    <row r="2136" spans="1:16" ht="22.5" x14ac:dyDescent="0.2">
      <c r="A2136" s="1179" t="s">
        <v>3949</v>
      </c>
      <c r="B2136" s="1149" t="s">
        <v>13070</v>
      </c>
      <c r="C2136" s="1149" t="s">
        <v>65</v>
      </c>
      <c r="D2136" s="1150" t="s">
        <v>7013</v>
      </c>
      <c r="E2136" s="1164">
        <v>1700</v>
      </c>
      <c r="F2136" s="1151" t="s">
        <v>9469</v>
      </c>
      <c r="G2136" s="759" t="s">
        <v>9470</v>
      </c>
      <c r="H2136" s="1021" t="s">
        <v>7642</v>
      </c>
      <c r="I2136" s="1021" t="s">
        <v>4287</v>
      </c>
      <c r="J2136" s="1150" t="s">
        <v>7091</v>
      </c>
      <c r="K2136" s="1152">
        <v>4</v>
      </c>
      <c r="L2136" s="1151">
        <v>12</v>
      </c>
      <c r="M2136" s="1164">
        <v>20400</v>
      </c>
      <c r="N2136" s="1151">
        <v>1</v>
      </c>
      <c r="O2136" s="1152">
        <v>6</v>
      </c>
      <c r="P2136" s="1180">
        <v>10200</v>
      </c>
    </row>
    <row r="2137" spans="1:16" ht="22.5" x14ac:dyDescent="0.2">
      <c r="A2137" s="1179" t="s">
        <v>3949</v>
      </c>
      <c r="B2137" s="1149" t="s">
        <v>13070</v>
      </c>
      <c r="C2137" s="1149" t="s">
        <v>65</v>
      </c>
      <c r="D2137" s="1150" t="s">
        <v>7996</v>
      </c>
      <c r="E2137" s="1164">
        <v>1900</v>
      </c>
      <c r="F2137" s="1151" t="s">
        <v>9471</v>
      </c>
      <c r="G2137" s="759" t="s">
        <v>9472</v>
      </c>
      <c r="H2137" s="1021" t="s">
        <v>4452</v>
      </c>
      <c r="I2137" s="1021" t="s">
        <v>4287</v>
      </c>
      <c r="J2137" s="1150" t="s">
        <v>7175</v>
      </c>
      <c r="K2137" s="1152">
        <v>2</v>
      </c>
      <c r="L2137" s="1151">
        <v>7</v>
      </c>
      <c r="M2137" s="1164">
        <v>11400</v>
      </c>
      <c r="N2137" s="1151"/>
      <c r="O2137" s="1152"/>
      <c r="P2137" s="1180"/>
    </row>
    <row r="2138" spans="1:16" x14ac:dyDescent="0.2">
      <c r="A2138" s="1179" t="s">
        <v>3949</v>
      </c>
      <c r="B2138" s="1149" t="s">
        <v>13070</v>
      </c>
      <c r="C2138" s="1149" t="s">
        <v>65</v>
      </c>
      <c r="D2138" s="1150" t="s">
        <v>7026</v>
      </c>
      <c r="E2138" s="1164">
        <v>1600</v>
      </c>
      <c r="F2138" s="1151" t="s">
        <v>9473</v>
      </c>
      <c r="G2138" s="759" t="s">
        <v>9474</v>
      </c>
      <c r="H2138" s="1021" t="s">
        <v>22</v>
      </c>
      <c r="I2138" s="1021" t="s">
        <v>22</v>
      </c>
      <c r="J2138" s="1150" t="s">
        <v>22</v>
      </c>
      <c r="K2138" s="1152">
        <v>2</v>
      </c>
      <c r="L2138" s="1151">
        <v>12</v>
      </c>
      <c r="M2138" s="1164">
        <v>19200</v>
      </c>
      <c r="N2138" s="1151">
        <v>1</v>
      </c>
      <c r="O2138" s="1152">
        <v>6</v>
      </c>
      <c r="P2138" s="1180">
        <v>9600</v>
      </c>
    </row>
    <row r="2139" spans="1:16" x14ac:dyDescent="0.2">
      <c r="A2139" s="1179" t="s">
        <v>3949</v>
      </c>
      <c r="B2139" s="1149" t="s">
        <v>13070</v>
      </c>
      <c r="C2139" s="1149" t="s">
        <v>65</v>
      </c>
      <c r="D2139" s="1150" t="s">
        <v>9054</v>
      </c>
      <c r="E2139" s="1164">
        <v>2100</v>
      </c>
      <c r="F2139" s="1151" t="s">
        <v>9475</v>
      </c>
      <c r="G2139" s="759" t="s">
        <v>9476</v>
      </c>
      <c r="H2139" s="1021" t="s">
        <v>7047</v>
      </c>
      <c r="I2139" s="1021" t="s">
        <v>7159</v>
      </c>
      <c r="J2139" s="1150" t="s">
        <v>7170</v>
      </c>
      <c r="K2139" s="1152">
        <v>2</v>
      </c>
      <c r="L2139" s="1151">
        <v>12</v>
      </c>
      <c r="M2139" s="1164">
        <v>25200</v>
      </c>
      <c r="N2139" s="1151">
        <v>1</v>
      </c>
      <c r="O2139" s="1152">
        <v>6</v>
      </c>
      <c r="P2139" s="1180">
        <v>12600</v>
      </c>
    </row>
    <row r="2140" spans="1:16" x14ac:dyDescent="0.2">
      <c r="A2140" s="1179" t="s">
        <v>3949</v>
      </c>
      <c r="B2140" s="1149" t="s">
        <v>13070</v>
      </c>
      <c r="C2140" s="1149" t="s">
        <v>65</v>
      </c>
      <c r="D2140" s="1150" t="s">
        <v>7153</v>
      </c>
      <c r="E2140" s="1164">
        <v>1750</v>
      </c>
      <c r="F2140" s="1151" t="s">
        <v>9477</v>
      </c>
      <c r="G2140" s="759" t="s">
        <v>9478</v>
      </c>
      <c r="H2140" s="1021" t="s">
        <v>7020</v>
      </c>
      <c r="I2140" s="1021" t="s">
        <v>4287</v>
      </c>
      <c r="J2140" s="1150" t="s">
        <v>7020</v>
      </c>
      <c r="K2140" s="1152">
        <v>2</v>
      </c>
      <c r="L2140" s="1151">
        <v>12</v>
      </c>
      <c r="M2140" s="1164">
        <v>21000</v>
      </c>
      <c r="N2140" s="1151">
        <v>1</v>
      </c>
      <c r="O2140" s="1152">
        <v>6</v>
      </c>
      <c r="P2140" s="1180">
        <v>10500</v>
      </c>
    </row>
    <row r="2141" spans="1:16" x14ac:dyDescent="0.2">
      <c r="A2141" s="1179" t="s">
        <v>3949</v>
      </c>
      <c r="B2141" s="1149" t="s">
        <v>13070</v>
      </c>
      <c r="C2141" s="1149" t="s">
        <v>65</v>
      </c>
      <c r="D2141" s="1150" t="s">
        <v>7228</v>
      </c>
      <c r="E2141" s="1164">
        <v>1900</v>
      </c>
      <c r="F2141" s="1151" t="s">
        <v>9479</v>
      </c>
      <c r="G2141" s="759" t="s">
        <v>9480</v>
      </c>
      <c r="H2141" s="1021" t="s">
        <v>4267</v>
      </c>
      <c r="I2141" s="1021" t="s">
        <v>4274</v>
      </c>
      <c r="J2141" s="1150" t="s">
        <v>4267</v>
      </c>
      <c r="K2141" s="1152">
        <v>2</v>
      </c>
      <c r="L2141" s="1151">
        <v>12</v>
      </c>
      <c r="M2141" s="1164">
        <v>22800</v>
      </c>
      <c r="N2141" s="1151">
        <v>1</v>
      </c>
      <c r="O2141" s="1152">
        <v>6</v>
      </c>
      <c r="P2141" s="1180">
        <v>11400</v>
      </c>
    </row>
    <row r="2142" spans="1:16" ht="22.5" x14ac:dyDescent="0.2">
      <c r="A2142" s="1179" t="s">
        <v>3949</v>
      </c>
      <c r="B2142" s="1149" t="s">
        <v>13070</v>
      </c>
      <c r="C2142" s="1149" t="s">
        <v>65</v>
      </c>
      <c r="D2142" s="1150" t="s">
        <v>7021</v>
      </c>
      <c r="E2142" s="1164">
        <v>1750</v>
      </c>
      <c r="F2142" s="1151" t="s">
        <v>9481</v>
      </c>
      <c r="G2142" s="759" t="s">
        <v>9482</v>
      </c>
      <c r="H2142" s="1021" t="s">
        <v>7413</v>
      </c>
      <c r="I2142" s="1021" t="s">
        <v>4287</v>
      </c>
      <c r="J2142" s="1150" t="s">
        <v>7413</v>
      </c>
      <c r="K2142" s="1152">
        <v>4</v>
      </c>
      <c r="L2142" s="1151">
        <v>12</v>
      </c>
      <c r="M2142" s="1164">
        <v>21000</v>
      </c>
      <c r="N2142" s="1151">
        <v>1</v>
      </c>
      <c r="O2142" s="1152">
        <v>6</v>
      </c>
      <c r="P2142" s="1180">
        <v>10500</v>
      </c>
    </row>
    <row r="2143" spans="1:16" x14ac:dyDescent="0.2">
      <c r="A2143" s="1179" t="s">
        <v>3949</v>
      </c>
      <c r="B2143" s="1149" t="s">
        <v>13070</v>
      </c>
      <c r="C2143" s="1149" t="s">
        <v>65</v>
      </c>
      <c r="D2143" s="1150" t="s">
        <v>7094</v>
      </c>
      <c r="E2143" s="1164">
        <v>1700</v>
      </c>
      <c r="F2143" s="1151" t="s">
        <v>9483</v>
      </c>
      <c r="G2143" s="759" t="s">
        <v>9484</v>
      </c>
      <c r="H2143" s="1021" t="s">
        <v>7378</v>
      </c>
      <c r="I2143" s="1021" t="s">
        <v>4274</v>
      </c>
      <c r="J2143" s="1150" t="s">
        <v>9485</v>
      </c>
      <c r="K2143" s="1152">
        <v>4</v>
      </c>
      <c r="L2143" s="1151">
        <v>12</v>
      </c>
      <c r="M2143" s="1164">
        <v>20400</v>
      </c>
      <c r="N2143" s="1151">
        <v>1</v>
      </c>
      <c r="O2143" s="1152">
        <v>6</v>
      </c>
      <c r="P2143" s="1180">
        <v>10200</v>
      </c>
    </row>
    <row r="2144" spans="1:16" x14ac:dyDescent="0.2">
      <c r="A2144" s="1179" t="s">
        <v>3949</v>
      </c>
      <c r="B2144" s="1149" t="s">
        <v>13070</v>
      </c>
      <c r="C2144" s="1149" t="s">
        <v>65</v>
      </c>
      <c r="D2144" s="1150" t="s">
        <v>9486</v>
      </c>
      <c r="E2144" s="1164">
        <v>3900</v>
      </c>
      <c r="F2144" s="1151" t="s">
        <v>9487</v>
      </c>
      <c r="G2144" s="759" t="s">
        <v>9488</v>
      </c>
      <c r="H2144" s="1021" t="s">
        <v>4422</v>
      </c>
      <c r="I2144" s="1021" t="s">
        <v>4287</v>
      </c>
      <c r="J2144" s="1150" t="s">
        <v>4676</v>
      </c>
      <c r="K2144" s="1152">
        <v>2</v>
      </c>
      <c r="L2144" s="1151">
        <v>12</v>
      </c>
      <c r="M2144" s="1164">
        <v>46800</v>
      </c>
      <c r="N2144" s="1151">
        <v>1</v>
      </c>
      <c r="O2144" s="1152">
        <v>6</v>
      </c>
      <c r="P2144" s="1180">
        <v>23400</v>
      </c>
    </row>
    <row r="2145" spans="1:16" x14ac:dyDescent="0.2">
      <c r="A2145" s="1179" t="s">
        <v>3949</v>
      </c>
      <c r="B2145" s="1149" t="s">
        <v>13070</v>
      </c>
      <c r="C2145" s="1149" t="s">
        <v>65</v>
      </c>
      <c r="D2145" s="1150" t="s">
        <v>7094</v>
      </c>
      <c r="E2145" s="1164">
        <v>1700</v>
      </c>
      <c r="F2145" s="1151" t="s">
        <v>9489</v>
      </c>
      <c r="G2145" s="759" t="s">
        <v>9490</v>
      </c>
      <c r="H2145" s="1021" t="s">
        <v>4253</v>
      </c>
      <c r="I2145" s="1021" t="s">
        <v>7233</v>
      </c>
      <c r="J2145" s="1150" t="s">
        <v>4253</v>
      </c>
      <c r="K2145" s="1152">
        <v>4</v>
      </c>
      <c r="L2145" s="1151">
        <v>12</v>
      </c>
      <c r="M2145" s="1164">
        <v>20400</v>
      </c>
      <c r="N2145" s="1151">
        <v>1</v>
      </c>
      <c r="O2145" s="1152">
        <v>6</v>
      </c>
      <c r="P2145" s="1180">
        <v>10200</v>
      </c>
    </row>
    <row r="2146" spans="1:16" x14ac:dyDescent="0.2">
      <c r="A2146" s="1179" t="s">
        <v>3949</v>
      </c>
      <c r="B2146" s="1149" t="s">
        <v>13070</v>
      </c>
      <c r="C2146" s="1149" t="s">
        <v>65</v>
      </c>
      <c r="D2146" s="1150" t="s">
        <v>7974</v>
      </c>
      <c r="E2146" s="1164">
        <v>5000</v>
      </c>
      <c r="F2146" s="1151" t="s">
        <v>9491</v>
      </c>
      <c r="G2146" s="759" t="s">
        <v>9492</v>
      </c>
      <c r="H2146" s="1021" t="s">
        <v>8772</v>
      </c>
      <c r="I2146" s="1021" t="s">
        <v>4287</v>
      </c>
      <c r="J2146" s="1150" t="s">
        <v>9493</v>
      </c>
      <c r="K2146" s="1152">
        <v>2</v>
      </c>
      <c r="L2146" s="1151">
        <v>12</v>
      </c>
      <c r="M2146" s="1164">
        <v>60000</v>
      </c>
      <c r="N2146" s="1151">
        <v>1</v>
      </c>
      <c r="O2146" s="1152">
        <v>6</v>
      </c>
      <c r="P2146" s="1180">
        <v>30000</v>
      </c>
    </row>
    <row r="2147" spans="1:16" x14ac:dyDescent="0.2">
      <c r="A2147" s="1179" t="s">
        <v>3949</v>
      </c>
      <c r="B2147" s="1149" t="s">
        <v>13070</v>
      </c>
      <c r="C2147" s="1149" t="s">
        <v>65</v>
      </c>
      <c r="D2147" s="1150" t="s">
        <v>7058</v>
      </c>
      <c r="E2147" s="1164">
        <v>1900</v>
      </c>
      <c r="F2147" s="1151" t="s">
        <v>9494</v>
      </c>
      <c r="G2147" s="759" t="s">
        <v>9495</v>
      </c>
      <c r="H2147" s="1021" t="s">
        <v>7286</v>
      </c>
      <c r="I2147" s="1021" t="s">
        <v>4287</v>
      </c>
      <c r="J2147" s="1150" t="s">
        <v>4878</v>
      </c>
      <c r="K2147" s="1152">
        <v>2</v>
      </c>
      <c r="L2147" s="1151">
        <v>12</v>
      </c>
      <c r="M2147" s="1164">
        <v>22800</v>
      </c>
      <c r="N2147" s="1151">
        <v>1</v>
      </c>
      <c r="O2147" s="1152">
        <v>6</v>
      </c>
      <c r="P2147" s="1180">
        <v>11400</v>
      </c>
    </row>
    <row r="2148" spans="1:16" x14ac:dyDescent="0.2">
      <c r="A2148" s="1179" t="s">
        <v>3949</v>
      </c>
      <c r="B2148" s="1149" t="s">
        <v>13070</v>
      </c>
      <c r="C2148" s="1149" t="s">
        <v>65</v>
      </c>
      <c r="D2148" s="1150" t="s">
        <v>7053</v>
      </c>
      <c r="E2148" s="1164">
        <v>1700</v>
      </c>
      <c r="F2148" s="1151" t="s">
        <v>9496</v>
      </c>
      <c r="G2148" s="759" t="s">
        <v>9497</v>
      </c>
      <c r="H2148" s="1021" t="s">
        <v>4197</v>
      </c>
      <c r="I2148" s="1021" t="s">
        <v>4197</v>
      </c>
      <c r="J2148" s="1150" t="s">
        <v>4197</v>
      </c>
      <c r="K2148" s="1152">
        <v>4</v>
      </c>
      <c r="L2148" s="1151">
        <v>12</v>
      </c>
      <c r="M2148" s="1164">
        <v>20400</v>
      </c>
      <c r="N2148" s="1151">
        <v>1</v>
      </c>
      <c r="O2148" s="1152">
        <v>5</v>
      </c>
      <c r="P2148" s="1180">
        <v>453.33</v>
      </c>
    </row>
    <row r="2149" spans="1:16" x14ac:dyDescent="0.2">
      <c r="A2149" s="1179" t="s">
        <v>3949</v>
      </c>
      <c r="B2149" s="1149" t="s">
        <v>13070</v>
      </c>
      <c r="C2149" s="1149" t="s">
        <v>65</v>
      </c>
      <c r="D2149" s="1150" t="s">
        <v>7136</v>
      </c>
      <c r="E2149" s="1164">
        <v>1600</v>
      </c>
      <c r="F2149" s="1151" t="s">
        <v>9498</v>
      </c>
      <c r="G2149" s="759" t="s">
        <v>9499</v>
      </c>
      <c r="H2149" s="1021" t="s">
        <v>22</v>
      </c>
      <c r="I2149" s="1021" t="s">
        <v>22</v>
      </c>
      <c r="J2149" s="1150" t="s">
        <v>22</v>
      </c>
      <c r="K2149" s="1152">
        <v>2</v>
      </c>
      <c r="L2149" s="1151">
        <v>12</v>
      </c>
      <c r="M2149" s="1164">
        <v>19200</v>
      </c>
      <c r="N2149" s="1151">
        <v>1</v>
      </c>
      <c r="O2149" s="1152">
        <v>6</v>
      </c>
      <c r="P2149" s="1180">
        <v>9600</v>
      </c>
    </row>
    <row r="2150" spans="1:16" ht="22.5" x14ac:dyDescent="0.2">
      <c r="A2150" s="1179" t="s">
        <v>3949</v>
      </c>
      <c r="B2150" s="1149" t="s">
        <v>13070</v>
      </c>
      <c r="C2150" s="1149" t="s">
        <v>65</v>
      </c>
      <c r="D2150" s="1150" t="s">
        <v>7201</v>
      </c>
      <c r="E2150" s="1164">
        <v>1850</v>
      </c>
      <c r="F2150" s="1151" t="s">
        <v>9500</v>
      </c>
      <c r="G2150" s="759" t="s">
        <v>9501</v>
      </c>
      <c r="H2150" s="1021" t="s">
        <v>4253</v>
      </c>
      <c r="I2150" s="1021" t="s">
        <v>4287</v>
      </c>
      <c r="J2150" s="1150" t="s">
        <v>4253</v>
      </c>
      <c r="K2150" s="1152">
        <v>2</v>
      </c>
      <c r="L2150" s="1151">
        <v>12</v>
      </c>
      <c r="M2150" s="1164">
        <v>22200</v>
      </c>
      <c r="N2150" s="1151"/>
      <c r="O2150" s="1152"/>
      <c r="P2150" s="1180"/>
    </row>
    <row r="2151" spans="1:16" ht="33.75" x14ac:dyDescent="0.2">
      <c r="A2151" s="1179" t="s">
        <v>3949</v>
      </c>
      <c r="B2151" s="1149" t="s">
        <v>13070</v>
      </c>
      <c r="C2151" s="1149" t="s">
        <v>65</v>
      </c>
      <c r="D2151" s="1150" t="s">
        <v>9502</v>
      </c>
      <c r="E2151" s="1164">
        <v>1750</v>
      </c>
      <c r="F2151" s="1151" t="s">
        <v>9503</v>
      </c>
      <c r="G2151" s="759" t="s">
        <v>9504</v>
      </c>
      <c r="H2151" s="1021" t="s">
        <v>9505</v>
      </c>
      <c r="I2151" s="1021" t="s">
        <v>7233</v>
      </c>
      <c r="J2151" s="1150" t="s">
        <v>8587</v>
      </c>
      <c r="K2151" s="1152">
        <v>2</v>
      </c>
      <c r="L2151" s="1151">
        <v>12</v>
      </c>
      <c r="M2151" s="1164">
        <v>21000</v>
      </c>
      <c r="N2151" s="1151"/>
      <c r="O2151" s="1152"/>
      <c r="P2151" s="1180"/>
    </row>
    <row r="2152" spans="1:16" x14ac:dyDescent="0.2">
      <c r="A2152" s="1179" t="s">
        <v>3949</v>
      </c>
      <c r="B2152" s="1149" t="s">
        <v>13070</v>
      </c>
      <c r="C2152" s="1149" t="s">
        <v>65</v>
      </c>
      <c r="D2152" s="1150" t="s">
        <v>9506</v>
      </c>
      <c r="E2152" s="1164">
        <v>7000</v>
      </c>
      <c r="F2152" s="1151" t="s">
        <v>9507</v>
      </c>
      <c r="G2152" s="759" t="s">
        <v>9508</v>
      </c>
      <c r="H2152" s="1021" t="s">
        <v>4211</v>
      </c>
      <c r="I2152" s="1021" t="s">
        <v>4287</v>
      </c>
      <c r="J2152" s="1150" t="s">
        <v>4216</v>
      </c>
      <c r="K2152" s="1152">
        <v>3</v>
      </c>
      <c r="L2152" s="1151">
        <v>7</v>
      </c>
      <c r="M2152" s="1164">
        <v>49000</v>
      </c>
      <c r="N2152" s="1151"/>
      <c r="O2152" s="1152"/>
      <c r="P2152" s="1180"/>
    </row>
    <row r="2153" spans="1:16" x14ac:dyDescent="0.2">
      <c r="A2153" s="1179" t="s">
        <v>3949</v>
      </c>
      <c r="B2153" s="1149" t="s">
        <v>13070</v>
      </c>
      <c r="C2153" s="1149" t="s">
        <v>65</v>
      </c>
      <c r="D2153" s="1150" t="s">
        <v>7379</v>
      </c>
      <c r="E2153" s="1164">
        <v>2450</v>
      </c>
      <c r="F2153" s="1151" t="s">
        <v>9509</v>
      </c>
      <c r="G2153" s="759" t="s">
        <v>9510</v>
      </c>
      <c r="H2153" s="1021" t="s">
        <v>4239</v>
      </c>
      <c r="I2153" s="1021" t="s">
        <v>4287</v>
      </c>
      <c r="J2153" s="1150" t="s">
        <v>7268</v>
      </c>
      <c r="K2153" s="1152">
        <v>2</v>
      </c>
      <c r="L2153" s="1151">
        <v>12</v>
      </c>
      <c r="M2153" s="1164">
        <v>29400</v>
      </c>
      <c r="N2153" s="1151">
        <v>1</v>
      </c>
      <c r="O2153" s="1152">
        <v>6</v>
      </c>
      <c r="P2153" s="1180">
        <v>14700</v>
      </c>
    </row>
    <row r="2154" spans="1:16" x14ac:dyDescent="0.2">
      <c r="A2154" s="1179" t="s">
        <v>3949</v>
      </c>
      <c r="B2154" s="1149" t="s">
        <v>13070</v>
      </c>
      <c r="C2154" s="1149" t="s">
        <v>65</v>
      </c>
      <c r="D2154" s="1150" t="s">
        <v>7490</v>
      </c>
      <c r="E2154" s="1164">
        <v>1500</v>
      </c>
      <c r="F2154" s="1151" t="s">
        <v>9511</v>
      </c>
      <c r="G2154" s="759" t="s">
        <v>9512</v>
      </c>
      <c r="H2154" s="1021" t="s">
        <v>22</v>
      </c>
      <c r="I2154" s="1021" t="s">
        <v>22</v>
      </c>
      <c r="J2154" s="1150" t="s">
        <v>22</v>
      </c>
      <c r="K2154" s="1152">
        <v>2</v>
      </c>
      <c r="L2154" s="1151">
        <v>12</v>
      </c>
      <c r="M2154" s="1164">
        <v>18000</v>
      </c>
      <c r="N2154" s="1151">
        <v>1</v>
      </c>
      <c r="O2154" s="1152">
        <v>6</v>
      </c>
      <c r="P2154" s="1180">
        <v>9000</v>
      </c>
    </row>
    <row r="2155" spans="1:16" x14ac:dyDescent="0.2">
      <c r="A2155" s="1179" t="s">
        <v>3949</v>
      </c>
      <c r="B2155" s="1149" t="s">
        <v>13070</v>
      </c>
      <c r="C2155" s="1149" t="s">
        <v>65</v>
      </c>
      <c r="D2155" s="1150" t="s">
        <v>7026</v>
      </c>
      <c r="E2155" s="1164">
        <v>1600</v>
      </c>
      <c r="F2155" s="1151" t="s">
        <v>9513</v>
      </c>
      <c r="G2155" s="759" t="s">
        <v>9514</v>
      </c>
      <c r="H2155" s="1021" t="s">
        <v>22</v>
      </c>
      <c r="I2155" s="1021" t="s">
        <v>22</v>
      </c>
      <c r="J2155" s="1150" t="s">
        <v>22</v>
      </c>
      <c r="K2155" s="1152">
        <v>2</v>
      </c>
      <c r="L2155" s="1151">
        <v>12</v>
      </c>
      <c r="M2155" s="1164">
        <v>19200</v>
      </c>
      <c r="N2155" s="1151">
        <v>1</v>
      </c>
      <c r="O2155" s="1152">
        <v>6</v>
      </c>
      <c r="P2155" s="1180">
        <v>9600</v>
      </c>
    </row>
    <row r="2156" spans="1:16" ht="22.5" x14ac:dyDescent="0.2">
      <c r="A2156" s="1179" t="s">
        <v>3949</v>
      </c>
      <c r="B2156" s="1149" t="s">
        <v>13070</v>
      </c>
      <c r="C2156" s="1149" t="s">
        <v>65</v>
      </c>
      <c r="D2156" s="1150" t="s">
        <v>7418</v>
      </c>
      <c r="E2156" s="1164">
        <v>1850</v>
      </c>
      <c r="F2156" s="1151" t="s">
        <v>9515</v>
      </c>
      <c r="G2156" s="759" t="s">
        <v>9516</v>
      </c>
      <c r="H2156" s="1021" t="s">
        <v>5073</v>
      </c>
      <c r="I2156" s="1021" t="s">
        <v>7159</v>
      </c>
      <c r="J2156" s="1150" t="s">
        <v>5073</v>
      </c>
      <c r="K2156" s="1152">
        <v>2</v>
      </c>
      <c r="L2156" s="1151">
        <v>12</v>
      </c>
      <c r="M2156" s="1164">
        <v>22200</v>
      </c>
      <c r="N2156" s="1151">
        <v>1</v>
      </c>
      <c r="O2156" s="1152">
        <v>6</v>
      </c>
      <c r="P2156" s="1180">
        <v>11100</v>
      </c>
    </row>
    <row r="2157" spans="1:16" ht="22.5" x14ac:dyDescent="0.2">
      <c r="A2157" s="1179" t="s">
        <v>3949</v>
      </c>
      <c r="B2157" s="1149" t="s">
        <v>13070</v>
      </c>
      <c r="C2157" s="1149" t="s">
        <v>65</v>
      </c>
      <c r="D2157" s="1150" t="s">
        <v>7013</v>
      </c>
      <c r="E2157" s="1164">
        <v>1700</v>
      </c>
      <c r="F2157" s="1151" t="s">
        <v>9517</v>
      </c>
      <c r="G2157" s="759" t="s">
        <v>9518</v>
      </c>
      <c r="H2157" s="1021" t="s">
        <v>9519</v>
      </c>
      <c r="I2157" s="1021" t="s">
        <v>4274</v>
      </c>
      <c r="J2157" s="1150" t="s">
        <v>9519</v>
      </c>
      <c r="K2157" s="1152">
        <v>4</v>
      </c>
      <c r="L2157" s="1151">
        <v>12</v>
      </c>
      <c r="M2157" s="1164">
        <v>20400</v>
      </c>
      <c r="N2157" s="1151">
        <v>1</v>
      </c>
      <c r="O2157" s="1152">
        <v>6</v>
      </c>
      <c r="P2157" s="1180">
        <v>10200</v>
      </c>
    </row>
    <row r="2158" spans="1:16" x14ac:dyDescent="0.2">
      <c r="A2158" s="1179" t="s">
        <v>3949</v>
      </c>
      <c r="B2158" s="1149" t="s">
        <v>13070</v>
      </c>
      <c r="C2158" s="1149" t="s">
        <v>65</v>
      </c>
      <c r="D2158" s="1150" t="s">
        <v>7058</v>
      </c>
      <c r="E2158" s="1164">
        <v>1900</v>
      </c>
      <c r="F2158" s="1151" t="s">
        <v>9520</v>
      </c>
      <c r="G2158" s="759" t="s">
        <v>9521</v>
      </c>
      <c r="H2158" s="1021" t="s">
        <v>4197</v>
      </c>
      <c r="I2158" s="1021" t="s">
        <v>4197</v>
      </c>
      <c r="J2158" s="1150" t="s">
        <v>4197</v>
      </c>
      <c r="K2158" s="1152">
        <v>2</v>
      </c>
      <c r="L2158" s="1151">
        <v>12</v>
      </c>
      <c r="M2158" s="1164">
        <v>22800</v>
      </c>
      <c r="N2158" s="1151">
        <v>1</v>
      </c>
      <c r="O2158" s="1152">
        <v>6</v>
      </c>
      <c r="P2158" s="1180">
        <v>6396.66</v>
      </c>
    </row>
    <row r="2159" spans="1:16" x14ac:dyDescent="0.2">
      <c r="A2159" s="1179" t="s">
        <v>3949</v>
      </c>
      <c r="B2159" s="1149" t="s">
        <v>13070</v>
      </c>
      <c r="C2159" s="1149" t="s">
        <v>65</v>
      </c>
      <c r="D2159" s="1150" t="s">
        <v>9522</v>
      </c>
      <c r="E2159" s="1164">
        <v>2500</v>
      </c>
      <c r="F2159" s="1151" t="s">
        <v>9523</v>
      </c>
      <c r="G2159" s="759" t="s">
        <v>9524</v>
      </c>
      <c r="H2159" s="1021" t="s">
        <v>7066</v>
      </c>
      <c r="I2159" s="1021" t="s">
        <v>7159</v>
      </c>
      <c r="J2159" s="1150" t="s">
        <v>9525</v>
      </c>
      <c r="K2159" s="1152">
        <v>2</v>
      </c>
      <c r="L2159" s="1151">
        <v>12</v>
      </c>
      <c r="M2159" s="1164">
        <v>30000</v>
      </c>
      <c r="N2159" s="1151">
        <v>1</v>
      </c>
      <c r="O2159" s="1152">
        <v>6</v>
      </c>
      <c r="P2159" s="1180">
        <v>15000</v>
      </c>
    </row>
    <row r="2160" spans="1:16" x14ac:dyDescent="0.2">
      <c r="A2160" s="1179" t="s">
        <v>3949</v>
      </c>
      <c r="B2160" s="1149" t="s">
        <v>13070</v>
      </c>
      <c r="C2160" s="1149" t="s">
        <v>65</v>
      </c>
      <c r="D2160" s="1150" t="s">
        <v>7013</v>
      </c>
      <c r="E2160" s="1164">
        <v>1700</v>
      </c>
      <c r="F2160" s="1151" t="s">
        <v>9526</v>
      </c>
      <c r="G2160" s="759" t="s">
        <v>9527</v>
      </c>
      <c r="H2160" s="1021" t="s">
        <v>8325</v>
      </c>
      <c r="I2160" s="1021" t="s">
        <v>7159</v>
      </c>
      <c r="J2160" s="1150" t="s">
        <v>5657</v>
      </c>
      <c r="K2160" s="1152">
        <v>2</v>
      </c>
      <c r="L2160" s="1151">
        <v>12</v>
      </c>
      <c r="M2160" s="1164">
        <v>20400</v>
      </c>
      <c r="N2160" s="1151">
        <v>1</v>
      </c>
      <c r="O2160" s="1152">
        <v>6</v>
      </c>
      <c r="P2160" s="1180">
        <v>10200</v>
      </c>
    </row>
    <row r="2161" spans="1:16" x14ac:dyDescent="0.2">
      <c r="A2161" s="1179" t="s">
        <v>3949</v>
      </c>
      <c r="B2161" s="1149" t="s">
        <v>13070</v>
      </c>
      <c r="C2161" s="1149" t="s">
        <v>65</v>
      </c>
      <c r="D2161" s="1150" t="s">
        <v>7053</v>
      </c>
      <c r="E2161" s="1164">
        <v>1700</v>
      </c>
      <c r="F2161" s="1151" t="s">
        <v>9528</v>
      </c>
      <c r="G2161" s="759" t="s">
        <v>9529</v>
      </c>
      <c r="H2161" s="1021" t="s">
        <v>9530</v>
      </c>
      <c r="I2161" s="1021" t="s">
        <v>7025</v>
      </c>
      <c r="J2161" s="1150" t="s">
        <v>9530</v>
      </c>
      <c r="K2161" s="1152">
        <v>2</v>
      </c>
      <c r="L2161" s="1151">
        <v>12</v>
      </c>
      <c r="M2161" s="1164">
        <v>20400</v>
      </c>
      <c r="N2161" s="1151">
        <v>1</v>
      </c>
      <c r="O2161" s="1152">
        <v>6</v>
      </c>
      <c r="P2161" s="1180">
        <v>10200</v>
      </c>
    </row>
    <row r="2162" spans="1:16" x14ac:dyDescent="0.2">
      <c r="A2162" s="1179" t="s">
        <v>3949</v>
      </c>
      <c r="B2162" s="1149" t="s">
        <v>13070</v>
      </c>
      <c r="C2162" s="1149" t="s">
        <v>65</v>
      </c>
      <c r="D2162" s="1150" t="s">
        <v>7153</v>
      </c>
      <c r="E2162" s="1164">
        <v>1750</v>
      </c>
      <c r="F2162" s="1151" t="s">
        <v>9531</v>
      </c>
      <c r="G2162" s="759" t="s">
        <v>9532</v>
      </c>
      <c r="H2162" s="1021" t="s">
        <v>7262</v>
      </c>
      <c r="I2162" s="1021" t="s">
        <v>4287</v>
      </c>
      <c r="J2162" s="1150" t="s">
        <v>4803</v>
      </c>
      <c r="K2162" s="1152">
        <v>2</v>
      </c>
      <c r="L2162" s="1151">
        <v>12</v>
      </c>
      <c r="M2162" s="1164">
        <v>21000</v>
      </c>
      <c r="N2162" s="1151">
        <v>1</v>
      </c>
      <c r="O2162" s="1152">
        <v>6</v>
      </c>
      <c r="P2162" s="1180">
        <v>10500</v>
      </c>
    </row>
    <row r="2163" spans="1:16" x14ac:dyDescent="0.2">
      <c r="A2163" s="1179" t="s">
        <v>3949</v>
      </c>
      <c r="B2163" s="1149" t="s">
        <v>13070</v>
      </c>
      <c r="C2163" s="1149" t="s">
        <v>65</v>
      </c>
      <c r="D2163" s="1150" t="s">
        <v>7186</v>
      </c>
      <c r="E2163" s="1164">
        <v>3400</v>
      </c>
      <c r="F2163" s="1151" t="s">
        <v>9533</v>
      </c>
      <c r="G2163" s="759" t="s">
        <v>9534</v>
      </c>
      <c r="H2163" s="1021" t="s">
        <v>4914</v>
      </c>
      <c r="I2163" s="1021" t="s">
        <v>4287</v>
      </c>
      <c r="J2163" s="1150" t="s">
        <v>4914</v>
      </c>
      <c r="K2163" s="1152">
        <v>3</v>
      </c>
      <c r="L2163" s="1151">
        <v>12</v>
      </c>
      <c r="M2163" s="1164">
        <v>40233.33</v>
      </c>
      <c r="N2163" s="1151">
        <v>1</v>
      </c>
      <c r="O2163" s="1152">
        <v>6</v>
      </c>
      <c r="P2163" s="1180">
        <v>20400</v>
      </c>
    </row>
    <row r="2164" spans="1:16" x14ac:dyDescent="0.2">
      <c r="A2164" s="1179" t="s">
        <v>3949</v>
      </c>
      <c r="B2164" s="1149" t="s">
        <v>13070</v>
      </c>
      <c r="C2164" s="1149" t="s">
        <v>65</v>
      </c>
      <c r="D2164" s="1150" t="s">
        <v>7053</v>
      </c>
      <c r="E2164" s="1164">
        <v>1700</v>
      </c>
      <c r="F2164" s="1151" t="s">
        <v>9535</v>
      </c>
      <c r="G2164" s="759" t="s">
        <v>9536</v>
      </c>
      <c r="H2164" s="1021" t="s">
        <v>4197</v>
      </c>
      <c r="I2164" s="1021" t="s">
        <v>4197</v>
      </c>
      <c r="J2164" s="1150" t="s">
        <v>4197</v>
      </c>
      <c r="K2164" s="1152">
        <v>2</v>
      </c>
      <c r="L2164" s="1151">
        <v>12</v>
      </c>
      <c r="M2164" s="1164">
        <v>20400</v>
      </c>
      <c r="N2164" s="1151">
        <v>1</v>
      </c>
      <c r="O2164" s="1152">
        <v>6</v>
      </c>
      <c r="P2164" s="1180">
        <v>10200</v>
      </c>
    </row>
    <row r="2165" spans="1:16" x14ac:dyDescent="0.2">
      <c r="A2165" s="1179" t="s">
        <v>3949</v>
      </c>
      <c r="B2165" s="1149" t="s">
        <v>13070</v>
      </c>
      <c r="C2165" s="1149" t="s">
        <v>65</v>
      </c>
      <c r="D2165" s="1150" t="s">
        <v>7914</v>
      </c>
      <c r="E2165" s="1164">
        <v>2100</v>
      </c>
      <c r="F2165" s="1151" t="s">
        <v>9537</v>
      </c>
      <c r="G2165" s="759" t="s">
        <v>9538</v>
      </c>
      <c r="H2165" s="1021" t="s">
        <v>4197</v>
      </c>
      <c r="I2165" s="1021" t="s">
        <v>4197</v>
      </c>
      <c r="J2165" s="1150" t="s">
        <v>4197</v>
      </c>
      <c r="K2165" s="1152">
        <v>2</v>
      </c>
      <c r="L2165" s="1151">
        <v>12</v>
      </c>
      <c r="M2165" s="1164">
        <v>25200</v>
      </c>
      <c r="N2165" s="1151"/>
      <c r="O2165" s="1152"/>
      <c r="P2165" s="1180"/>
    </row>
    <row r="2166" spans="1:16" x14ac:dyDescent="0.2">
      <c r="A2166" s="1179" t="s">
        <v>3949</v>
      </c>
      <c r="B2166" s="1149" t="s">
        <v>13070</v>
      </c>
      <c r="C2166" s="1149" t="s">
        <v>65</v>
      </c>
      <c r="D2166" s="1150" t="s">
        <v>7136</v>
      </c>
      <c r="E2166" s="1164">
        <v>1600</v>
      </c>
      <c r="F2166" s="1151" t="s">
        <v>9539</v>
      </c>
      <c r="G2166" s="759" t="s">
        <v>9540</v>
      </c>
      <c r="H2166" s="1021" t="s">
        <v>4422</v>
      </c>
      <c r="I2166" s="1021" t="s">
        <v>7233</v>
      </c>
      <c r="J2166" s="1150" t="s">
        <v>4422</v>
      </c>
      <c r="K2166" s="1152">
        <v>2</v>
      </c>
      <c r="L2166" s="1151">
        <v>12</v>
      </c>
      <c r="M2166" s="1164">
        <v>19200</v>
      </c>
      <c r="N2166" s="1151">
        <v>1</v>
      </c>
      <c r="O2166" s="1152">
        <v>6</v>
      </c>
      <c r="P2166" s="1180">
        <v>9600</v>
      </c>
    </row>
    <row r="2167" spans="1:16" ht="22.5" x14ac:dyDescent="0.2">
      <c r="A2167" s="1179" t="s">
        <v>3949</v>
      </c>
      <c r="B2167" s="1149" t="s">
        <v>13070</v>
      </c>
      <c r="C2167" s="1149" t="s">
        <v>65</v>
      </c>
      <c r="D2167" s="1150" t="s">
        <v>7037</v>
      </c>
      <c r="E2167" s="1164">
        <v>1850</v>
      </c>
      <c r="F2167" s="1151" t="s">
        <v>9541</v>
      </c>
      <c r="G2167" s="759" t="s">
        <v>9542</v>
      </c>
      <c r="H2167" s="1021" t="s">
        <v>5073</v>
      </c>
      <c r="I2167" s="1021" t="s">
        <v>7159</v>
      </c>
      <c r="J2167" s="1150" t="s">
        <v>5073</v>
      </c>
      <c r="K2167" s="1152">
        <v>2</v>
      </c>
      <c r="L2167" s="1151">
        <v>12</v>
      </c>
      <c r="M2167" s="1164">
        <v>22200</v>
      </c>
      <c r="N2167" s="1151">
        <v>1</v>
      </c>
      <c r="O2167" s="1152">
        <v>6</v>
      </c>
      <c r="P2167" s="1180">
        <v>11100</v>
      </c>
    </row>
    <row r="2168" spans="1:16" x14ac:dyDescent="0.2">
      <c r="A2168" s="1179" t="s">
        <v>3949</v>
      </c>
      <c r="B2168" s="1149" t="s">
        <v>13070</v>
      </c>
      <c r="C2168" s="1149" t="s">
        <v>65</v>
      </c>
      <c r="D2168" s="1150" t="s">
        <v>7951</v>
      </c>
      <c r="E2168" s="1164">
        <v>3400</v>
      </c>
      <c r="F2168" s="1151" t="s">
        <v>9543</v>
      </c>
      <c r="G2168" s="759" t="s">
        <v>9544</v>
      </c>
      <c r="H2168" s="1021" t="s">
        <v>4914</v>
      </c>
      <c r="I2168" s="1021" t="s">
        <v>4287</v>
      </c>
      <c r="J2168" s="1150" t="s">
        <v>4914</v>
      </c>
      <c r="K2168" s="1152">
        <v>2</v>
      </c>
      <c r="L2168" s="1151">
        <v>12</v>
      </c>
      <c r="M2168" s="1164">
        <v>40800</v>
      </c>
      <c r="N2168" s="1151">
        <v>1</v>
      </c>
      <c r="O2168" s="1152">
        <v>6</v>
      </c>
      <c r="P2168" s="1180">
        <v>20400</v>
      </c>
    </row>
    <row r="2169" spans="1:16" x14ac:dyDescent="0.2">
      <c r="A2169" s="1179" t="s">
        <v>3949</v>
      </c>
      <c r="B2169" s="1149" t="s">
        <v>13070</v>
      </c>
      <c r="C2169" s="1149" t="s">
        <v>65</v>
      </c>
      <c r="D2169" s="1150" t="s">
        <v>7647</v>
      </c>
      <c r="E2169" s="1164">
        <v>3900</v>
      </c>
      <c r="F2169" s="1151" t="s">
        <v>9545</v>
      </c>
      <c r="G2169" s="759" t="s">
        <v>9546</v>
      </c>
      <c r="H2169" s="1021" t="s">
        <v>7432</v>
      </c>
      <c r="I2169" s="1021" t="s">
        <v>4274</v>
      </c>
      <c r="J2169" s="1150" t="s">
        <v>7020</v>
      </c>
      <c r="K2169" s="1152">
        <v>2</v>
      </c>
      <c r="L2169" s="1151">
        <v>12</v>
      </c>
      <c r="M2169" s="1164">
        <v>46800</v>
      </c>
      <c r="N2169" s="1151">
        <v>1</v>
      </c>
      <c r="O2169" s="1152">
        <v>6</v>
      </c>
      <c r="P2169" s="1180">
        <v>23400</v>
      </c>
    </row>
    <row r="2170" spans="1:16" x14ac:dyDescent="0.2">
      <c r="A2170" s="1179" t="s">
        <v>3949</v>
      </c>
      <c r="B2170" s="1149" t="s">
        <v>13070</v>
      </c>
      <c r="C2170" s="1149" t="s">
        <v>65</v>
      </c>
      <c r="D2170" s="1150" t="s">
        <v>7837</v>
      </c>
      <c r="E2170" s="1164">
        <v>6000</v>
      </c>
      <c r="F2170" s="1151" t="s">
        <v>9547</v>
      </c>
      <c r="G2170" s="759" t="s">
        <v>9548</v>
      </c>
      <c r="H2170" s="1021" t="s">
        <v>6050</v>
      </c>
      <c r="I2170" s="1021" t="s">
        <v>4287</v>
      </c>
      <c r="J2170" s="1150" t="s">
        <v>7812</v>
      </c>
      <c r="K2170" s="1152">
        <v>2</v>
      </c>
      <c r="L2170" s="1151">
        <v>12</v>
      </c>
      <c r="M2170" s="1164">
        <v>72000</v>
      </c>
      <c r="N2170" s="1151">
        <v>1</v>
      </c>
      <c r="O2170" s="1152">
        <v>6</v>
      </c>
      <c r="P2170" s="1180">
        <v>36000</v>
      </c>
    </row>
    <row r="2171" spans="1:16" ht="22.5" x14ac:dyDescent="0.2">
      <c r="A2171" s="1179" t="s">
        <v>3949</v>
      </c>
      <c r="B2171" s="1149" t="s">
        <v>13070</v>
      </c>
      <c r="C2171" s="1149" t="s">
        <v>65</v>
      </c>
      <c r="D2171" s="1150" t="s">
        <v>9045</v>
      </c>
      <c r="E2171" s="1164">
        <v>1850</v>
      </c>
      <c r="F2171" s="1151" t="s">
        <v>9549</v>
      </c>
      <c r="G2171" s="759" t="s">
        <v>9550</v>
      </c>
      <c r="H2171" s="1021" t="s">
        <v>4470</v>
      </c>
      <c r="I2171" s="1021" t="s">
        <v>7159</v>
      </c>
      <c r="J2171" s="1150" t="s">
        <v>4470</v>
      </c>
      <c r="K2171" s="1152">
        <v>2</v>
      </c>
      <c r="L2171" s="1151">
        <v>12</v>
      </c>
      <c r="M2171" s="1164">
        <v>22200</v>
      </c>
      <c r="N2171" s="1151">
        <v>1</v>
      </c>
      <c r="O2171" s="1152">
        <v>6</v>
      </c>
      <c r="P2171" s="1180">
        <v>11100</v>
      </c>
    </row>
    <row r="2172" spans="1:16" ht="22.5" x14ac:dyDescent="0.2">
      <c r="A2172" s="1179" t="s">
        <v>3949</v>
      </c>
      <c r="B2172" s="1149" t="s">
        <v>13070</v>
      </c>
      <c r="C2172" s="1149" t="s">
        <v>65</v>
      </c>
      <c r="D2172" s="1150" t="s">
        <v>9551</v>
      </c>
      <c r="E2172" s="1164">
        <v>3500</v>
      </c>
      <c r="F2172" s="1151" t="s">
        <v>9552</v>
      </c>
      <c r="G2172" s="759" t="s">
        <v>9553</v>
      </c>
      <c r="H2172" s="1021" t="s">
        <v>4257</v>
      </c>
      <c r="I2172" s="1021" t="s">
        <v>4287</v>
      </c>
      <c r="J2172" s="1150" t="s">
        <v>4939</v>
      </c>
      <c r="K2172" s="1152">
        <v>2</v>
      </c>
      <c r="L2172" s="1151">
        <v>12</v>
      </c>
      <c r="M2172" s="1164">
        <v>42000</v>
      </c>
      <c r="N2172" s="1151">
        <v>1</v>
      </c>
      <c r="O2172" s="1152">
        <v>6</v>
      </c>
      <c r="P2172" s="1180">
        <v>21000</v>
      </c>
    </row>
    <row r="2173" spans="1:16" ht="22.5" x14ac:dyDescent="0.2">
      <c r="A2173" s="1179" t="s">
        <v>3949</v>
      </c>
      <c r="B2173" s="1149" t="s">
        <v>13070</v>
      </c>
      <c r="C2173" s="1149" t="s">
        <v>65</v>
      </c>
      <c r="D2173" s="1150" t="s">
        <v>7013</v>
      </c>
      <c r="E2173" s="1164">
        <v>1700</v>
      </c>
      <c r="F2173" s="1151" t="s">
        <v>9554</v>
      </c>
      <c r="G2173" s="759" t="s">
        <v>9555</v>
      </c>
      <c r="H2173" s="1021" t="s">
        <v>4514</v>
      </c>
      <c r="I2173" s="1021" t="s">
        <v>4274</v>
      </c>
      <c r="J2173" s="1150" t="s">
        <v>4514</v>
      </c>
      <c r="K2173" s="1152">
        <v>2</v>
      </c>
      <c r="L2173" s="1151">
        <v>12</v>
      </c>
      <c r="M2173" s="1164">
        <v>20400</v>
      </c>
      <c r="N2173" s="1151"/>
      <c r="O2173" s="1152"/>
      <c r="P2173" s="1180"/>
    </row>
    <row r="2174" spans="1:16" x14ac:dyDescent="0.2">
      <c r="A2174" s="1179" t="s">
        <v>3949</v>
      </c>
      <c r="B2174" s="1149" t="s">
        <v>13070</v>
      </c>
      <c r="C2174" s="1149" t="s">
        <v>65</v>
      </c>
      <c r="D2174" s="1150" t="s">
        <v>7153</v>
      </c>
      <c r="E2174" s="1164">
        <v>1750</v>
      </c>
      <c r="F2174" s="1151" t="s">
        <v>9556</v>
      </c>
      <c r="G2174" s="759" t="s">
        <v>9557</v>
      </c>
      <c r="H2174" s="1021" t="s">
        <v>7047</v>
      </c>
      <c r="I2174" s="1021" t="s">
        <v>4274</v>
      </c>
      <c r="J2174" s="1150" t="s">
        <v>7047</v>
      </c>
      <c r="K2174" s="1152">
        <v>2</v>
      </c>
      <c r="L2174" s="1151">
        <v>12</v>
      </c>
      <c r="M2174" s="1164">
        <v>21000</v>
      </c>
      <c r="N2174" s="1151">
        <v>1</v>
      </c>
      <c r="O2174" s="1152">
        <v>6</v>
      </c>
      <c r="P2174" s="1180">
        <v>10500</v>
      </c>
    </row>
    <row r="2175" spans="1:16" x14ac:dyDescent="0.2">
      <c r="A2175" s="1179" t="s">
        <v>3949</v>
      </c>
      <c r="B2175" s="1149" t="s">
        <v>13070</v>
      </c>
      <c r="C2175" s="1149" t="s">
        <v>65</v>
      </c>
      <c r="D2175" s="1150" t="s">
        <v>7153</v>
      </c>
      <c r="E2175" s="1164">
        <v>1750</v>
      </c>
      <c r="F2175" s="1151" t="s">
        <v>9558</v>
      </c>
      <c r="G2175" s="759" t="s">
        <v>9559</v>
      </c>
      <c r="H2175" s="1021" t="s">
        <v>4239</v>
      </c>
      <c r="I2175" s="1021" t="s">
        <v>4287</v>
      </c>
      <c r="J2175" s="1150" t="s">
        <v>4235</v>
      </c>
      <c r="K2175" s="1152">
        <v>2</v>
      </c>
      <c r="L2175" s="1151">
        <v>12</v>
      </c>
      <c r="M2175" s="1164">
        <v>21000</v>
      </c>
      <c r="N2175" s="1151">
        <v>1</v>
      </c>
      <c r="O2175" s="1152">
        <v>6</v>
      </c>
      <c r="P2175" s="1180">
        <v>10500</v>
      </c>
    </row>
    <row r="2176" spans="1:16" x14ac:dyDescent="0.2">
      <c r="A2176" s="1179" t="s">
        <v>3949</v>
      </c>
      <c r="B2176" s="1149" t="s">
        <v>13070</v>
      </c>
      <c r="C2176" s="1149" t="s">
        <v>65</v>
      </c>
      <c r="D2176" s="1150" t="s">
        <v>7153</v>
      </c>
      <c r="E2176" s="1164">
        <v>1750</v>
      </c>
      <c r="F2176" s="1151" t="s">
        <v>9560</v>
      </c>
      <c r="G2176" s="759" t="s">
        <v>9561</v>
      </c>
      <c r="H2176" s="1021" t="s">
        <v>4197</v>
      </c>
      <c r="I2176" s="1021" t="s">
        <v>4197</v>
      </c>
      <c r="J2176" s="1150" t="s">
        <v>4197</v>
      </c>
      <c r="K2176" s="1152">
        <v>2</v>
      </c>
      <c r="L2176" s="1151">
        <v>5</v>
      </c>
      <c r="M2176" s="1164">
        <v>5366.66</v>
      </c>
      <c r="N2176" s="1151">
        <v>1</v>
      </c>
      <c r="O2176" s="1152">
        <v>6</v>
      </c>
      <c r="P2176" s="1180">
        <v>10500</v>
      </c>
    </row>
    <row r="2177" spans="1:16" x14ac:dyDescent="0.2">
      <c r="A2177" s="1179" t="s">
        <v>3949</v>
      </c>
      <c r="B2177" s="1149" t="s">
        <v>13070</v>
      </c>
      <c r="C2177" s="1149" t="s">
        <v>65</v>
      </c>
      <c r="D2177" s="1150" t="s">
        <v>7153</v>
      </c>
      <c r="E2177" s="1164">
        <v>1750</v>
      </c>
      <c r="F2177" s="1151" t="s">
        <v>9562</v>
      </c>
      <c r="G2177" s="759" t="s">
        <v>9563</v>
      </c>
      <c r="H2177" s="1021" t="s">
        <v>4239</v>
      </c>
      <c r="I2177" s="1021" t="s">
        <v>4287</v>
      </c>
      <c r="J2177" s="1150" t="s">
        <v>4235</v>
      </c>
      <c r="K2177" s="1152">
        <v>2</v>
      </c>
      <c r="L2177" s="1151">
        <v>12</v>
      </c>
      <c r="M2177" s="1164">
        <v>21000</v>
      </c>
      <c r="N2177" s="1151">
        <v>1</v>
      </c>
      <c r="O2177" s="1152">
        <v>6</v>
      </c>
      <c r="P2177" s="1180">
        <v>10500</v>
      </c>
    </row>
    <row r="2178" spans="1:16" x14ac:dyDescent="0.2">
      <c r="A2178" s="1179" t="s">
        <v>3949</v>
      </c>
      <c r="B2178" s="1149" t="s">
        <v>13070</v>
      </c>
      <c r="C2178" s="1149" t="s">
        <v>65</v>
      </c>
      <c r="D2178" s="1150" t="s">
        <v>9564</v>
      </c>
      <c r="E2178" s="1164">
        <v>1800</v>
      </c>
      <c r="F2178" s="1151" t="s">
        <v>9565</v>
      </c>
      <c r="G2178" s="759" t="s">
        <v>9566</v>
      </c>
      <c r="H2178" s="1021" t="s">
        <v>4422</v>
      </c>
      <c r="I2178" s="1021" t="s">
        <v>4287</v>
      </c>
      <c r="J2178" s="1150" t="s">
        <v>4676</v>
      </c>
      <c r="K2178" s="1152">
        <v>2</v>
      </c>
      <c r="L2178" s="1151">
        <v>12</v>
      </c>
      <c r="M2178" s="1164">
        <v>21600</v>
      </c>
      <c r="N2178" s="1151">
        <v>1</v>
      </c>
      <c r="O2178" s="1152">
        <v>6</v>
      </c>
      <c r="P2178" s="1180">
        <v>10800</v>
      </c>
    </row>
    <row r="2179" spans="1:16" x14ac:dyDescent="0.2">
      <c r="A2179" s="1179" t="s">
        <v>3949</v>
      </c>
      <c r="B2179" s="1149" t="s">
        <v>13070</v>
      </c>
      <c r="C2179" s="1149" t="s">
        <v>65</v>
      </c>
      <c r="D2179" s="1150" t="s">
        <v>9567</v>
      </c>
      <c r="E2179" s="1164">
        <v>2500</v>
      </c>
      <c r="F2179" s="1151" t="s">
        <v>9568</v>
      </c>
      <c r="G2179" s="759" t="s">
        <v>9569</v>
      </c>
      <c r="H2179" s="1021" t="s">
        <v>4211</v>
      </c>
      <c r="I2179" s="1021" t="s">
        <v>4274</v>
      </c>
      <c r="J2179" s="1150" t="s">
        <v>4211</v>
      </c>
      <c r="K2179" s="1152">
        <v>2</v>
      </c>
      <c r="L2179" s="1151">
        <v>8</v>
      </c>
      <c r="M2179" s="1164">
        <v>17500</v>
      </c>
      <c r="N2179" s="1151"/>
      <c r="O2179" s="1152"/>
      <c r="P2179" s="1180"/>
    </row>
    <row r="2180" spans="1:16" ht="22.5" x14ac:dyDescent="0.2">
      <c r="A2180" s="1179" t="s">
        <v>3949</v>
      </c>
      <c r="B2180" s="1149" t="s">
        <v>13070</v>
      </c>
      <c r="C2180" s="1149" t="s">
        <v>65</v>
      </c>
      <c r="D2180" s="1150" t="s">
        <v>7053</v>
      </c>
      <c r="E2180" s="1164">
        <v>1700</v>
      </c>
      <c r="F2180" s="1151" t="s">
        <v>9570</v>
      </c>
      <c r="G2180" s="759" t="s">
        <v>9571</v>
      </c>
      <c r="H2180" s="1021" t="s">
        <v>4535</v>
      </c>
      <c r="I2180" s="1021" t="s">
        <v>4274</v>
      </c>
      <c r="J2180" s="1150" t="s">
        <v>9572</v>
      </c>
      <c r="K2180" s="1152">
        <v>2</v>
      </c>
      <c r="L2180" s="1151">
        <v>12</v>
      </c>
      <c r="M2180" s="1164">
        <v>20400</v>
      </c>
      <c r="N2180" s="1151">
        <v>1</v>
      </c>
      <c r="O2180" s="1152">
        <v>6</v>
      </c>
      <c r="P2180" s="1180">
        <v>10200</v>
      </c>
    </row>
    <row r="2181" spans="1:16" ht="33.75" x14ac:dyDescent="0.2">
      <c r="A2181" s="1179" t="s">
        <v>3949</v>
      </c>
      <c r="B2181" s="1149" t="s">
        <v>13070</v>
      </c>
      <c r="C2181" s="1149" t="s">
        <v>65</v>
      </c>
      <c r="D2181" s="1150" t="s">
        <v>9573</v>
      </c>
      <c r="E2181" s="1164">
        <v>1900</v>
      </c>
      <c r="F2181" s="1151" t="s">
        <v>9574</v>
      </c>
      <c r="G2181" s="759" t="s">
        <v>9575</v>
      </c>
      <c r="H2181" s="1021" t="s">
        <v>9576</v>
      </c>
      <c r="I2181" s="1021" t="s">
        <v>7025</v>
      </c>
      <c r="J2181" s="1150" t="s">
        <v>9577</v>
      </c>
      <c r="K2181" s="1152">
        <v>2</v>
      </c>
      <c r="L2181" s="1151">
        <v>11</v>
      </c>
      <c r="M2181" s="1164">
        <v>19000</v>
      </c>
      <c r="N2181" s="1151">
        <v>1</v>
      </c>
      <c r="O2181" s="1152">
        <v>6</v>
      </c>
      <c r="P2181" s="1180">
        <v>11400</v>
      </c>
    </row>
    <row r="2182" spans="1:16" ht="33.75" x14ac:dyDescent="0.2">
      <c r="A2182" s="1179" t="s">
        <v>3949</v>
      </c>
      <c r="B2182" s="1149" t="s">
        <v>13070</v>
      </c>
      <c r="C2182" s="1149" t="s">
        <v>65</v>
      </c>
      <c r="D2182" s="1150" t="s">
        <v>9578</v>
      </c>
      <c r="E2182" s="1164">
        <v>1800</v>
      </c>
      <c r="F2182" s="1151" t="s">
        <v>9574</v>
      </c>
      <c r="G2182" s="759" t="s">
        <v>9575</v>
      </c>
      <c r="H2182" s="1021" t="s">
        <v>9576</v>
      </c>
      <c r="I2182" s="1021" t="s">
        <v>7025</v>
      </c>
      <c r="J2182" s="1150" t="s">
        <v>9577</v>
      </c>
      <c r="K2182" s="1152">
        <v>1</v>
      </c>
      <c r="L2182" s="1151">
        <v>2</v>
      </c>
      <c r="M2182" s="1164">
        <v>3600</v>
      </c>
      <c r="N2182" s="1151"/>
      <c r="O2182" s="1152"/>
      <c r="P2182" s="1180"/>
    </row>
    <row r="2183" spans="1:16" x14ac:dyDescent="0.2">
      <c r="A2183" s="1179" t="s">
        <v>3949</v>
      </c>
      <c r="B2183" s="1149" t="s">
        <v>13070</v>
      </c>
      <c r="C2183" s="1149" t="s">
        <v>65</v>
      </c>
      <c r="D2183" s="1150" t="s">
        <v>7951</v>
      </c>
      <c r="E2183" s="1164">
        <v>3400</v>
      </c>
      <c r="F2183" s="1151" t="s">
        <v>9579</v>
      </c>
      <c r="G2183" s="759" t="s">
        <v>9580</v>
      </c>
      <c r="H2183" s="1021" t="s">
        <v>4239</v>
      </c>
      <c r="I2183" s="1021" t="s">
        <v>4274</v>
      </c>
      <c r="J2183" s="1150" t="s">
        <v>4235</v>
      </c>
      <c r="K2183" s="1152">
        <v>2</v>
      </c>
      <c r="L2183" s="1151">
        <v>12</v>
      </c>
      <c r="M2183" s="1164">
        <v>40800</v>
      </c>
      <c r="N2183" s="1151">
        <v>1</v>
      </c>
      <c r="O2183" s="1152">
        <v>6</v>
      </c>
      <c r="P2183" s="1180">
        <v>20400</v>
      </c>
    </row>
    <row r="2184" spans="1:16" ht="22.5" x14ac:dyDescent="0.2">
      <c r="A2184" s="1179" t="s">
        <v>3949</v>
      </c>
      <c r="B2184" s="1149" t="s">
        <v>13070</v>
      </c>
      <c r="C2184" s="1149" t="s">
        <v>65</v>
      </c>
      <c r="D2184" s="1150" t="s">
        <v>7217</v>
      </c>
      <c r="E2184" s="1164">
        <v>1600</v>
      </c>
      <c r="F2184" s="1151" t="s">
        <v>9581</v>
      </c>
      <c r="G2184" s="759" t="s">
        <v>9582</v>
      </c>
      <c r="H2184" s="1021" t="s">
        <v>4470</v>
      </c>
      <c r="I2184" s="1021" t="s">
        <v>4287</v>
      </c>
      <c r="J2184" s="1150" t="s">
        <v>4470</v>
      </c>
      <c r="K2184" s="1152">
        <v>2</v>
      </c>
      <c r="L2184" s="1151">
        <v>12</v>
      </c>
      <c r="M2184" s="1164">
        <v>19200</v>
      </c>
      <c r="N2184" s="1151">
        <v>1</v>
      </c>
      <c r="O2184" s="1152">
        <v>6</v>
      </c>
      <c r="P2184" s="1180">
        <v>9600</v>
      </c>
    </row>
    <row r="2185" spans="1:16" x14ac:dyDescent="0.2">
      <c r="A2185" s="1179" t="s">
        <v>3949</v>
      </c>
      <c r="B2185" s="1149" t="s">
        <v>13070</v>
      </c>
      <c r="C2185" s="1149" t="s">
        <v>65</v>
      </c>
      <c r="D2185" s="1150" t="s">
        <v>7332</v>
      </c>
      <c r="E2185" s="1164">
        <v>1800</v>
      </c>
      <c r="F2185" s="1151" t="s">
        <v>9583</v>
      </c>
      <c r="G2185" s="759" t="s">
        <v>9584</v>
      </c>
      <c r="H2185" s="1021" t="s">
        <v>4197</v>
      </c>
      <c r="I2185" s="1021" t="s">
        <v>4197</v>
      </c>
      <c r="J2185" s="1150" t="s">
        <v>4197</v>
      </c>
      <c r="K2185" s="1152">
        <v>2</v>
      </c>
      <c r="L2185" s="1151">
        <v>12</v>
      </c>
      <c r="M2185" s="1164">
        <v>21600</v>
      </c>
      <c r="N2185" s="1151">
        <v>1</v>
      </c>
      <c r="O2185" s="1152">
        <v>1</v>
      </c>
      <c r="P2185" s="1180">
        <v>900</v>
      </c>
    </row>
    <row r="2186" spans="1:16" ht="22.5" x14ac:dyDescent="0.2">
      <c r="A2186" s="1179" t="s">
        <v>3949</v>
      </c>
      <c r="B2186" s="1149" t="s">
        <v>13070</v>
      </c>
      <c r="C2186" s="1149" t="s">
        <v>65</v>
      </c>
      <c r="D2186" s="1150" t="s">
        <v>7063</v>
      </c>
      <c r="E2186" s="1164">
        <v>2100</v>
      </c>
      <c r="F2186" s="1151" t="s">
        <v>9585</v>
      </c>
      <c r="G2186" s="759" t="s">
        <v>9586</v>
      </c>
      <c r="H2186" s="1021" t="s">
        <v>9048</v>
      </c>
      <c r="I2186" s="1021" t="s">
        <v>7233</v>
      </c>
      <c r="J2186" s="1150" t="s">
        <v>4211</v>
      </c>
      <c r="K2186" s="1152">
        <v>2</v>
      </c>
      <c r="L2186" s="1151">
        <v>12</v>
      </c>
      <c r="M2186" s="1164">
        <v>25200</v>
      </c>
      <c r="N2186" s="1151">
        <v>1</v>
      </c>
      <c r="O2186" s="1152">
        <v>6</v>
      </c>
      <c r="P2186" s="1180">
        <v>12600</v>
      </c>
    </row>
    <row r="2187" spans="1:16" x14ac:dyDescent="0.2">
      <c r="A2187" s="1179" t="s">
        <v>3949</v>
      </c>
      <c r="B2187" s="1149" t="s">
        <v>13070</v>
      </c>
      <c r="C2187" s="1149" t="s">
        <v>65</v>
      </c>
      <c r="D2187" s="1150" t="s">
        <v>7147</v>
      </c>
      <c r="E2187" s="1164">
        <v>3400</v>
      </c>
      <c r="F2187" s="1151" t="s">
        <v>9587</v>
      </c>
      <c r="G2187" s="759" t="s">
        <v>9588</v>
      </c>
      <c r="H2187" s="1021" t="s">
        <v>4239</v>
      </c>
      <c r="I2187" s="1021" t="s">
        <v>4287</v>
      </c>
      <c r="J2187" s="1150" t="s">
        <v>4235</v>
      </c>
      <c r="K2187" s="1152">
        <v>2</v>
      </c>
      <c r="L2187" s="1151">
        <v>12</v>
      </c>
      <c r="M2187" s="1164">
        <v>40800</v>
      </c>
      <c r="N2187" s="1151">
        <v>1</v>
      </c>
      <c r="O2187" s="1152">
        <v>6</v>
      </c>
      <c r="P2187" s="1180">
        <v>20400</v>
      </c>
    </row>
    <row r="2188" spans="1:16" ht="22.5" x14ac:dyDescent="0.2">
      <c r="A2188" s="1179" t="s">
        <v>3949</v>
      </c>
      <c r="B2188" s="1149" t="s">
        <v>13070</v>
      </c>
      <c r="C2188" s="1149" t="s">
        <v>65</v>
      </c>
      <c r="D2188" s="1150" t="s">
        <v>7217</v>
      </c>
      <c r="E2188" s="1164">
        <v>1600</v>
      </c>
      <c r="F2188" s="1151" t="s">
        <v>9589</v>
      </c>
      <c r="G2188" s="759" t="s">
        <v>9590</v>
      </c>
      <c r="H2188" s="1021" t="s">
        <v>4470</v>
      </c>
      <c r="I2188" s="1021" t="s">
        <v>4287</v>
      </c>
      <c r="J2188" s="1150" t="s">
        <v>4470</v>
      </c>
      <c r="K2188" s="1152">
        <v>2</v>
      </c>
      <c r="L2188" s="1151">
        <v>12</v>
      </c>
      <c r="M2188" s="1164">
        <v>19200</v>
      </c>
      <c r="N2188" s="1151">
        <v>1</v>
      </c>
      <c r="O2188" s="1152">
        <v>6</v>
      </c>
      <c r="P2188" s="1180">
        <v>9600</v>
      </c>
    </row>
    <row r="2189" spans="1:16" x14ac:dyDescent="0.2">
      <c r="A2189" s="1179" t="s">
        <v>3949</v>
      </c>
      <c r="B2189" s="1149" t="s">
        <v>13070</v>
      </c>
      <c r="C2189" s="1149" t="s">
        <v>65</v>
      </c>
      <c r="D2189" s="1150" t="s">
        <v>7048</v>
      </c>
      <c r="E2189" s="1164">
        <v>1900</v>
      </c>
      <c r="F2189" s="1151" t="s">
        <v>9591</v>
      </c>
      <c r="G2189" s="759" t="s">
        <v>9592</v>
      </c>
      <c r="H2189" s="1021" t="s">
        <v>7247</v>
      </c>
      <c r="I2189" s="1021" t="s">
        <v>4274</v>
      </c>
      <c r="J2189" s="1150" t="s">
        <v>7677</v>
      </c>
      <c r="K2189" s="1152">
        <v>4</v>
      </c>
      <c r="L2189" s="1151">
        <v>12</v>
      </c>
      <c r="M2189" s="1164">
        <v>22673.33</v>
      </c>
      <c r="N2189" s="1151"/>
      <c r="O2189" s="1152"/>
      <c r="P2189" s="1180"/>
    </row>
    <row r="2190" spans="1:16" ht="22.5" x14ac:dyDescent="0.2">
      <c r="A2190" s="1179" t="s">
        <v>3949</v>
      </c>
      <c r="B2190" s="1149" t="s">
        <v>13070</v>
      </c>
      <c r="C2190" s="1149" t="s">
        <v>65</v>
      </c>
      <c r="D2190" s="1150" t="s">
        <v>7048</v>
      </c>
      <c r="E2190" s="1164">
        <v>1900</v>
      </c>
      <c r="F2190" s="1151" t="s">
        <v>9593</v>
      </c>
      <c r="G2190" s="759" t="s">
        <v>9594</v>
      </c>
      <c r="H2190" s="1021" t="s">
        <v>4452</v>
      </c>
      <c r="I2190" s="1021" t="s">
        <v>4287</v>
      </c>
      <c r="J2190" s="1150" t="s">
        <v>9595</v>
      </c>
      <c r="K2190" s="1152">
        <v>4</v>
      </c>
      <c r="L2190" s="1151">
        <v>12</v>
      </c>
      <c r="M2190" s="1164">
        <v>22800</v>
      </c>
      <c r="N2190" s="1151"/>
      <c r="O2190" s="1152"/>
      <c r="P2190" s="1180"/>
    </row>
    <row r="2191" spans="1:16" ht="22.5" x14ac:dyDescent="0.2">
      <c r="A2191" s="1179" t="s">
        <v>3949</v>
      </c>
      <c r="B2191" s="1149" t="s">
        <v>13070</v>
      </c>
      <c r="C2191" s="1149" t="s">
        <v>65</v>
      </c>
      <c r="D2191" s="1150" t="s">
        <v>7228</v>
      </c>
      <c r="E2191" s="1164">
        <v>1900</v>
      </c>
      <c r="F2191" s="1151" t="s">
        <v>9596</v>
      </c>
      <c r="G2191" s="759" t="s">
        <v>9597</v>
      </c>
      <c r="H2191" s="1021" t="s">
        <v>4452</v>
      </c>
      <c r="I2191" s="1021" t="s">
        <v>4287</v>
      </c>
      <c r="J2191" s="1150" t="s">
        <v>9598</v>
      </c>
      <c r="K2191" s="1152">
        <v>2</v>
      </c>
      <c r="L2191" s="1151">
        <v>12</v>
      </c>
      <c r="M2191" s="1164">
        <v>22800</v>
      </c>
      <c r="N2191" s="1151">
        <v>1</v>
      </c>
      <c r="O2191" s="1152">
        <v>6</v>
      </c>
      <c r="P2191" s="1180">
        <v>11400</v>
      </c>
    </row>
    <row r="2192" spans="1:16" x14ac:dyDescent="0.2">
      <c r="A2192" s="1179" t="s">
        <v>3949</v>
      </c>
      <c r="B2192" s="1149" t="s">
        <v>13070</v>
      </c>
      <c r="C2192" s="1149" t="s">
        <v>65</v>
      </c>
      <c r="D2192" s="1150" t="s">
        <v>7549</v>
      </c>
      <c r="E2192" s="1164">
        <v>2900</v>
      </c>
      <c r="F2192" s="1151" t="s">
        <v>9599</v>
      </c>
      <c r="G2192" s="759" t="s">
        <v>9600</v>
      </c>
      <c r="H2192" s="1021" t="s">
        <v>4914</v>
      </c>
      <c r="I2192" s="1021" t="s">
        <v>4274</v>
      </c>
      <c r="J2192" s="1150" t="s">
        <v>4914</v>
      </c>
      <c r="K2192" s="1152">
        <v>1</v>
      </c>
      <c r="L2192" s="1151">
        <v>1</v>
      </c>
      <c r="M2192" s="1164">
        <v>2900</v>
      </c>
      <c r="N2192" s="1151"/>
      <c r="O2192" s="1152"/>
      <c r="P2192" s="1180"/>
    </row>
    <row r="2193" spans="1:16" x14ac:dyDescent="0.2">
      <c r="A2193" s="1179" t="s">
        <v>3949</v>
      </c>
      <c r="B2193" s="1149" t="s">
        <v>13070</v>
      </c>
      <c r="C2193" s="1149" t="s">
        <v>65</v>
      </c>
      <c r="D2193" s="1150" t="s">
        <v>7228</v>
      </c>
      <c r="E2193" s="1164">
        <v>1900</v>
      </c>
      <c r="F2193" s="1151" t="s">
        <v>9601</v>
      </c>
      <c r="G2193" s="759" t="s">
        <v>9602</v>
      </c>
      <c r="H2193" s="1021" t="s">
        <v>4239</v>
      </c>
      <c r="I2193" s="1021" t="s">
        <v>4287</v>
      </c>
      <c r="J2193" s="1150" t="s">
        <v>5205</v>
      </c>
      <c r="K2193" s="1152">
        <v>2</v>
      </c>
      <c r="L2193" s="1151">
        <v>12</v>
      </c>
      <c r="M2193" s="1164">
        <v>22800</v>
      </c>
      <c r="N2193" s="1151">
        <v>1</v>
      </c>
      <c r="O2193" s="1152">
        <v>6</v>
      </c>
      <c r="P2193" s="1180">
        <v>11400</v>
      </c>
    </row>
    <row r="2194" spans="1:16" x14ac:dyDescent="0.2">
      <c r="A2194" s="1179" t="s">
        <v>3949</v>
      </c>
      <c r="B2194" s="1149" t="s">
        <v>13070</v>
      </c>
      <c r="C2194" s="1149" t="s">
        <v>65</v>
      </c>
      <c r="D2194" s="1150" t="s">
        <v>7040</v>
      </c>
      <c r="E2194" s="1164">
        <v>2200</v>
      </c>
      <c r="F2194" s="1151" t="s">
        <v>9603</v>
      </c>
      <c r="G2194" s="759" t="s">
        <v>9604</v>
      </c>
      <c r="H2194" s="1021" t="s">
        <v>7286</v>
      </c>
      <c r="I2194" s="1021" t="s">
        <v>7025</v>
      </c>
      <c r="J2194" s="1150" t="s">
        <v>7166</v>
      </c>
      <c r="K2194" s="1152">
        <v>2</v>
      </c>
      <c r="L2194" s="1151">
        <v>12</v>
      </c>
      <c r="M2194" s="1164">
        <v>26400</v>
      </c>
      <c r="N2194" s="1151">
        <v>1</v>
      </c>
      <c r="O2194" s="1152">
        <v>6</v>
      </c>
      <c r="P2194" s="1180">
        <v>13200</v>
      </c>
    </row>
    <row r="2195" spans="1:16" x14ac:dyDescent="0.2">
      <c r="A2195" s="1179" t="s">
        <v>3949</v>
      </c>
      <c r="B2195" s="1149" t="s">
        <v>13070</v>
      </c>
      <c r="C2195" s="1149" t="s">
        <v>65</v>
      </c>
      <c r="D2195" s="1150" t="s">
        <v>7053</v>
      </c>
      <c r="E2195" s="1164">
        <v>1700</v>
      </c>
      <c r="F2195" s="1151" t="s">
        <v>9605</v>
      </c>
      <c r="G2195" s="759" t="s">
        <v>9606</v>
      </c>
      <c r="H2195" s="1021" t="s">
        <v>4197</v>
      </c>
      <c r="I2195" s="1021" t="s">
        <v>4197</v>
      </c>
      <c r="J2195" s="1150" t="s">
        <v>4197</v>
      </c>
      <c r="K2195" s="1152">
        <v>2</v>
      </c>
      <c r="L2195" s="1151">
        <v>12</v>
      </c>
      <c r="M2195" s="1164">
        <v>20400</v>
      </c>
      <c r="N2195" s="1151">
        <v>1</v>
      </c>
      <c r="O2195" s="1152">
        <v>6</v>
      </c>
      <c r="P2195" s="1180">
        <v>10200</v>
      </c>
    </row>
    <row r="2196" spans="1:16" ht="22.5" x14ac:dyDescent="0.2">
      <c r="A2196" s="1179" t="s">
        <v>3949</v>
      </c>
      <c r="B2196" s="1149" t="s">
        <v>13070</v>
      </c>
      <c r="C2196" s="1149" t="s">
        <v>65</v>
      </c>
      <c r="D2196" s="1150" t="s">
        <v>9551</v>
      </c>
      <c r="E2196" s="1164">
        <v>3500</v>
      </c>
      <c r="F2196" s="1151" t="s">
        <v>9607</v>
      </c>
      <c r="G2196" s="759" t="s">
        <v>9608</v>
      </c>
      <c r="H2196" s="1021" t="s">
        <v>4596</v>
      </c>
      <c r="I2196" s="1021" t="s">
        <v>4287</v>
      </c>
      <c r="J2196" s="1150" t="s">
        <v>4258</v>
      </c>
      <c r="K2196" s="1152">
        <v>2</v>
      </c>
      <c r="L2196" s="1151">
        <v>12</v>
      </c>
      <c r="M2196" s="1164">
        <v>42000</v>
      </c>
      <c r="N2196" s="1151">
        <v>1</v>
      </c>
      <c r="O2196" s="1152">
        <v>6</v>
      </c>
      <c r="P2196" s="1180">
        <v>21000</v>
      </c>
    </row>
    <row r="2197" spans="1:16" x14ac:dyDescent="0.2">
      <c r="A2197" s="1179" t="s">
        <v>3949</v>
      </c>
      <c r="B2197" s="1149" t="s">
        <v>13070</v>
      </c>
      <c r="C2197" s="1149" t="s">
        <v>65</v>
      </c>
      <c r="D2197" s="1150" t="s">
        <v>7053</v>
      </c>
      <c r="E2197" s="1164">
        <v>1700</v>
      </c>
      <c r="F2197" s="1151" t="s">
        <v>9609</v>
      </c>
      <c r="G2197" s="759" t="s">
        <v>9610</v>
      </c>
      <c r="H2197" s="1021" t="s">
        <v>4239</v>
      </c>
      <c r="I2197" s="1021" t="s">
        <v>4274</v>
      </c>
      <c r="J2197" s="1150" t="s">
        <v>4235</v>
      </c>
      <c r="K2197" s="1152">
        <v>4</v>
      </c>
      <c r="L2197" s="1151">
        <v>12</v>
      </c>
      <c r="M2197" s="1164">
        <v>20400</v>
      </c>
      <c r="N2197" s="1151"/>
      <c r="O2197" s="1152"/>
      <c r="P2197" s="1180"/>
    </row>
    <row r="2198" spans="1:16" ht="33.75" x14ac:dyDescent="0.2">
      <c r="A2198" s="1179" t="s">
        <v>3949</v>
      </c>
      <c r="B2198" s="1149" t="s">
        <v>13070</v>
      </c>
      <c r="C2198" s="1149" t="s">
        <v>65</v>
      </c>
      <c r="D2198" s="1150" t="s">
        <v>7277</v>
      </c>
      <c r="E2198" s="1164">
        <v>2500</v>
      </c>
      <c r="F2198" s="1151" t="s">
        <v>9611</v>
      </c>
      <c r="G2198" s="759" t="s">
        <v>9612</v>
      </c>
      <c r="H2198" s="1021" t="s">
        <v>4239</v>
      </c>
      <c r="I2198" s="1021" t="s">
        <v>4287</v>
      </c>
      <c r="J2198" s="1150" t="s">
        <v>4235</v>
      </c>
      <c r="K2198" s="1152">
        <v>2</v>
      </c>
      <c r="L2198" s="1151">
        <v>11</v>
      </c>
      <c r="M2198" s="1164">
        <v>26740</v>
      </c>
      <c r="N2198" s="1151">
        <v>1</v>
      </c>
      <c r="O2198" s="1152">
        <v>6</v>
      </c>
      <c r="P2198" s="1180">
        <v>17400</v>
      </c>
    </row>
    <row r="2199" spans="1:16" x14ac:dyDescent="0.2">
      <c r="A2199" s="1179" t="s">
        <v>3949</v>
      </c>
      <c r="B2199" s="1149" t="s">
        <v>13070</v>
      </c>
      <c r="C2199" s="1149" t="s">
        <v>65</v>
      </c>
      <c r="D2199" s="1150" t="s">
        <v>9613</v>
      </c>
      <c r="E2199" s="1164">
        <v>2900</v>
      </c>
      <c r="F2199" s="1151" t="s">
        <v>9611</v>
      </c>
      <c r="G2199" s="759" t="s">
        <v>9612</v>
      </c>
      <c r="H2199" s="1021" t="s">
        <v>4239</v>
      </c>
      <c r="I2199" s="1021" t="s">
        <v>4287</v>
      </c>
      <c r="J2199" s="1150" t="s">
        <v>4235</v>
      </c>
      <c r="K2199" s="1152">
        <v>1</v>
      </c>
      <c r="L2199" s="1151">
        <v>3</v>
      </c>
      <c r="M2199" s="1164">
        <v>3900</v>
      </c>
      <c r="N2199" s="1151"/>
      <c r="O2199" s="1152"/>
      <c r="P2199" s="1180"/>
    </row>
    <row r="2200" spans="1:16" ht="33.75" x14ac:dyDescent="0.2">
      <c r="A2200" s="1179" t="s">
        <v>3949</v>
      </c>
      <c r="B2200" s="1149" t="s">
        <v>13070</v>
      </c>
      <c r="C2200" s="1149" t="s">
        <v>65</v>
      </c>
      <c r="D2200" s="1150" t="s">
        <v>7013</v>
      </c>
      <c r="E2200" s="1164">
        <v>1700</v>
      </c>
      <c r="F2200" s="1151" t="s">
        <v>9614</v>
      </c>
      <c r="G2200" s="759" t="s">
        <v>9615</v>
      </c>
      <c r="H2200" s="1021" t="s">
        <v>9616</v>
      </c>
      <c r="I2200" s="1021" t="s">
        <v>4287</v>
      </c>
      <c r="J2200" s="1150" t="s">
        <v>9616</v>
      </c>
      <c r="K2200" s="1152">
        <v>1</v>
      </c>
      <c r="L2200" s="1151">
        <v>3</v>
      </c>
      <c r="M2200" s="1164">
        <v>3060</v>
      </c>
      <c r="N2200" s="1151"/>
      <c r="O2200" s="1152"/>
      <c r="P2200" s="1180"/>
    </row>
    <row r="2201" spans="1:16" x14ac:dyDescent="0.2">
      <c r="A2201" s="1179" t="s">
        <v>3949</v>
      </c>
      <c r="B2201" s="1149" t="s">
        <v>13070</v>
      </c>
      <c r="C2201" s="1149" t="s">
        <v>65</v>
      </c>
      <c r="D2201" s="1150" t="s">
        <v>7040</v>
      </c>
      <c r="E2201" s="1164">
        <v>2200</v>
      </c>
      <c r="F2201" s="1151" t="s">
        <v>9617</v>
      </c>
      <c r="G2201" s="759" t="s">
        <v>9618</v>
      </c>
      <c r="H2201" s="1021" t="s">
        <v>6050</v>
      </c>
      <c r="I2201" s="1021" t="s">
        <v>4287</v>
      </c>
      <c r="J2201" s="1150" t="s">
        <v>7812</v>
      </c>
      <c r="K2201" s="1152">
        <v>2</v>
      </c>
      <c r="L2201" s="1151">
        <v>6</v>
      </c>
      <c r="M2201" s="1164">
        <v>13200</v>
      </c>
      <c r="N2201" s="1151"/>
      <c r="O2201" s="1152"/>
      <c r="P2201" s="1180"/>
    </row>
    <row r="2202" spans="1:16" ht="22.5" x14ac:dyDescent="0.2">
      <c r="A2202" s="1179" t="s">
        <v>3949</v>
      </c>
      <c r="B2202" s="1149" t="s">
        <v>13070</v>
      </c>
      <c r="C2202" s="1149" t="s">
        <v>65</v>
      </c>
      <c r="D2202" s="1150" t="s">
        <v>7053</v>
      </c>
      <c r="E2202" s="1164">
        <v>1700</v>
      </c>
      <c r="F2202" s="1151" t="s">
        <v>9619</v>
      </c>
      <c r="G2202" s="759" t="s">
        <v>9620</v>
      </c>
      <c r="H2202" s="1021" t="s">
        <v>4257</v>
      </c>
      <c r="I2202" s="1021" t="s">
        <v>4287</v>
      </c>
      <c r="J2202" s="1150" t="s">
        <v>4257</v>
      </c>
      <c r="K2202" s="1152">
        <v>2</v>
      </c>
      <c r="L2202" s="1151">
        <v>12</v>
      </c>
      <c r="M2202" s="1164">
        <v>20400</v>
      </c>
      <c r="N2202" s="1151">
        <v>1</v>
      </c>
      <c r="O2202" s="1152">
        <v>6</v>
      </c>
      <c r="P2202" s="1180">
        <v>10200</v>
      </c>
    </row>
    <row r="2203" spans="1:16" x14ac:dyDescent="0.2">
      <c r="A2203" s="1179" t="s">
        <v>3949</v>
      </c>
      <c r="B2203" s="1149" t="s">
        <v>13070</v>
      </c>
      <c r="C2203" s="1149" t="s">
        <v>65</v>
      </c>
      <c r="D2203" s="1150" t="s">
        <v>9621</v>
      </c>
      <c r="E2203" s="1164">
        <v>2500</v>
      </c>
      <c r="F2203" s="1151" t="s">
        <v>9622</v>
      </c>
      <c r="G2203" s="759" t="s">
        <v>9623</v>
      </c>
      <c r="H2203" s="1021" t="s">
        <v>7047</v>
      </c>
      <c r="I2203" s="1021" t="s">
        <v>4274</v>
      </c>
      <c r="J2203" s="1150" t="s">
        <v>4314</v>
      </c>
      <c r="K2203" s="1152">
        <v>2</v>
      </c>
      <c r="L2203" s="1151">
        <v>12</v>
      </c>
      <c r="M2203" s="1164">
        <v>30000</v>
      </c>
      <c r="N2203" s="1151">
        <v>1</v>
      </c>
      <c r="O2203" s="1152">
        <v>6</v>
      </c>
      <c r="P2203" s="1180">
        <v>13583.33</v>
      </c>
    </row>
    <row r="2204" spans="1:16" x14ac:dyDescent="0.2">
      <c r="A2204" s="1179" t="s">
        <v>3949</v>
      </c>
      <c r="B2204" s="1149" t="s">
        <v>13070</v>
      </c>
      <c r="C2204" s="1149" t="s">
        <v>65</v>
      </c>
      <c r="D2204" s="1150" t="s">
        <v>7026</v>
      </c>
      <c r="E2204" s="1164">
        <v>1600</v>
      </c>
      <c r="F2204" s="1151" t="s">
        <v>9624</v>
      </c>
      <c r="G2204" s="759" t="s">
        <v>9625</v>
      </c>
      <c r="H2204" s="1021" t="s">
        <v>22</v>
      </c>
      <c r="I2204" s="1021" t="s">
        <v>22</v>
      </c>
      <c r="J2204" s="1150" t="s">
        <v>22</v>
      </c>
      <c r="K2204" s="1152">
        <v>2</v>
      </c>
      <c r="L2204" s="1151">
        <v>12</v>
      </c>
      <c r="M2204" s="1164">
        <v>19200</v>
      </c>
      <c r="N2204" s="1151">
        <v>1</v>
      </c>
      <c r="O2204" s="1152">
        <v>6</v>
      </c>
      <c r="P2204" s="1180">
        <v>9600</v>
      </c>
    </row>
    <row r="2205" spans="1:16" x14ac:dyDescent="0.2">
      <c r="A2205" s="1179" t="s">
        <v>3949</v>
      </c>
      <c r="B2205" s="1149" t="s">
        <v>13070</v>
      </c>
      <c r="C2205" s="1149" t="s">
        <v>65</v>
      </c>
      <c r="D2205" s="1150" t="s">
        <v>7053</v>
      </c>
      <c r="E2205" s="1164">
        <v>1700</v>
      </c>
      <c r="F2205" s="1151" t="s">
        <v>9626</v>
      </c>
      <c r="G2205" s="759" t="s">
        <v>9627</v>
      </c>
      <c r="H2205" s="1021" t="s">
        <v>4267</v>
      </c>
      <c r="I2205" s="1021" t="s">
        <v>4287</v>
      </c>
      <c r="J2205" s="1150" t="s">
        <v>4267</v>
      </c>
      <c r="K2205" s="1152">
        <v>2</v>
      </c>
      <c r="L2205" s="1151">
        <v>12</v>
      </c>
      <c r="M2205" s="1164">
        <v>20400</v>
      </c>
      <c r="N2205" s="1151">
        <v>1</v>
      </c>
      <c r="O2205" s="1152">
        <v>6</v>
      </c>
      <c r="P2205" s="1180">
        <v>10200</v>
      </c>
    </row>
    <row r="2206" spans="1:16" ht="22.5" x14ac:dyDescent="0.2">
      <c r="A2206" s="1179" t="s">
        <v>3949</v>
      </c>
      <c r="B2206" s="1149" t="s">
        <v>13070</v>
      </c>
      <c r="C2206" s="1149" t="s">
        <v>65</v>
      </c>
      <c r="D2206" s="1150" t="s">
        <v>7013</v>
      </c>
      <c r="E2206" s="1164">
        <v>1700</v>
      </c>
      <c r="F2206" s="1151" t="s">
        <v>9628</v>
      </c>
      <c r="G2206" s="759" t="s">
        <v>9629</v>
      </c>
      <c r="H2206" s="1021" t="s">
        <v>7047</v>
      </c>
      <c r="I2206" s="1021" t="s">
        <v>4287</v>
      </c>
      <c r="J2206" s="1150" t="s">
        <v>9630</v>
      </c>
      <c r="K2206" s="1152">
        <v>2</v>
      </c>
      <c r="L2206" s="1151">
        <v>12</v>
      </c>
      <c r="M2206" s="1164">
        <v>20400</v>
      </c>
      <c r="N2206" s="1151">
        <v>1</v>
      </c>
      <c r="O2206" s="1152">
        <v>6</v>
      </c>
      <c r="P2206" s="1180">
        <v>10200</v>
      </c>
    </row>
    <row r="2207" spans="1:16" ht="33.75" x14ac:dyDescent="0.2">
      <c r="A2207" s="1179" t="s">
        <v>3949</v>
      </c>
      <c r="B2207" s="1149" t="s">
        <v>13070</v>
      </c>
      <c r="C2207" s="1149" t="s">
        <v>65</v>
      </c>
      <c r="D2207" s="1150" t="s">
        <v>7013</v>
      </c>
      <c r="E2207" s="1164">
        <v>1700</v>
      </c>
      <c r="F2207" s="1151" t="s">
        <v>9631</v>
      </c>
      <c r="G2207" s="759" t="s">
        <v>9632</v>
      </c>
      <c r="H2207" s="1021" t="s">
        <v>7116</v>
      </c>
      <c r="I2207" s="1021" t="s">
        <v>4287</v>
      </c>
      <c r="J2207" s="1150" t="s">
        <v>9633</v>
      </c>
      <c r="K2207" s="1152">
        <v>2</v>
      </c>
      <c r="L2207" s="1151">
        <v>12</v>
      </c>
      <c r="M2207" s="1164">
        <v>20400</v>
      </c>
      <c r="N2207" s="1151">
        <v>1</v>
      </c>
      <c r="O2207" s="1152">
        <v>6</v>
      </c>
      <c r="P2207" s="1180">
        <v>10200</v>
      </c>
    </row>
    <row r="2208" spans="1:16" ht="22.5" x14ac:dyDescent="0.2">
      <c r="A2208" s="1179" t="s">
        <v>3949</v>
      </c>
      <c r="B2208" s="1149" t="s">
        <v>13070</v>
      </c>
      <c r="C2208" s="1149" t="s">
        <v>65</v>
      </c>
      <c r="D2208" s="1150" t="s">
        <v>7085</v>
      </c>
      <c r="E2208" s="1164">
        <v>1600</v>
      </c>
      <c r="F2208" s="1151" t="s">
        <v>9634</v>
      </c>
      <c r="G2208" s="759" t="s">
        <v>9635</v>
      </c>
      <c r="H2208" s="1021" t="s">
        <v>5073</v>
      </c>
      <c r="I2208" s="1021" t="s">
        <v>7025</v>
      </c>
      <c r="J2208" s="1150" t="s">
        <v>5073</v>
      </c>
      <c r="K2208" s="1152">
        <v>2</v>
      </c>
      <c r="L2208" s="1151">
        <v>12</v>
      </c>
      <c r="M2208" s="1164">
        <v>19200</v>
      </c>
      <c r="N2208" s="1151">
        <v>1</v>
      </c>
      <c r="O2208" s="1152">
        <v>6</v>
      </c>
      <c r="P2208" s="1180">
        <v>9600</v>
      </c>
    </row>
    <row r="2209" spans="1:16" x14ac:dyDescent="0.2">
      <c r="A2209" s="1179" t="s">
        <v>3949</v>
      </c>
      <c r="B2209" s="1149" t="s">
        <v>13070</v>
      </c>
      <c r="C2209" s="1149" t="s">
        <v>65</v>
      </c>
      <c r="D2209" s="1150" t="s">
        <v>7094</v>
      </c>
      <c r="E2209" s="1164">
        <v>1700</v>
      </c>
      <c r="F2209" s="1151" t="s">
        <v>9636</v>
      </c>
      <c r="G2209" s="759" t="s">
        <v>9637</v>
      </c>
      <c r="H2209" s="1021" t="s">
        <v>7091</v>
      </c>
      <c r="I2209" s="1021" t="s">
        <v>7233</v>
      </c>
      <c r="J2209" s="1150" t="s">
        <v>7091</v>
      </c>
      <c r="K2209" s="1152">
        <v>4</v>
      </c>
      <c r="L2209" s="1151">
        <v>12</v>
      </c>
      <c r="M2209" s="1164">
        <v>20400</v>
      </c>
      <c r="N2209" s="1151">
        <v>1</v>
      </c>
      <c r="O2209" s="1152">
        <v>6</v>
      </c>
      <c r="P2209" s="1180">
        <v>10200</v>
      </c>
    </row>
    <row r="2210" spans="1:16" x14ac:dyDescent="0.2">
      <c r="A2210" s="1179" t="s">
        <v>3949</v>
      </c>
      <c r="B2210" s="1149" t="s">
        <v>13070</v>
      </c>
      <c r="C2210" s="1149" t="s">
        <v>65</v>
      </c>
      <c r="D2210" s="1150" t="s">
        <v>9638</v>
      </c>
      <c r="E2210" s="1164">
        <v>2100</v>
      </c>
      <c r="F2210" s="1151" t="s">
        <v>9639</v>
      </c>
      <c r="G2210" s="759" t="s">
        <v>9640</v>
      </c>
      <c r="H2210" s="1021" t="s">
        <v>4211</v>
      </c>
      <c r="I2210" s="1021" t="s">
        <v>4274</v>
      </c>
      <c r="J2210" s="1150" t="s">
        <v>4211</v>
      </c>
      <c r="K2210" s="1152">
        <v>4</v>
      </c>
      <c r="L2210" s="1151">
        <v>12</v>
      </c>
      <c r="M2210" s="1164">
        <v>25200</v>
      </c>
      <c r="N2210" s="1151"/>
      <c r="O2210" s="1152"/>
      <c r="P2210" s="1180"/>
    </row>
    <row r="2211" spans="1:16" ht="22.5" x14ac:dyDescent="0.2">
      <c r="A2211" s="1179" t="s">
        <v>3949</v>
      </c>
      <c r="B2211" s="1149" t="s">
        <v>13070</v>
      </c>
      <c r="C2211" s="1149" t="s">
        <v>65</v>
      </c>
      <c r="D2211" s="1150" t="s">
        <v>7013</v>
      </c>
      <c r="E2211" s="1164">
        <v>1700</v>
      </c>
      <c r="F2211" s="1151" t="s">
        <v>9641</v>
      </c>
      <c r="G2211" s="759" t="s">
        <v>9642</v>
      </c>
      <c r="H2211" s="1021" t="s">
        <v>4514</v>
      </c>
      <c r="I2211" s="1021" t="s">
        <v>7159</v>
      </c>
      <c r="J2211" s="1150" t="s">
        <v>4514</v>
      </c>
      <c r="K2211" s="1152">
        <v>2</v>
      </c>
      <c r="L2211" s="1151">
        <v>12</v>
      </c>
      <c r="M2211" s="1164">
        <v>20400</v>
      </c>
      <c r="N2211" s="1151">
        <v>1</v>
      </c>
      <c r="O2211" s="1152">
        <v>6</v>
      </c>
      <c r="P2211" s="1180">
        <v>10200</v>
      </c>
    </row>
    <row r="2212" spans="1:16" x14ac:dyDescent="0.2">
      <c r="A2212" s="1179" t="s">
        <v>3949</v>
      </c>
      <c r="B2212" s="1149" t="s">
        <v>13070</v>
      </c>
      <c r="C2212" s="1149" t="s">
        <v>65</v>
      </c>
      <c r="D2212" s="1150" t="s">
        <v>7094</v>
      </c>
      <c r="E2212" s="1164">
        <v>1700</v>
      </c>
      <c r="F2212" s="1151" t="s">
        <v>9643</v>
      </c>
      <c r="G2212" s="759" t="s">
        <v>9644</v>
      </c>
      <c r="H2212" s="1021" t="s">
        <v>6050</v>
      </c>
      <c r="I2212" s="1021" t="s">
        <v>4287</v>
      </c>
      <c r="J2212" s="1150" t="s">
        <v>6050</v>
      </c>
      <c r="K2212" s="1152">
        <v>4</v>
      </c>
      <c r="L2212" s="1151">
        <v>12</v>
      </c>
      <c r="M2212" s="1164">
        <v>20400</v>
      </c>
      <c r="N2212" s="1151"/>
      <c r="O2212" s="1152"/>
      <c r="P2212" s="1180"/>
    </row>
    <row r="2213" spans="1:16" x14ac:dyDescent="0.2">
      <c r="A2213" s="1179" t="s">
        <v>3949</v>
      </c>
      <c r="B2213" s="1149" t="s">
        <v>13070</v>
      </c>
      <c r="C2213" s="1149" t="s">
        <v>65</v>
      </c>
      <c r="D2213" s="1150" t="s">
        <v>8274</v>
      </c>
      <c r="E2213" s="1164">
        <v>2500</v>
      </c>
      <c r="F2213" s="1151" t="s">
        <v>9645</v>
      </c>
      <c r="G2213" s="759" t="s">
        <v>9646</v>
      </c>
      <c r="H2213" s="1021" t="s">
        <v>4239</v>
      </c>
      <c r="I2213" s="1021" t="s">
        <v>4274</v>
      </c>
      <c r="J2213" s="1150" t="s">
        <v>4235</v>
      </c>
      <c r="K2213" s="1152">
        <v>2</v>
      </c>
      <c r="L2213" s="1151">
        <v>12</v>
      </c>
      <c r="M2213" s="1164">
        <v>30000</v>
      </c>
      <c r="N2213" s="1151">
        <v>1</v>
      </c>
      <c r="O2213" s="1152">
        <v>6</v>
      </c>
      <c r="P2213" s="1180">
        <v>15000</v>
      </c>
    </row>
    <row r="2214" spans="1:16" ht="22.5" x14ac:dyDescent="0.2">
      <c r="A2214" s="1179" t="s">
        <v>3949</v>
      </c>
      <c r="B2214" s="1149" t="s">
        <v>13070</v>
      </c>
      <c r="C2214" s="1149" t="s">
        <v>65</v>
      </c>
      <c r="D2214" s="1150" t="s">
        <v>7250</v>
      </c>
      <c r="E2214" s="1164">
        <v>3000</v>
      </c>
      <c r="F2214" s="1151" t="s">
        <v>9647</v>
      </c>
      <c r="G2214" s="759" t="s">
        <v>9648</v>
      </c>
      <c r="H2214" s="1021" t="s">
        <v>7253</v>
      </c>
      <c r="I2214" s="1021" t="s">
        <v>4274</v>
      </c>
      <c r="J2214" s="1150" t="s">
        <v>7253</v>
      </c>
      <c r="K2214" s="1152">
        <v>2</v>
      </c>
      <c r="L2214" s="1151">
        <v>12</v>
      </c>
      <c r="M2214" s="1164">
        <v>36000</v>
      </c>
      <c r="N2214" s="1151">
        <v>1</v>
      </c>
      <c r="O2214" s="1152">
        <v>6</v>
      </c>
      <c r="P2214" s="1180">
        <v>18000</v>
      </c>
    </row>
    <row r="2215" spans="1:16" ht="22.5" x14ac:dyDescent="0.2">
      <c r="A2215" s="1179" t="s">
        <v>3949</v>
      </c>
      <c r="B2215" s="1149" t="s">
        <v>13070</v>
      </c>
      <c r="C2215" s="1149" t="s">
        <v>65</v>
      </c>
      <c r="D2215" s="1150" t="s">
        <v>7217</v>
      </c>
      <c r="E2215" s="1164">
        <v>1600</v>
      </c>
      <c r="F2215" s="1151" t="s">
        <v>9649</v>
      </c>
      <c r="G2215" s="759" t="s">
        <v>9650</v>
      </c>
      <c r="H2215" s="1021" t="s">
        <v>4470</v>
      </c>
      <c r="I2215" s="1021" t="s">
        <v>4287</v>
      </c>
      <c r="J2215" s="1150" t="s">
        <v>4470</v>
      </c>
      <c r="K2215" s="1152">
        <v>2</v>
      </c>
      <c r="L2215" s="1151">
        <v>12</v>
      </c>
      <c r="M2215" s="1164">
        <v>19200</v>
      </c>
      <c r="N2215" s="1151">
        <v>1</v>
      </c>
      <c r="O2215" s="1152">
        <v>6</v>
      </c>
      <c r="P2215" s="1180">
        <v>9600</v>
      </c>
    </row>
    <row r="2216" spans="1:16" ht="22.5" x14ac:dyDescent="0.2">
      <c r="A2216" s="1179" t="s">
        <v>3949</v>
      </c>
      <c r="B2216" s="1149" t="s">
        <v>13070</v>
      </c>
      <c r="C2216" s="1149" t="s">
        <v>65</v>
      </c>
      <c r="D2216" s="1150" t="s">
        <v>8996</v>
      </c>
      <c r="E2216" s="1164">
        <v>1700</v>
      </c>
      <c r="F2216" s="1151" t="s">
        <v>9651</v>
      </c>
      <c r="G2216" s="759" t="s">
        <v>9652</v>
      </c>
      <c r="H2216" s="1021" t="s">
        <v>7681</v>
      </c>
      <c r="I2216" s="1021" t="s">
        <v>7074</v>
      </c>
      <c r="J2216" s="1150" t="s">
        <v>9653</v>
      </c>
      <c r="K2216" s="1152">
        <v>1</v>
      </c>
      <c r="L2216" s="1151">
        <v>2</v>
      </c>
      <c r="M2216" s="1164">
        <v>1870</v>
      </c>
      <c r="N2216" s="1151"/>
      <c r="O2216" s="1152"/>
      <c r="P2216" s="1180"/>
    </row>
    <row r="2217" spans="1:16" x14ac:dyDescent="0.2">
      <c r="A2217" s="1179" t="s">
        <v>3949</v>
      </c>
      <c r="B2217" s="1149" t="s">
        <v>13070</v>
      </c>
      <c r="C2217" s="1149" t="s">
        <v>65</v>
      </c>
      <c r="D2217" s="1150" t="s">
        <v>7136</v>
      </c>
      <c r="E2217" s="1164">
        <v>1600</v>
      </c>
      <c r="F2217" s="1151" t="s">
        <v>9654</v>
      </c>
      <c r="G2217" s="759" t="s">
        <v>9655</v>
      </c>
      <c r="H2217" s="1021" t="s">
        <v>22</v>
      </c>
      <c r="I2217" s="1021" t="s">
        <v>22</v>
      </c>
      <c r="J2217" s="1150" t="s">
        <v>22</v>
      </c>
      <c r="K2217" s="1152">
        <v>2</v>
      </c>
      <c r="L2217" s="1151">
        <v>5</v>
      </c>
      <c r="M2217" s="1164">
        <v>8000</v>
      </c>
      <c r="N2217" s="1151"/>
      <c r="O2217" s="1152"/>
      <c r="P2217" s="1180"/>
    </row>
    <row r="2218" spans="1:16" x14ac:dyDescent="0.2">
      <c r="A2218" s="1179" t="s">
        <v>3949</v>
      </c>
      <c r="B2218" s="1149" t="s">
        <v>13070</v>
      </c>
      <c r="C2218" s="1149" t="s">
        <v>65</v>
      </c>
      <c r="D2218" s="1150" t="s">
        <v>9206</v>
      </c>
      <c r="E2218" s="1164">
        <v>2900</v>
      </c>
      <c r="F2218" s="1151" t="s">
        <v>9656</v>
      </c>
      <c r="G2218" s="759" t="s">
        <v>9657</v>
      </c>
      <c r="H2218" s="1021" t="s">
        <v>4914</v>
      </c>
      <c r="I2218" s="1021" t="s">
        <v>7025</v>
      </c>
      <c r="J2218" s="1150" t="s">
        <v>4914</v>
      </c>
      <c r="K2218" s="1152">
        <v>2</v>
      </c>
      <c r="L2218" s="1151">
        <v>12</v>
      </c>
      <c r="M2218" s="1164">
        <v>34800</v>
      </c>
      <c r="N2218" s="1151">
        <v>1</v>
      </c>
      <c r="O2218" s="1152">
        <v>6</v>
      </c>
      <c r="P2218" s="1180">
        <v>17400</v>
      </c>
    </row>
    <row r="2219" spans="1:16" ht="22.5" x14ac:dyDescent="0.2">
      <c r="A2219" s="1179" t="s">
        <v>3949</v>
      </c>
      <c r="B2219" s="1149" t="s">
        <v>13070</v>
      </c>
      <c r="C2219" s="1149" t="s">
        <v>65</v>
      </c>
      <c r="D2219" s="1150" t="s">
        <v>9658</v>
      </c>
      <c r="E2219" s="1164">
        <v>1850</v>
      </c>
      <c r="F2219" s="1151" t="s">
        <v>9659</v>
      </c>
      <c r="G2219" s="759" t="s">
        <v>9660</v>
      </c>
      <c r="H2219" s="1021" t="s">
        <v>4470</v>
      </c>
      <c r="I2219" s="1021" t="s">
        <v>7233</v>
      </c>
      <c r="J2219" s="1150" t="s">
        <v>4470</v>
      </c>
      <c r="K2219" s="1152">
        <v>2</v>
      </c>
      <c r="L2219" s="1151">
        <v>12</v>
      </c>
      <c r="M2219" s="1164">
        <v>22200</v>
      </c>
      <c r="N2219" s="1151">
        <v>1</v>
      </c>
      <c r="O2219" s="1152">
        <v>6</v>
      </c>
      <c r="P2219" s="1180">
        <v>11100</v>
      </c>
    </row>
    <row r="2220" spans="1:16" x14ac:dyDescent="0.2">
      <c r="A2220" s="1179" t="s">
        <v>3949</v>
      </c>
      <c r="B2220" s="1149" t="s">
        <v>13070</v>
      </c>
      <c r="C2220" s="1149" t="s">
        <v>65</v>
      </c>
      <c r="D2220" s="1150" t="s">
        <v>7058</v>
      </c>
      <c r="E2220" s="1164">
        <v>1900</v>
      </c>
      <c r="F2220" s="1151" t="s">
        <v>9661</v>
      </c>
      <c r="G2220" s="759" t="s">
        <v>9662</v>
      </c>
      <c r="H2220" s="1021" t="s">
        <v>4216</v>
      </c>
      <c r="I2220" s="1021" t="s">
        <v>4287</v>
      </c>
      <c r="J2220" s="1150" t="s">
        <v>4211</v>
      </c>
      <c r="K2220" s="1152">
        <v>2</v>
      </c>
      <c r="L2220" s="1151">
        <v>12</v>
      </c>
      <c r="M2220" s="1164">
        <v>22800</v>
      </c>
      <c r="N2220" s="1151">
        <v>1</v>
      </c>
      <c r="O2220" s="1152">
        <v>6</v>
      </c>
      <c r="P2220" s="1180">
        <v>11400</v>
      </c>
    </row>
    <row r="2221" spans="1:16" ht="33.75" x14ac:dyDescent="0.2">
      <c r="A2221" s="1179" t="s">
        <v>3949</v>
      </c>
      <c r="B2221" s="1149" t="s">
        <v>13070</v>
      </c>
      <c r="C2221" s="1149" t="s">
        <v>65</v>
      </c>
      <c r="D2221" s="1150" t="s">
        <v>7788</v>
      </c>
      <c r="E2221" s="1164">
        <v>1800</v>
      </c>
      <c r="F2221" s="1151" t="s">
        <v>9663</v>
      </c>
      <c r="G2221" s="759" t="s">
        <v>9664</v>
      </c>
      <c r="H2221" s="1021" t="s">
        <v>7485</v>
      </c>
      <c r="I2221" s="1021" t="s">
        <v>7025</v>
      </c>
      <c r="J2221" s="1150" t="s">
        <v>9665</v>
      </c>
      <c r="K2221" s="1152">
        <v>2</v>
      </c>
      <c r="L2221" s="1151">
        <v>12</v>
      </c>
      <c r="M2221" s="1164">
        <v>21600</v>
      </c>
      <c r="N2221" s="1151">
        <v>1</v>
      </c>
      <c r="O2221" s="1152">
        <v>6</v>
      </c>
      <c r="P2221" s="1180">
        <v>10800</v>
      </c>
    </row>
    <row r="2222" spans="1:16" ht="22.5" x14ac:dyDescent="0.2">
      <c r="A2222" s="1179" t="s">
        <v>3949</v>
      </c>
      <c r="B2222" s="1149" t="s">
        <v>13070</v>
      </c>
      <c r="C2222" s="1149" t="s">
        <v>65</v>
      </c>
      <c r="D2222" s="1150" t="s">
        <v>7013</v>
      </c>
      <c r="E2222" s="1164">
        <v>1700</v>
      </c>
      <c r="F2222" s="1151" t="s">
        <v>9666</v>
      </c>
      <c r="G2222" s="759" t="s">
        <v>9667</v>
      </c>
      <c r="H2222" s="1021" t="s">
        <v>7642</v>
      </c>
      <c r="I2222" s="1021" t="s">
        <v>4287</v>
      </c>
      <c r="J2222" s="1150" t="s">
        <v>6050</v>
      </c>
      <c r="K2222" s="1152">
        <v>1</v>
      </c>
      <c r="L2222" s="1151">
        <v>1</v>
      </c>
      <c r="M2222" s="1164">
        <v>1700</v>
      </c>
      <c r="N2222" s="1151"/>
      <c r="O2222" s="1152"/>
      <c r="P2222" s="1180"/>
    </row>
    <row r="2223" spans="1:16" x14ac:dyDescent="0.2">
      <c r="A2223" s="1179" t="s">
        <v>3949</v>
      </c>
      <c r="B2223" s="1149" t="s">
        <v>13070</v>
      </c>
      <c r="C2223" s="1149" t="s">
        <v>65</v>
      </c>
      <c r="D2223" s="1150" t="s">
        <v>7339</v>
      </c>
      <c r="E2223" s="1164">
        <v>2100</v>
      </c>
      <c r="F2223" s="1151" t="s">
        <v>9668</v>
      </c>
      <c r="G2223" s="759" t="s">
        <v>9669</v>
      </c>
      <c r="H2223" s="1021" t="s">
        <v>4239</v>
      </c>
      <c r="I2223" s="1021" t="s">
        <v>4287</v>
      </c>
      <c r="J2223" s="1150" t="s">
        <v>4235</v>
      </c>
      <c r="K2223" s="1152">
        <v>2</v>
      </c>
      <c r="L2223" s="1151">
        <v>12</v>
      </c>
      <c r="M2223" s="1164">
        <v>25200</v>
      </c>
      <c r="N2223" s="1151">
        <v>1</v>
      </c>
      <c r="O2223" s="1152">
        <v>6</v>
      </c>
      <c r="P2223" s="1180">
        <v>12600</v>
      </c>
    </row>
    <row r="2224" spans="1:16" x14ac:dyDescent="0.2">
      <c r="A2224" s="1179" t="s">
        <v>3949</v>
      </c>
      <c r="B2224" s="1149" t="s">
        <v>13070</v>
      </c>
      <c r="C2224" s="1149" t="s">
        <v>65</v>
      </c>
      <c r="D2224" s="1150" t="s">
        <v>7013</v>
      </c>
      <c r="E2224" s="1164">
        <v>1700</v>
      </c>
      <c r="F2224" s="1151" t="s">
        <v>9670</v>
      </c>
      <c r="G2224" s="759" t="s">
        <v>9671</v>
      </c>
      <c r="H2224" s="1021" t="s">
        <v>4197</v>
      </c>
      <c r="I2224" s="1021" t="s">
        <v>4197</v>
      </c>
      <c r="J2224" s="1150" t="s">
        <v>4197</v>
      </c>
      <c r="K2224" s="1152">
        <v>1</v>
      </c>
      <c r="L2224" s="1151">
        <v>4</v>
      </c>
      <c r="M2224" s="1164">
        <v>5043.33</v>
      </c>
      <c r="N2224" s="1151">
        <v>1</v>
      </c>
      <c r="O2224" s="1152">
        <v>6</v>
      </c>
      <c r="P2224" s="1180">
        <v>10200</v>
      </c>
    </row>
    <row r="2225" spans="1:16" x14ac:dyDescent="0.2">
      <c r="A2225" s="1179" t="s">
        <v>3949</v>
      </c>
      <c r="B2225" s="1149" t="s">
        <v>13070</v>
      </c>
      <c r="C2225" s="1149" t="s">
        <v>65</v>
      </c>
      <c r="D2225" s="1150" t="s">
        <v>7048</v>
      </c>
      <c r="E2225" s="1164">
        <v>1900</v>
      </c>
      <c r="F2225" s="1151" t="s">
        <v>9672</v>
      </c>
      <c r="G2225" s="759" t="s">
        <v>9673</v>
      </c>
      <c r="H2225" s="1021" t="s">
        <v>7247</v>
      </c>
      <c r="I2225" s="1021" t="s">
        <v>4287</v>
      </c>
      <c r="J2225" s="1150" t="s">
        <v>8012</v>
      </c>
      <c r="K2225" s="1152">
        <v>4</v>
      </c>
      <c r="L2225" s="1151">
        <v>12</v>
      </c>
      <c r="M2225" s="1164">
        <v>22800</v>
      </c>
      <c r="N2225" s="1151">
        <v>1</v>
      </c>
      <c r="O2225" s="1152">
        <v>6</v>
      </c>
      <c r="P2225" s="1180">
        <v>11400</v>
      </c>
    </row>
    <row r="2226" spans="1:16" x14ac:dyDescent="0.2">
      <c r="A2226" s="1179" t="s">
        <v>3949</v>
      </c>
      <c r="B2226" s="1149" t="s">
        <v>13070</v>
      </c>
      <c r="C2226" s="1149" t="s">
        <v>65</v>
      </c>
      <c r="D2226" s="1150" t="s">
        <v>7026</v>
      </c>
      <c r="E2226" s="1164">
        <v>1600</v>
      </c>
      <c r="F2226" s="1151" t="s">
        <v>9674</v>
      </c>
      <c r="G2226" s="759" t="s">
        <v>9675</v>
      </c>
      <c r="H2226" s="1021" t="s">
        <v>22</v>
      </c>
      <c r="I2226" s="1021" t="s">
        <v>22</v>
      </c>
      <c r="J2226" s="1150" t="s">
        <v>22</v>
      </c>
      <c r="K2226" s="1152">
        <v>2</v>
      </c>
      <c r="L2226" s="1151">
        <v>12</v>
      </c>
      <c r="M2226" s="1164">
        <v>19200</v>
      </c>
      <c r="N2226" s="1151">
        <v>1</v>
      </c>
      <c r="O2226" s="1152">
        <v>6</v>
      </c>
      <c r="P2226" s="1180">
        <v>9600</v>
      </c>
    </row>
    <row r="2227" spans="1:16" ht="22.5" x14ac:dyDescent="0.2">
      <c r="A2227" s="1179" t="s">
        <v>3949</v>
      </c>
      <c r="B2227" s="1149" t="s">
        <v>13070</v>
      </c>
      <c r="C2227" s="1149" t="s">
        <v>65</v>
      </c>
      <c r="D2227" s="1150" t="s">
        <v>8434</v>
      </c>
      <c r="E2227" s="1164">
        <v>2500</v>
      </c>
      <c r="F2227" s="1151" t="s">
        <v>9676</v>
      </c>
      <c r="G2227" s="759" t="s">
        <v>9677</v>
      </c>
      <c r="H2227" s="1021" t="s">
        <v>5073</v>
      </c>
      <c r="I2227" s="1021" t="s">
        <v>7159</v>
      </c>
      <c r="J2227" s="1150" t="s">
        <v>5073</v>
      </c>
      <c r="K2227" s="1152">
        <v>2</v>
      </c>
      <c r="L2227" s="1151">
        <v>12</v>
      </c>
      <c r="M2227" s="1164">
        <v>30000</v>
      </c>
      <c r="N2227" s="1151">
        <v>1</v>
      </c>
      <c r="O2227" s="1152">
        <v>6</v>
      </c>
      <c r="P2227" s="1180">
        <v>15000</v>
      </c>
    </row>
    <row r="2228" spans="1:16" ht="22.5" x14ac:dyDescent="0.2">
      <c r="A2228" s="1179" t="s">
        <v>3949</v>
      </c>
      <c r="B2228" s="1149" t="s">
        <v>13070</v>
      </c>
      <c r="C2228" s="1149" t="s">
        <v>65</v>
      </c>
      <c r="D2228" s="1150" t="s">
        <v>7441</v>
      </c>
      <c r="E2228" s="1164">
        <v>1900</v>
      </c>
      <c r="F2228" s="1151" t="s">
        <v>9678</v>
      </c>
      <c r="G2228" s="759" t="s">
        <v>9679</v>
      </c>
      <c r="H2228" s="1021" t="s">
        <v>4239</v>
      </c>
      <c r="I2228" s="1021" t="s">
        <v>4287</v>
      </c>
      <c r="J2228" s="1150" t="s">
        <v>4235</v>
      </c>
      <c r="K2228" s="1152">
        <v>2</v>
      </c>
      <c r="L2228" s="1151">
        <v>12</v>
      </c>
      <c r="M2228" s="1164">
        <v>22800</v>
      </c>
      <c r="N2228" s="1151">
        <v>1</v>
      </c>
      <c r="O2228" s="1152">
        <v>6</v>
      </c>
      <c r="P2228" s="1180">
        <v>11400</v>
      </c>
    </row>
    <row r="2229" spans="1:16" x14ac:dyDescent="0.2">
      <c r="A2229" s="1179" t="s">
        <v>3949</v>
      </c>
      <c r="B2229" s="1149" t="s">
        <v>13070</v>
      </c>
      <c r="C2229" s="1149" t="s">
        <v>65</v>
      </c>
      <c r="D2229" s="1150" t="s">
        <v>7451</v>
      </c>
      <c r="E2229" s="1164">
        <v>3100</v>
      </c>
      <c r="F2229" s="1151" t="s">
        <v>9680</v>
      </c>
      <c r="G2229" s="759" t="s">
        <v>9681</v>
      </c>
      <c r="H2229" s="1021" t="s">
        <v>4914</v>
      </c>
      <c r="I2229" s="1021" t="s">
        <v>4274</v>
      </c>
      <c r="J2229" s="1150" t="s">
        <v>4914</v>
      </c>
      <c r="K2229" s="1152">
        <v>2</v>
      </c>
      <c r="L2229" s="1151">
        <v>12</v>
      </c>
      <c r="M2229" s="1164">
        <v>37200</v>
      </c>
      <c r="N2229" s="1151">
        <v>1</v>
      </c>
      <c r="O2229" s="1152">
        <v>6</v>
      </c>
      <c r="P2229" s="1180">
        <v>18600</v>
      </c>
    </row>
    <row r="2230" spans="1:16" x14ac:dyDescent="0.2">
      <c r="A2230" s="1179" t="s">
        <v>3949</v>
      </c>
      <c r="B2230" s="1149" t="s">
        <v>13070</v>
      </c>
      <c r="C2230" s="1149" t="s">
        <v>65</v>
      </c>
      <c r="D2230" s="1150" t="s">
        <v>7053</v>
      </c>
      <c r="E2230" s="1164">
        <v>1700</v>
      </c>
      <c r="F2230" s="1151" t="s">
        <v>9682</v>
      </c>
      <c r="G2230" s="759" t="s">
        <v>9683</v>
      </c>
      <c r="H2230" s="1021" t="s">
        <v>4226</v>
      </c>
      <c r="I2230" s="1021" t="s">
        <v>4287</v>
      </c>
      <c r="J2230" s="1150" t="s">
        <v>4226</v>
      </c>
      <c r="K2230" s="1152">
        <v>4</v>
      </c>
      <c r="L2230" s="1151">
        <v>12</v>
      </c>
      <c r="M2230" s="1164">
        <v>20400</v>
      </c>
      <c r="N2230" s="1151">
        <v>1</v>
      </c>
      <c r="O2230" s="1152">
        <v>6</v>
      </c>
      <c r="P2230" s="1180">
        <v>10200</v>
      </c>
    </row>
    <row r="2231" spans="1:16" x14ac:dyDescent="0.2">
      <c r="A2231" s="1179" t="s">
        <v>3949</v>
      </c>
      <c r="B2231" s="1149" t="s">
        <v>13070</v>
      </c>
      <c r="C2231" s="1149" t="s">
        <v>65</v>
      </c>
      <c r="D2231" s="1150" t="s">
        <v>7459</v>
      </c>
      <c r="E2231" s="1164">
        <v>2500</v>
      </c>
      <c r="F2231" s="1151" t="s">
        <v>9684</v>
      </c>
      <c r="G2231" s="759" t="s">
        <v>9685</v>
      </c>
      <c r="H2231" s="1021" t="s">
        <v>7247</v>
      </c>
      <c r="I2231" s="1021" t="s">
        <v>4274</v>
      </c>
      <c r="J2231" s="1150" t="s">
        <v>7247</v>
      </c>
      <c r="K2231" s="1152">
        <v>2</v>
      </c>
      <c r="L2231" s="1151">
        <v>12</v>
      </c>
      <c r="M2231" s="1164">
        <v>30000</v>
      </c>
      <c r="N2231" s="1151">
        <v>1</v>
      </c>
      <c r="O2231" s="1152">
        <v>6</v>
      </c>
      <c r="P2231" s="1180">
        <v>15000</v>
      </c>
    </row>
    <row r="2232" spans="1:16" x14ac:dyDescent="0.2">
      <c r="A2232" s="1179" t="s">
        <v>3949</v>
      </c>
      <c r="B2232" s="1149" t="s">
        <v>13070</v>
      </c>
      <c r="C2232" s="1149" t="s">
        <v>65</v>
      </c>
      <c r="D2232" s="1150" t="s">
        <v>7040</v>
      </c>
      <c r="E2232" s="1164">
        <v>2200</v>
      </c>
      <c r="F2232" s="1151" t="s">
        <v>9686</v>
      </c>
      <c r="G2232" s="759" t="s">
        <v>9687</v>
      </c>
      <c r="H2232" s="1021" t="s">
        <v>4735</v>
      </c>
      <c r="I2232" s="1021" t="s">
        <v>4274</v>
      </c>
      <c r="J2232" s="1150" t="s">
        <v>4211</v>
      </c>
      <c r="K2232" s="1152">
        <v>2</v>
      </c>
      <c r="L2232" s="1151">
        <v>12</v>
      </c>
      <c r="M2232" s="1164">
        <v>26400</v>
      </c>
      <c r="N2232" s="1151">
        <v>1</v>
      </c>
      <c r="O2232" s="1152">
        <v>6</v>
      </c>
      <c r="P2232" s="1180">
        <v>13200</v>
      </c>
    </row>
    <row r="2233" spans="1:16" x14ac:dyDescent="0.2">
      <c r="A2233" s="1179" t="s">
        <v>3949</v>
      </c>
      <c r="B2233" s="1149" t="s">
        <v>13070</v>
      </c>
      <c r="C2233" s="1149" t="s">
        <v>65</v>
      </c>
      <c r="D2233" s="1150" t="s">
        <v>7013</v>
      </c>
      <c r="E2233" s="1164">
        <v>1700</v>
      </c>
      <c r="F2233" s="1151" t="s">
        <v>9688</v>
      </c>
      <c r="G2233" s="759" t="s">
        <v>9689</v>
      </c>
      <c r="H2233" s="1021" t="s">
        <v>7413</v>
      </c>
      <c r="I2233" s="1021" t="s">
        <v>4274</v>
      </c>
      <c r="J2233" s="1150" t="s">
        <v>7465</v>
      </c>
      <c r="K2233" s="1152">
        <v>3</v>
      </c>
      <c r="L2233" s="1151">
        <v>9</v>
      </c>
      <c r="M2233" s="1164">
        <v>15300</v>
      </c>
      <c r="N2233" s="1151"/>
      <c r="O2233" s="1152"/>
      <c r="P2233" s="1180"/>
    </row>
    <row r="2234" spans="1:16" x14ac:dyDescent="0.2">
      <c r="A2234" s="1179" t="s">
        <v>3949</v>
      </c>
      <c r="B2234" s="1149" t="s">
        <v>13070</v>
      </c>
      <c r="C2234" s="1149" t="s">
        <v>65</v>
      </c>
      <c r="D2234" s="1150" t="s">
        <v>7400</v>
      </c>
      <c r="E2234" s="1164">
        <v>1850</v>
      </c>
      <c r="F2234" s="1151" t="s">
        <v>9690</v>
      </c>
      <c r="G2234" s="759" t="s">
        <v>9691</v>
      </c>
      <c r="H2234" s="1021" t="s">
        <v>4452</v>
      </c>
      <c r="I2234" s="1021" t="s">
        <v>7233</v>
      </c>
      <c r="J2234" s="1150" t="s">
        <v>7946</v>
      </c>
      <c r="K2234" s="1152">
        <v>2</v>
      </c>
      <c r="L2234" s="1151">
        <v>12</v>
      </c>
      <c r="M2234" s="1164">
        <v>22200</v>
      </c>
      <c r="N2234" s="1151">
        <v>1</v>
      </c>
      <c r="O2234" s="1152">
        <v>6</v>
      </c>
      <c r="P2234" s="1180">
        <v>11100</v>
      </c>
    </row>
    <row r="2235" spans="1:16" x14ac:dyDescent="0.2">
      <c r="A2235" s="1179" t="s">
        <v>3949</v>
      </c>
      <c r="B2235" s="1149" t="s">
        <v>13070</v>
      </c>
      <c r="C2235" s="1149" t="s">
        <v>65</v>
      </c>
      <c r="D2235" s="1150" t="s">
        <v>7339</v>
      </c>
      <c r="E2235" s="1164">
        <v>2100</v>
      </c>
      <c r="F2235" s="1151" t="s">
        <v>9692</v>
      </c>
      <c r="G2235" s="759" t="s">
        <v>9693</v>
      </c>
      <c r="H2235" s="1021" t="s">
        <v>4211</v>
      </c>
      <c r="I2235" s="1021" t="s">
        <v>4287</v>
      </c>
      <c r="J2235" s="1150" t="s">
        <v>4211</v>
      </c>
      <c r="K2235" s="1152">
        <v>2</v>
      </c>
      <c r="L2235" s="1151">
        <v>12</v>
      </c>
      <c r="M2235" s="1164">
        <v>25200</v>
      </c>
      <c r="N2235" s="1151">
        <v>1</v>
      </c>
      <c r="O2235" s="1152">
        <v>6</v>
      </c>
      <c r="P2235" s="1180">
        <v>12600</v>
      </c>
    </row>
    <row r="2236" spans="1:16" x14ac:dyDescent="0.2">
      <c r="A2236" s="1179" t="s">
        <v>3949</v>
      </c>
      <c r="B2236" s="1149" t="s">
        <v>13070</v>
      </c>
      <c r="C2236" s="1149" t="s">
        <v>65</v>
      </c>
      <c r="D2236" s="1150" t="s">
        <v>7228</v>
      </c>
      <c r="E2236" s="1164">
        <v>1900</v>
      </c>
      <c r="F2236" s="1151" t="s">
        <v>9694</v>
      </c>
      <c r="G2236" s="759" t="s">
        <v>9695</v>
      </c>
      <c r="H2236" s="1021" t="s">
        <v>4422</v>
      </c>
      <c r="I2236" s="1021" t="s">
        <v>4274</v>
      </c>
      <c r="J2236" s="1150" t="s">
        <v>4422</v>
      </c>
      <c r="K2236" s="1152">
        <v>2</v>
      </c>
      <c r="L2236" s="1151">
        <v>12</v>
      </c>
      <c r="M2236" s="1164">
        <v>22800</v>
      </c>
      <c r="N2236" s="1151">
        <v>1</v>
      </c>
      <c r="O2236" s="1152">
        <v>6</v>
      </c>
      <c r="P2236" s="1180">
        <v>11400</v>
      </c>
    </row>
    <row r="2237" spans="1:16" x14ac:dyDescent="0.2">
      <c r="A2237" s="1179" t="s">
        <v>3949</v>
      </c>
      <c r="B2237" s="1149" t="s">
        <v>13070</v>
      </c>
      <c r="C2237" s="1149" t="s">
        <v>65</v>
      </c>
      <c r="D2237" s="1150" t="s">
        <v>7228</v>
      </c>
      <c r="E2237" s="1164">
        <v>1900</v>
      </c>
      <c r="F2237" s="1151" t="s">
        <v>9696</v>
      </c>
      <c r="G2237" s="759" t="s">
        <v>9697</v>
      </c>
      <c r="H2237" s="1021" t="s">
        <v>4194</v>
      </c>
      <c r="I2237" s="1021" t="s">
        <v>7025</v>
      </c>
      <c r="J2237" s="1150" t="s">
        <v>4194</v>
      </c>
      <c r="K2237" s="1152">
        <v>2</v>
      </c>
      <c r="L2237" s="1151">
        <v>12</v>
      </c>
      <c r="M2237" s="1164">
        <v>18633.330000000002</v>
      </c>
      <c r="N2237" s="1151">
        <v>1</v>
      </c>
      <c r="O2237" s="1152">
        <v>6</v>
      </c>
      <c r="P2237" s="1180">
        <v>11400</v>
      </c>
    </row>
    <row r="2238" spans="1:16" x14ac:dyDescent="0.2">
      <c r="A2238" s="1179" t="s">
        <v>3949</v>
      </c>
      <c r="B2238" s="1149" t="s">
        <v>13070</v>
      </c>
      <c r="C2238" s="1149" t="s">
        <v>65</v>
      </c>
      <c r="D2238" s="1150" t="s">
        <v>7013</v>
      </c>
      <c r="E2238" s="1164">
        <v>1700</v>
      </c>
      <c r="F2238" s="1151" t="s">
        <v>9696</v>
      </c>
      <c r="G2238" s="759" t="s">
        <v>9697</v>
      </c>
      <c r="H2238" s="1021" t="s">
        <v>4194</v>
      </c>
      <c r="I2238" s="1021" t="s">
        <v>7025</v>
      </c>
      <c r="J2238" s="1150" t="s">
        <v>4194</v>
      </c>
      <c r="K2238" s="1152">
        <v>1</v>
      </c>
      <c r="L2238" s="1151">
        <v>2</v>
      </c>
      <c r="M2238" s="1164">
        <v>3400</v>
      </c>
      <c r="N2238" s="1151"/>
      <c r="O2238" s="1152"/>
      <c r="P2238" s="1180"/>
    </row>
    <row r="2239" spans="1:16" x14ac:dyDescent="0.2">
      <c r="A2239" s="1179" t="s">
        <v>3949</v>
      </c>
      <c r="B2239" s="1149" t="s">
        <v>13070</v>
      </c>
      <c r="C2239" s="1149" t="s">
        <v>65</v>
      </c>
      <c r="D2239" s="1150" t="s">
        <v>9698</v>
      </c>
      <c r="E2239" s="1164">
        <v>5000</v>
      </c>
      <c r="F2239" s="1151" t="s">
        <v>9699</v>
      </c>
      <c r="G2239" s="759" t="s">
        <v>9700</v>
      </c>
      <c r="H2239" s="1021" t="s">
        <v>4197</v>
      </c>
      <c r="I2239" s="1021" t="s">
        <v>4197</v>
      </c>
      <c r="J2239" s="1150" t="s">
        <v>4197</v>
      </c>
      <c r="K2239" s="1152">
        <v>1</v>
      </c>
      <c r="L2239" s="1151">
        <v>1</v>
      </c>
      <c r="M2239" s="1164">
        <v>4500</v>
      </c>
      <c r="N2239" s="1151">
        <v>1</v>
      </c>
      <c r="O2239" s="1152">
        <v>6</v>
      </c>
      <c r="P2239" s="1180">
        <v>30000</v>
      </c>
    </row>
    <row r="2240" spans="1:16" ht="22.5" x14ac:dyDescent="0.2">
      <c r="A2240" s="1179" t="s">
        <v>3949</v>
      </c>
      <c r="B2240" s="1149" t="s">
        <v>13070</v>
      </c>
      <c r="C2240" s="1149" t="s">
        <v>65</v>
      </c>
      <c r="D2240" s="1150" t="s">
        <v>7221</v>
      </c>
      <c r="E2240" s="1164">
        <v>1800</v>
      </c>
      <c r="F2240" s="1151" t="s">
        <v>9701</v>
      </c>
      <c r="G2240" s="759" t="s">
        <v>9702</v>
      </c>
      <c r="H2240" s="1021" t="s">
        <v>4470</v>
      </c>
      <c r="I2240" s="1021" t="s">
        <v>7159</v>
      </c>
      <c r="J2240" s="1150" t="s">
        <v>4470</v>
      </c>
      <c r="K2240" s="1152">
        <v>2</v>
      </c>
      <c r="L2240" s="1151">
        <v>12</v>
      </c>
      <c r="M2240" s="1164">
        <v>21600</v>
      </c>
      <c r="N2240" s="1151">
        <v>1</v>
      </c>
      <c r="O2240" s="1152">
        <v>6</v>
      </c>
      <c r="P2240" s="1180">
        <v>10800</v>
      </c>
    </row>
    <row r="2241" spans="1:16" x14ac:dyDescent="0.2">
      <c r="A2241" s="1179" t="s">
        <v>3949</v>
      </c>
      <c r="B2241" s="1149" t="s">
        <v>13070</v>
      </c>
      <c r="C2241" s="1149" t="s">
        <v>65</v>
      </c>
      <c r="D2241" s="1150" t="s">
        <v>7013</v>
      </c>
      <c r="E2241" s="1164">
        <v>1700</v>
      </c>
      <c r="F2241" s="1151" t="s">
        <v>9703</v>
      </c>
      <c r="G2241" s="759" t="s">
        <v>9704</v>
      </c>
      <c r="H2241" s="1021" t="s">
        <v>4914</v>
      </c>
      <c r="I2241" s="1021" t="s">
        <v>4274</v>
      </c>
      <c r="J2241" s="1150" t="s">
        <v>9705</v>
      </c>
      <c r="K2241" s="1152">
        <v>4</v>
      </c>
      <c r="L2241" s="1151">
        <v>12</v>
      </c>
      <c r="M2241" s="1164">
        <v>20400</v>
      </c>
      <c r="N2241" s="1151"/>
      <c r="O2241" s="1152"/>
      <c r="P2241" s="1180"/>
    </row>
    <row r="2242" spans="1:16" ht="22.5" x14ac:dyDescent="0.2">
      <c r="A2242" s="1179" t="s">
        <v>3949</v>
      </c>
      <c r="B2242" s="1149" t="s">
        <v>13070</v>
      </c>
      <c r="C2242" s="1149" t="s">
        <v>65</v>
      </c>
      <c r="D2242" s="1150" t="s">
        <v>7013</v>
      </c>
      <c r="E2242" s="1164">
        <v>1700</v>
      </c>
      <c r="F2242" s="1151" t="s">
        <v>9706</v>
      </c>
      <c r="G2242" s="759" t="s">
        <v>9707</v>
      </c>
      <c r="H2242" s="1021" t="s">
        <v>4452</v>
      </c>
      <c r="I2242" s="1021" t="s">
        <v>4287</v>
      </c>
      <c r="J2242" s="1150" t="s">
        <v>9708</v>
      </c>
      <c r="K2242" s="1152">
        <v>2</v>
      </c>
      <c r="L2242" s="1151">
        <v>12</v>
      </c>
      <c r="M2242" s="1164">
        <v>20400</v>
      </c>
      <c r="N2242" s="1151">
        <v>1</v>
      </c>
      <c r="O2242" s="1152">
        <v>6</v>
      </c>
      <c r="P2242" s="1180">
        <v>10200</v>
      </c>
    </row>
    <row r="2243" spans="1:16" x14ac:dyDescent="0.2">
      <c r="A2243" s="1179" t="s">
        <v>3949</v>
      </c>
      <c r="B2243" s="1149" t="s">
        <v>13070</v>
      </c>
      <c r="C2243" s="1149" t="s">
        <v>65</v>
      </c>
      <c r="D2243" s="1150" t="s">
        <v>7026</v>
      </c>
      <c r="E2243" s="1164">
        <v>1600</v>
      </c>
      <c r="F2243" s="1151" t="s">
        <v>9709</v>
      </c>
      <c r="G2243" s="759" t="s">
        <v>9710</v>
      </c>
      <c r="H2243" s="1021" t="s">
        <v>22</v>
      </c>
      <c r="I2243" s="1021" t="s">
        <v>22</v>
      </c>
      <c r="J2243" s="1150" t="s">
        <v>22</v>
      </c>
      <c r="K2243" s="1152">
        <v>3</v>
      </c>
      <c r="L2243" s="1151">
        <v>12</v>
      </c>
      <c r="M2243" s="1164">
        <v>19200</v>
      </c>
      <c r="N2243" s="1151">
        <v>1</v>
      </c>
      <c r="O2243" s="1152">
        <v>6</v>
      </c>
      <c r="P2243" s="1180">
        <v>9013.33</v>
      </c>
    </row>
    <row r="2244" spans="1:16" x14ac:dyDescent="0.2">
      <c r="A2244" s="1179" t="s">
        <v>3949</v>
      </c>
      <c r="B2244" s="1149" t="s">
        <v>13070</v>
      </c>
      <c r="C2244" s="1149" t="s">
        <v>65</v>
      </c>
      <c r="D2244" s="1150" t="s">
        <v>9711</v>
      </c>
      <c r="E2244" s="1164">
        <v>2200</v>
      </c>
      <c r="F2244" s="1151" t="s">
        <v>9712</v>
      </c>
      <c r="G2244" s="759" t="s">
        <v>9713</v>
      </c>
      <c r="H2244" s="1021" t="s">
        <v>4211</v>
      </c>
      <c r="I2244" s="1021" t="s">
        <v>4287</v>
      </c>
      <c r="J2244" s="1150" t="s">
        <v>4211</v>
      </c>
      <c r="K2244" s="1152">
        <v>4</v>
      </c>
      <c r="L2244" s="1151">
        <v>12</v>
      </c>
      <c r="M2244" s="1164">
        <v>26400</v>
      </c>
      <c r="N2244" s="1151">
        <v>1</v>
      </c>
      <c r="O2244" s="1152">
        <v>6</v>
      </c>
      <c r="P2244" s="1180">
        <v>13200</v>
      </c>
    </row>
    <row r="2245" spans="1:16" x14ac:dyDescent="0.2">
      <c r="A2245" s="1179" t="s">
        <v>3949</v>
      </c>
      <c r="B2245" s="1149" t="s">
        <v>13070</v>
      </c>
      <c r="C2245" s="1149" t="s">
        <v>65</v>
      </c>
      <c r="D2245" s="1150" t="s">
        <v>9714</v>
      </c>
      <c r="E2245" s="1164">
        <v>2900</v>
      </c>
      <c r="F2245" s="1151" t="s">
        <v>9715</v>
      </c>
      <c r="G2245" s="759" t="s">
        <v>9716</v>
      </c>
      <c r="H2245" s="1021" t="s">
        <v>4865</v>
      </c>
      <c r="I2245" s="1021" t="s">
        <v>4274</v>
      </c>
      <c r="J2245" s="1150" t="s">
        <v>4211</v>
      </c>
      <c r="K2245" s="1152">
        <v>2</v>
      </c>
      <c r="L2245" s="1151">
        <v>12</v>
      </c>
      <c r="M2245" s="1164">
        <v>34800</v>
      </c>
      <c r="N2245" s="1151">
        <v>1</v>
      </c>
      <c r="O2245" s="1152">
        <v>6</v>
      </c>
      <c r="P2245" s="1180">
        <v>17400</v>
      </c>
    </row>
    <row r="2246" spans="1:16" x14ac:dyDescent="0.2">
      <c r="A2246" s="1179" t="s">
        <v>3949</v>
      </c>
      <c r="B2246" s="1149" t="s">
        <v>13070</v>
      </c>
      <c r="C2246" s="1149" t="s">
        <v>65</v>
      </c>
      <c r="D2246" s="1150" t="s">
        <v>7026</v>
      </c>
      <c r="E2246" s="1164">
        <v>1600</v>
      </c>
      <c r="F2246" s="1151" t="s">
        <v>9717</v>
      </c>
      <c r="G2246" s="759" t="s">
        <v>9718</v>
      </c>
      <c r="H2246" s="1021" t="s">
        <v>22</v>
      </c>
      <c r="I2246" s="1021" t="s">
        <v>22</v>
      </c>
      <c r="J2246" s="1150" t="s">
        <v>22</v>
      </c>
      <c r="K2246" s="1152">
        <v>2</v>
      </c>
      <c r="L2246" s="1151">
        <v>12</v>
      </c>
      <c r="M2246" s="1164">
        <v>19200</v>
      </c>
      <c r="N2246" s="1151">
        <v>1</v>
      </c>
      <c r="O2246" s="1152">
        <v>6</v>
      </c>
      <c r="P2246" s="1180">
        <v>9600</v>
      </c>
    </row>
    <row r="2247" spans="1:16" x14ac:dyDescent="0.2">
      <c r="A2247" s="1179" t="s">
        <v>3949</v>
      </c>
      <c r="B2247" s="1149" t="s">
        <v>13070</v>
      </c>
      <c r="C2247" s="1149" t="s">
        <v>65</v>
      </c>
      <c r="D2247" s="1150" t="s">
        <v>7136</v>
      </c>
      <c r="E2247" s="1164">
        <v>1600</v>
      </c>
      <c r="F2247" s="1151" t="s">
        <v>9719</v>
      </c>
      <c r="G2247" s="759" t="s">
        <v>9720</v>
      </c>
      <c r="H2247" s="1021" t="s">
        <v>8106</v>
      </c>
      <c r="I2247" s="1021" t="s">
        <v>7025</v>
      </c>
      <c r="J2247" s="1150" t="s">
        <v>8106</v>
      </c>
      <c r="K2247" s="1152">
        <v>2</v>
      </c>
      <c r="L2247" s="1151">
        <v>12</v>
      </c>
      <c r="M2247" s="1164">
        <v>19200</v>
      </c>
      <c r="N2247" s="1151">
        <v>1</v>
      </c>
      <c r="O2247" s="1152">
        <v>6</v>
      </c>
      <c r="P2247" s="1180">
        <v>9600</v>
      </c>
    </row>
    <row r="2248" spans="1:16" x14ac:dyDescent="0.2">
      <c r="A2248" s="1179" t="s">
        <v>3949</v>
      </c>
      <c r="B2248" s="1149" t="s">
        <v>13070</v>
      </c>
      <c r="C2248" s="1149" t="s">
        <v>65</v>
      </c>
      <c r="D2248" s="1150" t="s">
        <v>7136</v>
      </c>
      <c r="E2248" s="1164">
        <v>1600</v>
      </c>
      <c r="F2248" s="1151" t="s">
        <v>9721</v>
      </c>
      <c r="G2248" s="759" t="s">
        <v>9722</v>
      </c>
      <c r="H2248" s="1021" t="s">
        <v>4358</v>
      </c>
      <c r="I2248" s="1021" t="s">
        <v>4287</v>
      </c>
      <c r="J2248" s="1150" t="s">
        <v>4358</v>
      </c>
      <c r="K2248" s="1152">
        <v>4</v>
      </c>
      <c r="L2248" s="1151">
        <v>12</v>
      </c>
      <c r="M2248" s="1164">
        <v>19200</v>
      </c>
      <c r="N2248" s="1151">
        <v>1</v>
      </c>
      <c r="O2248" s="1152">
        <v>6</v>
      </c>
      <c r="P2248" s="1180">
        <v>9600</v>
      </c>
    </row>
    <row r="2249" spans="1:16" ht="33.75" x14ac:dyDescent="0.2">
      <c r="A2249" s="1179" t="s">
        <v>3949</v>
      </c>
      <c r="B2249" s="1149" t="s">
        <v>13070</v>
      </c>
      <c r="C2249" s="1149" t="s">
        <v>65</v>
      </c>
      <c r="D2249" s="1150" t="s">
        <v>9051</v>
      </c>
      <c r="E2249" s="1164">
        <v>1700</v>
      </c>
      <c r="F2249" s="1151" t="s">
        <v>9723</v>
      </c>
      <c r="G2249" s="759" t="s">
        <v>9724</v>
      </c>
      <c r="H2249" s="1021" t="s">
        <v>7631</v>
      </c>
      <c r="I2249" s="1021" t="s">
        <v>7159</v>
      </c>
      <c r="J2249" s="1150" t="s">
        <v>4676</v>
      </c>
      <c r="K2249" s="1152">
        <v>1</v>
      </c>
      <c r="L2249" s="1151">
        <v>2</v>
      </c>
      <c r="M2249" s="1164">
        <v>3400</v>
      </c>
      <c r="N2249" s="1151"/>
      <c r="O2249" s="1152"/>
      <c r="P2249" s="1180"/>
    </row>
    <row r="2250" spans="1:16" ht="33.75" x14ac:dyDescent="0.2">
      <c r="A2250" s="1179" t="s">
        <v>3949</v>
      </c>
      <c r="B2250" s="1149" t="s">
        <v>13070</v>
      </c>
      <c r="C2250" s="1149" t="s">
        <v>65</v>
      </c>
      <c r="D2250" s="1150" t="s">
        <v>9573</v>
      </c>
      <c r="E2250" s="1164">
        <v>1900</v>
      </c>
      <c r="F2250" s="1151" t="s">
        <v>9723</v>
      </c>
      <c r="G2250" s="759" t="s">
        <v>9724</v>
      </c>
      <c r="H2250" s="1021" t="s">
        <v>7631</v>
      </c>
      <c r="I2250" s="1021" t="s">
        <v>7159</v>
      </c>
      <c r="J2250" s="1150" t="s">
        <v>4676</v>
      </c>
      <c r="K2250" s="1152">
        <v>2</v>
      </c>
      <c r="L2250" s="1151">
        <v>11</v>
      </c>
      <c r="M2250" s="1164">
        <v>19003.330000000002</v>
      </c>
      <c r="N2250" s="1151"/>
      <c r="O2250" s="1152"/>
      <c r="P2250" s="1180"/>
    </row>
    <row r="2251" spans="1:16" x14ac:dyDescent="0.2">
      <c r="A2251" s="1179" t="s">
        <v>3949</v>
      </c>
      <c r="B2251" s="1149" t="s">
        <v>13070</v>
      </c>
      <c r="C2251" s="1149" t="s">
        <v>65</v>
      </c>
      <c r="D2251" s="1150" t="s">
        <v>7048</v>
      </c>
      <c r="E2251" s="1164">
        <v>1900</v>
      </c>
      <c r="F2251" s="1151" t="s">
        <v>9725</v>
      </c>
      <c r="G2251" s="759" t="s">
        <v>9726</v>
      </c>
      <c r="H2251" s="1021" t="s">
        <v>9727</v>
      </c>
      <c r="I2251" s="1021" t="s">
        <v>4274</v>
      </c>
      <c r="J2251" s="1150" t="s">
        <v>7051</v>
      </c>
      <c r="K2251" s="1152">
        <v>3</v>
      </c>
      <c r="L2251" s="1151">
        <v>8</v>
      </c>
      <c r="M2251" s="1164">
        <v>13680</v>
      </c>
      <c r="N2251" s="1151"/>
      <c r="O2251" s="1152"/>
      <c r="P2251" s="1180"/>
    </row>
    <row r="2252" spans="1:16" x14ac:dyDescent="0.2">
      <c r="A2252" s="1179" t="s">
        <v>3949</v>
      </c>
      <c r="B2252" s="1149" t="s">
        <v>13070</v>
      </c>
      <c r="C2252" s="1149" t="s">
        <v>65</v>
      </c>
      <c r="D2252" s="1150" t="s">
        <v>7058</v>
      </c>
      <c r="E2252" s="1164">
        <v>1900</v>
      </c>
      <c r="F2252" s="1151" t="s">
        <v>9728</v>
      </c>
      <c r="G2252" s="759" t="s">
        <v>9729</v>
      </c>
      <c r="H2252" s="1021" t="s">
        <v>4452</v>
      </c>
      <c r="I2252" s="1021" t="s">
        <v>4287</v>
      </c>
      <c r="J2252" s="1150" t="s">
        <v>9730</v>
      </c>
      <c r="K2252" s="1152">
        <v>2</v>
      </c>
      <c r="L2252" s="1151">
        <v>12</v>
      </c>
      <c r="M2252" s="1164">
        <v>22800</v>
      </c>
      <c r="N2252" s="1151">
        <v>1</v>
      </c>
      <c r="O2252" s="1152">
        <v>6</v>
      </c>
      <c r="P2252" s="1180">
        <v>11400</v>
      </c>
    </row>
    <row r="2253" spans="1:16" ht="22.5" x14ac:dyDescent="0.2">
      <c r="A2253" s="1179" t="s">
        <v>3949</v>
      </c>
      <c r="B2253" s="1149" t="s">
        <v>13070</v>
      </c>
      <c r="C2253" s="1149" t="s">
        <v>65</v>
      </c>
      <c r="D2253" s="1150" t="s">
        <v>7040</v>
      </c>
      <c r="E2253" s="1164">
        <v>2200</v>
      </c>
      <c r="F2253" s="1151" t="s">
        <v>9731</v>
      </c>
      <c r="G2253" s="759" t="s">
        <v>9732</v>
      </c>
      <c r="H2253" s="1021" t="s">
        <v>7047</v>
      </c>
      <c r="I2253" s="1021" t="s">
        <v>4274</v>
      </c>
      <c r="J2253" s="1150" t="s">
        <v>8441</v>
      </c>
      <c r="K2253" s="1152">
        <v>2</v>
      </c>
      <c r="L2253" s="1151">
        <v>12</v>
      </c>
      <c r="M2253" s="1164">
        <v>26400</v>
      </c>
      <c r="N2253" s="1151">
        <v>1</v>
      </c>
      <c r="O2253" s="1152">
        <v>6</v>
      </c>
      <c r="P2253" s="1180">
        <v>13200</v>
      </c>
    </row>
    <row r="2254" spans="1:16" x14ac:dyDescent="0.2">
      <c r="A2254" s="1179" t="s">
        <v>3949</v>
      </c>
      <c r="B2254" s="1149" t="s">
        <v>13070</v>
      </c>
      <c r="C2254" s="1149" t="s">
        <v>65</v>
      </c>
      <c r="D2254" s="1150" t="s">
        <v>7040</v>
      </c>
      <c r="E2254" s="1164">
        <v>2200</v>
      </c>
      <c r="F2254" s="1151" t="s">
        <v>9733</v>
      </c>
      <c r="G2254" s="759" t="s">
        <v>9734</v>
      </c>
      <c r="H2254" s="1021" t="s">
        <v>6050</v>
      </c>
      <c r="I2254" s="1021" t="s">
        <v>4287</v>
      </c>
      <c r="J2254" s="1150" t="s">
        <v>6050</v>
      </c>
      <c r="K2254" s="1152">
        <v>2</v>
      </c>
      <c r="L2254" s="1151">
        <v>12</v>
      </c>
      <c r="M2254" s="1164">
        <v>26400</v>
      </c>
      <c r="N2254" s="1151">
        <v>1</v>
      </c>
      <c r="O2254" s="1152">
        <v>6</v>
      </c>
      <c r="P2254" s="1180">
        <v>13200</v>
      </c>
    </row>
    <row r="2255" spans="1:16" x14ac:dyDescent="0.2">
      <c r="A2255" s="1179" t="s">
        <v>3949</v>
      </c>
      <c r="B2255" s="1149" t="s">
        <v>13070</v>
      </c>
      <c r="C2255" s="1149" t="s">
        <v>65</v>
      </c>
      <c r="D2255" s="1150" t="s">
        <v>7228</v>
      </c>
      <c r="E2255" s="1164">
        <v>1900</v>
      </c>
      <c r="F2255" s="1151" t="s">
        <v>9735</v>
      </c>
      <c r="G2255" s="759" t="s">
        <v>9736</v>
      </c>
      <c r="H2255" s="1021" t="s">
        <v>4422</v>
      </c>
      <c r="I2255" s="1021" t="s">
        <v>4287</v>
      </c>
      <c r="J2255" s="1150" t="s">
        <v>5233</v>
      </c>
      <c r="K2255" s="1152">
        <v>2</v>
      </c>
      <c r="L2255" s="1151">
        <v>12</v>
      </c>
      <c r="M2255" s="1164">
        <v>22800</v>
      </c>
      <c r="N2255" s="1151">
        <v>1</v>
      </c>
      <c r="O2255" s="1152">
        <v>6</v>
      </c>
      <c r="P2255" s="1180">
        <v>6143.33</v>
      </c>
    </row>
    <row r="2256" spans="1:16" x14ac:dyDescent="0.2">
      <c r="A2256" s="1179" t="s">
        <v>3949</v>
      </c>
      <c r="B2256" s="1149" t="s">
        <v>13070</v>
      </c>
      <c r="C2256" s="1149" t="s">
        <v>65</v>
      </c>
      <c r="D2256" s="1150" t="s">
        <v>7013</v>
      </c>
      <c r="E2256" s="1164">
        <v>1700</v>
      </c>
      <c r="F2256" s="1151" t="s">
        <v>9737</v>
      </c>
      <c r="G2256" s="759" t="s">
        <v>9738</v>
      </c>
      <c r="H2256" s="1021" t="s">
        <v>4194</v>
      </c>
      <c r="I2256" s="1021" t="s">
        <v>4287</v>
      </c>
      <c r="J2256" s="1150" t="s">
        <v>7066</v>
      </c>
      <c r="K2256" s="1152">
        <v>2</v>
      </c>
      <c r="L2256" s="1151">
        <v>12</v>
      </c>
      <c r="M2256" s="1164">
        <v>20400</v>
      </c>
      <c r="N2256" s="1151"/>
      <c r="O2256" s="1152"/>
      <c r="P2256" s="1180"/>
    </row>
    <row r="2257" spans="1:16" x14ac:dyDescent="0.2">
      <c r="A2257" s="1179" t="s">
        <v>3949</v>
      </c>
      <c r="B2257" s="1149" t="s">
        <v>13070</v>
      </c>
      <c r="C2257" s="1149" t="s">
        <v>65</v>
      </c>
      <c r="D2257" s="1150" t="s">
        <v>9739</v>
      </c>
      <c r="E2257" s="1164">
        <v>2500</v>
      </c>
      <c r="F2257" s="1151" t="s">
        <v>9740</v>
      </c>
      <c r="G2257" s="759" t="s">
        <v>9741</v>
      </c>
      <c r="H2257" s="1021" t="s">
        <v>4914</v>
      </c>
      <c r="I2257" s="1021" t="s">
        <v>4287</v>
      </c>
      <c r="J2257" s="1150" t="s">
        <v>4914</v>
      </c>
      <c r="K2257" s="1152">
        <v>2</v>
      </c>
      <c r="L2257" s="1151">
        <v>12</v>
      </c>
      <c r="M2257" s="1164">
        <v>30000</v>
      </c>
      <c r="N2257" s="1151">
        <v>1</v>
      </c>
      <c r="O2257" s="1152">
        <v>6</v>
      </c>
      <c r="P2257" s="1180">
        <v>15000</v>
      </c>
    </row>
    <row r="2258" spans="1:16" x14ac:dyDescent="0.2">
      <c r="A2258" s="1179" t="s">
        <v>3949</v>
      </c>
      <c r="B2258" s="1149" t="s">
        <v>13070</v>
      </c>
      <c r="C2258" s="1149" t="s">
        <v>65</v>
      </c>
      <c r="D2258" s="1150" t="s">
        <v>7094</v>
      </c>
      <c r="E2258" s="1164">
        <v>1700</v>
      </c>
      <c r="F2258" s="1151" t="s">
        <v>9742</v>
      </c>
      <c r="G2258" s="759" t="s">
        <v>9743</v>
      </c>
      <c r="H2258" s="1021" t="s">
        <v>7246</v>
      </c>
      <c r="I2258" s="1021" t="s">
        <v>4287</v>
      </c>
      <c r="J2258" s="1150" t="s">
        <v>7246</v>
      </c>
      <c r="K2258" s="1152">
        <v>4</v>
      </c>
      <c r="L2258" s="1151">
        <v>12</v>
      </c>
      <c r="M2258" s="1164">
        <v>20400</v>
      </c>
      <c r="N2258" s="1151"/>
      <c r="O2258" s="1152"/>
      <c r="P2258" s="1180"/>
    </row>
    <row r="2259" spans="1:16" ht="22.5" x14ac:dyDescent="0.2">
      <c r="A2259" s="1179" t="s">
        <v>3949</v>
      </c>
      <c r="B2259" s="1149" t="s">
        <v>13070</v>
      </c>
      <c r="C2259" s="1149" t="s">
        <v>65</v>
      </c>
      <c r="D2259" s="1150" t="s">
        <v>7192</v>
      </c>
      <c r="E2259" s="1164">
        <v>3100</v>
      </c>
      <c r="F2259" s="1151" t="s">
        <v>9744</v>
      </c>
      <c r="G2259" s="759" t="s">
        <v>9745</v>
      </c>
      <c r="H2259" s="1021" t="s">
        <v>7246</v>
      </c>
      <c r="I2259" s="1021" t="s">
        <v>4287</v>
      </c>
      <c r="J2259" s="1150" t="s">
        <v>7247</v>
      </c>
      <c r="K2259" s="1152">
        <v>2</v>
      </c>
      <c r="L2259" s="1151">
        <v>12</v>
      </c>
      <c r="M2259" s="1164">
        <v>37200</v>
      </c>
      <c r="N2259" s="1151">
        <v>1</v>
      </c>
      <c r="O2259" s="1152">
        <v>6</v>
      </c>
      <c r="P2259" s="1180">
        <v>18600</v>
      </c>
    </row>
    <row r="2260" spans="1:16" x14ac:dyDescent="0.2">
      <c r="A2260" s="1179" t="s">
        <v>3949</v>
      </c>
      <c r="B2260" s="1149" t="s">
        <v>13070</v>
      </c>
      <c r="C2260" s="1149" t="s">
        <v>65</v>
      </c>
      <c r="D2260" s="1150" t="s">
        <v>9746</v>
      </c>
      <c r="E2260" s="1164">
        <v>2900</v>
      </c>
      <c r="F2260" s="1151" t="s">
        <v>9747</v>
      </c>
      <c r="G2260" s="759" t="s">
        <v>9748</v>
      </c>
      <c r="H2260" s="1021" t="s">
        <v>7047</v>
      </c>
      <c r="I2260" s="1021" t="s">
        <v>4287</v>
      </c>
      <c r="J2260" s="1150" t="s">
        <v>9749</v>
      </c>
      <c r="K2260" s="1152">
        <v>2</v>
      </c>
      <c r="L2260" s="1151">
        <v>12</v>
      </c>
      <c r="M2260" s="1164">
        <v>34800</v>
      </c>
      <c r="N2260" s="1151">
        <v>1</v>
      </c>
      <c r="O2260" s="1152">
        <v>6</v>
      </c>
      <c r="P2260" s="1180">
        <v>17400</v>
      </c>
    </row>
    <row r="2261" spans="1:16" ht="22.5" x14ac:dyDescent="0.2">
      <c r="A2261" s="1179" t="s">
        <v>3949</v>
      </c>
      <c r="B2261" s="1149" t="s">
        <v>13070</v>
      </c>
      <c r="C2261" s="1149" t="s">
        <v>65</v>
      </c>
      <c r="D2261" s="1150" t="s">
        <v>9750</v>
      </c>
      <c r="E2261" s="1164">
        <v>1600</v>
      </c>
      <c r="F2261" s="1151" t="s">
        <v>9751</v>
      </c>
      <c r="G2261" s="759" t="s">
        <v>9752</v>
      </c>
      <c r="H2261" s="1021" t="s">
        <v>7139</v>
      </c>
      <c r="I2261" s="1021" t="s">
        <v>7233</v>
      </c>
      <c r="J2261" s="1150" t="s">
        <v>4422</v>
      </c>
      <c r="K2261" s="1152">
        <v>2</v>
      </c>
      <c r="L2261" s="1151">
        <v>12</v>
      </c>
      <c r="M2261" s="1164">
        <v>19200</v>
      </c>
      <c r="N2261" s="1151">
        <v>1</v>
      </c>
      <c r="O2261" s="1152">
        <v>6</v>
      </c>
      <c r="P2261" s="1180">
        <v>9600</v>
      </c>
    </row>
    <row r="2262" spans="1:16" x14ac:dyDescent="0.2">
      <c r="A2262" s="1179" t="s">
        <v>3949</v>
      </c>
      <c r="B2262" s="1149" t="s">
        <v>13070</v>
      </c>
      <c r="C2262" s="1149" t="s">
        <v>65</v>
      </c>
      <c r="D2262" s="1150" t="s">
        <v>9045</v>
      </c>
      <c r="E2262" s="1164">
        <v>1850</v>
      </c>
      <c r="F2262" s="1151" t="s">
        <v>9753</v>
      </c>
      <c r="G2262" s="759" t="s">
        <v>9754</v>
      </c>
      <c r="H2262" s="1021" t="s">
        <v>9755</v>
      </c>
      <c r="I2262" s="1021" t="s">
        <v>7159</v>
      </c>
      <c r="J2262" s="1150" t="s">
        <v>9755</v>
      </c>
      <c r="K2262" s="1152">
        <v>2</v>
      </c>
      <c r="L2262" s="1151">
        <v>12</v>
      </c>
      <c r="M2262" s="1164">
        <v>22200</v>
      </c>
      <c r="N2262" s="1151"/>
      <c r="O2262" s="1152"/>
      <c r="P2262" s="1180"/>
    </row>
    <row r="2263" spans="1:16" x14ac:dyDescent="0.2">
      <c r="A2263" s="1179" t="s">
        <v>3949</v>
      </c>
      <c r="B2263" s="1149" t="s">
        <v>13070</v>
      </c>
      <c r="C2263" s="1149" t="s">
        <v>65</v>
      </c>
      <c r="D2263" s="1150" t="s">
        <v>9756</v>
      </c>
      <c r="E2263" s="1164">
        <v>2100</v>
      </c>
      <c r="F2263" s="1151" t="s">
        <v>9757</v>
      </c>
      <c r="G2263" s="759" t="s">
        <v>9758</v>
      </c>
      <c r="H2263" s="1021" t="s">
        <v>4239</v>
      </c>
      <c r="I2263" s="1021" t="s">
        <v>4274</v>
      </c>
      <c r="J2263" s="1150" t="s">
        <v>4235</v>
      </c>
      <c r="K2263" s="1152">
        <v>2</v>
      </c>
      <c r="L2263" s="1151">
        <v>12</v>
      </c>
      <c r="M2263" s="1164">
        <v>25200</v>
      </c>
      <c r="N2263" s="1151">
        <v>1</v>
      </c>
      <c r="O2263" s="1152">
        <v>6</v>
      </c>
      <c r="P2263" s="1180">
        <v>12600</v>
      </c>
    </row>
    <row r="2264" spans="1:16" ht="22.5" x14ac:dyDescent="0.2">
      <c r="A2264" s="1179" t="s">
        <v>3949</v>
      </c>
      <c r="B2264" s="1149" t="s">
        <v>13070</v>
      </c>
      <c r="C2264" s="1149" t="s">
        <v>65</v>
      </c>
      <c r="D2264" s="1150" t="s">
        <v>7053</v>
      </c>
      <c r="E2264" s="1164">
        <v>1700</v>
      </c>
      <c r="F2264" s="1151" t="s">
        <v>9759</v>
      </c>
      <c r="G2264" s="759" t="s">
        <v>9760</v>
      </c>
      <c r="H2264" s="1021" t="s">
        <v>4197</v>
      </c>
      <c r="I2264" s="1021" t="s">
        <v>4197</v>
      </c>
      <c r="J2264" s="1150" t="s">
        <v>4197</v>
      </c>
      <c r="K2264" s="1152">
        <v>1</v>
      </c>
      <c r="L2264" s="1151">
        <v>1</v>
      </c>
      <c r="M2264" s="1164">
        <v>1133.33</v>
      </c>
      <c r="N2264" s="1151">
        <v>1</v>
      </c>
      <c r="O2264" s="1152">
        <v>6</v>
      </c>
      <c r="P2264" s="1180">
        <v>10200</v>
      </c>
    </row>
    <row r="2265" spans="1:16" x14ac:dyDescent="0.2">
      <c r="A2265" s="1179" t="s">
        <v>3949</v>
      </c>
      <c r="B2265" s="1149" t="s">
        <v>13070</v>
      </c>
      <c r="C2265" s="1149" t="s">
        <v>65</v>
      </c>
      <c r="D2265" s="1150" t="s">
        <v>7785</v>
      </c>
      <c r="E2265" s="1164">
        <v>3500</v>
      </c>
      <c r="F2265" s="1151" t="s">
        <v>9761</v>
      </c>
      <c r="G2265" s="759" t="s">
        <v>9762</v>
      </c>
      <c r="H2265" s="1021" t="s">
        <v>8209</v>
      </c>
      <c r="I2265" s="1021" t="s">
        <v>4287</v>
      </c>
      <c r="J2265" s="1150" t="s">
        <v>8209</v>
      </c>
      <c r="K2265" s="1152">
        <v>2</v>
      </c>
      <c r="L2265" s="1151">
        <v>12</v>
      </c>
      <c r="M2265" s="1164">
        <v>42000</v>
      </c>
      <c r="N2265" s="1151">
        <v>1</v>
      </c>
      <c r="O2265" s="1152">
        <v>6</v>
      </c>
      <c r="P2265" s="1180">
        <v>21000</v>
      </c>
    </row>
    <row r="2266" spans="1:16" x14ac:dyDescent="0.2">
      <c r="A2266" s="1179" t="s">
        <v>3949</v>
      </c>
      <c r="B2266" s="1149" t="s">
        <v>13070</v>
      </c>
      <c r="C2266" s="1149" t="s">
        <v>65</v>
      </c>
      <c r="D2266" s="1150" t="s">
        <v>7040</v>
      </c>
      <c r="E2266" s="1164">
        <v>2200</v>
      </c>
      <c r="F2266" s="1151" t="s">
        <v>9763</v>
      </c>
      <c r="G2266" s="759" t="s">
        <v>9764</v>
      </c>
      <c r="H2266" s="1021" t="s">
        <v>7421</v>
      </c>
      <c r="I2266" s="1021" t="s">
        <v>4274</v>
      </c>
      <c r="J2266" s="1150" t="s">
        <v>7421</v>
      </c>
      <c r="K2266" s="1152">
        <v>2</v>
      </c>
      <c r="L2266" s="1151">
        <v>12</v>
      </c>
      <c r="M2266" s="1164">
        <v>26400</v>
      </c>
      <c r="N2266" s="1151">
        <v>1</v>
      </c>
      <c r="O2266" s="1152">
        <v>6</v>
      </c>
      <c r="P2266" s="1180">
        <v>13200</v>
      </c>
    </row>
    <row r="2267" spans="1:16" x14ac:dyDescent="0.2">
      <c r="A2267" s="1179" t="s">
        <v>3949</v>
      </c>
      <c r="B2267" s="1149" t="s">
        <v>13070</v>
      </c>
      <c r="C2267" s="1149" t="s">
        <v>65</v>
      </c>
      <c r="D2267" s="1150" t="s">
        <v>7013</v>
      </c>
      <c r="E2267" s="1164">
        <v>1700</v>
      </c>
      <c r="F2267" s="1151" t="s">
        <v>9765</v>
      </c>
      <c r="G2267" s="759" t="s">
        <v>9766</v>
      </c>
      <c r="H2267" s="1021" t="s">
        <v>7047</v>
      </c>
      <c r="I2267" s="1021" t="s">
        <v>4287</v>
      </c>
      <c r="J2267" s="1150" t="s">
        <v>4315</v>
      </c>
      <c r="K2267" s="1152">
        <v>2</v>
      </c>
      <c r="L2267" s="1151">
        <v>12</v>
      </c>
      <c r="M2267" s="1164">
        <v>20400</v>
      </c>
      <c r="N2267" s="1151">
        <v>1</v>
      </c>
      <c r="O2267" s="1152">
        <v>6</v>
      </c>
      <c r="P2267" s="1180">
        <v>10200</v>
      </c>
    </row>
    <row r="2268" spans="1:16" x14ac:dyDescent="0.2">
      <c r="A2268" s="1179" t="s">
        <v>3949</v>
      </c>
      <c r="B2268" s="1149" t="s">
        <v>13070</v>
      </c>
      <c r="C2268" s="1149" t="s">
        <v>65</v>
      </c>
      <c r="D2268" s="1150" t="s">
        <v>7013</v>
      </c>
      <c r="E2268" s="1164">
        <v>1700</v>
      </c>
      <c r="F2268" s="1151" t="s">
        <v>9767</v>
      </c>
      <c r="G2268" s="759" t="s">
        <v>9768</v>
      </c>
      <c r="H2268" s="1021" t="s">
        <v>4211</v>
      </c>
      <c r="I2268" s="1021" t="s">
        <v>4274</v>
      </c>
      <c r="J2268" s="1150" t="s">
        <v>4211</v>
      </c>
      <c r="K2268" s="1152">
        <v>2</v>
      </c>
      <c r="L2268" s="1151">
        <v>12</v>
      </c>
      <c r="M2268" s="1164">
        <v>20400</v>
      </c>
      <c r="N2268" s="1151"/>
      <c r="O2268" s="1152"/>
      <c r="P2268" s="1180"/>
    </row>
    <row r="2269" spans="1:16" x14ac:dyDescent="0.2">
      <c r="A2269" s="1179" t="s">
        <v>3949</v>
      </c>
      <c r="B2269" s="1149" t="s">
        <v>13070</v>
      </c>
      <c r="C2269" s="1149" t="s">
        <v>65</v>
      </c>
      <c r="D2269" s="1150" t="s">
        <v>7026</v>
      </c>
      <c r="E2269" s="1164">
        <v>1600</v>
      </c>
      <c r="F2269" s="1151" t="s">
        <v>9769</v>
      </c>
      <c r="G2269" s="759" t="s">
        <v>9770</v>
      </c>
      <c r="H2269" s="1021" t="s">
        <v>22</v>
      </c>
      <c r="I2269" s="1021" t="s">
        <v>22</v>
      </c>
      <c r="J2269" s="1150" t="s">
        <v>22</v>
      </c>
      <c r="K2269" s="1152">
        <v>2</v>
      </c>
      <c r="L2269" s="1151">
        <v>12</v>
      </c>
      <c r="M2269" s="1164">
        <v>19200</v>
      </c>
      <c r="N2269" s="1151">
        <v>1</v>
      </c>
      <c r="O2269" s="1152">
        <v>6</v>
      </c>
      <c r="P2269" s="1180">
        <v>9600</v>
      </c>
    </row>
    <row r="2270" spans="1:16" x14ac:dyDescent="0.2">
      <c r="A2270" s="1179" t="s">
        <v>3949</v>
      </c>
      <c r="B2270" s="1149" t="s">
        <v>13070</v>
      </c>
      <c r="C2270" s="1149" t="s">
        <v>65</v>
      </c>
      <c r="D2270" s="1150" t="s">
        <v>9771</v>
      </c>
      <c r="E2270" s="1164">
        <v>2100</v>
      </c>
      <c r="F2270" s="1151" t="s">
        <v>9772</v>
      </c>
      <c r="G2270" s="759" t="s">
        <v>9773</v>
      </c>
      <c r="H2270" s="1021" t="s">
        <v>4239</v>
      </c>
      <c r="I2270" s="1021" t="s">
        <v>7159</v>
      </c>
      <c r="J2270" s="1150" t="s">
        <v>4235</v>
      </c>
      <c r="K2270" s="1152">
        <v>2</v>
      </c>
      <c r="L2270" s="1151">
        <v>12</v>
      </c>
      <c r="M2270" s="1164">
        <v>25200</v>
      </c>
      <c r="N2270" s="1151">
        <v>1</v>
      </c>
      <c r="O2270" s="1152">
        <v>6</v>
      </c>
      <c r="P2270" s="1180">
        <v>12600</v>
      </c>
    </row>
    <row r="2271" spans="1:16" x14ac:dyDescent="0.2">
      <c r="A2271" s="1179" t="s">
        <v>3949</v>
      </c>
      <c r="B2271" s="1149" t="s">
        <v>13070</v>
      </c>
      <c r="C2271" s="1149" t="s">
        <v>65</v>
      </c>
      <c r="D2271" s="1150" t="s">
        <v>9774</v>
      </c>
      <c r="E2271" s="1164">
        <v>1900</v>
      </c>
      <c r="F2271" s="1151" t="s">
        <v>9775</v>
      </c>
      <c r="G2271" s="759" t="s">
        <v>9776</v>
      </c>
      <c r="H2271" s="1021" t="s">
        <v>4634</v>
      </c>
      <c r="I2271" s="1021" t="s">
        <v>7159</v>
      </c>
      <c r="J2271" s="1150" t="s">
        <v>4634</v>
      </c>
      <c r="K2271" s="1152">
        <v>2</v>
      </c>
      <c r="L2271" s="1151">
        <v>12</v>
      </c>
      <c r="M2271" s="1164">
        <v>22800</v>
      </c>
      <c r="N2271" s="1151">
        <v>1</v>
      </c>
      <c r="O2271" s="1152">
        <v>6</v>
      </c>
      <c r="P2271" s="1180">
        <v>11400</v>
      </c>
    </row>
    <row r="2272" spans="1:16" x14ac:dyDescent="0.2">
      <c r="A2272" s="1179" t="s">
        <v>3949</v>
      </c>
      <c r="B2272" s="1149" t="s">
        <v>13070</v>
      </c>
      <c r="C2272" s="1149" t="s">
        <v>65</v>
      </c>
      <c r="D2272" s="1150" t="s">
        <v>7400</v>
      </c>
      <c r="E2272" s="1164">
        <v>1850</v>
      </c>
      <c r="F2272" s="1151" t="s">
        <v>9777</v>
      </c>
      <c r="G2272" s="759" t="s">
        <v>9778</v>
      </c>
      <c r="H2272" s="1021" t="s">
        <v>9048</v>
      </c>
      <c r="I2272" s="1021" t="s">
        <v>7233</v>
      </c>
      <c r="J2272" s="1150" t="s">
        <v>4211</v>
      </c>
      <c r="K2272" s="1152">
        <v>2</v>
      </c>
      <c r="L2272" s="1151">
        <v>12</v>
      </c>
      <c r="M2272" s="1164">
        <v>22200</v>
      </c>
      <c r="N2272" s="1151">
        <v>1</v>
      </c>
      <c r="O2272" s="1152">
        <v>6</v>
      </c>
      <c r="P2272" s="1180">
        <v>11100</v>
      </c>
    </row>
    <row r="2273" spans="1:16" ht="22.5" x14ac:dyDescent="0.2">
      <c r="A2273" s="1179" t="s">
        <v>3949</v>
      </c>
      <c r="B2273" s="1149" t="s">
        <v>13070</v>
      </c>
      <c r="C2273" s="1149" t="s">
        <v>65</v>
      </c>
      <c r="D2273" s="1150" t="s">
        <v>9779</v>
      </c>
      <c r="E2273" s="1164">
        <v>2500</v>
      </c>
      <c r="F2273" s="1151" t="s">
        <v>9780</v>
      </c>
      <c r="G2273" s="759" t="s">
        <v>9781</v>
      </c>
      <c r="H2273" s="1021" t="s">
        <v>4211</v>
      </c>
      <c r="I2273" s="1021" t="s">
        <v>4274</v>
      </c>
      <c r="J2273" s="1150" t="s">
        <v>8582</v>
      </c>
      <c r="K2273" s="1152">
        <v>2</v>
      </c>
      <c r="L2273" s="1151">
        <v>12</v>
      </c>
      <c r="M2273" s="1164">
        <v>30000</v>
      </c>
      <c r="N2273" s="1151">
        <v>1</v>
      </c>
      <c r="O2273" s="1152">
        <v>6</v>
      </c>
      <c r="P2273" s="1180">
        <v>15000</v>
      </c>
    </row>
    <row r="2274" spans="1:16" ht="22.5" x14ac:dyDescent="0.2">
      <c r="A2274" s="1179" t="s">
        <v>3949</v>
      </c>
      <c r="B2274" s="1149" t="s">
        <v>13070</v>
      </c>
      <c r="C2274" s="1149" t="s">
        <v>65</v>
      </c>
      <c r="D2274" s="1150" t="s">
        <v>9782</v>
      </c>
      <c r="E2274" s="1164">
        <v>1800</v>
      </c>
      <c r="F2274" s="1151" t="s">
        <v>9783</v>
      </c>
      <c r="G2274" s="759" t="s">
        <v>9784</v>
      </c>
      <c r="H2274" s="1021" t="s">
        <v>4534</v>
      </c>
      <c r="I2274" s="1021" t="s">
        <v>4287</v>
      </c>
      <c r="J2274" s="1150" t="s">
        <v>4422</v>
      </c>
      <c r="K2274" s="1152">
        <v>2</v>
      </c>
      <c r="L2274" s="1151">
        <v>12</v>
      </c>
      <c r="M2274" s="1164">
        <v>21600</v>
      </c>
      <c r="N2274" s="1151">
        <v>1</v>
      </c>
      <c r="O2274" s="1152">
        <v>6</v>
      </c>
      <c r="P2274" s="1180">
        <v>10800</v>
      </c>
    </row>
    <row r="2275" spans="1:16" x14ac:dyDescent="0.2">
      <c r="A2275" s="1179" t="s">
        <v>3949</v>
      </c>
      <c r="B2275" s="1149" t="s">
        <v>13070</v>
      </c>
      <c r="C2275" s="1149" t="s">
        <v>65</v>
      </c>
      <c r="D2275" s="1150" t="s">
        <v>7013</v>
      </c>
      <c r="E2275" s="1164">
        <v>1700</v>
      </c>
      <c r="F2275" s="1151" t="s">
        <v>9785</v>
      </c>
      <c r="G2275" s="759" t="s">
        <v>9786</v>
      </c>
      <c r="H2275" s="1021" t="s">
        <v>4337</v>
      </c>
      <c r="I2275" s="1021" t="s">
        <v>4287</v>
      </c>
      <c r="J2275" s="1150" t="s">
        <v>4337</v>
      </c>
      <c r="K2275" s="1152">
        <v>2</v>
      </c>
      <c r="L2275" s="1151">
        <v>12</v>
      </c>
      <c r="M2275" s="1164">
        <v>20400</v>
      </c>
      <c r="N2275" s="1151">
        <v>1</v>
      </c>
      <c r="O2275" s="1152">
        <v>6</v>
      </c>
      <c r="P2275" s="1180">
        <v>10200</v>
      </c>
    </row>
    <row r="2276" spans="1:16" x14ac:dyDescent="0.2">
      <c r="A2276" s="1179" t="s">
        <v>3949</v>
      </c>
      <c r="B2276" s="1149" t="s">
        <v>13070</v>
      </c>
      <c r="C2276" s="1149" t="s">
        <v>65</v>
      </c>
      <c r="D2276" s="1150" t="s">
        <v>7418</v>
      </c>
      <c r="E2276" s="1164">
        <v>1850</v>
      </c>
      <c r="F2276" s="1151" t="s">
        <v>9787</v>
      </c>
      <c r="G2276" s="759" t="s">
        <v>9788</v>
      </c>
      <c r="H2276" s="1021" t="s">
        <v>6050</v>
      </c>
      <c r="I2276" s="1021" t="s">
        <v>4274</v>
      </c>
      <c r="J2276" s="1150" t="s">
        <v>6050</v>
      </c>
      <c r="K2276" s="1152">
        <v>2</v>
      </c>
      <c r="L2276" s="1151">
        <v>12</v>
      </c>
      <c r="M2276" s="1164">
        <v>22200</v>
      </c>
      <c r="N2276" s="1151">
        <v>1</v>
      </c>
      <c r="O2276" s="1152">
        <v>6</v>
      </c>
      <c r="P2276" s="1180">
        <v>11100</v>
      </c>
    </row>
    <row r="2277" spans="1:16" x14ac:dyDescent="0.2">
      <c r="A2277" s="1179" t="s">
        <v>3949</v>
      </c>
      <c r="B2277" s="1149" t="s">
        <v>13070</v>
      </c>
      <c r="C2277" s="1149" t="s">
        <v>65</v>
      </c>
      <c r="D2277" s="1150" t="s">
        <v>7490</v>
      </c>
      <c r="E2277" s="1164">
        <v>1500</v>
      </c>
      <c r="F2277" s="1151" t="s">
        <v>9789</v>
      </c>
      <c r="G2277" s="759" t="s">
        <v>9790</v>
      </c>
      <c r="H2277" s="1021" t="s">
        <v>22</v>
      </c>
      <c r="I2277" s="1021" t="s">
        <v>22</v>
      </c>
      <c r="J2277" s="1150" t="s">
        <v>22</v>
      </c>
      <c r="K2277" s="1152">
        <v>2</v>
      </c>
      <c r="L2277" s="1151">
        <v>12</v>
      </c>
      <c r="M2277" s="1164">
        <v>18000</v>
      </c>
      <c r="N2277" s="1151">
        <v>1</v>
      </c>
      <c r="O2277" s="1152">
        <v>6</v>
      </c>
      <c r="P2277" s="1180">
        <v>9000</v>
      </c>
    </row>
    <row r="2278" spans="1:16" x14ac:dyDescent="0.2">
      <c r="A2278" s="1179" t="s">
        <v>3949</v>
      </c>
      <c r="B2278" s="1149" t="s">
        <v>13070</v>
      </c>
      <c r="C2278" s="1149" t="s">
        <v>65</v>
      </c>
      <c r="D2278" s="1150" t="s">
        <v>9791</v>
      </c>
      <c r="E2278" s="1164">
        <v>5000</v>
      </c>
      <c r="F2278" s="1151" t="s">
        <v>9792</v>
      </c>
      <c r="G2278" s="759" t="s">
        <v>9793</v>
      </c>
      <c r="H2278" s="1021" t="s">
        <v>7047</v>
      </c>
      <c r="I2278" s="1021" t="s">
        <v>4287</v>
      </c>
      <c r="J2278" s="1150" t="s">
        <v>7047</v>
      </c>
      <c r="K2278" s="1152">
        <v>2</v>
      </c>
      <c r="L2278" s="1151">
        <v>12</v>
      </c>
      <c r="M2278" s="1164">
        <v>54999.99</v>
      </c>
      <c r="N2278" s="1151">
        <v>1</v>
      </c>
      <c r="O2278" s="1152">
        <v>6</v>
      </c>
      <c r="P2278" s="1180">
        <v>30000</v>
      </c>
    </row>
    <row r="2279" spans="1:16" x14ac:dyDescent="0.2">
      <c r="A2279" s="1179" t="s">
        <v>3949</v>
      </c>
      <c r="B2279" s="1149" t="s">
        <v>13070</v>
      </c>
      <c r="C2279" s="1149" t="s">
        <v>65</v>
      </c>
      <c r="D2279" s="1150" t="s">
        <v>7058</v>
      </c>
      <c r="E2279" s="1164">
        <v>1900</v>
      </c>
      <c r="F2279" s="1151" t="s">
        <v>9794</v>
      </c>
      <c r="G2279" s="759" t="s">
        <v>9795</v>
      </c>
      <c r="H2279" s="1021" t="s">
        <v>4239</v>
      </c>
      <c r="I2279" s="1021" t="s">
        <v>4274</v>
      </c>
      <c r="J2279" s="1150" t="s">
        <v>4235</v>
      </c>
      <c r="K2279" s="1152">
        <v>2</v>
      </c>
      <c r="L2279" s="1151">
        <v>12</v>
      </c>
      <c r="M2279" s="1164">
        <v>22800</v>
      </c>
      <c r="N2279" s="1151">
        <v>1</v>
      </c>
      <c r="O2279" s="1152">
        <v>6</v>
      </c>
      <c r="P2279" s="1180">
        <v>11400</v>
      </c>
    </row>
    <row r="2280" spans="1:16" ht="22.5" x14ac:dyDescent="0.2">
      <c r="A2280" s="1179" t="s">
        <v>3949</v>
      </c>
      <c r="B2280" s="1149" t="s">
        <v>13070</v>
      </c>
      <c r="C2280" s="1149" t="s">
        <v>65</v>
      </c>
      <c r="D2280" s="1150" t="s">
        <v>7063</v>
      </c>
      <c r="E2280" s="1164">
        <v>2100</v>
      </c>
      <c r="F2280" s="1151" t="s">
        <v>9796</v>
      </c>
      <c r="G2280" s="759" t="s">
        <v>9797</v>
      </c>
      <c r="H2280" s="1021" t="s">
        <v>7241</v>
      </c>
      <c r="I2280" s="1021" t="s">
        <v>4274</v>
      </c>
      <c r="J2280" s="1150" t="s">
        <v>7241</v>
      </c>
      <c r="K2280" s="1152">
        <v>2</v>
      </c>
      <c r="L2280" s="1151">
        <v>12</v>
      </c>
      <c r="M2280" s="1164">
        <v>25200</v>
      </c>
      <c r="N2280" s="1151">
        <v>1</v>
      </c>
      <c r="O2280" s="1152">
        <v>6</v>
      </c>
      <c r="P2280" s="1180">
        <v>12600</v>
      </c>
    </row>
    <row r="2281" spans="1:16" x14ac:dyDescent="0.2">
      <c r="A2281" s="1179" t="s">
        <v>3949</v>
      </c>
      <c r="B2281" s="1149" t="s">
        <v>13070</v>
      </c>
      <c r="C2281" s="1149" t="s">
        <v>65</v>
      </c>
      <c r="D2281" s="1150" t="s">
        <v>7490</v>
      </c>
      <c r="E2281" s="1164">
        <v>1500</v>
      </c>
      <c r="F2281" s="1151" t="s">
        <v>9798</v>
      </c>
      <c r="G2281" s="759" t="s">
        <v>9799</v>
      </c>
      <c r="H2281" s="1021" t="s">
        <v>22</v>
      </c>
      <c r="I2281" s="1021" t="s">
        <v>22</v>
      </c>
      <c r="J2281" s="1150" t="s">
        <v>22</v>
      </c>
      <c r="K2281" s="1152">
        <v>2</v>
      </c>
      <c r="L2281" s="1151">
        <v>12</v>
      </c>
      <c r="M2281" s="1164">
        <v>18000</v>
      </c>
      <c r="N2281" s="1151">
        <v>1</v>
      </c>
      <c r="O2281" s="1152">
        <v>6</v>
      </c>
      <c r="P2281" s="1180">
        <v>4650</v>
      </c>
    </row>
    <row r="2282" spans="1:16" x14ac:dyDescent="0.2">
      <c r="A2282" s="1179" t="s">
        <v>3949</v>
      </c>
      <c r="B2282" s="1149" t="s">
        <v>13070</v>
      </c>
      <c r="C2282" s="1149" t="s">
        <v>65</v>
      </c>
      <c r="D2282" s="1150" t="s">
        <v>7228</v>
      </c>
      <c r="E2282" s="1164">
        <v>1900</v>
      </c>
      <c r="F2282" s="1151" t="s">
        <v>9800</v>
      </c>
      <c r="G2282" s="759" t="s">
        <v>9801</v>
      </c>
      <c r="H2282" s="1021" t="s">
        <v>4267</v>
      </c>
      <c r="I2282" s="1021" t="s">
        <v>4287</v>
      </c>
      <c r="J2282" s="1150" t="s">
        <v>4838</v>
      </c>
      <c r="K2282" s="1152">
        <v>2</v>
      </c>
      <c r="L2282" s="1151">
        <v>12</v>
      </c>
      <c r="M2282" s="1164">
        <v>22800</v>
      </c>
      <c r="N2282" s="1151"/>
      <c r="O2282" s="1152"/>
      <c r="P2282" s="1180"/>
    </row>
    <row r="2283" spans="1:16" x14ac:dyDescent="0.2">
      <c r="A2283" s="1179" t="s">
        <v>3949</v>
      </c>
      <c r="B2283" s="1149" t="s">
        <v>13070</v>
      </c>
      <c r="C2283" s="1149" t="s">
        <v>65</v>
      </c>
      <c r="D2283" s="1150" t="s">
        <v>7186</v>
      </c>
      <c r="E2283" s="1164">
        <v>3400</v>
      </c>
      <c r="F2283" s="1151" t="s">
        <v>9802</v>
      </c>
      <c r="G2283" s="759" t="s">
        <v>9803</v>
      </c>
      <c r="H2283" s="1021" t="s">
        <v>4197</v>
      </c>
      <c r="I2283" s="1021" t="s">
        <v>4197</v>
      </c>
      <c r="J2283" s="1150" t="s">
        <v>4197</v>
      </c>
      <c r="K2283" s="1152">
        <v>1</v>
      </c>
      <c r="L2283" s="1151">
        <v>4</v>
      </c>
      <c r="M2283" s="1164">
        <v>9520</v>
      </c>
      <c r="N2283" s="1151">
        <v>1</v>
      </c>
      <c r="O2283" s="1152">
        <v>6</v>
      </c>
      <c r="P2283" s="1180">
        <v>20400</v>
      </c>
    </row>
    <row r="2284" spans="1:16" ht="22.5" x14ac:dyDescent="0.2">
      <c r="A2284" s="1179" t="s">
        <v>3949</v>
      </c>
      <c r="B2284" s="1149" t="s">
        <v>13070</v>
      </c>
      <c r="C2284" s="1149" t="s">
        <v>65</v>
      </c>
      <c r="D2284" s="1150" t="s">
        <v>7013</v>
      </c>
      <c r="E2284" s="1164">
        <v>1700</v>
      </c>
      <c r="F2284" s="1151" t="s">
        <v>9804</v>
      </c>
      <c r="G2284" s="759" t="s">
        <v>9805</v>
      </c>
      <c r="H2284" s="1021" t="s">
        <v>9806</v>
      </c>
      <c r="I2284" s="1021" t="s">
        <v>7315</v>
      </c>
      <c r="J2284" s="1150" t="s">
        <v>9806</v>
      </c>
      <c r="K2284" s="1152">
        <v>2</v>
      </c>
      <c r="L2284" s="1151">
        <v>12</v>
      </c>
      <c r="M2284" s="1164">
        <v>20400</v>
      </c>
      <c r="N2284" s="1151">
        <v>1</v>
      </c>
      <c r="O2284" s="1152">
        <v>6</v>
      </c>
      <c r="P2284" s="1180">
        <v>10200</v>
      </c>
    </row>
    <row r="2285" spans="1:16" x14ac:dyDescent="0.2">
      <c r="A2285" s="1179" t="s">
        <v>3949</v>
      </c>
      <c r="B2285" s="1149" t="s">
        <v>13070</v>
      </c>
      <c r="C2285" s="1149" t="s">
        <v>65</v>
      </c>
      <c r="D2285" s="1150" t="s">
        <v>7058</v>
      </c>
      <c r="E2285" s="1164">
        <v>1900</v>
      </c>
      <c r="F2285" s="1151" t="s">
        <v>9807</v>
      </c>
      <c r="G2285" s="759" t="s">
        <v>9808</v>
      </c>
      <c r="H2285" s="1021" t="s">
        <v>7080</v>
      </c>
      <c r="I2285" s="1021" t="s">
        <v>4287</v>
      </c>
      <c r="J2285" s="1150" t="s">
        <v>4349</v>
      </c>
      <c r="K2285" s="1152">
        <v>2</v>
      </c>
      <c r="L2285" s="1151">
        <v>12</v>
      </c>
      <c r="M2285" s="1164">
        <v>22800</v>
      </c>
      <c r="N2285" s="1151">
        <v>1</v>
      </c>
      <c r="O2285" s="1152">
        <v>6</v>
      </c>
      <c r="P2285" s="1180">
        <v>11400</v>
      </c>
    </row>
    <row r="2286" spans="1:16" ht="22.5" x14ac:dyDescent="0.2">
      <c r="A2286" s="1179" t="s">
        <v>3949</v>
      </c>
      <c r="B2286" s="1149" t="s">
        <v>13070</v>
      </c>
      <c r="C2286" s="1149" t="s">
        <v>65</v>
      </c>
      <c r="D2286" s="1150" t="s">
        <v>7058</v>
      </c>
      <c r="E2286" s="1164">
        <v>1900</v>
      </c>
      <c r="F2286" s="1151" t="s">
        <v>9809</v>
      </c>
      <c r="G2286" s="759" t="s">
        <v>9810</v>
      </c>
      <c r="H2286" s="1021" t="s">
        <v>7573</v>
      </c>
      <c r="I2286" s="1021" t="s">
        <v>4287</v>
      </c>
      <c r="J2286" s="1150" t="s">
        <v>4422</v>
      </c>
      <c r="K2286" s="1152">
        <v>2</v>
      </c>
      <c r="L2286" s="1151">
        <v>12</v>
      </c>
      <c r="M2286" s="1164">
        <v>22800</v>
      </c>
      <c r="N2286" s="1151">
        <v>1</v>
      </c>
      <c r="O2286" s="1152">
        <v>6</v>
      </c>
      <c r="P2286" s="1180">
        <v>11400</v>
      </c>
    </row>
    <row r="2287" spans="1:16" ht="22.5" x14ac:dyDescent="0.2">
      <c r="A2287" s="1179" t="s">
        <v>3949</v>
      </c>
      <c r="B2287" s="1149" t="s">
        <v>13070</v>
      </c>
      <c r="C2287" s="1149" t="s">
        <v>65</v>
      </c>
      <c r="D2287" s="1150" t="s">
        <v>9811</v>
      </c>
      <c r="E2287" s="1164">
        <v>3500</v>
      </c>
      <c r="F2287" s="1151" t="s">
        <v>9812</v>
      </c>
      <c r="G2287" s="759" t="s">
        <v>9813</v>
      </c>
      <c r="H2287" s="1021" t="s">
        <v>9814</v>
      </c>
      <c r="I2287" s="1021" t="s">
        <v>4287</v>
      </c>
      <c r="J2287" s="1150" t="s">
        <v>9815</v>
      </c>
      <c r="K2287" s="1152">
        <v>2</v>
      </c>
      <c r="L2287" s="1151">
        <v>11</v>
      </c>
      <c r="M2287" s="1164">
        <v>35000</v>
      </c>
      <c r="N2287" s="1151">
        <v>1</v>
      </c>
      <c r="O2287" s="1152">
        <v>6</v>
      </c>
      <c r="P2287" s="1180">
        <v>21000</v>
      </c>
    </row>
    <row r="2288" spans="1:16" x14ac:dyDescent="0.2">
      <c r="A2288" s="1179" t="s">
        <v>3949</v>
      </c>
      <c r="B2288" s="1149" t="s">
        <v>13070</v>
      </c>
      <c r="C2288" s="1149" t="s">
        <v>65</v>
      </c>
      <c r="D2288" s="1150" t="s">
        <v>8910</v>
      </c>
      <c r="E2288" s="1164">
        <v>2900</v>
      </c>
      <c r="F2288" s="1151" t="s">
        <v>9812</v>
      </c>
      <c r="G2288" s="759" t="s">
        <v>9813</v>
      </c>
      <c r="H2288" s="1021" t="s">
        <v>9814</v>
      </c>
      <c r="I2288" s="1021" t="s">
        <v>4287</v>
      </c>
      <c r="J2288" s="1150" t="s">
        <v>9815</v>
      </c>
      <c r="K2288" s="1152">
        <v>1</v>
      </c>
      <c r="L2288" s="1151">
        <v>2</v>
      </c>
      <c r="M2288" s="1164">
        <v>5800</v>
      </c>
      <c r="N2288" s="1151"/>
      <c r="O2288" s="1152"/>
      <c r="P2288" s="1180"/>
    </row>
    <row r="2289" spans="1:16" x14ac:dyDescent="0.2">
      <c r="A2289" s="1179" t="s">
        <v>3949</v>
      </c>
      <c r="B2289" s="1149" t="s">
        <v>13070</v>
      </c>
      <c r="C2289" s="1149" t="s">
        <v>65</v>
      </c>
      <c r="D2289" s="1150" t="s">
        <v>7013</v>
      </c>
      <c r="E2289" s="1164">
        <v>1700</v>
      </c>
      <c r="F2289" s="1151" t="s">
        <v>9816</v>
      </c>
      <c r="G2289" s="759" t="s">
        <v>9817</v>
      </c>
      <c r="H2289" s="1021" t="s">
        <v>4267</v>
      </c>
      <c r="I2289" s="1021" t="s">
        <v>7025</v>
      </c>
      <c r="J2289" s="1150" t="s">
        <v>4267</v>
      </c>
      <c r="K2289" s="1152">
        <v>2</v>
      </c>
      <c r="L2289" s="1151">
        <v>12</v>
      </c>
      <c r="M2289" s="1164">
        <v>20400</v>
      </c>
      <c r="N2289" s="1151">
        <v>1</v>
      </c>
      <c r="O2289" s="1152">
        <v>6</v>
      </c>
      <c r="P2289" s="1180">
        <v>10200</v>
      </c>
    </row>
    <row r="2290" spans="1:16" x14ac:dyDescent="0.2">
      <c r="A2290" s="1179" t="s">
        <v>3949</v>
      </c>
      <c r="B2290" s="1149" t="s">
        <v>13070</v>
      </c>
      <c r="C2290" s="1149" t="s">
        <v>65</v>
      </c>
      <c r="D2290" s="1150" t="s">
        <v>7013</v>
      </c>
      <c r="E2290" s="1164">
        <v>1700</v>
      </c>
      <c r="F2290" s="1151" t="s">
        <v>9818</v>
      </c>
      <c r="G2290" s="759" t="s">
        <v>9819</v>
      </c>
      <c r="H2290" s="1021" t="s">
        <v>7166</v>
      </c>
      <c r="I2290" s="1021" t="s">
        <v>7025</v>
      </c>
      <c r="J2290" s="1150" t="s">
        <v>7166</v>
      </c>
      <c r="K2290" s="1152">
        <v>2</v>
      </c>
      <c r="L2290" s="1151">
        <v>12</v>
      </c>
      <c r="M2290" s="1164">
        <v>20400</v>
      </c>
      <c r="N2290" s="1151">
        <v>1</v>
      </c>
      <c r="O2290" s="1152">
        <v>6</v>
      </c>
      <c r="P2290" s="1180">
        <v>10200</v>
      </c>
    </row>
    <row r="2291" spans="1:16" x14ac:dyDescent="0.2">
      <c r="A2291" s="1179" t="s">
        <v>3949</v>
      </c>
      <c r="B2291" s="1149" t="s">
        <v>13070</v>
      </c>
      <c r="C2291" s="1149" t="s">
        <v>65</v>
      </c>
      <c r="D2291" s="1150" t="s">
        <v>7136</v>
      </c>
      <c r="E2291" s="1164">
        <v>1600</v>
      </c>
      <c r="F2291" s="1151" t="s">
        <v>9820</v>
      </c>
      <c r="G2291" s="759" t="s">
        <v>9821</v>
      </c>
      <c r="H2291" s="1021" t="s">
        <v>22</v>
      </c>
      <c r="I2291" s="1021" t="s">
        <v>22</v>
      </c>
      <c r="J2291" s="1150" t="s">
        <v>22</v>
      </c>
      <c r="K2291" s="1152">
        <v>2</v>
      </c>
      <c r="L2291" s="1151">
        <v>12</v>
      </c>
      <c r="M2291" s="1164">
        <v>19200</v>
      </c>
      <c r="N2291" s="1151">
        <v>1</v>
      </c>
      <c r="O2291" s="1152">
        <v>6</v>
      </c>
      <c r="P2291" s="1180">
        <v>9600</v>
      </c>
    </row>
    <row r="2292" spans="1:16" ht="22.5" x14ac:dyDescent="0.2">
      <c r="A2292" s="1179" t="s">
        <v>3949</v>
      </c>
      <c r="B2292" s="1149" t="s">
        <v>13070</v>
      </c>
      <c r="C2292" s="1149" t="s">
        <v>65</v>
      </c>
      <c r="D2292" s="1150" t="s">
        <v>9822</v>
      </c>
      <c r="E2292" s="1164">
        <v>2100</v>
      </c>
      <c r="F2292" s="1151" t="s">
        <v>9823</v>
      </c>
      <c r="G2292" s="759" t="s">
        <v>9824</v>
      </c>
      <c r="H2292" s="1021" t="s">
        <v>4534</v>
      </c>
      <c r="I2292" s="1021" t="s">
        <v>4287</v>
      </c>
      <c r="J2292" s="1150" t="s">
        <v>4422</v>
      </c>
      <c r="K2292" s="1152">
        <v>2</v>
      </c>
      <c r="L2292" s="1151">
        <v>12</v>
      </c>
      <c r="M2292" s="1164">
        <v>25200</v>
      </c>
      <c r="N2292" s="1151">
        <v>1</v>
      </c>
      <c r="O2292" s="1152">
        <v>6</v>
      </c>
      <c r="P2292" s="1180">
        <v>12600</v>
      </c>
    </row>
    <row r="2293" spans="1:16" x14ac:dyDescent="0.2">
      <c r="A2293" s="1179" t="s">
        <v>3949</v>
      </c>
      <c r="B2293" s="1149" t="s">
        <v>13070</v>
      </c>
      <c r="C2293" s="1149" t="s">
        <v>65</v>
      </c>
      <c r="D2293" s="1150" t="s">
        <v>9825</v>
      </c>
      <c r="E2293" s="1164">
        <v>2500</v>
      </c>
      <c r="F2293" s="1151" t="s">
        <v>9826</v>
      </c>
      <c r="G2293" s="759" t="s">
        <v>9827</v>
      </c>
      <c r="H2293" s="1021" t="s">
        <v>4649</v>
      </c>
      <c r="I2293" s="1021" t="s">
        <v>4287</v>
      </c>
      <c r="J2293" s="1150" t="s">
        <v>4650</v>
      </c>
      <c r="K2293" s="1152">
        <v>2</v>
      </c>
      <c r="L2293" s="1151">
        <v>12</v>
      </c>
      <c r="M2293" s="1164">
        <v>30000</v>
      </c>
      <c r="N2293" s="1151">
        <v>1</v>
      </c>
      <c r="O2293" s="1152">
        <v>6</v>
      </c>
      <c r="P2293" s="1180">
        <v>15000</v>
      </c>
    </row>
    <row r="2294" spans="1:16" x14ac:dyDescent="0.2">
      <c r="A2294" s="1179" t="s">
        <v>3949</v>
      </c>
      <c r="B2294" s="1149" t="s">
        <v>13070</v>
      </c>
      <c r="C2294" s="1149" t="s">
        <v>65</v>
      </c>
      <c r="D2294" s="1150" t="s">
        <v>9828</v>
      </c>
      <c r="E2294" s="1164">
        <v>4400</v>
      </c>
      <c r="F2294" s="1151" t="s">
        <v>9829</v>
      </c>
      <c r="G2294" s="759" t="s">
        <v>9830</v>
      </c>
      <c r="H2294" s="1021" t="s">
        <v>7135</v>
      </c>
      <c r="I2294" s="1021" t="s">
        <v>4287</v>
      </c>
      <c r="J2294" s="1150" t="s">
        <v>7135</v>
      </c>
      <c r="K2294" s="1152">
        <v>2</v>
      </c>
      <c r="L2294" s="1151">
        <v>12</v>
      </c>
      <c r="M2294" s="1164">
        <v>52800</v>
      </c>
      <c r="N2294" s="1151">
        <v>1</v>
      </c>
      <c r="O2294" s="1152">
        <v>6</v>
      </c>
      <c r="P2294" s="1180">
        <v>26400</v>
      </c>
    </row>
    <row r="2295" spans="1:16" ht="22.5" x14ac:dyDescent="0.2">
      <c r="A2295" s="1179" t="s">
        <v>3949</v>
      </c>
      <c r="B2295" s="1149" t="s">
        <v>13070</v>
      </c>
      <c r="C2295" s="1149" t="s">
        <v>65</v>
      </c>
      <c r="D2295" s="1150" t="s">
        <v>7583</v>
      </c>
      <c r="E2295" s="1164">
        <v>1800</v>
      </c>
      <c r="F2295" s="1151" t="s">
        <v>9831</v>
      </c>
      <c r="G2295" s="759" t="s">
        <v>9832</v>
      </c>
      <c r="H2295" s="1021" t="s">
        <v>5496</v>
      </c>
      <c r="I2295" s="1021" t="s">
        <v>7159</v>
      </c>
      <c r="J2295" s="1150" t="s">
        <v>9833</v>
      </c>
      <c r="K2295" s="1152">
        <v>2</v>
      </c>
      <c r="L2295" s="1151">
        <v>12</v>
      </c>
      <c r="M2295" s="1164">
        <v>21600</v>
      </c>
      <c r="N2295" s="1151">
        <v>1</v>
      </c>
      <c r="O2295" s="1152">
        <v>6</v>
      </c>
      <c r="P2295" s="1180">
        <v>10800</v>
      </c>
    </row>
    <row r="2296" spans="1:16" ht="22.5" x14ac:dyDescent="0.2">
      <c r="A2296" s="1179" t="s">
        <v>3949</v>
      </c>
      <c r="B2296" s="1149" t="s">
        <v>13070</v>
      </c>
      <c r="C2296" s="1149" t="s">
        <v>65</v>
      </c>
      <c r="D2296" s="1150" t="s">
        <v>7228</v>
      </c>
      <c r="E2296" s="1164">
        <v>1900</v>
      </c>
      <c r="F2296" s="1151" t="s">
        <v>9834</v>
      </c>
      <c r="G2296" s="759" t="s">
        <v>9835</v>
      </c>
      <c r="H2296" s="1021" t="s">
        <v>7297</v>
      </c>
      <c r="I2296" s="1021" t="s">
        <v>4287</v>
      </c>
      <c r="J2296" s="1150" t="s">
        <v>5055</v>
      </c>
      <c r="K2296" s="1152">
        <v>2</v>
      </c>
      <c r="L2296" s="1151">
        <v>12</v>
      </c>
      <c r="M2296" s="1164">
        <v>22800</v>
      </c>
      <c r="N2296" s="1151"/>
      <c r="O2296" s="1152"/>
      <c r="P2296" s="1180"/>
    </row>
    <row r="2297" spans="1:16" x14ac:dyDescent="0.2">
      <c r="A2297" s="1179" t="s">
        <v>3949</v>
      </c>
      <c r="B2297" s="1149" t="s">
        <v>13070</v>
      </c>
      <c r="C2297" s="1149" t="s">
        <v>65</v>
      </c>
      <c r="D2297" s="1150" t="s">
        <v>7013</v>
      </c>
      <c r="E2297" s="1164">
        <v>1700</v>
      </c>
      <c r="F2297" s="1151" t="s">
        <v>9836</v>
      </c>
      <c r="G2297" s="759" t="s">
        <v>9837</v>
      </c>
      <c r="H2297" s="1021" t="s">
        <v>4552</v>
      </c>
      <c r="I2297" s="1021" t="s">
        <v>4287</v>
      </c>
      <c r="J2297" s="1150" t="s">
        <v>9838</v>
      </c>
      <c r="K2297" s="1152">
        <v>2</v>
      </c>
      <c r="L2297" s="1151">
        <v>12</v>
      </c>
      <c r="M2297" s="1164">
        <v>20400</v>
      </c>
      <c r="N2297" s="1151"/>
      <c r="O2297" s="1152"/>
      <c r="P2297" s="1180"/>
    </row>
    <row r="2298" spans="1:16" ht="22.5" x14ac:dyDescent="0.2">
      <c r="A2298" s="1179" t="s">
        <v>3949</v>
      </c>
      <c r="B2298" s="1149" t="s">
        <v>13070</v>
      </c>
      <c r="C2298" s="1149" t="s">
        <v>65</v>
      </c>
      <c r="D2298" s="1150" t="s">
        <v>9839</v>
      </c>
      <c r="E2298" s="1164">
        <v>3000</v>
      </c>
      <c r="F2298" s="1151" t="s">
        <v>9840</v>
      </c>
      <c r="G2298" s="759" t="s">
        <v>9841</v>
      </c>
      <c r="H2298" s="1021" t="s">
        <v>4197</v>
      </c>
      <c r="I2298" s="1021" t="s">
        <v>4197</v>
      </c>
      <c r="J2298" s="1150" t="s">
        <v>4197</v>
      </c>
      <c r="K2298" s="1152">
        <v>2</v>
      </c>
      <c r="L2298" s="1151">
        <v>7</v>
      </c>
      <c r="M2298" s="1164">
        <v>15600</v>
      </c>
      <c r="N2298" s="1151"/>
      <c r="O2298" s="1152"/>
      <c r="P2298" s="1180"/>
    </row>
    <row r="2299" spans="1:16" x14ac:dyDescent="0.2">
      <c r="A2299" s="1179" t="s">
        <v>3949</v>
      </c>
      <c r="B2299" s="1149" t="s">
        <v>13070</v>
      </c>
      <c r="C2299" s="1149" t="s">
        <v>65</v>
      </c>
      <c r="D2299" s="1150" t="s">
        <v>7094</v>
      </c>
      <c r="E2299" s="1164">
        <v>1700</v>
      </c>
      <c r="F2299" s="1151" t="s">
        <v>9842</v>
      </c>
      <c r="G2299" s="759" t="s">
        <v>9843</v>
      </c>
      <c r="H2299" s="1021" t="s">
        <v>9844</v>
      </c>
      <c r="I2299" s="1021" t="s">
        <v>4287</v>
      </c>
      <c r="J2299" s="1150" t="s">
        <v>9844</v>
      </c>
      <c r="K2299" s="1152">
        <v>3</v>
      </c>
      <c r="L2299" s="1151">
        <v>9</v>
      </c>
      <c r="M2299" s="1164">
        <v>15300</v>
      </c>
      <c r="N2299" s="1151"/>
      <c r="O2299" s="1152"/>
      <c r="P2299" s="1180"/>
    </row>
    <row r="2300" spans="1:16" ht="22.5" x14ac:dyDescent="0.2">
      <c r="A2300" s="1179" t="s">
        <v>3949</v>
      </c>
      <c r="B2300" s="1149" t="s">
        <v>13070</v>
      </c>
      <c r="C2300" s="1149" t="s">
        <v>65</v>
      </c>
      <c r="D2300" s="1150" t="s">
        <v>9845</v>
      </c>
      <c r="E2300" s="1164">
        <v>3100</v>
      </c>
      <c r="F2300" s="1151" t="s">
        <v>9846</v>
      </c>
      <c r="G2300" s="759" t="s">
        <v>9847</v>
      </c>
      <c r="H2300" s="1021" t="s">
        <v>4865</v>
      </c>
      <c r="I2300" s="1021" t="s">
        <v>7159</v>
      </c>
      <c r="J2300" s="1150" t="s">
        <v>4865</v>
      </c>
      <c r="K2300" s="1152">
        <v>2</v>
      </c>
      <c r="L2300" s="1151">
        <v>12</v>
      </c>
      <c r="M2300" s="1164">
        <v>27200</v>
      </c>
      <c r="N2300" s="1151">
        <v>1</v>
      </c>
      <c r="O2300" s="1152">
        <v>6</v>
      </c>
      <c r="P2300" s="1180">
        <v>18600</v>
      </c>
    </row>
    <row r="2301" spans="1:16" x14ac:dyDescent="0.2">
      <c r="A2301" s="1179" t="s">
        <v>3949</v>
      </c>
      <c r="B2301" s="1149" t="s">
        <v>13070</v>
      </c>
      <c r="C2301" s="1149" t="s">
        <v>65</v>
      </c>
      <c r="D2301" s="1150" t="s">
        <v>7136</v>
      </c>
      <c r="E2301" s="1164">
        <v>1600</v>
      </c>
      <c r="F2301" s="1151" t="s">
        <v>9848</v>
      </c>
      <c r="G2301" s="759" t="s">
        <v>9849</v>
      </c>
      <c r="H2301" s="1021" t="s">
        <v>22</v>
      </c>
      <c r="I2301" s="1021" t="s">
        <v>22</v>
      </c>
      <c r="J2301" s="1150" t="s">
        <v>22</v>
      </c>
      <c r="K2301" s="1152">
        <v>2</v>
      </c>
      <c r="L2301" s="1151">
        <v>12</v>
      </c>
      <c r="M2301" s="1164">
        <v>19200</v>
      </c>
      <c r="N2301" s="1151">
        <v>1</v>
      </c>
      <c r="O2301" s="1152">
        <v>6</v>
      </c>
      <c r="P2301" s="1180">
        <v>9600</v>
      </c>
    </row>
    <row r="2302" spans="1:16" ht="33.75" x14ac:dyDescent="0.2">
      <c r="A2302" s="1179" t="s">
        <v>3949</v>
      </c>
      <c r="B2302" s="1149" t="s">
        <v>13070</v>
      </c>
      <c r="C2302" s="1149" t="s">
        <v>65</v>
      </c>
      <c r="D2302" s="1150" t="s">
        <v>7277</v>
      </c>
      <c r="E2302" s="1164">
        <v>2500</v>
      </c>
      <c r="F2302" s="1151" t="s">
        <v>9850</v>
      </c>
      <c r="G2302" s="759" t="s">
        <v>9851</v>
      </c>
      <c r="H2302" s="1021" t="s">
        <v>4239</v>
      </c>
      <c r="I2302" s="1021" t="s">
        <v>4287</v>
      </c>
      <c r="J2302" s="1150" t="s">
        <v>7268</v>
      </c>
      <c r="K2302" s="1152">
        <v>2</v>
      </c>
      <c r="L2302" s="1151">
        <v>12</v>
      </c>
      <c r="M2302" s="1164">
        <v>30000</v>
      </c>
      <c r="N2302" s="1151">
        <v>1</v>
      </c>
      <c r="O2302" s="1152">
        <v>6</v>
      </c>
      <c r="P2302" s="1180">
        <v>15000</v>
      </c>
    </row>
    <row r="2303" spans="1:16" x14ac:dyDescent="0.2">
      <c r="A2303" s="1179" t="s">
        <v>3949</v>
      </c>
      <c r="B2303" s="1149" t="s">
        <v>13070</v>
      </c>
      <c r="C2303" s="1149" t="s">
        <v>65</v>
      </c>
      <c r="D2303" s="1150" t="s">
        <v>7053</v>
      </c>
      <c r="E2303" s="1164">
        <v>1700</v>
      </c>
      <c r="F2303" s="1151" t="s">
        <v>9852</v>
      </c>
      <c r="G2303" s="759" t="s">
        <v>9853</v>
      </c>
      <c r="H2303" s="1021" t="s">
        <v>7246</v>
      </c>
      <c r="I2303" s="1021" t="s">
        <v>4287</v>
      </c>
      <c r="J2303" s="1150" t="s">
        <v>7246</v>
      </c>
      <c r="K2303" s="1152">
        <v>2</v>
      </c>
      <c r="L2303" s="1151">
        <v>12</v>
      </c>
      <c r="M2303" s="1164">
        <v>20400</v>
      </c>
      <c r="N2303" s="1151">
        <v>1</v>
      </c>
      <c r="O2303" s="1152">
        <v>6</v>
      </c>
      <c r="P2303" s="1180">
        <v>10200</v>
      </c>
    </row>
    <row r="2304" spans="1:16" ht="22.5" x14ac:dyDescent="0.2">
      <c r="A2304" s="1179" t="s">
        <v>3949</v>
      </c>
      <c r="B2304" s="1149" t="s">
        <v>13070</v>
      </c>
      <c r="C2304" s="1149" t="s">
        <v>65</v>
      </c>
      <c r="D2304" s="1150" t="s">
        <v>9854</v>
      </c>
      <c r="E2304" s="1164">
        <v>7000</v>
      </c>
      <c r="F2304" s="1151" t="s">
        <v>9855</v>
      </c>
      <c r="G2304" s="759" t="s">
        <v>9856</v>
      </c>
      <c r="H2304" s="1021" t="s">
        <v>4534</v>
      </c>
      <c r="I2304" s="1021" t="s">
        <v>7074</v>
      </c>
      <c r="J2304" s="1150" t="s">
        <v>4534</v>
      </c>
      <c r="K2304" s="1152">
        <v>2</v>
      </c>
      <c r="L2304" s="1151">
        <v>12</v>
      </c>
      <c r="M2304" s="1164">
        <v>84000</v>
      </c>
      <c r="N2304" s="1151">
        <v>1</v>
      </c>
      <c r="O2304" s="1152">
        <v>6</v>
      </c>
      <c r="P2304" s="1180">
        <v>42000</v>
      </c>
    </row>
    <row r="2305" spans="1:16" x14ac:dyDescent="0.2">
      <c r="A2305" s="1179" t="s">
        <v>3949</v>
      </c>
      <c r="B2305" s="1149" t="s">
        <v>13070</v>
      </c>
      <c r="C2305" s="1149" t="s">
        <v>65</v>
      </c>
      <c r="D2305" s="1150" t="s">
        <v>9486</v>
      </c>
      <c r="E2305" s="1164">
        <v>3900</v>
      </c>
      <c r="F2305" s="1151" t="s">
        <v>9857</v>
      </c>
      <c r="G2305" s="759" t="s">
        <v>9858</v>
      </c>
      <c r="H2305" s="1021" t="s">
        <v>4422</v>
      </c>
      <c r="I2305" s="1021" t="s">
        <v>4287</v>
      </c>
      <c r="J2305" s="1150" t="s">
        <v>4423</v>
      </c>
      <c r="K2305" s="1152">
        <v>2</v>
      </c>
      <c r="L2305" s="1151">
        <v>12</v>
      </c>
      <c r="M2305" s="1164">
        <v>46800</v>
      </c>
      <c r="N2305" s="1151">
        <v>1</v>
      </c>
      <c r="O2305" s="1152">
        <v>6</v>
      </c>
      <c r="P2305" s="1180">
        <v>23400</v>
      </c>
    </row>
    <row r="2306" spans="1:16" x14ac:dyDescent="0.2">
      <c r="A2306" s="1179" t="s">
        <v>3949</v>
      </c>
      <c r="B2306" s="1149" t="s">
        <v>13070</v>
      </c>
      <c r="C2306" s="1149" t="s">
        <v>65</v>
      </c>
      <c r="D2306" s="1150" t="s">
        <v>7136</v>
      </c>
      <c r="E2306" s="1164">
        <v>1600</v>
      </c>
      <c r="F2306" s="1151" t="s">
        <v>9859</v>
      </c>
      <c r="G2306" s="759" t="s">
        <v>9860</v>
      </c>
      <c r="H2306" s="1021" t="s">
        <v>22</v>
      </c>
      <c r="I2306" s="1021" t="s">
        <v>22</v>
      </c>
      <c r="J2306" s="1150" t="s">
        <v>22</v>
      </c>
      <c r="K2306" s="1152">
        <v>2</v>
      </c>
      <c r="L2306" s="1151">
        <v>12</v>
      </c>
      <c r="M2306" s="1164">
        <v>19200</v>
      </c>
      <c r="N2306" s="1151">
        <v>1</v>
      </c>
      <c r="O2306" s="1152">
        <v>6</v>
      </c>
      <c r="P2306" s="1180">
        <v>9600</v>
      </c>
    </row>
    <row r="2307" spans="1:16" ht="22.5" x14ac:dyDescent="0.2">
      <c r="A2307" s="1179" t="s">
        <v>3949</v>
      </c>
      <c r="B2307" s="1149" t="s">
        <v>13070</v>
      </c>
      <c r="C2307" s="1149" t="s">
        <v>65</v>
      </c>
      <c r="D2307" s="1150" t="s">
        <v>9861</v>
      </c>
      <c r="E2307" s="1164">
        <v>4400</v>
      </c>
      <c r="F2307" s="1151" t="s">
        <v>9862</v>
      </c>
      <c r="G2307" s="759" t="s">
        <v>9863</v>
      </c>
      <c r="H2307" s="1021" t="s">
        <v>5073</v>
      </c>
      <c r="I2307" s="1021" t="s">
        <v>4274</v>
      </c>
      <c r="J2307" s="1150" t="s">
        <v>5073</v>
      </c>
      <c r="K2307" s="1152">
        <v>2</v>
      </c>
      <c r="L2307" s="1151">
        <v>12</v>
      </c>
      <c r="M2307" s="1164">
        <v>52800</v>
      </c>
      <c r="N2307" s="1151">
        <v>1</v>
      </c>
      <c r="O2307" s="1152">
        <v>6</v>
      </c>
      <c r="P2307" s="1180">
        <v>26400</v>
      </c>
    </row>
    <row r="2308" spans="1:16" ht="22.5" x14ac:dyDescent="0.2">
      <c r="A2308" s="1179" t="s">
        <v>3949</v>
      </c>
      <c r="B2308" s="1149" t="s">
        <v>13070</v>
      </c>
      <c r="C2308" s="1149" t="s">
        <v>65</v>
      </c>
      <c r="D2308" s="1150" t="s">
        <v>7153</v>
      </c>
      <c r="E2308" s="1164">
        <v>1750</v>
      </c>
      <c r="F2308" s="1151" t="s">
        <v>9864</v>
      </c>
      <c r="G2308" s="759" t="s">
        <v>9865</v>
      </c>
      <c r="H2308" s="1021" t="s">
        <v>4470</v>
      </c>
      <c r="I2308" s="1021" t="s">
        <v>4287</v>
      </c>
      <c r="J2308" s="1150" t="s">
        <v>4470</v>
      </c>
      <c r="K2308" s="1152">
        <v>2</v>
      </c>
      <c r="L2308" s="1151">
        <v>12</v>
      </c>
      <c r="M2308" s="1164">
        <v>21000</v>
      </c>
      <c r="N2308" s="1151">
        <v>1</v>
      </c>
      <c r="O2308" s="1152">
        <v>6</v>
      </c>
      <c r="P2308" s="1180">
        <v>10500</v>
      </c>
    </row>
    <row r="2309" spans="1:16" x14ac:dyDescent="0.2">
      <c r="A2309" s="1179" t="s">
        <v>3949</v>
      </c>
      <c r="B2309" s="1149" t="s">
        <v>13070</v>
      </c>
      <c r="C2309" s="1149" t="s">
        <v>65</v>
      </c>
      <c r="D2309" s="1150" t="s">
        <v>9866</v>
      </c>
      <c r="E2309" s="1164">
        <v>3000</v>
      </c>
      <c r="F2309" s="1151" t="s">
        <v>9867</v>
      </c>
      <c r="G2309" s="759" t="s">
        <v>9868</v>
      </c>
      <c r="H2309" s="1021" t="s">
        <v>7080</v>
      </c>
      <c r="I2309" s="1021" t="s">
        <v>4274</v>
      </c>
      <c r="J2309" s="1150" t="s">
        <v>4349</v>
      </c>
      <c r="K2309" s="1152">
        <v>1</v>
      </c>
      <c r="L2309" s="1151">
        <v>2</v>
      </c>
      <c r="M2309" s="1164">
        <v>3900</v>
      </c>
      <c r="N2309" s="1151"/>
      <c r="O2309" s="1152"/>
      <c r="P2309" s="1180"/>
    </row>
    <row r="2310" spans="1:16" ht="22.5" x14ac:dyDescent="0.2">
      <c r="A2310" s="1179" t="s">
        <v>3949</v>
      </c>
      <c r="B2310" s="1149" t="s">
        <v>13070</v>
      </c>
      <c r="C2310" s="1149" t="s">
        <v>65</v>
      </c>
      <c r="D2310" s="1150" t="s">
        <v>7013</v>
      </c>
      <c r="E2310" s="1164">
        <v>1700</v>
      </c>
      <c r="F2310" s="1151" t="s">
        <v>9869</v>
      </c>
      <c r="G2310" s="759" t="s">
        <v>9870</v>
      </c>
      <c r="H2310" s="1021" t="s">
        <v>7181</v>
      </c>
      <c r="I2310" s="1021" t="s">
        <v>4274</v>
      </c>
      <c r="J2310" s="1150" t="s">
        <v>9871</v>
      </c>
      <c r="K2310" s="1152">
        <v>4</v>
      </c>
      <c r="L2310" s="1151">
        <v>12</v>
      </c>
      <c r="M2310" s="1164">
        <v>20400</v>
      </c>
      <c r="N2310" s="1151"/>
      <c r="O2310" s="1152"/>
      <c r="P2310" s="1180"/>
    </row>
    <row r="2311" spans="1:16" ht="22.5" x14ac:dyDescent="0.2">
      <c r="A2311" s="1179" t="s">
        <v>3949</v>
      </c>
      <c r="B2311" s="1149" t="s">
        <v>13070</v>
      </c>
      <c r="C2311" s="1149" t="s">
        <v>65</v>
      </c>
      <c r="D2311" s="1150" t="s">
        <v>7053</v>
      </c>
      <c r="E2311" s="1164">
        <v>1700</v>
      </c>
      <c r="F2311" s="1151" t="s">
        <v>9872</v>
      </c>
      <c r="G2311" s="759" t="s">
        <v>9873</v>
      </c>
      <c r="H2311" s="1021" t="s">
        <v>4961</v>
      </c>
      <c r="I2311" s="1021" t="s">
        <v>7159</v>
      </c>
      <c r="J2311" s="1150" t="s">
        <v>4961</v>
      </c>
      <c r="K2311" s="1152">
        <v>2</v>
      </c>
      <c r="L2311" s="1151">
        <v>12</v>
      </c>
      <c r="M2311" s="1164">
        <v>20102.310000000001</v>
      </c>
      <c r="N2311" s="1151"/>
      <c r="O2311" s="1152"/>
      <c r="P2311" s="1180"/>
    </row>
    <row r="2312" spans="1:16" x14ac:dyDescent="0.2">
      <c r="A2312" s="1179" t="s">
        <v>3949</v>
      </c>
      <c r="B2312" s="1149" t="s">
        <v>13070</v>
      </c>
      <c r="C2312" s="1149" t="s">
        <v>65</v>
      </c>
      <c r="D2312" s="1150" t="s">
        <v>7136</v>
      </c>
      <c r="E2312" s="1164">
        <v>1600</v>
      </c>
      <c r="F2312" s="1151" t="s">
        <v>9874</v>
      </c>
      <c r="G2312" s="759" t="s">
        <v>9875</v>
      </c>
      <c r="H2312" s="1021" t="s">
        <v>22</v>
      </c>
      <c r="I2312" s="1021" t="s">
        <v>22</v>
      </c>
      <c r="J2312" s="1150" t="s">
        <v>22</v>
      </c>
      <c r="K2312" s="1152">
        <v>2</v>
      </c>
      <c r="L2312" s="1151">
        <v>12</v>
      </c>
      <c r="M2312" s="1164">
        <v>19200</v>
      </c>
      <c r="N2312" s="1151">
        <v>1</v>
      </c>
      <c r="O2312" s="1152">
        <v>6</v>
      </c>
      <c r="P2312" s="1180">
        <v>9600</v>
      </c>
    </row>
    <row r="2313" spans="1:16" x14ac:dyDescent="0.2">
      <c r="A2313" s="1179" t="s">
        <v>3949</v>
      </c>
      <c r="B2313" s="1149" t="s">
        <v>13070</v>
      </c>
      <c r="C2313" s="1149" t="s">
        <v>65</v>
      </c>
      <c r="D2313" s="1150" t="s">
        <v>7053</v>
      </c>
      <c r="E2313" s="1164">
        <v>1700</v>
      </c>
      <c r="F2313" s="1151" t="s">
        <v>9876</v>
      </c>
      <c r="G2313" s="759" t="s">
        <v>9877</v>
      </c>
      <c r="H2313" s="1021" t="s">
        <v>4197</v>
      </c>
      <c r="I2313" s="1021" t="s">
        <v>4197</v>
      </c>
      <c r="J2313" s="1150" t="s">
        <v>4197</v>
      </c>
      <c r="K2313" s="1152">
        <v>2</v>
      </c>
      <c r="L2313" s="1151">
        <v>12</v>
      </c>
      <c r="M2313" s="1164">
        <v>20400</v>
      </c>
      <c r="N2313" s="1151">
        <v>1</v>
      </c>
      <c r="O2313" s="1152">
        <v>6</v>
      </c>
      <c r="P2313" s="1180">
        <v>10200</v>
      </c>
    </row>
    <row r="2314" spans="1:16" x14ac:dyDescent="0.2">
      <c r="A2314" s="1179" t="s">
        <v>3949</v>
      </c>
      <c r="B2314" s="1149" t="s">
        <v>13070</v>
      </c>
      <c r="C2314" s="1149" t="s">
        <v>65</v>
      </c>
      <c r="D2314" s="1150" t="s">
        <v>9878</v>
      </c>
      <c r="E2314" s="1164">
        <v>2500</v>
      </c>
      <c r="F2314" s="1151" t="s">
        <v>9879</v>
      </c>
      <c r="G2314" s="759" t="s">
        <v>9880</v>
      </c>
      <c r="H2314" s="1021" t="s">
        <v>4239</v>
      </c>
      <c r="I2314" s="1021" t="s">
        <v>4287</v>
      </c>
      <c r="J2314" s="1150" t="s">
        <v>7268</v>
      </c>
      <c r="K2314" s="1152">
        <v>4</v>
      </c>
      <c r="L2314" s="1151">
        <v>12</v>
      </c>
      <c r="M2314" s="1164">
        <v>30000</v>
      </c>
      <c r="N2314" s="1151">
        <v>1</v>
      </c>
      <c r="O2314" s="1152">
        <v>6</v>
      </c>
      <c r="P2314" s="1180">
        <v>15000</v>
      </c>
    </row>
    <row r="2315" spans="1:16" x14ac:dyDescent="0.2">
      <c r="A2315" s="1179" t="s">
        <v>3949</v>
      </c>
      <c r="B2315" s="1149" t="s">
        <v>13070</v>
      </c>
      <c r="C2315" s="1149" t="s">
        <v>65</v>
      </c>
      <c r="D2315" s="1150" t="s">
        <v>7013</v>
      </c>
      <c r="E2315" s="1164">
        <v>1700</v>
      </c>
      <c r="F2315" s="1151" t="s">
        <v>9881</v>
      </c>
      <c r="G2315" s="759" t="s">
        <v>9882</v>
      </c>
      <c r="H2315" s="1021" t="s">
        <v>4197</v>
      </c>
      <c r="I2315" s="1021" t="s">
        <v>4197</v>
      </c>
      <c r="J2315" s="1150" t="s">
        <v>4197</v>
      </c>
      <c r="K2315" s="1152">
        <v>1</v>
      </c>
      <c r="L2315" s="1151">
        <v>4</v>
      </c>
      <c r="M2315" s="1164">
        <v>4760</v>
      </c>
      <c r="N2315" s="1151">
        <v>1</v>
      </c>
      <c r="O2315" s="1152">
        <v>6</v>
      </c>
      <c r="P2315" s="1180">
        <v>10200</v>
      </c>
    </row>
    <row r="2316" spans="1:16" x14ac:dyDescent="0.2">
      <c r="A2316" s="1179" t="s">
        <v>3949</v>
      </c>
      <c r="B2316" s="1149" t="s">
        <v>13070</v>
      </c>
      <c r="C2316" s="1149" t="s">
        <v>65</v>
      </c>
      <c r="D2316" s="1150" t="s">
        <v>7228</v>
      </c>
      <c r="E2316" s="1164">
        <v>1900</v>
      </c>
      <c r="F2316" s="1151" t="s">
        <v>9883</v>
      </c>
      <c r="G2316" s="759" t="s">
        <v>9884</v>
      </c>
      <c r="H2316" s="1021" t="s">
        <v>7413</v>
      </c>
      <c r="I2316" s="1021" t="s">
        <v>4287</v>
      </c>
      <c r="J2316" s="1150" t="s">
        <v>8649</v>
      </c>
      <c r="K2316" s="1152">
        <v>2</v>
      </c>
      <c r="L2316" s="1151">
        <v>12</v>
      </c>
      <c r="M2316" s="1164">
        <v>22800</v>
      </c>
      <c r="N2316" s="1151">
        <v>1</v>
      </c>
      <c r="O2316" s="1152">
        <v>6</v>
      </c>
      <c r="P2316" s="1180">
        <v>11400</v>
      </c>
    </row>
    <row r="2317" spans="1:16" x14ac:dyDescent="0.2">
      <c r="A2317" s="1179" t="s">
        <v>3949</v>
      </c>
      <c r="B2317" s="1149" t="s">
        <v>13070</v>
      </c>
      <c r="C2317" s="1149" t="s">
        <v>65</v>
      </c>
      <c r="D2317" s="1150" t="s">
        <v>7490</v>
      </c>
      <c r="E2317" s="1164">
        <v>1500</v>
      </c>
      <c r="F2317" s="1151" t="s">
        <v>9885</v>
      </c>
      <c r="G2317" s="759" t="s">
        <v>9886</v>
      </c>
      <c r="H2317" s="1021" t="s">
        <v>22</v>
      </c>
      <c r="I2317" s="1021" t="s">
        <v>22</v>
      </c>
      <c r="J2317" s="1150" t="s">
        <v>22</v>
      </c>
      <c r="K2317" s="1152">
        <v>2</v>
      </c>
      <c r="L2317" s="1151">
        <v>12</v>
      </c>
      <c r="M2317" s="1164">
        <v>18000</v>
      </c>
      <c r="N2317" s="1151">
        <v>1</v>
      </c>
      <c r="O2317" s="1152">
        <v>6</v>
      </c>
      <c r="P2317" s="1180">
        <v>9000</v>
      </c>
    </row>
    <row r="2318" spans="1:16" ht="22.5" x14ac:dyDescent="0.2">
      <c r="A2318" s="1179" t="s">
        <v>3949</v>
      </c>
      <c r="B2318" s="1149" t="s">
        <v>13070</v>
      </c>
      <c r="C2318" s="1149" t="s">
        <v>65</v>
      </c>
      <c r="D2318" s="1150" t="s">
        <v>7228</v>
      </c>
      <c r="E2318" s="1164">
        <v>1900</v>
      </c>
      <c r="F2318" s="1151" t="s">
        <v>9887</v>
      </c>
      <c r="G2318" s="759" t="s">
        <v>9888</v>
      </c>
      <c r="H2318" s="1021" t="s">
        <v>4534</v>
      </c>
      <c r="I2318" s="1021" t="s">
        <v>7025</v>
      </c>
      <c r="J2318" s="1150" t="s">
        <v>4676</v>
      </c>
      <c r="K2318" s="1152">
        <v>2</v>
      </c>
      <c r="L2318" s="1151">
        <v>12</v>
      </c>
      <c r="M2318" s="1164">
        <v>22800</v>
      </c>
      <c r="N2318" s="1151">
        <v>1</v>
      </c>
      <c r="O2318" s="1152">
        <v>6</v>
      </c>
      <c r="P2318" s="1180">
        <v>11400</v>
      </c>
    </row>
    <row r="2319" spans="1:16" x14ac:dyDescent="0.2">
      <c r="A2319" s="1179" t="s">
        <v>3949</v>
      </c>
      <c r="B2319" s="1149" t="s">
        <v>13070</v>
      </c>
      <c r="C2319" s="1149" t="s">
        <v>65</v>
      </c>
      <c r="D2319" s="1150" t="s">
        <v>7048</v>
      </c>
      <c r="E2319" s="1164">
        <v>1900</v>
      </c>
      <c r="F2319" s="1151" t="s">
        <v>9889</v>
      </c>
      <c r="G2319" s="759" t="s">
        <v>9890</v>
      </c>
      <c r="H2319" s="1021" t="s">
        <v>7413</v>
      </c>
      <c r="I2319" s="1021" t="s">
        <v>4287</v>
      </c>
      <c r="J2319" s="1150" t="s">
        <v>7465</v>
      </c>
      <c r="K2319" s="1152">
        <v>1</v>
      </c>
      <c r="L2319" s="1151">
        <v>3</v>
      </c>
      <c r="M2319" s="1164">
        <v>5700</v>
      </c>
      <c r="N2319" s="1151"/>
      <c r="O2319" s="1152"/>
      <c r="P2319" s="1180"/>
    </row>
    <row r="2320" spans="1:16" x14ac:dyDescent="0.2">
      <c r="A2320" s="1179" t="s">
        <v>3949</v>
      </c>
      <c r="B2320" s="1149" t="s">
        <v>13070</v>
      </c>
      <c r="C2320" s="1149" t="s">
        <v>65</v>
      </c>
      <c r="D2320" s="1150" t="s">
        <v>7136</v>
      </c>
      <c r="E2320" s="1164">
        <v>1600</v>
      </c>
      <c r="F2320" s="1151" t="s">
        <v>9891</v>
      </c>
      <c r="G2320" s="759" t="s">
        <v>9892</v>
      </c>
      <c r="H2320" s="1021" t="s">
        <v>22</v>
      </c>
      <c r="I2320" s="1021" t="s">
        <v>22</v>
      </c>
      <c r="J2320" s="1150" t="s">
        <v>22</v>
      </c>
      <c r="K2320" s="1152">
        <v>2</v>
      </c>
      <c r="L2320" s="1151">
        <v>12</v>
      </c>
      <c r="M2320" s="1164">
        <v>19200</v>
      </c>
      <c r="N2320" s="1151">
        <v>1</v>
      </c>
      <c r="O2320" s="1152">
        <v>6</v>
      </c>
      <c r="P2320" s="1180">
        <v>9600</v>
      </c>
    </row>
    <row r="2321" spans="1:16" x14ac:dyDescent="0.2">
      <c r="A2321" s="1179" t="s">
        <v>3949</v>
      </c>
      <c r="B2321" s="1149" t="s">
        <v>13070</v>
      </c>
      <c r="C2321" s="1149" t="s">
        <v>65</v>
      </c>
      <c r="D2321" s="1150" t="s">
        <v>7048</v>
      </c>
      <c r="E2321" s="1164">
        <v>1900</v>
      </c>
      <c r="F2321" s="1151" t="s">
        <v>9893</v>
      </c>
      <c r="G2321" s="759" t="s">
        <v>9894</v>
      </c>
      <c r="H2321" s="1021" t="s">
        <v>7247</v>
      </c>
      <c r="I2321" s="1021" t="s">
        <v>4287</v>
      </c>
      <c r="J2321" s="1150" t="s">
        <v>7660</v>
      </c>
      <c r="K2321" s="1152">
        <v>4</v>
      </c>
      <c r="L2321" s="1151">
        <v>12</v>
      </c>
      <c r="M2321" s="1164">
        <v>22800</v>
      </c>
      <c r="N2321" s="1151">
        <v>1</v>
      </c>
      <c r="O2321" s="1152">
        <v>6</v>
      </c>
      <c r="P2321" s="1180">
        <v>11400</v>
      </c>
    </row>
    <row r="2322" spans="1:16" x14ac:dyDescent="0.2">
      <c r="A2322" s="1179" t="s">
        <v>3949</v>
      </c>
      <c r="B2322" s="1149" t="s">
        <v>13070</v>
      </c>
      <c r="C2322" s="1149" t="s">
        <v>65</v>
      </c>
      <c r="D2322" s="1150" t="s">
        <v>9895</v>
      </c>
      <c r="E2322" s="1164">
        <v>2500</v>
      </c>
      <c r="F2322" s="1151" t="s">
        <v>9896</v>
      </c>
      <c r="G2322" s="759" t="s">
        <v>9897</v>
      </c>
      <c r="H2322" s="1021" t="s">
        <v>7103</v>
      </c>
      <c r="I2322" s="1021" t="s">
        <v>4274</v>
      </c>
      <c r="J2322" s="1150" t="s">
        <v>8280</v>
      </c>
      <c r="K2322" s="1152">
        <v>3</v>
      </c>
      <c r="L2322" s="1151">
        <v>12</v>
      </c>
      <c r="M2322" s="1164">
        <v>30000</v>
      </c>
      <c r="N2322" s="1151">
        <v>1</v>
      </c>
      <c r="O2322" s="1152">
        <v>6</v>
      </c>
      <c r="P2322" s="1180">
        <v>15000</v>
      </c>
    </row>
    <row r="2323" spans="1:16" ht="22.5" x14ac:dyDescent="0.2">
      <c r="A2323" s="1179" t="s">
        <v>3949</v>
      </c>
      <c r="B2323" s="1149" t="s">
        <v>13070</v>
      </c>
      <c r="C2323" s="1149" t="s">
        <v>65</v>
      </c>
      <c r="D2323" s="1150" t="s">
        <v>7201</v>
      </c>
      <c r="E2323" s="1164">
        <v>1850</v>
      </c>
      <c r="F2323" s="1151" t="s">
        <v>9898</v>
      </c>
      <c r="G2323" s="759" t="s">
        <v>9899</v>
      </c>
      <c r="H2323" s="1021" t="s">
        <v>4211</v>
      </c>
      <c r="I2323" s="1021" t="s">
        <v>7025</v>
      </c>
      <c r="J2323" s="1150" t="s">
        <v>4211</v>
      </c>
      <c r="K2323" s="1152">
        <v>2</v>
      </c>
      <c r="L2323" s="1151">
        <v>12</v>
      </c>
      <c r="M2323" s="1164">
        <v>22200</v>
      </c>
      <c r="N2323" s="1151">
        <v>1</v>
      </c>
      <c r="O2323" s="1152">
        <v>6</v>
      </c>
      <c r="P2323" s="1180">
        <v>11100</v>
      </c>
    </row>
    <row r="2324" spans="1:16" x14ac:dyDescent="0.2">
      <c r="A2324" s="1179" t="s">
        <v>3949</v>
      </c>
      <c r="B2324" s="1149" t="s">
        <v>13070</v>
      </c>
      <c r="C2324" s="1149" t="s">
        <v>65</v>
      </c>
      <c r="D2324" s="1150" t="s">
        <v>8806</v>
      </c>
      <c r="E2324" s="1164">
        <v>3400</v>
      </c>
      <c r="F2324" s="1151" t="s">
        <v>9900</v>
      </c>
      <c r="G2324" s="759" t="s">
        <v>9901</v>
      </c>
      <c r="H2324" s="1021" t="s">
        <v>4337</v>
      </c>
      <c r="I2324" s="1021" t="s">
        <v>4287</v>
      </c>
      <c r="J2324" s="1150" t="s">
        <v>9034</v>
      </c>
      <c r="K2324" s="1152">
        <v>2</v>
      </c>
      <c r="L2324" s="1151">
        <v>12</v>
      </c>
      <c r="M2324" s="1164">
        <v>40800</v>
      </c>
      <c r="N2324" s="1151">
        <v>1</v>
      </c>
      <c r="O2324" s="1152">
        <v>6</v>
      </c>
      <c r="P2324" s="1180">
        <v>20400</v>
      </c>
    </row>
    <row r="2325" spans="1:16" ht="22.5" x14ac:dyDescent="0.2">
      <c r="A2325" s="1179" t="s">
        <v>3949</v>
      </c>
      <c r="B2325" s="1149" t="s">
        <v>13070</v>
      </c>
      <c r="C2325" s="1149" t="s">
        <v>65</v>
      </c>
      <c r="D2325" s="1150" t="s">
        <v>8045</v>
      </c>
      <c r="E2325" s="1164">
        <v>4500</v>
      </c>
      <c r="F2325" s="1151" t="s">
        <v>9902</v>
      </c>
      <c r="G2325" s="759" t="s">
        <v>9903</v>
      </c>
      <c r="H2325" s="1021" t="s">
        <v>9904</v>
      </c>
      <c r="I2325" s="1021" t="s">
        <v>4274</v>
      </c>
      <c r="J2325" s="1150" t="s">
        <v>5672</v>
      </c>
      <c r="K2325" s="1152">
        <v>2</v>
      </c>
      <c r="L2325" s="1151">
        <v>12</v>
      </c>
      <c r="M2325" s="1164">
        <v>54000</v>
      </c>
      <c r="N2325" s="1151">
        <v>1</v>
      </c>
      <c r="O2325" s="1152">
        <v>6</v>
      </c>
      <c r="P2325" s="1180">
        <v>27000</v>
      </c>
    </row>
    <row r="2326" spans="1:16" ht="22.5" x14ac:dyDescent="0.2">
      <c r="A2326" s="1179" t="s">
        <v>3949</v>
      </c>
      <c r="B2326" s="1149" t="s">
        <v>13070</v>
      </c>
      <c r="C2326" s="1149" t="s">
        <v>65</v>
      </c>
      <c r="D2326" s="1150" t="s">
        <v>7136</v>
      </c>
      <c r="E2326" s="1164">
        <v>1600</v>
      </c>
      <c r="F2326" s="1151" t="s">
        <v>9905</v>
      </c>
      <c r="G2326" s="759" t="s">
        <v>9906</v>
      </c>
      <c r="H2326" s="1021" t="s">
        <v>9907</v>
      </c>
      <c r="I2326" s="1021" t="s">
        <v>7025</v>
      </c>
      <c r="J2326" s="1150" t="s">
        <v>9907</v>
      </c>
      <c r="K2326" s="1152">
        <v>2</v>
      </c>
      <c r="L2326" s="1151">
        <v>12</v>
      </c>
      <c r="M2326" s="1164">
        <v>19200</v>
      </c>
      <c r="N2326" s="1151"/>
      <c r="O2326" s="1152"/>
      <c r="P2326" s="1180"/>
    </row>
    <row r="2327" spans="1:16" x14ac:dyDescent="0.2">
      <c r="A2327" s="1179" t="s">
        <v>3949</v>
      </c>
      <c r="B2327" s="1149" t="s">
        <v>13070</v>
      </c>
      <c r="C2327" s="1149" t="s">
        <v>65</v>
      </c>
      <c r="D2327" s="1150" t="s">
        <v>7053</v>
      </c>
      <c r="E2327" s="1164">
        <v>1700</v>
      </c>
      <c r="F2327" s="1151" t="s">
        <v>9908</v>
      </c>
      <c r="G2327" s="759" t="s">
        <v>9909</v>
      </c>
      <c r="H2327" s="1021" t="s">
        <v>4267</v>
      </c>
      <c r="I2327" s="1021" t="s">
        <v>4287</v>
      </c>
      <c r="J2327" s="1150" t="s">
        <v>4267</v>
      </c>
      <c r="K2327" s="1152">
        <v>2</v>
      </c>
      <c r="L2327" s="1151">
        <v>12</v>
      </c>
      <c r="M2327" s="1164">
        <v>20400</v>
      </c>
      <c r="N2327" s="1151">
        <v>1</v>
      </c>
      <c r="O2327" s="1152">
        <v>6</v>
      </c>
      <c r="P2327" s="1180">
        <v>10200</v>
      </c>
    </row>
    <row r="2328" spans="1:16" x14ac:dyDescent="0.2">
      <c r="A2328" s="1179" t="s">
        <v>3949</v>
      </c>
      <c r="B2328" s="1149" t="s">
        <v>13070</v>
      </c>
      <c r="C2328" s="1149" t="s">
        <v>65</v>
      </c>
      <c r="D2328" s="1150" t="s">
        <v>7053</v>
      </c>
      <c r="E2328" s="1164">
        <v>1700</v>
      </c>
      <c r="F2328" s="1151" t="s">
        <v>9910</v>
      </c>
      <c r="G2328" s="759" t="s">
        <v>9911</v>
      </c>
      <c r="H2328" s="1021" t="s">
        <v>4206</v>
      </c>
      <c r="I2328" s="1021" t="s">
        <v>7159</v>
      </c>
      <c r="J2328" s="1150" t="s">
        <v>4514</v>
      </c>
      <c r="K2328" s="1152">
        <v>2</v>
      </c>
      <c r="L2328" s="1151">
        <v>12</v>
      </c>
      <c r="M2328" s="1164">
        <v>20400</v>
      </c>
      <c r="N2328" s="1151"/>
      <c r="O2328" s="1152"/>
      <c r="P2328" s="1180"/>
    </row>
    <row r="2329" spans="1:16" x14ac:dyDescent="0.2">
      <c r="A2329" s="1179" t="s">
        <v>3949</v>
      </c>
      <c r="B2329" s="1149" t="s">
        <v>13070</v>
      </c>
      <c r="C2329" s="1149" t="s">
        <v>65</v>
      </c>
      <c r="D2329" s="1150" t="s">
        <v>8218</v>
      </c>
      <c r="E2329" s="1164">
        <v>2500</v>
      </c>
      <c r="F2329" s="1151" t="s">
        <v>9912</v>
      </c>
      <c r="G2329" s="759" t="s">
        <v>9913</v>
      </c>
      <c r="H2329" s="1021" t="s">
        <v>7247</v>
      </c>
      <c r="I2329" s="1021" t="s">
        <v>4287</v>
      </c>
      <c r="J2329" s="1150" t="s">
        <v>7660</v>
      </c>
      <c r="K2329" s="1152">
        <v>4</v>
      </c>
      <c r="L2329" s="1151">
        <v>12</v>
      </c>
      <c r="M2329" s="1164">
        <v>30000</v>
      </c>
      <c r="N2329" s="1151">
        <v>1</v>
      </c>
      <c r="O2329" s="1152">
        <v>6</v>
      </c>
      <c r="P2329" s="1180">
        <v>15000</v>
      </c>
    </row>
    <row r="2330" spans="1:16" x14ac:dyDescent="0.2">
      <c r="A2330" s="1179" t="s">
        <v>3949</v>
      </c>
      <c r="B2330" s="1149" t="s">
        <v>13070</v>
      </c>
      <c r="C2330" s="1149" t="s">
        <v>65</v>
      </c>
      <c r="D2330" s="1150" t="s">
        <v>7406</v>
      </c>
      <c r="E2330" s="1164">
        <v>3900</v>
      </c>
      <c r="F2330" s="1151" t="s">
        <v>9914</v>
      </c>
      <c r="G2330" s="759" t="s">
        <v>9915</v>
      </c>
      <c r="H2330" s="1021" t="s">
        <v>4239</v>
      </c>
      <c r="I2330" s="1021" t="s">
        <v>4287</v>
      </c>
      <c r="J2330" s="1150" t="s">
        <v>4235</v>
      </c>
      <c r="K2330" s="1152">
        <v>2</v>
      </c>
      <c r="L2330" s="1151">
        <v>12</v>
      </c>
      <c r="M2330" s="1164">
        <v>46800</v>
      </c>
      <c r="N2330" s="1151">
        <v>1</v>
      </c>
      <c r="O2330" s="1152">
        <v>6</v>
      </c>
      <c r="P2330" s="1180">
        <v>23400</v>
      </c>
    </row>
    <row r="2331" spans="1:16" x14ac:dyDescent="0.2">
      <c r="A2331" s="1179" t="s">
        <v>3949</v>
      </c>
      <c r="B2331" s="1149" t="s">
        <v>13070</v>
      </c>
      <c r="C2331" s="1149" t="s">
        <v>65</v>
      </c>
      <c r="D2331" s="1150" t="s">
        <v>7228</v>
      </c>
      <c r="E2331" s="1164">
        <v>1900</v>
      </c>
      <c r="F2331" s="1151" t="s">
        <v>9916</v>
      </c>
      <c r="G2331" s="759" t="s">
        <v>9917</v>
      </c>
      <c r="H2331" s="1021" t="s">
        <v>8204</v>
      </c>
      <c r="I2331" s="1021" t="s">
        <v>7025</v>
      </c>
      <c r="J2331" s="1150" t="s">
        <v>8204</v>
      </c>
      <c r="K2331" s="1152">
        <v>2</v>
      </c>
      <c r="L2331" s="1151">
        <v>12</v>
      </c>
      <c r="M2331" s="1164">
        <v>22800</v>
      </c>
      <c r="N2331" s="1151">
        <v>1</v>
      </c>
      <c r="O2331" s="1152">
        <v>6</v>
      </c>
      <c r="P2331" s="1180">
        <v>11400</v>
      </c>
    </row>
    <row r="2332" spans="1:16" x14ac:dyDescent="0.2">
      <c r="A2332" s="1179" t="s">
        <v>3949</v>
      </c>
      <c r="B2332" s="1149" t="s">
        <v>13070</v>
      </c>
      <c r="C2332" s="1149" t="s">
        <v>65</v>
      </c>
      <c r="D2332" s="1150" t="s">
        <v>7013</v>
      </c>
      <c r="E2332" s="1164">
        <v>1700</v>
      </c>
      <c r="F2332" s="1151" t="s">
        <v>9918</v>
      </c>
      <c r="G2332" s="759" t="s">
        <v>9919</v>
      </c>
      <c r="H2332" s="1021" t="s">
        <v>9920</v>
      </c>
      <c r="I2332" s="1021" t="s">
        <v>4274</v>
      </c>
      <c r="J2332" s="1150" t="s">
        <v>9921</v>
      </c>
      <c r="K2332" s="1152">
        <v>4</v>
      </c>
      <c r="L2332" s="1151">
        <v>12</v>
      </c>
      <c r="M2332" s="1164">
        <v>20400</v>
      </c>
      <c r="N2332" s="1151">
        <v>1</v>
      </c>
      <c r="O2332" s="1152">
        <v>6</v>
      </c>
      <c r="P2332" s="1180">
        <v>10200</v>
      </c>
    </row>
    <row r="2333" spans="1:16" x14ac:dyDescent="0.2">
      <c r="A2333" s="1179" t="s">
        <v>3949</v>
      </c>
      <c r="B2333" s="1149" t="s">
        <v>13070</v>
      </c>
      <c r="C2333" s="1149" t="s">
        <v>65</v>
      </c>
      <c r="D2333" s="1150" t="s">
        <v>7490</v>
      </c>
      <c r="E2333" s="1164">
        <v>1500</v>
      </c>
      <c r="F2333" s="1151" t="s">
        <v>9922</v>
      </c>
      <c r="G2333" s="759" t="s">
        <v>9923</v>
      </c>
      <c r="H2333" s="1021" t="s">
        <v>22</v>
      </c>
      <c r="I2333" s="1021" t="s">
        <v>22</v>
      </c>
      <c r="J2333" s="1150" t="s">
        <v>22</v>
      </c>
      <c r="K2333" s="1152">
        <v>2</v>
      </c>
      <c r="L2333" s="1151">
        <v>12</v>
      </c>
      <c r="M2333" s="1164">
        <v>18000</v>
      </c>
      <c r="N2333" s="1151">
        <v>1</v>
      </c>
      <c r="O2333" s="1152">
        <v>6</v>
      </c>
      <c r="P2333" s="1180">
        <v>9000</v>
      </c>
    </row>
    <row r="2334" spans="1:16" ht="22.5" x14ac:dyDescent="0.2">
      <c r="A2334" s="1179" t="s">
        <v>3949</v>
      </c>
      <c r="B2334" s="1149" t="s">
        <v>13070</v>
      </c>
      <c r="C2334" s="1149" t="s">
        <v>65</v>
      </c>
      <c r="D2334" s="1150" t="s">
        <v>7013</v>
      </c>
      <c r="E2334" s="1164">
        <v>1700</v>
      </c>
      <c r="F2334" s="1151" t="s">
        <v>9924</v>
      </c>
      <c r="G2334" s="759" t="s">
        <v>9925</v>
      </c>
      <c r="H2334" s="1021" t="s">
        <v>4470</v>
      </c>
      <c r="I2334" s="1021" t="s">
        <v>7233</v>
      </c>
      <c r="J2334" s="1150" t="s">
        <v>4470</v>
      </c>
      <c r="K2334" s="1152">
        <v>2</v>
      </c>
      <c r="L2334" s="1151">
        <v>12</v>
      </c>
      <c r="M2334" s="1164">
        <v>20400</v>
      </c>
      <c r="N2334" s="1151"/>
      <c r="O2334" s="1152"/>
      <c r="P2334" s="1180"/>
    </row>
    <row r="2335" spans="1:16" x14ac:dyDescent="0.2">
      <c r="A2335" s="1179" t="s">
        <v>3949</v>
      </c>
      <c r="B2335" s="1149" t="s">
        <v>13070</v>
      </c>
      <c r="C2335" s="1149" t="s">
        <v>65</v>
      </c>
      <c r="D2335" s="1150" t="s">
        <v>7013</v>
      </c>
      <c r="E2335" s="1164">
        <v>1700</v>
      </c>
      <c r="F2335" s="1151" t="s">
        <v>9926</v>
      </c>
      <c r="G2335" s="759" t="s">
        <v>9927</v>
      </c>
      <c r="H2335" s="1021" t="s">
        <v>4197</v>
      </c>
      <c r="I2335" s="1021" t="s">
        <v>4197</v>
      </c>
      <c r="J2335" s="1150" t="s">
        <v>4197</v>
      </c>
      <c r="K2335" s="1152">
        <v>1</v>
      </c>
      <c r="L2335" s="1151">
        <v>4</v>
      </c>
      <c r="M2335" s="1164">
        <v>5043.33</v>
      </c>
      <c r="N2335" s="1151">
        <v>1</v>
      </c>
      <c r="O2335" s="1152">
        <v>6</v>
      </c>
      <c r="P2335" s="1180">
        <v>10200</v>
      </c>
    </row>
    <row r="2336" spans="1:16" x14ac:dyDescent="0.2">
      <c r="A2336" s="1179" t="s">
        <v>3949</v>
      </c>
      <c r="B2336" s="1149" t="s">
        <v>13070</v>
      </c>
      <c r="C2336" s="1149" t="s">
        <v>65</v>
      </c>
      <c r="D2336" s="1150" t="s">
        <v>7228</v>
      </c>
      <c r="E2336" s="1164">
        <v>1900</v>
      </c>
      <c r="F2336" s="1151" t="s">
        <v>9928</v>
      </c>
      <c r="G2336" s="759" t="s">
        <v>9929</v>
      </c>
      <c r="H2336" s="1021" t="s">
        <v>7247</v>
      </c>
      <c r="I2336" s="1021" t="s">
        <v>4287</v>
      </c>
      <c r="J2336" s="1150" t="s">
        <v>7677</v>
      </c>
      <c r="K2336" s="1152">
        <v>2</v>
      </c>
      <c r="L2336" s="1151">
        <v>12</v>
      </c>
      <c r="M2336" s="1164">
        <v>22800</v>
      </c>
      <c r="N2336" s="1151">
        <v>1</v>
      </c>
      <c r="O2336" s="1152">
        <v>6</v>
      </c>
      <c r="P2336" s="1180">
        <v>11400</v>
      </c>
    </row>
    <row r="2337" spans="1:16" ht="22.5" x14ac:dyDescent="0.2">
      <c r="A2337" s="1179" t="s">
        <v>3949</v>
      </c>
      <c r="B2337" s="1149" t="s">
        <v>13070</v>
      </c>
      <c r="C2337" s="1149" t="s">
        <v>65</v>
      </c>
      <c r="D2337" s="1150" t="s">
        <v>7441</v>
      </c>
      <c r="E2337" s="1164">
        <v>1900</v>
      </c>
      <c r="F2337" s="1151" t="s">
        <v>9930</v>
      </c>
      <c r="G2337" s="759" t="s">
        <v>9931</v>
      </c>
      <c r="H2337" s="1021" t="s">
        <v>4534</v>
      </c>
      <c r="I2337" s="1021" t="s">
        <v>4287</v>
      </c>
      <c r="J2337" s="1150" t="s">
        <v>7335</v>
      </c>
      <c r="K2337" s="1152">
        <v>2</v>
      </c>
      <c r="L2337" s="1151">
        <v>12</v>
      </c>
      <c r="M2337" s="1164">
        <v>22800</v>
      </c>
      <c r="N2337" s="1151">
        <v>1</v>
      </c>
      <c r="O2337" s="1152">
        <v>6</v>
      </c>
      <c r="P2337" s="1180">
        <v>11400</v>
      </c>
    </row>
    <row r="2338" spans="1:16" ht="22.5" x14ac:dyDescent="0.2">
      <c r="A2338" s="1179" t="s">
        <v>3949</v>
      </c>
      <c r="B2338" s="1149" t="s">
        <v>13070</v>
      </c>
      <c r="C2338" s="1149" t="s">
        <v>65</v>
      </c>
      <c r="D2338" s="1150" t="s">
        <v>9002</v>
      </c>
      <c r="E2338" s="1164">
        <v>1800</v>
      </c>
      <c r="F2338" s="1151" t="s">
        <v>9932</v>
      </c>
      <c r="G2338" s="759" t="s">
        <v>9933</v>
      </c>
      <c r="H2338" s="1021" t="s">
        <v>9934</v>
      </c>
      <c r="I2338" s="1021" t="s">
        <v>7159</v>
      </c>
      <c r="J2338" s="1150" t="s">
        <v>9935</v>
      </c>
      <c r="K2338" s="1152">
        <v>2</v>
      </c>
      <c r="L2338" s="1151">
        <v>12</v>
      </c>
      <c r="M2338" s="1164">
        <v>21600</v>
      </c>
      <c r="N2338" s="1151">
        <v>1</v>
      </c>
      <c r="O2338" s="1152">
        <v>6</v>
      </c>
      <c r="P2338" s="1180">
        <v>10800</v>
      </c>
    </row>
    <row r="2339" spans="1:16" x14ac:dyDescent="0.2">
      <c r="A2339" s="1179" t="s">
        <v>3949</v>
      </c>
      <c r="B2339" s="1149" t="s">
        <v>13070</v>
      </c>
      <c r="C2339" s="1149" t="s">
        <v>65</v>
      </c>
      <c r="D2339" s="1150" t="s">
        <v>7037</v>
      </c>
      <c r="E2339" s="1164">
        <v>1850</v>
      </c>
      <c r="F2339" s="1151" t="s">
        <v>9936</v>
      </c>
      <c r="G2339" s="759" t="s">
        <v>9937</v>
      </c>
      <c r="H2339" s="1021" t="s">
        <v>7047</v>
      </c>
      <c r="I2339" s="1021" t="s">
        <v>4274</v>
      </c>
      <c r="J2339" s="1150" t="s">
        <v>4314</v>
      </c>
      <c r="K2339" s="1152">
        <v>2</v>
      </c>
      <c r="L2339" s="1151">
        <v>12</v>
      </c>
      <c r="M2339" s="1164">
        <v>22200</v>
      </c>
      <c r="N2339" s="1151">
        <v>1</v>
      </c>
      <c r="O2339" s="1152">
        <v>6</v>
      </c>
      <c r="P2339" s="1180">
        <v>11100</v>
      </c>
    </row>
    <row r="2340" spans="1:16" x14ac:dyDescent="0.2">
      <c r="A2340" s="1179" t="s">
        <v>3949</v>
      </c>
      <c r="B2340" s="1149" t="s">
        <v>13070</v>
      </c>
      <c r="C2340" s="1149" t="s">
        <v>65</v>
      </c>
      <c r="D2340" s="1150" t="s">
        <v>7228</v>
      </c>
      <c r="E2340" s="1164">
        <v>1900</v>
      </c>
      <c r="F2340" s="1151" t="s">
        <v>9938</v>
      </c>
      <c r="G2340" s="759" t="s">
        <v>9939</v>
      </c>
      <c r="H2340" s="1021" t="s">
        <v>4422</v>
      </c>
      <c r="I2340" s="1021" t="s">
        <v>4274</v>
      </c>
      <c r="J2340" s="1150" t="s">
        <v>4422</v>
      </c>
      <c r="K2340" s="1152">
        <v>2</v>
      </c>
      <c r="L2340" s="1151">
        <v>12</v>
      </c>
      <c r="M2340" s="1164">
        <v>22800</v>
      </c>
      <c r="N2340" s="1151">
        <v>1</v>
      </c>
      <c r="O2340" s="1152">
        <v>6</v>
      </c>
      <c r="P2340" s="1180">
        <v>11400</v>
      </c>
    </row>
    <row r="2341" spans="1:16" x14ac:dyDescent="0.2">
      <c r="A2341" s="1179" t="s">
        <v>3949</v>
      </c>
      <c r="B2341" s="1149" t="s">
        <v>13070</v>
      </c>
      <c r="C2341" s="1149" t="s">
        <v>65</v>
      </c>
      <c r="D2341" s="1150" t="s">
        <v>7013</v>
      </c>
      <c r="E2341" s="1164">
        <v>1700</v>
      </c>
      <c r="F2341" s="1151" t="s">
        <v>9940</v>
      </c>
      <c r="G2341" s="759" t="s">
        <v>9941</v>
      </c>
      <c r="H2341" s="1021" t="s">
        <v>4239</v>
      </c>
      <c r="I2341" s="1021" t="s">
        <v>4287</v>
      </c>
      <c r="J2341" s="1150" t="s">
        <v>4247</v>
      </c>
      <c r="K2341" s="1152">
        <v>4</v>
      </c>
      <c r="L2341" s="1151">
        <v>12</v>
      </c>
      <c r="M2341" s="1164">
        <v>20400</v>
      </c>
      <c r="N2341" s="1151"/>
      <c r="O2341" s="1152"/>
      <c r="P2341" s="1180"/>
    </row>
    <row r="2342" spans="1:16" x14ac:dyDescent="0.2">
      <c r="A2342" s="1179" t="s">
        <v>3949</v>
      </c>
      <c r="B2342" s="1149" t="s">
        <v>13070</v>
      </c>
      <c r="C2342" s="1149" t="s">
        <v>65</v>
      </c>
      <c r="D2342" s="1150" t="s">
        <v>7013</v>
      </c>
      <c r="E2342" s="1164">
        <v>1700</v>
      </c>
      <c r="F2342" s="1151" t="s">
        <v>9942</v>
      </c>
      <c r="G2342" s="759" t="s">
        <v>9943</v>
      </c>
      <c r="H2342" s="1021" t="s">
        <v>7246</v>
      </c>
      <c r="I2342" s="1021" t="s">
        <v>4287</v>
      </c>
      <c r="J2342" s="1150" t="s">
        <v>7246</v>
      </c>
      <c r="K2342" s="1152">
        <v>4</v>
      </c>
      <c r="L2342" s="1151">
        <v>11</v>
      </c>
      <c r="M2342" s="1164">
        <v>17226.66</v>
      </c>
      <c r="N2342" s="1151"/>
      <c r="O2342" s="1152"/>
      <c r="P2342" s="1180"/>
    </row>
    <row r="2343" spans="1:16" x14ac:dyDescent="0.2">
      <c r="A2343" s="1179" t="s">
        <v>3949</v>
      </c>
      <c r="B2343" s="1149" t="s">
        <v>13070</v>
      </c>
      <c r="C2343" s="1149" t="s">
        <v>65</v>
      </c>
      <c r="D2343" s="1150" t="s">
        <v>7013</v>
      </c>
      <c r="E2343" s="1164">
        <v>1700</v>
      </c>
      <c r="F2343" s="1151" t="s">
        <v>9944</v>
      </c>
      <c r="G2343" s="759" t="s">
        <v>9945</v>
      </c>
      <c r="H2343" s="1021" t="s">
        <v>7091</v>
      </c>
      <c r="I2343" s="1021" t="s">
        <v>4287</v>
      </c>
      <c r="J2343" s="1150" t="s">
        <v>7091</v>
      </c>
      <c r="K2343" s="1152">
        <v>2</v>
      </c>
      <c r="L2343" s="1151">
        <v>12</v>
      </c>
      <c r="M2343" s="1164">
        <v>16370.66</v>
      </c>
      <c r="N2343" s="1151">
        <v>1</v>
      </c>
      <c r="O2343" s="1152">
        <v>6</v>
      </c>
      <c r="P2343" s="1180">
        <v>10200</v>
      </c>
    </row>
    <row r="2344" spans="1:16" ht="22.5" x14ac:dyDescent="0.2">
      <c r="A2344" s="1179" t="s">
        <v>3949</v>
      </c>
      <c r="B2344" s="1149" t="s">
        <v>13070</v>
      </c>
      <c r="C2344" s="1149" t="s">
        <v>65</v>
      </c>
      <c r="D2344" s="1150" t="s">
        <v>7121</v>
      </c>
      <c r="E2344" s="1164">
        <v>2100</v>
      </c>
      <c r="F2344" s="1151" t="s">
        <v>9946</v>
      </c>
      <c r="G2344" s="759" t="s">
        <v>9947</v>
      </c>
      <c r="H2344" s="1021" t="s">
        <v>7181</v>
      </c>
      <c r="I2344" s="1021" t="s">
        <v>7025</v>
      </c>
      <c r="J2344" s="1150" t="s">
        <v>9948</v>
      </c>
      <c r="K2344" s="1152">
        <v>2</v>
      </c>
      <c r="L2344" s="1151">
        <v>12</v>
      </c>
      <c r="M2344" s="1164">
        <v>25200</v>
      </c>
      <c r="N2344" s="1151">
        <v>1</v>
      </c>
      <c r="O2344" s="1152">
        <v>6</v>
      </c>
      <c r="P2344" s="1180">
        <v>12600</v>
      </c>
    </row>
    <row r="2345" spans="1:16" ht="22.5" x14ac:dyDescent="0.2">
      <c r="A2345" s="1179" t="s">
        <v>3949</v>
      </c>
      <c r="B2345" s="1149" t="s">
        <v>13070</v>
      </c>
      <c r="C2345" s="1149" t="s">
        <v>65</v>
      </c>
      <c r="D2345" s="1150" t="s">
        <v>7021</v>
      </c>
      <c r="E2345" s="1164">
        <v>1750</v>
      </c>
      <c r="F2345" s="1151" t="s">
        <v>9949</v>
      </c>
      <c r="G2345" s="759" t="s">
        <v>9950</v>
      </c>
      <c r="H2345" s="1021" t="s">
        <v>4634</v>
      </c>
      <c r="I2345" s="1021" t="s">
        <v>4274</v>
      </c>
      <c r="J2345" s="1150" t="s">
        <v>5408</v>
      </c>
      <c r="K2345" s="1152">
        <v>4</v>
      </c>
      <c r="L2345" s="1151">
        <v>12</v>
      </c>
      <c r="M2345" s="1164">
        <v>21000</v>
      </c>
      <c r="N2345" s="1151"/>
      <c r="O2345" s="1152"/>
      <c r="P2345" s="1180"/>
    </row>
    <row r="2346" spans="1:16" x14ac:dyDescent="0.2">
      <c r="A2346" s="1179" t="s">
        <v>3949</v>
      </c>
      <c r="B2346" s="1149" t="s">
        <v>13070</v>
      </c>
      <c r="C2346" s="1149" t="s">
        <v>65</v>
      </c>
      <c r="D2346" s="1150" t="s">
        <v>7490</v>
      </c>
      <c r="E2346" s="1164">
        <v>1500</v>
      </c>
      <c r="F2346" s="1151" t="s">
        <v>9951</v>
      </c>
      <c r="G2346" s="759" t="s">
        <v>9952</v>
      </c>
      <c r="H2346" s="1021" t="s">
        <v>22</v>
      </c>
      <c r="I2346" s="1021" t="s">
        <v>22</v>
      </c>
      <c r="J2346" s="1150" t="s">
        <v>22</v>
      </c>
      <c r="K2346" s="1152">
        <v>2</v>
      </c>
      <c r="L2346" s="1151">
        <v>12</v>
      </c>
      <c r="M2346" s="1164">
        <v>18000</v>
      </c>
      <c r="N2346" s="1151">
        <v>1</v>
      </c>
      <c r="O2346" s="1152">
        <v>6</v>
      </c>
      <c r="P2346" s="1180">
        <v>9000</v>
      </c>
    </row>
    <row r="2347" spans="1:16" x14ac:dyDescent="0.2">
      <c r="A2347" s="1179" t="s">
        <v>3949</v>
      </c>
      <c r="B2347" s="1149" t="s">
        <v>13070</v>
      </c>
      <c r="C2347" s="1149" t="s">
        <v>65</v>
      </c>
      <c r="D2347" s="1150" t="s">
        <v>7013</v>
      </c>
      <c r="E2347" s="1164">
        <v>1700</v>
      </c>
      <c r="F2347" s="1151" t="s">
        <v>9953</v>
      </c>
      <c r="G2347" s="759" t="s">
        <v>9954</v>
      </c>
      <c r="H2347" s="1021" t="s">
        <v>7801</v>
      </c>
      <c r="I2347" s="1021" t="s">
        <v>4287</v>
      </c>
      <c r="J2347" s="1150" t="s">
        <v>7505</v>
      </c>
      <c r="K2347" s="1152">
        <v>3</v>
      </c>
      <c r="L2347" s="1151">
        <v>7</v>
      </c>
      <c r="M2347" s="1164">
        <v>10370</v>
      </c>
      <c r="N2347" s="1151"/>
      <c r="O2347" s="1152"/>
      <c r="P2347" s="1180"/>
    </row>
    <row r="2348" spans="1:16" x14ac:dyDescent="0.2">
      <c r="A2348" s="1179" t="s">
        <v>3949</v>
      </c>
      <c r="B2348" s="1149" t="s">
        <v>13070</v>
      </c>
      <c r="C2348" s="1149" t="s">
        <v>65</v>
      </c>
      <c r="D2348" s="1150" t="s">
        <v>7228</v>
      </c>
      <c r="E2348" s="1164">
        <v>1900</v>
      </c>
      <c r="F2348" s="1151" t="s">
        <v>9955</v>
      </c>
      <c r="G2348" s="759" t="s">
        <v>9956</v>
      </c>
      <c r="H2348" s="1021" t="s">
        <v>4337</v>
      </c>
      <c r="I2348" s="1021" t="s">
        <v>4309</v>
      </c>
      <c r="J2348" s="1150" t="s">
        <v>4337</v>
      </c>
      <c r="K2348" s="1152">
        <v>2</v>
      </c>
      <c r="L2348" s="1151">
        <v>12</v>
      </c>
      <c r="M2348" s="1164">
        <v>22800</v>
      </c>
      <c r="N2348" s="1151">
        <v>1</v>
      </c>
      <c r="O2348" s="1152">
        <v>6</v>
      </c>
      <c r="P2348" s="1180">
        <v>11400</v>
      </c>
    </row>
    <row r="2349" spans="1:16" ht="22.5" x14ac:dyDescent="0.2">
      <c r="A2349" s="1179" t="s">
        <v>3949</v>
      </c>
      <c r="B2349" s="1149" t="s">
        <v>13070</v>
      </c>
      <c r="C2349" s="1149" t="s">
        <v>65</v>
      </c>
      <c r="D2349" s="1150" t="s">
        <v>7221</v>
      </c>
      <c r="E2349" s="1164">
        <v>1800</v>
      </c>
      <c r="F2349" s="1151" t="s">
        <v>9957</v>
      </c>
      <c r="G2349" s="759" t="s">
        <v>9958</v>
      </c>
      <c r="H2349" s="1021" t="s">
        <v>4216</v>
      </c>
      <c r="I2349" s="1021" t="s">
        <v>4287</v>
      </c>
      <c r="J2349" s="1150" t="s">
        <v>4211</v>
      </c>
      <c r="K2349" s="1152">
        <v>2</v>
      </c>
      <c r="L2349" s="1151">
        <v>12</v>
      </c>
      <c r="M2349" s="1164">
        <v>21600</v>
      </c>
      <c r="N2349" s="1151">
        <v>1</v>
      </c>
      <c r="O2349" s="1152">
        <v>6</v>
      </c>
      <c r="P2349" s="1180">
        <v>10800</v>
      </c>
    </row>
    <row r="2350" spans="1:16" x14ac:dyDescent="0.2">
      <c r="A2350" s="1179" t="s">
        <v>3949</v>
      </c>
      <c r="B2350" s="1149" t="s">
        <v>13070</v>
      </c>
      <c r="C2350" s="1149" t="s">
        <v>65</v>
      </c>
      <c r="D2350" s="1150" t="s">
        <v>7058</v>
      </c>
      <c r="E2350" s="1164">
        <v>1900</v>
      </c>
      <c r="F2350" s="1151" t="s">
        <v>9959</v>
      </c>
      <c r="G2350" s="759" t="s">
        <v>9960</v>
      </c>
      <c r="H2350" s="1021" t="s">
        <v>7020</v>
      </c>
      <c r="I2350" s="1021" t="s">
        <v>4287</v>
      </c>
      <c r="J2350" s="1150" t="s">
        <v>7020</v>
      </c>
      <c r="K2350" s="1152">
        <v>2</v>
      </c>
      <c r="L2350" s="1151">
        <v>12</v>
      </c>
      <c r="M2350" s="1164">
        <v>22800</v>
      </c>
      <c r="N2350" s="1151">
        <v>1</v>
      </c>
      <c r="O2350" s="1152">
        <v>6</v>
      </c>
      <c r="P2350" s="1180">
        <v>11400</v>
      </c>
    </row>
    <row r="2351" spans="1:16" ht="22.5" x14ac:dyDescent="0.2">
      <c r="A2351" s="1179" t="s">
        <v>3949</v>
      </c>
      <c r="B2351" s="1149" t="s">
        <v>13070</v>
      </c>
      <c r="C2351" s="1149" t="s">
        <v>65</v>
      </c>
      <c r="D2351" s="1150" t="s">
        <v>7063</v>
      </c>
      <c r="E2351" s="1164">
        <v>2100</v>
      </c>
      <c r="F2351" s="1151" t="s">
        <v>9961</v>
      </c>
      <c r="G2351" s="759" t="s">
        <v>9962</v>
      </c>
      <c r="H2351" s="1021" t="s">
        <v>7066</v>
      </c>
      <c r="I2351" s="1021" t="s">
        <v>7159</v>
      </c>
      <c r="J2351" s="1150" t="s">
        <v>4452</v>
      </c>
      <c r="K2351" s="1152">
        <v>2</v>
      </c>
      <c r="L2351" s="1151">
        <v>12</v>
      </c>
      <c r="M2351" s="1164">
        <v>25200</v>
      </c>
      <c r="N2351" s="1151">
        <v>1</v>
      </c>
      <c r="O2351" s="1152">
        <v>6</v>
      </c>
      <c r="P2351" s="1180">
        <v>12600</v>
      </c>
    </row>
    <row r="2352" spans="1:16" ht="22.5" x14ac:dyDescent="0.2">
      <c r="A2352" s="1179" t="s">
        <v>3949</v>
      </c>
      <c r="B2352" s="1149" t="s">
        <v>13070</v>
      </c>
      <c r="C2352" s="1149" t="s">
        <v>65</v>
      </c>
      <c r="D2352" s="1150" t="s">
        <v>9258</v>
      </c>
      <c r="E2352" s="1164">
        <v>3200</v>
      </c>
      <c r="F2352" s="1151" t="s">
        <v>9963</v>
      </c>
      <c r="G2352" s="759" t="s">
        <v>9964</v>
      </c>
      <c r="H2352" s="1021" t="s">
        <v>4239</v>
      </c>
      <c r="I2352" s="1021" t="s">
        <v>4287</v>
      </c>
      <c r="J2352" s="1150" t="s">
        <v>4235</v>
      </c>
      <c r="K2352" s="1152">
        <v>2</v>
      </c>
      <c r="L2352" s="1151">
        <v>12</v>
      </c>
      <c r="M2352" s="1164">
        <v>38400</v>
      </c>
      <c r="N2352" s="1151">
        <v>1</v>
      </c>
      <c r="O2352" s="1152">
        <v>6</v>
      </c>
      <c r="P2352" s="1180">
        <v>19200</v>
      </c>
    </row>
    <row r="2353" spans="1:16" x14ac:dyDescent="0.2">
      <c r="A2353" s="1179" t="s">
        <v>3949</v>
      </c>
      <c r="B2353" s="1149" t="s">
        <v>13070</v>
      </c>
      <c r="C2353" s="1149" t="s">
        <v>65</v>
      </c>
      <c r="D2353" s="1150" t="s">
        <v>9965</v>
      </c>
      <c r="E2353" s="1164">
        <v>3100</v>
      </c>
      <c r="F2353" s="1151" t="s">
        <v>9966</v>
      </c>
      <c r="G2353" s="759" t="s">
        <v>9967</v>
      </c>
      <c r="H2353" s="1021" t="s">
        <v>4239</v>
      </c>
      <c r="I2353" s="1021" t="s">
        <v>4287</v>
      </c>
      <c r="J2353" s="1150" t="s">
        <v>4235</v>
      </c>
      <c r="K2353" s="1152">
        <v>2</v>
      </c>
      <c r="L2353" s="1151">
        <v>12</v>
      </c>
      <c r="M2353" s="1164">
        <v>37200</v>
      </c>
      <c r="N2353" s="1151">
        <v>1</v>
      </c>
      <c r="O2353" s="1152">
        <v>6</v>
      </c>
      <c r="P2353" s="1180">
        <v>18083.330000000002</v>
      </c>
    </row>
    <row r="2354" spans="1:16" x14ac:dyDescent="0.2">
      <c r="A2354" s="1179" t="s">
        <v>3949</v>
      </c>
      <c r="B2354" s="1149" t="s">
        <v>13070</v>
      </c>
      <c r="C2354" s="1149" t="s">
        <v>65</v>
      </c>
      <c r="D2354" s="1150" t="s">
        <v>7053</v>
      </c>
      <c r="E2354" s="1164">
        <v>1700</v>
      </c>
      <c r="F2354" s="1151" t="s">
        <v>9968</v>
      </c>
      <c r="G2354" s="759" t="s">
        <v>9969</v>
      </c>
      <c r="H2354" s="1021" t="s">
        <v>7537</v>
      </c>
      <c r="I2354" s="1021" t="s">
        <v>4274</v>
      </c>
      <c r="J2354" s="1150" t="s">
        <v>7163</v>
      </c>
      <c r="K2354" s="1152">
        <v>2</v>
      </c>
      <c r="L2354" s="1151">
        <v>12</v>
      </c>
      <c r="M2354" s="1164">
        <v>20400</v>
      </c>
      <c r="N2354" s="1151">
        <v>1</v>
      </c>
      <c r="O2354" s="1152">
        <v>3</v>
      </c>
      <c r="P2354" s="1180">
        <v>5100</v>
      </c>
    </row>
    <row r="2355" spans="1:16" x14ac:dyDescent="0.2">
      <c r="A2355" s="1179" t="s">
        <v>3949</v>
      </c>
      <c r="B2355" s="1149" t="s">
        <v>13070</v>
      </c>
      <c r="C2355" s="1149" t="s">
        <v>65</v>
      </c>
      <c r="D2355" s="1150" t="s">
        <v>7026</v>
      </c>
      <c r="E2355" s="1164">
        <v>1600</v>
      </c>
      <c r="F2355" s="1151" t="s">
        <v>9970</v>
      </c>
      <c r="G2355" s="759" t="s">
        <v>9971</v>
      </c>
      <c r="H2355" s="1021" t="s">
        <v>22</v>
      </c>
      <c r="I2355" s="1021" t="s">
        <v>22</v>
      </c>
      <c r="J2355" s="1150" t="s">
        <v>22</v>
      </c>
      <c r="K2355" s="1152">
        <v>3</v>
      </c>
      <c r="L2355" s="1151">
        <v>12</v>
      </c>
      <c r="M2355" s="1164">
        <v>19200</v>
      </c>
      <c r="N2355" s="1151">
        <v>1</v>
      </c>
      <c r="O2355" s="1152">
        <v>6</v>
      </c>
      <c r="P2355" s="1180">
        <v>9600</v>
      </c>
    </row>
    <row r="2356" spans="1:16" x14ac:dyDescent="0.2">
      <c r="A2356" s="1179" t="s">
        <v>3949</v>
      </c>
      <c r="B2356" s="1149" t="s">
        <v>13070</v>
      </c>
      <c r="C2356" s="1149" t="s">
        <v>65</v>
      </c>
      <c r="D2356" s="1150" t="s">
        <v>7094</v>
      </c>
      <c r="E2356" s="1164">
        <v>1700</v>
      </c>
      <c r="F2356" s="1151" t="s">
        <v>9972</v>
      </c>
      <c r="G2356" s="759" t="s">
        <v>9973</v>
      </c>
      <c r="H2356" s="1021" t="s">
        <v>7247</v>
      </c>
      <c r="I2356" s="1021" t="s">
        <v>4287</v>
      </c>
      <c r="J2356" s="1150" t="s">
        <v>7247</v>
      </c>
      <c r="K2356" s="1152">
        <v>4</v>
      </c>
      <c r="L2356" s="1151">
        <v>12</v>
      </c>
      <c r="M2356" s="1164">
        <v>20400</v>
      </c>
      <c r="N2356" s="1151">
        <v>1</v>
      </c>
      <c r="O2356" s="1152">
        <v>6</v>
      </c>
      <c r="P2356" s="1180">
        <v>10200</v>
      </c>
    </row>
    <row r="2357" spans="1:16" x14ac:dyDescent="0.2">
      <c r="A2357" s="1179" t="s">
        <v>3949</v>
      </c>
      <c r="B2357" s="1149" t="s">
        <v>13070</v>
      </c>
      <c r="C2357" s="1149" t="s">
        <v>65</v>
      </c>
      <c r="D2357" s="1150" t="s">
        <v>7228</v>
      </c>
      <c r="E2357" s="1164">
        <v>1900</v>
      </c>
      <c r="F2357" s="1151" t="s">
        <v>9974</v>
      </c>
      <c r="G2357" s="759" t="s">
        <v>9975</v>
      </c>
      <c r="H2357" s="1021" t="s">
        <v>4452</v>
      </c>
      <c r="I2357" s="1021" t="s">
        <v>4274</v>
      </c>
      <c r="J2357" s="1150" t="s">
        <v>4452</v>
      </c>
      <c r="K2357" s="1152">
        <v>2</v>
      </c>
      <c r="L2357" s="1151">
        <v>12</v>
      </c>
      <c r="M2357" s="1164">
        <v>22800</v>
      </c>
      <c r="N2357" s="1151">
        <v>1</v>
      </c>
      <c r="O2357" s="1152">
        <v>6</v>
      </c>
      <c r="P2357" s="1180">
        <v>11400</v>
      </c>
    </row>
    <row r="2358" spans="1:16" x14ac:dyDescent="0.2">
      <c r="A2358" s="1179" t="s">
        <v>3949</v>
      </c>
      <c r="B2358" s="1149" t="s">
        <v>13070</v>
      </c>
      <c r="C2358" s="1149" t="s">
        <v>65</v>
      </c>
      <c r="D2358" s="1150" t="s">
        <v>7013</v>
      </c>
      <c r="E2358" s="1164">
        <v>1700</v>
      </c>
      <c r="F2358" s="1151" t="s">
        <v>9976</v>
      </c>
      <c r="G2358" s="759" t="s">
        <v>9977</v>
      </c>
      <c r="H2358" s="1021" t="s">
        <v>4337</v>
      </c>
      <c r="I2358" s="1021" t="s">
        <v>7159</v>
      </c>
      <c r="J2358" s="1150" t="s">
        <v>4337</v>
      </c>
      <c r="K2358" s="1152">
        <v>2</v>
      </c>
      <c r="L2358" s="1151">
        <v>12</v>
      </c>
      <c r="M2358" s="1164">
        <v>20400</v>
      </c>
      <c r="N2358" s="1151">
        <v>1</v>
      </c>
      <c r="O2358" s="1152">
        <v>6</v>
      </c>
      <c r="P2358" s="1180">
        <v>10200</v>
      </c>
    </row>
    <row r="2359" spans="1:16" ht="22.5" x14ac:dyDescent="0.2">
      <c r="A2359" s="1179" t="s">
        <v>3949</v>
      </c>
      <c r="B2359" s="1149" t="s">
        <v>13070</v>
      </c>
      <c r="C2359" s="1149" t="s">
        <v>65</v>
      </c>
      <c r="D2359" s="1150" t="s">
        <v>9045</v>
      </c>
      <c r="E2359" s="1164">
        <v>1850</v>
      </c>
      <c r="F2359" s="1151" t="s">
        <v>9978</v>
      </c>
      <c r="G2359" s="759" t="s">
        <v>9979</v>
      </c>
      <c r="H2359" s="1021" t="s">
        <v>7135</v>
      </c>
      <c r="I2359" s="1021" t="s">
        <v>7233</v>
      </c>
      <c r="J2359" s="1150" t="s">
        <v>9980</v>
      </c>
      <c r="K2359" s="1152">
        <v>2</v>
      </c>
      <c r="L2359" s="1151">
        <v>12</v>
      </c>
      <c r="M2359" s="1164">
        <v>22200</v>
      </c>
      <c r="N2359" s="1151">
        <v>1</v>
      </c>
      <c r="O2359" s="1152">
        <v>6</v>
      </c>
      <c r="P2359" s="1180">
        <v>11100</v>
      </c>
    </row>
    <row r="2360" spans="1:16" x14ac:dyDescent="0.2">
      <c r="A2360" s="1179" t="s">
        <v>3949</v>
      </c>
      <c r="B2360" s="1149" t="s">
        <v>13070</v>
      </c>
      <c r="C2360" s="1149" t="s">
        <v>65</v>
      </c>
      <c r="D2360" s="1150" t="s">
        <v>7026</v>
      </c>
      <c r="E2360" s="1164">
        <v>1600</v>
      </c>
      <c r="F2360" s="1151" t="s">
        <v>9981</v>
      </c>
      <c r="G2360" s="759" t="s">
        <v>9982</v>
      </c>
      <c r="H2360" s="1021" t="s">
        <v>22</v>
      </c>
      <c r="I2360" s="1021" t="s">
        <v>22</v>
      </c>
      <c r="J2360" s="1150" t="s">
        <v>22</v>
      </c>
      <c r="K2360" s="1152">
        <v>2</v>
      </c>
      <c r="L2360" s="1151">
        <v>12</v>
      </c>
      <c r="M2360" s="1164">
        <v>19200</v>
      </c>
      <c r="N2360" s="1151">
        <v>1</v>
      </c>
      <c r="O2360" s="1152">
        <v>6</v>
      </c>
      <c r="P2360" s="1180">
        <v>9600</v>
      </c>
    </row>
    <row r="2361" spans="1:16" x14ac:dyDescent="0.2">
      <c r="A2361" s="1179" t="s">
        <v>3949</v>
      </c>
      <c r="B2361" s="1149" t="s">
        <v>13070</v>
      </c>
      <c r="C2361" s="1149" t="s">
        <v>65</v>
      </c>
      <c r="D2361" s="1150" t="s">
        <v>7013</v>
      </c>
      <c r="E2361" s="1164">
        <v>1700</v>
      </c>
      <c r="F2361" s="1151" t="s">
        <v>9983</v>
      </c>
      <c r="G2361" s="759" t="s">
        <v>9984</v>
      </c>
      <c r="H2361" s="1021" t="s">
        <v>7091</v>
      </c>
      <c r="I2361" s="1021" t="s">
        <v>4287</v>
      </c>
      <c r="J2361" s="1150" t="s">
        <v>7091</v>
      </c>
      <c r="K2361" s="1152">
        <v>2</v>
      </c>
      <c r="L2361" s="1151">
        <v>12</v>
      </c>
      <c r="M2361" s="1164">
        <v>20400</v>
      </c>
      <c r="N2361" s="1151">
        <v>1</v>
      </c>
      <c r="O2361" s="1152">
        <v>6</v>
      </c>
      <c r="P2361" s="1180">
        <v>10200</v>
      </c>
    </row>
    <row r="2362" spans="1:16" x14ac:dyDescent="0.2">
      <c r="A2362" s="1179" t="s">
        <v>3949</v>
      </c>
      <c r="B2362" s="1149" t="s">
        <v>13070</v>
      </c>
      <c r="C2362" s="1149" t="s">
        <v>65</v>
      </c>
      <c r="D2362" s="1150" t="s">
        <v>7136</v>
      </c>
      <c r="E2362" s="1164">
        <v>1600</v>
      </c>
      <c r="F2362" s="1151" t="s">
        <v>9985</v>
      </c>
      <c r="G2362" s="759" t="s">
        <v>9986</v>
      </c>
      <c r="H2362" s="1021" t="s">
        <v>9987</v>
      </c>
      <c r="I2362" s="1021" t="s">
        <v>4287</v>
      </c>
      <c r="J2362" s="1150" t="s">
        <v>9987</v>
      </c>
      <c r="K2362" s="1152">
        <v>2</v>
      </c>
      <c r="L2362" s="1151">
        <v>12</v>
      </c>
      <c r="M2362" s="1164">
        <v>19200</v>
      </c>
      <c r="N2362" s="1151">
        <v>1</v>
      </c>
      <c r="O2362" s="1152">
        <v>6</v>
      </c>
      <c r="P2362" s="1180">
        <v>9600</v>
      </c>
    </row>
    <row r="2363" spans="1:16" x14ac:dyDescent="0.2">
      <c r="A2363" s="1179" t="s">
        <v>3949</v>
      </c>
      <c r="B2363" s="1149" t="s">
        <v>13070</v>
      </c>
      <c r="C2363" s="1149" t="s">
        <v>65</v>
      </c>
      <c r="D2363" s="1150" t="s">
        <v>7053</v>
      </c>
      <c r="E2363" s="1164">
        <v>1700</v>
      </c>
      <c r="F2363" s="1151" t="s">
        <v>9988</v>
      </c>
      <c r="G2363" s="759" t="s">
        <v>9989</v>
      </c>
      <c r="H2363" s="1021" t="s">
        <v>7801</v>
      </c>
      <c r="I2363" s="1021" t="s">
        <v>4287</v>
      </c>
      <c r="J2363" s="1150" t="s">
        <v>9990</v>
      </c>
      <c r="K2363" s="1152">
        <v>2</v>
      </c>
      <c r="L2363" s="1151">
        <v>12</v>
      </c>
      <c r="M2363" s="1164">
        <v>20400</v>
      </c>
      <c r="N2363" s="1151">
        <v>1</v>
      </c>
      <c r="O2363" s="1152">
        <v>6</v>
      </c>
      <c r="P2363" s="1180">
        <v>10200</v>
      </c>
    </row>
    <row r="2364" spans="1:16" ht="22.5" x14ac:dyDescent="0.2">
      <c r="A2364" s="1179" t="s">
        <v>3949</v>
      </c>
      <c r="B2364" s="1149" t="s">
        <v>13070</v>
      </c>
      <c r="C2364" s="1149" t="s">
        <v>65</v>
      </c>
      <c r="D2364" s="1150" t="s">
        <v>7228</v>
      </c>
      <c r="E2364" s="1164">
        <v>1900</v>
      </c>
      <c r="F2364" s="1151" t="s">
        <v>9991</v>
      </c>
      <c r="G2364" s="759" t="s">
        <v>9992</v>
      </c>
      <c r="H2364" s="1021" t="s">
        <v>4257</v>
      </c>
      <c r="I2364" s="1021" t="s">
        <v>4274</v>
      </c>
      <c r="J2364" s="1150" t="s">
        <v>4257</v>
      </c>
      <c r="K2364" s="1152">
        <v>2</v>
      </c>
      <c r="L2364" s="1151">
        <v>12</v>
      </c>
      <c r="M2364" s="1164">
        <v>22800</v>
      </c>
      <c r="N2364" s="1151">
        <v>1</v>
      </c>
      <c r="O2364" s="1152">
        <v>6</v>
      </c>
      <c r="P2364" s="1180">
        <v>11400</v>
      </c>
    </row>
    <row r="2365" spans="1:16" ht="22.5" x14ac:dyDescent="0.2">
      <c r="A2365" s="1179" t="s">
        <v>3949</v>
      </c>
      <c r="B2365" s="1149" t="s">
        <v>13070</v>
      </c>
      <c r="C2365" s="1149" t="s">
        <v>65</v>
      </c>
      <c r="D2365" s="1150" t="s">
        <v>7058</v>
      </c>
      <c r="E2365" s="1164">
        <v>1900</v>
      </c>
      <c r="F2365" s="1151" t="s">
        <v>9993</v>
      </c>
      <c r="G2365" s="759" t="s">
        <v>9994</v>
      </c>
      <c r="H2365" s="1021" t="s">
        <v>7253</v>
      </c>
      <c r="I2365" s="1021" t="s">
        <v>4287</v>
      </c>
      <c r="J2365" s="1150" t="s">
        <v>7253</v>
      </c>
      <c r="K2365" s="1152">
        <v>2</v>
      </c>
      <c r="L2365" s="1151">
        <v>12</v>
      </c>
      <c r="M2365" s="1164">
        <v>22800</v>
      </c>
      <c r="N2365" s="1151">
        <v>1</v>
      </c>
      <c r="O2365" s="1152">
        <v>6</v>
      </c>
      <c r="P2365" s="1180">
        <v>11400</v>
      </c>
    </row>
    <row r="2366" spans="1:16" x14ac:dyDescent="0.2">
      <c r="A2366" s="1179" t="s">
        <v>3949</v>
      </c>
      <c r="B2366" s="1149" t="s">
        <v>13070</v>
      </c>
      <c r="C2366" s="1149" t="s">
        <v>65</v>
      </c>
      <c r="D2366" s="1150" t="s">
        <v>7053</v>
      </c>
      <c r="E2366" s="1164">
        <v>1700</v>
      </c>
      <c r="F2366" s="1151" t="s">
        <v>9995</v>
      </c>
      <c r="G2366" s="759" t="s">
        <v>9996</v>
      </c>
      <c r="H2366" s="1021" t="s">
        <v>4197</v>
      </c>
      <c r="I2366" s="1021" t="s">
        <v>4197</v>
      </c>
      <c r="J2366" s="1150" t="s">
        <v>4197</v>
      </c>
      <c r="K2366" s="1152">
        <v>3</v>
      </c>
      <c r="L2366" s="1151">
        <v>7</v>
      </c>
      <c r="M2366" s="1164">
        <v>10370</v>
      </c>
      <c r="N2366" s="1151"/>
      <c r="O2366" s="1152"/>
      <c r="P2366" s="1180"/>
    </row>
    <row r="2367" spans="1:16" x14ac:dyDescent="0.2">
      <c r="A2367" s="1179" t="s">
        <v>3949</v>
      </c>
      <c r="B2367" s="1149" t="s">
        <v>13070</v>
      </c>
      <c r="C2367" s="1149" t="s">
        <v>65</v>
      </c>
      <c r="D2367" s="1150" t="s">
        <v>7490</v>
      </c>
      <c r="E2367" s="1164">
        <v>1500</v>
      </c>
      <c r="F2367" s="1151" t="s">
        <v>9997</v>
      </c>
      <c r="G2367" s="759" t="s">
        <v>9998</v>
      </c>
      <c r="H2367" s="1021" t="s">
        <v>22</v>
      </c>
      <c r="I2367" s="1021" t="s">
        <v>22</v>
      </c>
      <c r="J2367" s="1150" t="s">
        <v>22</v>
      </c>
      <c r="K2367" s="1152">
        <v>2</v>
      </c>
      <c r="L2367" s="1151">
        <v>12</v>
      </c>
      <c r="M2367" s="1164">
        <v>18000</v>
      </c>
      <c r="N2367" s="1151">
        <v>1</v>
      </c>
      <c r="O2367" s="1152">
        <v>6</v>
      </c>
      <c r="P2367" s="1180">
        <v>9000</v>
      </c>
    </row>
    <row r="2368" spans="1:16" x14ac:dyDescent="0.2">
      <c r="A2368" s="1179" t="s">
        <v>3949</v>
      </c>
      <c r="B2368" s="1149" t="s">
        <v>13070</v>
      </c>
      <c r="C2368" s="1149" t="s">
        <v>65</v>
      </c>
      <c r="D2368" s="1150" t="s">
        <v>7040</v>
      </c>
      <c r="E2368" s="1164">
        <v>2200</v>
      </c>
      <c r="F2368" s="1151" t="s">
        <v>9999</v>
      </c>
      <c r="G2368" s="759" t="s">
        <v>10000</v>
      </c>
      <c r="H2368" s="1021" t="s">
        <v>4239</v>
      </c>
      <c r="I2368" s="1021" t="s">
        <v>4274</v>
      </c>
      <c r="J2368" s="1150" t="s">
        <v>4235</v>
      </c>
      <c r="K2368" s="1152">
        <v>2</v>
      </c>
      <c r="L2368" s="1151">
        <v>12</v>
      </c>
      <c r="M2368" s="1164">
        <v>26400</v>
      </c>
      <c r="N2368" s="1151">
        <v>1</v>
      </c>
      <c r="O2368" s="1152">
        <v>6</v>
      </c>
      <c r="P2368" s="1180">
        <v>13200</v>
      </c>
    </row>
    <row r="2369" spans="1:16" x14ac:dyDescent="0.2">
      <c r="A2369" s="1179" t="s">
        <v>3949</v>
      </c>
      <c r="B2369" s="1149" t="s">
        <v>13070</v>
      </c>
      <c r="C2369" s="1149" t="s">
        <v>65</v>
      </c>
      <c r="D2369" s="1150" t="s">
        <v>10001</v>
      </c>
      <c r="E2369" s="1164">
        <v>7000</v>
      </c>
      <c r="F2369" s="1151" t="s">
        <v>10002</v>
      </c>
      <c r="G2369" s="759" t="s">
        <v>10003</v>
      </c>
      <c r="H2369" s="1021" t="s">
        <v>4206</v>
      </c>
      <c r="I2369" s="1021" t="s">
        <v>4287</v>
      </c>
      <c r="J2369" s="1150" t="s">
        <v>4206</v>
      </c>
      <c r="K2369" s="1152">
        <v>3</v>
      </c>
      <c r="L2369" s="1151">
        <v>7</v>
      </c>
      <c r="M2369" s="1164">
        <v>49000</v>
      </c>
      <c r="N2369" s="1151">
        <v>1</v>
      </c>
      <c r="O2369" s="1152">
        <v>2</v>
      </c>
      <c r="P2369" s="1180">
        <v>11700</v>
      </c>
    </row>
    <row r="2370" spans="1:16" x14ac:dyDescent="0.2">
      <c r="A2370" s="1179" t="s">
        <v>3949</v>
      </c>
      <c r="B2370" s="1149" t="s">
        <v>13070</v>
      </c>
      <c r="C2370" s="1149" t="s">
        <v>65</v>
      </c>
      <c r="D2370" s="1150" t="s">
        <v>10004</v>
      </c>
      <c r="E2370" s="1164">
        <v>6500</v>
      </c>
      <c r="F2370" s="1151" t="s">
        <v>10002</v>
      </c>
      <c r="G2370" s="759" t="s">
        <v>10003</v>
      </c>
      <c r="H2370" s="1021" t="s">
        <v>4206</v>
      </c>
      <c r="I2370" s="1021" t="s">
        <v>4287</v>
      </c>
      <c r="J2370" s="1150" t="s">
        <v>4206</v>
      </c>
      <c r="K2370" s="1152">
        <v>0</v>
      </c>
      <c r="L2370" s="1151">
        <v>0</v>
      </c>
      <c r="M2370" s="1164"/>
      <c r="N2370" s="1151"/>
      <c r="O2370" s="1152"/>
      <c r="P2370" s="1180"/>
    </row>
    <row r="2371" spans="1:16" ht="22.5" x14ac:dyDescent="0.2">
      <c r="A2371" s="1179" t="s">
        <v>3949</v>
      </c>
      <c r="B2371" s="1149" t="s">
        <v>13070</v>
      </c>
      <c r="C2371" s="1149" t="s">
        <v>65</v>
      </c>
      <c r="D2371" s="1150" t="s">
        <v>7085</v>
      </c>
      <c r="E2371" s="1164">
        <v>1600</v>
      </c>
      <c r="F2371" s="1151" t="s">
        <v>10005</v>
      </c>
      <c r="G2371" s="759" t="s">
        <v>10006</v>
      </c>
      <c r="H2371" s="1021" t="s">
        <v>4470</v>
      </c>
      <c r="I2371" s="1021" t="s">
        <v>7025</v>
      </c>
      <c r="J2371" s="1150" t="s">
        <v>7253</v>
      </c>
      <c r="K2371" s="1152">
        <v>2</v>
      </c>
      <c r="L2371" s="1151">
        <v>12</v>
      </c>
      <c r="M2371" s="1164">
        <v>19200</v>
      </c>
      <c r="N2371" s="1151">
        <v>1</v>
      </c>
      <c r="O2371" s="1152">
        <v>6</v>
      </c>
      <c r="P2371" s="1180">
        <v>9600</v>
      </c>
    </row>
    <row r="2372" spans="1:16" x14ac:dyDescent="0.2">
      <c r="A2372" s="1179" t="s">
        <v>3949</v>
      </c>
      <c r="B2372" s="1149" t="s">
        <v>13070</v>
      </c>
      <c r="C2372" s="1149" t="s">
        <v>65</v>
      </c>
      <c r="D2372" s="1150" t="s">
        <v>10007</v>
      </c>
      <c r="E2372" s="1164">
        <v>8000</v>
      </c>
      <c r="F2372" s="1151" t="s">
        <v>10008</v>
      </c>
      <c r="G2372" s="759" t="s">
        <v>10009</v>
      </c>
      <c r="H2372" s="1021" t="s">
        <v>4878</v>
      </c>
      <c r="I2372" s="1021" t="s">
        <v>4287</v>
      </c>
      <c r="J2372" s="1150" t="s">
        <v>4878</v>
      </c>
      <c r="K2372" s="1152">
        <v>2</v>
      </c>
      <c r="L2372" s="1151">
        <v>12</v>
      </c>
      <c r="M2372" s="1164">
        <v>96000</v>
      </c>
      <c r="N2372" s="1151">
        <v>1</v>
      </c>
      <c r="O2372" s="1152">
        <v>4</v>
      </c>
      <c r="P2372" s="1180">
        <v>32000</v>
      </c>
    </row>
    <row r="2373" spans="1:16" x14ac:dyDescent="0.2">
      <c r="A2373" s="1179" t="s">
        <v>3949</v>
      </c>
      <c r="B2373" s="1149" t="s">
        <v>13070</v>
      </c>
      <c r="C2373" s="1149" t="s">
        <v>65</v>
      </c>
      <c r="D2373" s="1150" t="s">
        <v>7228</v>
      </c>
      <c r="E2373" s="1164">
        <v>1900</v>
      </c>
      <c r="F2373" s="1151" t="s">
        <v>10010</v>
      </c>
      <c r="G2373" s="759" t="s">
        <v>10011</v>
      </c>
      <c r="H2373" s="1021" t="s">
        <v>4197</v>
      </c>
      <c r="I2373" s="1021" t="s">
        <v>4197</v>
      </c>
      <c r="J2373" s="1150" t="s">
        <v>4197</v>
      </c>
      <c r="K2373" s="1152">
        <v>1</v>
      </c>
      <c r="L2373" s="1151">
        <v>4</v>
      </c>
      <c r="M2373" s="1164">
        <v>5700</v>
      </c>
      <c r="N2373" s="1151"/>
      <c r="O2373" s="1152"/>
      <c r="P2373" s="1180"/>
    </row>
    <row r="2374" spans="1:16" x14ac:dyDescent="0.2">
      <c r="A2374" s="1179" t="s">
        <v>3949</v>
      </c>
      <c r="B2374" s="1149" t="s">
        <v>13070</v>
      </c>
      <c r="C2374" s="1149" t="s">
        <v>65</v>
      </c>
      <c r="D2374" s="1150" t="s">
        <v>7339</v>
      </c>
      <c r="E2374" s="1164">
        <v>2100</v>
      </c>
      <c r="F2374" s="1151" t="s">
        <v>10012</v>
      </c>
      <c r="G2374" s="759" t="s">
        <v>10013</v>
      </c>
      <c r="H2374" s="1021" t="s">
        <v>4239</v>
      </c>
      <c r="I2374" s="1021" t="s">
        <v>4287</v>
      </c>
      <c r="J2374" s="1150" t="s">
        <v>4235</v>
      </c>
      <c r="K2374" s="1152">
        <v>2</v>
      </c>
      <c r="L2374" s="1151">
        <v>12</v>
      </c>
      <c r="M2374" s="1164">
        <v>25200</v>
      </c>
      <c r="N2374" s="1151">
        <v>1</v>
      </c>
      <c r="O2374" s="1152">
        <v>6</v>
      </c>
      <c r="P2374" s="1180">
        <v>12600</v>
      </c>
    </row>
    <row r="2375" spans="1:16" ht="22.5" x14ac:dyDescent="0.2">
      <c r="A2375" s="1179" t="s">
        <v>3949</v>
      </c>
      <c r="B2375" s="1149" t="s">
        <v>13070</v>
      </c>
      <c r="C2375" s="1149" t="s">
        <v>65</v>
      </c>
      <c r="D2375" s="1150" t="s">
        <v>7013</v>
      </c>
      <c r="E2375" s="1164">
        <v>1700</v>
      </c>
      <c r="F2375" s="1151" t="s">
        <v>10014</v>
      </c>
      <c r="G2375" s="759" t="s">
        <v>10015</v>
      </c>
      <c r="H2375" s="1021" t="s">
        <v>7573</v>
      </c>
      <c r="I2375" s="1021" t="s">
        <v>4287</v>
      </c>
      <c r="J2375" s="1150" t="s">
        <v>4676</v>
      </c>
      <c r="K2375" s="1152">
        <v>2</v>
      </c>
      <c r="L2375" s="1151">
        <v>12</v>
      </c>
      <c r="M2375" s="1164">
        <v>20400</v>
      </c>
      <c r="N2375" s="1151">
        <v>1</v>
      </c>
      <c r="O2375" s="1152">
        <v>6</v>
      </c>
      <c r="P2375" s="1180">
        <v>10200</v>
      </c>
    </row>
    <row r="2376" spans="1:16" x14ac:dyDescent="0.2">
      <c r="A2376" s="1179" t="s">
        <v>3949</v>
      </c>
      <c r="B2376" s="1149" t="s">
        <v>13070</v>
      </c>
      <c r="C2376" s="1149" t="s">
        <v>65</v>
      </c>
      <c r="D2376" s="1150" t="s">
        <v>7048</v>
      </c>
      <c r="E2376" s="1164">
        <v>1900</v>
      </c>
      <c r="F2376" s="1151" t="s">
        <v>10016</v>
      </c>
      <c r="G2376" s="759" t="s">
        <v>10017</v>
      </c>
      <c r="H2376" s="1021" t="s">
        <v>4239</v>
      </c>
      <c r="I2376" s="1021" t="s">
        <v>4274</v>
      </c>
      <c r="J2376" s="1150" t="s">
        <v>4235</v>
      </c>
      <c r="K2376" s="1152">
        <v>4</v>
      </c>
      <c r="L2376" s="1151">
        <v>12</v>
      </c>
      <c r="M2376" s="1164">
        <v>22800</v>
      </c>
      <c r="N2376" s="1151"/>
      <c r="O2376" s="1152"/>
      <c r="P2376" s="1180"/>
    </row>
    <row r="2377" spans="1:16" x14ac:dyDescent="0.2">
      <c r="A2377" s="1179" t="s">
        <v>3949</v>
      </c>
      <c r="B2377" s="1149" t="s">
        <v>13070</v>
      </c>
      <c r="C2377" s="1149" t="s">
        <v>65</v>
      </c>
      <c r="D2377" s="1150" t="s">
        <v>7217</v>
      </c>
      <c r="E2377" s="1164">
        <v>1600</v>
      </c>
      <c r="F2377" s="1151" t="s">
        <v>10018</v>
      </c>
      <c r="G2377" s="759" t="s">
        <v>10019</v>
      </c>
      <c r="H2377" s="1021" t="s">
        <v>4735</v>
      </c>
      <c r="I2377" s="1021" t="s">
        <v>4274</v>
      </c>
      <c r="J2377" s="1150" t="s">
        <v>4211</v>
      </c>
      <c r="K2377" s="1152">
        <v>2</v>
      </c>
      <c r="L2377" s="1151">
        <v>12</v>
      </c>
      <c r="M2377" s="1164">
        <v>19200</v>
      </c>
      <c r="N2377" s="1151">
        <v>1</v>
      </c>
      <c r="O2377" s="1152">
        <v>6</v>
      </c>
      <c r="P2377" s="1180">
        <v>9600</v>
      </c>
    </row>
    <row r="2378" spans="1:16" ht="22.5" x14ac:dyDescent="0.2">
      <c r="A2378" s="1179" t="s">
        <v>3949</v>
      </c>
      <c r="B2378" s="1149" t="s">
        <v>13070</v>
      </c>
      <c r="C2378" s="1149" t="s">
        <v>65</v>
      </c>
      <c r="D2378" s="1150" t="s">
        <v>7319</v>
      </c>
      <c r="E2378" s="1164">
        <v>2100</v>
      </c>
      <c r="F2378" s="1151" t="s">
        <v>10020</v>
      </c>
      <c r="G2378" s="759" t="s">
        <v>10021</v>
      </c>
      <c r="H2378" s="1021" t="s">
        <v>5073</v>
      </c>
      <c r="I2378" s="1021" t="s">
        <v>7159</v>
      </c>
      <c r="J2378" s="1150" t="s">
        <v>7170</v>
      </c>
      <c r="K2378" s="1152">
        <v>2</v>
      </c>
      <c r="L2378" s="1151">
        <v>12</v>
      </c>
      <c r="M2378" s="1164">
        <v>25200</v>
      </c>
      <c r="N2378" s="1151">
        <v>1</v>
      </c>
      <c r="O2378" s="1152">
        <v>6</v>
      </c>
      <c r="P2378" s="1180">
        <v>12600</v>
      </c>
    </row>
    <row r="2379" spans="1:16" x14ac:dyDescent="0.2">
      <c r="A2379" s="1179" t="s">
        <v>3949</v>
      </c>
      <c r="B2379" s="1149" t="s">
        <v>13070</v>
      </c>
      <c r="C2379" s="1149" t="s">
        <v>65</v>
      </c>
      <c r="D2379" s="1150" t="s">
        <v>7013</v>
      </c>
      <c r="E2379" s="1164">
        <v>1700</v>
      </c>
      <c r="F2379" s="1151" t="s">
        <v>10022</v>
      </c>
      <c r="G2379" s="759" t="s">
        <v>10023</v>
      </c>
      <c r="H2379" s="1021" t="s">
        <v>8634</v>
      </c>
      <c r="I2379" s="1021" t="s">
        <v>7025</v>
      </c>
      <c r="J2379" s="1150" t="s">
        <v>8678</v>
      </c>
      <c r="K2379" s="1152">
        <v>2</v>
      </c>
      <c r="L2379" s="1151">
        <v>12</v>
      </c>
      <c r="M2379" s="1164">
        <v>20400</v>
      </c>
      <c r="N2379" s="1151">
        <v>1</v>
      </c>
      <c r="O2379" s="1152">
        <v>6</v>
      </c>
      <c r="P2379" s="1180">
        <v>10200</v>
      </c>
    </row>
    <row r="2380" spans="1:16" ht="22.5" x14ac:dyDescent="0.2">
      <c r="A2380" s="1179" t="s">
        <v>3949</v>
      </c>
      <c r="B2380" s="1149" t="s">
        <v>13070</v>
      </c>
      <c r="C2380" s="1149" t="s">
        <v>65</v>
      </c>
      <c r="D2380" s="1150" t="s">
        <v>7048</v>
      </c>
      <c r="E2380" s="1164">
        <v>1900</v>
      </c>
      <c r="F2380" s="1151" t="s">
        <v>10024</v>
      </c>
      <c r="G2380" s="759" t="s">
        <v>10025</v>
      </c>
      <c r="H2380" s="1021" t="s">
        <v>4510</v>
      </c>
      <c r="I2380" s="1021" t="s">
        <v>4287</v>
      </c>
      <c r="J2380" s="1150" t="s">
        <v>4509</v>
      </c>
      <c r="K2380" s="1152">
        <v>1</v>
      </c>
      <c r="L2380" s="1151">
        <v>1</v>
      </c>
      <c r="M2380" s="1164">
        <v>1900</v>
      </c>
      <c r="N2380" s="1151"/>
      <c r="O2380" s="1152"/>
      <c r="P2380" s="1180"/>
    </row>
    <row r="2381" spans="1:16" x14ac:dyDescent="0.2">
      <c r="A2381" s="1179" t="s">
        <v>3949</v>
      </c>
      <c r="B2381" s="1149" t="s">
        <v>13070</v>
      </c>
      <c r="C2381" s="1149" t="s">
        <v>65</v>
      </c>
      <c r="D2381" s="1150" t="s">
        <v>7370</v>
      </c>
      <c r="E2381" s="1164">
        <v>3400</v>
      </c>
      <c r="F2381" s="1151" t="s">
        <v>10026</v>
      </c>
      <c r="G2381" s="759" t="s">
        <v>10027</v>
      </c>
      <c r="H2381" s="1021" t="s">
        <v>7103</v>
      </c>
      <c r="I2381" s="1021" t="s">
        <v>4287</v>
      </c>
      <c r="J2381" s="1150" t="s">
        <v>10028</v>
      </c>
      <c r="K2381" s="1152">
        <v>2</v>
      </c>
      <c r="L2381" s="1151">
        <v>12</v>
      </c>
      <c r="M2381" s="1164">
        <v>40800</v>
      </c>
      <c r="N2381" s="1151">
        <v>1</v>
      </c>
      <c r="O2381" s="1152">
        <v>6</v>
      </c>
      <c r="P2381" s="1180">
        <v>20400</v>
      </c>
    </row>
    <row r="2382" spans="1:16" ht="22.5" x14ac:dyDescent="0.2">
      <c r="A2382" s="1179" t="s">
        <v>3949</v>
      </c>
      <c r="B2382" s="1149" t="s">
        <v>13070</v>
      </c>
      <c r="C2382" s="1149" t="s">
        <v>65</v>
      </c>
      <c r="D2382" s="1150" t="s">
        <v>7013</v>
      </c>
      <c r="E2382" s="1164">
        <v>1700</v>
      </c>
      <c r="F2382" s="1151" t="s">
        <v>10029</v>
      </c>
      <c r="G2382" s="759" t="s">
        <v>10030</v>
      </c>
      <c r="H2382" s="1021" t="s">
        <v>4470</v>
      </c>
      <c r="I2382" s="1021" t="s">
        <v>4287</v>
      </c>
      <c r="J2382" s="1150" t="s">
        <v>4470</v>
      </c>
      <c r="K2382" s="1152">
        <v>2</v>
      </c>
      <c r="L2382" s="1151">
        <v>12</v>
      </c>
      <c r="M2382" s="1164">
        <v>20400</v>
      </c>
      <c r="N2382" s="1151">
        <v>1</v>
      </c>
      <c r="O2382" s="1152">
        <v>6</v>
      </c>
      <c r="P2382" s="1180">
        <v>10200</v>
      </c>
    </row>
    <row r="2383" spans="1:16" x14ac:dyDescent="0.2">
      <c r="A2383" s="1179" t="s">
        <v>3949</v>
      </c>
      <c r="B2383" s="1149" t="s">
        <v>13070</v>
      </c>
      <c r="C2383" s="1149" t="s">
        <v>65</v>
      </c>
      <c r="D2383" s="1150" t="s">
        <v>10031</v>
      </c>
      <c r="E2383" s="1164">
        <v>3400</v>
      </c>
      <c r="F2383" s="1151" t="s">
        <v>10032</v>
      </c>
      <c r="G2383" s="759" t="s">
        <v>10033</v>
      </c>
      <c r="H2383" s="1021" t="s">
        <v>4914</v>
      </c>
      <c r="I2383" s="1021" t="s">
        <v>4287</v>
      </c>
      <c r="J2383" s="1150" t="s">
        <v>7496</v>
      </c>
      <c r="K2383" s="1152">
        <v>2</v>
      </c>
      <c r="L2383" s="1151">
        <v>12</v>
      </c>
      <c r="M2383" s="1164">
        <v>30800</v>
      </c>
      <c r="N2383" s="1151">
        <v>1</v>
      </c>
      <c r="O2383" s="1152">
        <v>6</v>
      </c>
      <c r="P2383" s="1180">
        <v>20400</v>
      </c>
    </row>
    <row r="2384" spans="1:16" ht="22.5" x14ac:dyDescent="0.2">
      <c r="A2384" s="1179" t="s">
        <v>3949</v>
      </c>
      <c r="B2384" s="1149" t="s">
        <v>13070</v>
      </c>
      <c r="C2384" s="1149" t="s">
        <v>65</v>
      </c>
      <c r="D2384" s="1150" t="s">
        <v>7094</v>
      </c>
      <c r="E2384" s="1164">
        <v>1700</v>
      </c>
      <c r="F2384" s="1151" t="s">
        <v>10034</v>
      </c>
      <c r="G2384" s="759" t="s">
        <v>10035</v>
      </c>
      <c r="H2384" s="1021" t="s">
        <v>4197</v>
      </c>
      <c r="I2384" s="1021" t="s">
        <v>4197</v>
      </c>
      <c r="J2384" s="1150" t="s">
        <v>4197</v>
      </c>
      <c r="K2384" s="1152">
        <v>4</v>
      </c>
      <c r="L2384" s="1151">
        <v>12</v>
      </c>
      <c r="M2384" s="1164">
        <v>20400</v>
      </c>
      <c r="N2384" s="1151">
        <v>1</v>
      </c>
      <c r="O2384" s="1152">
        <v>6</v>
      </c>
      <c r="P2384" s="1180">
        <v>10200</v>
      </c>
    </row>
    <row r="2385" spans="1:16" x14ac:dyDescent="0.2">
      <c r="A2385" s="1179" t="s">
        <v>3949</v>
      </c>
      <c r="B2385" s="1149" t="s">
        <v>13070</v>
      </c>
      <c r="C2385" s="1149" t="s">
        <v>65</v>
      </c>
      <c r="D2385" s="1150" t="s">
        <v>7053</v>
      </c>
      <c r="E2385" s="1164">
        <v>1700</v>
      </c>
      <c r="F2385" s="1151" t="s">
        <v>10036</v>
      </c>
      <c r="G2385" s="759" t="s">
        <v>10037</v>
      </c>
      <c r="H2385" s="1021" t="s">
        <v>4239</v>
      </c>
      <c r="I2385" s="1021" t="s">
        <v>4287</v>
      </c>
      <c r="J2385" s="1150" t="s">
        <v>4235</v>
      </c>
      <c r="K2385" s="1152">
        <v>4</v>
      </c>
      <c r="L2385" s="1151">
        <v>12</v>
      </c>
      <c r="M2385" s="1164">
        <v>20400</v>
      </c>
      <c r="N2385" s="1151">
        <v>1</v>
      </c>
      <c r="O2385" s="1152">
        <v>5</v>
      </c>
      <c r="P2385" s="1180">
        <v>8500</v>
      </c>
    </row>
    <row r="2386" spans="1:16" x14ac:dyDescent="0.2">
      <c r="A2386" s="1179" t="s">
        <v>3949</v>
      </c>
      <c r="B2386" s="1149" t="s">
        <v>13070</v>
      </c>
      <c r="C2386" s="1149" t="s">
        <v>65</v>
      </c>
      <c r="D2386" s="1150" t="s">
        <v>7048</v>
      </c>
      <c r="E2386" s="1164">
        <v>1900</v>
      </c>
      <c r="F2386" s="1151" t="s">
        <v>10036</v>
      </c>
      <c r="G2386" s="759" t="s">
        <v>10037</v>
      </c>
      <c r="H2386" s="1021" t="s">
        <v>4239</v>
      </c>
      <c r="I2386" s="1021" t="s">
        <v>4287</v>
      </c>
      <c r="J2386" s="1150" t="s">
        <v>4239</v>
      </c>
      <c r="K2386" s="1152"/>
      <c r="L2386" s="1151"/>
      <c r="M2386" s="1164">
        <v>20400</v>
      </c>
      <c r="N2386" s="1151">
        <v>1</v>
      </c>
      <c r="O2386" s="1152">
        <v>2</v>
      </c>
      <c r="P2386" s="1180">
        <v>2013.32</v>
      </c>
    </row>
    <row r="2387" spans="1:16" ht="22.5" x14ac:dyDescent="0.2">
      <c r="A2387" s="1179" t="s">
        <v>3949</v>
      </c>
      <c r="B2387" s="1149" t="s">
        <v>13070</v>
      </c>
      <c r="C2387" s="1149" t="s">
        <v>65</v>
      </c>
      <c r="D2387" s="1150" t="s">
        <v>7013</v>
      </c>
      <c r="E2387" s="1164">
        <v>1700</v>
      </c>
      <c r="F2387" s="1151" t="s">
        <v>10038</v>
      </c>
      <c r="G2387" s="759" t="s">
        <v>10039</v>
      </c>
      <c r="H2387" s="1021" t="s">
        <v>7175</v>
      </c>
      <c r="I2387" s="1021" t="s">
        <v>7025</v>
      </c>
      <c r="J2387" s="1150" t="s">
        <v>7175</v>
      </c>
      <c r="K2387" s="1152">
        <v>2</v>
      </c>
      <c r="L2387" s="1151">
        <v>12</v>
      </c>
      <c r="M2387" s="1164">
        <v>20400</v>
      </c>
      <c r="N2387" s="1151"/>
      <c r="O2387" s="1152"/>
      <c r="P2387" s="1180"/>
    </row>
    <row r="2388" spans="1:16" ht="22.5" x14ac:dyDescent="0.2">
      <c r="A2388" s="1179" t="s">
        <v>3949</v>
      </c>
      <c r="B2388" s="1149" t="s">
        <v>13070</v>
      </c>
      <c r="C2388" s="1149" t="s">
        <v>65</v>
      </c>
      <c r="D2388" s="1150" t="s">
        <v>7136</v>
      </c>
      <c r="E2388" s="1164">
        <v>1600</v>
      </c>
      <c r="F2388" s="1151" t="s">
        <v>10040</v>
      </c>
      <c r="G2388" s="759" t="s">
        <v>10041</v>
      </c>
      <c r="H2388" s="1021" t="s">
        <v>10042</v>
      </c>
      <c r="I2388" s="1021" t="s">
        <v>7025</v>
      </c>
      <c r="J2388" s="1150" t="s">
        <v>10043</v>
      </c>
      <c r="K2388" s="1152">
        <v>2</v>
      </c>
      <c r="L2388" s="1151">
        <v>12</v>
      </c>
      <c r="M2388" s="1164">
        <v>19200</v>
      </c>
      <c r="N2388" s="1151">
        <v>1</v>
      </c>
      <c r="O2388" s="1152">
        <v>6</v>
      </c>
      <c r="P2388" s="1180">
        <v>9600</v>
      </c>
    </row>
    <row r="2389" spans="1:16" x14ac:dyDescent="0.2">
      <c r="A2389" s="1179" t="s">
        <v>3949</v>
      </c>
      <c r="B2389" s="1149" t="s">
        <v>13070</v>
      </c>
      <c r="C2389" s="1149" t="s">
        <v>65</v>
      </c>
      <c r="D2389" s="1150" t="s">
        <v>7053</v>
      </c>
      <c r="E2389" s="1164">
        <v>1700</v>
      </c>
      <c r="F2389" s="1151" t="s">
        <v>10044</v>
      </c>
      <c r="G2389" s="759" t="s">
        <v>10045</v>
      </c>
      <c r="H2389" s="1021" t="s">
        <v>4211</v>
      </c>
      <c r="I2389" s="1021" t="s">
        <v>4274</v>
      </c>
      <c r="J2389" s="1150" t="s">
        <v>4211</v>
      </c>
      <c r="K2389" s="1152">
        <v>2</v>
      </c>
      <c r="L2389" s="1151">
        <v>4</v>
      </c>
      <c r="M2389" s="1164">
        <v>6800</v>
      </c>
      <c r="N2389" s="1151"/>
      <c r="O2389" s="1152"/>
      <c r="P2389" s="1180"/>
    </row>
    <row r="2390" spans="1:16" x14ac:dyDescent="0.2">
      <c r="A2390" s="1179" t="s">
        <v>3949</v>
      </c>
      <c r="B2390" s="1149" t="s">
        <v>13070</v>
      </c>
      <c r="C2390" s="1149" t="s">
        <v>65</v>
      </c>
      <c r="D2390" s="1150" t="s">
        <v>7996</v>
      </c>
      <c r="E2390" s="1164">
        <v>1900</v>
      </c>
      <c r="F2390" s="1151" t="s">
        <v>10046</v>
      </c>
      <c r="G2390" s="759" t="s">
        <v>10047</v>
      </c>
      <c r="H2390" s="1021" t="s">
        <v>4422</v>
      </c>
      <c r="I2390" s="1021" t="s">
        <v>7025</v>
      </c>
      <c r="J2390" s="1150" t="s">
        <v>4422</v>
      </c>
      <c r="K2390" s="1152">
        <v>2</v>
      </c>
      <c r="L2390" s="1151">
        <v>7</v>
      </c>
      <c r="M2390" s="1164">
        <v>11400</v>
      </c>
      <c r="N2390" s="1151"/>
      <c r="O2390" s="1152"/>
      <c r="P2390" s="1180"/>
    </row>
    <row r="2391" spans="1:16" x14ac:dyDescent="0.2">
      <c r="A2391" s="1179" t="s">
        <v>3949</v>
      </c>
      <c r="B2391" s="1149" t="s">
        <v>13070</v>
      </c>
      <c r="C2391" s="1149" t="s">
        <v>65</v>
      </c>
      <c r="D2391" s="1150" t="s">
        <v>9371</v>
      </c>
      <c r="E2391" s="1164">
        <v>2100</v>
      </c>
      <c r="F2391" s="1151" t="s">
        <v>10048</v>
      </c>
      <c r="G2391" s="759" t="s">
        <v>10049</v>
      </c>
      <c r="H2391" s="1021" t="s">
        <v>10050</v>
      </c>
      <c r="I2391" s="1021" t="s">
        <v>7233</v>
      </c>
      <c r="J2391" s="1150" t="s">
        <v>10051</v>
      </c>
      <c r="K2391" s="1152">
        <v>2</v>
      </c>
      <c r="L2391" s="1151">
        <v>12</v>
      </c>
      <c r="M2391" s="1164">
        <v>25200</v>
      </c>
      <c r="N2391" s="1151">
        <v>1</v>
      </c>
      <c r="O2391" s="1152">
        <v>6</v>
      </c>
      <c r="P2391" s="1180">
        <v>12600</v>
      </c>
    </row>
    <row r="2392" spans="1:16" ht="22.5" x14ac:dyDescent="0.2">
      <c r="A2392" s="1179" t="s">
        <v>3949</v>
      </c>
      <c r="B2392" s="1149" t="s">
        <v>13070</v>
      </c>
      <c r="C2392" s="1149" t="s">
        <v>65</v>
      </c>
      <c r="D2392" s="1150" t="s">
        <v>10052</v>
      </c>
      <c r="E2392" s="1164">
        <v>2900</v>
      </c>
      <c r="F2392" s="1151" t="s">
        <v>10053</v>
      </c>
      <c r="G2392" s="759" t="s">
        <v>10054</v>
      </c>
      <c r="H2392" s="1021" t="s">
        <v>4239</v>
      </c>
      <c r="I2392" s="1021" t="s">
        <v>7159</v>
      </c>
      <c r="J2392" s="1150" t="s">
        <v>4235</v>
      </c>
      <c r="K2392" s="1152">
        <v>2</v>
      </c>
      <c r="L2392" s="1151">
        <v>12</v>
      </c>
      <c r="M2392" s="1164">
        <v>34800</v>
      </c>
      <c r="N2392" s="1151">
        <v>1</v>
      </c>
      <c r="O2392" s="1152">
        <v>6</v>
      </c>
      <c r="P2392" s="1180">
        <v>17400</v>
      </c>
    </row>
    <row r="2393" spans="1:16" x14ac:dyDescent="0.2">
      <c r="A2393" s="1179" t="s">
        <v>3949</v>
      </c>
      <c r="B2393" s="1149" t="s">
        <v>13070</v>
      </c>
      <c r="C2393" s="1149" t="s">
        <v>65</v>
      </c>
      <c r="D2393" s="1150" t="s">
        <v>8120</v>
      </c>
      <c r="E2393" s="1164">
        <v>1800</v>
      </c>
      <c r="F2393" s="1151" t="s">
        <v>10055</v>
      </c>
      <c r="G2393" s="759" t="s">
        <v>10056</v>
      </c>
      <c r="H2393" s="1021" t="s">
        <v>4197</v>
      </c>
      <c r="I2393" s="1021" t="s">
        <v>4197</v>
      </c>
      <c r="J2393" s="1150" t="s">
        <v>4197</v>
      </c>
      <c r="K2393" s="1152">
        <v>2</v>
      </c>
      <c r="L2393" s="1151">
        <v>12</v>
      </c>
      <c r="M2393" s="1164">
        <v>21600</v>
      </c>
      <c r="N2393" s="1151">
        <v>1</v>
      </c>
      <c r="O2393" s="1152">
        <v>6</v>
      </c>
      <c r="P2393" s="1180">
        <v>10800</v>
      </c>
    </row>
    <row r="2394" spans="1:16" x14ac:dyDescent="0.2">
      <c r="A2394" s="1179" t="s">
        <v>3949</v>
      </c>
      <c r="B2394" s="1149" t="s">
        <v>13070</v>
      </c>
      <c r="C2394" s="1149" t="s">
        <v>65</v>
      </c>
      <c r="D2394" s="1150" t="s">
        <v>7013</v>
      </c>
      <c r="E2394" s="1164">
        <v>1700</v>
      </c>
      <c r="F2394" s="1151" t="s">
        <v>10057</v>
      </c>
      <c r="G2394" s="759" t="s">
        <v>10058</v>
      </c>
      <c r="H2394" s="1021" t="s">
        <v>4197</v>
      </c>
      <c r="I2394" s="1021" t="s">
        <v>4197</v>
      </c>
      <c r="J2394" s="1150" t="s">
        <v>4197</v>
      </c>
      <c r="K2394" s="1152">
        <v>2</v>
      </c>
      <c r="L2394" s="1151">
        <v>11</v>
      </c>
      <c r="M2394" s="1164">
        <v>16830</v>
      </c>
      <c r="N2394" s="1151"/>
      <c r="O2394" s="1152"/>
      <c r="P2394" s="1180"/>
    </row>
    <row r="2395" spans="1:16" x14ac:dyDescent="0.2">
      <c r="A2395" s="1179" t="s">
        <v>3949</v>
      </c>
      <c r="B2395" s="1149" t="s">
        <v>13070</v>
      </c>
      <c r="C2395" s="1149" t="s">
        <v>65</v>
      </c>
      <c r="D2395" s="1150" t="s">
        <v>7013</v>
      </c>
      <c r="E2395" s="1164">
        <v>1700</v>
      </c>
      <c r="F2395" s="1151" t="s">
        <v>10059</v>
      </c>
      <c r="G2395" s="759" t="s">
        <v>10060</v>
      </c>
      <c r="H2395" s="1021" t="s">
        <v>7246</v>
      </c>
      <c r="I2395" s="1021" t="s">
        <v>4287</v>
      </c>
      <c r="J2395" s="1150" t="s">
        <v>7660</v>
      </c>
      <c r="K2395" s="1152">
        <v>4</v>
      </c>
      <c r="L2395" s="1151">
        <v>12</v>
      </c>
      <c r="M2395" s="1164">
        <v>20400</v>
      </c>
      <c r="N2395" s="1151"/>
      <c r="O2395" s="1152"/>
      <c r="P2395" s="1180"/>
    </row>
    <row r="2396" spans="1:16" x14ac:dyDescent="0.2">
      <c r="A2396" s="1179" t="s">
        <v>3949</v>
      </c>
      <c r="B2396" s="1149" t="s">
        <v>13070</v>
      </c>
      <c r="C2396" s="1149" t="s">
        <v>65</v>
      </c>
      <c r="D2396" s="1150" t="s">
        <v>7013</v>
      </c>
      <c r="E2396" s="1164">
        <v>1700</v>
      </c>
      <c r="F2396" s="1151" t="s">
        <v>10061</v>
      </c>
      <c r="G2396" s="759" t="s">
        <v>10062</v>
      </c>
      <c r="H2396" s="1021" t="s">
        <v>7286</v>
      </c>
      <c r="I2396" s="1021" t="s">
        <v>4287</v>
      </c>
      <c r="J2396" s="1150" t="s">
        <v>7286</v>
      </c>
      <c r="K2396" s="1152">
        <v>2</v>
      </c>
      <c r="L2396" s="1151">
        <v>12</v>
      </c>
      <c r="M2396" s="1164">
        <v>20400</v>
      </c>
      <c r="N2396" s="1151">
        <v>1</v>
      </c>
      <c r="O2396" s="1152">
        <v>6</v>
      </c>
      <c r="P2396" s="1180">
        <v>10200</v>
      </c>
    </row>
    <row r="2397" spans="1:16" ht="22.5" x14ac:dyDescent="0.2">
      <c r="A2397" s="1179" t="s">
        <v>3949</v>
      </c>
      <c r="B2397" s="1149" t="s">
        <v>13070</v>
      </c>
      <c r="C2397" s="1149" t="s">
        <v>65</v>
      </c>
      <c r="D2397" s="1150" t="s">
        <v>7348</v>
      </c>
      <c r="E2397" s="1164">
        <v>1850</v>
      </c>
      <c r="F2397" s="1151" t="s">
        <v>10063</v>
      </c>
      <c r="G2397" s="759" t="s">
        <v>10064</v>
      </c>
      <c r="H2397" s="1021" t="s">
        <v>10065</v>
      </c>
      <c r="I2397" s="1021" t="s">
        <v>7025</v>
      </c>
      <c r="J2397" s="1150" t="s">
        <v>10066</v>
      </c>
      <c r="K2397" s="1152">
        <v>2</v>
      </c>
      <c r="L2397" s="1151">
        <v>12</v>
      </c>
      <c r="M2397" s="1164">
        <v>22200</v>
      </c>
      <c r="N2397" s="1151">
        <v>1</v>
      </c>
      <c r="O2397" s="1152">
        <v>6</v>
      </c>
      <c r="P2397" s="1180">
        <v>11100</v>
      </c>
    </row>
    <row r="2398" spans="1:16" x14ac:dyDescent="0.2">
      <c r="A2398" s="1179" t="s">
        <v>3949</v>
      </c>
      <c r="B2398" s="1149" t="s">
        <v>13070</v>
      </c>
      <c r="C2398" s="1149" t="s">
        <v>65</v>
      </c>
      <c r="D2398" s="1150" t="s">
        <v>7013</v>
      </c>
      <c r="E2398" s="1164">
        <v>1700</v>
      </c>
      <c r="F2398" s="1151" t="s">
        <v>10067</v>
      </c>
      <c r="G2398" s="759" t="s">
        <v>10068</v>
      </c>
      <c r="H2398" s="1021" t="s">
        <v>7432</v>
      </c>
      <c r="I2398" s="1021" t="s">
        <v>4274</v>
      </c>
      <c r="J2398" s="1150" t="s">
        <v>9705</v>
      </c>
      <c r="K2398" s="1152">
        <v>4</v>
      </c>
      <c r="L2398" s="1151">
        <v>12</v>
      </c>
      <c r="M2398" s="1164">
        <v>20400</v>
      </c>
      <c r="N2398" s="1151">
        <v>1</v>
      </c>
      <c r="O2398" s="1152">
        <v>5</v>
      </c>
      <c r="P2398" s="1180">
        <v>453.33</v>
      </c>
    </row>
    <row r="2399" spans="1:16" x14ac:dyDescent="0.2">
      <c r="A2399" s="1179" t="s">
        <v>3949</v>
      </c>
      <c r="B2399" s="1149" t="s">
        <v>13070</v>
      </c>
      <c r="C2399" s="1149" t="s">
        <v>65</v>
      </c>
      <c r="D2399" s="1150" t="s">
        <v>7990</v>
      </c>
      <c r="E2399" s="1164">
        <v>1900</v>
      </c>
      <c r="F2399" s="1151" t="s">
        <v>10069</v>
      </c>
      <c r="G2399" s="759" t="s">
        <v>10070</v>
      </c>
      <c r="H2399" s="1021" t="s">
        <v>7103</v>
      </c>
      <c r="I2399" s="1021" t="s">
        <v>4287</v>
      </c>
      <c r="J2399" s="1150" t="s">
        <v>7103</v>
      </c>
      <c r="K2399" s="1152">
        <v>2</v>
      </c>
      <c r="L2399" s="1151">
        <v>12</v>
      </c>
      <c r="M2399" s="1164">
        <v>22800</v>
      </c>
      <c r="N2399" s="1151">
        <v>1</v>
      </c>
      <c r="O2399" s="1152">
        <v>6</v>
      </c>
      <c r="P2399" s="1180">
        <v>10893.33</v>
      </c>
    </row>
    <row r="2400" spans="1:16" x14ac:dyDescent="0.2">
      <c r="A2400" s="1179" t="s">
        <v>3949</v>
      </c>
      <c r="B2400" s="1149" t="s">
        <v>13070</v>
      </c>
      <c r="C2400" s="1149" t="s">
        <v>65</v>
      </c>
      <c r="D2400" s="1150" t="s">
        <v>7040</v>
      </c>
      <c r="E2400" s="1164">
        <v>2200</v>
      </c>
      <c r="F2400" s="1151" t="s">
        <v>10071</v>
      </c>
      <c r="G2400" s="759" t="s">
        <v>10072</v>
      </c>
      <c r="H2400" s="1021" t="s">
        <v>7047</v>
      </c>
      <c r="I2400" s="1021" t="s">
        <v>4274</v>
      </c>
      <c r="J2400" s="1150" t="s">
        <v>10073</v>
      </c>
      <c r="K2400" s="1152">
        <v>2</v>
      </c>
      <c r="L2400" s="1151">
        <v>12</v>
      </c>
      <c r="M2400" s="1164">
        <v>26400</v>
      </c>
      <c r="N2400" s="1151">
        <v>1</v>
      </c>
      <c r="O2400" s="1152">
        <v>6</v>
      </c>
      <c r="P2400" s="1180">
        <v>13200</v>
      </c>
    </row>
    <row r="2401" spans="1:16" x14ac:dyDescent="0.2">
      <c r="A2401" s="1179" t="s">
        <v>3949</v>
      </c>
      <c r="B2401" s="1149" t="s">
        <v>13070</v>
      </c>
      <c r="C2401" s="1149" t="s">
        <v>65</v>
      </c>
      <c r="D2401" s="1150" t="s">
        <v>7228</v>
      </c>
      <c r="E2401" s="1164">
        <v>1900</v>
      </c>
      <c r="F2401" s="1151" t="s">
        <v>10074</v>
      </c>
      <c r="G2401" s="759" t="s">
        <v>10075</v>
      </c>
      <c r="H2401" s="1021" t="s">
        <v>4197</v>
      </c>
      <c r="I2401" s="1021" t="s">
        <v>4197</v>
      </c>
      <c r="J2401" s="1150" t="s">
        <v>4197</v>
      </c>
      <c r="K2401" s="1152">
        <v>2</v>
      </c>
      <c r="L2401" s="1151">
        <v>11</v>
      </c>
      <c r="M2401" s="1164">
        <v>19000</v>
      </c>
      <c r="N2401" s="1151">
        <v>1</v>
      </c>
      <c r="O2401" s="1152">
        <v>6</v>
      </c>
      <c r="P2401" s="1180">
        <v>11400</v>
      </c>
    </row>
    <row r="2402" spans="1:16" ht="22.5" x14ac:dyDescent="0.2">
      <c r="A2402" s="1179" t="s">
        <v>3949</v>
      </c>
      <c r="B2402" s="1149" t="s">
        <v>13070</v>
      </c>
      <c r="C2402" s="1149" t="s">
        <v>65</v>
      </c>
      <c r="D2402" s="1150" t="s">
        <v>7048</v>
      </c>
      <c r="E2402" s="1164">
        <v>1900</v>
      </c>
      <c r="F2402" s="1151" t="s">
        <v>10076</v>
      </c>
      <c r="G2402" s="759" t="s">
        <v>10077</v>
      </c>
      <c r="H2402" s="1021" t="s">
        <v>7456</v>
      </c>
      <c r="I2402" s="1021" t="s">
        <v>4287</v>
      </c>
      <c r="J2402" s="1150" t="s">
        <v>7946</v>
      </c>
      <c r="K2402" s="1152">
        <v>4</v>
      </c>
      <c r="L2402" s="1151">
        <v>12</v>
      </c>
      <c r="M2402" s="1164">
        <v>22800</v>
      </c>
      <c r="N2402" s="1151"/>
      <c r="O2402" s="1152"/>
      <c r="P2402" s="1180"/>
    </row>
    <row r="2403" spans="1:16" x14ac:dyDescent="0.2">
      <c r="A2403" s="1179" t="s">
        <v>3949</v>
      </c>
      <c r="B2403" s="1149" t="s">
        <v>13070</v>
      </c>
      <c r="C2403" s="1149" t="s">
        <v>65</v>
      </c>
      <c r="D2403" s="1150" t="s">
        <v>7153</v>
      </c>
      <c r="E2403" s="1164">
        <v>1750</v>
      </c>
      <c r="F2403" s="1151" t="s">
        <v>10078</v>
      </c>
      <c r="G2403" s="759" t="s">
        <v>10079</v>
      </c>
      <c r="H2403" s="1021" t="s">
        <v>4239</v>
      </c>
      <c r="I2403" s="1021" t="s">
        <v>7025</v>
      </c>
      <c r="J2403" s="1150" t="s">
        <v>4235</v>
      </c>
      <c r="K2403" s="1152">
        <v>2</v>
      </c>
      <c r="L2403" s="1151">
        <v>12</v>
      </c>
      <c r="M2403" s="1164">
        <v>21000</v>
      </c>
      <c r="N2403" s="1151">
        <v>1</v>
      </c>
      <c r="O2403" s="1152">
        <v>6</v>
      </c>
      <c r="P2403" s="1180">
        <v>10500</v>
      </c>
    </row>
    <row r="2404" spans="1:16" x14ac:dyDescent="0.2">
      <c r="A2404" s="1179" t="s">
        <v>3949</v>
      </c>
      <c r="B2404" s="1149" t="s">
        <v>13070</v>
      </c>
      <c r="C2404" s="1149" t="s">
        <v>65</v>
      </c>
      <c r="D2404" s="1150" t="s">
        <v>7228</v>
      </c>
      <c r="E2404" s="1164">
        <v>1900</v>
      </c>
      <c r="F2404" s="1151" t="s">
        <v>10080</v>
      </c>
      <c r="G2404" s="759" t="s">
        <v>10081</v>
      </c>
      <c r="H2404" s="1021" t="s">
        <v>7421</v>
      </c>
      <c r="I2404" s="1021" t="s">
        <v>4287</v>
      </c>
      <c r="J2404" s="1150" t="s">
        <v>7066</v>
      </c>
      <c r="K2404" s="1152">
        <v>2</v>
      </c>
      <c r="L2404" s="1151">
        <v>12</v>
      </c>
      <c r="M2404" s="1164">
        <v>22800</v>
      </c>
      <c r="N2404" s="1151"/>
      <c r="O2404" s="1152"/>
      <c r="P2404" s="1180"/>
    </row>
    <row r="2405" spans="1:16" x14ac:dyDescent="0.2">
      <c r="A2405" s="1179" t="s">
        <v>3949</v>
      </c>
      <c r="B2405" s="1149" t="s">
        <v>13070</v>
      </c>
      <c r="C2405" s="1149" t="s">
        <v>65</v>
      </c>
      <c r="D2405" s="1150" t="s">
        <v>7228</v>
      </c>
      <c r="E2405" s="1164">
        <v>1900</v>
      </c>
      <c r="F2405" s="1151" t="s">
        <v>10082</v>
      </c>
      <c r="G2405" s="759" t="s">
        <v>10083</v>
      </c>
      <c r="H2405" s="1021" t="s">
        <v>8200</v>
      </c>
      <c r="I2405" s="1021" t="s">
        <v>4287</v>
      </c>
      <c r="J2405" s="1150" t="s">
        <v>8200</v>
      </c>
      <c r="K2405" s="1152">
        <v>2</v>
      </c>
      <c r="L2405" s="1151">
        <v>12</v>
      </c>
      <c r="M2405" s="1164">
        <v>22800</v>
      </c>
      <c r="N2405" s="1151">
        <v>1</v>
      </c>
      <c r="O2405" s="1152">
        <v>6</v>
      </c>
      <c r="P2405" s="1180">
        <v>11400</v>
      </c>
    </row>
    <row r="2406" spans="1:16" x14ac:dyDescent="0.2">
      <c r="A2406" s="1179" t="s">
        <v>3949</v>
      </c>
      <c r="B2406" s="1149" t="s">
        <v>13070</v>
      </c>
      <c r="C2406" s="1149" t="s">
        <v>65</v>
      </c>
      <c r="D2406" s="1150" t="s">
        <v>9069</v>
      </c>
      <c r="E2406" s="1164">
        <v>6000</v>
      </c>
      <c r="F2406" s="1151" t="s">
        <v>10084</v>
      </c>
      <c r="G2406" s="759" t="s">
        <v>10085</v>
      </c>
      <c r="H2406" s="1021" t="s">
        <v>9073</v>
      </c>
      <c r="I2406" s="1021" t="s">
        <v>4287</v>
      </c>
      <c r="J2406" s="1150" t="s">
        <v>9073</v>
      </c>
      <c r="K2406" s="1152"/>
      <c r="L2406" s="1151"/>
      <c r="M2406" s="1164">
        <v>0</v>
      </c>
      <c r="N2406" s="1151">
        <v>1</v>
      </c>
      <c r="O2406" s="1152">
        <v>2</v>
      </c>
      <c r="P2406" s="1180">
        <v>8800</v>
      </c>
    </row>
    <row r="2407" spans="1:16" x14ac:dyDescent="0.2">
      <c r="A2407" s="1179" t="s">
        <v>3949</v>
      </c>
      <c r="B2407" s="1149" t="s">
        <v>13070</v>
      </c>
      <c r="C2407" s="1149" t="s">
        <v>65</v>
      </c>
      <c r="D2407" s="1150" t="s">
        <v>7379</v>
      </c>
      <c r="E2407" s="1164">
        <v>2450</v>
      </c>
      <c r="F2407" s="1151" t="s">
        <v>10086</v>
      </c>
      <c r="G2407" s="759" t="s">
        <v>10087</v>
      </c>
      <c r="H2407" s="1021" t="s">
        <v>4239</v>
      </c>
      <c r="I2407" s="1021" t="s">
        <v>4274</v>
      </c>
      <c r="J2407" s="1150" t="s">
        <v>4239</v>
      </c>
      <c r="K2407" s="1152"/>
      <c r="L2407" s="1151"/>
      <c r="M2407" s="1164"/>
      <c r="N2407" s="1151">
        <v>1</v>
      </c>
      <c r="O2407" s="1152">
        <v>2</v>
      </c>
      <c r="P2407" s="1180">
        <v>3083.33</v>
      </c>
    </row>
    <row r="2408" spans="1:16" x14ac:dyDescent="0.2">
      <c r="A2408" s="1179" t="s">
        <v>3949</v>
      </c>
      <c r="B2408" s="1149" t="s">
        <v>13070</v>
      </c>
      <c r="C2408" s="1149" t="s">
        <v>65</v>
      </c>
      <c r="D2408" s="1150" t="s">
        <v>10088</v>
      </c>
      <c r="E2408" s="1164">
        <v>3200</v>
      </c>
      <c r="F2408" s="1151" t="s">
        <v>10089</v>
      </c>
      <c r="G2408" s="759" t="s">
        <v>10090</v>
      </c>
      <c r="H2408" s="1021" t="s">
        <v>7849</v>
      </c>
      <c r="I2408" s="1021" t="s">
        <v>4287</v>
      </c>
      <c r="J2408" s="1150" t="s">
        <v>7849</v>
      </c>
      <c r="K2408" s="1152"/>
      <c r="L2408" s="1151"/>
      <c r="M2408" s="1164"/>
      <c r="N2408" s="1151">
        <v>1</v>
      </c>
      <c r="O2408" s="1152">
        <v>2</v>
      </c>
      <c r="P2408" s="1180">
        <v>4013.33</v>
      </c>
    </row>
    <row r="2409" spans="1:16" x14ac:dyDescent="0.2">
      <c r="A2409" s="1179" t="s">
        <v>3949</v>
      </c>
      <c r="B2409" s="1149" t="s">
        <v>13070</v>
      </c>
      <c r="C2409" s="1149" t="s">
        <v>65</v>
      </c>
      <c r="D2409" s="1150" t="s">
        <v>7053</v>
      </c>
      <c r="E2409" s="1164">
        <v>1700</v>
      </c>
      <c r="F2409" s="1151" t="s">
        <v>10091</v>
      </c>
      <c r="G2409" s="759" t="s">
        <v>10092</v>
      </c>
      <c r="H2409" s="1021" t="s">
        <v>10093</v>
      </c>
      <c r="I2409" s="1021" t="s">
        <v>4287</v>
      </c>
      <c r="J2409" s="1150" t="s">
        <v>10093</v>
      </c>
      <c r="K2409" s="1152"/>
      <c r="L2409" s="1151"/>
      <c r="M2409" s="1164"/>
      <c r="N2409" s="1151">
        <v>1</v>
      </c>
      <c r="O2409" s="1152">
        <v>2</v>
      </c>
      <c r="P2409" s="1180">
        <v>2433.33</v>
      </c>
    </row>
    <row r="2410" spans="1:16" x14ac:dyDescent="0.2">
      <c r="A2410" s="1179" t="s">
        <v>3949</v>
      </c>
      <c r="B2410" s="1149" t="s">
        <v>13070</v>
      </c>
      <c r="C2410" s="1149" t="s">
        <v>65</v>
      </c>
      <c r="D2410" s="1150" t="s">
        <v>8991</v>
      </c>
      <c r="E2410" s="1164">
        <v>2500</v>
      </c>
      <c r="F2410" s="1151" t="s">
        <v>10094</v>
      </c>
      <c r="G2410" s="759" t="s">
        <v>10095</v>
      </c>
      <c r="H2410" s="1021" t="s">
        <v>4239</v>
      </c>
      <c r="I2410" s="1021" t="s">
        <v>4287</v>
      </c>
      <c r="J2410" s="1150" t="s">
        <v>4239</v>
      </c>
      <c r="K2410" s="1152"/>
      <c r="L2410" s="1151"/>
      <c r="M2410" s="1164"/>
      <c r="N2410" s="1151">
        <v>1</v>
      </c>
      <c r="O2410" s="1152">
        <v>2</v>
      </c>
      <c r="P2410" s="1180">
        <v>4583.33</v>
      </c>
    </row>
    <row r="2411" spans="1:16" ht="33.75" x14ac:dyDescent="0.2">
      <c r="A2411" s="1179" t="s">
        <v>3949</v>
      </c>
      <c r="B2411" s="1149" t="s">
        <v>13070</v>
      </c>
      <c r="C2411" s="1149" t="s">
        <v>65</v>
      </c>
      <c r="D2411" s="1150" t="s">
        <v>10096</v>
      </c>
      <c r="E2411" s="1164">
        <v>2500</v>
      </c>
      <c r="F2411" s="1151" t="s">
        <v>10097</v>
      </c>
      <c r="G2411" s="759" t="s">
        <v>10098</v>
      </c>
      <c r="H2411" s="1021" t="s">
        <v>10099</v>
      </c>
      <c r="I2411" s="1021" t="s">
        <v>4274</v>
      </c>
      <c r="J2411" s="1150" t="s">
        <v>10099</v>
      </c>
      <c r="K2411" s="1152"/>
      <c r="L2411" s="1151"/>
      <c r="M2411" s="1164"/>
      <c r="N2411" s="1151">
        <v>1</v>
      </c>
      <c r="O2411" s="1152">
        <v>2</v>
      </c>
      <c r="P2411" s="1180">
        <v>3916.66</v>
      </c>
    </row>
    <row r="2412" spans="1:16" x14ac:dyDescent="0.2">
      <c r="A2412" s="1179" t="s">
        <v>3949</v>
      </c>
      <c r="B2412" s="1149" t="s">
        <v>13070</v>
      </c>
      <c r="C2412" s="1149" t="s">
        <v>65</v>
      </c>
      <c r="D2412" s="1150" t="s">
        <v>7996</v>
      </c>
      <c r="E2412" s="1164">
        <v>1900</v>
      </c>
      <c r="F2412" s="1151" t="s">
        <v>10100</v>
      </c>
      <c r="G2412" s="759" t="s">
        <v>10101</v>
      </c>
      <c r="H2412" s="1021" t="s">
        <v>4358</v>
      </c>
      <c r="I2412" s="1021"/>
      <c r="J2412" s="1150" t="s">
        <v>4358</v>
      </c>
      <c r="K2412" s="1152"/>
      <c r="L2412" s="1151"/>
      <c r="M2412" s="1164"/>
      <c r="N2412" s="1151">
        <v>1</v>
      </c>
      <c r="O2412" s="1152">
        <v>2</v>
      </c>
      <c r="P2412" s="1180">
        <v>3040</v>
      </c>
    </row>
    <row r="2413" spans="1:16" x14ac:dyDescent="0.2">
      <c r="A2413" s="1179" t="s">
        <v>3949</v>
      </c>
      <c r="B2413" s="1149" t="s">
        <v>13070</v>
      </c>
      <c r="C2413" s="1149" t="s">
        <v>65</v>
      </c>
      <c r="D2413" s="1150" t="s">
        <v>10102</v>
      </c>
      <c r="E2413" s="1164">
        <v>2100</v>
      </c>
      <c r="F2413" s="1151" t="s">
        <v>10103</v>
      </c>
      <c r="G2413" s="759" t="s">
        <v>10104</v>
      </c>
      <c r="H2413" s="1021" t="s">
        <v>4239</v>
      </c>
      <c r="I2413" s="1021" t="s">
        <v>4274</v>
      </c>
      <c r="J2413" s="1150" t="s">
        <v>4239</v>
      </c>
      <c r="K2413" s="1152"/>
      <c r="L2413" s="1151"/>
      <c r="M2413" s="1164"/>
      <c r="N2413" s="1151">
        <v>1</v>
      </c>
      <c r="O2413" s="1152">
        <v>2</v>
      </c>
      <c r="P2413" s="1180">
        <v>3500</v>
      </c>
    </row>
    <row r="2414" spans="1:16" x14ac:dyDescent="0.2">
      <c r="A2414" s="1179" t="s">
        <v>3949</v>
      </c>
      <c r="B2414" s="1149" t="s">
        <v>13070</v>
      </c>
      <c r="C2414" s="1149" t="s">
        <v>65</v>
      </c>
      <c r="D2414" s="1150" t="s">
        <v>7339</v>
      </c>
      <c r="E2414" s="1164">
        <v>2100</v>
      </c>
      <c r="F2414" s="1151" t="s">
        <v>10105</v>
      </c>
      <c r="G2414" s="759" t="s">
        <v>10106</v>
      </c>
      <c r="H2414" s="1021" t="s">
        <v>4239</v>
      </c>
      <c r="I2414" s="1021" t="s">
        <v>4287</v>
      </c>
      <c r="J2414" s="1150" t="s">
        <v>4239</v>
      </c>
      <c r="K2414" s="1152"/>
      <c r="L2414" s="1151"/>
      <c r="M2414" s="1164"/>
      <c r="N2414" s="1151">
        <v>1</v>
      </c>
      <c r="O2414" s="1152">
        <v>2</v>
      </c>
      <c r="P2414" s="1180">
        <v>3080</v>
      </c>
    </row>
    <row r="2415" spans="1:16" x14ac:dyDescent="0.2">
      <c r="A2415" s="1179" t="s">
        <v>3949</v>
      </c>
      <c r="B2415" s="1149" t="s">
        <v>13070</v>
      </c>
      <c r="C2415" s="1149" t="s">
        <v>65</v>
      </c>
      <c r="D2415" s="1150" t="s">
        <v>10107</v>
      </c>
      <c r="E2415" s="1164">
        <v>2100</v>
      </c>
      <c r="F2415" s="1151" t="s">
        <v>10108</v>
      </c>
      <c r="G2415" s="759" t="s">
        <v>10109</v>
      </c>
      <c r="H2415" s="1021" t="s">
        <v>4865</v>
      </c>
      <c r="I2415" s="1021" t="s">
        <v>7025</v>
      </c>
      <c r="J2415" s="1150" t="s">
        <v>4865</v>
      </c>
      <c r="K2415" s="1152"/>
      <c r="L2415" s="1151"/>
      <c r="M2415" s="1164"/>
      <c r="N2415" s="1151">
        <v>1</v>
      </c>
      <c r="O2415" s="1152">
        <v>2</v>
      </c>
      <c r="P2415" s="1180">
        <v>3850</v>
      </c>
    </row>
    <row r="2416" spans="1:16" x14ac:dyDescent="0.2">
      <c r="A2416" s="1179" t="s">
        <v>3949</v>
      </c>
      <c r="B2416" s="1149" t="s">
        <v>13070</v>
      </c>
      <c r="C2416" s="1149" t="s">
        <v>65</v>
      </c>
      <c r="D2416" s="1150" t="s">
        <v>7379</v>
      </c>
      <c r="E2416" s="1164">
        <v>2450</v>
      </c>
      <c r="F2416" s="1151" t="s">
        <v>10110</v>
      </c>
      <c r="G2416" s="759" t="s">
        <v>10111</v>
      </c>
      <c r="H2416" s="1021" t="s">
        <v>4239</v>
      </c>
      <c r="I2416" s="1021" t="s">
        <v>4287</v>
      </c>
      <c r="J2416" s="1150" t="s">
        <v>4239</v>
      </c>
      <c r="K2416" s="1152"/>
      <c r="L2416" s="1151"/>
      <c r="M2416" s="1164"/>
      <c r="N2416" s="1151">
        <v>1</v>
      </c>
      <c r="O2416" s="1152">
        <v>2</v>
      </c>
      <c r="P2416" s="1180">
        <v>3001.66</v>
      </c>
    </row>
    <row r="2417" spans="1:16" x14ac:dyDescent="0.2">
      <c r="A2417" s="1179" t="s">
        <v>3949</v>
      </c>
      <c r="B2417" s="1149" t="s">
        <v>13070</v>
      </c>
      <c r="C2417" s="1149" t="s">
        <v>65</v>
      </c>
      <c r="D2417" s="1150" t="s">
        <v>8765</v>
      </c>
      <c r="E2417" s="1164">
        <v>2100</v>
      </c>
      <c r="F2417" s="1151" t="s">
        <v>10112</v>
      </c>
      <c r="G2417" s="759" t="s">
        <v>10113</v>
      </c>
      <c r="H2417" s="1021" t="s">
        <v>4239</v>
      </c>
      <c r="I2417" s="1021" t="s">
        <v>4287</v>
      </c>
      <c r="J2417" s="1150" t="s">
        <v>4239</v>
      </c>
      <c r="K2417" s="1152"/>
      <c r="L2417" s="1151"/>
      <c r="M2417" s="1164"/>
      <c r="N2417" s="1151">
        <v>1</v>
      </c>
      <c r="O2417" s="1152">
        <v>2</v>
      </c>
      <c r="P2417" s="1180">
        <v>3500</v>
      </c>
    </row>
    <row r="2418" spans="1:16" ht="22.5" x14ac:dyDescent="0.2">
      <c r="A2418" s="1179" t="s">
        <v>3949</v>
      </c>
      <c r="B2418" s="1149" t="s">
        <v>13070</v>
      </c>
      <c r="C2418" s="1149" t="s">
        <v>65</v>
      </c>
      <c r="D2418" s="1150" t="s">
        <v>9506</v>
      </c>
      <c r="E2418" s="1164">
        <v>7000</v>
      </c>
      <c r="F2418" s="1151" t="s">
        <v>10114</v>
      </c>
      <c r="G2418" s="759" t="s">
        <v>10115</v>
      </c>
      <c r="H2418" s="1021" t="s">
        <v>4534</v>
      </c>
      <c r="I2418" s="1021" t="s">
        <v>4287</v>
      </c>
      <c r="J2418" s="1150" t="s">
        <v>4534</v>
      </c>
      <c r="K2418" s="1152"/>
      <c r="L2418" s="1151"/>
      <c r="M2418" s="1164"/>
      <c r="N2418" s="1151">
        <v>1</v>
      </c>
      <c r="O2418" s="1152">
        <v>2</v>
      </c>
      <c r="P2418" s="1180">
        <v>10600</v>
      </c>
    </row>
    <row r="2419" spans="1:16" x14ac:dyDescent="0.2">
      <c r="A2419" s="1179" t="s">
        <v>3949</v>
      </c>
      <c r="B2419" s="1149" t="s">
        <v>13070</v>
      </c>
      <c r="C2419" s="1149" t="s">
        <v>65</v>
      </c>
      <c r="D2419" s="1150" t="s">
        <v>7217</v>
      </c>
      <c r="E2419" s="1164">
        <v>1600</v>
      </c>
      <c r="F2419" s="1151" t="s">
        <v>10116</v>
      </c>
      <c r="G2419" s="759" t="s">
        <v>10117</v>
      </c>
      <c r="H2419" s="1021" t="s">
        <v>4216</v>
      </c>
      <c r="I2419" s="1021" t="s">
        <v>4287</v>
      </c>
      <c r="J2419" s="1150" t="s">
        <v>4216</v>
      </c>
      <c r="K2419" s="1152"/>
      <c r="L2419" s="1151"/>
      <c r="M2419" s="1164"/>
      <c r="N2419" s="1151">
        <v>1</v>
      </c>
      <c r="O2419" s="1152">
        <v>1</v>
      </c>
      <c r="P2419" s="1180">
        <v>310</v>
      </c>
    </row>
    <row r="2420" spans="1:16" ht="22.5" x14ac:dyDescent="0.2">
      <c r="A2420" s="1179" t="s">
        <v>3949</v>
      </c>
      <c r="B2420" s="1149" t="s">
        <v>13070</v>
      </c>
      <c r="C2420" s="1149" t="s">
        <v>65</v>
      </c>
      <c r="D2420" s="1150" t="s">
        <v>10118</v>
      </c>
      <c r="E2420" s="1164">
        <v>2700</v>
      </c>
      <c r="F2420" s="1151" t="s">
        <v>10119</v>
      </c>
      <c r="G2420" s="759" t="s">
        <v>10120</v>
      </c>
      <c r="H2420" s="1021" t="s">
        <v>4534</v>
      </c>
      <c r="I2420" s="1021" t="s">
        <v>4287</v>
      </c>
      <c r="J2420" s="1150" t="s">
        <v>4534</v>
      </c>
      <c r="K2420" s="1152"/>
      <c r="L2420" s="1151"/>
      <c r="M2420" s="1164"/>
      <c r="N2420" s="1151">
        <v>1</v>
      </c>
      <c r="O2420" s="1152">
        <v>2</v>
      </c>
      <c r="P2420" s="1180">
        <v>3500</v>
      </c>
    </row>
    <row r="2421" spans="1:16" ht="22.5" x14ac:dyDescent="0.2">
      <c r="A2421" s="1179" t="s">
        <v>3949</v>
      </c>
      <c r="B2421" s="1149" t="s">
        <v>13070</v>
      </c>
      <c r="C2421" s="1149" t="s">
        <v>65</v>
      </c>
      <c r="D2421" s="1150" t="s">
        <v>10121</v>
      </c>
      <c r="E2421" s="1164">
        <v>6500</v>
      </c>
      <c r="F2421" s="1151" t="s">
        <v>10122</v>
      </c>
      <c r="G2421" s="759" t="s">
        <v>10123</v>
      </c>
      <c r="H2421" s="1021" t="s">
        <v>4534</v>
      </c>
      <c r="I2421" s="1021" t="s">
        <v>4287</v>
      </c>
      <c r="J2421" s="1150" t="s">
        <v>4534</v>
      </c>
      <c r="K2421" s="1152"/>
      <c r="L2421" s="1151"/>
      <c r="M2421" s="1164"/>
      <c r="N2421" s="1151">
        <v>1</v>
      </c>
      <c r="O2421" s="1152">
        <v>2</v>
      </c>
      <c r="P2421" s="1180">
        <v>10833.33</v>
      </c>
    </row>
    <row r="2422" spans="1:16" x14ac:dyDescent="0.2">
      <c r="A2422" s="1179" t="s">
        <v>3949</v>
      </c>
      <c r="B2422" s="1149" t="s">
        <v>13070</v>
      </c>
      <c r="C2422" s="1149" t="s">
        <v>65</v>
      </c>
      <c r="D2422" s="1150" t="s">
        <v>7013</v>
      </c>
      <c r="E2422" s="1164">
        <v>1700</v>
      </c>
      <c r="F2422" s="1151" t="s">
        <v>10124</v>
      </c>
      <c r="G2422" s="759" t="s">
        <v>10125</v>
      </c>
      <c r="H2422" s="1021" t="s">
        <v>4735</v>
      </c>
      <c r="I2422" s="1021" t="s">
        <v>4274</v>
      </c>
      <c r="J2422" s="1150" t="s">
        <v>4735</v>
      </c>
      <c r="K2422" s="1152"/>
      <c r="L2422" s="1151"/>
      <c r="M2422" s="1164"/>
      <c r="N2422" s="1151">
        <v>1</v>
      </c>
      <c r="O2422" s="1152">
        <v>2</v>
      </c>
      <c r="P2422" s="1180">
        <v>2720</v>
      </c>
    </row>
    <row r="2423" spans="1:16" ht="22.5" x14ac:dyDescent="0.2">
      <c r="A2423" s="1179" t="s">
        <v>3949</v>
      </c>
      <c r="B2423" s="1149" t="s">
        <v>13070</v>
      </c>
      <c r="C2423" s="1149" t="s">
        <v>65</v>
      </c>
      <c r="D2423" s="1150" t="s">
        <v>9782</v>
      </c>
      <c r="E2423" s="1164">
        <v>1800</v>
      </c>
      <c r="F2423" s="1151" t="s">
        <v>10126</v>
      </c>
      <c r="G2423" s="759" t="s">
        <v>10127</v>
      </c>
      <c r="H2423" s="1021" t="s">
        <v>10128</v>
      </c>
      <c r="I2423" s="1021" t="s">
        <v>7025</v>
      </c>
      <c r="J2423" s="1150" t="s">
        <v>10128</v>
      </c>
      <c r="K2423" s="1152"/>
      <c r="L2423" s="1151"/>
      <c r="M2423" s="1164"/>
      <c r="N2423" s="1151">
        <v>1</v>
      </c>
      <c r="O2423" s="1152">
        <v>2</v>
      </c>
      <c r="P2423" s="1180">
        <v>2820</v>
      </c>
    </row>
    <row r="2424" spans="1:16" ht="33.75" x14ac:dyDescent="0.2">
      <c r="A2424" s="1179" t="s">
        <v>3949</v>
      </c>
      <c r="B2424" s="1149" t="s">
        <v>13070</v>
      </c>
      <c r="C2424" s="1149" t="s">
        <v>65</v>
      </c>
      <c r="D2424" s="1150" t="s">
        <v>10096</v>
      </c>
      <c r="E2424" s="1164">
        <v>2500</v>
      </c>
      <c r="F2424" s="1151" t="s">
        <v>10129</v>
      </c>
      <c r="G2424" s="759" t="s">
        <v>10130</v>
      </c>
      <c r="H2424" s="1021" t="s">
        <v>4239</v>
      </c>
      <c r="I2424" s="1021" t="s">
        <v>4287</v>
      </c>
      <c r="J2424" s="1150" t="s">
        <v>4239</v>
      </c>
      <c r="K2424" s="1152"/>
      <c r="L2424" s="1151"/>
      <c r="M2424" s="1164"/>
      <c r="N2424" s="1151">
        <v>1</v>
      </c>
      <c r="O2424" s="1152">
        <v>2</v>
      </c>
      <c r="P2424" s="1180">
        <v>4583.33</v>
      </c>
    </row>
    <row r="2425" spans="1:16" x14ac:dyDescent="0.2">
      <c r="A2425" s="1179" t="s">
        <v>3949</v>
      </c>
      <c r="B2425" s="1149" t="s">
        <v>13070</v>
      </c>
      <c r="C2425" s="1149" t="s">
        <v>65</v>
      </c>
      <c r="D2425" s="1150" t="s">
        <v>10131</v>
      </c>
      <c r="E2425" s="1164">
        <v>5000</v>
      </c>
      <c r="F2425" s="1151" t="s">
        <v>10132</v>
      </c>
      <c r="G2425" s="759" t="s">
        <v>10133</v>
      </c>
      <c r="H2425" s="1021" t="s">
        <v>4239</v>
      </c>
      <c r="I2425" s="1021" t="s">
        <v>4274</v>
      </c>
      <c r="J2425" s="1150" t="s">
        <v>4239</v>
      </c>
      <c r="K2425" s="1152"/>
      <c r="L2425" s="1151"/>
      <c r="M2425" s="1164"/>
      <c r="N2425" s="1151">
        <v>1</v>
      </c>
      <c r="O2425" s="1152">
        <v>2</v>
      </c>
      <c r="P2425" s="1180">
        <v>8166.66</v>
      </c>
    </row>
    <row r="2426" spans="1:16" x14ac:dyDescent="0.2">
      <c r="A2426" s="1179" t="s">
        <v>3949</v>
      </c>
      <c r="B2426" s="1149" t="s">
        <v>13070</v>
      </c>
      <c r="C2426" s="1149" t="s">
        <v>65</v>
      </c>
      <c r="D2426" s="1150" t="s">
        <v>10134</v>
      </c>
      <c r="E2426" s="1164">
        <v>3500</v>
      </c>
      <c r="F2426" s="1151" t="s">
        <v>10135</v>
      </c>
      <c r="G2426" s="759" t="s">
        <v>10136</v>
      </c>
      <c r="H2426" s="1021" t="s">
        <v>4239</v>
      </c>
      <c r="I2426" s="1021" t="s">
        <v>4287</v>
      </c>
      <c r="J2426" s="1150" t="s">
        <v>4239</v>
      </c>
      <c r="K2426" s="1152"/>
      <c r="L2426" s="1151"/>
      <c r="M2426" s="1164"/>
      <c r="N2426" s="1151">
        <v>1</v>
      </c>
      <c r="O2426" s="1152">
        <v>2</v>
      </c>
      <c r="P2426" s="1180">
        <v>6416.66</v>
      </c>
    </row>
    <row r="2427" spans="1:16" x14ac:dyDescent="0.2">
      <c r="A2427" s="1179" t="s">
        <v>3949</v>
      </c>
      <c r="B2427" s="1149" t="s">
        <v>13070</v>
      </c>
      <c r="C2427" s="1149" t="s">
        <v>65</v>
      </c>
      <c r="D2427" s="1150" t="s">
        <v>8525</v>
      </c>
      <c r="E2427" s="1164">
        <v>2100</v>
      </c>
      <c r="F2427" s="1151" t="s">
        <v>10137</v>
      </c>
      <c r="G2427" s="759" t="s">
        <v>10138</v>
      </c>
      <c r="H2427" s="1021" t="s">
        <v>4239</v>
      </c>
      <c r="I2427" s="1021" t="s">
        <v>4274</v>
      </c>
      <c r="J2427" s="1150" t="s">
        <v>4239</v>
      </c>
      <c r="K2427" s="1152"/>
      <c r="L2427" s="1151"/>
      <c r="M2427" s="1164"/>
      <c r="N2427" s="1151">
        <v>1</v>
      </c>
      <c r="O2427" s="1152">
        <v>2</v>
      </c>
      <c r="P2427" s="1180">
        <v>3570</v>
      </c>
    </row>
    <row r="2428" spans="1:16" x14ac:dyDescent="0.2">
      <c r="A2428" s="1179" t="s">
        <v>3949</v>
      </c>
      <c r="B2428" s="1149" t="s">
        <v>13070</v>
      </c>
      <c r="C2428" s="1149" t="s">
        <v>65</v>
      </c>
      <c r="D2428" s="1150" t="s">
        <v>7365</v>
      </c>
      <c r="E2428" s="1164">
        <v>2100</v>
      </c>
      <c r="F2428" s="1151" t="s">
        <v>10139</v>
      </c>
      <c r="G2428" s="759" t="s">
        <v>10140</v>
      </c>
      <c r="H2428" s="1021" t="s">
        <v>4239</v>
      </c>
      <c r="I2428" s="1021" t="s">
        <v>4274</v>
      </c>
      <c r="J2428" s="1150" t="s">
        <v>4239</v>
      </c>
      <c r="K2428" s="1152"/>
      <c r="L2428" s="1151"/>
      <c r="M2428" s="1164"/>
      <c r="N2428" s="1151">
        <v>1</v>
      </c>
      <c r="O2428" s="1152">
        <v>2</v>
      </c>
      <c r="P2428" s="1180">
        <v>3290</v>
      </c>
    </row>
    <row r="2429" spans="1:16" ht="33.75" x14ac:dyDescent="0.2">
      <c r="A2429" s="1179" t="s">
        <v>3949</v>
      </c>
      <c r="B2429" s="1149" t="s">
        <v>13070</v>
      </c>
      <c r="C2429" s="1149" t="s">
        <v>65</v>
      </c>
      <c r="D2429" s="1150" t="s">
        <v>10121</v>
      </c>
      <c r="E2429" s="1164">
        <v>6500</v>
      </c>
      <c r="F2429" s="1151" t="s">
        <v>10141</v>
      </c>
      <c r="G2429" s="759" t="s">
        <v>10142</v>
      </c>
      <c r="H2429" s="1021" t="s">
        <v>10143</v>
      </c>
      <c r="I2429" s="1021" t="s">
        <v>4287</v>
      </c>
      <c r="J2429" s="1150" t="s">
        <v>10143</v>
      </c>
      <c r="K2429" s="1152"/>
      <c r="L2429" s="1151"/>
      <c r="M2429" s="1164"/>
      <c r="N2429" s="1151">
        <v>1</v>
      </c>
      <c r="O2429" s="1152">
        <v>2</v>
      </c>
      <c r="P2429" s="1180">
        <v>10616.66</v>
      </c>
    </row>
    <row r="2430" spans="1:16" x14ac:dyDescent="0.2">
      <c r="A2430" s="1179" t="s">
        <v>3949</v>
      </c>
      <c r="B2430" s="1149" t="s">
        <v>13070</v>
      </c>
      <c r="C2430" s="1149" t="s">
        <v>65</v>
      </c>
      <c r="D2430" s="1150" t="s">
        <v>7013</v>
      </c>
      <c r="E2430" s="1164">
        <v>1700</v>
      </c>
      <c r="F2430" s="1151" t="s">
        <v>10144</v>
      </c>
      <c r="G2430" s="759" t="s">
        <v>10145</v>
      </c>
      <c r="H2430" s="1021" t="s">
        <v>8325</v>
      </c>
      <c r="I2430" s="1021" t="s">
        <v>4287</v>
      </c>
      <c r="J2430" s="1150" t="s">
        <v>8325</v>
      </c>
      <c r="K2430" s="1152"/>
      <c r="L2430" s="1151"/>
      <c r="M2430" s="1164"/>
      <c r="N2430" s="1151">
        <v>1</v>
      </c>
      <c r="O2430" s="1152">
        <v>2</v>
      </c>
      <c r="P2430" s="1180">
        <v>2720</v>
      </c>
    </row>
    <row r="2431" spans="1:16" x14ac:dyDescent="0.2">
      <c r="A2431" s="1179" t="s">
        <v>3949</v>
      </c>
      <c r="B2431" s="1149" t="s">
        <v>13070</v>
      </c>
      <c r="C2431" s="1149" t="s">
        <v>65</v>
      </c>
      <c r="D2431" s="1150" t="s">
        <v>10146</v>
      </c>
      <c r="E2431" s="1164">
        <v>1800</v>
      </c>
      <c r="F2431" s="1151" t="s">
        <v>10147</v>
      </c>
      <c r="G2431" s="759" t="s">
        <v>10148</v>
      </c>
      <c r="H2431" s="1021" t="s">
        <v>7849</v>
      </c>
      <c r="I2431" s="1021" t="s">
        <v>7159</v>
      </c>
      <c r="J2431" s="1150" t="s">
        <v>7849</v>
      </c>
      <c r="K2431" s="1152"/>
      <c r="L2431" s="1151"/>
      <c r="M2431" s="1164"/>
      <c r="N2431" s="1151">
        <v>1</v>
      </c>
      <c r="O2431" s="1152">
        <v>2</v>
      </c>
      <c r="P2431" s="1180">
        <v>2820</v>
      </c>
    </row>
    <row r="2432" spans="1:16" ht="12" thickBot="1" x14ac:dyDescent="0.25">
      <c r="A2432" s="1181" t="s">
        <v>3949</v>
      </c>
      <c r="B2432" s="1182" t="s">
        <v>13070</v>
      </c>
      <c r="C2432" s="1182" t="s">
        <v>65</v>
      </c>
      <c r="D2432" s="1183" t="s">
        <v>8274</v>
      </c>
      <c r="E2432" s="1184">
        <v>2500</v>
      </c>
      <c r="F2432" s="1185" t="s">
        <v>10149</v>
      </c>
      <c r="G2432" s="852" t="s">
        <v>10150</v>
      </c>
      <c r="H2432" s="1186" t="s">
        <v>4239</v>
      </c>
      <c r="I2432" s="1186" t="s">
        <v>4274</v>
      </c>
      <c r="J2432" s="1183" t="s">
        <v>4239</v>
      </c>
      <c r="K2432" s="1187"/>
      <c r="L2432" s="1185"/>
      <c r="M2432" s="1184"/>
      <c r="N2432" s="1185">
        <v>1</v>
      </c>
      <c r="O2432" s="1187">
        <v>2</v>
      </c>
      <c r="P2432" s="1188">
        <v>3083.33</v>
      </c>
    </row>
    <row r="2433" spans="1:16" ht="28.9" customHeight="1" thickTop="1" thickBot="1" x14ac:dyDescent="0.25">
      <c r="A2433" s="2035" t="s">
        <v>634</v>
      </c>
      <c r="B2433" s="2035"/>
      <c r="C2433" s="2035"/>
      <c r="D2433" s="2035"/>
      <c r="E2433" s="2035"/>
      <c r="F2433" s="2035"/>
      <c r="G2433" s="2035"/>
      <c r="H2433" s="2035"/>
      <c r="I2433" s="2035"/>
      <c r="J2433" s="2035"/>
      <c r="K2433" s="2035"/>
      <c r="L2433" s="2035"/>
      <c r="M2433" s="2035"/>
      <c r="N2433" s="2035"/>
      <c r="O2433" s="2035"/>
      <c r="P2433" s="2035"/>
    </row>
    <row r="2434" spans="1:16" ht="46.5" thickTop="1" thickBot="1" x14ac:dyDescent="0.25">
      <c r="A2434" s="1189" t="s">
        <v>3962</v>
      </c>
      <c r="B2434" s="1190" t="s">
        <v>13070</v>
      </c>
      <c r="C2434" s="1190" t="s">
        <v>10151</v>
      </c>
      <c r="D2434" s="1191" t="s">
        <v>10152</v>
      </c>
      <c r="E2434" s="1192">
        <v>25000</v>
      </c>
      <c r="F2434" s="1193">
        <v>43594332</v>
      </c>
      <c r="G2434" s="1194" t="s">
        <v>10153</v>
      </c>
      <c r="H2434" s="1195" t="s">
        <v>10154</v>
      </c>
      <c r="I2434" s="1195" t="s">
        <v>4213</v>
      </c>
      <c r="J2434" s="1191" t="s">
        <v>10155</v>
      </c>
      <c r="K2434" s="1196">
        <v>1</v>
      </c>
      <c r="L2434" s="1193">
        <v>12</v>
      </c>
      <c r="M2434" s="1192">
        <v>300000</v>
      </c>
      <c r="N2434" s="1193">
        <v>0</v>
      </c>
      <c r="O2434" s="1196">
        <v>0</v>
      </c>
      <c r="P2434" s="1197">
        <v>0</v>
      </c>
    </row>
    <row r="2435" spans="1:16" ht="27" customHeight="1" thickTop="1" thickBot="1" x14ac:dyDescent="0.25">
      <c r="A2435" s="2035" t="s">
        <v>568</v>
      </c>
      <c r="B2435" s="2035"/>
      <c r="C2435" s="2035"/>
      <c r="D2435" s="2035"/>
      <c r="E2435" s="2035"/>
      <c r="F2435" s="2035"/>
      <c r="G2435" s="2035"/>
      <c r="H2435" s="2035"/>
      <c r="I2435" s="2035"/>
      <c r="J2435" s="2035"/>
      <c r="K2435" s="2035"/>
      <c r="L2435" s="2035"/>
      <c r="M2435" s="2035"/>
      <c r="N2435" s="2035"/>
      <c r="O2435" s="2035"/>
      <c r="P2435" s="2035"/>
    </row>
    <row r="2436" spans="1:16" ht="34.5" thickTop="1" x14ac:dyDescent="0.2">
      <c r="A2436" s="1170" t="s">
        <v>10156</v>
      </c>
      <c r="B2436" s="1171" t="s">
        <v>13070</v>
      </c>
      <c r="C2436" s="1171" t="s">
        <v>65</v>
      </c>
      <c r="D2436" s="1172" t="s">
        <v>4554</v>
      </c>
      <c r="E2436" s="1173">
        <v>3000</v>
      </c>
      <c r="F2436" s="1174">
        <v>45565699</v>
      </c>
      <c r="G2436" s="1175" t="s">
        <v>10157</v>
      </c>
      <c r="H2436" s="1176" t="s">
        <v>10158</v>
      </c>
      <c r="I2436" s="1176" t="s">
        <v>4274</v>
      </c>
      <c r="J2436" s="1172" t="s">
        <v>4213</v>
      </c>
      <c r="K2436" s="1177">
        <v>3</v>
      </c>
      <c r="L2436" s="1174">
        <v>7</v>
      </c>
      <c r="M2436" s="1173">
        <v>21000</v>
      </c>
      <c r="N2436" s="1174"/>
      <c r="O2436" s="1177"/>
      <c r="P2436" s="1178"/>
    </row>
    <row r="2437" spans="1:16" x14ac:dyDescent="0.2">
      <c r="A2437" s="1179" t="s">
        <v>10156</v>
      </c>
      <c r="B2437" s="1149" t="s">
        <v>13070</v>
      </c>
      <c r="C2437" s="1149" t="s">
        <v>65</v>
      </c>
      <c r="D2437" s="1150" t="s">
        <v>5212</v>
      </c>
      <c r="E2437" s="1164">
        <v>5000</v>
      </c>
      <c r="F2437" s="1151">
        <v>40348450</v>
      </c>
      <c r="G2437" s="759" t="s">
        <v>10159</v>
      </c>
      <c r="H2437" s="1021" t="s">
        <v>10160</v>
      </c>
      <c r="I2437" s="1021" t="s">
        <v>6022</v>
      </c>
      <c r="J2437" s="1150" t="s">
        <v>4259</v>
      </c>
      <c r="K2437" s="1152">
        <v>4</v>
      </c>
      <c r="L2437" s="1151">
        <v>12</v>
      </c>
      <c r="M2437" s="1164">
        <v>60000</v>
      </c>
      <c r="N2437" s="1151">
        <v>1</v>
      </c>
      <c r="O2437" s="1152">
        <v>6</v>
      </c>
      <c r="P2437" s="1180">
        <v>30000</v>
      </c>
    </row>
    <row r="2438" spans="1:16" x14ac:dyDescent="0.2">
      <c r="A2438" s="1179" t="s">
        <v>10156</v>
      </c>
      <c r="B2438" s="1149" t="s">
        <v>13070</v>
      </c>
      <c r="C2438" s="1149" t="s">
        <v>65</v>
      </c>
      <c r="D2438" s="1150" t="s">
        <v>10161</v>
      </c>
      <c r="E2438" s="1164">
        <v>6000</v>
      </c>
      <c r="F2438" s="1151">
        <v>70948337</v>
      </c>
      <c r="G2438" s="759" t="s">
        <v>10162</v>
      </c>
      <c r="H2438" s="1021" t="s">
        <v>4243</v>
      </c>
      <c r="I2438" s="1021" t="s">
        <v>4220</v>
      </c>
      <c r="J2438" s="1150" t="s">
        <v>4213</v>
      </c>
      <c r="K2438" s="1152">
        <v>4</v>
      </c>
      <c r="L2438" s="1151">
        <v>12</v>
      </c>
      <c r="M2438" s="1164">
        <v>72000</v>
      </c>
      <c r="N2438" s="1151"/>
      <c r="O2438" s="1152"/>
      <c r="P2438" s="1180" t="s">
        <v>3530</v>
      </c>
    </row>
    <row r="2439" spans="1:16" x14ac:dyDescent="0.2">
      <c r="A2439" s="1179" t="s">
        <v>10156</v>
      </c>
      <c r="B2439" s="1149" t="s">
        <v>13070</v>
      </c>
      <c r="C2439" s="1149" t="s">
        <v>65</v>
      </c>
      <c r="D2439" s="1150" t="s">
        <v>10163</v>
      </c>
      <c r="E2439" s="1164">
        <v>4000</v>
      </c>
      <c r="F2439" s="1151">
        <v>8654474</v>
      </c>
      <c r="G2439" s="759" t="s">
        <v>10164</v>
      </c>
      <c r="H2439" s="1021" t="s">
        <v>5386</v>
      </c>
      <c r="I2439" s="1021" t="s">
        <v>4274</v>
      </c>
      <c r="J2439" s="1150" t="s">
        <v>4213</v>
      </c>
      <c r="K2439" s="1152">
        <v>6</v>
      </c>
      <c r="L2439" s="1151">
        <v>7</v>
      </c>
      <c r="M2439" s="1164">
        <v>28000</v>
      </c>
      <c r="N2439" s="1151"/>
      <c r="O2439" s="1152"/>
      <c r="P2439" s="1180"/>
    </row>
    <row r="2440" spans="1:16" ht="22.5" x14ac:dyDescent="0.2">
      <c r="A2440" s="1179" t="s">
        <v>10156</v>
      </c>
      <c r="B2440" s="1149" t="s">
        <v>13070</v>
      </c>
      <c r="C2440" s="1149" t="s">
        <v>65</v>
      </c>
      <c r="D2440" s="1150" t="s">
        <v>10165</v>
      </c>
      <c r="E2440" s="1164">
        <v>5000</v>
      </c>
      <c r="F2440" s="1151">
        <v>71222534</v>
      </c>
      <c r="G2440" s="759" t="s">
        <v>10166</v>
      </c>
      <c r="H2440" s="1021" t="s">
        <v>10167</v>
      </c>
      <c r="I2440" s="1021" t="s">
        <v>4274</v>
      </c>
      <c r="J2440" s="1150" t="s">
        <v>4213</v>
      </c>
      <c r="K2440" s="1152">
        <v>4</v>
      </c>
      <c r="L2440" s="1151">
        <v>12</v>
      </c>
      <c r="M2440" s="1164">
        <v>60000</v>
      </c>
      <c r="N2440" s="1151">
        <v>1</v>
      </c>
      <c r="O2440" s="1152">
        <v>6</v>
      </c>
      <c r="P2440" s="1180">
        <v>30000</v>
      </c>
    </row>
    <row r="2441" spans="1:16" x14ac:dyDescent="0.2">
      <c r="A2441" s="1179" t="s">
        <v>10156</v>
      </c>
      <c r="B2441" s="1149" t="s">
        <v>13070</v>
      </c>
      <c r="C2441" s="1149" t="s">
        <v>65</v>
      </c>
      <c r="D2441" s="1150" t="s">
        <v>10168</v>
      </c>
      <c r="E2441" s="1164">
        <v>3000</v>
      </c>
      <c r="F2441" s="1151">
        <v>7121386</v>
      </c>
      <c r="G2441" s="759" t="s">
        <v>10169</v>
      </c>
      <c r="H2441" s="1021" t="s">
        <v>10170</v>
      </c>
      <c r="I2441" s="1021"/>
      <c r="J2441" s="1150" t="s">
        <v>10168</v>
      </c>
      <c r="K2441" s="1152">
        <v>4</v>
      </c>
      <c r="L2441" s="1151">
        <v>12</v>
      </c>
      <c r="M2441" s="1164">
        <v>36000</v>
      </c>
      <c r="N2441" s="1151">
        <v>1</v>
      </c>
      <c r="O2441" s="1152">
        <v>6</v>
      </c>
      <c r="P2441" s="1180">
        <v>18000</v>
      </c>
    </row>
    <row r="2442" spans="1:16" x14ac:dyDescent="0.2">
      <c r="A2442" s="1179" t="s">
        <v>10156</v>
      </c>
      <c r="B2442" s="1149" t="s">
        <v>13070</v>
      </c>
      <c r="C2442" s="1149" t="s">
        <v>65</v>
      </c>
      <c r="D2442" s="1150" t="s">
        <v>4554</v>
      </c>
      <c r="E2442" s="1164">
        <v>3250</v>
      </c>
      <c r="F2442" s="1151">
        <v>46567245</v>
      </c>
      <c r="G2442" s="759" t="s">
        <v>10171</v>
      </c>
      <c r="H2442" s="1021" t="s">
        <v>10172</v>
      </c>
      <c r="I2442" s="1021"/>
      <c r="J2442" s="1150" t="s">
        <v>7233</v>
      </c>
      <c r="K2442" s="1152">
        <v>6</v>
      </c>
      <c r="L2442" s="1151">
        <v>12</v>
      </c>
      <c r="M2442" s="1164">
        <v>39000</v>
      </c>
      <c r="N2442" s="1151">
        <v>1</v>
      </c>
      <c r="O2442" s="1152">
        <v>6</v>
      </c>
      <c r="P2442" s="1180">
        <v>19500</v>
      </c>
    </row>
    <row r="2443" spans="1:16" x14ac:dyDescent="0.2">
      <c r="A2443" s="1179" t="s">
        <v>10156</v>
      </c>
      <c r="B2443" s="1149" t="s">
        <v>13070</v>
      </c>
      <c r="C2443" s="1149" t="s">
        <v>65</v>
      </c>
      <c r="D2443" s="1150" t="s">
        <v>10173</v>
      </c>
      <c r="E2443" s="1164">
        <v>7000</v>
      </c>
      <c r="F2443" s="1151">
        <v>10783666</v>
      </c>
      <c r="G2443" s="759" t="s">
        <v>10174</v>
      </c>
      <c r="H2443" s="1021" t="s">
        <v>10175</v>
      </c>
      <c r="I2443" s="1021" t="s">
        <v>4287</v>
      </c>
      <c r="J2443" s="1150" t="s">
        <v>4213</v>
      </c>
      <c r="K2443" s="1152">
        <v>2</v>
      </c>
      <c r="L2443" s="1151">
        <v>5</v>
      </c>
      <c r="M2443" s="1164">
        <v>35000</v>
      </c>
      <c r="N2443" s="1151"/>
      <c r="O2443" s="1152"/>
      <c r="P2443" s="1180"/>
    </row>
    <row r="2444" spans="1:16" x14ac:dyDescent="0.2">
      <c r="A2444" s="1179" t="s">
        <v>10156</v>
      </c>
      <c r="B2444" s="1149" t="s">
        <v>13070</v>
      </c>
      <c r="C2444" s="1149" t="s">
        <v>65</v>
      </c>
      <c r="D2444" s="1150" t="s">
        <v>10176</v>
      </c>
      <c r="E2444" s="1164">
        <v>6000</v>
      </c>
      <c r="F2444" s="1151">
        <v>45596465</v>
      </c>
      <c r="G2444" s="759" t="s">
        <v>10177</v>
      </c>
      <c r="H2444" s="1021" t="s">
        <v>7080</v>
      </c>
      <c r="I2444" s="1021" t="s">
        <v>4220</v>
      </c>
      <c r="J2444" s="1150" t="s">
        <v>4213</v>
      </c>
      <c r="K2444" s="1152">
        <v>4</v>
      </c>
      <c r="L2444" s="1151">
        <v>12</v>
      </c>
      <c r="M2444" s="1164">
        <v>72000</v>
      </c>
      <c r="N2444" s="1151">
        <v>1</v>
      </c>
      <c r="O2444" s="1152">
        <v>6</v>
      </c>
      <c r="P2444" s="1180">
        <v>36000</v>
      </c>
    </row>
    <row r="2445" spans="1:16" x14ac:dyDescent="0.2">
      <c r="A2445" s="1179" t="s">
        <v>10156</v>
      </c>
      <c r="B2445" s="1149" t="s">
        <v>13070</v>
      </c>
      <c r="C2445" s="1149" t="s">
        <v>65</v>
      </c>
      <c r="D2445" s="1150" t="s">
        <v>10178</v>
      </c>
      <c r="E2445" s="1164">
        <v>10000</v>
      </c>
      <c r="F2445" s="1151">
        <v>70431896</v>
      </c>
      <c r="G2445" s="759" t="s">
        <v>10179</v>
      </c>
      <c r="H2445" s="1021" t="s">
        <v>4635</v>
      </c>
      <c r="I2445" s="1021" t="s">
        <v>4220</v>
      </c>
      <c r="J2445" s="1150" t="s">
        <v>4213</v>
      </c>
      <c r="K2445" s="1152">
        <v>4</v>
      </c>
      <c r="L2445" s="1151">
        <v>12</v>
      </c>
      <c r="M2445" s="1164">
        <v>104033.33</v>
      </c>
      <c r="N2445" s="1151"/>
      <c r="O2445" s="1152"/>
      <c r="P2445" s="1180"/>
    </row>
    <row r="2446" spans="1:16" ht="22.5" x14ac:dyDescent="0.2">
      <c r="A2446" s="1179" t="s">
        <v>10156</v>
      </c>
      <c r="B2446" s="1149" t="s">
        <v>13070</v>
      </c>
      <c r="C2446" s="1149" t="s">
        <v>65</v>
      </c>
      <c r="D2446" s="1150" t="s">
        <v>10180</v>
      </c>
      <c r="E2446" s="1164">
        <v>5000</v>
      </c>
      <c r="F2446" s="1151">
        <v>42721394</v>
      </c>
      <c r="G2446" s="759" t="s">
        <v>10181</v>
      </c>
      <c r="H2446" s="1021" t="s">
        <v>4824</v>
      </c>
      <c r="I2446" s="1021" t="s">
        <v>4274</v>
      </c>
      <c r="J2446" s="1150" t="s">
        <v>4213</v>
      </c>
      <c r="K2446" s="1152">
        <v>5</v>
      </c>
      <c r="L2446" s="1151">
        <v>12</v>
      </c>
      <c r="M2446" s="1164">
        <v>60600</v>
      </c>
      <c r="N2446" s="1151"/>
      <c r="O2446" s="1152"/>
      <c r="P2446" s="1180" t="s">
        <v>3530</v>
      </c>
    </row>
    <row r="2447" spans="1:16" ht="22.5" x14ac:dyDescent="0.2">
      <c r="A2447" s="1179" t="s">
        <v>10156</v>
      </c>
      <c r="B2447" s="1149" t="s">
        <v>13070</v>
      </c>
      <c r="C2447" s="1149" t="s">
        <v>65</v>
      </c>
      <c r="D2447" s="1150" t="s">
        <v>10182</v>
      </c>
      <c r="E2447" s="1164">
        <v>2200</v>
      </c>
      <c r="F2447" s="1151">
        <v>23008307</v>
      </c>
      <c r="G2447" s="759" t="s">
        <v>10183</v>
      </c>
      <c r="H2447" s="1021" t="s">
        <v>10184</v>
      </c>
      <c r="I2447" s="1021"/>
      <c r="J2447" s="1150" t="s">
        <v>4259</v>
      </c>
      <c r="K2447" s="1152">
        <v>4</v>
      </c>
      <c r="L2447" s="1151">
        <v>12</v>
      </c>
      <c r="M2447" s="1164">
        <v>26400</v>
      </c>
      <c r="N2447" s="1151">
        <v>3</v>
      </c>
      <c r="O2447" s="1152">
        <v>6</v>
      </c>
      <c r="P2447" s="1180">
        <v>13200</v>
      </c>
    </row>
    <row r="2448" spans="1:16" ht="22.5" x14ac:dyDescent="0.2">
      <c r="A2448" s="1179" t="s">
        <v>10156</v>
      </c>
      <c r="B2448" s="1149" t="s">
        <v>13070</v>
      </c>
      <c r="C2448" s="1149" t="s">
        <v>65</v>
      </c>
      <c r="D2448" s="1150" t="s">
        <v>5369</v>
      </c>
      <c r="E2448" s="1164">
        <v>5500</v>
      </c>
      <c r="F2448" s="1151">
        <v>44008388</v>
      </c>
      <c r="G2448" s="759" t="s">
        <v>10185</v>
      </c>
      <c r="H2448" s="1021" t="s">
        <v>10186</v>
      </c>
      <c r="I2448" s="1021" t="s">
        <v>4274</v>
      </c>
      <c r="J2448" s="1150" t="s">
        <v>4213</v>
      </c>
      <c r="K2448" s="1152">
        <v>4</v>
      </c>
      <c r="L2448" s="1151">
        <v>12</v>
      </c>
      <c r="M2448" s="1164">
        <v>66000</v>
      </c>
      <c r="N2448" s="1151">
        <v>1</v>
      </c>
      <c r="O2448" s="1152">
        <v>6</v>
      </c>
      <c r="P2448" s="1180">
        <v>33000</v>
      </c>
    </row>
    <row r="2449" spans="1:16" x14ac:dyDescent="0.2">
      <c r="A2449" s="1179" t="s">
        <v>10156</v>
      </c>
      <c r="B2449" s="1149" t="s">
        <v>13070</v>
      </c>
      <c r="C2449" s="1149" t="s">
        <v>65</v>
      </c>
      <c r="D2449" s="1150" t="s">
        <v>10187</v>
      </c>
      <c r="E2449" s="1164">
        <v>3500</v>
      </c>
      <c r="F2449" s="1151">
        <v>46784529</v>
      </c>
      <c r="G2449" s="759" t="s">
        <v>10188</v>
      </c>
      <c r="H2449" s="1021" t="s">
        <v>10189</v>
      </c>
      <c r="I2449" s="1021"/>
      <c r="J2449" s="1150" t="s">
        <v>10190</v>
      </c>
      <c r="K2449" s="1152">
        <v>4</v>
      </c>
      <c r="L2449" s="1151">
        <v>12</v>
      </c>
      <c r="M2449" s="1164">
        <v>41883.33</v>
      </c>
      <c r="N2449" s="1151">
        <v>1</v>
      </c>
      <c r="O2449" s="1152">
        <v>6</v>
      </c>
      <c r="P2449" s="1180">
        <v>21000</v>
      </c>
    </row>
    <row r="2450" spans="1:16" x14ac:dyDescent="0.2">
      <c r="A2450" s="1179" t="s">
        <v>10156</v>
      </c>
      <c r="B2450" s="1149" t="s">
        <v>13070</v>
      </c>
      <c r="C2450" s="1149" t="s">
        <v>65</v>
      </c>
      <c r="D2450" s="1150" t="s">
        <v>10191</v>
      </c>
      <c r="E2450" s="1164">
        <v>4500</v>
      </c>
      <c r="F2450" s="1151">
        <v>8371266</v>
      </c>
      <c r="G2450" s="759" t="s">
        <v>10192</v>
      </c>
      <c r="H2450" s="1021" t="s">
        <v>10193</v>
      </c>
      <c r="I2450" s="1021" t="s">
        <v>4220</v>
      </c>
      <c r="J2450" s="1150" t="s">
        <v>4213</v>
      </c>
      <c r="K2450" s="1152">
        <v>4</v>
      </c>
      <c r="L2450" s="1151">
        <v>12</v>
      </c>
      <c r="M2450" s="1164">
        <v>54000</v>
      </c>
      <c r="N2450" s="1151">
        <v>1</v>
      </c>
      <c r="O2450" s="1152">
        <v>6</v>
      </c>
      <c r="P2450" s="1180">
        <v>27000</v>
      </c>
    </row>
    <row r="2451" spans="1:16" ht="22.5" x14ac:dyDescent="0.2">
      <c r="A2451" s="1179" t="s">
        <v>10156</v>
      </c>
      <c r="B2451" s="1149" t="s">
        <v>13070</v>
      </c>
      <c r="C2451" s="1149" t="s">
        <v>65</v>
      </c>
      <c r="D2451" s="1150" t="s">
        <v>10194</v>
      </c>
      <c r="E2451" s="1164">
        <v>3500</v>
      </c>
      <c r="F2451" s="1151">
        <v>45296845</v>
      </c>
      <c r="G2451" s="759" t="s">
        <v>10195</v>
      </c>
      <c r="H2451" s="1021" t="s">
        <v>10196</v>
      </c>
      <c r="I2451" s="1021" t="s">
        <v>4259</v>
      </c>
      <c r="J2451" s="1150" t="s">
        <v>4259</v>
      </c>
      <c r="K2451" s="1152">
        <v>5</v>
      </c>
      <c r="L2451" s="1151">
        <v>7</v>
      </c>
      <c r="M2451" s="1164">
        <v>24383.33</v>
      </c>
      <c r="N2451" s="1151"/>
      <c r="O2451" s="1152"/>
      <c r="P2451" s="1180"/>
    </row>
    <row r="2452" spans="1:16" x14ac:dyDescent="0.2">
      <c r="A2452" s="1179" t="s">
        <v>10156</v>
      </c>
      <c r="B2452" s="1149" t="s">
        <v>13070</v>
      </c>
      <c r="C2452" s="1149" t="s">
        <v>65</v>
      </c>
      <c r="D2452" s="1150" t="s">
        <v>10197</v>
      </c>
      <c r="E2452" s="1164">
        <v>10000</v>
      </c>
      <c r="F2452" s="1151">
        <v>6784556</v>
      </c>
      <c r="G2452" s="759" t="s">
        <v>10198</v>
      </c>
      <c r="H2452" s="1021" t="s">
        <v>4350</v>
      </c>
      <c r="I2452" s="1021" t="s">
        <v>4287</v>
      </c>
      <c r="J2452" s="1150" t="s">
        <v>10199</v>
      </c>
      <c r="K2452" s="1152">
        <v>1</v>
      </c>
      <c r="L2452" s="1151">
        <v>1</v>
      </c>
      <c r="M2452" s="1164">
        <v>8333.33</v>
      </c>
      <c r="N2452" s="1151"/>
      <c r="O2452" s="1152"/>
      <c r="P2452" s="1180"/>
    </row>
    <row r="2453" spans="1:16" ht="22.5" x14ac:dyDescent="0.2">
      <c r="A2453" s="1179" t="s">
        <v>10156</v>
      </c>
      <c r="B2453" s="1149" t="s">
        <v>13070</v>
      </c>
      <c r="C2453" s="1149" t="s">
        <v>65</v>
      </c>
      <c r="D2453" s="1150" t="s">
        <v>10200</v>
      </c>
      <c r="E2453" s="1164">
        <v>3000</v>
      </c>
      <c r="F2453" s="1151">
        <v>40137417</v>
      </c>
      <c r="G2453" s="759" t="s">
        <v>10201</v>
      </c>
      <c r="H2453" s="1021" t="s">
        <v>10202</v>
      </c>
      <c r="I2453" s="1021" t="s">
        <v>4259</v>
      </c>
      <c r="J2453" s="1150" t="s">
        <v>4259</v>
      </c>
      <c r="K2453" s="1152">
        <v>3</v>
      </c>
      <c r="L2453" s="1151">
        <v>7</v>
      </c>
      <c r="M2453" s="1164">
        <v>21000</v>
      </c>
      <c r="N2453" s="1151"/>
      <c r="O2453" s="1152"/>
      <c r="P2453" s="1180"/>
    </row>
    <row r="2454" spans="1:16" ht="22.5" x14ac:dyDescent="0.2">
      <c r="A2454" s="1179" t="s">
        <v>10156</v>
      </c>
      <c r="B2454" s="1149" t="s">
        <v>13070</v>
      </c>
      <c r="C2454" s="1149" t="s">
        <v>65</v>
      </c>
      <c r="D2454" s="1150" t="s">
        <v>10203</v>
      </c>
      <c r="E2454" s="1164">
        <v>8000</v>
      </c>
      <c r="F2454" s="1151">
        <v>41757061</v>
      </c>
      <c r="G2454" s="759" t="s">
        <v>10204</v>
      </c>
      <c r="H2454" s="1021" t="s">
        <v>4545</v>
      </c>
      <c r="I2454" s="1021" t="s">
        <v>4274</v>
      </c>
      <c r="J2454" s="1150" t="s">
        <v>4213</v>
      </c>
      <c r="K2454" s="1152">
        <v>4</v>
      </c>
      <c r="L2454" s="1151">
        <v>12</v>
      </c>
      <c r="M2454" s="1164">
        <v>96000</v>
      </c>
      <c r="N2454" s="1151">
        <v>1</v>
      </c>
      <c r="O2454" s="1152">
        <v>6</v>
      </c>
      <c r="P2454" s="1180">
        <v>48000</v>
      </c>
    </row>
    <row r="2455" spans="1:16" ht="22.5" x14ac:dyDescent="0.2">
      <c r="A2455" s="1179" t="s">
        <v>10156</v>
      </c>
      <c r="B2455" s="1149" t="s">
        <v>13070</v>
      </c>
      <c r="C2455" s="1149" t="s">
        <v>65</v>
      </c>
      <c r="D2455" s="1150" t="s">
        <v>10182</v>
      </c>
      <c r="E2455" s="1164">
        <v>2400</v>
      </c>
      <c r="F2455" s="1151">
        <v>46205344</v>
      </c>
      <c r="G2455" s="759" t="s">
        <v>10205</v>
      </c>
      <c r="H2455" s="1021" t="s">
        <v>10184</v>
      </c>
      <c r="I2455" s="1021"/>
      <c r="J2455" s="1150" t="s">
        <v>4259</v>
      </c>
      <c r="K2455" s="1152">
        <v>4</v>
      </c>
      <c r="L2455" s="1151">
        <v>12</v>
      </c>
      <c r="M2455" s="1164">
        <v>28800</v>
      </c>
      <c r="N2455" s="1151">
        <v>1</v>
      </c>
      <c r="O2455" s="1152">
        <v>6</v>
      </c>
      <c r="P2455" s="1180">
        <v>10038.11</v>
      </c>
    </row>
    <row r="2456" spans="1:16" x14ac:dyDescent="0.2">
      <c r="A2456" s="1179" t="s">
        <v>10156</v>
      </c>
      <c r="B2456" s="1149" t="s">
        <v>13070</v>
      </c>
      <c r="C2456" s="1149" t="s">
        <v>65</v>
      </c>
      <c r="D2456" s="1150" t="s">
        <v>10206</v>
      </c>
      <c r="E2456" s="1164">
        <v>5000</v>
      </c>
      <c r="F2456" s="1151">
        <v>1548692</v>
      </c>
      <c r="G2456" s="759" t="s">
        <v>10207</v>
      </c>
      <c r="H2456" s="1021" t="s">
        <v>10175</v>
      </c>
      <c r="I2456" s="1021" t="s">
        <v>4220</v>
      </c>
      <c r="J2456" s="1150" t="s">
        <v>4213</v>
      </c>
      <c r="K2456" s="1152">
        <v>4</v>
      </c>
      <c r="L2456" s="1151">
        <v>12</v>
      </c>
      <c r="M2456" s="1164">
        <v>60000</v>
      </c>
      <c r="N2456" s="1151">
        <v>1</v>
      </c>
      <c r="O2456" s="1152">
        <v>6</v>
      </c>
      <c r="P2456" s="1180">
        <v>30000</v>
      </c>
    </row>
    <row r="2457" spans="1:16" x14ac:dyDescent="0.2">
      <c r="A2457" s="1179" t="s">
        <v>10156</v>
      </c>
      <c r="B2457" s="1149" t="s">
        <v>13070</v>
      </c>
      <c r="C2457" s="1149" t="s">
        <v>65</v>
      </c>
      <c r="D2457" s="1150" t="s">
        <v>10208</v>
      </c>
      <c r="E2457" s="1164">
        <v>3200</v>
      </c>
      <c r="F2457" s="1151">
        <v>71490222</v>
      </c>
      <c r="G2457" s="759" t="s">
        <v>10209</v>
      </c>
      <c r="H2457" s="1021"/>
      <c r="I2457" s="1021"/>
      <c r="J2457" s="1150" t="s">
        <v>10210</v>
      </c>
      <c r="K2457" s="1152">
        <v>4</v>
      </c>
      <c r="L2457" s="1151">
        <v>12</v>
      </c>
      <c r="M2457" s="1164">
        <v>38400</v>
      </c>
      <c r="N2457" s="1151">
        <v>1</v>
      </c>
      <c r="O2457" s="1152">
        <v>6</v>
      </c>
      <c r="P2457" s="1180">
        <v>19200</v>
      </c>
    </row>
    <row r="2458" spans="1:16" x14ac:dyDescent="0.2">
      <c r="A2458" s="1179" t="s">
        <v>10156</v>
      </c>
      <c r="B2458" s="1149" t="s">
        <v>13070</v>
      </c>
      <c r="C2458" s="1149" t="s">
        <v>65</v>
      </c>
      <c r="D2458" s="1150" t="s">
        <v>4354</v>
      </c>
      <c r="E2458" s="1164">
        <v>3500</v>
      </c>
      <c r="F2458" s="1151">
        <v>16168344</v>
      </c>
      <c r="G2458" s="759" t="s">
        <v>10211</v>
      </c>
      <c r="H2458" s="1021" t="s">
        <v>5080</v>
      </c>
      <c r="I2458" s="1021"/>
      <c r="J2458" s="1150" t="s">
        <v>4474</v>
      </c>
      <c r="K2458" s="1152">
        <v>4</v>
      </c>
      <c r="L2458" s="1151">
        <v>12</v>
      </c>
      <c r="M2458" s="1164">
        <v>42000</v>
      </c>
      <c r="N2458" s="1151">
        <v>1</v>
      </c>
      <c r="O2458" s="1152">
        <v>6</v>
      </c>
      <c r="P2458" s="1180">
        <v>21000</v>
      </c>
    </row>
    <row r="2459" spans="1:16" x14ac:dyDescent="0.2">
      <c r="A2459" s="1179" t="s">
        <v>10156</v>
      </c>
      <c r="B2459" s="1149" t="s">
        <v>13070</v>
      </c>
      <c r="C2459" s="1149" t="s">
        <v>65</v>
      </c>
      <c r="D2459" s="1150" t="s">
        <v>10212</v>
      </c>
      <c r="E2459" s="1164">
        <v>7000</v>
      </c>
      <c r="F2459" s="1151">
        <v>43563206</v>
      </c>
      <c r="G2459" s="759" t="s">
        <v>10213</v>
      </c>
      <c r="H2459" s="1021" t="s">
        <v>10214</v>
      </c>
      <c r="I2459" s="1021" t="s">
        <v>4220</v>
      </c>
      <c r="J2459" s="1150" t="s">
        <v>4213</v>
      </c>
      <c r="K2459" s="1152">
        <v>4</v>
      </c>
      <c r="L2459" s="1151">
        <v>12</v>
      </c>
      <c r="M2459" s="1164">
        <v>84000</v>
      </c>
      <c r="N2459" s="1151">
        <v>1</v>
      </c>
      <c r="O2459" s="1152">
        <v>6</v>
      </c>
      <c r="P2459" s="1180">
        <v>42000</v>
      </c>
    </row>
    <row r="2460" spans="1:16" x14ac:dyDescent="0.2">
      <c r="A2460" s="1179" t="s">
        <v>10156</v>
      </c>
      <c r="B2460" s="1149" t="s">
        <v>13070</v>
      </c>
      <c r="C2460" s="1149" t="s">
        <v>65</v>
      </c>
      <c r="D2460" s="1150" t="s">
        <v>5212</v>
      </c>
      <c r="E2460" s="1164">
        <v>5000</v>
      </c>
      <c r="F2460" s="1151">
        <v>40988542</v>
      </c>
      <c r="G2460" s="759" t="s">
        <v>10215</v>
      </c>
      <c r="H2460" s="1021" t="s">
        <v>10216</v>
      </c>
      <c r="I2460" s="1021" t="s">
        <v>6022</v>
      </c>
      <c r="J2460" s="1150" t="s">
        <v>4259</v>
      </c>
      <c r="K2460" s="1152">
        <v>4</v>
      </c>
      <c r="L2460" s="1151">
        <v>12</v>
      </c>
      <c r="M2460" s="1164">
        <v>60000</v>
      </c>
      <c r="N2460" s="1151">
        <v>1</v>
      </c>
      <c r="O2460" s="1152">
        <v>6</v>
      </c>
      <c r="P2460" s="1180">
        <v>30000</v>
      </c>
    </row>
    <row r="2461" spans="1:16" x14ac:dyDescent="0.2">
      <c r="A2461" s="1179" t="s">
        <v>10156</v>
      </c>
      <c r="B2461" s="1149" t="s">
        <v>13070</v>
      </c>
      <c r="C2461" s="1149" t="s">
        <v>65</v>
      </c>
      <c r="D2461" s="1150" t="s">
        <v>10217</v>
      </c>
      <c r="E2461" s="1164">
        <v>6000</v>
      </c>
      <c r="F2461" s="1151">
        <v>42947942</v>
      </c>
      <c r="G2461" s="759" t="s">
        <v>10218</v>
      </c>
      <c r="H2461" s="1021" t="s">
        <v>10219</v>
      </c>
      <c r="I2461" s="1021" t="s">
        <v>4220</v>
      </c>
      <c r="J2461" s="1150" t="s">
        <v>4213</v>
      </c>
      <c r="K2461" s="1152">
        <v>4</v>
      </c>
      <c r="L2461" s="1151">
        <v>12</v>
      </c>
      <c r="M2461" s="1164">
        <v>72000</v>
      </c>
      <c r="N2461" s="1151">
        <v>1</v>
      </c>
      <c r="O2461" s="1152">
        <v>6</v>
      </c>
      <c r="P2461" s="1180">
        <v>36000</v>
      </c>
    </row>
    <row r="2462" spans="1:16" x14ac:dyDescent="0.2">
      <c r="A2462" s="1179" t="s">
        <v>10156</v>
      </c>
      <c r="B2462" s="1149" t="s">
        <v>13070</v>
      </c>
      <c r="C2462" s="1149" t="s">
        <v>65</v>
      </c>
      <c r="D2462" s="1150" t="s">
        <v>4554</v>
      </c>
      <c r="E2462" s="1164">
        <v>3000</v>
      </c>
      <c r="F2462" s="1151">
        <v>40392057</v>
      </c>
      <c r="G2462" s="759" t="s">
        <v>10220</v>
      </c>
      <c r="H2462" s="1021" t="s">
        <v>10221</v>
      </c>
      <c r="I2462" s="1021" t="s">
        <v>4220</v>
      </c>
      <c r="J2462" s="1150" t="s">
        <v>4213</v>
      </c>
      <c r="K2462" s="1152">
        <v>5</v>
      </c>
      <c r="L2462" s="1151">
        <v>12</v>
      </c>
      <c r="M2462" s="1164">
        <v>36000</v>
      </c>
      <c r="N2462" s="1151">
        <v>1</v>
      </c>
      <c r="O2462" s="1152">
        <v>6</v>
      </c>
      <c r="P2462" s="1180">
        <v>18000</v>
      </c>
    </row>
    <row r="2463" spans="1:16" x14ac:dyDescent="0.2">
      <c r="A2463" s="1179" t="s">
        <v>10156</v>
      </c>
      <c r="B2463" s="1149" t="s">
        <v>13070</v>
      </c>
      <c r="C2463" s="1149" t="s">
        <v>65</v>
      </c>
      <c r="D2463" s="1150" t="s">
        <v>10168</v>
      </c>
      <c r="E2463" s="1164">
        <v>3000</v>
      </c>
      <c r="F2463" s="1151">
        <v>6310542</v>
      </c>
      <c r="G2463" s="759" t="s">
        <v>10222</v>
      </c>
      <c r="H2463" s="1021" t="s">
        <v>10170</v>
      </c>
      <c r="I2463" s="1021"/>
      <c r="J2463" s="1150" t="s">
        <v>10168</v>
      </c>
      <c r="K2463" s="1152">
        <v>4</v>
      </c>
      <c r="L2463" s="1151">
        <v>12</v>
      </c>
      <c r="M2463" s="1164">
        <v>36000</v>
      </c>
      <c r="N2463" s="1151">
        <v>1</v>
      </c>
      <c r="O2463" s="1152">
        <v>6</v>
      </c>
      <c r="P2463" s="1180">
        <v>16968</v>
      </c>
    </row>
    <row r="2464" spans="1:16" x14ac:dyDescent="0.2">
      <c r="A2464" s="1179" t="s">
        <v>10156</v>
      </c>
      <c r="B2464" s="1149" t="s">
        <v>13070</v>
      </c>
      <c r="C2464" s="1149" t="s">
        <v>65</v>
      </c>
      <c r="D2464" s="1150" t="s">
        <v>4407</v>
      </c>
      <c r="E2464" s="1164">
        <v>6000</v>
      </c>
      <c r="F2464" s="1151">
        <v>71732118</v>
      </c>
      <c r="G2464" s="759" t="s">
        <v>10223</v>
      </c>
      <c r="H2464" s="1021" t="s">
        <v>4243</v>
      </c>
      <c r="I2464" s="1021" t="s">
        <v>4220</v>
      </c>
      <c r="J2464" s="1150" t="s">
        <v>4213</v>
      </c>
      <c r="K2464" s="1152">
        <v>4</v>
      </c>
      <c r="L2464" s="1151">
        <v>12</v>
      </c>
      <c r="M2464" s="1164">
        <v>72000</v>
      </c>
      <c r="N2464" s="1151">
        <v>1</v>
      </c>
      <c r="O2464" s="1152">
        <v>6</v>
      </c>
      <c r="P2464" s="1180">
        <v>36000</v>
      </c>
    </row>
    <row r="2465" spans="1:16" ht="22.5" x14ac:dyDescent="0.2">
      <c r="A2465" s="1179" t="s">
        <v>10156</v>
      </c>
      <c r="B2465" s="1149" t="s">
        <v>13070</v>
      </c>
      <c r="C2465" s="1149" t="s">
        <v>65</v>
      </c>
      <c r="D2465" s="1150" t="s">
        <v>10182</v>
      </c>
      <c r="E2465" s="1164">
        <v>2400</v>
      </c>
      <c r="F2465" s="1151">
        <v>6603589</v>
      </c>
      <c r="G2465" s="759" t="s">
        <v>10224</v>
      </c>
      <c r="H2465" s="1021" t="s">
        <v>10225</v>
      </c>
      <c r="I2465" s="1021"/>
      <c r="J2465" s="1150" t="s">
        <v>4259</v>
      </c>
      <c r="K2465" s="1152">
        <v>4</v>
      </c>
      <c r="L2465" s="1151">
        <v>12</v>
      </c>
      <c r="M2465" s="1164">
        <v>28800</v>
      </c>
      <c r="N2465" s="1151">
        <v>1</v>
      </c>
      <c r="O2465" s="1152">
        <v>6</v>
      </c>
      <c r="P2465" s="1180">
        <v>13711.12</v>
      </c>
    </row>
    <row r="2466" spans="1:16" x14ac:dyDescent="0.2">
      <c r="A2466" s="1179" t="s">
        <v>10156</v>
      </c>
      <c r="B2466" s="1149" t="s">
        <v>13070</v>
      </c>
      <c r="C2466" s="1149" t="s">
        <v>65</v>
      </c>
      <c r="D2466" s="1150" t="s">
        <v>10226</v>
      </c>
      <c r="E2466" s="1164">
        <v>10000</v>
      </c>
      <c r="F2466" s="1151">
        <v>42477172</v>
      </c>
      <c r="G2466" s="759" t="s">
        <v>10227</v>
      </c>
      <c r="H2466" s="1021" t="s">
        <v>10228</v>
      </c>
      <c r="I2466" s="1021" t="s">
        <v>4220</v>
      </c>
      <c r="J2466" s="1150" t="s">
        <v>4213</v>
      </c>
      <c r="K2466" s="1152">
        <v>3</v>
      </c>
      <c r="L2466" s="1151">
        <v>9</v>
      </c>
      <c r="M2466" s="1164">
        <v>90000</v>
      </c>
      <c r="N2466" s="1151"/>
      <c r="O2466" s="1152"/>
      <c r="P2466" s="1180"/>
    </row>
    <row r="2467" spans="1:16" x14ac:dyDescent="0.2">
      <c r="A2467" s="1179" t="s">
        <v>10156</v>
      </c>
      <c r="B2467" s="1149" t="s">
        <v>13070</v>
      </c>
      <c r="C2467" s="1149" t="s">
        <v>65</v>
      </c>
      <c r="D2467" s="1150" t="s">
        <v>10229</v>
      </c>
      <c r="E2467" s="1164">
        <v>5600</v>
      </c>
      <c r="F2467" s="1151">
        <v>42876382</v>
      </c>
      <c r="G2467" s="759" t="s">
        <v>10230</v>
      </c>
      <c r="H2467" s="1021" t="s">
        <v>10231</v>
      </c>
      <c r="I2467" s="1021" t="s">
        <v>4220</v>
      </c>
      <c r="J2467" s="1150" t="s">
        <v>4213</v>
      </c>
      <c r="K2467" s="1152">
        <v>4</v>
      </c>
      <c r="L2467" s="1151">
        <v>10</v>
      </c>
      <c r="M2467" s="1164">
        <v>59171</v>
      </c>
      <c r="N2467" s="1151"/>
      <c r="O2467" s="1152"/>
      <c r="P2467" s="1180"/>
    </row>
    <row r="2468" spans="1:16" ht="22.5" x14ac:dyDescent="0.2">
      <c r="A2468" s="1179" t="s">
        <v>10156</v>
      </c>
      <c r="B2468" s="1149" t="s">
        <v>13070</v>
      </c>
      <c r="C2468" s="1149" t="s">
        <v>65</v>
      </c>
      <c r="D2468" s="1150" t="s">
        <v>10182</v>
      </c>
      <c r="E2468" s="1164">
        <v>2200</v>
      </c>
      <c r="F2468" s="1151">
        <v>40129620</v>
      </c>
      <c r="G2468" s="759" t="s">
        <v>10232</v>
      </c>
      <c r="H2468" s="1021" t="s">
        <v>10225</v>
      </c>
      <c r="I2468" s="1021"/>
      <c r="J2468" s="1150" t="s">
        <v>4259</v>
      </c>
      <c r="K2468" s="1152">
        <v>4</v>
      </c>
      <c r="L2468" s="1151">
        <v>12</v>
      </c>
      <c r="M2468" s="1164">
        <v>26400</v>
      </c>
      <c r="N2468" s="1151">
        <v>1</v>
      </c>
      <c r="O2468" s="1152">
        <v>6</v>
      </c>
      <c r="P2468" s="1180">
        <v>13200</v>
      </c>
    </row>
    <row r="2469" spans="1:16" x14ac:dyDescent="0.2">
      <c r="A2469" s="1179" t="s">
        <v>10156</v>
      </c>
      <c r="B2469" s="1149" t="s">
        <v>13070</v>
      </c>
      <c r="C2469" s="1149" t="s">
        <v>65</v>
      </c>
      <c r="D2469" s="1150" t="s">
        <v>4554</v>
      </c>
      <c r="E2469" s="1164">
        <v>2900</v>
      </c>
      <c r="F2469" s="1151">
        <v>48258876</v>
      </c>
      <c r="G2469" s="759" t="s">
        <v>10233</v>
      </c>
      <c r="H2469" s="1021" t="s">
        <v>10216</v>
      </c>
      <c r="I2469" s="1021" t="s">
        <v>6022</v>
      </c>
      <c r="J2469" s="1150" t="s">
        <v>4259</v>
      </c>
      <c r="K2469" s="1152">
        <v>4</v>
      </c>
      <c r="L2469" s="1151">
        <v>12</v>
      </c>
      <c r="M2469" s="1164">
        <v>34800</v>
      </c>
      <c r="N2469" s="1151">
        <v>1</v>
      </c>
      <c r="O2469" s="1152">
        <v>6</v>
      </c>
      <c r="P2469" s="1180">
        <v>17400</v>
      </c>
    </row>
    <row r="2470" spans="1:16" x14ac:dyDescent="0.2">
      <c r="A2470" s="1179" t="s">
        <v>10156</v>
      </c>
      <c r="B2470" s="1149" t="s">
        <v>13070</v>
      </c>
      <c r="C2470" s="1149" t="s">
        <v>65</v>
      </c>
      <c r="D2470" s="1150" t="s">
        <v>4495</v>
      </c>
      <c r="E2470" s="1164">
        <v>3200</v>
      </c>
      <c r="F2470" s="1151">
        <v>10226009</v>
      </c>
      <c r="G2470" s="759" t="s">
        <v>10234</v>
      </c>
      <c r="H2470" s="1021" t="s">
        <v>4259</v>
      </c>
      <c r="I2470" s="1021"/>
      <c r="J2470" s="1150" t="s">
        <v>10235</v>
      </c>
      <c r="K2470" s="1152">
        <v>5</v>
      </c>
      <c r="L2470" s="1151">
        <v>12</v>
      </c>
      <c r="M2470" s="1164">
        <v>38400</v>
      </c>
      <c r="N2470" s="1151">
        <v>1</v>
      </c>
      <c r="O2470" s="1152">
        <v>6</v>
      </c>
      <c r="P2470" s="1180">
        <v>19200</v>
      </c>
    </row>
    <row r="2471" spans="1:16" ht="22.5" x14ac:dyDescent="0.2">
      <c r="A2471" s="1179" t="s">
        <v>10156</v>
      </c>
      <c r="B2471" s="1149" t="s">
        <v>13070</v>
      </c>
      <c r="C2471" s="1149" t="s">
        <v>65</v>
      </c>
      <c r="D2471" s="1150" t="s">
        <v>10236</v>
      </c>
      <c r="E2471" s="1164">
        <v>6500</v>
      </c>
      <c r="F2471" s="1151">
        <v>29641431</v>
      </c>
      <c r="G2471" s="759" t="s">
        <v>10237</v>
      </c>
      <c r="H2471" s="1021" t="s">
        <v>10238</v>
      </c>
      <c r="I2471" s="1021" t="s">
        <v>4220</v>
      </c>
      <c r="J2471" s="1150" t="s">
        <v>4213</v>
      </c>
      <c r="K2471" s="1152">
        <v>4</v>
      </c>
      <c r="L2471" s="1151">
        <v>12</v>
      </c>
      <c r="M2471" s="1164">
        <v>78000</v>
      </c>
      <c r="N2471" s="1151">
        <v>1</v>
      </c>
      <c r="O2471" s="1152">
        <v>6</v>
      </c>
      <c r="P2471" s="1180">
        <v>39000</v>
      </c>
    </row>
    <row r="2472" spans="1:16" x14ac:dyDescent="0.2">
      <c r="A2472" s="1179" t="s">
        <v>10156</v>
      </c>
      <c r="B2472" s="1149" t="s">
        <v>13070</v>
      </c>
      <c r="C2472" s="1149" t="s">
        <v>65</v>
      </c>
      <c r="D2472" s="1150" t="s">
        <v>4407</v>
      </c>
      <c r="E2472" s="1164">
        <v>6000</v>
      </c>
      <c r="F2472" s="1151">
        <v>42897276</v>
      </c>
      <c r="G2472" s="759" t="s">
        <v>10239</v>
      </c>
      <c r="H2472" s="1021" t="s">
        <v>4207</v>
      </c>
      <c r="I2472" s="1021" t="s">
        <v>4220</v>
      </c>
      <c r="J2472" s="1150" t="s">
        <v>4213</v>
      </c>
      <c r="K2472" s="1152">
        <v>1</v>
      </c>
      <c r="L2472" s="1151">
        <v>1</v>
      </c>
      <c r="M2472" s="1164">
        <v>12000</v>
      </c>
      <c r="N2472" s="1151"/>
      <c r="O2472" s="1152"/>
      <c r="P2472" s="1180"/>
    </row>
    <row r="2473" spans="1:16" x14ac:dyDescent="0.2">
      <c r="A2473" s="1179" t="s">
        <v>10156</v>
      </c>
      <c r="B2473" s="1149" t="s">
        <v>13070</v>
      </c>
      <c r="C2473" s="1149" t="s">
        <v>65</v>
      </c>
      <c r="D2473" s="1150" t="s">
        <v>10208</v>
      </c>
      <c r="E2473" s="1164">
        <v>3200</v>
      </c>
      <c r="F2473" s="1151">
        <v>9678982</v>
      </c>
      <c r="G2473" s="759" t="s">
        <v>10240</v>
      </c>
      <c r="H2473" s="1021"/>
      <c r="I2473" s="1021"/>
      <c r="J2473" s="1150" t="s">
        <v>10210</v>
      </c>
      <c r="K2473" s="1152">
        <v>4</v>
      </c>
      <c r="L2473" s="1151">
        <v>12</v>
      </c>
      <c r="M2473" s="1164">
        <v>38400</v>
      </c>
      <c r="N2473" s="1151">
        <v>1</v>
      </c>
      <c r="O2473" s="1152">
        <v>6</v>
      </c>
      <c r="P2473" s="1180">
        <v>19200</v>
      </c>
    </row>
    <row r="2474" spans="1:16" x14ac:dyDescent="0.2">
      <c r="A2474" s="1179" t="s">
        <v>10156</v>
      </c>
      <c r="B2474" s="1149" t="s">
        <v>13070</v>
      </c>
      <c r="C2474" s="1149" t="s">
        <v>65</v>
      </c>
      <c r="D2474" s="1150" t="s">
        <v>10241</v>
      </c>
      <c r="E2474" s="1164">
        <v>6000</v>
      </c>
      <c r="F2474" s="1151">
        <v>42521758</v>
      </c>
      <c r="G2474" s="759" t="s">
        <v>10242</v>
      </c>
      <c r="H2474" s="1021" t="s">
        <v>7080</v>
      </c>
      <c r="I2474" s="1021" t="s">
        <v>4220</v>
      </c>
      <c r="J2474" s="1150" t="s">
        <v>4213</v>
      </c>
      <c r="K2474" s="1152">
        <v>4</v>
      </c>
      <c r="L2474" s="1151">
        <v>12</v>
      </c>
      <c r="M2474" s="1164">
        <v>72000</v>
      </c>
      <c r="N2474" s="1151">
        <v>1</v>
      </c>
      <c r="O2474" s="1152">
        <v>6</v>
      </c>
      <c r="P2474" s="1180">
        <v>36000</v>
      </c>
    </row>
    <row r="2475" spans="1:16" x14ac:dyDescent="0.2">
      <c r="A2475" s="1179" t="s">
        <v>10156</v>
      </c>
      <c r="B2475" s="1149" t="s">
        <v>13070</v>
      </c>
      <c r="C2475" s="1149" t="s">
        <v>65</v>
      </c>
      <c r="D2475" s="1150" t="s">
        <v>10243</v>
      </c>
      <c r="E2475" s="1164">
        <v>15000</v>
      </c>
      <c r="F2475" s="1151">
        <v>7850079</v>
      </c>
      <c r="G2475" s="759" t="s">
        <v>10244</v>
      </c>
      <c r="H2475" s="1021" t="s">
        <v>10245</v>
      </c>
      <c r="I2475" s="1021" t="s">
        <v>4220</v>
      </c>
      <c r="J2475" s="1150" t="s">
        <v>4213</v>
      </c>
      <c r="K2475" s="1152">
        <v>1</v>
      </c>
      <c r="L2475" s="1151">
        <v>2</v>
      </c>
      <c r="M2475" s="1164">
        <v>14000</v>
      </c>
      <c r="N2475" s="1151">
        <v>1</v>
      </c>
      <c r="O2475" s="1152">
        <v>6</v>
      </c>
      <c r="P2475" s="1180">
        <v>90000</v>
      </c>
    </row>
    <row r="2476" spans="1:16" x14ac:dyDescent="0.2">
      <c r="A2476" s="1179" t="s">
        <v>10156</v>
      </c>
      <c r="B2476" s="1149" t="s">
        <v>13070</v>
      </c>
      <c r="C2476" s="1149" t="s">
        <v>65</v>
      </c>
      <c r="D2476" s="1150" t="s">
        <v>5212</v>
      </c>
      <c r="E2476" s="1164">
        <v>4500</v>
      </c>
      <c r="F2476" s="1151">
        <v>29297426</v>
      </c>
      <c r="G2476" s="759" t="s">
        <v>10246</v>
      </c>
      <c r="H2476" s="1021" t="s">
        <v>4495</v>
      </c>
      <c r="I2476" s="1021"/>
      <c r="J2476" s="1150" t="s">
        <v>4259</v>
      </c>
      <c r="K2476" s="1152">
        <v>6</v>
      </c>
      <c r="L2476" s="1151">
        <v>12</v>
      </c>
      <c r="M2476" s="1164">
        <v>54000</v>
      </c>
      <c r="N2476" s="1151">
        <v>1</v>
      </c>
      <c r="O2476" s="1152">
        <v>6</v>
      </c>
      <c r="P2476" s="1180">
        <v>27000</v>
      </c>
    </row>
    <row r="2477" spans="1:16" x14ac:dyDescent="0.2">
      <c r="A2477" s="1179" t="s">
        <v>10156</v>
      </c>
      <c r="B2477" s="1149" t="s">
        <v>13070</v>
      </c>
      <c r="C2477" s="1149" t="s">
        <v>65</v>
      </c>
      <c r="D2477" s="1150" t="s">
        <v>4554</v>
      </c>
      <c r="E2477" s="1164">
        <v>1800</v>
      </c>
      <c r="F2477" s="1151">
        <v>70313783</v>
      </c>
      <c r="G2477" s="759" t="s">
        <v>10247</v>
      </c>
      <c r="H2477" s="1021" t="s">
        <v>4495</v>
      </c>
      <c r="I2477" s="1021"/>
      <c r="J2477" s="1150" t="s">
        <v>4259</v>
      </c>
      <c r="K2477" s="1152">
        <v>4</v>
      </c>
      <c r="L2477" s="1151">
        <v>12</v>
      </c>
      <c r="M2477" s="1164">
        <v>21600</v>
      </c>
      <c r="N2477" s="1151">
        <v>1</v>
      </c>
      <c r="O2477" s="1152">
        <v>6</v>
      </c>
      <c r="P2477" s="1180">
        <v>10800</v>
      </c>
    </row>
    <row r="2478" spans="1:16" x14ac:dyDescent="0.2">
      <c r="A2478" s="1179" t="s">
        <v>10156</v>
      </c>
      <c r="B2478" s="1149" t="s">
        <v>13070</v>
      </c>
      <c r="C2478" s="1149" t="s">
        <v>65</v>
      </c>
      <c r="D2478" s="1150" t="s">
        <v>4243</v>
      </c>
      <c r="E2478" s="1164">
        <v>10500</v>
      </c>
      <c r="F2478" s="1151">
        <v>8784769</v>
      </c>
      <c r="G2478" s="759" t="s">
        <v>10248</v>
      </c>
      <c r="H2478" s="1021" t="s">
        <v>4243</v>
      </c>
      <c r="I2478" s="1021" t="s">
        <v>4220</v>
      </c>
      <c r="J2478" s="1150" t="s">
        <v>4213</v>
      </c>
      <c r="K2478" s="1152">
        <v>4</v>
      </c>
      <c r="L2478" s="1151">
        <v>12</v>
      </c>
      <c r="M2478" s="1164">
        <v>126000</v>
      </c>
      <c r="N2478" s="1151">
        <v>1</v>
      </c>
      <c r="O2478" s="1152">
        <v>6</v>
      </c>
      <c r="P2478" s="1180">
        <v>63000</v>
      </c>
    </row>
    <row r="2479" spans="1:16" x14ac:dyDescent="0.2">
      <c r="A2479" s="1179" t="s">
        <v>10156</v>
      </c>
      <c r="B2479" s="1149" t="s">
        <v>13070</v>
      </c>
      <c r="C2479" s="1149" t="s">
        <v>65</v>
      </c>
      <c r="D2479" s="1150" t="s">
        <v>10249</v>
      </c>
      <c r="E2479" s="1164">
        <v>4500</v>
      </c>
      <c r="F2479" s="1151">
        <v>41481722</v>
      </c>
      <c r="G2479" s="759" t="s">
        <v>10250</v>
      </c>
      <c r="H2479" s="1021" t="s">
        <v>10251</v>
      </c>
      <c r="I2479" s="1021" t="s">
        <v>6022</v>
      </c>
      <c r="J2479" s="1150" t="s">
        <v>6022</v>
      </c>
      <c r="K2479" s="1152">
        <v>4</v>
      </c>
      <c r="L2479" s="1151">
        <v>12</v>
      </c>
      <c r="M2479" s="1164">
        <v>54000</v>
      </c>
      <c r="N2479" s="1151">
        <v>1</v>
      </c>
      <c r="O2479" s="1152">
        <v>6</v>
      </c>
      <c r="P2479" s="1180">
        <v>27000</v>
      </c>
    </row>
    <row r="2480" spans="1:16" ht="22.5" x14ac:dyDescent="0.2">
      <c r="A2480" s="1179" t="s">
        <v>10156</v>
      </c>
      <c r="B2480" s="1149" t="s">
        <v>13070</v>
      </c>
      <c r="C2480" s="1149" t="s">
        <v>65</v>
      </c>
      <c r="D2480" s="1150" t="s">
        <v>10252</v>
      </c>
      <c r="E2480" s="1164">
        <v>5000</v>
      </c>
      <c r="F2480" s="1151">
        <v>10000225</v>
      </c>
      <c r="G2480" s="759" t="s">
        <v>10253</v>
      </c>
      <c r="H2480" s="1021" t="s">
        <v>10186</v>
      </c>
      <c r="I2480" s="1021" t="s">
        <v>4274</v>
      </c>
      <c r="J2480" s="1150" t="s">
        <v>4213</v>
      </c>
      <c r="K2480" s="1152">
        <v>4</v>
      </c>
      <c r="L2480" s="1151">
        <v>12</v>
      </c>
      <c r="M2480" s="1164">
        <v>60000</v>
      </c>
      <c r="N2480" s="1151">
        <v>1</v>
      </c>
      <c r="O2480" s="1152">
        <v>6</v>
      </c>
      <c r="P2480" s="1180">
        <v>30000</v>
      </c>
    </row>
    <row r="2481" spans="1:16" x14ac:dyDescent="0.2">
      <c r="A2481" s="1179" t="s">
        <v>10156</v>
      </c>
      <c r="B2481" s="1149" t="s">
        <v>13070</v>
      </c>
      <c r="C2481" s="1149" t="s">
        <v>65</v>
      </c>
      <c r="D2481" s="1150" t="s">
        <v>10254</v>
      </c>
      <c r="E2481" s="1164">
        <v>4500</v>
      </c>
      <c r="F2481" s="1151">
        <v>43909148</v>
      </c>
      <c r="G2481" s="759" t="s">
        <v>10255</v>
      </c>
      <c r="H2481" s="1021" t="s">
        <v>4495</v>
      </c>
      <c r="I2481" s="1021"/>
      <c r="J2481" s="1150" t="s">
        <v>4259</v>
      </c>
      <c r="K2481" s="1152">
        <v>4</v>
      </c>
      <c r="L2481" s="1151">
        <v>12</v>
      </c>
      <c r="M2481" s="1164">
        <v>54000</v>
      </c>
      <c r="N2481" s="1151">
        <v>1</v>
      </c>
      <c r="O2481" s="1152">
        <v>6</v>
      </c>
      <c r="P2481" s="1180">
        <v>27000</v>
      </c>
    </row>
    <row r="2482" spans="1:16" ht="22.5" x14ac:dyDescent="0.2">
      <c r="A2482" s="1179" t="s">
        <v>10156</v>
      </c>
      <c r="B2482" s="1149" t="s">
        <v>13070</v>
      </c>
      <c r="C2482" s="1149" t="s">
        <v>65</v>
      </c>
      <c r="D2482" s="1150" t="s">
        <v>5212</v>
      </c>
      <c r="E2482" s="1164">
        <v>4500</v>
      </c>
      <c r="F2482" s="1151">
        <v>41379156</v>
      </c>
      <c r="G2482" s="759" t="s">
        <v>10256</v>
      </c>
      <c r="H2482" s="1021" t="s">
        <v>4545</v>
      </c>
      <c r="I2482" s="1021" t="s">
        <v>4274</v>
      </c>
      <c r="J2482" s="1150" t="s">
        <v>4213</v>
      </c>
      <c r="K2482" s="1152">
        <v>4</v>
      </c>
      <c r="L2482" s="1151">
        <v>12</v>
      </c>
      <c r="M2482" s="1164">
        <v>54000</v>
      </c>
      <c r="N2482" s="1151">
        <v>1</v>
      </c>
      <c r="O2482" s="1152">
        <v>6</v>
      </c>
      <c r="P2482" s="1180">
        <v>27000</v>
      </c>
    </row>
    <row r="2483" spans="1:16" ht="22.5" x14ac:dyDescent="0.2">
      <c r="A2483" s="1179" t="s">
        <v>10156</v>
      </c>
      <c r="B2483" s="1149" t="s">
        <v>13070</v>
      </c>
      <c r="C2483" s="1149" t="s">
        <v>65</v>
      </c>
      <c r="D2483" s="1150" t="s">
        <v>10182</v>
      </c>
      <c r="E2483" s="1164">
        <v>2400</v>
      </c>
      <c r="F2483" s="1151">
        <v>41304141</v>
      </c>
      <c r="G2483" s="759" t="s">
        <v>10257</v>
      </c>
      <c r="H2483" s="1021" t="s">
        <v>10184</v>
      </c>
      <c r="I2483" s="1021"/>
      <c r="J2483" s="1150" t="s">
        <v>4259</v>
      </c>
      <c r="K2483" s="1152">
        <v>4</v>
      </c>
      <c r="L2483" s="1151">
        <v>12</v>
      </c>
      <c r="M2483" s="1164">
        <v>28800</v>
      </c>
      <c r="N2483" s="1151">
        <v>1</v>
      </c>
      <c r="O2483" s="1152">
        <v>6</v>
      </c>
      <c r="P2483" s="1180">
        <v>14400</v>
      </c>
    </row>
    <row r="2484" spans="1:16" ht="22.5" x14ac:dyDescent="0.2">
      <c r="A2484" s="1179" t="s">
        <v>10156</v>
      </c>
      <c r="B2484" s="1149" t="s">
        <v>13070</v>
      </c>
      <c r="C2484" s="1149" t="s">
        <v>65</v>
      </c>
      <c r="D2484" s="1150" t="s">
        <v>10258</v>
      </c>
      <c r="E2484" s="1164">
        <v>9000</v>
      </c>
      <c r="F2484" s="1151">
        <v>43721169</v>
      </c>
      <c r="G2484" s="759" t="s">
        <v>10259</v>
      </c>
      <c r="H2484" s="1021" t="s">
        <v>4635</v>
      </c>
      <c r="I2484" s="1021" t="s">
        <v>4220</v>
      </c>
      <c r="J2484" s="1150" t="s">
        <v>4213</v>
      </c>
      <c r="K2484" s="1152">
        <v>4</v>
      </c>
      <c r="L2484" s="1151">
        <v>12</v>
      </c>
      <c r="M2484" s="1164">
        <v>103200</v>
      </c>
      <c r="N2484" s="1151"/>
      <c r="O2484" s="1152"/>
      <c r="P2484" s="1180" t="s">
        <v>3530</v>
      </c>
    </row>
    <row r="2485" spans="1:16" x14ac:dyDescent="0.2">
      <c r="A2485" s="1179" t="s">
        <v>10156</v>
      </c>
      <c r="B2485" s="1149" t="s">
        <v>13070</v>
      </c>
      <c r="C2485" s="1149" t="s">
        <v>65</v>
      </c>
      <c r="D2485" s="1150" t="s">
        <v>4554</v>
      </c>
      <c r="E2485" s="1164">
        <v>3000</v>
      </c>
      <c r="F2485" s="1151">
        <v>41135842</v>
      </c>
      <c r="G2485" s="759" t="s">
        <v>10260</v>
      </c>
      <c r="H2485" s="1021" t="s">
        <v>4495</v>
      </c>
      <c r="I2485" s="1021"/>
      <c r="J2485" s="1150" t="s">
        <v>4259</v>
      </c>
      <c r="K2485" s="1152">
        <v>3</v>
      </c>
      <c r="L2485" s="1151">
        <v>7</v>
      </c>
      <c r="M2485" s="1164">
        <v>21000</v>
      </c>
      <c r="N2485" s="1151"/>
      <c r="O2485" s="1152"/>
      <c r="P2485" s="1180"/>
    </row>
    <row r="2486" spans="1:16" ht="22.5" x14ac:dyDescent="0.2">
      <c r="A2486" s="1179" t="s">
        <v>10156</v>
      </c>
      <c r="B2486" s="1149" t="s">
        <v>13070</v>
      </c>
      <c r="C2486" s="1149" t="s">
        <v>65</v>
      </c>
      <c r="D2486" s="1150" t="s">
        <v>10261</v>
      </c>
      <c r="E2486" s="1164">
        <v>10000</v>
      </c>
      <c r="F2486" s="1151">
        <v>42658664</v>
      </c>
      <c r="G2486" s="759" t="s">
        <v>10262</v>
      </c>
      <c r="H2486" s="1021" t="s">
        <v>10238</v>
      </c>
      <c r="I2486" s="1021" t="s">
        <v>4220</v>
      </c>
      <c r="J2486" s="1150" t="s">
        <v>4213</v>
      </c>
      <c r="K2486" s="1152">
        <v>4</v>
      </c>
      <c r="L2486" s="1151">
        <v>10</v>
      </c>
      <c r="M2486" s="1164">
        <v>96233.33</v>
      </c>
      <c r="N2486" s="1151"/>
      <c r="O2486" s="1152"/>
      <c r="P2486" s="1180"/>
    </row>
    <row r="2487" spans="1:16" ht="22.5" x14ac:dyDescent="0.2">
      <c r="A2487" s="1179" t="s">
        <v>10156</v>
      </c>
      <c r="B2487" s="1149" t="s">
        <v>13070</v>
      </c>
      <c r="C2487" s="1149" t="s">
        <v>65</v>
      </c>
      <c r="D2487" s="1150" t="s">
        <v>10263</v>
      </c>
      <c r="E2487" s="1164">
        <v>8000</v>
      </c>
      <c r="F2487" s="1151">
        <v>10111995</v>
      </c>
      <c r="G2487" s="759" t="s">
        <v>10264</v>
      </c>
      <c r="H2487" s="1021" t="s">
        <v>4693</v>
      </c>
      <c r="I2487" s="1021" t="s">
        <v>4274</v>
      </c>
      <c r="J2487" s="1150" t="s">
        <v>4213</v>
      </c>
      <c r="K2487" s="1152">
        <v>4</v>
      </c>
      <c r="L2487" s="1151">
        <v>12</v>
      </c>
      <c r="M2487" s="1164">
        <v>96000</v>
      </c>
      <c r="N2487" s="1151">
        <v>1</v>
      </c>
      <c r="O2487" s="1152">
        <v>6</v>
      </c>
      <c r="P2487" s="1180">
        <v>48000</v>
      </c>
    </row>
    <row r="2488" spans="1:16" x14ac:dyDescent="0.2">
      <c r="A2488" s="1179" t="s">
        <v>10156</v>
      </c>
      <c r="B2488" s="1149" t="s">
        <v>13070</v>
      </c>
      <c r="C2488" s="1149" t="s">
        <v>65</v>
      </c>
      <c r="D2488" s="1150" t="s">
        <v>10265</v>
      </c>
      <c r="E2488" s="1164">
        <v>6000</v>
      </c>
      <c r="F2488" s="1151">
        <v>40443665</v>
      </c>
      <c r="G2488" s="759" t="s">
        <v>10266</v>
      </c>
      <c r="H2488" s="1021" t="s">
        <v>10214</v>
      </c>
      <c r="I2488" s="1021" t="s">
        <v>4220</v>
      </c>
      <c r="J2488" s="1150" t="s">
        <v>4213</v>
      </c>
      <c r="K2488" s="1152">
        <v>4</v>
      </c>
      <c r="L2488" s="1151">
        <v>12</v>
      </c>
      <c r="M2488" s="1164">
        <v>72000</v>
      </c>
      <c r="N2488" s="1151"/>
      <c r="O2488" s="1152"/>
      <c r="P2488" s="1180" t="s">
        <v>3530</v>
      </c>
    </row>
    <row r="2489" spans="1:16" x14ac:dyDescent="0.2">
      <c r="A2489" s="1179" t="s">
        <v>10156</v>
      </c>
      <c r="B2489" s="1149" t="s">
        <v>13070</v>
      </c>
      <c r="C2489" s="1149" t="s">
        <v>65</v>
      </c>
      <c r="D2489" s="1150" t="s">
        <v>10267</v>
      </c>
      <c r="E2489" s="1164">
        <v>3500</v>
      </c>
      <c r="F2489" s="1151">
        <v>41243685</v>
      </c>
      <c r="G2489" s="759" t="s">
        <v>10268</v>
      </c>
      <c r="H2489" s="1021" t="s">
        <v>10160</v>
      </c>
      <c r="I2489" s="1021" t="s">
        <v>6022</v>
      </c>
      <c r="J2489" s="1150" t="s">
        <v>4259</v>
      </c>
      <c r="K2489" s="1152">
        <v>4</v>
      </c>
      <c r="L2489" s="1151">
        <v>12</v>
      </c>
      <c r="M2489" s="1164">
        <v>42000</v>
      </c>
      <c r="N2489" s="1151">
        <v>1</v>
      </c>
      <c r="O2489" s="1152">
        <v>6</v>
      </c>
      <c r="P2489" s="1180">
        <v>21000</v>
      </c>
    </row>
    <row r="2490" spans="1:16" x14ac:dyDescent="0.2">
      <c r="A2490" s="1179" t="s">
        <v>10156</v>
      </c>
      <c r="B2490" s="1149" t="s">
        <v>13070</v>
      </c>
      <c r="C2490" s="1149" t="s">
        <v>65</v>
      </c>
      <c r="D2490" s="1150" t="s">
        <v>5459</v>
      </c>
      <c r="E2490" s="1164">
        <v>6500</v>
      </c>
      <c r="F2490" s="1151">
        <v>70276683</v>
      </c>
      <c r="G2490" s="759" t="s">
        <v>10269</v>
      </c>
      <c r="H2490" s="1021" t="s">
        <v>10175</v>
      </c>
      <c r="I2490" s="1021" t="s">
        <v>4220</v>
      </c>
      <c r="J2490" s="1150" t="s">
        <v>4213</v>
      </c>
      <c r="K2490" s="1152">
        <v>6</v>
      </c>
      <c r="L2490" s="1151">
        <v>12</v>
      </c>
      <c r="M2490" s="1164">
        <v>78000</v>
      </c>
      <c r="N2490" s="1151">
        <v>1</v>
      </c>
      <c r="O2490" s="1152">
        <v>6</v>
      </c>
      <c r="P2490" s="1180">
        <v>34436.769999999997</v>
      </c>
    </row>
    <row r="2491" spans="1:16" ht="22.5" x14ac:dyDescent="0.2">
      <c r="A2491" s="1179" t="s">
        <v>10156</v>
      </c>
      <c r="B2491" s="1149" t="s">
        <v>13070</v>
      </c>
      <c r="C2491" s="1149" t="s">
        <v>65</v>
      </c>
      <c r="D2491" s="1150" t="s">
        <v>4554</v>
      </c>
      <c r="E2491" s="1164">
        <v>3000</v>
      </c>
      <c r="F2491" s="1151">
        <v>76750718</v>
      </c>
      <c r="G2491" s="759" t="s">
        <v>10270</v>
      </c>
      <c r="H2491" s="1021" t="s">
        <v>5779</v>
      </c>
      <c r="I2491" s="1021" t="s">
        <v>4220</v>
      </c>
      <c r="J2491" s="1150" t="s">
        <v>4213</v>
      </c>
      <c r="K2491" s="1152">
        <v>3</v>
      </c>
      <c r="L2491" s="1151">
        <v>7</v>
      </c>
      <c r="M2491" s="1164">
        <v>21000</v>
      </c>
      <c r="N2491" s="1151"/>
      <c r="O2491" s="1152"/>
      <c r="P2491" s="1180"/>
    </row>
    <row r="2492" spans="1:16" x14ac:dyDescent="0.2">
      <c r="A2492" s="1179" t="s">
        <v>10156</v>
      </c>
      <c r="B2492" s="1149" t="s">
        <v>13070</v>
      </c>
      <c r="C2492" s="1149" t="s">
        <v>65</v>
      </c>
      <c r="D2492" s="1150" t="s">
        <v>4554</v>
      </c>
      <c r="E2492" s="1164">
        <v>4500</v>
      </c>
      <c r="F2492" s="1151">
        <v>45627373</v>
      </c>
      <c r="G2492" s="759" t="s">
        <v>10271</v>
      </c>
      <c r="H2492" s="1021" t="s">
        <v>10272</v>
      </c>
      <c r="I2492" s="1021"/>
      <c r="J2492" s="1150" t="s">
        <v>7233</v>
      </c>
      <c r="K2492" s="1152">
        <v>4</v>
      </c>
      <c r="L2492" s="1151">
        <v>12</v>
      </c>
      <c r="M2492" s="1164">
        <v>54000</v>
      </c>
      <c r="N2492" s="1151">
        <v>1</v>
      </c>
      <c r="O2492" s="1152">
        <v>6</v>
      </c>
      <c r="P2492" s="1180">
        <v>27000</v>
      </c>
    </row>
    <row r="2493" spans="1:16" x14ac:dyDescent="0.2">
      <c r="A2493" s="1179" t="s">
        <v>10156</v>
      </c>
      <c r="B2493" s="1149" t="s">
        <v>13070</v>
      </c>
      <c r="C2493" s="1149" t="s">
        <v>65</v>
      </c>
      <c r="D2493" s="1150" t="s">
        <v>10107</v>
      </c>
      <c r="E2493" s="1164">
        <v>5000</v>
      </c>
      <c r="F2493" s="1151">
        <v>43825292</v>
      </c>
      <c r="G2493" s="759" t="s">
        <v>10273</v>
      </c>
      <c r="H2493" s="1021" t="s">
        <v>10274</v>
      </c>
      <c r="I2493" s="1021" t="s">
        <v>4220</v>
      </c>
      <c r="J2493" s="1150" t="s">
        <v>4213</v>
      </c>
      <c r="K2493" s="1152">
        <v>6</v>
      </c>
      <c r="L2493" s="1151">
        <v>7</v>
      </c>
      <c r="M2493" s="1164">
        <v>35000</v>
      </c>
      <c r="N2493" s="1151"/>
      <c r="O2493" s="1152"/>
      <c r="P2493" s="1180"/>
    </row>
    <row r="2494" spans="1:16" x14ac:dyDescent="0.2">
      <c r="A2494" s="1179" t="s">
        <v>10156</v>
      </c>
      <c r="B2494" s="1149" t="s">
        <v>13070</v>
      </c>
      <c r="C2494" s="1149" t="s">
        <v>65</v>
      </c>
      <c r="D2494" s="1150" t="s">
        <v>10275</v>
      </c>
      <c r="E2494" s="1164">
        <v>7500</v>
      </c>
      <c r="F2494" s="1151">
        <v>3383759</v>
      </c>
      <c r="G2494" s="759" t="s">
        <v>10276</v>
      </c>
      <c r="H2494" s="1021" t="s">
        <v>10277</v>
      </c>
      <c r="I2494" s="1021" t="s">
        <v>4220</v>
      </c>
      <c r="J2494" s="1150" t="s">
        <v>4213</v>
      </c>
      <c r="K2494" s="1152">
        <v>1</v>
      </c>
      <c r="L2494" s="1151">
        <v>1</v>
      </c>
      <c r="M2494" s="1164">
        <v>6000</v>
      </c>
      <c r="N2494" s="1151"/>
      <c r="O2494" s="1152"/>
      <c r="P2494" s="1180"/>
    </row>
    <row r="2495" spans="1:16" x14ac:dyDescent="0.2">
      <c r="A2495" s="1179" t="s">
        <v>10156</v>
      </c>
      <c r="B2495" s="1149" t="s">
        <v>13070</v>
      </c>
      <c r="C2495" s="1149" t="s">
        <v>65</v>
      </c>
      <c r="D2495" s="1150" t="s">
        <v>10278</v>
      </c>
      <c r="E2495" s="1164">
        <v>4100</v>
      </c>
      <c r="F2495" s="1151">
        <v>10351586</v>
      </c>
      <c r="G2495" s="759" t="s">
        <v>10279</v>
      </c>
      <c r="H2495" s="1021" t="s">
        <v>10280</v>
      </c>
      <c r="I2495" s="1021" t="s">
        <v>4259</v>
      </c>
      <c r="J2495" s="1150" t="s">
        <v>4259</v>
      </c>
      <c r="K2495" s="1152">
        <v>4</v>
      </c>
      <c r="L2495" s="1151">
        <v>12</v>
      </c>
      <c r="M2495" s="1164">
        <v>49200</v>
      </c>
      <c r="N2495" s="1151">
        <v>1</v>
      </c>
      <c r="O2495" s="1152">
        <v>6</v>
      </c>
      <c r="P2495" s="1180">
        <v>24600</v>
      </c>
    </row>
    <row r="2496" spans="1:16" x14ac:dyDescent="0.2">
      <c r="A2496" s="1179" t="s">
        <v>10156</v>
      </c>
      <c r="B2496" s="1149" t="s">
        <v>13070</v>
      </c>
      <c r="C2496" s="1149" t="s">
        <v>65</v>
      </c>
      <c r="D2496" s="1150" t="s">
        <v>10281</v>
      </c>
      <c r="E2496" s="1164">
        <v>1800</v>
      </c>
      <c r="F2496" s="1151">
        <v>9346288</v>
      </c>
      <c r="G2496" s="759" t="s">
        <v>10282</v>
      </c>
      <c r="H2496" s="1021" t="s">
        <v>10283</v>
      </c>
      <c r="I2496" s="1021" t="s">
        <v>4259</v>
      </c>
      <c r="J2496" s="1150" t="s">
        <v>4259</v>
      </c>
      <c r="K2496" s="1152">
        <v>4</v>
      </c>
      <c r="L2496" s="1151">
        <v>12</v>
      </c>
      <c r="M2496" s="1164">
        <v>21600</v>
      </c>
      <c r="N2496" s="1151">
        <v>1</v>
      </c>
      <c r="O2496" s="1152">
        <v>6</v>
      </c>
      <c r="P2496" s="1180">
        <v>10800</v>
      </c>
    </row>
    <row r="2497" spans="1:16" x14ac:dyDescent="0.2">
      <c r="A2497" s="1179" t="s">
        <v>10156</v>
      </c>
      <c r="B2497" s="1149" t="s">
        <v>13070</v>
      </c>
      <c r="C2497" s="1149" t="s">
        <v>65</v>
      </c>
      <c r="D2497" s="1150" t="s">
        <v>10284</v>
      </c>
      <c r="E2497" s="1164">
        <v>7000</v>
      </c>
      <c r="F2497" s="1151">
        <v>7725199</v>
      </c>
      <c r="G2497" s="759" t="s">
        <v>10285</v>
      </c>
      <c r="H2497" s="1021" t="s">
        <v>10286</v>
      </c>
      <c r="I2497" s="1021" t="s">
        <v>4220</v>
      </c>
      <c r="J2497" s="1150" t="s">
        <v>4213</v>
      </c>
      <c r="K2497" s="1152">
        <v>4</v>
      </c>
      <c r="L2497" s="1151">
        <v>12</v>
      </c>
      <c r="M2497" s="1164">
        <v>84000</v>
      </c>
      <c r="N2497" s="1151">
        <v>1</v>
      </c>
      <c r="O2497" s="1152">
        <v>6</v>
      </c>
      <c r="P2497" s="1180">
        <v>42000</v>
      </c>
    </row>
    <row r="2498" spans="1:16" x14ac:dyDescent="0.2">
      <c r="A2498" s="1179" t="s">
        <v>10156</v>
      </c>
      <c r="B2498" s="1149" t="s">
        <v>13070</v>
      </c>
      <c r="C2498" s="1149" t="s">
        <v>65</v>
      </c>
      <c r="D2498" s="1150" t="s">
        <v>10287</v>
      </c>
      <c r="E2498" s="1164">
        <v>3000</v>
      </c>
      <c r="F2498" s="1151">
        <v>46638077</v>
      </c>
      <c r="G2498" s="759" t="s">
        <v>10288</v>
      </c>
      <c r="H2498" s="1021" t="s">
        <v>10289</v>
      </c>
      <c r="I2498" s="1021"/>
      <c r="J2498" s="1150" t="s">
        <v>10287</v>
      </c>
      <c r="K2498" s="1152">
        <v>4</v>
      </c>
      <c r="L2498" s="1151">
        <v>12</v>
      </c>
      <c r="M2498" s="1164">
        <v>36000</v>
      </c>
      <c r="N2498" s="1151">
        <v>1</v>
      </c>
      <c r="O2498" s="1152">
        <v>6</v>
      </c>
      <c r="P2498" s="1180">
        <v>18000</v>
      </c>
    </row>
    <row r="2499" spans="1:16" x14ac:dyDescent="0.2">
      <c r="A2499" s="1179" t="s">
        <v>10156</v>
      </c>
      <c r="B2499" s="1149" t="s">
        <v>13070</v>
      </c>
      <c r="C2499" s="1149" t="s">
        <v>65</v>
      </c>
      <c r="D2499" s="1150" t="s">
        <v>10290</v>
      </c>
      <c r="E2499" s="1164">
        <v>6500</v>
      </c>
      <c r="F2499" s="1151">
        <v>40070870</v>
      </c>
      <c r="G2499" s="759" t="s">
        <v>10291</v>
      </c>
      <c r="H2499" s="1021" t="s">
        <v>4635</v>
      </c>
      <c r="I2499" s="1021" t="s">
        <v>4220</v>
      </c>
      <c r="J2499" s="1150" t="s">
        <v>4213</v>
      </c>
      <c r="K2499" s="1152">
        <v>4</v>
      </c>
      <c r="L2499" s="1151">
        <v>12</v>
      </c>
      <c r="M2499" s="1164">
        <v>78000</v>
      </c>
      <c r="N2499" s="1151">
        <v>1</v>
      </c>
      <c r="O2499" s="1152">
        <v>6</v>
      </c>
      <c r="P2499" s="1180">
        <v>39000</v>
      </c>
    </row>
    <row r="2500" spans="1:16" x14ac:dyDescent="0.2">
      <c r="A2500" s="1179" t="s">
        <v>10156</v>
      </c>
      <c r="B2500" s="1149" t="s">
        <v>13070</v>
      </c>
      <c r="C2500" s="1149" t="s">
        <v>65</v>
      </c>
      <c r="D2500" s="1150" t="s">
        <v>10292</v>
      </c>
      <c r="E2500" s="1164">
        <v>7500</v>
      </c>
      <c r="F2500" s="1151">
        <v>10287466</v>
      </c>
      <c r="G2500" s="759" t="s">
        <v>10293</v>
      </c>
      <c r="H2500" s="1021" t="s">
        <v>10274</v>
      </c>
      <c r="I2500" s="1021" t="s">
        <v>4220</v>
      </c>
      <c r="J2500" s="1150" t="s">
        <v>4213</v>
      </c>
      <c r="K2500" s="1152">
        <v>5</v>
      </c>
      <c r="L2500" s="1151">
        <v>12</v>
      </c>
      <c r="M2500" s="1164">
        <v>90000</v>
      </c>
      <c r="N2500" s="1151">
        <v>1</v>
      </c>
      <c r="O2500" s="1152">
        <v>6</v>
      </c>
      <c r="P2500" s="1180">
        <v>45000</v>
      </c>
    </row>
    <row r="2501" spans="1:16" x14ac:dyDescent="0.2">
      <c r="A2501" s="1179" t="s">
        <v>10156</v>
      </c>
      <c r="B2501" s="1149" t="s">
        <v>13070</v>
      </c>
      <c r="C2501" s="1149" t="s">
        <v>65</v>
      </c>
      <c r="D2501" s="1150" t="s">
        <v>10294</v>
      </c>
      <c r="E2501" s="1164">
        <v>6000</v>
      </c>
      <c r="F2501" s="1151">
        <v>44951404</v>
      </c>
      <c r="G2501" s="759" t="s">
        <v>10295</v>
      </c>
      <c r="H2501" s="1021" t="s">
        <v>10175</v>
      </c>
      <c r="I2501" s="1021" t="s">
        <v>4220</v>
      </c>
      <c r="J2501" s="1150" t="s">
        <v>4213</v>
      </c>
      <c r="K2501" s="1152">
        <v>4</v>
      </c>
      <c r="L2501" s="1151">
        <v>12</v>
      </c>
      <c r="M2501" s="1164">
        <v>72000</v>
      </c>
      <c r="N2501" s="1151">
        <v>1</v>
      </c>
      <c r="O2501" s="1152">
        <v>6</v>
      </c>
      <c r="P2501" s="1180">
        <v>36000</v>
      </c>
    </row>
    <row r="2502" spans="1:16" x14ac:dyDescent="0.2">
      <c r="A2502" s="1179" t="s">
        <v>10156</v>
      </c>
      <c r="B2502" s="1149" t="s">
        <v>13070</v>
      </c>
      <c r="C2502" s="1149" t="s">
        <v>65</v>
      </c>
      <c r="D2502" s="1150" t="s">
        <v>10296</v>
      </c>
      <c r="E2502" s="1164">
        <v>5000</v>
      </c>
      <c r="F2502" s="1151">
        <v>44830482</v>
      </c>
      <c r="G2502" s="759" t="s">
        <v>10297</v>
      </c>
      <c r="H2502" s="1021" t="s">
        <v>4243</v>
      </c>
      <c r="I2502" s="1021" t="s">
        <v>4220</v>
      </c>
      <c r="J2502" s="1150" t="s">
        <v>4213</v>
      </c>
      <c r="K2502" s="1152">
        <v>5</v>
      </c>
      <c r="L2502" s="1151">
        <v>12</v>
      </c>
      <c r="M2502" s="1164">
        <v>60000</v>
      </c>
      <c r="N2502" s="1151"/>
      <c r="O2502" s="1152"/>
      <c r="P2502" s="1180" t="s">
        <v>3530</v>
      </c>
    </row>
    <row r="2503" spans="1:16" ht="33.75" x14ac:dyDescent="0.2">
      <c r="A2503" s="1179" t="s">
        <v>10156</v>
      </c>
      <c r="B2503" s="1149" t="s">
        <v>13070</v>
      </c>
      <c r="C2503" s="1149" t="s">
        <v>65</v>
      </c>
      <c r="D2503" s="1150" t="s">
        <v>10298</v>
      </c>
      <c r="E2503" s="1164">
        <v>9800</v>
      </c>
      <c r="F2503" s="1151">
        <v>41406388</v>
      </c>
      <c r="G2503" s="759" t="s">
        <v>10299</v>
      </c>
      <c r="H2503" s="1021" t="s">
        <v>10300</v>
      </c>
      <c r="I2503" s="1021" t="s">
        <v>4220</v>
      </c>
      <c r="J2503" s="1150" t="s">
        <v>4213</v>
      </c>
      <c r="K2503" s="1152">
        <v>1</v>
      </c>
      <c r="L2503" s="1151">
        <v>1</v>
      </c>
      <c r="M2503" s="1164">
        <v>12086.67</v>
      </c>
      <c r="N2503" s="1151">
        <v>1</v>
      </c>
      <c r="O2503" s="1152">
        <v>6</v>
      </c>
      <c r="P2503" s="1180">
        <v>58800</v>
      </c>
    </row>
    <row r="2504" spans="1:16" ht="22.5" x14ac:dyDescent="0.2">
      <c r="A2504" s="1179" t="s">
        <v>10156</v>
      </c>
      <c r="B2504" s="1149" t="s">
        <v>13070</v>
      </c>
      <c r="C2504" s="1149" t="s">
        <v>65</v>
      </c>
      <c r="D2504" s="1150" t="s">
        <v>10301</v>
      </c>
      <c r="E2504" s="1164">
        <v>6000</v>
      </c>
      <c r="F2504" s="1151">
        <v>41480852</v>
      </c>
      <c r="G2504" s="759" t="s">
        <v>10302</v>
      </c>
      <c r="H2504" s="1021" t="s">
        <v>4824</v>
      </c>
      <c r="I2504" s="1021" t="s">
        <v>4274</v>
      </c>
      <c r="J2504" s="1150" t="s">
        <v>4213</v>
      </c>
      <c r="K2504" s="1152">
        <v>3</v>
      </c>
      <c r="L2504" s="1151">
        <v>8</v>
      </c>
      <c r="M2504" s="1164">
        <v>60000</v>
      </c>
      <c r="N2504" s="1151"/>
      <c r="O2504" s="1152"/>
      <c r="P2504" s="1180"/>
    </row>
    <row r="2505" spans="1:16" x14ac:dyDescent="0.2">
      <c r="A2505" s="1179" t="s">
        <v>10156</v>
      </c>
      <c r="B2505" s="1149" t="s">
        <v>13070</v>
      </c>
      <c r="C2505" s="1149" t="s">
        <v>65</v>
      </c>
      <c r="D2505" s="1150" t="s">
        <v>10252</v>
      </c>
      <c r="E2505" s="1164">
        <v>5000</v>
      </c>
      <c r="F2505" s="1151">
        <v>8160741</v>
      </c>
      <c r="G2505" s="759" t="s">
        <v>10303</v>
      </c>
      <c r="H2505" s="1021" t="s">
        <v>10175</v>
      </c>
      <c r="I2505" s="1021" t="s">
        <v>4220</v>
      </c>
      <c r="J2505" s="1150" t="s">
        <v>4213</v>
      </c>
      <c r="K2505" s="1152">
        <v>4</v>
      </c>
      <c r="L2505" s="1151">
        <v>12</v>
      </c>
      <c r="M2505" s="1164">
        <v>58216</v>
      </c>
      <c r="N2505" s="1151">
        <v>1</v>
      </c>
      <c r="O2505" s="1152">
        <v>6</v>
      </c>
      <c r="P2505" s="1180">
        <v>30000</v>
      </c>
    </row>
    <row r="2506" spans="1:16" x14ac:dyDescent="0.2">
      <c r="A2506" s="1179" t="s">
        <v>10156</v>
      </c>
      <c r="B2506" s="1149" t="s">
        <v>13070</v>
      </c>
      <c r="C2506" s="1149" t="s">
        <v>65</v>
      </c>
      <c r="D2506" s="1150" t="s">
        <v>10304</v>
      </c>
      <c r="E2506" s="1164">
        <v>9000</v>
      </c>
      <c r="F2506" s="1151">
        <v>6667436</v>
      </c>
      <c r="G2506" s="759" t="s">
        <v>10305</v>
      </c>
      <c r="H2506" s="1021" t="s">
        <v>10231</v>
      </c>
      <c r="I2506" s="1021" t="s">
        <v>4220</v>
      </c>
      <c r="J2506" s="1150" t="s">
        <v>4213</v>
      </c>
      <c r="K2506" s="1152">
        <v>4</v>
      </c>
      <c r="L2506" s="1151">
        <v>12</v>
      </c>
      <c r="M2506" s="1164">
        <v>108000</v>
      </c>
      <c r="N2506" s="1151">
        <v>2</v>
      </c>
      <c r="O2506" s="1152">
        <v>6</v>
      </c>
      <c r="P2506" s="1180">
        <v>54000</v>
      </c>
    </row>
    <row r="2507" spans="1:16" x14ac:dyDescent="0.2">
      <c r="A2507" s="1179" t="s">
        <v>10156</v>
      </c>
      <c r="B2507" s="1149" t="s">
        <v>13070</v>
      </c>
      <c r="C2507" s="1149" t="s">
        <v>65</v>
      </c>
      <c r="D2507" s="1150" t="s">
        <v>10306</v>
      </c>
      <c r="E2507" s="1164">
        <v>7000</v>
      </c>
      <c r="F2507" s="1151">
        <v>4438680</v>
      </c>
      <c r="G2507" s="759" t="s">
        <v>10307</v>
      </c>
      <c r="H2507" s="1021" t="s">
        <v>10193</v>
      </c>
      <c r="I2507" s="1021" t="s">
        <v>4220</v>
      </c>
      <c r="J2507" s="1150" t="s">
        <v>4213</v>
      </c>
      <c r="K2507" s="1152">
        <v>4</v>
      </c>
      <c r="L2507" s="1151">
        <v>11</v>
      </c>
      <c r="M2507" s="1164">
        <v>72233.33</v>
      </c>
      <c r="N2507" s="1151"/>
      <c r="O2507" s="1152"/>
      <c r="P2507" s="1180"/>
    </row>
    <row r="2508" spans="1:16" ht="22.5" x14ac:dyDescent="0.2">
      <c r="A2508" s="1179" t="s">
        <v>10156</v>
      </c>
      <c r="B2508" s="1149" t="s">
        <v>13070</v>
      </c>
      <c r="C2508" s="1149" t="s">
        <v>65</v>
      </c>
      <c r="D2508" s="1150" t="s">
        <v>10182</v>
      </c>
      <c r="E2508" s="1164">
        <v>2200</v>
      </c>
      <c r="F2508" s="1151">
        <v>40699231</v>
      </c>
      <c r="G2508" s="759" t="s">
        <v>10308</v>
      </c>
      <c r="H2508" s="1021" t="s">
        <v>10186</v>
      </c>
      <c r="I2508" s="1021" t="s">
        <v>4274</v>
      </c>
      <c r="J2508" s="1150" t="s">
        <v>4213</v>
      </c>
      <c r="K2508" s="1152">
        <v>4</v>
      </c>
      <c r="L2508" s="1151">
        <v>12</v>
      </c>
      <c r="M2508" s="1164">
        <v>26400</v>
      </c>
      <c r="N2508" s="1151">
        <v>1</v>
      </c>
      <c r="O2508" s="1152">
        <v>6</v>
      </c>
      <c r="P2508" s="1180">
        <v>13200</v>
      </c>
    </row>
    <row r="2509" spans="1:16" x14ac:dyDescent="0.2">
      <c r="A2509" s="1179" t="s">
        <v>10156</v>
      </c>
      <c r="B2509" s="1149" t="s">
        <v>13070</v>
      </c>
      <c r="C2509" s="1149" t="s">
        <v>65</v>
      </c>
      <c r="D2509" s="1150" t="s">
        <v>10309</v>
      </c>
      <c r="E2509" s="1164">
        <v>3500</v>
      </c>
      <c r="F2509" s="1151">
        <v>41282743</v>
      </c>
      <c r="G2509" s="759" t="s">
        <v>10310</v>
      </c>
      <c r="H2509" s="1021" t="s">
        <v>5386</v>
      </c>
      <c r="I2509" s="1021" t="s">
        <v>4274</v>
      </c>
      <c r="J2509" s="1150" t="s">
        <v>4213</v>
      </c>
      <c r="K2509" s="1152">
        <v>4</v>
      </c>
      <c r="L2509" s="1151">
        <v>12</v>
      </c>
      <c r="M2509" s="1164">
        <v>42000</v>
      </c>
      <c r="N2509" s="1151">
        <v>1</v>
      </c>
      <c r="O2509" s="1152">
        <v>6</v>
      </c>
      <c r="P2509" s="1180">
        <v>21000</v>
      </c>
    </row>
    <row r="2510" spans="1:16" x14ac:dyDescent="0.2">
      <c r="A2510" s="1179" t="s">
        <v>10156</v>
      </c>
      <c r="B2510" s="1149" t="s">
        <v>13070</v>
      </c>
      <c r="C2510" s="1149" t="s">
        <v>65</v>
      </c>
      <c r="D2510" s="1150" t="s">
        <v>10311</v>
      </c>
      <c r="E2510" s="1164">
        <v>3500</v>
      </c>
      <c r="F2510" s="1151">
        <v>42696170</v>
      </c>
      <c r="G2510" s="759" t="s">
        <v>10312</v>
      </c>
      <c r="H2510" s="1021" t="s">
        <v>5080</v>
      </c>
      <c r="I2510" s="1021"/>
      <c r="J2510" s="1150" t="s">
        <v>4474</v>
      </c>
      <c r="K2510" s="1152">
        <v>4</v>
      </c>
      <c r="L2510" s="1151">
        <v>12</v>
      </c>
      <c r="M2510" s="1164">
        <v>42000</v>
      </c>
      <c r="N2510" s="1151">
        <v>1</v>
      </c>
      <c r="O2510" s="1152">
        <v>6</v>
      </c>
      <c r="P2510" s="1180">
        <v>21000</v>
      </c>
    </row>
    <row r="2511" spans="1:16" x14ac:dyDescent="0.2">
      <c r="A2511" s="1179" t="s">
        <v>10156</v>
      </c>
      <c r="B2511" s="1149" t="s">
        <v>13070</v>
      </c>
      <c r="C2511" s="1149" t="s">
        <v>65</v>
      </c>
      <c r="D2511" s="1150" t="s">
        <v>10313</v>
      </c>
      <c r="E2511" s="1164">
        <v>2000</v>
      </c>
      <c r="F2511" s="1151">
        <v>75073708</v>
      </c>
      <c r="G2511" s="759" t="s">
        <v>10314</v>
      </c>
      <c r="H2511" s="1021" t="s">
        <v>7233</v>
      </c>
      <c r="I2511" s="1021"/>
      <c r="J2511" s="1150" t="s">
        <v>7233</v>
      </c>
      <c r="K2511" s="1152">
        <v>3</v>
      </c>
      <c r="L2511" s="1151">
        <v>9</v>
      </c>
      <c r="M2511" s="1164">
        <v>18000</v>
      </c>
      <c r="N2511" s="1151"/>
      <c r="O2511" s="1152"/>
      <c r="P2511" s="1180"/>
    </row>
    <row r="2512" spans="1:16" x14ac:dyDescent="0.2">
      <c r="A2512" s="1179" t="s">
        <v>10156</v>
      </c>
      <c r="B2512" s="1149" t="s">
        <v>13070</v>
      </c>
      <c r="C2512" s="1149" t="s">
        <v>65</v>
      </c>
      <c r="D2512" s="1150" t="s">
        <v>5212</v>
      </c>
      <c r="E2512" s="1164">
        <v>5000</v>
      </c>
      <c r="F2512" s="1151">
        <v>71688606</v>
      </c>
      <c r="G2512" s="759" t="s">
        <v>10315</v>
      </c>
      <c r="H2512" s="1021" t="s">
        <v>10316</v>
      </c>
      <c r="I2512" s="1021" t="s">
        <v>4220</v>
      </c>
      <c r="J2512" s="1150" t="s">
        <v>4213</v>
      </c>
      <c r="K2512" s="1152">
        <v>5</v>
      </c>
      <c r="L2512" s="1151">
        <v>7</v>
      </c>
      <c r="M2512" s="1164">
        <v>35000</v>
      </c>
      <c r="N2512" s="1151"/>
      <c r="O2512" s="1152"/>
      <c r="P2512" s="1180"/>
    </row>
    <row r="2513" spans="1:16" ht="22.5" x14ac:dyDescent="0.2">
      <c r="A2513" s="1179" t="s">
        <v>10156</v>
      </c>
      <c r="B2513" s="1149" t="s">
        <v>13070</v>
      </c>
      <c r="C2513" s="1149" t="s">
        <v>65</v>
      </c>
      <c r="D2513" s="1150" t="s">
        <v>10317</v>
      </c>
      <c r="E2513" s="1164">
        <v>3500</v>
      </c>
      <c r="F2513" s="1151">
        <v>8890634</v>
      </c>
      <c r="G2513" s="759" t="s">
        <v>10318</v>
      </c>
      <c r="H2513" s="1021" t="s">
        <v>10319</v>
      </c>
      <c r="I2513" s="1021" t="s">
        <v>4274</v>
      </c>
      <c r="J2513" s="1150" t="s">
        <v>4213</v>
      </c>
      <c r="K2513" s="1152">
        <v>6</v>
      </c>
      <c r="L2513" s="1151">
        <v>12</v>
      </c>
      <c r="M2513" s="1164">
        <v>42000</v>
      </c>
      <c r="N2513" s="1151"/>
      <c r="O2513" s="1152"/>
      <c r="P2513" s="1180" t="s">
        <v>3530</v>
      </c>
    </row>
    <row r="2514" spans="1:16" ht="22.5" x14ac:dyDescent="0.2">
      <c r="A2514" s="1179" t="s">
        <v>10156</v>
      </c>
      <c r="B2514" s="1149" t="s">
        <v>13070</v>
      </c>
      <c r="C2514" s="1149" t="s">
        <v>65</v>
      </c>
      <c r="D2514" s="1150" t="s">
        <v>10320</v>
      </c>
      <c r="E2514" s="1164">
        <v>5000</v>
      </c>
      <c r="F2514" s="1151">
        <v>41502881</v>
      </c>
      <c r="G2514" s="759" t="s">
        <v>10321</v>
      </c>
      <c r="H2514" s="1021" t="s">
        <v>10322</v>
      </c>
      <c r="I2514" s="1021" t="s">
        <v>4220</v>
      </c>
      <c r="J2514" s="1150" t="s">
        <v>4213</v>
      </c>
      <c r="K2514" s="1152">
        <v>4</v>
      </c>
      <c r="L2514" s="1151">
        <v>12</v>
      </c>
      <c r="M2514" s="1164">
        <v>60000</v>
      </c>
      <c r="N2514" s="1151">
        <v>1</v>
      </c>
      <c r="O2514" s="1152">
        <v>6</v>
      </c>
      <c r="P2514" s="1180">
        <v>30000</v>
      </c>
    </row>
    <row r="2515" spans="1:16" ht="22.5" x14ac:dyDescent="0.2">
      <c r="A2515" s="1179" t="s">
        <v>10156</v>
      </c>
      <c r="B2515" s="1149" t="s">
        <v>13070</v>
      </c>
      <c r="C2515" s="1149" t="s">
        <v>65</v>
      </c>
      <c r="D2515" s="1150" t="s">
        <v>10235</v>
      </c>
      <c r="E2515" s="1164">
        <v>4100</v>
      </c>
      <c r="F2515" s="1151">
        <v>520578</v>
      </c>
      <c r="G2515" s="759" t="s">
        <v>10323</v>
      </c>
      <c r="H2515" s="1021" t="s">
        <v>10324</v>
      </c>
      <c r="I2515" s="1021" t="s">
        <v>4259</v>
      </c>
      <c r="J2515" s="1150" t="s">
        <v>4259</v>
      </c>
      <c r="K2515" s="1152">
        <v>3</v>
      </c>
      <c r="L2515" s="1151">
        <v>7</v>
      </c>
      <c r="M2515" s="1164">
        <v>28700</v>
      </c>
      <c r="N2515" s="1151"/>
      <c r="O2515" s="1152"/>
      <c r="P2515" s="1180"/>
    </row>
    <row r="2516" spans="1:16" ht="22.5" x14ac:dyDescent="0.2">
      <c r="A2516" s="1179" t="s">
        <v>10156</v>
      </c>
      <c r="B2516" s="1149" t="s">
        <v>13070</v>
      </c>
      <c r="C2516" s="1149" t="s">
        <v>65</v>
      </c>
      <c r="D2516" s="1150" t="s">
        <v>10325</v>
      </c>
      <c r="E2516" s="1164">
        <v>3000</v>
      </c>
      <c r="F2516" s="1151">
        <v>72528854</v>
      </c>
      <c r="G2516" s="759" t="s">
        <v>10326</v>
      </c>
      <c r="H2516" s="1021" t="s">
        <v>10327</v>
      </c>
      <c r="I2516" s="1021" t="s">
        <v>4274</v>
      </c>
      <c r="J2516" s="1150" t="s">
        <v>4213</v>
      </c>
      <c r="K2516" s="1152">
        <v>4</v>
      </c>
      <c r="L2516" s="1151">
        <v>12</v>
      </c>
      <c r="M2516" s="1164">
        <v>36000</v>
      </c>
      <c r="N2516" s="1151">
        <v>1</v>
      </c>
      <c r="O2516" s="1152">
        <v>6</v>
      </c>
      <c r="P2516" s="1180">
        <v>18000</v>
      </c>
    </row>
    <row r="2517" spans="1:16" ht="22.5" x14ac:dyDescent="0.2">
      <c r="A2517" s="1179" t="s">
        <v>10156</v>
      </c>
      <c r="B2517" s="1149" t="s">
        <v>13070</v>
      </c>
      <c r="C2517" s="1149" t="s">
        <v>65</v>
      </c>
      <c r="D2517" s="1150" t="s">
        <v>10328</v>
      </c>
      <c r="E2517" s="1164">
        <v>4200</v>
      </c>
      <c r="F2517" s="1151">
        <v>61598519</v>
      </c>
      <c r="G2517" s="759" t="s">
        <v>10329</v>
      </c>
      <c r="H2517" s="1021" t="s">
        <v>4866</v>
      </c>
      <c r="I2517" s="1021" t="s">
        <v>4274</v>
      </c>
      <c r="J2517" s="1150" t="s">
        <v>4213</v>
      </c>
      <c r="K2517" s="1152">
        <v>7</v>
      </c>
      <c r="L2517" s="1151">
        <v>12</v>
      </c>
      <c r="M2517" s="1164">
        <v>50400</v>
      </c>
      <c r="N2517" s="1151">
        <v>1</v>
      </c>
      <c r="O2517" s="1152">
        <v>6</v>
      </c>
      <c r="P2517" s="1180">
        <v>25200</v>
      </c>
    </row>
    <row r="2518" spans="1:16" ht="22.5" x14ac:dyDescent="0.2">
      <c r="A2518" s="1179" t="s">
        <v>10156</v>
      </c>
      <c r="B2518" s="1149" t="s">
        <v>13070</v>
      </c>
      <c r="C2518" s="1149" t="s">
        <v>65</v>
      </c>
      <c r="D2518" s="1150" t="s">
        <v>10330</v>
      </c>
      <c r="E2518" s="1164">
        <v>8000</v>
      </c>
      <c r="F2518" s="1151">
        <v>6750265</v>
      </c>
      <c r="G2518" s="759" t="s">
        <v>10331</v>
      </c>
      <c r="H2518" s="1021" t="s">
        <v>10332</v>
      </c>
      <c r="I2518" s="1021" t="s">
        <v>4220</v>
      </c>
      <c r="J2518" s="1150" t="s">
        <v>4213</v>
      </c>
      <c r="K2518" s="1152">
        <v>4</v>
      </c>
      <c r="L2518" s="1151">
        <v>12</v>
      </c>
      <c r="M2518" s="1164">
        <v>95542</v>
      </c>
      <c r="N2518" s="1151"/>
      <c r="O2518" s="1152"/>
      <c r="P2518" s="1180" t="s">
        <v>3530</v>
      </c>
    </row>
    <row r="2519" spans="1:16" ht="22.5" x14ac:dyDescent="0.2">
      <c r="A2519" s="1179" t="s">
        <v>10156</v>
      </c>
      <c r="B2519" s="1149" t="s">
        <v>13070</v>
      </c>
      <c r="C2519" s="1149" t="s">
        <v>65</v>
      </c>
      <c r="D2519" s="1150" t="s">
        <v>10333</v>
      </c>
      <c r="E2519" s="1164">
        <v>7000</v>
      </c>
      <c r="F2519" s="1151">
        <v>15610958</v>
      </c>
      <c r="G2519" s="759" t="s">
        <v>10334</v>
      </c>
      <c r="H2519" s="1021" t="s">
        <v>10332</v>
      </c>
      <c r="I2519" s="1021" t="s">
        <v>4220</v>
      </c>
      <c r="J2519" s="1150" t="s">
        <v>4213</v>
      </c>
      <c r="K2519" s="1152">
        <v>4</v>
      </c>
      <c r="L2519" s="1151">
        <v>12</v>
      </c>
      <c r="M2519" s="1164">
        <v>84000</v>
      </c>
      <c r="N2519" s="1151">
        <v>1</v>
      </c>
      <c r="O2519" s="1152">
        <v>6</v>
      </c>
      <c r="P2519" s="1180">
        <v>42000</v>
      </c>
    </row>
    <row r="2520" spans="1:16" ht="22.5" x14ac:dyDescent="0.2">
      <c r="A2520" s="1179" t="s">
        <v>10156</v>
      </c>
      <c r="B2520" s="1149" t="s">
        <v>13070</v>
      </c>
      <c r="C2520" s="1149" t="s">
        <v>65</v>
      </c>
      <c r="D2520" s="1150" t="s">
        <v>10243</v>
      </c>
      <c r="E2520" s="1164">
        <v>15000</v>
      </c>
      <c r="F2520" s="1151">
        <v>44565380</v>
      </c>
      <c r="G2520" s="759" t="s">
        <v>5549</v>
      </c>
      <c r="H2520" s="1021" t="s">
        <v>10335</v>
      </c>
      <c r="I2520" s="1021" t="s">
        <v>4220</v>
      </c>
      <c r="J2520" s="1150" t="s">
        <v>4213</v>
      </c>
      <c r="K2520" s="1152">
        <v>1</v>
      </c>
      <c r="L2520" s="1151">
        <v>2</v>
      </c>
      <c r="M2520" s="1164">
        <v>18000</v>
      </c>
      <c r="N2520" s="1151">
        <v>1</v>
      </c>
      <c r="O2520" s="1152">
        <v>6</v>
      </c>
      <c r="P2520" s="1180">
        <v>90000</v>
      </c>
    </row>
    <row r="2521" spans="1:16" x14ac:dyDescent="0.2">
      <c r="A2521" s="1179" t="s">
        <v>10156</v>
      </c>
      <c r="B2521" s="1149" t="s">
        <v>13070</v>
      </c>
      <c r="C2521" s="1149" t="s">
        <v>65</v>
      </c>
      <c r="D2521" s="1150" t="s">
        <v>10313</v>
      </c>
      <c r="E2521" s="1164">
        <v>2000</v>
      </c>
      <c r="F2521" s="1151">
        <v>45371250</v>
      </c>
      <c r="G2521" s="759" t="s">
        <v>10336</v>
      </c>
      <c r="H2521" s="1021" t="s">
        <v>7233</v>
      </c>
      <c r="I2521" s="1021"/>
      <c r="J2521" s="1150" t="s">
        <v>7233</v>
      </c>
      <c r="K2521" s="1152">
        <v>4</v>
      </c>
      <c r="L2521" s="1151">
        <v>12</v>
      </c>
      <c r="M2521" s="1164">
        <v>24000</v>
      </c>
      <c r="N2521" s="1151">
        <v>1</v>
      </c>
      <c r="O2521" s="1152">
        <v>6</v>
      </c>
      <c r="P2521" s="1180">
        <v>12000</v>
      </c>
    </row>
    <row r="2522" spans="1:16" x14ac:dyDescent="0.2">
      <c r="A2522" s="1179" t="s">
        <v>10156</v>
      </c>
      <c r="B2522" s="1149" t="s">
        <v>13070</v>
      </c>
      <c r="C2522" s="1149" t="s">
        <v>65</v>
      </c>
      <c r="D2522" s="1150" t="s">
        <v>10337</v>
      </c>
      <c r="E2522" s="1164">
        <v>5000</v>
      </c>
      <c r="F2522" s="1151">
        <v>10763845</v>
      </c>
      <c r="G2522" s="759" t="s">
        <v>10338</v>
      </c>
      <c r="H2522" s="1021" t="s">
        <v>10160</v>
      </c>
      <c r="I2522" s="1021" t="s">
        <v>6022</v>
      </c>
      <c r="J2522" s="1150" t="s">
        <v>4259</v>
      </c>
      <c r="K2522" s="1152">
        <v>4</v>
      </c>
      <c r="L2522" s="1151">
        <v>12</v>
      </c>
      <c r="M2522" s="1164">
        <v>60000</v>
      </c>
      <c r="N2522" s="1151">
        <v>1</v>
      </c>
      <c r="O2522" s="1152">
        <v>6</v>
      </c>
      <c r="P2522" s="1180">
        <v>30000</v>
      </c>
    </row>
    <row r="2523" spans="1:16" x14ac:dyDescent="0.2">
      <c r="A2523" s="1179" t="s">
        <v>10156</v>
      </c>
      <c r="B2523" s="1149" t="s">
        <v>13070</v>
      </c>
      <c r="C2523" s="1149" t="s">
        <v>65</v>
      </c>
      <c r="D2523" s="1150" t="s">
        <v>10339</v>
      </c>
      <c r="E2523" s="1164">
        <v>7000</v>
      </c>
      <c r="F2523" s="1151">
        <v>25773356</v>
      </c>
      <c r="G2523" s="759" t="s">
        <v>10340</v>
      </c>
      <c r="H2523" s="1021" t="s">
        <v>10341</v>
      </c>
      <c r="I2523" s="1021" t="s">
        <v>4287</v>
      </c>
      <c r="J2523" s="1150" t="s">
        <v>4213</v>
      </c>
      <c r="K2523" s="1152">
        <v>4</v>
      </c>
      <c r="L2523" s="1151">
        <v>12</v>
      </c>
      <c r="M2523" s="1164">
        <v>84000</v>
      </c>
      <c r="N2523" s="1151">
        <v>1</v>
      </c>
      <c r="O2523" s="1152">
        <v>6</v>
      </c>
      <c r="P2523" s="1180">
        <v>42000</v>
      </c>
    </row>
    <row r="2524" spans="1:16" ht="22.5" x14ac:dyDescent="0.2">
      <c r="A2524" s="1179" t="s">
        <v>10156</v>
      </c>
      <c r="B2524" s="1149" t="s">
        <v>13070</v>
      </c>
      <c r="C2524" s="1149" t="s">
        <v>65</v>
      </c>
      <c r="D2524" s="1150" t="s">
        <v>10342</v>
      </c>
      <c r="E2524" s="1164">
        <v>7000</v>
      </c>
      <c r="F2524" s="1151">
        <v>25632549</v>
      </c>
      <c r="G2524" s="759" t="s">
        <v>10343</v>
      </c>
      <c r="H2524" s="1021" t="s">
        <v>10332</v>
      </c>
      <c r="I2524" s="1021" t="s">
        <v>4220</v>
      </c>
      <c r="J2524" s="1150" t="s">
        <v>4213</v>
      </c>
      <c r="K2524" s="1152">
        <v>4</v>
      </c>
      <c r="L2524" s="1151">
        <v>12</v>
      </c>
      <c r="M2524" s="1164">
        <v>84000</v>
      </c>
      <c r="N2524" s="1151">
        <v>1</v>
      </c>
      <c r="O2524" s="1152">
        <v>6</v>
      </c>
      <c r="P2524" s="1180">
        <v>42000</v>
      </c>
    </row>
    <row r="2525" spans="1:16" x14ac:dyDescent="0.2">
      <c r="A2525" s="1179" t="s">
        <v>10156</v>
      </c>
      <c r="B2525" s="1149" t="s">
        <v>13070</v>
      </c>
      <c r="C2525" s="1149" t="s">
        <v>65</v>
      </c>
      <c r="D2525" s="1150" t="s">
        <v>10344</v>
      </c>
      <c r="E2525" s="1164">
        <v>3000</v>
      </c>
      <c r="F2525" s="1151">
        <v>43128544</v>
      </c>
      <c r="G2525" s="759" t="s">
        <v>10345</v>
      </c>
      <c r="H2525" s="1021" t="s">
        <v>10344</v>
      </c>
      <c r="I2525" s="1021"/>
      <c r="J2525" s="1150" t="s">
        <v>10344</v>
      </c>
      <c r="K2525" s="1152">
        <v>4</v>
      </c>
      <c r="L2525" s="1151">
        <v>12</v>
      </c>
      <c r="M2525" s="1164">
        <v>36000</v>
      </c>
      <c r="N2525" s="1151">
        <v>1</v>
      </c>
      <c r="O2525" s="1152">
        <v>6</v>
      </c>
      <c r="P2525" s="1180">
        <v>18000</v>
      </c>
    </row>
    <row r="2526" spans="1:16" ht="22.5" x14ac:dyDescent="0.2">
      <c r="A2526" s="1179" t="s">
        <v>10156</v>
      </c>
      <c r="B2526" s="1149" t="s">
        <v>13070</v>
      </c>
      <c r="C2526" s="1149" t="s">
        <v>65</v>
      </c>
      <c r="D2526" s="1150" t="s">
        <v>10182</v>
      </c>
      <c r="E2526" s="1164">
        <v>2400</v>
      </c>
      <c r="F2526" s="1151">
        <v>8685556</v>
      </c>
      <c r="G2526" s="759" t="s">
        <v>10346</v>
      </c>
      <c r="H2526" s="1021" t="s">
        <v>10184</v>
      </c>
      <c r="I2526" s="1021"/>
      <c r="J2526" s="1150" t="s">
        <v>4259</v>
      </c>
      <c r="K2526" s="1152">
        <v>4</v>
      </c>
      <c r="L2526" s="1151">
        <v>12</v>
      </c>
      <c r="M2526" s="1164">
        <v>28800</v>
      </c>
      <c r="N2526" s="1151">
        <v>1</v>
      </c>
      <c r="O2526" s="1152">
        <v>6</v>
      </c>
      <c r="P2526" s="1180">
        <v>14400</v>
      </c>
    </row>
    <row r="2527" spans="1:16" x14ac:dyDescent="0.2">
      <c r="A2527" s="1179" t="s">
        <v>10156</v>
      </c>
      <c r="B2527" s="1149" t="s">
        <v>13070</v>
      </c>
      <c r="C2527" s="1149" t="s">
        <v>65</v>
      </c>
      <c r="D2527" s="1150" t="s">
        <v>10347</v>
      </c>
      <c r="E2527" s="1164">
        <v>5000</v>
      </c>
      <c r="F2527" s="1151">
        <v>43019120</v>
      </c>
      <c r="G2527" s="759" t="s">
        <v>10348</v>
      </c>
      <c r="H2527" s="1021" t="s">
        <v>10277</v>
      </c>
      <c r="I2527" s="1021" t="s">
        <v>4220</v>
      </c>
      <c r="J2527" s="1150" t="s">
        <v>4213</v>
      </c>
      <c r="K2527" s="1152">
        <v>5</v>
      </c>
      <c r="L2527" s="1151">
        <v>12</v>
      </c>
      <c r="M2527" s="1164">
        <v>60000</v>
      </c>
      <c r="N2527" s="1151">
        <v>1</v>
      </c>
      <c r="O2527" s="1152">
        <v>6</v>
      </c>
      <c r="P2527" s="1180">
        <v>30000</v>
      </c>
    </row>
    <row r="2528" spans="1:16" x14ac:dyDescent="0.2">
      <c r="A2528" s="1179" t="s">
        <v>10156</v>
      </c>
      <c r="B2528" s="1149" t="s">
        <v>13070</v>
      </c>
      <c r="C2528" s="1149" t="s">
        <v>65</v>
      </c>
      <c r="D2528" s="1150" t="s">
        <v>10349</v>
      </c>
      <c r="E2528" s="1164">
        <v>6000</v>
      </c>
      <c r="F2528" s="1151">
        <v>8878589</v>
      </c>
      <c r="G2528" s="759" t="s">
        <v>10350</v>
      </c>
      <c r="H2528" s="1021" t="s">
        <v>10351</v>
      </c>
      <c r="I2528" s="1021" t="s">
        <v>4220</v>
      </c>
      <c r="J2528" s="1150" t="s">
        <v>4213</v>
      </c>
      <c r="K2528" s="1152">
        <v>4</v>
      </c>
      <c r="L2528" s="1151">
        <v>12</v>
      </c>
      <c r="M2528" s="1164">
        <v>72000</v>
      </c>
      <c r="N2528" s="1151">
        <v>1</v>
      </c>
      <c r="O2528" s="1152">
        <v>6</v>
      </c>
      <c r="P2528" s="1180">
        <v>36000</v>
      </c>
    </row>
    <row r="2529" spans="1:16" x14ac:dyDescent="0.2">
      <c r="A2529" s="1179" t="s">
        <v>10156</v>
      </c>
      <c r="B2529" s="1149" t="s">
        <v>13070</v>
      </c>
      <c r="C2529" s="1149" t="s">
        <v>65</v>
      </c>
      <c r="D2529" s="1150" t="s">
        <v>4554</v>
      </c>
      <c r="E2529" s="1164">
        <v>2200</v>
      </c>
      <c r="F2529" s="1151">
        <v>41720973</v>
      </c>
      <c r="G2529" s="759" t="s">
        <v>10352</v>
      </c>
      <c r="H2529" s="1021" t="s">
        <v>10353</v>
      </c>
      <c r="I2529" s="1021" t="s">
        <v>6022</v>
      </c>
      <c r="J2529" s="1150" t="s">
        <v>4259</v>
      </c>
      <c r="K2529" s="1152">
        <v>5</v>
      </c>
      <c r="L2529" s="1151">
        <v>12</v>
      </c>
      <c r="M2529" s="1164">
        <v>26400</v>
      </c>
      <c r="N2529" s="1151">
        <v>1</v>
      </c>
      <c r="O2529" s="1152">
        <v>6</v>
      </c>
      <c r="P2529" s="1180">
        <v>13200</v>
      </c>
    </row>
    <row r="2530" spans="1:16" ht="22.5" x14ac:dyDescent="0.2">
      <c r="A2530" s="1179" t="s">
        <v>10156</v>
      </c>
      <c r="B2530" s="1149" t="s">
        <v>13070</v>
      </c>
      <c r="C2530" s="1149" t="s">
        <v>65</v>
      </c>
      <c r="D2530" s="1150" t="s">
        <v>10182</v>
      </c>
      <c r="E2530" s="1164">
        <v>2400</v>
      </c>
      <c r="F2530" s="1151">
        <v>16805432</v>
      </c>
      <c r="G2530" s="759" t="s">
        <v>10354</v>
      </c>
      <c r="H2530" s="1021" t="s">
        <v>10184</v>
      </c>
      <c r="I2530" s="1021"/>
      <c r="J2530" s="1150" t="s">
        <v>4259</v>
      </c>
      <c r="K2530" s="1152">
        <v>4</v>
      </c>
      <c r="L2530" s="1151">
        <v>12</v>
      </c>
      <c r="M2530" s="1164">
        <v>28800</v>
      </c>
      <c r="N2530" s="1151">
        <v>3</v>
      </c>
      <c r="O2530" s="1152">
        <v>6</v>
      </c>
      <c r="P2530" s="1180">
        <v>14400</v>
      </c>
    </row>
    <row r="2531" spans="1:16" x14ac:dyDescent="0.2">
      <c r="A2531" s="1179" t="s">
        <v>10156</v>
      </c>
      <c r="B2531" s="1149" t="s">
        <v>13070</v>
      </c>
      <c r="C2531" s="1149" t="s">
        <v>65</v>
      </c>
      <c r="D2531" s="1150" t="s">
        <v>4407</v>
      </c>
      <c r="E2531" s="1164">
        <v>8500</v>
      </c>
      <c r="F2531" s="1151">
        <v>7502426</v>
      </c>
      <c r="G2531" s="759" t="s">
        <v>10355</v>
      </c>
      <c r="H2531" s="1021" t="s">
        <v>4243</v>
      </c>
      <c r="I2531" s="1021" t="s">
        <v>4220</v>
      </c>
      <c r="J2531" s="1150" t="s">
        <v>4213</v>
      </c>
      <c r="K2531" s="1152">
        <v>4</v>
      </c>
      <c r="L2531" s="1151">
        <v>12</v>
      </c>
      <c r="M2531" s="1164">
        <v>102000</v>
      </c>
      <c r="N2531" s="1151">
        <v>1</v>
      </c>
      <c r="O2531" s="1152">
        <v>6</v>
      </c>
      <c r="P2531" s="1180">
        <v>51000</v>
      </c>
    </row>
    <row r="2532" spans="1:16" ht="22.5" x14ac:dyDescent="0.2">
      <c r="A2532" s="1179" t="s">
        <v>10156</v>
      </c>
      <c r="B2532" s="1149" t="s">
        <v>13070</v>
      </c>
      <c r="C2532" s="1149" t="s">
        <v>65</v>
      </c>
      <c r="D2532" s="1150" t="s">
        <v>10356</v>
      </c>
      <c r="E2532" s="1164">
        <v>6000</v>
      </c>
      <c r="F2532" s="1151">
        <v>44207852</v>
      </c>
      <c r="G2532" s="759" t="s">
        <v>10357</v>
      </c>
      <c r="H2532" s="1021" t="s">
        <v>10186</v>
      </c>
      <c r="I2532" s="1021" t="s">
        <v>4274</v>
      </c>
      <c r="J2532" s="1150" t="s">
        <v>4213</v>
      </c>
      <c r="K2532" s="1152">
        <v>4</v>
      </c>
      <c r="L2532" s="1151">
        <v>12</v>
      </c>
      <c r="M2532" s="1164">
        <v>72000</v>
      </c>
      <c r="N2532" s="1151">
        <v>1</v>
      </c>
      <c r="O2532" s="1152">
        <v>6</v>
      </c>
      <c r="P2532" s="1180">
        <v>36000</v>
      </c>
    </row>
    <row r="2533" spans="1:16" x14ac:dyDescent="0.2">
      <c r="A2533" s="1179" t="s">
        <v>10156</v>
      </c>
      <c r="B2533" s="1149" t="s">
        <v>13070</v>
      </c>
      <c r="C2533" s="1149" t="s">
        <v>65</v>
      </c>
      <c r="D2533" s="1150" t="s">
        <v>10358</v>
      </c>
      <c r="E2533" s="1164">
        <v>8000</v>
      </c>
      <c r="F2533" s="1151">
        <v>10634465</v>
      </c>
      <c r="G2533" s="759" t="s">
        <v>10359</v>
      </c>
      <c r="H2533" s="1021" t="s">
        <v>4253</v>
      </c>
      <c r="I2533" s="1021" t="s">
        <v>6022</v>
      </c>
      <c r="J2533" s="1150" t="s">
        <v>4259</v>
      </c>
      <c r="K2533" s="1152">
        <v>1</v>
      </c>
      <c r="L2533" s="1151">
        <v>6</v>
      </c>
      <c r="M2533" s="1164">
        <v>68000</v>
      </c>
      <c r="N2533" s="1151"/>
      <c r="O2533" s="1152"/>
      <c r="P2533" s="1180"/>
    </row>
    <row r="2534" spans="1:16" x14ac:dyDescent="0.2">
      <c r="A2534" s="1179" t="s">
        <v>10156</v>
      </c>
      <c r="B2534" s="1149" t="s">
        <v>13070</v>
      </c>
      <c r="C2534" s="1149" t="s">
        <v>65</v>
      </c>
      <c r="D2534" s="1150" t="s">
        <v>4839</v>
      </c>
      <c r="E2534" s="1164">
        <v>3300</v>
      </c>
      <c r="F2534" s="1151">
        <v>41828228</v>
      </c>
      <c r="G2534" s="759" t="s">
        <v>10360</v>
      </c>
      <c r="H2534" s="1021" t="s">
        <v>10216</v>
      </c>
      <c r="I2534" s="1021" t="s">
        <v>6022</v>
      </c>
      <c r="J2534" s="1150" t="s">
        <v>4259</v>
      </c>
      <c r="K2534" s="1152">
        <v>4</v>
      </c>
      <c r="L2534" s="1151">
        <v>12</v>
      </c>
      <c r="M2534" s="1164">
        <v>39600</v>
      </c>
      <c r="N2534" s="1151">
        <v>1</v>
      </c>
      <c r="O2534" s="1152">
        <v>6</v>
      </c>
      <c r="P2534" s="1180">
        <v>19800</v>
      </c>
    </row>
    <row r="2535" spans="1:16" x14ac:dyDescent="0.2">
      <c r="A2535" s="1179" t="s">
        <v>10156</v>
      </c>
      <c r="B2535" s="1149" t="s">
        <v>13070</v>
      </c>
      <c r="C2535" s="1149" t="s">
        <v>65</v>
      </c>
      <c r="D2535" s="1150" t="s">
        <v>4839</v>
      </c>
      <c r="E2535" s="1164">
        <v>7000</v>
      </c>
      <c r="F2535" s="1151">
        <v>7267270</v>
      </c>
      <c r="G2535" s="759" t="s">
        <v>10361</v>
      </c>
      <c r="H2535" s="1021" t="s">
        <v>10216</v>
      </c>
      <c r="I2535" s="1021" t="s">
        <v>4259</v>
      </c>
      <c r="J2535" s="1150" t="s">
        <v>4259</v>
      </c>
      <c r="K2535" s="1152">
        <v>2</v>
      </c>
      <c r="L2535" s="1151">
        <v>5</v>
      </c>
      <c r="M2535" s="1164">
        <v>32333.33</v>
      </c>
      <c r="N2535" s="1151"/>
      <c r="O2535" s="1152"/>
      <c r="P2535" s="1180"/>
    </row>
    <row r="2536" spans="1:16" x14ac:dyDescent="0.2">
      <c r="A2536" s="1179" t="s">
        <v>10156</v>
      </c>
      <c r="B2536" s="1149" t="s">
        <v>13070</v>
      </c>
      <c r="C2536" s="1149" t="s">
        <v>65</v>
      </c>
      <c r="D2536" s="1150" t="s">
        <v>10362</v>
      </c>
      <c r="E2536" s="1164">
        <v>3000</v>
      </c>
      <c r="F2536" s="1151">
        <v>45277521</v>
      </c>
      <c r="G2536" s="759" t="s">
        <v>10363</v>
      </c>
      <c r="H2536" s="1021" t="s">
        <v>4635</v>
      </c>
      <c r="I2536" s="1021" t="s">
        <v>4220</v>
      </c>
      <c r="J2536" s="1150" t="s">
        <v>4213</v>
      </c>
      <c r="K2536" s="1152">
        <v>6</v>
      </c>
      <c r="L2536" s="1151">
        <v>12</v>
      </c>
      <c r="M2536" s="1164">
        <v>36000</v>
      </c>
      <c r="N2536" s="1151">
        <v>1</v>
      </c>
      <c r="O2536" s="1152">
        <v>6</v>
      </c>
      <c r="P2536" s="1180">
        <v>18000</v>
      </c>
    </row>
    <row r="2537" spans="1:16" x14ac:dyDescent="0.2">
      <c r="A2537" s="1179" t="s">
        <v>10156</v>
      </c>
      <c r="B2537" s="1149" t="s">
        <v>13070</v>
      </c>
      <c r="C2537" s="1149" t="s">
        <v>65</v>
      </c>
      <c r="D2537" s="1150" t="s">
        <v>10364</v>
      </c>
      <c r="E2537" s="1164">
        <v>4500</v>
      </c>
      <c r="F2537" s="1151">
        <v>8092036</v>
      </c>
      <c r="G2537" s="759" t="s">
        <v>10365</v>
      </c>
      <c r="H2537" s="1021" t="s">
        <v>10351</v>
      </c>
      <c r="I2537" s="1021" t="s">
        <v>4220</v>
      </c>
      <c r="J2537" s="1150" t="s">
        <v>4213</v>
      </c>
      <c r="K2537" s="1152">
        <v>3</v>
      </c>
      <c r="L2537" s="1151">
        <v>7</v>
      </c>
      <c r="M2537" s="1164">
        <v>31500</v>
      </c>
      <c r="N2537" s="1151"/>
      <c r="O2537" s="1152"/>
      <c r="P2537" s="1180"/>
    </row>
    <row r="2538" spans="1:16" ht="22.5" x14ac:dyDescent="0.2">
      <c r="A2538" s="1179" t="s">
        <v>10156</v>
      </c>
      <c r="B2538" s="1149" t="s">
        <v>13070</v>
      </c>
      <c r="C2538" s="1149" t="s">
        <v>65</v>
      </c>
      <c r="D2538" s="1150" t="s">
        <v>10366</v>
      </c>
      <c r="E2538" s="1164">
        <v>8000</v>
      </c>
      <c r="F2538" s="1151">
        <v>447480</v>
      </c>
      <c r="G2538" s="759" t="s">
        <v>10367</v>
      </c>
      <c r="H2538" s="1021" t="s">
        <v>10332</v>
      </c>
      <c r="I2538" s="1021" t="s">
        <v>4220</v>
      </c>
      <c r="J2538" s="1150" t="s">
        <v>4213</v>
      </c>
      <c r="K2538" s="1152">
        <v>4</v>
      </c>
      <c r="L2538" s="1151">
        <v>12</v>
      </c>
      <c r="M2538" s="1164">
        <v>96000</v>
      </c>
      <c r="N2538" s="1151">
        <v>1</v>
      </c>
      <c r="O2538" s="1152">
        <v>6</v>
      </c>
      <c r="P2538" s="1180">
        <v>48000</v>
      </c>
    </row>
    <row r="2539" spans="1:16" x14ac:dyDescent="0.2">
      <c r="A2539" s="1179" t="s">
        <v>10156</v>
      </c>
      <c r="B2539" s="1149" t="s">
        <v>13070</v>
      </c>
      <c r="C2539" s="1149" t="s">
        <v>65</v>
      </c>
      <c r="D2539" s="1150" t="s">
        <v>5212</v>
      </c>
      <c r="E2539" s="1164">
        <v>5000</v>
      </c>
      <c r="F2539" s="1151">
        <v>47833087</v>
      </c>
      <c r="G2539" s="759" t="s">
        <v>10368</v>
      </c>
      <c r="H2539" s="1021" t="s">
        <v>5386</v>
      </c>
      <c r="I2539" s="1021" t="s">
        <v>4274</v>
      </c>
      <c r="J2539" s="1150" t="s">
        <v>4213</v>
      </c>
      <c r="K2539" s="1152">
        <v>6</v>
      </c>
      <c r="L2539" s="1151">
        <v>12</v>
      </c>
      <c r="M2539" s="1164">
        <v>60000</v>
      </c>
      <c r="N2539" s="1151">
        <v>1</v>
      </c>
      <c r="O2539" s="1152">
        <v>6</v>
      </c>
      <c r="P2539" s="1180">
        <v>30000</v>
      </c>
    </row>
    <row r="2540" spans="1:16" x14ac:dyDescent="0.2">
      <c r="A2540" s="1179" t="s">
        <v>10156</v>
      </c>
      <c r="B2540" s="1149" t="s">
        <v>13070</v>
      </c>
      <c r="C2540" s="1149" t="s">
        <v>65</v>
      </c>
      <c r="D2540" s="1150" t="s">
        <v>10369</v>
      </c>
      <c r="E2540" s="1164">
        <v>7500</v>
      </c>
      <c r="F2540" s="1151">
        <v>10140634</v>
      </c>
      <c r="G2540" s="759" t="s">
        <v>10370</v>
      </c>
      <c r="H2540" s="1021" t="s">
        <v>10160</v>
      </c>
      <c r="I2540" s="1021" t="s">
        <v>6022</v>
      </c>
      <c r="J2540" s="1150" t="s">
        <v>4259</v>
      </c>
      <c r="K2540" s="1152">
        <v>5</v>
      </c>
      <c r="L2540" s="1151">
        <v>12</v>
      </c>
      <c r="M2540" s="1164">
        <v>90000</v>
      </c>
      <c r="N2540" s="1151">
        <v>1</v>
      </c>
      <c r="O2540" s="1152">
        <v>6</v>
      </c>
      <c r="P2540" s="1180">
        <v>45000</v>
      </c>
    </row>
    <row r="2541" spans="1:16" x14ac:dyDescent="0.2">
      <c r="A2541" s="1179" t="s">
        <v>10156</v>
      </c>
      <c r="B2541" s="1149" t="s">
        <v>13070</v>
      </c>
      <c r="C2541" s="1149" t="s">
        <v>65</v>
      </c>
      <c r="D2541" s="1150" t="s">
        <v>5212</v>
      </c>
      <c r="E2541" s="1164">
        <v>4500</v>
      </c>
      <c r="F2541" s="1151">
        <v>40196201</v>
      </c>
      <c r="G2541" s="759" t="s">
        <v>10371</v>
      </c>
      <c r="H2541" s="1021" t="s">
        <v>10277</v>
      </c>
      <c r="I2541" s="1021" t="s">
        <v>4220</v>
      </c>
      <c r="J2541" s="1150" t="s">
        <v>4213</v>
      </c>
      <c r="K2541" s="1152">
        <v>4</v>
      </c>
      <c r="L2541" s="1151">
        <v>12</v>
      </c>
      <c r="M2541" s="1164">
        <v>54000</v>
      </c>
      <c r="N2541" s="1151">
        <v>1</v>
      </c>
      <c r="O2541" s="1152">
        <v>6</v>
      </c>
      <c r="P2541" s="1180">
        <v>27000</v>
      </c>
    </row>
    <row r="2542" spans="1:16" x14ac:dyDescent="0.2">
      <c r="A2542" s="1179" t="s">
        <v>10156</v>
      </c>
      <c r="B2542" s="1149" t="s">
        <v>13070</v>
      </c>
      <c r="C2542" s="1149" t="s">
        <v>65</v>
      </c>
      <c r="D2542" s="1150" t="s">
        <v>10372</v>
      </c>
      <c r="E2542" s="1164">
        <v>4100</v>
      </c>
      <c r="F2542" s="1151">
        <v>42378574</v>
      </c>
      <c r="G2542" s="759" t="s">
        <v>10373</v>
      </c>
      <c r="H2542" s="1021" t="s">
        <v>7233</v>
      </c>
      <c r="I2542" s="1021"/>
      <c r="J2542" s="1150" t="s">
        <v>7233</v>
      </c>
      <c r="K2542" s="1152">
        <v>4</v>
      </c>
      <c r="L2542" s="1151">
        <v>12</v>
      </c>
      <c r="M2542" s="1164">
        <v>49200</v>
      </c>
      <c r="N2542" s="1151">
        <v>1</v>
      </c>
      <c r="O2542" s="1152">
        <v>6</v>
      </c>
      <c r="P2542" s="1180">
        <v>24600</v>
      </c>
    </row>
    <row r="2543" spans="1:16" ht="22.5" x14ac:dyDescent="0.2">
      <c r="A2543" s="1179" t="s">
        <v>10156</v>
      </c>
      <c r="B2543" s="1149" t="s">
        <v>13070</v>
      </c>
      <c r="C2543" s="1149" t="s">
        <v>65</v>
      </c>
      <c r="D2543" s="1150" t="s">
        <v>5212</v>
      </c>
      <c r="E2543" s="1164">
        <v>4500</v>
      </c>
      <c r="F2543" s="1151">
        <v>43927592</v>
      </c>
      <c r="G2543" s="759" t="s">
        <v>10374</v>
      </c>
      <c r="H2543" s="1021" t="s">
        <v>4866</v>
      </c>
      <c r="I2543" s="1021" t="s">
        <v>4274</v>
      </c>
      <c r="J2543" s="1150" t="s">
        <v>4213</v>
      </c>
      <c r="K2543" s="1152">
        <v>3</v>
      </c>
      <c r="L2543" s="1151">
        <v>9</v>
      </c>
      <c r="M2543" s="1164">
        <v>38250</v>
      </c>
      <c r="N2543" s="1151"/>
      <c r="O2543" s="1152"/>
      <c r="P2543" s="1180"/>
    </row>
    <row r="2544" spans="1:16" ht="22.5" x14ac:dyDescent="0.2">
      <c r="A2544" s="1179" t="s">
        <v>10156</v>
      </c>
      <c r="B2544" s="1149" t="s">
        <v>13070</v>
      </c>
      <c r="C2544" s="1149" t="s">
        <v>65</v>
      </c>
      <c r="D2544" s="1150" t="s">
        <v>10375</v>
      </c>
      <c r="E2544" s="1164">
        <v>10000</v>
      </c>
      <c r="F2544" s="1151">
        <v>41516579</v>
      </c>
      <c r="G2544" s="759" t="s">
        <v>10376</v>
      </c>
      <c r="H2544" s="1021" t="s">
        <v>5567</v>
      </c>
      <c r="I2544" s="1021" t="s">
        <v>4220</v>
      </c>
      <c r="J2544" s="1150" t="s">
        <v>4213</v>
      </c>
      <c r="K2544" s="1152">
        <v>4</v>
      </c>
      <c r="L2544" s="1151">
        <v>12</v>
      </c>
      <c r="M2544" s="1164">
        <v>120000</v>
      </c>
      <c r="N2544" s="1151">
        <v>1</v>
      </c>
      <c r="O2544" s="1152">
        <v>6</v>
      </c>
      <c r="P2544" s="1180">
        <v>60000</v>
      </c>
    </row>
    <row r="2545" spans="1:16" ht="22.5" x14ac:dyDescent="0.2">
      <c r="A2545" s="1179" t="s">
        <v>10156</v>
      </c>
      <c r="B2545" s="1149" t="s">
        <v>13070</v>
      </c>
      <c r="C2545" s="1149" t="s">
        <v>65</v>
      </c>
      <c r="D2545" s="1150" t="s">
        <v>5212</v>
      </c>
      <c r="E2545" s="1164">
        <v>4500</v>
      </c>
      <c r="F2545" s="1151">
        <v>44772459</v>
      </c>
      <c r="G2545" s="759" t="s">
        <v>10377</v>
      </c>
      <c r="H2545" s="1021" t="s">
        <v>10378</v>
      </c>
      <c r="I2545" s="1021" t="s">
        <v>6022</v>
      </c>
      <c r="J2545" s="1150" t="s">
        <v>4259</v>
      </c>
      <c r="K2545" s="1152">
        <v>3</v>
      </c>
      <c r="L2545" s="1151">
        <v>7</v>
      </c>
      <c r="M2545" s="1164">
        <v>31500</v>
      </c>
      <c r="N2545" s="1151"/>
      <c r="O2545" s="1152"/>
      <c r="P2545" s="1180"/>
    </row>
    <row r="2546" spans="1:16" x14ac:dyDescent="0.2">
      <c r="A2546" s="1179" t="s">
        <v>10156</v>
      </c>
      <c r="B2546" s="1149" t="s">
        <v>13070</v>
      </c>
      <c r="C2546" s="1149" t="s">
        <v>65</v>
      </c>
      <c r="D2546" s="1150" t="s">
        <v>5212</v>
      </c>
      <c r="E2546" s="1164">
        <v>2800</v>
      </c>
      <c r="F2546" s="1151">
        <v>42620236</v>
      </c>
      <c r="G2546" s="759" t="s">
        <v>10379</v>
      </c>
      <c r="H2546" s="1021" t="s">
        <v>7233</v>
      </c>
      <c r="I2546" s="1021"/>
      <c r="J2546" s="1150" t="s">
        <v>7233</v>
      </c>
      <c r="K2546" s="1152">
        <v>4</v>
      </c>
      <c r="L2546" s="1151">
        <v>12</v>
      </c>
      <c r="M2546" s="1164">
        <v>33600</v>
      </c>
      <c r="N2546" s="1151">
        <v>1</v>
      </c>
      <c r="O2546" s="1152">
        <v>6</v>
      </c>
      <c r="P2546" s="1180">
        <v>16800</v>
      </c>
    </row>
    <row r="2547" spans="1:16" ht="45" x14ac:dyDescent="0.2">
      <c r="A2547" s="1179" t="s">
        <v>10156</v>
      </c>
      <c r="B2547" s="1149" t="s">
        <v>13070</v>
      </c>
      <c r="C2547" s="1149" t="s">
        <v>65</v>
      </c>
      <c r="D2547" s="1150" t="s">
        <v>10380</v>
      </c>
      <c r="E2547" s="1164">
        <v>4000</v>
      </c>
      <c r="F2547" s="1151">
        <v>40753912</v>
      </c>
      <c r="G2547" s="759" t="s">
        <v>10381</v>
      </c>
      <c r="H2547" s="1021" t="s">
        <v>10382</v>
      </c>
      <c r="I2547" s="1021" t="s">
        <v>4274</v>
      </c>
      <c r="J2547" s="1150" t="s">
        <v>4213</v>
      </c>
      <c r="K2547" s="1152">
        <v>4</v>
      </c>
      <c r="L2547" s="1151">
        <v>12</v>
      </c>
      <c r="M2547" s="1164">
        <v>48000</v>
      </c>
      <c r="N2547" s="1151">
        <v>1</v>
      </c>
      <c r="O2547" s="1152">
        <v>6</v>
      </c>
      <c r="P2547" s="1180">
        <v>24000</v>
      </c>
    </row>
    <row r="2548" spans="1:16" ht="22.5" x14ac:dyDescent="0.2">
      <c r="A2548" s="1179" t="s">
        <v>10156</v>
      </c>
      <c r="B2548" s="1149" t="s">
        <v>13070</v>
      </c>
      <c r="C2548" s="1149" t="s">
        <v>65</v>
      </c>
      <c r="D2548" s="1150" t="s">
        <v>10182</v>
      </c>
      <c r="E2548" s="1164">
        <v>2400</v>
      </c>
      <c r="F2548" s="1151">
        <v>9795573</v>
      </c>
      <c r="G2548" s="759" t="s">
        <v>10383</v>
      </c>
      <c r="H2548" s="1021" t="s">
        <v>10184</v>
      </c>
      <c r="I2548" s="1021"/>
      <c r="J2548" s="1150" t="s">
        <v>4259</v>
      </c>
      <c r="K2548" s="1152">
        <v>4</v>
      </c>
      <c r="L2548" s="1151">
        <v>12</v>
      </c>
      <c r="M2548" s="1164">
        <v>28800</v>
      </c>
      <c r="N2548" s="1151">
        <v>1</v>
      </c>
      <c r="O2548" s="1152">
        <v>6</v>
      </c>
      <c r="P2548" s="1180">
        <v>14400</v>
      </c>
    </row>
    <row r="2549" spans="1:16" ht="22.5" x14ac:dyDescent="0.2">
      <c r="A2549" s="1179" t="s">
        <v>10156</v>
      </c>
      <c r="B2549" s="1149" t="s">
        <v>13070</v>
      </c>
      <c r="C2549" s="1149" t="s">
        <v>65</v>
      </c>
      <c r="D2549" s="1150" t="s">
        <v>10182</v>
      </c>
      <c r="E2549" s="1164">
        <v>2400</v>
      </c>
      <c r="F2549" s="1151">
        <v>10154061</v>
      </c>
      <c r="G2549" s="759" t="s">
        <v>10384</v>
      </c>
      <c r="H2549" s="1021" t="s">
        <v>10184</v>
      </c>
      <c r="I2549" s="1021"/>
      <c r="J2549" s="1150" t="s">
        <v>4259</v>
      </c>
      <c r="K2549" s="1152">
        <v>4</v>
      </c>
      <c r="L2549" s="1151">
        <v>12</v>
      </c>
      <c r="M2549" s="1164">
        <v>28800</v>
      </c>
      <c r="N2549" s="1151">
        <v>1</v>
      </c>
      <c r="O2549" s="1152">
        <v>6</v>
      </c>
      <c r="P2549" s="1180">
        <v>14400</v>
      </c>
    </row>
    <row r="2550" spans="1:16" ht="22.5" x14ac:dyDescent="0.2">
      <c r="A2550" s="1179" t="s">
        <v>10156</v>
      </c>
      <c r="B2550" s="1149" t="s">
        <v>13070</v>
      </c>
      <c r="C2550" s="1149" t="s">
        <v>65</v>
      </c>
      <c r="D2550" s="1150" t="s">
        <v>10333</v>
      </c>
      <c r="E2550" s="1164">
        <v>7000</v>
      </c>
      <c r="F2550" s="1151">
        <v>8516711</v>
      </c>
      <c r="G2550" s="759" t="s">
        <v>10385</v>
      </c>
      <c r="H2550" s="1021" t="s">
        <v>10332</v>
      </c>
      <c r="I2550" s="1021" t="s">
        <v>4220</v>
      </c>
      <c r="J2550" s="1150" t="s">
        <v>4213</v>
      </c>
      <c r="K2550" s="1152">
        <v>4</v>
      </c>
      <c r="L2550" s="1151">
        <v>12</v>
      </c>
      <c r="M2550" s="1164">
        <v>84000</v>
      </c>
      <c r="N2550" s="1151">
        <v>1</v>
      </c>
      <c r="O2550" s="1152">
        <v>6</v>
      </c>
      <c r="P2550" s="1180">
        <v>42000</v>
      </c>
    </row>
    <row r="2551" spans="1:16" ht="22.5" x14ac:dyDescent="0.2">
      <c r="A2551" s="1179" t="s">
        <v>10156</v>
      </c>
      <c r="B2551" s="1149" t="s">
        <v>13070</v>
      </c>
      <c r="C2551" s="1149" t="s">
        <v>65</v>
      </c>
      <c r="D2551" s="1150" t="s">
        <v>10182</v>
      </c>
      <c r="E2551" s="1164">
        <v>2400</v>
      </c>
      <c r="F2551" s="1151">
        <v>46825906</v>
      </c>
      <c r="G2551" s="759" t="s">
        <v>10386</v>
      </c>
      <c r="H2551" s="1021" t="s">
        <v>10184</v>
      </c>
      <c r="I2551" s="1021"/>
      <c r="J2551" s="1150" t="s">
        <v>4259</v>
      </c>
      <c r="K2551" s="1152">
        <v>4</v>
      </c>
      <c r="L2551" s="1151">
        <v>12</v>
      </c>
      <c r="M2551" s="1164">
        <v>28800</v>
      </c>
      <c r="N2551" s="1151">
        <v>1</v>
      </c>
      <c r="O2551" s="1152">
        <v>6</v>
      </c>
      <c r="P2551" s="1180">
        <v>14400</v>
      </c>
    </row>
    <row r="2552" spans="1:16" ht="22.5" x14ac:dyDescent="0.2">
      <c r="A2552" s="1179" t="s">
        <v>10156</v>
      </c>
      <c r="B2552" s="1149" t="s">
        <v>13070</v>
      </c>
      <c r="C2552" s="1149" t="s">
        <v>65</v>
      </c>
      <c r="D2552" s="1150" t="s">
        <v>4495</v>
      </c>
      <c r="E2552" s="1164">
        <v>3500</v>
      </c>
      <c r="F2552" s="1151">
        <v>9386153</v>
      </c>
      <c r="G2552" s="759" t="s">
        <v>10387</v>
      </c>
      <c r="H2552" s="1021" t="s">
        <v>10202</v>
      </c>
      <c r="I2552" s="1021" t="s">
        <v>4259</v>
      </c>
      <c r="J2552" s="1150" t="s">
        <v>4259</v>
      </c>
      <c r="K2552" s="1152">
        <v>3</v>
      </c>
      <c r="L2552" s="1151">
        <v>7</v>
      </c>
      <c r="M2552" s="1164">
        <v>24500</v>
      </c>
      <c r="N2552" s="1151"/>
      <c r="O2552" s="1152"/>
      <c r="P2552" s="1180"/>
    </row>
    <row r="2553" spans="1:16" ht="22.5" x14ac:dyDescent="0.2">
      <c r="A2553" s="1179" t="s">
        <v>10156</v>
      </c>
      <c r="B2553" s="1149" t="s">
        <v>13070</v>
      </c>
      <c r="C2553" s="1149" t="s">
        <v>65</v>
      </c>
      <c r="D2553" s="1150" t="s">
        <v>10388</v>
      </c>
      <c r="E2553" s="1164">
        <v>3500</v>
      </c>
      <c r="F2553" s="1151">
        <v>70653250</v>
      </c>
      <c r="G2553" s="759" t="s">
        <v>10389</v>
      </c>
      <c r="H2553" s="1021" t="s">
        <v>4545</v>
      </c>
      <c r="I2553" s="1021" t="s">
        <v>4274</v>
      </c>
      <c r="J2553" s="1150" t="s">
        <v>4213</v>
      </c>
      <c r="K2553" s="1152">
        <v>4</v>
      </c>
      <c r="L2553" s="1151">
        <v>12</v>
      </c>
      <c r="M2553" s="1164">
        <v>42000</v>
      </c>
      <c r="N2553" s="1151">
        <v>1</v>
      </c>
      <c r="O2553" s="1152">
        <v>6</v>
      </c>
      <c r="P2553" s="1180">
        <v>21000</v>
      </c>
    </row>
    <row r="2554" spans="1:16" x14ac:dyDescent="0.2">
      <c r="A2554" s="1179" t="s">
        <v>10156</v>
      </c>
      <c r="B2554" s="1149" t="s">
        <v>13070</v>
      </c>
      <c r="C2554" s="1149" t="s">
        <v>65</v>
      </c>
      <c r="D2554" s="1150" t="s">
        <v>10390</v>
      </c>
      <c r="E2554" s="1164">
        <v>6500</v>
      </c>
      <c r="F2554" s="1151">
        <v>42010557</v>
      </c>
      <c r="G2554" s="759" t="s">
        <v>10391</v>
      </c>
      <c r="H2554" s="1021" t="s">
        <v>10175</v>
      </c>
      <c r="I2554" s="1021" t="s">
        <v>4220</v>
      </c>
      <c r="J2554" s="1150" t="s">
        <v>4213</v>
      </c>
      <c r="K2554" s="1152">
        <v>4</v>
      </c>
      <c r="L2554" s="1151">
        <v>12</v>
      </c>
      <c r="M2554" s="1164">
        <v>78000</v>
      </c>
      <c r="N2554" s="1151">
        <v>1</v>
      </c>
      <c r="O2554" s="1152">
        <v>6</v>
      </c>
      <c r="P2554" s="1180">
        <v>39000</v>
      </c>
    </row>
    <row r="2555" spans="1:16" ht="22.5" x14ac:dyDescent="0.2">
      <c r="A2555" s="1179" t="s">
        <v>10156</v>
      </c>
      <c r="B2555" s="1149" t="s">
        <v>13070</v>
      </c>
      <c r="C2555" s="1149" t="s">
        <v>65</v>
      </c>
      <c r="D2555" s="1150" t="s">
        <v>10392</v>
      </c>
      <c r="E2555" s="1164">
        <v>10000</v>
      </c>
      <c r="F2555" s="1151">
        <v>9388835</v>
      </c>
      <c r="G2555" s="759" t="s">
        <v>10393</v>
      </c>
      <c r="H2555" s="1021" t="s">
        <v>4545</v>
      </c>
      <c r="I2555" s="1021" t="s">
        <v>4274</v>
      </c>
      <c r="J2555" s="1150" t="s">
        <v>4213</v>
      </c>
      <c r="K2555" s="1152">
        <v>4</v>
      </c>
      <c r="L2555" s="1151">
        <v>12</v>
      </c>
      <c r="M2555" s="1164">
        <v>120000</v>
      </c>
      <c r="N2555" s="1151">
        <v>1</v>
      </c>
      <c r="O2555" s="1152">
        <v>6</v>
      </c>
      <c r="P2555" s="1180">
        <v>60000</v>
      </c>
    </row>
    <row r="2556" spans="1:16" x14ac:dyDescent="0.2">
      <c r="A2556" s="1179" t="s">
        <v>10156</v>
      </c>
      <c r="B2556" s="1149" t="s">
        <v>13070</v>
      </c>
      <c r="C2556" s="1149" t="s">
        <v>65</v>
      </c>
      <c r="D2556" s="1150" t="s">
        <v>10394</v>
      </c>
      <c r="E2556" s="1164">
        <v>10000</v>
      </c>
      <c r="F2556" s="1151">
        <v>10613285</v>
      </c>
      <c r="G2556" s="759" t="s">
        <v>10395</v>
      </c>
      <c r="H2556" s="1021" t="s">
        <v>10396</v>
      </c>
      <c r="I2556" s="1021"/>
      <c r="J2556" s="1150" t="s">
        <v>4259</v>
      </c>
      <c r="K2556" s="1152">
        <v>3</v>
      </c>
      <c r="L2556" s="1151">
        <v>9</v>
      </c>
      <c r="M2556" s="1164">
        <v>88000</v>
      </c>
      <c r="N2556" s="1151"/>
      <c r="O2556" s="1152"/>
      <c r="P2556" s="1180"/>
    </row>
    <row r="2557" spans="1:16" ht="22.5" x14ac:dyDescent="0.2">
      <c r="A2557" s="1179" t="s">
        <v>10156</v>
      </c>
      <c r="B2557" s="1149" t="s">
        <v>13070</v>
      </c>
      <c r="C2557" s="1149" t="s">
        <v>65</v>
      </c>
      <c r="D2557" s="1150" t="s">
        <v>10397</v>
      </c>
      <c r="E2557" s="1164">
        <v>3000</v>
      </c>
      <c r="F2557" s="1151">
        <v>43401636</v>
      </c>
      <c r="G2557" s="759" t="s">
        <v>10398</v>
      </c>
      <c r="H2557" s="1021" t="s">
        <v>10399</v>
      </c>
      <c r="I2557" s="1021" t="s">
        <v>4259</v>
      </c>
      <c r="J2557" s="1150" t="s">
        <v>4259</v>
      </c>
      <c r="K2557" s="1152">
        <v>3</v>
      </c>
      <c r="L2557" s="1151">
        <v>7</v>
      </c>
      <c r="M2557" s="1164">
        <v>21000</v>
      </c>
      <c r="N2557" s="1151"/>
      <c r="O2557" s="1152"/>
      <c r="P2557" s="1180"/>
    </row>
    <row r="2558" spans="1:16" ht="33.75" x14ac:dyDescent="0.2">
      <c r="A2558" s="1179" t="s">
        <v>10156</v>
      </c>
      <c r="B2558" s="1149" t="s">
        <v>13070</v>
      </c>
      <c r="C2558" s="1149" t="s">
        <v>65</v>
      </c>
      <c r="D2558" s="1150" t="s">
        <v>10400</v>
      </c>
      <c r="E2558" s="1164">
        <v>5000</v>
      </c>
      <c r="F2558" s="1151">
        <v>43966637</v>
      </c>
      <c r="G2558" s="759" t="s">
        <v>10401</v>
      </c>
      <c r="H2558" s="1021" t="s">
        <v>10400</v>
      </c>
      <c r="I2558" s="1021" t="s">
        <v>4220</v>
      </c>
      <c r="J2558" s="1150" t="s">
        <v>4213</v>
      </c>
      <c r="K2558" s="1152">
        <v>3</v>
      </c>
      <c r="L2558" s="1151">
        <v>7</v>
      </c>
      <c r="M2558" s="1164">
        <v>35000</v>
      </c>
      <c r="N2558" s="1151"/>
      <c r="O2558" s="1152"/>
      <c r="P2558" s="1180"/>
    </row>
    <row r="2559" spans="1:16" ht="22.5" x14ac:dyDescent="0.2">
      <c r="A2559" s="1179" t="s">
        <v>10156</v>
      </c>
      <c r="B2559" s="1149" t="s">
        <v>13070</v>
      </c>
      <c r="C2559" s="1149" t="s">
        <v>65</v>
      </c>
      <c r="D2559" s="1150" t="s">
        <v>10402</v>
      </c>
      <c r="E2559" s="1164">
        <v>7500</v>
      </c>
      <c r="F2559" s="1151">
        <v>21526258</v>
      </c>
      <c r="G2559" s="759" t="s">
        <v>10403</v>
      </c>
      <c r="H2559" s="1021" t="s">
        <v>10219</v>
      </c>
      <c r="I2559" s="1021" t="s">
        <v>4220</v>
      </c>
      <c r="J2559" s="1150" t="s">
        <v>4213</v>
      </c>
      <c r="K2559" s="1152">
        <v>5</v>
      </c>
      <c r="L2559" s="1151">
        <v>12</v>
      </c>
      <c r="M2559" s="1164">
        <v>90000</v>
      </c>
      <c r="N2559" s="1151">
        <v>1</v>
      </c>
      <c r="O2559" s="1152">
        <v>6</v>
      </c>
      <c r="P2559" s="1180">
        <v>45000</v>
      </c>
    </row>
    <row r="2560" spans="1:16" x14ac:dyDescent="0.2">
      <c r="A2560" s="1179" t="s">
        <v>10156</v>
      </c>
      <c r="B2560" s="1149" t="s">
        <v>13070</v>
      </c>
      <c r="C2560" s="1149" t="s">
        <v>65</v>
      </c>
      <c r="D2560" s="1150" t="s">
        <v>10182</v>
      </c>
      <c r="E2560" s="1164">
        <v>2200</v>
      </c>
      <c r="F2560" s="1151">
        <v>10690289</v>
      </c>
      <c r="G2560" s="759" t="s">
        <v>10404</v>
      </c>
      <c r="H2560" s="1021" t="s">
        <v>10160</v>
      </c>
      <c r="I2560" s="1021" t="s">
        <v>6022</v>
      </c>
      <c r="J2560" s="1150" t="s">
        <v>4259</v>
      </c>
      <c r="K2560" s="1152">
        <v>4</v>
      </c>
      <c r="L2560" s="1151">
        <v>12</v>
      </c>
      <c r="M2560" s="1164">
        <v>26400</v>
      </c>
      <c r="N2560" s="1151">
        <v>1</v>
      </c>
      <c r="O2560" s="1152">
        <v>6</v>
      </c>
      <c r="P2560" s="1180">
        <v>13200</v>
      </c>
    </row>
    <row r="2561" spans="1:16" x14ac:dyDescent="0.2">
      <c r="A2561" s="1179" t="s">
        <v>10156</v>
      </c>
      <c r="B2561" s="1149" t="s">
        <v>13070</v>
      </c>
      <c r="C2561" s="1149" t="s">
        <v>65</v>
      </c>
      <c r="D2561" s="1150" t="s">
        <v>10405</v>
      </c>
      <c r="E2561" s="1164">
        <v>2800</v>
      </c>
      <c r="F2561" s="1151">
        <v>80522686</v>
      </c>
      <c r="G2561" s="759" t="s">
        <v>10406</v>
      </c>
      <c r="H2561" s="1021" t="s">
        <v>10407</v>
      </c>
      <c r="I2561" s="1021" t="s">
        <v>4259</v>
      </c>
      <c r="J2561" s="1150" t="s">
        <v>4259</v>
      </c>
      <c r="K2561" s="1152">
        <v>4</v>
      </c>
      <c r="L2561" s="1151">
        <v>12</v>
      </c>
      <c r="M2561" s="1164">
        <v>33600</v>
      </c>
      <c r="N2561" s="1151">
        <v>1</v>
      </c>
      <c r="O2561" s="1152">
        <v>6</v>
      </c>
      <c r="P2561" s="1180">
        <v>16800</v>
      </c>
    </row>
    <row r="2562" spans="1:16" x14ac:dyDescent="0.2">
      <c r="A2562" s="1179" t="s">
        <v>10156</v>
      </c>
      <c r="B2562" s="1149" t="s">
        <v>13070</v>
      </c>
      <c r="C2562" s="1149" t="s">
        <v>65</v>
      </c>
      <c r="D2562" s="1150" t="s">
        <v>10408</v>
      </c>
      <c r="E2562" s="1164">
        <v>6500</v>
      </c>
      <c r="F2562" s="1151">
        <v>8249090</v>
      </c>
      <c r="G2562" s="759" t="s">
        <v>10409</v>
      </c>
      <c r="H2562" s="1021" t="s">
        <v>10353</v>
      </c>
      <c r="I2562" s="1021" t="s">
        <v>6022</v>
      </c>
      <c r="J2562" s="1150" t="s">
        <v>4259</v>
      </c>
      <c r="K2562" s="1152">
        <v>4</v>
      </c>
      <c r="L2562" s="1151">
        <v>12</v>
      </c>
      <c r="M2562" s="1164">
        <v>78000</v>
      </c>
      <c r="N2562" s="1151">
        <v>1</v>
      </c>
      <c r="O2562" s="1152">
        <v>6</v>
      </c>
      <c r="P2562" s="1180">
        <v>39000</v>
      </c>
    </row>
    <row r="2563" spans="1:16" x14ac:dyDescent="0.2">
      <c r="A2563" s="1179" t="s">
        <v>10156</v>
      </c>
      <c r="B2563" s="1149" t="s">
        <v>13070</v>
      </c>
      <c r="C2563" s="1149" t="s">
        <v>65</v>
      </c>
      <c r="D2563" s="1150" t="s">
        <v>10410</v>
      </c>
      <c r="E2563" s="1164">
        <v>8000</v>
      </c>
      <c r="F2563" s="1151">
        <v>10766294</v>
      </c>
      <c r="G2563" s="759" t="s">
        <v>10411</v>
      </c>
      <c r="H2563" s="1021" t="s">
        <v>4525</v>
      </c>
      <c r="I2563" s="1021" t="s">
        <v>4287</v>
      </c>
      <c r="J2563" s="1150" t="s">
        <v>4220</v>
      </c>
      <c r="K2563" s="1152">
        <v>1</v>
      </c>
      <c r="L2563" s="1151">
        <v>1</v>
      </c>
      <c r="M2563" s="1164">
        <v>7976.49</v>
      </c>
      <c r="N2563" s="1151"/>
      <c r="O2563" s="1152"/>
      <c r="P2563" s="1180"/>
    </row>
    <row r="2564" spans="1:16" x14ac:dyDescent="0.2">
      <c r="A2564" s="1179" t="s">
        <v>10156</v>
      </c>
      <c r="B2564" s="1149" t="s">
        <v>13070</v>
      </c>
      <c r="C2564" s="1149" t="s">
        <v>65</v>
      </c>
      <c r="D2564" s="1150" t="s">
        <v>10281</v>
      </c>
      <c r="E2564" s="1164">
        <v>1800</v>
      </c>
      <c r="F2564" s="1151">
        <v>23935229</v>
      </c>
      <c r="G2564" s="759" t="s">
        <v>10412</v>
      </c>
      <c r="H2564" s="1021" t="s">
        <v>10413</v>
      </c>
      <c r="I2564" s="1021"/>
      <c r="J2564" s="1150" t="s">
        <v>10168</v>
      </c>
      <c r="K2564" s="1152">
        <v>4</v>
      </c>
      <c r="L2564" s="1151">
        <v>12</v>
      </c>
      <c r="M2564" s="1164">
        <v>21600</v>
      </c>
      <c r="N2564" s="1151">
        <v>1</v>
      </c>
      <c r="O2564" s="1152">
        <v>6</v>
      </c>
      <c r="P2564" s="1180">
        <v>10800</v>
      </c>
    </row>
    <row r="2565" spans="1:16" x14ac:dyDescent="0.2">
      <c r="A2565" s="1179" t="s">
        <v>10156</v>
      </c>
      <c r="B2565" s="1149" t="s">
        <v>13070</v>
      </c>
      <c r="C2565" s="1149" t="s">
        <v>65</v>
      </c>
      <c r="D2565" s="1150" t="s">
        <v>4407</v>
      </c>
      <c r="E2565" s="1164">
        <v>6000</v>
      </c>
      <c r="F2565" s="1151">
        <v>47113158</v>
      </c>
      <c r="G2565" s="759" t="s">
        <v>10414</v>
      </c>
      <c r="H2565" s="1021" t="s">
        <v>4243</v>
      </c>
      <c r="I2565" s="1021" t="s">
        <v>4220</v>
      </c>
      <c r="J2565" s="1150" t="s">
        <v>4213</v>
      </c>
      <c r="K2565" s="1152">
        <v>4</v>
      </c>
      <c r="L2565" s="1151">
        <v>12</v>
      </c>
      <c r="M2565" s="1164">
        <v>72000</v>
      </c>
      <c r="N2565" s="1151">
        <v>1</v>
      </c>
      <c r="O2565" s="1152">
        <v>6</v>
      </c>
      <c r="P2565" s="1180">
        <v>36000</v>
      </c>
    </row>
    <row r="2566" spans="1:16" x14ac:dyDescent="0.2">
      <c r="A2566" s="1179" t="s">
        <v>10156</v>
      </c>
      <c r="B2566" s="1149" t="s">
        <v>13070</v>
      </c>
      <c r="C2566" s="1149" t="s">
        <v>65</v>
      </c>
      <c r="D2566" s="1150" t="s">
        <v>10415</v>
      </c>
      <c r="E2566" s="1164">
        <v>7500</v>
      </c>
      <c r="F2566" s="1151">
        <v>9300078</v>
      </c>
      <c r="G2566" s="759" t="s">
        <v>10416</v>
      </c>
      <c r="H2566" s="1021" t="s">
        <v>4243</v>
      </c>
      <c r="I2566" s="1021" t="s">
        <v>4220</v>
      </c>
      <c r="J2566" s="1150" t="s">
        <v>4213</v>
      </c>
      <c r="K2566" s="1152">
        <v>4</v>
      </c>
      <c r="L2566" s="1151">
        <v>12</v>
      </c>
      <c r="M2566" s="1164">
        <v>90000</v>
      </c>
      <c r="N2566" s="1151">
        <v>1</v>
      </c>
      <c r="O2566" s="1152">
        <v>6</v>
      </c>
      <c r="P2566" s="1180">
        <v>45000</v>
      </c>
    </row>
    <row r="2567" spans="1:16" x14ac:dyDescent="0.2">
      <c r="A2567" s="1179" t="s">
        <v>10156</v>
      </c>
      <c r="B2567" s="1149" t="s">
        <v>13070</v>
      </c>
      <c r="C2567" s="1149" t="s">
        <v>65</v>
      </c>
      <c r="D2567" s="1150" t="s">
        <v>4554</v>
      </c>
      <c r="E2567" s="1164">
        <v>3500</v>
      </c>
      <c r="F2567" s="1151">
        <v>47490855</v>
      </c>
      <c r="G2567" s="759" t="s">
        <v>10417</v>
      </c>
      <c r="H2567" s="1021" t="s">
        <v>5386</v>
      </c>
      <c r="I2567" s="1021" t="s">
        <v>4274</v>
      </c>
      <c r="J2567" s="1150" t="s">
        <v>4213</v>
      </c>
      <c r="K2567" s="1152">
        <v>5</v>
      </c>
      <c r="L2567" s="1151">
        <v>12</v>
      </c>
      <c r="M2567" s="1164">
        <v>42000</v>
      </c>
      <c r="N2567" s="1151">
        <v>1</v>
      </c>
      <c r="O2567" s="1152">
        <v>6</v>
      </c>
      <c r="P2567" s="1180">
        <v>21000</v>
      </c>
    </row>
    <row r="2568" spans="1:16" x14ac:dyDescent="0.2">
      <c r="A2568" s="1179" t="s">
        <v>10156</v>
      </c>
      <c r="B2568" s="1149" t="s">
        <v>13070</v>
      </c>
      <c r="C2568" s="1149" t="s">
        <v>64</v>
      </c>
      <c r="D2568" s="1150" t="s">
        <v>5328</v>
      </c>
      <c r="E2568" s="1164">
        <v>15600</v>
      </c>
      <c r="F2568" s="1151" t="s">
        <v>10418</v>
      </c>
      <c r="G2568" s="759" t="s">
        <v>10419</v>
      </c>
      <c r="H2568" s="1021" t="s">
        <v>10420</v>
      </c>
      <c r="I2568" s="1021" t="s">
        <v>4287</v>
      </c>
      <c r="J2568" s="1150" t="s">
        <v>4213</v>
      </c>
      <c r="K2568" s="1152">
        <v>4</v>
      </c>
      <c r="L2568" s="1151">
        <v>8</v>
      </c>
      <c r="M2568" s="1164">
        <v>106080</v>
      </c>
      <c r="N2568" s="1151"/>
      <c r="O2568" s="1152"/>
      <c r="P2568" s="1180"/>
    </row>
    <row r="2569" spans="1:16" x14ac:dyDescent="0.2">
      <c r="A2569" s="1179" t="s">
        <v>10156</v>
      </c>
      <c r="B2569" s="1149" t="s">
        <v>13070</v>
      </c>
      <c r="C2569" s="1149" t="s">
        <v>64</v>
      </c>
      <c r="D2569" s="1150" t="s">
        <v>5328</v>
      </c>
      <c r="E2569" s="1164">
        <v>12000</v>
      </c>
      <c r="F2569" s="1151">
        <v>17575082</v>
      </c>
      <c r="G2569" s="759" t="s">
        <v>10421</v>
      </c>
      <c r="H2569" s="1021" t="s">
        <v>4305</v>
      </c>
      <c r="I2569" s="1021" t="s">
        <v>4287</v>
      </c>
      <c r="J2569" s="1150" t="s">
        <v>4213</v>
      </c>
      <c r="K2569" s="1152"/>
      <c r="L2569" s="1151"/>
      <c r="M2569" s="1164"/>
      <c r="N2569" s="1151">
        <v>1</v>
      </c>
      <c r="O2569" s="1152">
        <v>2</v>
      </c>
      <c r="P2569" s="1180">
        <v>18400</v>
      </c>
    </row>
    <row r="2570" spans="1:16" x14ac:dyDescent="0.2">
      <c r="A2570" s="1179" t="s">
        <v>10156</v>
      </c>
      <c r="B2570" s="1149" t="s">
        <v>13070</v>
      </c>
      <c r="C2570" s="1149" t="s">
        <v>64</v>
      </c>
      <c r="D2570" s="1150" t="s">
        <v>5328</v>
      </c>
      <c r="E2570" s="1164">
        <v>12500</v>
      </c>
      <c r="F2570" s="1151">
        <v>17575082</v>
      </c>
      <c r="G2570" s="759" t="s">
        <v>10421</v>
      </c>
      <c r="H2570" s="1021" t="s">
        <v>4305</v>
      </c>
      <c r="I2570" s="1021" t="s">
        <v>4287</v>
      </c>
      <c r="J2570" s="1150" t="s">
        <v>4213</v>
      </c>
      <c r="K2570" s="1152"/>
      <c r="L2570" s="1151"/>
      <c r="M2570" s="1164"/>
      <c r="N2570" s="1151">
        <v>1</v>
      </c>
      <c r="O2570" s="1152">
        <v>3</v>
      </c>
      <c r="P2570" s="1180">
        <v>35833.33</v>
      </c>
    </row>
    <row r="2571" spans="1:16" x14ac:dyDescent="0.2">
      <c r="A2571" s="1179" t="s">
        <v>10156</v>
      </c>
      <c r="B2571" s="1149" t="s">
        <v>13070</v>
      </c>
      <c r="C2571" s="1149" t="s">
        <v>64</v>
      </c>
      <c r="D2571" s="1150" t="s">
        <v>5328</v>
      </c>
      <c r="E2571" s="1164">
        <v>8500</v>
      </c>
      <c r="F2571" s="1151">
        <v>9392724</v>
      </c>
      <c r="G2571" s="759" t="s">
        <v>10422</v>
      </c>
      <c r="H2571" s="1021" t="s">
        <v>10175</v>
      </c>
      <c r="I2571" s="1021" t="s">
        <v>4287</v>
      </c>
      <c r="J2571" s="1150" t="s">
        <v>4213</v>
      </c>
      <c r="K2571" s="1152">
        <v>3</v>
      </c>
      <c r="L2571" s="1151">
        <v>12</v>
      </c>
      <c r="M2571" s="1164">
        <v>102000</v>
      </c>
      <c r="N2571" s="1151">
        <v>2</v>
      </c>
      <c r="O2571" s="1152">
        <v>6</v>
      </c>
      <c r="P2571" s="1180">
        <v>51000</v>
      </c>
    </row>
    <row r="2572" spans="1:16" x14ac:dyDescent="0.2">
      <c r="A2572" s="1179" t="s">
        <v>10156</v>
      </c>
      <c r="B2572" s="1149" t="s">
        <v>13070</v>
      </c>
      <c r="C2572" s="1149" t="s">
        <v>64</v>
      </c>
      <c r="D2572" s="1150" t="s">
        <v>5328</v>
      </c>
      <c r="E2572" s="1164">
        <v>15000</v>
      </c>
      <c r="F2572" s="1151">
        <v>6599258</v>
      </c>
      <c r="G2572" s="759" t="s">
        <v>10423</v>
      </c>
      <c r="H2572" s="1021" t="s">
        <v>4243</v>
      </c>
      <c r="I2572" s="1021" t="s">
        <v>4287</v>
      </c>
      <c r="J2572" s="1150" t="s">
        <v>4213</v>
      </c>
      <c r="K2572" s="1152">
        <v>4</v>
      </c>
      <c r="L2572" s="1151">
        <v>12</v>
      </c>
      <c r="M2572" s="1164">
        <v>175500</v>
      </c>
      <c r="N2572" s="1151">
        <v>1</v>
      </c>
      <c r="O2572" s="1152">
        <v>6</v>
      </c>
      <c r="P2572" s="1180">
        <v>90000</v>
      </c>
    </row>
    <row r="2573" spans="1:16" ht="22.5" x14ac:dyDescent="0.2">
      <c r="A2573" s="1179" t="s">
        <v>10156</v>
      </c>
      <c r="B2573" s="1149" t="s">
        <v>13070</v>
      </c>
      <c r="C2573" s="1149" t="s">
        <v>64</v>
      </c>
      <c r="D2573" s="1150" t="s">
        <v>5328</v>
      </c>
      <c r="E2573" s="1164">
        <v>13000</v>
      </c>
      <c r="F2573" s="1151">
        <v>10277166</v>
      </c>
      <c r="G2573" s="759" t="s">
        <v>10424</v>
      </c>
      <c r="H2573" s="1021" t="s">
        <v>4677</v>
      </c>
      <c r="I2573" s="1021" t="s">
        <v>4287</v>
      </c>
      <c r="J2573" s="1150" t="s">
        <v>4213</v>
      </c>
      <c r="K2573" s="1152"/>
      <c r="L2573" s="1151"/>
      <c r="M2573" s="1164"/>
      <c r="N2573" s="1151">
        <v>1</v>
      </c>
      <c r="O2573" s="1152">
        <v>4</v>
      </c>
      <c r="P2573" s="1180">
        <v>44633.33</v>
      </c>
    </row>
    <row r="2574" spans="1:16" x14ac:dyDescent="0.2">
      <c r="A2574" s="1179" t="s">
        <v>10156</v>
      </c>
      <c r="B2574" s="1149" t="s">
        <v>13070</v>
      </c>
      <c r="C2574" s="1149" t="s">
        <v>64</v>
      </c>
      <c r="D2574" s="1150" t="s">
        <v>5328</v>
      </c>
      <c r="E2574" s="1164">
        <v>8000</v>
      </c>
      <c r="F2574" s="1151">
        <v>10620166</v>
      </c>
      <c r="G2574" s="759" t="s">
        <v>10425</v>
      </c>
      <c r="H2574" s="1021" t="s">
        <v>5386</v>
      </c>
      <c r="I2574" s="1021" t="s">
        <v>4274</v>
      </c>
      <c r="J2574" s="1150" t="s">
        <v>4213</v>
      </c>
      <c r="K2574" s="1152">
        <v>2</v>
      </c>
      <c r="L2574" s="1151">
        <v>9</v>
      </c>
      <c r="M2574" s="1164">
        <v>69333.33</v>
      </c>
      <c r="N2574" s="1151">
        <v>1</v>
      </c>
      <c r="O2574" s="1152">
        <v>3</v>
      </c>
      <c r="P2574" s="1180">
        <v>24000</v>
      </c>
    </row>
    <row r="2575" spans="1:16" ht="22.5" x14ac:dyDescent="0.2">
      <c r="A2575" s="1179" t="s">
        <v>10156</v>
      </c>
      <c r="B2575" s="1149" t="s">
        <v>13070</v>
      </c>
      <c r="C2575" s="1149" t="s">
        <v>64</v>
      </c>
      <c r="D2575" s="1150" t="s">
        <v>5328</v>
      </c>
      <c r="E2575" s="1164">
        <v>9000</v>
      </c>
      <c r="F2575" s="1151">
        <v>10550253</v>
      </c>
      <c r="G2575" s="759" t="s">
        <v>10426</v>
      </c>
      <c r="H2575" s="1021" t="s">
        <v>10427</v>
      </c>
      <c r="I2575" s="1021" t="s">
        <v>4287</v>
      </c>
      <c r="J2575" s="1150" t="s">
        <v>4213</v>
      </c>
      <c r="K2575" s="1152">
        <v>3</v>
      </c>
      <c r="L2575" s="1151">
        <v>11</v>
      </c>
      <c r="M2575" s="1164">
        <v>98400</v>
      </c>
      <c r="N2575" s="1151"/>
      <c r="O2575" s="1152">
        <v>1</v>
      </c>
      <c r="P2575" s="1180">
        <v>3900</v>
      </c>
    </row>
    <row r="2576" spans="1:16" x14ac:dyDescent="0.2">
      <c r="A2576" s="1179" t="s">
        <v>10156</v>
      </c>
      <c r="B2576" s="1149" t="s">
        <v>13070</v>
      </c>
      <c r="C2576" s="1149" t="s">
        <v>64</v>
      </c>
      <c r="D2576" s="1150" t="s">
        <v>5328</v>
      </c>
      <c r="E2576" s="1164">
        <v>13000</v>
      </c>
      <c r="F2576" s="1151">
        <v>9563622</v>
      </c>
      <c r="G2576" s="759" t="s">
        <v>10428</v>
      </c>
      <c r="H2576" s="1021" t="s">
        <v>4243</v>
      </c>
      <c r="I2576" s="1021" t="s">
        <v>4287</v>
      </c>
      <c r="J2576" s="1150" t="s">
        <v>4213</v>
      </c>
      <c r="K2576" s="1152">
        <v>1</v>
      </c>
      <c r="L2576" s="1151">
        <v>7</v>
      </c>
      <c r="M2576" s="1164">
        <v>84500</v>
      </c>
      <c r="N2576" s="1151">
        <v>2</v>
      </c>
      <c r="O2576" s="1152">
        <v>6</v>
      </c>
      <c r="P2576" s="1180">
        <v>78000</v>
      </c>
    </row>
    <row r="2577" spans="1:16" x14ac:dyDescent="0.2">
      <c r="A2577" s="1179" t="s">
        <v>10156</v>
      </c>
      <c r="B2577" s="1149" t="s">
        <v>13070</v>
      </c>
      <c r="C2577" s="1149" t="s">
        <v>64</v>
      </c>
      <c r="D2577" s="1150" t="s">
        <v>5328</v>
      </c>
      <c r="E2577" s="1164">
        <v>7000</v>
      </c>
      <c r="F2577" s="1151">
        <v>40445818</v>
      </c>
      <c r="G2577" s="759" t="s">
        <v>10429</v>
      </c>
      <c r="H2577" s="1021" t="s">
        <v>9633</v>
      </c>
      <c r="I2577" s="1021" t="s">
        <v>4287</v>
      </c>
      <c r="J2577" s="1150" t="s">
        <v>4213</v>
      </c>
      <c r="K2577" s="1152"/>
      <c r="L2577" s="1151"/>
      <c r="M2577" s="1164"/>
      <c r="N2577" s="1151">
        <v>1</v>
      </c>
      <c r="O2577" s="1152">
        <v>2</v>
      </c>
      <c r="P2577" s="1180">
        <v>12833.33</v>
      </c>
    </row>
    <row r="2578" spans="1:16" x14ac:dyDescent="0.2">
      <c r="A2578" s="1179" t="s">
        <v>10156</v>
      </c>
      <c r="B2578" s="1149" t="s">
        <v>13070</v>
      </c>
      <c r="C2578" s="1149" t="s">
        <v>64</v>
      </c>
      <c r="D2578" s="1150" t="s">
        <v>5328</v>
      </c>
      <c r="E2578" s="1164">
        <v>15000</v>
      </c>
      <c r="F2578" s="1151">
        <v>16419083</v>
      </c>
      <c r="G2578" s="759" t="s">
        <v>10430</v>
      </c>
      <c r="H2578" s="1021" t="s">
        <v>4243</v>
      </c>
      <c r="I2578" s="1021" t="s">
        <v>4287</v>
      </c>
      <c r="J2578" s="1150" t="s">
        <v>4213</v>
      </c>
      <c r="K2578" s="1152"/>
      <c r="L2578" s="1151"/>
      <c r="M2578" s="1164"/>
      <c r="N2578" s="1151">
        <v>1</v>
      </c>
      <c r="O2578" s="1152">
        <v>1</v>
      </c>
      <c r="P2578" s="1180">
        <v>6500</v>
      </c>
    </row>
    <row r="2579" spans="1:16" x14ac:dyDescent="0.2">
      <c r="A2579" s="1179" t="s">
        <v>10156</v>
      </c>
      <c r="B2579" s="1149" t="s">
        <v>13070</v>
      </c>
      <c r="C2579" s="1149" t="s">
        <v>64</v>
      </c>
      <c r="D2579" s="1150" t="s">
        <v>5328</v>
      </c>
      <c r="E2579" s="1164">
        <v>12000</v>
      </c>
      <c r="F2579" s="1151">
        <v>9657326</v>
      </c>
      <c r="G2579" s="759" t="s">
        <v>10431</v>
      </c>
      <c r="H2579" s="1021" t="s">
        <v>10432</v>
      </c>
      <c r="I2579" s="1021" t="s">
        <v>4287</v>
      </c>
      <c r="J2579" s="1150" t="s">
        <v>4213</v>
      </c>
      <c r="K2579" s="1152"/>
      <c r="L2579" s="1151"/>
      <c r="M2579" s="1164"/>
      <c r="N2579" s="1151">
        <v>1</v>
      </c>
      <c r="O2579" s="1152">
        <v>4</v>
      </c>
      <c r="P2579" s="1180">
        <v>46800</v>
      </c>
    </row>
    <row r="2580" spans="1:16" x14ac:dyDescent="0.2">
      <c r="A2580" s="1179" t="s">
        <v>10156</v>
      </c>
      <c r="B2580" s="1149" t="s">
        <v>13070</v>
      </c>
      <c r="C2580" s="1149" t="s">
        <v>64</v>
      </c>
      <c r="D2580" s="1150" t="s">
        <v>5328</v>
      </c>
      <c r="E2580" s="1164">
        <v>8000</v>
      </c>
      <c r="F2580" s="1151">
        <v>42897276</v>
      </c>
      <c r="G2580" s="759" t="s">
        <v>10433</v>
      </c>
      <c r="H2580" s="1021" t="s">
        <v>4243</v>
      </c>
      <c r="I2580" s="1021" t="s">
        <v>4287</v>
      </c>
      <c r="J2580" s="1150" t="s">
        <v>4213</v>
      </c>
      <c r="K2580" s="1152">
        <v>1</v>
      </c>
      <c r="L2580" s="1151">
        <v>3</v>
      </c>
      <c r="M2580" s="1164">
        <v>20800</v>
      </c>
      <c r="N2580" s="1151"/>
      <c r="O2580" s="1152">
        <v>1</v>
      </c>
      <c r="P2580" s="1180">
        <v>8000</v>
      </c>
    </row>
    <row r="2581" spans="1:16" ht="22.5" x14ac:dyDescent="0.2">
      <c r="A2581" s="1179" t="s">
        <v>10156</v>
      </c>
      <c r="B2581" s="1149" t="s">
        <v>13070</v>
      </c>
      <c r="C2581" s="1149" t="s">
        <v>64</v>
      </c>
      <c r="D2581" s="1150" t="s">
        <v>5328</v>
      </c>
      <c r="E2581" s="1164">
        <v>7000</v>
      </c>
      <c r="F2581" s="1151">
        <v>70440373</v>
      </c>
      <c r="G2581" s="759" t="s">
        <v>10434</v>
      </c>
      <c r="H2581" s="1021" t="s">
        <v>10435</v>
      </c>
      <c r="I2581" s="1021" t="s">
        <v>4274</v>
      </c>
      <c r="J2581" s="1150" t="s">
        <v>4213</v>
      </c>
      <c r="K2581" s="1152">
        <v>1</v>
      </c>
      <c r="L2581" s="1151">
        <v>11</v>
      </c>
      <c r="M2581" s="1164">
        <v>69300</v>
      </c>
      <c r="N2581" s="1151"/>
      <c r="O2581" s="1152"/>
      <c r="P2581" s="1180"/>
    </row>
    <row r="2582" spans="1:16" ht="22.5" x14ac:dyDescent="0.2">
      <c r="A2582" s="1179" t="s">
        <v>10156</v>
      </c>
      <c r="B2582" s="1149" t="s">
        <v>13070</v>
      </c>
      <c r="C2582" s="1149" t="s">
        <v>64</v>
      </c>
      <c r="D2582" s="1150" t="s">
        <v>5328</v>
      </c>
      <c r="E2582" s="1164">
        <v>15600</v>
      </c>
      <c r="F2582" s="1151">
        <v>10633476</v>
      </c>
      <c r="G2582" s="759" t="s">
        <v>10436</v>
      </c>
      <c r="H2582" s="1021" t="s">
        <v>4624</v>
      </c>
      <c r="I2582" s="1021" t="s">
        <v>4287</v>
      </c>
      <c r="J2582" s="1150" t="s">
        <v>4213</v>
      </c>
      <c r="K2582" s="1152">
        <v>1</v>
      </c>
      <c r="L2582" s="1151">
        <v>1</v>
      </c>
      <c r="M2582" s="1164">
        <v>15600</v>
      </c>
      <c r="N2582" s="1151"/>
      <c r="O2582" s="1152"/>
      <c r="P2582" s="1180"/>
    </row>
    <row r="2583" spans="1:16" x14ac:dyDescent="0.2">
      <c r="A2583" s="1179" t="s">
        <v>10156</v>
      </c>
      <c r="B2583" s="1149" t="s">
        <v>13070</v>
      </c>
      <c r="C2583" s="1149" t="s">
        <v>64</v>
      </c>
      <c r="D2583" s="1150" t="s">
        <v>5328</v>
      </c>
      <c r="E2583" s="1164">
        <v>8000</v>
      </c>
      <c r="F2583" s="1151">
        <v>15408325</v>
      </c>
      <c r="G2583" s="759" t="s">
        <v>10437</v>
      </c>
      <c r="H2583" s="1021" t="s">
        <v>10286</v>
      </c>
      <c r="I2583" s="1021" t="s">
        <v>4287</v>
      </c>
      <c r="J2583" s="1150" t="s">
        <v>4213</v>
      </c>
      <c r="K2583" s="1152">
        <v>1</v>
      </c>
      <c r="L2583" s="1151">
        <v>12</v>
      </c>
      <c r="M2583" s="1164">
        <v>96000</v>
      </c>
      <c r="N2583" s="1151">
        <v>1</v>
      </c>
      <c r="O2583" s="1152">
        <v>3</v>
      </c>
      <c r="P2583" s="1180">
        <v>20000</v>
      </c>
    </row>
    <row r="2584" spans="1:16" ht="22.5" x14ac:dyDescent="0.2">
      <c r="A2584" s="1179" t="s">
        <v>10156</v>
      </c>
      <c r="B2584" s="1149" t="s">
        <v>13070</v>
      </c>
      <c r="C2584" s="1149" t="s">
        <v>64</v>
      </c>
      <c r="D2584" s="1150" t="s">
        <v>5328</v>
      </c>
      <c r="E2584" s="1164">
        <v>10000</v>
      </c>
      <c r="F2584" s="1151">
        <v>70105989</v>
      </c>
      <c r="G2584" s="759" t="s">
        <v>10438</v>
      </c>
      <c r="H2584" s="1021" t="s">
        <v>5779</v>
      </c>
      <c r="I2584" s="1021" t="s">
        <v>4287</v>
      </c>
      <c r="J2584" s="1150" t="s">
        <v>4213</v>
      </c>
      <c r="K2584" s="1152">
        <v>3</v>
      </c>
      <c r="L2584" s="1151">
        <v>11</v>
      </c>
      <c r="M2584" s="1164">
        <v>103000</v>
      </c>
      <c r="N2584" s="1151"/>
      <c r="O2584" s="1152"/>
      <c r="P2584" s="1180"/>
    </row>
    <row r="2585" spans="1:16" ht="22.5" x14ac:dyDescent="0.2">
      <c r="A2585" s="1179" t="s">
        <v>10156</v>
      </c>
      <c r="B2585" s="1149" t="s">
        <v>13070</v>
      </c>
      <c r="C2585" s="1149" t="s">
        <v>64</v>
      </c>
      <c r="D2585" s="1150" t="s">
        <v>5328</v>
      </c>
      <c r="E2585" s="1164">
        <v>9000</v>
      </c>
      <c r="F2585" s="1151">
        <v>9647576</v>
      </c>
      <c r="G2585" s="759" t="s">
        <v>10439</v>
      </c>
      <c r="H2585" s="1021" t="s">
        <v>10440</v>
      </c>
      <c r="I2585" s="1021" t="s">
        <v>4287</v>
      </c>
      <c r="J2585" s="1150" t="s">
        <v>4213</v>
      </c>
      <c r="K2585" s="1152"/>
      <c r="L2585" s="1151"/>
      <c r="M2585" s="1164"/>
      <c r="N2585" s="1151">
        <v>1</v>
      </c>
      <c r="O2585" s="1152">
        <v>3</v>
      </c>
      <c r="P2585" s="1180">
        <v>25800</v>
      </c>
    </row>
    <row r="2586" spans="1:16" x14ac:dyDescent="0.2">
      <c r="A2586" s="1179" t="s">
        <v>10156</v>
      </c>
      <c r="B2586" s="1149" t="s">
        <v>13070</v>
      </c>
      <c r="C2586" s="1149" t="s">
        <v>64</v>
      </c>
      <c r="D2586" s="1150" t="s">
        <v>5328</v>
      </c>
      <c r="E2586" s="1164">
        <v>9000</v>
      </c>
      <c r="F2586" s="1151">
        <v>21547641</v>
      </c>
      <c r="G2586" s="759" t="s">
        <v>10441</v>
      </c>
      <c r="H2586" s="1021" t="s">
        <v>4243</v>
      </c>
      <c r="I2586" s="1021" t="s">
        <v>4287</v>
      </c>
      <c r="J2586" s="1150" t="s">
        <v>4213</v>
      </c>
      <c r="K2586" s="1152">
        <v>3</v>
      </c>
      <c r="L2586" s="1151">
        <v>12</v>
      </c>
      <c r="M2586" s="1164">
        <v>108000</v>
      </c>
      <c r="N2586" s="1151">
        <v>2</v>
      </c>
      <c r="O2586" s="1152">
        <v>6</v>
      </c>
      <c r="P2586" s="1180">
        <v>51900</v>
      </c>
    </row>
    <row r="2587" spans="1:16" ht="33.75" x14ac:dyDescent="0.2">
      <c r="A2587" s="1179" t="s">
        <v>10156</v>
      </c>
      <c r="B2587" s="1149" t="s">
        <v>13070</v>
      </c>
      <c r="C2587" s="1149" t="s">
        <v>64</v>
      </c>
      <c r="D2587" s="1150" t="s">
        <v>5328</v>
      </c>
      <c r="E2587" s="1164">
        <v>10000</v>
      </c>
      <c r="F2587" s="1151">
        <v>45169585</v>
      </c>
      <c r="G2587" s="759" t="s">
        <v>10442</v>
      </c>
      <c r="H2587" s="1021" t="s">
        <v>10443</v>
      </c>
      <c r="I2587" s="1021" t="s">
        <v>4287</v>
      </c>
      <c r="J2587" s="1150" t="s">
        <v>4213</v>
      </c>
      <c r="K2587" s="1152"/>
      <c r="L2587" s="1151"/>
      <c r="M2587" s="1164"/>
      <c r="N2587" s="1151">
        <v>1</v>
      </c>
      <c r="O2587" s="1152">
        <v>4</v>
      </c>
      <c r="P2587" s="1180">
        <v>29333.33</v>
      </c>
    </row>
    <row r="2588" spans="1:16" x14ac:dyDescent="0.2">
      <c r="A2588" s="1179" t="s">
        <v>10156</v>
      </c>
      <c r="B2588" s="1149" t="s">
        <v>13070</v>
      </c>
      <c r="C2588" s="1149" t="s">
        <v>64</v>
      </c>
      <c r="D2588" s="1150" t="s">
        <v>5328</v>
      </c>
      <c r="E2588" s="1164">
        <v>15600</v>
      </c>
      <c r="F2588" s="1151">
        <v>4437079</v>
      </c>
      <c r="G2588" s="759" t="s">
        <v>10444</v>
      </c>
      <c r="H2588" s="1021" t="s">
        <v>8741</v>
      </c>
      <c r="I2588" s="1021" t="s">
        <v>4287</v>
      </c>
      <c r="J2588" s="1150" t="s">
        <v>4213</v>
      </c>
      <c r="K2588" s="1152">
        <v>1</v>
      </c>
      <c r="L2588" s="1151">
        <v>1</v>
      </c>
      <c r="M2588" s="1164">
        <v>2080</v>
      </c>
      <c r="N2588" s="1151"/>
      <c r="O2588" s="1152"/>
      <c r="P2588" s="1180"/>
    </row>
    <row r="2589" spans="1:16" x14ac:dyDescent="0.2">
      <c r="A2589" s="1179" t="s">
        <v>10156</v>
      </c>
      <c r="B2589" s="1149" t="s">
        <v>13070</v>
      </c>
      <c r="C2589" s="1149" t="s">
        <v>64</v>
      </c>
      <c r="D2589" s="1150" t="s">
        <v>5328</v>
      </c>
      <c r="E2589" s="1164">
        <v>15600</v>
      </c>
      <c r="F2589" s="1151">
        <v>8773867</v>
      </c>
      <c r="G2589" s="759" t="s">
        <v>10445</v>
      </c>
      <c r="H2589" s="1021" t="s">
        <v>10286</v>
      </c>
      <c r="I2589" s="1021" t="s">
        <v>4287</v>
      </c>
      <c r="J2589" s="1150" t="s">
        <v>4213</v>
      </c>
      <c r="K2589" s="1152">
        <v>4</v>
      </c>
      <c r="L2589" s="1151">
        <v>11</v>
      </c>
      <c r="M2589" s="1164">
        <v>156520</v>
      </c>
      <c r="N2589" s="1151"/>
      <c r="O2589" s="1152"/>
      <c r="P2589" s="1180"/>
    </row>
    <row r="2590" spans="1:16" ht="22.5" x14ac:dyDescent="0.2">
      <c r="A2590" s="1179" t="s">
        <v>10156</v>
      </c>
      <c r="B2590" s="1149" t="s">
        <v>13070</v>
      </c>
      <c r="C2590" s="1149" t="s">
        <v>64</v>
      </c>
      <c r="D2590" s="1150" t="s">
        <v>5328</v>
      </c>
      <c r="E2590" s="1164">
        <v>9000</v>
      </c>
      <c r="F2590" s="1151" t="s">
        <v>10446</v>
      </c>
      <c r="G2590" s="759" t="s">
        <v>10447</v>
      </c>
      <c r="H2590" s="1021" t="s">
        <v>10448</v>
      </c>
      <c r="I2590" s="1021" t="s">
        <v>4287</v>
      </c>
      <c r="J2590" s="1150" t="s">
        <v>4213</v>
      </c>
      <c r="K2590" s="1152">
        <v>1</v>
      </c>
      <c r="L2590" s="1151">
        <v>1</v>
      </c>
      <c r="M2590" s="1164">
        <v>9000</v>
      </c>
      <c r="N2590" s="1151"/>
      <c r="O2590" s="1152"/>
      <c r="P2590" s="1180"/>
    </row>
    <row r="2591" spans="1:16" x14ac:dyDescent="0.2">
      <c r="A2591" s="1179" t="s">
        <v>10156</v>
      </c>
      <c r="B2591" s="1149" t="s">
        <v>13070</v>
      </c>
      <c r="C2591" s="1149" t="s">
        <v>64</v>
      </c>
      <c r="D2591" s="1150" t="s">
        <v>5328</v>
      </c>
      <c r="E2591" s="1164">
        <v>9000</v>
      </c>
      <c r="F2591" s="1151">
        <v>45427920</v>
      </c>
      <c r="G2591" s="759" t="s">
        <v>10449</v>
      </c>
      <c r="H2591" s="1021" t="s">
        <v>4243</v>
      </c>
      <c r="I2591" s="1021" t="s">
        <v>4287</v>
      </c>
      <c r="J2591" s="1150" t="s">
        <v>4213</v>
      </c>
      <c r="K2591" s="1152"/>
      <c r="L2591" s="1151"/>
      <c r="M2591" s="1164"/>
      <c r="N2591" s="1151">
        <v>1</v>
      </c>
      <c r="O2591" s="1152">
        <v>5</v>
      </c>
      <c r="P2591" s="1180">
        <v>42300</v>
      </c>
    </row>
    <row r="2592" spans="1:16" x14ac:dyDescent="0.2">
      <c r="A2592" s="1179" t="s">
        <v>10156</v>
      </c>
      <c r="B2592" s="1149" t="s">
        <v>13070</v>
      </c>
      <c r="C2592" s="1149" t="s">
        <v>64</v>
      </c>
      <c r="D2592" s="1150" t="s">
        <v>5328</v>
      </c>
      <c r="E2592" s="1164">
        <v>9000</v>
      </c>
      <c r="F2592" s="1151">
        <v>41166707</v>
      </c>
      <c r="G2592" s="759" t="s">
        <v>10450</v>
      </c>
      <c r="H2592" s="1021" t="s">
        <v>4243</v>
      </c>
      <c r="I2592" s="1021" t="s">
        <v>4287</v>
      </c>
      <c r="J2592" s="1150" t="s">
        <v>4213</v>
      </c>
      <c r="K2592" s="1152">
        <v>1</v>
      </c>
      <c r="L2592" s="1151">
        <v>3</v>
      </c>
      <c r="M2592" s="1164">
        <v>26800</v>
      </c>
      <c r="N2592" s="1151"/>
      <c r="O2592" s="1152"/>
      <c r="P2592" s="1180"/>
    </row>
    <row r="2593" spans="1:16" ht="22.5" x14ac:dyDescent="0.2">
      <c r="A2593" s="1179" t="s">
        <v>10156</v>
      </c>
      <c r="B2593" s="1149" t="s">
        <v>13070</v>
      </c>
      <c r="C2593" s="1149" t="s">
        <v>64</v>
      </c>
      <c r="D2593" s="1150" t="s">
        <v>5328</v>
      </c>
      <c r="E2593" s="1164">
        <v>10000</v>
      </c>
      <c r="F2593" s="1151">
        <v>25747527</v>
      </c>
      <c r="G2593" s="759" t="s">
        <v>10451</v>
      </c>
      <c r="H2593" s="1021" t="s">
        <v>4423</v>
      </c>
      <c r="I2593" s="1021" t="s">
        <v>4287</v>
      </c>
      <c r="J2593" s="1150" t="s">
        <v>4213</v>
      </c>
      <c r="K2593" s="1152">
        <v>3</v>
      </c>
      <c r="L2593" s="1151">
        <v>12</v>
      </c>
      <c r="M2593" s="1164">
        <v>120000</v>
      </c>
      <c r="N2593" s="1151">
        <v>1</v>
      </c>
      <c r="O2593" s="1152">
        <v>6</v>
      </c>
      <c r="P2593" s="1180">
        <v>60000</v>
      </c>
    </row>
    <row r="2594" spans="1:16" ht="33.75" x14ac:dyDescent="0.2">
      <c r="A2594" s="1179" t="s">
        <v>10156</v>
      </c>
      <c r="B2594" s="1149" t="s">
        <v>13070</v>
      </c>
      <c r="C2594" s="1149" t="s">
        <v>64</v>
      </c>
      <c r="D2594" s="1150" t="s">
        <v>5328</v>
      </c>
      <c r="E2594" s="1164">
        <v>12000</v>
      </c>
      <c r="F2594" s="1151">
        <v>9829545</v>
      </c>
      <c r="G2594" s="759" t="s">
        <v>4591</v>
      </c>
      <c r="H2594" s="1021" t="s">
        <v>10452</v>
      </c>
      <c r="I2594" s="1021" t="s">
        <v>4287</v>
      </c>
      <c r="J2594" s="1150" t="s">
        <v>4213</v>
      </c>
      <c r="K2594" s="1152"/>
      <c r="L2594" s="1151">
        <v>1</v>
      </c>
      <c r="M2594" s="1164">
        <v>12000</v>
      </c>
      <c r="N2594" s="1151"/>
      <c r="O2594" s="1152">
        <v>1</v>
      </c>
      <c r="P2594" s="1180">
        <v>12000</v>
      </c>
    </row>
    <row r="2595" spans="1:16" x14ac:dyDescent="0.2">
      <c r="A2595" s="1179" t="s">
        <v>10156</v>
      </c>
      <c r="B2595" s="1149" t="s">
        <v>13070</v>
      </c>
      <c r="C2595" s="1149" t="s">
        <v>64</v>
      </c>
      <c r="D2595" s="1150" t="s">
        <v>5328</v>
      </c>
      <c r="E2595" s="1164">
        <v>10000</v>
      </c>
      <c r="F2595" s="1151">
        <v>41041414</v>
      </c>
      <c r="G2595" s="759" t="s">
        <v>10453</v>
      </c>
      <c r="H2595" s="1021" t="s">
        <v>5567</v>
      </c>
      <c r="I2595" s="1021" t="s">
        <v>4287</v>
      </c>
      <c r="J2595" s="1150" t="s">
        <v>4213</v>
      </c>
      <c r="K2595" s="1152">
        <v>3</v>
      </c>
      <c r="L2595" s="1151">
        <v>12</v>
      </c>
      <c r="M2595" s="1164">
        <v>120000</v>
      </c>
      <c r="N2595" s="1151">
        <v>2</v>
      </c>
      <c r="O2595" s="1152">
        <v>6</v>
      </c>
      <c r="P2595" s="1180">
        <v>60000</v>
      </c>
    </row>
    <row r="2596" spans="1:16" x14ac:dyDescent="0.2">
      <c r="A2596" s="1179" t="s">
        <v>10156</v>
      </c>
      <c r="B2596" s="1149" t="s">
        <v>13070</v>
      </c>
      <c r="C2596" s="1149" t="s">
        <v>64</v>
      </c>
      <c r="D2596" s="1150" t="s">
        <v>5328</v>
      </c>
      <c r="E2596" s="1164">
        <v>10000</v>
      </c>
      <c r="F2596" s="1151">
        <v>10454875</v>
      </c>
      <c r="G2596" s="759" t="s">
        <v>10454</v>
      </c>
      <c r="H2596" s="1021" t="s">
        <v>4243</v>
      </c>
      <c r="I2596" s="1021" t="s">
        <v>4287</v>
      </c>
      <c r="J2596" s="1150" t="s">
        <v>4213</v>
      </c>
      <c r="K2596" s="1152"/>
      <c r="L2596" s="1151"/>
      <c r="M2596" s="1164"/>
      <c r="N2596" s="1151">
        <v>1</v>
      </c>
      <c r="O2596" s="1152">
        <v>3</v>
      </c>
      <c r="P2596" s="1180">
        <v>25333.33</v>
      </c>
    </row>
    <row r="2597" spans="1:16" x14ac:dyDescent="0.2">
      <c r="A2597" s="1179" t="s">
        <v>10156</v>
      </c>
      <c r="B2597" s="1149" t="s">
        <v>13070</v>
      </c>
      <c r="C2597" s="1149" t="s">
        <v>64</v>
      </c>
      <c r="D2597" s="1150" t="s">
        <v>5328</v>
      </c>
      <c r="E2597" s="1164">
        <v>10000</v>
      </c>
      <c r="F2597" s="1151">
        <v>44567756</v>
      </c>
      <c r="G2597" s="759" t="s">
        <v>10455</v>
      </c>
      <c r="H2597" s="1021" t="s">
        <v>7752</v>
      </c>
      <c r="I2597" s="1021" t="s">
        <v>4287</v>
      </c>
      <c r="J2597" s="1150" t="s">
        <v>4213</v>
      </c>
      <c r="K2597" s="1152">
        <v>2</v>
      </c>
      <c r="L2597" s="1151">
        <v>10</v>
      </c>
      <c r="M2597" s="1164">
        <v>100000</v>
      </c>
      <c r="N2597" s="1151"/>
      <c r="O2597" s="1152"/>
      <c r="P2597" s="1180"/>
    </row>
    <row r="2598" spans="1:16" ht="22.5" x14ac:dyDescent="0.2">
      <c r="A2598" s="1179" t="s">
        <v>10156</v>
      </c>
      <c r="B2598" s="1149" t="s">
        <v>13070</v>
      </c>
      <c r="C2598" s="1149" t="s">
        <v>64</v>
      </c>
      <c r="D2598" s="1150" t="s">
        <v>5328</v>
      </c>
      <c r="E2598" s="1164">
        <v>5000</v>
      </c>
      <c r="F2598" s="1151">
        <v>72724747</v>
      </c>
      <c r="G2598" s="759" t="s">
        <v>10456</v>
      </c>
      <c r="H2598" s="1021" t="s">
        <v>5779</v>
      </c>
      <c r="I2598" s="1021" t="s">
        <v>4287</v>
      </c>
      <c r="J2598" s="1150" t="s">
        <v>4213</v>
      </c>
      <c r="K2598" s="1152">
        <v>1</v>
      </c>
      <c r="L2598" s="1151">
        <v>6</v>
      </c>
      <c r="M2598" s="1164">
        <v>30000</v>
      </c>
      <c r="N2598" s="1151"/>
      <c r="O2598" s="1152"/>
      <c r="P2598" s="1180"/>
    </row>
    <row r="2599" spans="1:16" x14ac:dyDescent="0.2">
      <c r="A2599" s="1179" t="s">
        <v>10156</v>
      </c>
      <c r="B2599" s="1149" t="s">
        <v>13070</v>
      </c>
      <c r="C2599" s="1149" t="s">
        <v>64</v>
      </c>
      <c r="D2599" s="1150" t="s">
        <v>5328</v>
      </c>
      <c r="E2599" s="1164">
        <v>13000</v>
      </c>
      <c r="F2599" s="1151">
        <v>9339605</v>
      </c>
      <c r="G2599" s="759" t="s">
        <v>10457</v>
      </c>
      <c r="H2599" s="1021" t="s">
        <v>4243</v>
      </c>
      <c r="I2599" s="1021" t="s">
        <v>4287</v>
      </c>
      <c r="J2599" s="1150" t="s">
        <v>4213</v>
      </c>
      <c r="K2599" s="1152">
        <v>1</v>
      </c>
      <c r="L2599" s="1151">
        <v>3</v>
      </c>
      <c r="M2599" s="1164">
        <v>39000</v>
      </c>
      <c r="N2599" s="1151"/>
      <c r="O2599" s="1152"/>
      <c r="P2599" s="1180"/>
    </row>
    <row r="2600" spans="1:16" x14ac:dyDescent="0.2">
      <c r="A2600" s="1179" t="s">
        <v>10156</v>
      </c>
      <c r="B2600" s="1149" t="s">
        <v>13070</v>
      </c>
      <c r="C2600" s="1149" t="s">
        <v>64</v>
      </c>
      <c r="D2600" s="1150" t="s">
        <v>5328</v>
      </c>
      <c r="E2600" s="1164">
        <v>12000</v>
      </c>
      <c r="F2600" s="1151">
        <v>45348129</v>
      </c>
      <c r="G2600" s="759" t="s">
        <v>10458</v>
      </c>
      <c r="H2600" s="1021" t="s">
        <v>4243</v>
      </c>
      <c r="I2600" s="1021" t="s">
        <v>4287</v>
      </c>
      <c r="J2600" s="1150" t="s">
        <v>4213</v>
      </c>
      <c r="K2600" s="1152">
        <v>1</v>
      </c>
      <c r="L2600" s="1151">
        <v>9</v>
      </c>
      <c r="M2600" s="1164">
        <v>107600</v>
      </c>
      <c r="N2600" s="1151"/>
      <c r="O2600" s="1152"/>
      <c r="P2600" s="1180"/>
    </row>
    <row r="2601" spans="1:16" ht="22.5" x14ac:dyDescent="0.2">
      <c r="A2601" s="1179" t="s">
        <v>10156</v>
      </c>
      <c r="B2601" s="1149" t="s">
        <v>13070</v>
      </c>
      <c r="C2601" s="1149" t="s">
        <v>64</v>
      </c>
      <c r="D2601" s="1150" t="s">
        <v>5328</v>
      </c>
      <c r="E2601" s="1164">
        <v>9000</v>
      </c>
      <c r="F2601" s="1151">
        <v>41935527</v>
      </c>
      <c r="G2601" s="759" t="s">
        <v>10459</v>
      </c>
      <c r="H2601" s="1021" t="s">
        <v>10460</v>
      </c>
      <c r="I2601" s="1021" t="s">
        <v>4287</v>
      </c>
      <c r="J2601" s="1150" t="s">
        <v>4213</v>
      </c>
      <c r="K2601" s="1152"/>
      <c r="L2601" s="1151"/>
      <c r="M2601" s="1164"/>
      <c r="N2601" s="1151">
        <v>1</v>
      </c>
      <c r="O2601" s="1152">
        <v>5</v>
      </c>
      <c r="P2601" s="1180">
        <v>44400</v>
      </c>
    </row>
    <row r="2602" spans="1:16" x14ac:dyDescent="0.2">
      <c r="A2602" s="1179" t="s">
        <v>10156</v>
      </c>
      <c r="B2602" s="1149" t="s">
        <v>13070</v>
      </c>
      <c r="C2602" s="1149" t="s">
        <v>64</v>
      </c>
      <c r="D2602" s="1150" t="s">
        <v>5328</v>
      </c>
      <c r="E2602" s="1164">
        <v>9000</v>
      </c>
      <c r="F2602" s="1151">
        <v>6776560</v>
      </c>
      <c r="G2602" s="759" t="s">
        <v>10461</v>
      </c>
      <c r="H2602" s="1021" t="s">
        <v>4243</v>
      </c>
      <c r="I2602" s="1021" t="s">
        <v>4287</v>
      </c>
      <c r="J2602" s="1150" t="s">
        <v>4213</v>
      </c>
      <c r="K2602" s="1152">
        <v>3</v>
      </c>
      <c r="L2602" s="1151">
        <v>12</v>
      </c>
      <c r="M2602" s="1164">
        <v>108000</v>
      </c>
      <c r="N2602" s="1151">
        <v>1</v>
      </c>
      <c r="O2602" s="1152">
        <v>6</v>
      </c>
      <c r="P2602" s="1180">
        <v>54000</v>
      </c>
    </row>
    <row r="2603" spans="1:16" ht="23.25" thickBot="1" x14ac:dyDescent="0.25">
      <c r="A2603" s="1181" t="s">
        <v>10156</v>
      </c>
      <c r="B2603" s="1182" t="s">
        <v>13070</v>
      </c>
      <c r="C2603" s="1182" t="s">
        <v>64</v>
      </c>
      <c r="D2603" s="1183" t="s">
        <v>5328</v>
      </c>
      <c r="E2603" s="1184">
        <v>10000</v>
      </c>
      <c r="F2603" s="1185">
        <v>41779650</v>
      </c>
      <c r="G2603" s="852" t="s">
        <v>10462</v>
      </c>
      <c r="H2603" s="1186" t="s">
        <v>10463</v>
      </c>
      <c r="I2603" s="1186" t="s">
        <v>4287</v>
      </c>
      <c r="J2603" s="1183" t="s">
        <v>4213</v>
      </c>
      <c r="K2603" s="1187"/>
      <c r="L2603" s="1185"/>
      <c r="M2603" s="1184"/>
      <c r="N2603" s="1185">
        <v>1</v>
      </c>
      <c r="O2603" s="1187">
        <v>6</v>
      </c>
      <c r="P2603" s="1188">
        <v>59000</v>
      </c>
    </row>
    <row r="2604" spans="1:16" ht="24" customHeight="1" thickTop="1" thickBot="1" x14ac:dyDescent="0.25">
      <c r="A2604" s="2035" t="s">
        <v>10464</v>
      </c>
      <c r="B2604" s="2035"/>
      <c r="C2604" s="2035"/>
      <c r="D2604" s="2035"/>
      <c r="E2604" s="2035"/>
      <c r="F2604" s="2035"/>
      <c r="G2604" s="2035"/>
      <c r="H2604" s="2035"/>
      <c r="I2604" s="2035"/>
      <c r="J2604" s="2035"/>
      <c r="K2604" s="2035"/>
      <c r="L2604" s="2035"/>
      <c r="M2604" s="2035"/>
      <c r="N2604" s="2035"/>
      <c r="O2604" s="2035"/>
      <c r="P2604" s="2035"/>
    </row>
    <row r="2605" spans="1:16" ht="12" thickTop="1" x14ac:dyDescent="0.2">
      <c r="A2605" s="1170" t="s">
        <v>3972</v>
      </c>
      <c r="B2605" s="1171" t="s">
        <v>13070</v>
      </c>
      <c r="C2605" s="1171" t="s">
        <v>65</v>
      </c>
      <c r="D2605" s="1172" t="s">
        <v>10465</v>
      </c>
      <c r="E2605" s="1173">
        <v>2500</v>
      </c>
      <c r="F2605" s="1174">
        <v>10621</v>
      </c>
      <c r="G2605" s="1175" t="s">
        <v>10466</v>
      </c>
      <c r="H2605" s="1176" t="s">
        <v>4358</v>
      </c>
      <c r="I2605" s="1176" t="s">
        <v>7233</v>
      </c>
      <c r="J2605" s="1172" t="s">
        <v>10467</v>
      </c>
      <c r="K2605" s="1177">
        <v>1</v>
      </c>
      <c r="L2605" s="1174">
        <v>12</v>
      </c>
      <c r="M2605" s="1173">
        <v>30000</v>
      </c>
      <c r="N2605" s="1174">
        <v>3</v>
      </c>
      <c r="O2605" s="1177">
        <v>6</v>
      </c>
      <c r="P2605" s="1178">
        <v>15000</v>
      </c>
    </row>
    <row r="2606" spans="1:16" ht="22.5" x14ac:dyDescent="0.2">
      <c r="A2606" s="1179" t="s">
        <v>3972</v>
      </c>
      <c r="B2606" s="1149" t="s">
        <v>13070</v>
      </c>
      <c r="C2606" s="1149" t="s">
        <v>65</v>
      </c>
      <c r="D2606" s="1150" t="s">
        <v>10468</v>
      </c>
      <c r="E2606" s="1164">
        <v>2000</v>
      </c>
      <c r="F2606" s="1151">
        <v>860690</v>
      </c>
      <c r="G2606" s="759" t="s">
        <v>10469</v>
      </c>
      <c r="H2606" s="1021" t="s">
        <v>10470</v>
      </c>
      <c r="I2606" s="1021" t="s">
        <v>4274</v>
      </c>
      <c r="J2606" s="1150" t="s">
        <v>4274</v>
      </c>
      <c r="K2606" s="1152">
        <v>1</v>
      </c>
      <c r="L2606" s="1151">
        <v>12</v>
      </c>
      <c r="M2606" s="1164">
        <v>24000</v>
      </c>
      <c r="N2606" s="1151">
        <v>3</v>
      </c>
      <c r="O2606" s="1152">
        <v>6</v>
      </c>
      <c r="P2606" s="1180">
        <v>12000</v>
      </c>
    </row>
    <row r="2607" spans="1:16" x14ac:dyDescent="0.2">
      <c r="A2607" s="1179" t="s">
        <v>3972</v>
      </c>
      <c r="B2607" s="1149" t="s">
        <v>13070</v>
      </c>
      <c r="C2607" s="1149" t="s">
        <v>65</v>
      </c>
      <c r="D2607" s="1150" t="s">
        <v>10471</v>
      </c>
      <c r="E2607" s="1164">
        <v>5500</v>
      </c>
      <c r="F2607" s="1151">
        <v>101315</v>
      </c>
      <c r="G2607" s="759" t="s">
        <v>10472</v>
      </c>
      <c r="H2607" s="1021" t="s">
        <v>4878</v>
      </c>
      <c r="I2607" s="1021" t="s">
        <v>4932</v>
      </c>
      <c r="J2607" s="1150" t="s">
        <v>4195</v>
      </c>
      <c r="K2607" s="1152">
        <v>4</v>
      </c>
      <c r="L2607" s="1151">
        <v>12</v>
      </c>
      <c r="M2607" s="1164">
        <v>66000</v>
      </c>
      <c r="N2607" s="1151">
        <v>3</v>
      </c>
      <c r="O2607" s="1152">
        <v>6</v>
      </c>
      <c r="P2607" s="1180">
        <v>33000</v>
      </c>
    </row>
    <row r="2608" spans="1:16" x14ac:dyDescent="0.2">
      <c r="A2608" s="1179" t="s">
        <v>3972</v>
      </c>
      <c r="B2608" s="1149" t="s">
        <v>13070</v>
      </c>
      <c r="C2608" s="1149" t="s">
        <v>65</v>
      </c>
      <c r="D2608" s="1150" t="s">
        <v>10473</v>
      </c>
      <c r="E2608" s="1164">
        <v>4500</v>
      </c>
      <c r="F2608" s="1151">
        <v>105066</v>
      </c>
      <c r="G2608" s="759" t="s">
        <v>10474</v>
      </c>
      <c r="H2608" s="1021" t="s">
        <v>4878</v>
      </c>
      <c r="I2608" s="1021" t="s">
        <v>4932</v>
      </c>
      <c r="J2608" s="1150" t="s">
        <v>4195</v>
      </c>
      <c r="K2608" s="1152">
        <v>4</v>
      </c>
      <c r="L2608" s="1151">
        <v>12</v>
      </c>
      <c r="M2608" s="1164">
        <v>54000</v>
      </c>
      <c r="N2608" s="1151">
        <v>3</v>
      </c>
      <c r="O2608" s="1152">
        <v>6</v>
      </c>
      <c r="P2608" s="1180">
        <v>27000</v>
      </c>
    </row>
    <row r="2609" spans="1:16" ht="22.5" x14ac:dyDescent="0.2">
      <c r="A2609" s="1179" t="s">
        <v>3972</v>
      </c>
      <c r="B2609" s="1149" t="s">
        <v>13070</v>
      </c>
      <c r="C2609" s="1149" t="s">
        <v>65</v>
      </c>
      <c r="D2609" s="1150" t="s">
        <v>10475</v>
      </c>
      <c r="E2609" s="1164">
        <v>3000</v>
      </c>
      <c r="F2609" s="1151">
        <v>106184</v>
      </c>
      <c r="G2609" s="759" t="s">
        <v>10476</v>
      </c>
      <c r="H2609" s="1021" t="s">
        <v>10477</v>
      </c>
      <c r="I2609" s="1021" t="s">
        <v>10478</v>
      </c>
      <c r="J2609" s="1150" t="s">
        <v>4195</v>
      </c>
      <c r="K2609" s="1152">
        <v>1</v>
      </c>
      <c r="L2609" s="1151">
        <v>12</v>
      </c>
      <c r="M2609" s="1164">
        <v>36000</v>
      </c>
      <c r="N2609" s="1151"/>
      <c r="O2609" s="1152"/>
      <c r="P2609" s="1180"/>
    </row>
    <row r="2610" spans="1:16" ht="22.5" x14ac:dyDescent="0.2">
      <c r="A2610" s="1179" t="s">
        <v>3972</v>
      </c>
      <c r="B2610" s="1149" t="s">
        <v>13070</v>
      </c>
      <c r="C2610" s="1149" t="s">
        <v>65</v>
      </c>
      <c r="D2610" s="1150" t="s">
        <v>10479</v>
      </c>
      <c r="E2610" s="1164">
        <v>3000</v>
      </c>
      <c r="F2610" s="1151">
        <v>160706</v>
      </c>
      <c r="G2610" s="759" t="s">
        <v>10480</v>
      </c>
      <c r="H2610" s="1021" t="s">
        <v>10481</v>
      </c>
      <c r="I2610" s="1021" t="s">
        <v>4274</v>
      </c>
      <c r="J2610" s="1150" t="s">
        <v>4274</v>
      </c>
      <c r="K2610" s="1152">
        <v>1</v>
      </c>
      <c r="L2610" s="1151">
        <v>1</v>
      </c>
      <c r="M2610" s="1164">
        <v>3000</v>
      </c>
      <c r="N2610" s="1151"/>
      <c r="O2610" s="1152"/>
      <c r="P2610" s="1180"/>
    </row>
    <row r="2611" spans="1:16" x14ac:dyDescent="0.2">
      <c r="A2611" s="1179" t="s">
        <v>3972</v>
      </c>
      <c r="B2611" s="1149" t="s">
        <v>13070</v>
      </c>
      <c r="C2611" s="1149" t="s">
        <v>65</v>
      </c>
      <c r="D2611" s="1150" t="s">
        <v>10473</v>
      </c>
      <c r="E2611" s="1164">
        <v>5000</v>
      </c>
      <c r="F2611" s="1151">
        <v>479866</v>
      </c>
      <c r="G2611" s="759" t="s">
        <v>10482</v>
      </c>
      <c r="H2611" s="1021" t="s">
        <v>4878</v>
      </c>
      <c r="I2611" s="1021" t="s">
        <v>4932</v>
      </c>
      <c r="J2611" s="1150" t="s">
        <v>4195</v>
      </c>
      <c r="K2611" s="1152">
        <v>1</v>
      </c>
      <c r="L2611" s="1151">
        <v>12</v>
      </c>
      <c r="M2611" s="1164">
        <v>60000</v>
      </c>
      <c r="N2611" s="1151">
        <v>3</v>
      </c>
      <c r="O2611" s="1152">
        <v>6</v>
      </c>
      <c r="P2611" s="1180">
        <v>30000</v>
      </c>
    </row>
    <row r="2612" spans="1:16" ht="33.75" x14ac:dyDescent="0.2">
      <c r="A2612" s="1179" t="s">
        <v>3972</v>
      </c>
      <c r="B2612" s="1149" t="s">
        <v>13070</v>
      </c>
      <c r="C2612" s="1149" t="s">
        <v>65</v>
      </c>
      <c r="D2612" s="1150" t="s">
        <v>10483</v>
      </c>
      <c r="E2612" s="1164">
        <v>2500</v>
      </c>
      <c r="F2612" s="1151">
        <v>956048</v>
      </c>
      <c r="G2612" s="759" t="s">
        <v>10484</v>
      </c>
      <c r="H2612" s="1021" t="s">
        <v>7088</v>
      </c>
      <c r="I2612" s="1021" t="s">
        <v>4259</v>
      </c>
      <c r="J2612" s="1150" t="s">
        <v>7088</v>
      </c>
      <c r="K2612" s="1152">
        <v>0</v>
      </c>
      <c r="L2612" s="1151">
        <v>2</v>
      </c>
      <c r="M2612" s="1164">
        <v>2500</v>
      </c>
      <c r="N2612" s="1151">
        <v>3</v>
      </c>
      <c r="O2612" s="1152">
        <v>6</v>
      </c>
      <c r="P2612" s="1180">
        <v>15000</v>
      </c>
    </row>
    <row r="2613" spans="1:16" ht="22.5" x14ac:dyDescent="0.2">
      <c r="A2613" s="1179" t="s">
        <v>3972</v>
      </c>
      <c r="B2613" s="1149" t="s">
        <v>13070</v>
      </c>
      <c r="C2613" s="1149" t="s">
        <v>65</v>
      </c>
      <c r="D2613" s="1150" t="s">
        <v>10485</v>
      </c>
      <c r="E2613" s="1164">
        <v>3000</v>
      </c>
      <c r="F2613" s="1151">
        <v>978526</v>
      </c>
      <c r="G2613" s="759" t="s">
        <v>10486</v>
      </c>
      <c r="H2613" s="1021" t="s">
        <v>10487</v>
      </c>
      <c r="I2613" s="1021" t="s">
        <v>4274</v>
      </c>
      <c r="J2613" s="1150" t="s">
        <v>4274</v>
      </c>
      <c r="K2613" s="1152">
        <v>0</v>
      </c>
      <c r="L2613" s="1151">
        <v>12</v>
      </c>
      <c r="M2613" s="1164">
        <v>33000</v>
      </c>
      <c r="N2613" s="1151">
        <v>3</v>
      </c>
      <c r="O2613" s="1152">
        <v>6</v>
      </c>
      <c r="P2613" s="1180">
        <v>18000</v>
      </c>
    </row>
    <row r="2614" spans="1:16" ht="12.6" customHeight="1" x14ac:dyDescent="0.2">
      <c r="A2614" s="1179" t="s">
        <v>3972</v>
      </c>
      <c r="B2614" s="1149" t="s">
        <v>13070</v>
      </c>
      <c r="C2614" s="1149" t="s">
        <v>65</v>
      </c>
      <c r="D2614" s="1150" t="s">
        <v>10465</v>
      </c>
      <c r="E2614" s="1164">
        <v>2600</v>
      </c>
      <c r="F2614" s="1151">
        <v>1067306</v>
      </c>
      <c r="G2614" s="759" t="s">
        <v>10488</v>
      </c>
      <c r="H2614" s="1021" t="s">
        <v>4358</v>
      </c>
      <c r="I2614" s="1021" t="s">
        <v>7233</v>
      </c>
      <c r="J2614" s="1150" t="s">
        <v>10467</v>
      </c>
      <c r="K2614" s="1152">
        <v>4</v>
      </c>
      <c r="L2614" s="1151">
        <v>12</v>
      </c>
      <c r="M2614" s="1164">
        <v>31200</v>
      </c>
      <c r="N2614" s="1151">
        <v>3</v>
      </c>
      <c r="O2614" s="1152">
        <v>6</v>
      </c>
      <c r="P2614" s="1180">
        <v>15166.67</v>
      </c>
    </row>
    <row r="2615" spans="1:16" ht="12.6" customHeight="1" x14ac:dyDescent="0.2">
      <c r="A2615" s="1179" t="s">
        <v>3972</v>
      </c>
      <c r="B2615" s="1149" t="s">
        <v>13070</v>
      </c>
      <c r="C2615" s="1149" t="s">
        <v>65</v>
      </c>
      <c r="D2615" s="1150" t="s">
        <v>10489</v>
      </c>
      <c r="E2615" s="1164">
        <v>10000</v>
      </c>
      <c r="F2615" s="1151">
        <v>1091256</v>
      </c>
      <c r="G2615" s="759" t="s">
        <v>10490</v>
      </c>
      <c r="H2615" s="1021" t="s">
        <v>4226</v>
      </c>
      <c r="I2615" s="1021" t="s">
        <v>4932</v>
      </c>
      <c r="J2615" s="1150" t="s">
        <v>4195</v>
      </c>
      <c r="K2615" s="1152">
        <v>0</v>
      </c>
      <c r="L2615" s="1151">
        <v>12</v>
      </c>
      <c r="M2615" s="1164">
        <v>110000</v>
      </c>
      <c r="N2615" s="1151">
        <v>2</v>
      </c>
      <c r="O2615" s="1152">
        <v>2</v>
      </c>
      <c r="P2615" s="1180">
        <v>10000</v>
      </c>
    </row>
    <row r="2616" spans="1:16" ht="12.6" customHeight="1" x14ac:dyDescent="0.2">
      <c r="A2616" s="1179" t="s">
        <v>3972</v>
      </c>
      <c r="B2616" s="1149" t="s">
        <v>13070</v>
      </c>
      <c r="C2616" s="1149" t="s">
        <v>65</v>
      </c>
      <c r="D2616" s="1150" t="s">
        <v>10491</v>
      </c>
      <c r="E2616" s="1164">
        <v>2600</v>
      </c>
      <c r="F2616" s="1151">
        <v>1109081</v>
      </c>
      <c r="G2616" s="759" t="s">
        <v>10492</v>
      </c>
      <c r="H2616" s="1021" t="s">
        <v>4358</v>
      </c>
      <c r="I2616" s="1021" t="s">
        <v>7233</v>
      </c>
      <c r="J2616" s="1150" t="s">
        <v>10467</v>
      </c>
      <c r="K2616" s="1152">
        <v>4</v>
      </c>
      <c r="L2616" s="1151">
        <v>12</v>
      </c>
      <c r="M2616" s="1164">
        <v>31200</v>
      </c>
      <c r="N2616" s="1151">
        <v>3</v>
      </c>
      <c r="O2616" s="1152">
        <v>6</v>
      </c>
      <c r="P2616" s="1180">
        <v>15600</v>
      </c>
    </row>
    <row r="2617" spans="1:16" ht="12.6" customHeight="1" x14ac:dyDescent="0.2">
      <c r="A2617" s="1179" t="s">
        <v>3972</v>
      </c>
      <c r="B2617" s="1149" t="s">
        <v>13070</v>
      </c>
      <c r="C2617" s="1149" t="s">
        <v>65</v>
      </c>
      <c r="D2617" s="1150" t="s">
        <v>10475</v>
      </c>
      <c r="E2617" s="1164">
        <v>3000</v>
      </c>
      <c r="F2617" s="1151">
        <v>1121055</v>
      </c>
      <c r="G2617" s="759" t="s">
        <v>10493</v>
      </c>
      <c r="H2617" s="1021" t="s">
        <v>4216</v>
      </c>
      <c r="I2617" s="1021" t="s">
        <v>10274</v>
      </c>
      <c r="J2617" s="1150" t="s">
        <v>4195</v>
      </c>
      <c r="K2617" s="1152">
        <v>4</v>
      </c>
      <c r="L2617" s="1151">
        <v>12</v>
      </c>
      <c r="M2617" s="1164">
        <v>36000</v>
      </c>
      <c r="N2617" s="1151">
        <v>3</v>
      </c>
      <c r="O2617" s="1152">
        <v>6</v>
      </c>
      <c r="P2617" s="1180">
        <v>18000</v>
      </c>
    </row>
    <row r="2618" spans="1:16" ht="12.6" customHeight="1" x14ac:dyDescent="0.2">
      <c r="A2618" s="1179" t="s">
        <v>3972</v>
      </c>
      <c r="B2618" s="1149" t="s">
        <v>13070</v>
      </c>
      <c r="C2618" s="1149" t="s">
        <v>65</v>
      </c>
      <c r="D2618" s="1150" t="s">
        <v>10494</v>
      </c>
      <c r="E2618" s="1164">
        <v>6000</v>
      </c>
      <c r="F2618" s="1151">
        <v>1159816</v>
      </c>
      <c r="G2618" s="759" t="s">
        <v>10495</v>
      </c>
      <c r="H2618" s="1021" t="s">
        <v>4878</v>
      </c>
      <c r="I2618" s="1021" t="s">
        <v>4932</v>
      </c>
      <c r="J2618" s="1150" t="s">
        <v>4195</v>
      </c>
      <c r="K2618" s="1152">
        <v>4</v>
      </c>
      <c r="L2618" s="1151">
        <v>12</v>
      </c>
      <c r="M2618" s="1164">
        <v>72000</v>
      </c>
      <c r="N2618" s="1151">
        <v>3</v>
      </c>
      <c r="O2618" s="1152">
        <v>6</v>
      </c>
      <c r="P2618" s="1180">
        <v>36000</v>
      </c>
    </row>
    <row r="2619" spans="1:16" ht="12.6" customHeight="1" x14ac:dyDescent="0.2">
      <c r="A2619" s="1179" t="s">
        <v>3972</v>
      </c>
      <c r="B2619" s="1149" t="s">
        <v>13070</v>
      </c>
      <c r="C2619" s="1149" t="s">
        <v>65</v>
      </c>
      <c r="D2619" s="1150" t="s">
        <v>10465</v>
      </c>
      <c r="E2619" s="1164">
        <v>2500</v>
      </c>
      <c r="F2619" s="1151">
        <v>1208902</v>
      </c>
      <c r="G2619" s="759" t="s">
        <v>10496</v>
      </c>
      <c r="H2619" s="1021" t="s">
        <v>4358</v>
      </c>
      <c r="I2619" s="1021" t="s">
        <v>7233</v>
      </c>
      <c r="J2619" s="1150" t="s">
        <v>10467</v>
      </c>
      <c r="K2619" s="1152">
        <v>4</v>
      </c>
      <c r="L2619" s="1151">
        <v>14</v>
      </c>
      <c r="M2619" s="1164">
        <v>14743.05</v>
      </c>
      <c r="N2619" s="1151"/>
      <c r="O2619" s="1152"/>
      <c r="P2619" s="1180"/>
    </row>
    <row r="2620" spans="1:16" ht="12.6" customHeight="1" x14ac:dyDescent="0.2">
      <c r="A2620" s="1179" t="s">
        <v>3972</v>
      </c>
      <c r="B2620" s="1149" t="s">
        <v>13070</v>
      </c>
      <c r="C2620" s="1149" t="s">
        <v>65</v>
      </c>
      <c r="D2620" s="1150" t="s">
        <v>10497</v>
      </c>
      <c r="E2620" s="1164">
        <v>3000</v>
      </c>
      <c r="F2620" s="1151">
        <v>1284777</v>
      </c>
      <c r="G2620" s="759" t="s">
        <v>10498</v>
      </c>
      <c r="H2620" s="1021" t="s">
        <v>10499</v>
      </c>
      <c r="I2620" s="1021" t="s">
        <v>4259</v>
      </c>
      <c r="J2620" s="1150" t="s">
        <v>4252</v>
      </c>
      <c r="K2620" s="1152">
        <v>4</v>
      </c>
      <c r="L2620" s="1151">
        <v>12</v>
      </c>
      <c r="M2620" s="1164">
        <v>36000</v>
      </c>
      <c r="N2620" s="1151">
        <v>3</v>
      </c>
      <c r="O2620" s="1152">
        <v>6</v>
      </c>
      <c r="P2620" s="1180">
        <v>18000</v>
      </c>
    </row>
    <row r="2621" spans="1:16" ht="12.6" customHeight="1" x14ac:dyDescent="0.2">
      <c r="A2621" s="1179" t="s">
        <v>3972</v>
      </c>
      <c r="B2621" s="1149" t="s">
        <v>13070</v>
      </c>
      <c r="C2621" s="1149" t="s">
        <v>65</v>
      </c>
      <c r="D2621" s="1150" t="s">
        <v>10491</v>
      </c>
      <c r="E2621" s="1164">
        <v>2500</v>
      </c>
      <c r="F2621" s="1151">
        <v>1320068</v>
      </c>
      <c r="G2621" s="759" t="s">
        <v>10500</v>
      </c>
      <c r="H2621" s="1021" t="s">
        <v>4358</v>
      </c>
      <c r="I2621" s="1021" t="s">
        <v>7233</v>
      </c>
      <c r="J2621" s="1150" t="s">
        <v>10467</v>
      </c>
      <c r="K2621" s="1152">
        <v>1</v>
      </c>
      <c r="L2621" s="1151">
        <v>12</v>
      </c>
      <c r="M2621" s="1164">
        <v>30000</v>
      </c>
      <c r="N2621" s="1151">
        <v>3</v>
      </c>
      <c r="O2621" s="1152">
        <v>6</v>
      </c>
      <c r="P2621" s="1180">
        <v>15000</v>
      </c>
    </row>
    <row r="2622" spans="1:16" ht="12.6" customHeight="1" x14ac:dyDescent="0.2">
      <c r="A2622" s="1179" t="s">
        <v>3972</v>
      </c>
      <c r="B2622" s="1149" t="s">
        <v>13070</v>
      </c>
      <c r="C2622" s="1149" t="s">
        <v>65</v>
      </c>
      <c r="D2622" s="1150" t="s">
        <v>10501</v>
      </c>
      <c r="E2622" s="1164">
        <v>7000</v>
      </c>
      <c r="F2622" s="1151">
        <v>1322308</v>
      </c>
      <c r="G2622" s="759" t="s">
        <v>10502</v>
      </c>
      <c r="H2622" s="1021" t="s">
        <v>4315</v>
      </c>
      <c r="I2622" s="1021" t="s">
        <v>4932</v>
      </c>
      <c r="J2622" s="1150" t="s">
        <v>4195</v>
      </c>
      <c r="K2622" s="1152">
        <v>2</v>
      </c>
      <c r="L2622" s="1151">
        <v>14</v>
      </c>
      <c r="M2622" s="1164">
        <v>93644.44</v>
      </c>
      <c r="N2622" s="1151"/>
      <c r="O2622" s="1152"/>
      <c r="P2622" s="1180"/>
    </row>
    <row r="2623" spans="1:16" ht="22.5" x14ac:dyDescent="0.2">
      <c r="A2623" s="1179" t="s">
        <v>3972</v>
      </c>
      <c r="B2623" s="1149" t="s">
        <v>13070</v>
      </c>
      <c r="C2623" s="1149" t="s">
        <v>65</v>
      </c>
      <c r="D2623" s="1150" t="s">
        <v>6158</v>
      </c>
      <c r="E2623" s="1164">
        <v>2500</v>
      </c>
      <c r="F2623" s="1151">
        <v>1323931</v>
      </c>
      <c r="G2623" s="759" t="s">
        <v>10503</v>
      </c>
      <c r="H2623" s="1021" t="s">
        <v>10504</v>
      </c>
      <c r="I2623" s="1021" t="s">
        <v>4259</v>
      </c>
      <c r="J2623" s="1150" t="s">
        <v>4252</v>
      </c>
      <c r="K2623" s="1152">
        <v>4</v>
      </c>
      <c r="L2623" s="1151">
        <v>12</v>
      </c>
      <c r="M2623" s="1164">
        <v>30000</v>
      </c>
      <c r="N2623" s="1151">
        <v>3</v>
      </c>
      <c r="O2623" s="1152">
        <v>6</v>
      </c>
      <c r="P2623" s="1180">
        <v>15000</v>
      </c>
    </row>
    <row r="2624" spans="1:16" ht="22.5" x14ac:dyDescent="0.2">
      <c r="A2624" s="1179" t="s">
        <v>3972</v>
      </c>
      <c r="B2624" s="1149" t="s">
        <v>13070</v>
      </c>
      <c r="C2624" s="1149" t="s">
        <v>65</v>
      </c>
      <c r="D2624" s="1150" t="s">
        <v>6753</v>
      </c>
      <c r="E2624" s="1164">
        <v>4500</v>
      </c>
      <c r="F2624" s="1151">
        <v>1325039</v>
      </c>
      <c r="G2624" s="759" t="s">
        <v>10505</v>
      </c>
      <c r="H2624" s="1021" t="s">
        <v>10506</v>
      </c>
      <c r="I2624" s="1021" t="s">
        <v>10478</v>
      </c>
      <c r="J2624" s="1150" t="s">
        <v>4195</v>
      </c>
      <c r="K2624" s="1152">
        <v>4</v>
      </c>
      <c r="L2624" s="1151">
        <v>12</v>
      </c>
      <c r="M2624" s="1164">
        <v>54000</v>
      </c>
      <c r="N2624" s="1151">
        <v>3</v>
      </c>
      <c r="O2624" s="1152">
        <v>6</v>
      </c>
      <c r="P2624" s="1180">
        <v>27000</v>
      </c>
    </row>
    <row r="2625" spans="1:16" ht="22.5" x14ac:dyDescent="0.2">
      <c r="A2625" s="1179" t="s">
        <v>3972</v>
      </c>
      <c r="B2625" s="1149" t="s">
        <v>13070</v>
      </c>
      <c r="C2625" s="1149" t="s">
        <v>65</v>
      </c>
      <c r="D2625" s="1150" t="s">
        <v>10507</v>
      </c>
      <c r="E2625" s="1164">
        <v>2600</v>
      </c>
      <c r="F2625" s="1151">
        <v>1332856</v>
      </c>
      <c r="G2625" s="759" t="s">
        <v>10508</v>
      </c>
      <c r="H2625" s="1021" t="s">
        <v>7175</v>
      </c>
      <c r="I2625" s="1021" t="s">
        <v>10478</v>
      </c>
      <c r="J2625" s="1150" t="s">
        <v>4195</v>
      </c>
      <c r="K2625" s="1152">
        <v>4</v>
      </c>
      <c r="L2625" s="1151">
        <v>12</v>
      </c>
      <c r="M2625" s="1164">
        <v>31200</v>
      </c>
      <c r="N2625" s="1151">
        <v>3</v>
      </c>
      <c r="O2625" s="1152">
        <v>6</v>
      </c>
      <c r="P2625" s="1180">
        <v>15600</v>
      </c>
    </row>
    <row r="2626" spans="1:16" ht="11.45" customHeight="1" x14ac:dyDescent="0.2">
      <c r="A2626" s="1179" t="s">
        <v>3972</v>
      </c>
      <c r="B2626" s="1149" t="s">
        <v>13070</v>
      </c>
      <c r="C2626" s="1149" t="s">
        <v>65</v>
      </c>
      <c r="D2626" s="1150" t="s">
        <v>10509</v>
      </c>
      <c r="E2626" s="1164">
        <v>3000</v>
      </c>
      <c r="F2626" s="1151">
        <v>1335350</v>
      </c>
      <c r="G2626" s="759" t="s">
        <v>10510</v>
      </c>
      <c r="H2626" s="1021" t="s">
        <v>4216</v>
      </c>
      <c r="I2626" s="1021" t="s">
        <v>10274</v>
      </c>
      <c r="J2626" s="1150" t="s">
        <v>4195</v>
      </c>
      <c r="K2626" s="1152">
        <v>4</v>
      </c>
      <c r="L2626" s="1151">
        <v>12</v>
      </c>
      <c r="M2626" s="1164">
        <v>36000</v>
      </c>
      <c r="N2626" s="1151">
        <v>3</v>
      </c>
      <c r="O2626" s="1152">
        <v>6</v>
      </c>
      <c r="P2626" s="1180">
        <v>18000</v>
      </c>
    </row>
    <row r="2627" spans="1:16" ht="11.45" customHeight="1" x14ac:dyDescent="0.2">
      <c r="A2627" s="1179" t="s">
        <v>3972</v>
      </c>
      <c r="B2627" s="1149" t="s">
        <v>13070</v>
      </c>
      <c r="C2627" s="1149" t="s">
        <v>65</v>
      </c>
      <c r="D2627" s="1150" t="s">
        <v>10511</v>
      </c>
      <c r="E2627" s="1164">
        <v>5000</v>
      </c>
      <c r="F2627" s="1151">
        <v>1343121</v>
      </c>
      <c r="G2627" s="759" t="s">
        <v>10512</v>
      </c>
      <c r="H2627" s="1021" t="s">
        <v>4878</v>
      </c>
      <c r="I2627" s="1021" t="s">
        <v>4932</v>
      </c>
      <c r="J2627" s="1150" t="s">
        <v>4195</v>
      </c>
      <c r="K2627" s="1152">
        <v>4</v>
      </c>
      <c r="L2627" s="1151">
        <v>14</v>
      </c>
      <c r="M2627" s="1164">
        <v>68236.11</v>
      </c>
      <c r="N2627" s="1151"/>
      <c r="O2627" s="1152"/>
      <c r="P2627" s="1180"/>
    </row>
    <row r="2628" spans="1:16" ht="11.45" customHeight="1" x14ac:dyDescent="0.2">
      <c r="A2628" s="1179" t="s">
        <v>3972</v>
      </c>
      <c r="B2628" s="1149" t="s">
        <v>13070</v>
      </c>
      <c r="C2628" s="1149" t="s">
        <v>65</v>
      </c>
      <c r="D2628" s="1150" t="s">
        <v>10513</v>
      </c>
      <c r="E2628" s="1164">
        <v>4500</v>
      </c>
      <c r="F2628" s="1151">
        <v>2405626</v>
      </c>
      <c r="G2628" s="759" t="s">
        <v>10514</v>
      </c>
      <c r="H2628" s="1021">
        <v>0</v>
      </c>
      <c r="I2628" s="1021" t="s">
        <v>4213</v>
      </c>
      <c r="J2628" s="1150" t="s">
        <v>10515</v>
      </c>
      <c r="K2628" s="1152">
        <v>1</v>
      </c>
      <c r="L2628" s="1151">
        <v>4</v>
      </c>
      <c r="M2628" s="1164">
        <v>13500</v>
      </c>
      <c r="N2628" s="1151"/>
      <c r="O2628" s="1152"/>
      <c r="P2628" s="1180"/>
    </row>
    <row r="2629" spans="1:16" ht="11.45" customHeight="1" x14ac:dyDescent="0.2">
      <c r="A2629" s="1179" t="s">
        <v>3972</v>
      </c>
      <c r="B2629" s="1149" t="s">
        <v>13070</v>
      </c>
      <c r="C2629" s="1149" t="s">
        <v>65</v>
      </c>
      <c r="D2629" s="1150" t="s">
        <v>10516</v>
      </c>
      <c r="E2629" s="1164">
        <v>4500</v>
      </c>
      <c r="F2629" s="1151">
        <v>2436358</v>
      </c>
      <c r="G2629" s="759" t="s">
        <v>10517</v>
      </c>
      <c r="H2629" s="1021" t="s">
        <v>10518</v>
      </c>
      <c r="I2629" s="1021" t="s">
        <v>10274</v>
      </c>
      <c r="J2629" s="1150" t="s">
        <v>4195</v>
      </c>
      <c r="K2629" s="1152">
        <v>2</v>
      </c>
      <c r="L2629" s="1151">
        <v>12</v>
      </c>
      <c r="M2629" s="1164">
        <v>54000</v>
      </c>
      <c r="N2629" s="1151">
        <v>3</v>
      </c>
      <c r="O2629" s="1152">
        <v>6</v>
      </c>
      <c r="P2629" s="1180">
        <v>27000</v>
      </c>
    </row>
    <row r="2630" spans="1:16" ht="11.45" customHeight="1" x14ac:dyDescent="0.2">
      <c r="A2630" s="1179" t="s">
        <v>3972</v>
      </c>
      <c r="B2630" s="1149" t="s">
        <v>13070</v>
      </c>
      <c r="C2630" s="1149" t="s">
        <v>65</v>
      </c>
      <c r="D2630" s="1150" t="s">
        <v>10519</v>
      </c>
      <c r="E2630" s="1164">
        <v>4000</v>
      </c>
      <c r="F2630" s="1151">
        <v>2439844</v>
      </c>
      <c r="G2630" s="759" t="s">
        <v>10520</v>
      </c>
      <c r="H2630" s="1021" t="s">
        <v>4381</v>
      </c>
      <c r="I2630" s="1021" t="s">
        <v>4932</v>
      </c>
      <c r="J2630" s="1150" t="s">
        <v>4195</v>
      </c>
      <c r="K2630" s="1152">
        <v>1</v>
      </c>
      <c r="L2630" s="1151">
        <v>12</v>
      </c>
      <c r="M2630" s="1164">
        <v>48000</v>
      </c>
      <c r="N2630" s="1151">
        <v>3</v>
      </c>
      <c r="O2630" s="1152">
        <v>6</v>
      </c>
      <c r="P2630" s="1180">
        <v>24000</v>
      </c>
    </row>
    <row r="2631" spans="1:16" ht="11.45" customHeight="1" x14ac:dyDescent="0.2">
      <c r="A2631" s="1179" t="s">
        <v>3972</v>
      </c>
      <c r="B2631" s="1149" t="s">
        <v>13070</v>
      </c>
      <c r="C2631" s="1149" t="s">
        <v>65</v>
      </c>
      <c r="D2631" s="1150" t="s">
        <v>10521</v>
      </c>
      <c r="E2631" s="1164">
        <v>14000</v>
      </c>
      <c r="F2631" s="1151">
        <v>2810952</v>
      </c>
      <c r="G2631" s="759" t="s">
        <v>10522</v>
      </c>
      <c r="H2631" s="1021" t="s">
        <v>4878</v>
      </c>
      <c r="I2631" s="1021" t="s">
        <v>4213</v>
      </c>
      <c r="J2631" s="1150" t="s">
        <v>4878</v>
      </c>
      <c r="K2631" s="1152">
        <v>0</v>
      </c>
      <c r="L2631" s="1151">
        <v>3</v>
      </c>
      <c r="M2631" s="1164">
        <v>28000</v>
      </c>
      <c r="N2631" s="1151">
        <v>3</v>
      </c>
      <c r="O2631" s="1152">
        <v>6</v>
      </c>
      <c r="P2631" s="1180">
        <v>84000</v>
      </c>
    </row>
    <row r="2632" spans="1:16" ht="22.5" x14ac:dyDescent="0.2">
      <c r="A2632" s="1179" t="s">
        <v>3972</v>
      </c>
      <c r="B2632" s="1149" t="s">
        <v>13070</v>
      </c>
      <c r="C2632" s="1149" t="s">
        <v>65</v>
      </c>
      <c r="D2632" s="1150" t="s">
        <v>6438</v>
      </c>
      <c r="E2632" s="1164">
        <v>3500</v>
      </c>
      <c r="F2632" s="1151">
        <v>2842636</v>
      </c>
      <c r="G2632" s="759" t="s">
        <v>10523</v>
      </c>
      <c r="H2632" s="1021" t="s">
        <v>4471</v>
      </c>
      <c r="I2632" s="1021" t="s">
        <v>4259</v>
      </c>
      <c r="J2632" s="1150" t="s">
        <v>4252</v>
      </c>
      <c r="K2632" s="1152">
        <v>4</v>
      </c>
      <c r="L2632" s="1151">
        <v>12</v>
      </c>
      <c r="M2632" s="1164">
        <v>42000</v>
      </c>
      <c r="N2632" s="1151">
        <v>3</v>
      </c>
      <c r="O2632" s="1152">
        <v>6</v>
      </c>
      <c r="P2632" s="1180">
        <v>21000</v>
      </c>
    </row>
    <row r="2633" spans="1:16" ht="22.5" x14ac:dyDescent="0.2">
      <c r="A2633" s="1179" t="s">
        <v>3972</v>
      </c>
      <c r="B2633" s="1149" t="s">
        <v>13070</v>
      </c>
      <c r="C2633" s="1149" t="s">
        <v>65</v>
      </c>
      <c r="D2633" s="1150" t="s">
        <v>10524</v>
      </c>
      <c r="E2633" s="1164">
        <v>8000</v>
      </c>
      <c r="F2633" s="1151">
        <v>3646604</v>
      </c>
      <c r="G2633" s="759" t="s">
        <v>10525</v>
      </c>
      <c r="H2633" s="1021" t="s">
        <v>10526</v>
      </c>
      <c r="I2633" s="1021" t="s">
        <v>4213</v>
      </c>
      <c r="J2633" s="1150" t="s">
        <v>10526</v>
      </c>
      <c r="K2633" s="1152">
        <v>1</v>
      </c>
      <c r="L2633" s="1151">
        <v>2</v>
      </c>
      <c r="M2633" s="1164">
        <v>8000</v>
      </c>
      <c r="N2633" s="1151">
        <v>2</v>
      </c>
      <c r="O2633" s="1152">
        <v>2</v>
      </c>
      <c r="P2633" s="1180">
        <v>4533.33</v>
      </c>
    </row>
    <row r="2634" spans="1:16" x14ac:dyDescent="0.2">
      <c r="A2634" s="1179" t="s">
        <v>3972</v>
      </c>
      <c r="B2634" s="1149" t="s">
        <v>13070</v>
      </c>
      <c r="C2634" s="1149" t="s">
        <v>65</v>
      </c>
      <c r="D2634" s="1150" t="s">
        <v>10465</v>
      </c>
      <c r="E2634" s="1164">
        <v>2600</v>
      </c>
      <c r="F2634" s="1151">
        <v>3676527</v>
      </c>
      <c r="G2634" s="759" t="s">
        <v>10527</v>
      </c>
      <c r="H2634" s="1021" t="s">
        <v>4358</v>
      </c>
      <c r="I2634" s="1021" t="s">
        <v>7233</v>
      </c>
      <c r="J2634" s="1150" t="s">
        <v>10467</v>
      </c>
      <c r="K2634" s="1152">
        <v>3</v>
      </c>
      <c r="L2634" s="1151">
        <v>12</v>
      </c>
      <c r="M2634" s="1164">
        <v>31200</v>
      </c>
      <c r="N2634" s="1151">
        <v>3</v>
      </c>
      <c r="O2634" s="1152">
        <v>6</v>
      </c>
      <c r="P2634" s="1180">
        <v>15600</v>
      </c>
    </row>
    <row r="2635" spans="1:16" x14ac:dyDescent="0.2">
      <c r="A2635" s="1179" t="s">
        <v>3972</v>
      </c>
      <c r="B2635" s="1149" t="s">
        <v>13070</v>
      </c>
      <c r="C2635" s="1149" t="s">
        <v>65</v>
      </c>
      <c r="D2635" s="1150" t="s">
        <v>10528</v>
      </c>
      <c r="E2635" s="1164">
        <v>7000</v>
      </c>
      <c r="F2635" s="1151">
        <v>3692417</v>
      </c>
      <c r="G2635" s="759" t="s">
        <v>10529</v>
      </c>
      <c r="H2635" s="1021" t="s">
        <v>4216</v>
      </c>
      <c r="I2635" s="1021" t="s">
        <v>10274</v>
      </c>
      <c r="J2635" s="1150" t="s">
        <v>4195</v>
      </c>
      <c r="K2635" s="1152">
        <v>4</v>
      </c>
      <c r="L2635" s="1151">
        <v>12</v>
      </c>
      <c r="M2635" s="1164">
        <v>84000</v>
      </c>
      <c r="N2635" s="1151">
        <v>3</v>
      </c>
      <c r="O2635" s="1152">
        <v>6</v>
      </c>
      <c r="P2635" s="1180">
        <v>42000</v>
      </c>
    </row>
    <row r="2636" spans="1:16" ht="22.5" x14ac:dyDescent="0.2">
      <c r="A2636" s="1179" t="s">
        <v>3972</v>
      </c>
      <c r="B2636" s="1149" t="s">
        <v>13070</v>
      </c>
      <c r="C2636" s="1149" t="s">
        <v>65</v>
      </c>
      <c r="D2636" s="1150" t="s">
        <v>10530</v>
      </c>
      <c r="E2636" s="1164">
        <v>3000</v>
      </c>
      <c r="F2636" s="1151">
        <v>3880137</v>
      </c>
      <c r="G2636" s="759" t="s">
        <v>10531</v>
      </c>
      <c r="H2636" s="1021" t="s">
        <v>10532</v>
      </c>
      <c r="I2636" s="1021" t="s">
        <v>4259</v>
      </c>
      <c r="J2636" s="1150" t="s">
        <v>4252</v>
      </c>
      <c r="K2636" s="1152">
        <v>4</v>
      </c>
      <c r="L2636" s="1151">
        <v>12</v>
      </c>
      <c r="M2636" s="1164">
        <v>36000</v>
      </c>
      <c r="N2636" s="1151">
        <v>3</v>
      </c>
      <c r="O2636" s="1152">
        <v>6</v>
      </c>
      <c r="P2636" s="1180">
        <v>18000</v>
      </c>
    </row>
    <row r="2637" spans="1:16" ht="11.45" customHeight="1" x14ac:dyDescent="0.2">
      <c r="A2637" s="1179" t="s">
        <v>3972</v>
      </c>
      <c r="B2637" s="1149" t="s">
        <v>13070</v>
      </c>
      <c r="C2637" s="1149" t="s">
        <v>65</v>
      </c>
      <c r="D2637" s="1150" t="s">
        <v>10533</v>
      </c>
      <c r="E2637" s="1164">
        <v>9000</v>
      </c>
      <c r="F2637" s="1151">
        <v>4322383</v>
      </c>
      <c r="G2637" s="759" t="s">
        <v>10534</v>
      </c>
      <c r="H2637" s="1021" t="s">
        <v>4878</v>
      </c>
      <c r="I2637" s="1021" t="s">
        <v>4932</v>
      </c>
      <c r="J2637" s="1150" t="s">
        <v>4195</v>
      </c>
      <c r="K2637" s="1152">
        <v>1</v>
      </c>
      <c r="L2637" s="1151">
        <v>12</v>
      </c>
      <c r="M2637" s="1164">
        <v>108000</v>
      </c>
      <c r="N2637" s="1151">
        <v>3</v>
      </c>
      <c r="O2637" s="1152">
        <v>6</v>
      </c>
      <c r="P2637" s="1180">
        <v>54000</v>
      </c>
    </row>
    <row r="2638" spans="1:16" ht="11.45" customHeight="1" x14ac:dyDescent="0.2">
      <c r="A2638" s="1179" t="s">
        <v>3972</v>
      </c>
      <c r="B2638" s="1149" t="s">
        <v>13070</v>
      </c>
      <c r="C2638" s="1149" t="s">
        <v>65</v>
      </c>
      <c r="D2638" s="1150" t="s">
        <v>10535</v>
      </c>
      <c r="E2638" s="1164">
        <v>12000</v>
      </c>
      <c r="F2638" s="1151">
        <v>4402740</v>
      </c>
      <c r="G2638" s="759" t="s">
        <v>10536</v>
      </c>
      <c r="H2638" s="1021" t="s">
        <v>4878</v>
      </c>
      <c r="I2638" s="1021" t="s">
        <v>4932</v>
      </c>
      <c r="J2638" s="1150" t="s">
        <v>4195</v>
      </c>
      <c r="K2638" s="1152">
        <v>0</v>
      </c>
      <c r="L2638" s="1151">
        <v>12</v>
      </c>
      <c r="M2638" s="1164">
        <v>129600</v>
      </c>
      <c r="N2638" s="1151"/>
      <c r="O2638" s="1152"/>
      <c r="P2638" s="1180"/>
    </row>
    <row r="2639" spans="1:16" ht="11.45" customHeight="1" x14ac:dyDescent="0.2">
      <c r="A2639" s="1179" t="s">
        <v>3972</v>
      </c>
      <c r="B2639" s="1149" t="s">
        <v>13070</v>
      </c>
      <c r="C2639" s="1149" t="s">
        <v>65</v>
      </c>
      <c r="D2639" s="1150" t="s">
        <v>6158</v>
      </c>
      <c r="E2639" s="1164">
        <v>2500</v>
      </c>
      <c r="F2639" s="1151">
        <v>5353673</v>
      </c>
      <c r="G2639" s="759" t="s">
        <v>10537</v>
      </c>
      <c r="H2639" s="1021" t="s">
        <v>4839</v>
      </c>
      <c r="I2639" s="1021" t="s">
        <v>4259</v>
      </c>
      <c r="J2639" s="1150" t="s">
        <v>4252</v>
      </c>
      <c r="K2639" s="1152">
        <v>3</v>
      </c>
      <c r="L2639" s="1151">
        <v>12</v>
      </c>
      <c r="M2639" s="1164">
        <v>30000</v>
      </c>
      <c r="N2639" s="1151">
        <v>3</v>
      </c>
      <c r="O2639" s="1152">
        <v>6</v>
      </c>
      <c r="P2639" s="1180">
        <v>15000</v>
      </c>
    </row>
    <row r="2640" spans="1:16" ht="11.45" customHeight="1" x14ac:dyDescent="0.2">
      <c r="A2640" s="1179" t="s">
        <v>3972</v>
      </c>
      <c r="B2640" s="1149" t="s">
        <v>13070</v>
      </c>
      <c r="C2640" s="1149" t="s">
        <v>65</v>
      </c>
      <c r="D2640" s="1150" t="s">
        <v>10538</v>
      </c>
      <c r="E2640" s="1164">
        <v>4500</v>
      </c>
      <c r="F2640" s="1151">
        <v>5360677</v>
      </c>
      <c r="G2640" s="759" t="s">
        <v>10539</v>
      </c>
      <c r="H2640" s="1021" t="s">
        <v>4216</v>
      </c>
      <c r="I2640" s="1021" t="s">
        <v>10274</v>
      </c>
      <c r="J2640" s="1150" t="s">
        <v>4195</v>
      </c>
      <c r="K2640" s="1152">
        <v>4</v>
      </c>
      <c r="L2640" s="1151">
        <v>12</v>
      </c>
      <c r="M2640" s="1164">
        <v>54000</v>
      </c>
      <c r="N2640" s="1151">
        <v>3</v>
      </c>
      <c r="O2640" s="1152">
        <v>6</v>
      </c>
      <c r="P2640" s="1180">
        <v>27000</v>
      </c>
    </row>
    <row r="2641" spans="1:16" ht="11.45" customHeight="1" x14ac:dyDescent="0.2">
      <c r="A2641" s="1179" t="s">
        <v>3972</v>
      </c>
      <c r="B2641" s="1149" t="s">
        <v>13070</v>
      </c>
      <c r="C2641" s="1149" t="s">
        <v>65</v>
      </c>
      <c r="D2641" s="1150" t="s">
        <v>10540</v>
      </c>
      <c r="E2641" s="1164">
        <v>4500</v>
      </c>
      <c r="F2641" s="1151">
        <v>5361254</v>
      </c>
      <c r="G2641" s="759" t="s">
        <v>10541</v>
      </c>
      <c r="H2641" s="1021">
        <v>0</v>
      </c>
      <c r="I2641" s="1021" t="s">
        <v>4213</v>
      </c>
      <c r="J2641" s="1150" t="s">
        <v>10515</v>
      </c>
      <c r="K2641" s="1152">
        <v>1</v>
      </c>
      <c r="L2641" s="1151">
        <v>7</v>
      </c>
      <c r="M2641" s="1164">
        <v>26250</v>
      </c>
      <c r="N2641" s="1151">
        <v>3</v>
      </c>
      <c r="O2641" s="1152">
        <v>6</v>
      </c>
      <c r="P2641" s="1180">
        <v>27000</v>
      </c>
    </row>
    <row r="2642" spans="1:16" ht="11.45" customHeight="1" x14ac:dyDescent="0.2">
      <c r="A2642" s="1179" t="s">
        <v>3972</v>
      </c>
      <c r="B2642" s="1149" t="s">
        <v>13070</v>
      </c>
      <c r="C2642" s="1149" t="s">
        <v>65</v>
      </c>
      <c r="D2642" s="1150" t="s">
        <v>10542</v>
      </c>
      <c r="E2642" s="1164">
        <v>6000</v>
      </c>
      <c r="F2642" s="1151">
        <v>5373282</v>
      </c>
      <c r="G2642" s="759" t="s">
        <v>10543</v>
      </c>
      <c r="H2642" s="1021" t="s">
        <v>4878</v>
      </c>
      <c r="I2642" s="1021" t="s">
        <v>4932</v>
      </c>
      <c r="J2642" s="1150" t="s">
        <v>4195</v>
      </c>
      <c r="K2642" s="1152">
        <v>1</v>
      </c>
      <c r="L2642" s="1151">
        <v>12</v>
      </c>
      <c r="M2642" s="1164">
        <v>72000</v>
      </c>
      <c r="N2642" s="1151">
        <v>3</v>
      </c>
      <c r="O2642" s="1152">
        <v>6</v>
      </c>
      <c r="P2642" s="1180">
        <v>36000</v>
      </c>
    </row>
    <row r="2643" spans="1:16" ht="33.75" x14ac:dyDescent="0.2">
      <c r="A2643" s="1179" t="s">
        <v>3972</v>
      </c>
      <c r="B2643" s="1149" t="s">
        <v>13070</v>
      </c>
      <c r="C2643" s="1149" t="s">
        <v>65</v>
      </c>
      <c r="D2643" s="1150" t="s">
        <v>10544</v>
      </c>
      <c r="E2643" s="1164">
        <v>3500</v>
      </c>
      <c r="F2643" s="1151">
        <v>5377820</v>
      </c>
      <c r="G2643" s="759" t="s">
        <v>10545</v>
      </c>
      <c r="H2643" s="1021" t="s">
        <v>10546</v>
      </c>
      <c r="I2643" s="1021" t="s">
        <v>10478</v>
      </c>
      <c r="J2643" s="1150" t="s">
        <v>4195</v>
      </c>
      <c r="K2643" s="1152">
        <v>3</v>
      </c>
      <c r="L2643" s="1151">
        <v>9</v>
      </c>
      <c r="M2643" s="1164">
        <v>28000</v>
      </c>
      <c r="N2643" s="1151"/>
      <c r="O2643" s="1152"/>
      <c r="P2643" s="1180"/>
    </row>
    <row r="2644" spans="1:16" ht="13.9" customHeight="1" x14ac:dyDescent="0.2">
      <c r="A2644" s="1179" t="s">
        <v>3972</v>
      </c>
      <c r="B2644" s="1149" t="s">
        <v>13070</v>
      </c>
      <c r="C2644" s="1149" t="s">
        <v>65</v>
      </c>
      <c r="D2644" s="1150" t="s">
        <v>6448</v>
      </c>
      <c r="E2644" s="1164">
        <v>7000</v>
      </c>
      <c r="F2644" s="1151">
        <v>5391332</v>
      </c>
      <c r="G2644" s="759" t="s">
        <v>10547</v>
      </c>
      <c r="H2644" s="1021" t="s">
        <v>4243</v>
      </c>
      <c r="I2644" s="1021" t="s">
        <v>4243</v>
      </c>
      <c r="J2644" s="1150" t="s">
        <v>4195</v>
      </c>
      <c r="K2644" s="1152">
        <v>1</v>
      </c>
      <c r="L2644" s="1151">
        <v>12</v>
      </c>
      <c r="M2644" s="1164">
        <v>82600</v>
      </c>
      <c r="N2644" s="1151">
        <v>3</v>
      </c>
      <c r="O2644" s="1152">
        <v>3</v>
      </c>
      <c r="P2644" s="1180">
        <v>14000</v>
      </c>
    </row>
    <row r="2645" spans="1:16" ht="13.9" customHeight="1" x14ac:dyDescent="0.2">
      <c r="A2645" s="1179" t="s">
        <v>3972</v>
      </c>
      <c r="B2645" s="1149" t="s">
        <v>13070</v>
      </c>
      <c r="C2645" s="1149" t="s">
        <v>65</v>
      </c>
      <c r="D2645" s="1150" t="s">
        <v>10548</v>
      </c>
      <c r="E2645" s="1164">
        <v>8000</v>
      </c>
      <c r="F2645" s="1151">
        <v>5407247</v>
      </c>
      <c r="G2645" s="759" t="s">
        <v>10549</v>
      </c>
      <c r="H2645" s="1021" t="s">
        <v>4235</v>
      </c>
      <c r="I2645" s="1021" t="s">
        <v>4235</v>
      </c>
      <c r="J2645" s="1150" t="s">
        <v>4195</v>
      </c>
      <c r="K2645" s="1152">
        <v>0</v>
      </c>
      <c r="L2645" s="1151">
        <v>14</v>
      </c>
      <c r="M2645" s="1164">
        <v>101511.11</v>
      </c>
      <c r="N2645" s="1151"/>
      <c r="O2645" s="1152"/>
      <c r="P2645" s="1180"/>
    </row>
    <row r="2646" spans="1:16" ht="22.5" x14ac:dyDescent="0.2">
      <c r="A2646" s="1179" t="s">
        <v>3972</v>
      </c>
      <c r="B2646" s="1149" t="s">
        <v>13070</v>
      </c>
      <c r="C2646" s="1149" t="s">
        <v>65</v>
      </c>
      <c r="D2646" s="1150" t="s">
        <v>10550</v>
      </c>
      <c r="E2646" s="1164">
        <v>3500</v>
      </c>
      <c r="F2646" s="1151">
        <v>5409998</v>
      </c>
      <c r="G2646" s="759" t="s">
        <v>10551</v>
      </c>
      <c r="H2646" s="1021" t="s">
        <v>4459</v>
      </c>
      <c r="I2646" s="1021" t="s">
        <v>10478</v>
      </c>
      <c r="J2646" s="1150" t="s">
        <v>4195</v>
      </c>
      <c r="K2646" s="1152">
        <v>4</v>
      </c>
      <c r="L2646" s="1151">
        <v>9</v>
      </c>
      <c r="M2646" s="1164">
        <v>28000</v>
      </c>
      <c r="N2646" s="1151"/>
      <c r="O2646" s="1152"/>
      <c r="P2646" s="1180"/>
    </row>
    <row r="2647" spans="1:16" ht="22.5" x14ac:dyDescent="0.2">
      <c r="A2647" s="1179" t="s">
        <v>3972</v>
      </c>
      <c r="B2647" s="1149" t="s">
        <v>13070</v>
      </c>
      <c r="C2647" s="1149" t="s">
        <v>65</v>
      </c>
      <c r="D2647" s="1150" t="s">
        <v>10552</v>
      </c>
      <c r="E2647" s="1164">
        <v>4000</v>
      </c>
      <c r="F2647" s="1151">
        <v>6149535</v>
      </c>
      <c r="G2647" s="759" t="s">
        <v>10553</v>
      </c>
      <c r="H2647" s="1021" t="s">
        <v>10554</v>
      </c>
      <c r="I2647" s="1021" t="s">
        <v>7233</v>
      </c>
      <c r="J2647" s="1150" t="s">
        <v>10467</v>
      </c>
      <c r="K2647" s="1152">
        <v>4</v>
      </c>
      <c r="L2647" s="1151">
        <v>12</v>
      </c>
      <c r="M2647" s="1164">
        <v>48000</v>
      </c>
      <c r="N2647" s="1151">
        <v>3</v>
      </c>
      <c r="O2647" s="1152">
        <v>6</v>
      </c>
      <c r="P2647" s="1180">
        <v>24000</v>
      </c>
    </row>
    <row r="2648" spans="1:16" ht="13.9" customHeight="1" x14ac:dyDescent="0.2">
      <c r="A2648" s="1179" t="s">
        <v>3972</v>
      </c>
      <c r="B2648" s="1149" t="s">
        <v>13070</v>
      </c>
      <c r="C2648" s="1149" t="s">
        <v>65</v>
      </c>
      <c r="D2648" s="1150" t="s">
        <v>6438</v>
      </c>
      <c r="E2648" s="1164">
        <v>5000</v>
      </c>
      <c r="F2648" s="1151">
        <v>6970915</v>
      </c>
      <c r="G2648" s="759" t="s">
        <v>10555</v>
      </c>
      <c r="H2648" s="1021" t="s">
        <v>4446</v>
      </c>
      <c r="I2648" s="1021" t="s">
        <v>4259</v>
      </c>
      <c r="J2648" s="1150" t="s">
        <v>4252</v>
      </c>
      <c r="K2648" s="1152">
        <v>4</v>
      </c>
      <c r="L2648" s="1151">
        <v>14</v>
      </c>
      <c r="M2648" s="1164">
        <v>60000</v>
      </c>
      <c r="N2648" s="1151">
        <v>3</v>
      </c>
      <c r="O2648" s="1152">
        <v>6</v>
      </c>
      <c r="P2648" s="1180">
        <v>30000</v>
      </c>
    </row>
    <row r="2649" spans="1:16" ht="13.9" customHeight="1" x14ac:dyDescent="0.2">
      <c r="A2649" s="1179" t="s">
        <v>3972</v>
      </c>
      <c r="B2649" s="1149" t="s">
        <v>13070</v>
      </c>
      <c r="C2649" s="1149" t="s">
        <v>65</v>
      </c>
      <c r="D2649" s="1150" t="s">
        <v>10556</v>
      </c>
      <c r="E2649" s="1164">
        <v>4000</v>
      </c>
      <c r="F2649" s="1151">
        <v>7082801</v>
      </c>
      <c r="G2649" s="759" t="s">
        <v>10557</v>
      </c>
      <c r="H2649" s="1021" t="s">
        <v>4705</v>
      </c>
      <c r="I2649" s="1021" t="s">
        <v>4705</v>
      </c>
      <c r="J2649" s="1150" t="s">
        <v>4195</v>
      </c>
      <c r="K2649" s="1152">
        <v>1</v>
      </c>
      <c r="L2649" s="1151">
        <v>8</v>
      </c>
      <c r="M2649" s="1164">
        <v>28000</v>
      </c>
      <c r="N2649" s="1151"/>
      <c r="O2649" s="1152"/>
      <c r="P2649" s="1180"/>
    </row>
    <row r="2650" spans="1:16" ht="13.9" customHeight="1" x14ac:dyDescent="0.2">
      <c r="A2650" s="1179" t="s">
        <v>3972</v>
      </c>
      <c r="B2650" s="1149" t="s">
        <v>13070</v>
      </c>
      <c r="C2650" s="1149" t="s">
        <v>65</v>
      </c>
      <c r="D2650" s="1150" t="s">
        <v>10558</v>
      </c>
      <c r="E2650" s="1164">
        <v>10000</v>
      </c>
      <c r="F2650" s="1151">
        <v>7223094</v>
      </c>
      <c r="G2650" s="759" t="s">
        <v>10559</v>
      </c>
      <c r="H2650" s="1021" t="s">
        <v>4885</v>
      </c>
      <c r="I2650" s="1021" t="s">
        <v>4213</v>
      </c>
      <c r="J2650" s="1150" t="s">
        <v>4885</v>
      </c>
      <c r="K2650" s="1152">
        <v>0</v>
      </c>
      <c r="L2650" s="1151">
        <v>4</v>
      </c>
      <c r="M2650" s="1164">
        <v>30000</v>
      </c>
      <c r="N2650" s="1151">
        <v>3</v>
      </c>
      <c r="O2650" s="1152">
        <v>6</v>
      </c>
      <c r="P2650" s="1180">
        <v>60000</v>
      </c>
    </row>
    <row r="2651" spans="1:16" ht="22.5" x14ac:dyDescent="0.2">
      <c r="A2651" s="1179" t="s">
        <v>3972</v>
      </c>
      <c r="B2651" s="1149" t="s">
        <v>13070</v>
      </c>
      <c r="C2651" s="1149" t="s">
        <v>65</v>
      </c>
      <c r="D2651" s="1150" t="s">
        <v>10560</v>
      </c>
      <c r="E2651" s="1164">
        <v>7000</v>
      </c>
      <c r="F2651" s="1151">
        <v>7306696</v>
      </c>
      <c r="G2651" s="759" t="s">
        <v>10561</v>
      </c>
      <c r="H2651" s="1021" t="s">
        <v>10562</v>
      </c>
      <c r="I2651" s="1021" t="s">
        <v>10478</v>
      </c>
      <c r="J2651" s="1150" t="s">
        <v>4195</v>
      </c>
      <c r="K2651" s="1152">
        <v>2</v>
      </c>
      <c r="L2651" s="1151">
        <v>12</v>
      </c>
      <c r="M2651" s="1164">
        <v>84000</v>
      </c>
      <c r="N2651" s="1151">
        <v>3</v>
      </c>
      <c r="O2651" s="1152">
        <v>6</v>
      </c>
      <c r="P2651" s="1180">
        <v>42000</v>
      </c>
    </row>
    <row r="2652" spans="1:16" x14ac:dyDescent="0.2">
      <c r="A2652" s="1179" t="s">
        <v>3972</v>
      </c>
      <c r="B2652" s="1149" t="s">
        <v>13070</v>
      </c>
      <c r="C2652" s="1149" t="s">
        <v>65</v>
      </c>
      <c r="D2652" s="1150" t="s">
        <v>10563</v>
      </c>
      <c r="E2652" s="1164">
        <v>12000</v>
      </c>
      <c r="F2652" s="1151">
        <v>7368310</v>
      </c>
      <c r="G2652" s="759" t="s">
        <v>10564</v>
      </c>
      <c r="H2652" s="1021" t="s">
        <v>4243</v>
      </c>
      <c r="I2652" s="1021" t="s">
        <v>4243</v>
      </c>
      <c r="J2652" s="1150" t="s">
        <v>4195</v>
      </c>
      <c r="K2652" s="1152">
        <v>2</v>
      </c>
      <c r="L2652" s="1151">
        <v>8</v>
      </c>
      <c r="M2652" s="1164">
        <v>84000</v>
      </c>
      <c r="N2652" s="1151"/>
      <c r="O2652" s="1152"/>
      <c r="P2652" s="1180"/>
    </row>
    <row r="2653" spans="1:16" ht="14.45" customHeight="1" x14ac:dyDescent="0.2">
      <c r="A2653" s="1179" t="s">
        <v>3972</v>
      </c>
      <c r="B2653" s="1149" t="s">
        <v>13070</v>
      </c>
      <c r="C2653" s="1149" t="s">
        <v>65</v>
      </c>
      <c r="D2653" s="1150" t="s">
        <v>10565</v>
      </c>
      <c r="E2653" s="1164">
        <v>4500</v>
      </c>
      <c r="F2653" s="1151">
        <v>7474916</v>
      </c>
      <c r="G2653" s="759" t="s">
        <v>10566</v>
      </c>
      <c r="H2653" s="1021" t="s">
        <v>4235</v>
      </c>
      <c r="I2653" s="1021" t="s">
        <v>4235</v>
      </c>
      <c r="J2653" s="1150" t="s">
        <v>4195</v>
      </c>
      <c r="K2653" s="1152">
        <v>1</v>
      </c>
      <c r="L2653" s="1151">
        <v>12</v>
      </c>
      <c r="M2653" s="1164">
        <v>54000</v>
      </c>
      <c r="N2653" s="1151">
        <v>3</v>
      </c>
      <c r="O2653" s="1152">
        <v>6</v>
      </c>
      <c r="P2653" s="1180">
        <v>27000</v>
      </c>
    </row>
    <row r="2654" spans="1:16" ht="14.45" customHeight="1" x14ac:dyDescent="0.2">
      <c r="A2654" s="1179" t="s">
        <v>3972</v>
      </c>
      <c r="B2654" s="1149" t="s">
        <v>13070</v>
      </c>
      <c r="C2654" s="1149" t="s">
        <v>65</v>
      </c>
      <c r="D2654" s="1150" t="s">
        <v>10567</v>
      </c>
      <c r="E2654" s="1164">
        <v>8000</v>
      </c>
      <c r="F2654" s="1151">
        <v>7476531</v>
      </c>
      <c r="G2654" s="759" t="s">
        <v>10568</v>
      </c>
      <c r="H2654" s="1021" t="s">
        <v>4207</v>
      </c>
      <c r="I2654" s="1021" t="s">
        <v>4243</v>
      </c>
      <c r="J2654" s="1150" t="s">
        <v>4195</v>
      </c>
      <c r="K2654" s="1152">
        <v>3</v>
      </c>
      <c r="L2654" s="1151">
        <v>9</v>
      </c>
      <c r="M2654" s="1164">
        <v>64000</v>
      </c>
      <c r="N2654" s="1151"/>
      <c r="O2654" s="1152"/>
      <c r="P2654" s="1180"/>
    </row>
    <row r="2655" spans="1:16" ht="22.5" x14ac:dyDescent="0.2">
      <c r="A2655" s="1179" t="s">
        <v>3972</v>
      </c>
      <c r="B2655" s="1149" t="s">
        <v>13070</v>
      </c>
      <c r="C2655" s="1149" t="s">
        <v>65</v>
      </c>
      <c r="D2655" s="1150" t="s">
        <v>10569</v>
      </c>
      <c r="E2655" s="1164">
        <v>3000</v>
      </c>
      <c r="F2655" s="1151">
        <v>7530163</v>
      </c>
      <c r="G2655" s="759" t="s">
        <v>10570</v>
      </c>
      <c r="H2655" s="1021" t="s">
        <v>4358</v>
      </c>
      <c r="I2655" s="1021" t="s">
        <v>7233</v>
      </c>
      <c r="J2655" s="1150" t="s">
        <v>10467</v>
      </c>
      <c r="K2655" s="1152">
        <v>4</v>
      </c>
      <c r="L2655" s="1151">
        <v>12</v>
      </c>
      <c r="M2655" s="1164">
        <v>36000</v>
      </c>
      <c r="N2655" s="1151">
        <v>3</v>
      </c>
      <c r="O2655" s="1152">
        <v>6</v>
      </c>
      <c r="P2655" s="1180">
        <v>18000</v>
      </c>
    </row>
    <row r="2656" spans="1:16" x14ac:dyDescent="0.2">
      <c r="A2656" s="1179" t="s">
        <v>3972</v>
      </c>
      <c r="B2656" s="1149" t="s">
        <v>13070</v>
      </c>
      <c r="C2656" s="1149" t="s">
        <v>65</v>
      </c>
      <c r="D2656" s="1150" t="s">
        <v>10571</v>
      </c>
      <c r="E2656" s="1164">
        <v>7000</v>
      </c>
      <c r="F2656" s="1151">
        <v>7563803</v>
      </c>
      <c r="G2656" s="759" t="s">
        <v>10572</v>
      </c>
      <c r="H2656" s="1021" t="s">
        <v>4235</v>
      </c>
      <c r="I2656" s="1021" t="s">
        <v>4235</v>
      </c>
      <c r="J2656" s="1150" t="s">
        <v>4195</v>
      </c>
      <c r="K2656" s="1152">
        <v>1</v>
      </c>
      <c r="L2656" s="1151">
        <v>8</v>
      </c>
      <c r="M2656" s="1164">
        <v>49000</v>
      </c>
      <c r="N2656" s="1151"/>
      <c r="O2656" s="1152"/>
      <c r="P2656" s="1180"/>
    </row>
    <row r="2657" spans="1:16" ht="13.15" customHeight="1" x14ac:dyDescent="0.2">
      <c r="A2657" s="1179" t="s">
        <v>3972</v>
      </c>
      <c r="B2657" s="1149" t="s">
        <v>13070</v>
      </c>
      <c r="C2657" s="1149" t="s">
        <v>65</v>
      </c>
      <c r="D2657" s="1150" t="s">
        <v>10573</v>
      </c>
      <c r="E2657" s="1164">
        <v>10000</v>
      </c>
      <c r="F2657" s="1151">
        <v>7621192</v>
      </c>
      <c r="G2657" s="759" t="s">
        <v>10574</v>
      </c>
      <c r="H2657" s="1021" t="s">
        <v>4243</v>
      </c>
      <c r="I2657" s="1021" t="s">
        <v>4243</v>
      </c>
      <c r="J2657" s="1150" t="s">
        <v>4195</v>
      </c>
      <c r="K2657" s="1152">
        <v>4</v>
      </c>
      <c r="L2657" s="1151">
        <v>12</v>
      </c>
      <c r="M2657" s="1164">
        <v>120000</v>
      </c>
      <c r="N2657" s="1151">
        <v>3</v>
      </c>
      <c r="O2657" s="1152">
        <v>6</v>
      </c>
      <c r="P2657" s="1180">
        <v>60000</v>
      </c>
    </row>
    <row r="2658" spans="1:16" ht="13.15" customHeight="1" x14ac:dyDescent="0.2">
      <c r="A2658" s="1179" t="s">
        <v>3972</v>
      </c>
      <c r="B2658" s="1149" t="s">
        <v>13070</v>
      </c>
      <c r="C2658" s="1149" t="s">
        <v>65</v>
      </c>
      <c r="D2658" s="1150" t="s">
        <v>6438</v>
      </c>
      <c r="E2658" s="1164">
        <v>5000</v>
      </c>
      <c r="F2658" s="1151">
        <v>7722237</v>
      </c>
      <c r="G2658" s="759" t="s">
        <v>10575</v>
      </c>
      <c r="H2658" s="1021" t="s">
        <v>4216</v>
      </c>
      <c r="I2658" s="1021" t="s">
        <v>10274</v>
      </c>
      <c r="J2658" s="1150" t="s">
        <v>4195</v>
      </c>
      <c r="K2658" s="1152">
        <v>1</v>
      </c>
      <c r="L2658" s="1151">
        <v>12</v>
      </c>
      <c r="M2658" s="1164">
        <v>60000</v>
      </c>
      <c r="N2658" s="1151">
        <v>3</v>
      </c>
      <c r="O2658" s="1152">
        <v>6</v>
      </c>
      <c r="P2658" s="1180">
        <v>30000</v>
      </c>
    </row>
    <row r="2659" spans="1:16" ht="13.15" customHeight="1" x14ac:dyDescent="0.2">
      <c r="A2659" s="1179" t="s">
        <v>3972</v>
      </c>
      <c r="B2659" s="1149" t="s">
        <v>13070</v>
      </c>
      <c r="C2659" s="1149" t="s">
        <v>65</v>
      </c>
      <c r="D2659" s="1150" t="s">
        <v>10576</v>
      </c>
      <c r="E2659" s="1164">
        <v>3500</v>
      </c>
      <c r="F2659" s="1151">
        <v>7725961</v>
      </c>
      <c r="G2659" s="759" t="s">
        <v>10577</v>
      </c>
      <c r="H2659" s="1021" t="s">
        <v>4253</v>
      </c>
      <c r="I2659" s="1021" t="s">
        <v>4259</v>
      </c>
      <c r="J2659" s="1150" t="s">
        <v>4252</v>
      </c>
      <c r="K2659" s="1152">
        <v>4</v>
      </c>
      <c r="L2659" s="1151">
        <v>12</v>
      </c>
      <c r="M2659" s="1164">
        <v>42000</v>
      </c>
      <c r="N2659" s="1151">
        <v>3</v>
      </c>
      <c r="O2659" s="1152">
        <v>6</v>
      </c>
      <c r="P2659" s="1180">
        <v>21000</v>
      </c>
    </row>
    <row r="2660" spans="1:16" ht="22.5" x14ac:dyDescent="0.2">
      <c r="A2660" s="1179" t="s">
        <v>3972</v>
      </c>
      <c r="B2660" s="1149" t="s">
        <v>13070</v>
      </c>
      <c r="C2660" s="1149" t="s">
        <v>65</v>
      </c>
      <c r="D2660" s="1150" t="s">
        <v>10578</v>
      </c>
      <c r="E2660" s="1164">
        <v>4600</v>
      </c>
      <c r="F2660" s="1151">
        <v>7756016</v>
      </c>
      <c r="G2660" s="759" t="s">
        <v>10579</v>
      </c>
      <c r="H2660" s="1021" t="s">
        <v>4423</v>
      </c>
      <c r="I2660" s="1021" t="s">
        <v>10478</v>
      </c>
      <c r="J2660" s="1150" t="s">
        <v>4195</v>
      </c>
      <c r="K2660" s="1152">
        <v>4</v>
      </c>
      <c r="L2660" s="1151">
        <v>12</v>
      </c>
      <c r="M2660" s="1164">
        <v>55200</v>
      </c>
      <c r="N2660" s="1151">
        <v>3</v>
      </c>
      <c r="O2660" s="1152">
        <v>6</v>
      </c>
      <c r="P2660" s="1180">
        <v>27600</v>
      </c>
    </row>
    <row r="2661" spans="1:16" x14ac:dyDescent="0.2">
      <c r="A2661" s="1179" t="s">
        <v>3972</v>
      </c>
      <c r="B2661" s="1149" t="s">
        <v>13070</v>
      </c>
      <c r="C2661" s="1149" t="s">
        <v>65</v>
      </c>
      <c r="D2661" s="1150" t="s">
        <v>10573</v>
      </c>
      <c r="E2661" s="1164">
        <v>8000</v>
      </c>
      <c r="F2661" s="1151">
        <v>7763460</v>
      </c>
      <c r="G2661" s="759" t="s">
        <v>10580</v>
      </c>
      <c r="H2661" s="1021" t="s">
        <v>4207</v>
      </c>
      <c r="I2661" s="1021" t="s">
        <v>4243</v>
      </c>
      <c r="J2661" s="1150" t="s">
        <v>4195</v>
      </c>
      <c r="K2661" s="1152">
        <v>1</v>
      </c>
      <c r="L2661" s="1151">
        <v>12</v>
      </c>
      <c r="M2661" s="1164">
        <v>88000</v>
      </c>
      <c r="N2661" s="1151"/>
      <c r="O2661" s="1152"/>
      <c r="P2661" s="1180"/>
    </row>
    <row r="2662" spans="1:16" x14ac:dyDescent="0.2">
      <c r="A2662" s="1179" t="s">
        <v>3972</v>
      </c>
      <c r="B2662" s="1149" t="s">
        <v>13070</v>
      </c>
      <c r="C2662" s="1149" t="s">
        <v>65</v>
      </c>
      <c r="D2662" s="1150" t="s">
        <v>10581</v>
      </c>
      <c r="E2662" s="1164">
        <v>11000</v>
      </c>
      <c r="F2662" s="1151">
        <v>7786602</v>
      </c>
      <c r="G2662" s="759" t="s">
        <v>10582</v>
      </c>
      <c r="H2662" s="1021" t="s">
        <v>4350</v>
      </c>
      <c r="I2662" s="1021" t="s">
        <v>4932</v>
      </c>
      <c r="J2662" s="1150" t="s">
        <v>4195</v>
      </c>
      <c r="K2662" s="1152">
        <v>1</v>
      </c>
      <c r="L2662" s="1151">
        <v>12</v>
      </c>
      <c r="M2662" s="1164">
        <v>132000</v>
      </c>
      <c r="N2662" s="1151">
        <v>7</v>
      </c>
      <c r="O2662" s="1152">
        <v>7</v>
      </c>
      <c r="P2662" s="1180">
        <v>84000</v>
      </c>
    </row>
    <row r="2663" spans="1:16" ht="22.5" x14ac:dyDescent="0.2">
      <c r="A2663" s="1179" t="s">
        <v>3972</v>
      </c>
      <c r="B2663" s="1149" t="s">
        <v>13070</v>
      </c>
      <c r="C2663" s="1149" t="s">
        <v>65</v>
      </c>
      <c r="D2663" s="1150" t="s">
        <v>10583</v>
      </c>
      <c r="E2663" s="1164">
        <v>3600</v>
      </c>
      <c r="F2663" s="1151">
        <v>7881403</v>
      </c>
      <c r="G2663" s="759" t="s">
        <v>10584</v>
      </c>
      <c r="H2663" s="1021" t="s">
        <v>10585</v>
      </c>
      <c r="I2663" s="1021" t="s">
        <v>4274</v>
      </c>
      <c r="J2663" s="1150" t="s">
        <v>4274</v>
      </c>
      <c r="K2663" s="1152">
        <v>4</v>
      </c>
      <c r="L2663" s="1151">
        <v>12</v>
      </c>
      <c r="M2663" s="1164">
        <v>43200</v>
      </c>
      <c r="N2663" s="1151">
        <v>3</v>
      </c>
      <c r="O2663" s="1152">
        <v>6</v>
      </c>
      <c r="P2663" s="1180">
        <v>21600</v>
      </c>
    </row>
    <row r="2664" spans="1:16" ht="22.5" x14ac:dyDescent="0.2">
      <c r="A2664" s="1179" t="s">
        <v>3972</v>
      </c>
      <c r="B2664" s="1149" t="s">
        <v>13070</v>
      </c>
      <c r="C2664" s="1149" t="s">
        <v>65</v>
      </c>
      <c r="D2664" s="1150" t="s">
        <v>10586</v>
      </c>
      <c r="E2664" s="1164">
        <v>4500</v>
      </c>
      <c r="F2664" s="1151">
        <v>7917677</v>
      </c>
      <c r="G2664" s="759" t="s">
        <v>10587</v>
      </c>
      <c r="H2664" s="1021" t="s">
        <v>10219</v>
      </c>
      <c r="I2664" s="1021" t="s">
        <v>10478</v>
      </c>
      <c r="J2664" s="1150" t="s">
        <v>4195</v>
      </c>
      <c r="K2664" s="1152">
        <v>4</v>
      </c>
      <c r="L2664" s="1151">
        <v>12</v>
      </c>
      <c r="M2664" s="1164">
        <v>54000</v>
      </c>
      <c r="N2664" s="1151">
        <v>3</v>
      </c>
      <c r="O2664" s="1152">
        <v>6</v>
      </c>
      <c r="P2664" s="1180">
        <v>27000</v>
      </c>
    </row>
    <row r="2665" spans="1:16" ht="22.5" x14ac:dyDescent="0.2">
      <c r="A2665" s="1179" t="s">
        <v>3972</v>
      </c>
      <c r="B2665" s="1149" t="s">
        <v>13070</v>
      </c>
      <c r="C2665" s="1149" t="s">
        <v>65</v>
      </c>
      <c r="D2665" s="1150" t="s">
        <v>10588</v>
      </c>
      <c r="E2665" s="1164">
        <v>8000</v>
      </c>
      <c r="F2665" s="1151">
        <v>7977952</v>
      </c>
      <c r="G2665" s="759" t="s">
        <v>10589</v>
      </c>
      <c r="H2665" s="1021" t="s">
        <v>4423</v>
      </c>
      <c r="I2665" s="1021" t="s">
        <v>4213</v>
      </c>
      <c r="J2665" s="1150" t="s">
        <v>4423</v>
      </c>
      <c r="K2665" s="1152">
        <v>0</v>
      </c>
      <c r="L2665" s="1151">
        <v>1</v>
      </c>
      <c r="M2665" s="1164">
        <v>2133.33</v>
      </c>
      <c r="N2665" s="1151">
        <v>3</v>
      </c>
      <c r="O2665" s="1152">
        <v>6</v>
      </c>
      <c r="P2665" s="1180">
        <v>48000</v>
      </c>
    </row>
    <row r="2666" spans="1:16" ht="12" customHeight="1" x14ac:dyDescent="0.2">
      <c r="A2666" s="1179" t="s">
        <v>3972</v>
      </c>
      <c r="B2666" s="1149" t="s">
        <v>13070</v>
      </c>
      <c r="C2666" s="1149" t="s">
        <v>65</v>
      </c>
      <c r="D2666" s="1150" t="s">
        <v>10590</v>
      </c>
      <c r="E2666" s="1164">
        <v>7000</v>
      </c>
      <c r="F2666" s="1151">
        <v>8081851</v>
      </c>
      <c r="G2666" s="759" t="s">
        <v>10591</v>
      </c>
      <c r="H2666" s="1021" t="s">
        <v>10592</v>
      </c>
      <c r="I2666" s="1021" t="s">
        <v>4932</v>
      </c>
      <c r="J2666" s="1150" t="s">
        <v>4195</v>
      </c>
      <c r="K2666" s="1152">
        <v>2</v>
      </c>
      <c r="L2666" s="1151">
        <v>14</v>
      </c>
      <c r="M2666" s="1164">
        <v>88025</v>
      </c>
      <c r="N2666" s="1151">
        <v>1</v>
      </c>
      <c r="O2666" s="1152">
        <v>1</v>
      </c>
      <c r="P2666" s="1180">
        <v>0</v>
      </c>
    </row>
    <row r="2667" spans="1:16" ht="12" customHeight="1" x14ac:dyDescent="0.2">
      <c r="A2667" s="1179" t="s">
        <v>3972</v>
      </c>
      <c r="B2667" s="1149" t="s">
        <v>13070</v>
      </c>
      <c r="C2667" s="1149" t="s">
        <v>65</v>
      </c>
      <c r="D2667" s="1150" t="s">
        <v>10593</v>
      </c>
      <c r="E2667" s="1164">
        <v>9000</v>
      </c>
      <c r="F2667" s="1151">
        <v>8096655</v>
      </c>
      <c r="G2667" s="759" t="s">
        <v>10594</v>
      </c>
      <c r="H2667" s="1021" t="s">
        <v>4216</v>
      </c>
      <c r="I2667" s="1021" t="s">
        <v>10274</v>
      </c>
      <c r="J2667" s="1150" t="s">
        <v>4195</v>
      </c>
      <c r="K2667" s="1152">
        <v>1</v>
      </c>
      <c r="L2667" s="1151">
        <v>12</v>
      </c>
      <c r="M2667" s="1164">
        <v>108000</v>
      </c>
      <c r="N2667" s="1151">
        <v>3</v>
      </c>
      <c r="O2667" s="1152">
        <v>6</v>
      </c>
      <c r="P2667" s="1180">
        <v>54000</v>
      </c>
    </row>
    <row r="2668" spans="1:16" ht="12" customHeight="1" x14ac:dyDescent="0.2">
      <c r="A2668" s="1179" t="s">
        <v>3972</v>
      </c>
      <c r="B2668" s="1149" t="s">
        <v>13070</v>
      </c>
      <c r="C2668" s="1149" t="s">
        <v>65</v>
      </c>
      <c r="D2668" s="1150" t="s">
        <v>6158</v>
      </c>
      <c r="E2668" s="1164">
        <v>3500</v>
      </c>
      <c r="F2668" s="1151">
        <v>8116505</v>
      </c>
      <c r="G2668" s="759" t="s">
        <v>10595</v>
      </c>
      <c r="H2668" s="1021" t="s">
        <v>4446</v>
      </c>
      <c r="I2668" s="1021" t="s">
        <v>4259</v>
      </c>
      <c r="J2668" s="1150" t="s">
        <v>4252</v>
      </c>
      <c r="K2668" s="1152">
        <v>4</v>
      </c>
      <c r="L2668" s="1151">
        <v>12</v>
      </c>
      <c r="M2668" s="1164">
        <v>42000</v>
      </c>
      <c r="N2668" s="1151">
        <v>3</v>
      </c>
      <c r="O2668" s="1152">
        <v>6</v>
      </c>
      <c r="P2668" s="1180">
        <v>21000</v>
      </c>
    </row>
    <row r="2669" spans="1:16" ht="12" customHeight="1" x14ac:dyDescent="0.2">
      <c r="A2669" s="1179" t="s">
        <v>3972</v>
      </c>
      <c r="B2669" s="1149" t="s">
        <v>13070</v>
      </c>
      <c r="C2669" s="1149" t="s">
        <v>65</v>
      </c>
      <c r="D2669" s="1150" t="s">
        <v>10596</v>
      </c>
      <c r="E2669" s="1164">
        <v>4000</v>
      </c>
      <c r="F2669" s="1151">
        <v>8155172</v>
      </c>
      <c r="G2669" s="759" t="s">
        <v>10597</v>
      </c>
      <c r="H2669" s="1021" t="s">
        <v>4315</v>
      </c>
      <c r="I2669" s="1021" t="s">
        <v>4932</v>
      </c>
      <c r="J2669" s="1150" t="s">
        <v>4195</v>
      </c>
      <c r="K2669" s="1152">
        <v>2</v>
      </c>
      <c r="L2669" s="1151">
        <v>12</v>
      </c>
      <c r="M2669" s="1164">
        <v>48000</v>
      </c>
      <c r="N2669" s="1151">
        <v>3</v>
      </c>
      <c r="O2669" s="1152">
        <v>6</v>
      </c>
      <c r="P2669" s="1180">
        <v>24000</v>
      </c>
    </row>
    <row r="2670" spans="1:16" ht="12" customHeight="1" x14ac:dyDescent="0.2">
      <c r="A2670" s="1179" t="s">
        <v>3972</v>
      </c>
      <c r="B2670" s="1149" t="s">
        <v>13070</v>
      </c>
      <c r="C2670" s="1149" t="s">
        <v>65</v>
      </c>
      <c r="D2670" s="1150" t="s">
        <v>10598</v>
      </c>
      <c r="E2670" s="1164">
        <v>5000</v>
      </c>
      <c r="F2670" s="1151">
        <v>8161793</v>
      </c>
      <c r="G2670" s="759" t="s">
        <v>10599</v>
      </c>
      <c r="H2670" s="1021" t="s">
        <v>10600</v>
      </c>
      <c r="I2670" s="1021" t="s">
        <v>4932</v>
      </c>
      <c r="J2670" s="1150" t="s">
        <v>4195</v>
      </c>
      <c r="K2670" s="1152">
        <v>3</v>
      </c>
      <c r="L2670" s="1151">
        <v>12</v>
      </c>
      <c r="M2670" s="1164">
        <v>60000</v>
      </c>
      <c r="N2670" s="1151">
        <v>3</v>
      </c>
      <c r="O2670" s="1152">
        <v>6</v>
      </c>
      <c r="P2670" s="1180">
        <v>30000</v>
      </c>
    </row>
    <row r="2671" spans="1:16" ht="12" customHeight="1" x14ac:dyDescent="0.2">
      <c r="A2671" s="1179" t="s">
        <v>3972</v>
      </c>
      <c r="B2671" s="1149" t="s">
        <v>13070</v>
      </c>
      <c r="C2671" s="1149" t="s">
        <v>65</v>
      </c>
      <c r="D2671" s="1150" t="s">
        <v>10471</v>
      </c>
      <c r="E2671" s="1164">
        <v>7200</v>
      </c>
      <c r="F2671" s="1151">
        <v>8211224</v>
      </c>
      <c r="G2671" s="759" t="s">
        <v>10601</v>
      </c>
      <c r="H2671" s="1021" t="s">
        <v>4878</v>
      </c>
      <c r="I2671" s="1021" t="s">
        <v>4932</v>
      </c>
      <c r="J2671" s="1150" t="s">
        <v>4195</v>
      </c>
      <c r="K2671" s="1152">
        <v>4</v>
      </c>
      <c r="L2671" s="1151">
        <v>12</v>
      </c>
      <c r="M2671" s="1164">
        <v>86400</v>
      </c>
      <c r="N2671" s="1151">
        <v>3</v>
      </c>
      <c r="O2671" s="1152">
        <v>6</v>
      </c>
      <c r="P2671" s="1180">
        <v>43200</v>
      </c>
    </row>
    <row r="2672" spans="1:16" ht="12" customHeight="1" x14ac:dyDescent="0.2">
      <c r="A2672" s="1179" t="s">
        <v>3972</v>
      </c>
      <c r="B2672" s="1149" t="s">
        <v>13070</v>
      </c>
      <c r="C2672" s="1149" t="s">
        <v>65</v>
      </c>
      <c r="D2672" s="1150" t="s">
        <v>10602</v>
      </c>
      <c r="E2672" s="1164">
        <v>7000</v>
      </c>
      <c r="F2672" s="1151">
        <v>8385984</v>
      </c>
      <c r="G2672" s="759" t="s">
        <v>10603</v>
      </c>
      <c r="H2672" s="1021" t="s">
        <v>4235</v>
      </c>
      <c r="I2672" s="1021" t="s">
        <v>4235</v>
      </c>
      <c r="J2672" s="1150" t="s">
        <v>4195</v>
      </c>
      <c r="K2672" s="1152">
        <v>4</v>
      </c>
      <c r="L2672" s="1151">
        <v>12</v>
      </c>
      <c r="M2672" s="1164">
        <v>84000</v>
      </c>
      <c r="N2672" s="1151">
        <v>3</v>
      </c>
      <c r="O2672" s="1152">
        <v>6</v>
      </c>
      <c r="P2672" s="1180">
        <v>42000</v>
      </c>
    </row>
    <row r="2673" spans="1:16" ht="12" customHeight="1" x14ac:dyDescent="0.2">
      <c r="A2673" s="1179" t="s">
        <v>3972</v>
      </c>
      <c r="B2673" s="1149" t="s">
        <v>13070</v>
      </c>
      <c r="C2673" s="1149" t="s">
        <v>65</v>
      </c>
      <c r="D2673" s="1150" t="s">
        <v>10465</v>
      </c>
      <c r="E2673" s="1164">
        <v>2600</v>
      </c>
      <c r="F2673" s="1151">
        <v>8417883</v>
      </c>
      <c r="G2673" s="759" t="s">
        <v>10604</v>
      </c>
      <c r="H2673" s="1021" t="s">
        <v>10605</v>
      </c>
      <c r="I2673" s="1021" t="s">
        <v>10606</v>
      </c>
      <c r="J2673" s="1150" t="s">
        <v>10467</v>
      </c>
      <c r="K2673" s="1152">
        <v>4</v>
      </c>
      <c r="L2673" s="1151">
        <v>14</v>
      </c>
      <c r="M2673" s="1164">
        <v>33987.78</v>
      </c>
      <c r="N2673" s="1151"/>
      <c r="O2673" s="1152"/>
      <c r="P2673" s="1180"/>
    </row>
    <row r="2674" spans="1:16" ht="12" customHeight="1" x14ac:dyDescent="0.2">
      <c r="A2674" s="1179" t="s">
        <v>3972</v>
      </c>
      <c r="B2674" s="1149" t="s">
        <v>13070</v>
      </c>
      <c r="C2674" s="1149" t="s">
        <v>65</v>
      </c>
      <c r="D2674" s="1150" t="s">
        <v>10533</v>
      </c>
      <c r="E2674" s="1164">
        <v>7000</v>
      </c>
      <c r="F2674" s="1151">
        <v>8434206</v>
      </c>
      <c r="G2674" s="759" t="s">
        <v>10607</v>
      </c>
      <c r="H2674" s="1021" t="s">
        <v>4235</v>
      </c>
      <c r="I2674" s="1021" t="s">
        <v>4235</v>
      </c>
      <c r="J2674" s="1150" t="s">
        <v>4195</v>
      </c>
      <c r="K2674" s="1152">
        <v>4</v>
      </c>
      <c r="L2674" s="1151">
        <v>12</v>
      </c>
      <c r="M2674" s="1164">
        <v>84000</v>
      </c>
      <c r="N2674" s="1151">
        <v>3</v>
      </c>
      <c r="O2674" s="1152">
        <v>6</v>
      </c>
      <c r="P2674" s="1180">
        <v>42000</v>
      </c>
    </row>
    <row r="2675" spans="1:16" ht="12" customHeight="1" x14ac:dyDescent="0.2">
      <c r="A2675" s="1179" t="s">
        <v>3972</v>
      </c>
      <c r="B2675" s="1149" t="s">
        <v>13070</v>
      </c>
      <c r="C2675" s="1149" t="s">
        <v>65</v>
      </c>
      <c r="D2675" s="1150" t="s">
        <v>10485</v>
      </c>
      <c r="E2675" s="1164">
        <v>6000</v>
      </c>
      <c r="F2675" s="1151">
        <v>8664362</v>
      </c>
      <c r="G2675" s="759" t="s">
        <v>10608</v>
      </c>
      <c r="H2675" s="1021" t="s">
        <v>4207</v>
      </c>
      <c r="I2675" s="1021" t="s">
        <v>4213</v>
      </c>
      <c r="J2675" s="1150" t="s">
        <v>4207</v>
      </c>
      <c r="K2675" s="1152">
        <v>0</v>
      </c>
      <c r="L2675" s="1151">
        <v>5</v>
      </c>
      <c r="M2675" s="1164">
        <v>24000</v>
      </c>
      <c r="N2675" s="1151">
        <v>3</v>
      </c>
      <c r="O2675" s="1152">
        <v>6</v>
      </c>
      <c r="P2675" s="1180">
        <v>36000</v>
      </c>
    </row>
    <row r="2676" spans="1:16" ht="22.5" x14ac:dyDescent="0.2">
      <c r="A2676" s="1179" t="s">
        <v>3972</v>
      </c>
      <c r="B2676" s="1149" t="s">
        <v>13070</v>
      </c>
      <c r="C2676" s="1149" t="s">
        <v>65</v>
      </c>
      <c r="D2676" s="1150" t="s">
        <v>10609</v>
      </c>
      <c r="E2676" s="1164">
        <v>6000</v>
      </c>
      <c r="F2676" s="1151">
        <v>8678309</v>
      </c>
      <c r="G2676" s="759" t="s">
        <v>10610</v>
      </c>
      <c r="H2676" s="1021" t="s">
        <v>10219</v>
      </c>
      <c r="I2676" s="1021" t="s">
        <v>10478</v>
      </c>
      <c r="J2676" s="1150" t="s">
        <v>4195</v>
      </c>
      <c r="K2676" s="1152">
        <v>4</v>
      </c>
      <c r="L2676" s="1151">
        <v>12</v>
      </c>
      <c r="M2676" s="1164">
        <v>72000</v>
      </c>
      <c r="N2676" s="1151">
        <v>3</v>
      </c>
      <c r="O2676" s="1152">
        <v>6</v>
      </c>
      <c r="P2676" s="1180">
        <v>36000</v>
      </c>
    </row>
    <row r="2677" spans="1:16" ht="12" customHeight="1" x14ac:dyDescent="0.2">
      <c r="A2677" s="1179" t="s">
        <v>3972</v>
      </c>
      <c r="B2677" s="1149" t="s">
        <v>13070</v>
      </c>
      <c r="C2677" s="1149" t="s">
        <v>65</v>
      </c>
      <c r="D2677" s="1150" t="s">
        <v>10530</v>
      </c>
      <c r="E2677" s="1164">
        <v>3000</v>
      </c>
      <c r="F2677" s="1151">
        <v>8682593</v>
      </c>
      <c r="G2677" s="759" t="s">
        <v>10611</v>
      </c>
      <c r="H2677" s="1021" t="s">
        <v>10612</v>
      </c>
      <c r="I2677" s="1021" t="s">
        <v>10606</v>
      </c>
      <c r="J2677" s="1150" t="s">
        <v>10467</v>
      </c>
      <c r="K2677" s="1152">
        <v>4</v>
      </c>
      <c r="L2677" s="1151">
        <v>12</v>
      </c>
      <c r="M2677" s="1164">
        <v>36000</v>
      </c>
      <c r="N2677" s="1151">
        <v>3</v>
      </c>
      <c r="O2677" s="1152">
        <v>6</v>
      </c>
      <c r="P2677" s="1180">
        <v>18000</v>
      </c>
    </row>
    <row r="2678" spans="1:16" ht="33.75" x14ac:dyDescent="0.2">
      <c r="A2678" s="1179" t="s">
        <v>3972</v>
      </c>
      <c r="B2678" s="1149" t="s">
        <v>13070</v>
      </c>
      <c r="C2678" s="1149" t="s">
        <v>65</v>
      </c>
      <c r="D2678" s="1150" t="s">
        <v>10613</v>
      </c>
      <c r="E2678" s="1164">
        <v>4800</v>
      </c>
      <c r="F2678" s="1151">
        <v>8740607</v>
      </c>
      <c r="G2678" s="759" t="s">
        <v>10614</v>
      </c>
      <c r="H2678" s="1021" t="s">
        <v>4235</v>
      </c>
      <c r="I2678" s="1021" t="s">
        <v>4235</v>
      </c>
      <c r="J2678" s="1150" t="s">
        <v>4195</v>
      </c>
      <c r="K2678" s="1152">
        <v>4</v>
      </c>
      <c r="L2678" s="1151">
        <v>12</v>
      </c>
      <c r="M2678" s="1164">
        <v>57600</v>
      </c>
      <c r="N2678" s="1151">
        <v>3</v>
      </c>
      <c r="O2678" s="1152">
        <v>6</v>
      </c>
      <c r="P2678" s="1180">
        <v>28800</v>
      </c>
    </row>
    <row r="2679" spans="1:16" ht="11.45" customHeight="1" x14ac:dyDescent="0.2">
      <c r="A2679" s="1179" t="s">
        <v>3972</v>
      </c>
      <c r="B2679" s="1149" t="s">
        <v>13070</v>
      </c>
      <c r="C2679" s="1149" t="s">
        <v>65</v>
      </c>
      <c r="D2679" s="1150" t="s">
        <v>10615</v>
      </c>
      <c r="E2679" s="1164">
        <v>8500</v>
      </c>
      <c r="F2679" s="1151">
        <v>8884429</v>
      </c>
      <c r="G2679" s="759" t="s">
        <v>10616</v>
      </c>
      <c r="H2679" s="1021" t="s">
        <v>4226</v>
      </c>
      <c r="I2679" s="1021" t="s">
        <v>4213</v>
      </c>
      <c r="J2679" s="1150" t="s">
        <v>4226</v>
      </c>
      <c r="K2679" s="1152">
        <v>1</v>
      </c>
      <c r="L2679" s="1151">
        <v>2</v>
      </c>
      <c r="M2679" s="1164">
        <v>8500</v>
      </c>
      <c r="N2679" s="1151">
        <v>3</v>
      </c>
      <c r="O2679" s="1152">
        <v>6</v>
      </c>
      <c r="P2679" s="1180">
        <v>51000</v>
      </c>
    </row>
    <row r="2680" spans="1:16" ht="22.5" x14ac:dyDescent="0.2">
      <c r="A2680" s="1179" t="s">
        <v>3972</v>
      </c>
      <c r="B2680" s="1149" t="s">
        <v>13070</v>
      </c>
      <c r="C2680" s="1149" t="s">
        <v>65</v>
      </c>
      <c r="D2680" s="1150" t="s">
        <v>10617</v>
      </c>
      <c r="E2680" s="1164">
        <v>6500</v>
      </c>
      <c r="F2680" s="1151">
        <v>9098433</v>
      </c>
      <c r="G2680" s="759" t="s">
        <v>10618</v>
      </c>
      <c r="H2680" s="1021" t="s">
        <v>4216</v>
      </c>
      <c r="I2680" s="1021" t="s">
        <v>4213</v>
      </c>
      <c r="J2680" s="1150" t="s">
        <v>4216</v>
      </c>
      <c r="K2680" s="1152">
        <v>0</v>
      </c>
      <c r="L2680" s="1151">
        <v>6</v>
      </c>
      <c r="M2680" s="1164">
        <v>32500</v>
      </c>
      <c r="N2680" s="1151">
        <v>3</v>
      </c>
      <c r="O2680" s="1152">
        <v>6</v>
      </c>
      <c r="P2680" s="1180">
        <v>39000</v>
      </c>
    </row>
    <row r="2681" spans="1:16" ht="22.5" x14ac:dyDescent="0.2">
      <c r="A2681" s="1179" t="s">
        <v>3972</v>
      </c>
      <c r="B2681" s="1149" t="s">
        <v>13070</v>
      </c>
      <c r="C2681" s="1149" t="s">
        <v>65</v>
      </c>
      <c r="D2681" s="1150" t="s">
        <v>10619</v>
      </c>
      <c r="E2681" s="1164">
        <v>4850</v>
      </c>
      <c r="F2681" s="1151">
        <v>9188684</v>
      </c>
      <c r="G2681" s="759" t="s">
        <v>10620</v>
      </c>
      <c r="H2681" s="1021" t="s">
        <v>4878</v>
      </c>
      <c r="I2681" s="1021" t="s">
        <v>4932</v>
      </c>
      <c r="J2681" s="1150" t="s">
        <v>4195</v>
      </c>
      <c r="K2681" s="1152">
        <v>2</v>
      </c>
      <c r="L2681" s="1151">
        <v>14</v>
      </c>
      <c r="M2681" s="1164">
        <v>65623.19</v>
      </c>
      <c r="N2681" s="1151"/>
      <c r="O2681" s="1152"/>
      <c r="P2681" s="1180"/>
    </row>
    <row r="2682" spans="1:16" ht="22.5" x14ac:dyDescent="0.2">
      <c r="A2682" s="1179" t="s">
        <v>3972</v>
      </c>
      <c r="B2682" s="1149" t="s">
        <v>13070</v>
      </c>
      <c r="C2682" s="1149" t="s">
        <v>65</v>
      </c>
      <c r="D2682" s="1150" t="s">
        <v>10483</v>
      </c>
      <c r="E2682" s="1164">
        <v>3000</v>
      </c>
      <c r="F2682" s="1151">
        <v>9298320</v>
      </c>
      <c r="G2682" s="759" t="s">
        <v>10621</v>
      </c>
      <c r="H2682" s="1021" t="s">
        <v>4423</v>
      </c>
      <c r="I2682" s="1021" t="s">
        <v>10478</v>
      </c>
      <c r="J2682" s="1150" t="s">
        <v>4195</v>
      </c>
      <c r="K2682" s="1152">
        <v>4</v>
      </c>
      <c r="L2682" s="1151">
        <v>12</v>
      </c>
      <c r="M2682" s="1164">
        <v>36000</v>
      </c>
      <c r="N2682" s="1151">
        <v>3</v>
      </c>
      <c r="O2682" s="1152">
        <v>6</v>
      </c>
      <c r="P2682" s="1180">
        <v>18000</v>
      </c>
    </row>
    <row r="2683" spans="1:16" ht="12.6" customHeight="1" x14ac:dyDescent="0.2">
      <c r="A2683" s="1179" t="s">
        <v>3972</v>
      </c>
      <c r="B2683" s="1149" t="s">
        <v>13070</v>
      </c>
      <c r="C2683" s="1149" t="s">
        <v>65</v>
      </c>
      <c r="D2683" s="1150" t="s">
        <v>10622</v>
      </c>
      <c r="E2683" s="1164">
        <v>8000</v>
      </c>
      <c r="F2683" s="1151">
        <v>9409300</v>
      </c>
      <c r="G2683" s="759" t="s">
        <v>10623</v>
      </c>
      <c r="H2683" s="1021" t="s">
        <v>4885</v>
      </c>
      <c r="I2683" s="1021" t="s">
        <v>4932</v>
      </c>
      <c r="J2683" s="1150" t="s">
        <v>4195</v>
      </c>
      <c r="K2683" s="1152">
        <v>4</v>
      </c>
      <c r="L2683" s="1151">
        <v>12</v>
      </c>
      <c r="M2683" s="1164">
        <v>96000</v>
      </c>
      <c r="N2683" s="1151">
        <v>3</v>
      </c>
      <c r="O2683" s="1152">
        <v>6</v>
      </c>
      <c r="P2683" s="1180">
        <v>48000</v>
      </c>
    </row>
    <row r="2684" spans="1:16" ht="12.6" customHeight="1" x14ac:dyDescent="0.2">
      <c r="A2684" s="1179" t="s">
        <v>3972</v>
      </c>
      <c r="B2684" s="1149" t="s">
        <v>13070</v>
      </c>
      <c r="C2684" s="1149" t="s">
        <v>65</v>
      </c>
      <c r="D2684" s="1150" t="s">
        <v>10624</v>
      </c>
      <c r="E2684" s="1164">
        <v>6000</v>
      </c>
      <c r="F2684" s="1151">
        <v>9437413</v>
      </c>
      <c r="G2684" s="759" t="s">
        <v>10625</v>
      </c>
      <c r="H2684" s="1021" t="s">
        <v>10420</v>
      </c>
      <c r="I2684" s="1021" t="s">
        <v>10478</v>
      </c>
      <c r="J2684" s="1150" t="s">
        <v>4195</v>
      </c>
      <c r="K2684" s="1152">
        <v>4</v>
      </c>
      <c r="L2684" s="1151">
        <v>12</v>
      </c>
      <c r="M2684" s="1164">
        <v>72000</v>
      </c>
      <c r="N2684" s="1151">
        <v>2</v>
      </c>
      <c r="O2684" s="1152">
        <v>2</v>
      </c>
      <c r="P2684" s="1180">
        <v>6000</v>
      </c>
    </row>
    <row r="2685" spans="1:16" ht="12.6" customHeight="1" x14ac:dyDescent="0.2">
      <c r="A2685" s="1179" t="s">
        <v>3972</v>
      </c>
      <c r="B2685" s="1149" t="s">
        <v>13070</v>
      </c>
      <c r="C2685" s="1149" t="s">
        <v>65</v>
      </c>
      <c r="D2685" s="1150" t="s">
        <v>10626</v>
      </c>
      <c r="E2685" s="1164">
        <v>7000</v>
      </c>
      <c r="F2685" s="1151">
        <v>9537110</v>
      </c>
      <c r="G2685" s="759" t="s">
        <v>10627</v>
      </c>
      <c r="H2685" s="1021" t="s">
        <v>4381</v>
      </c>
      <c r="I2685" s="1021" t="s">
        <v>4932</v>
      </c>
      <c r="J2685" s="1150" t="s">
        <v>4195</v>
      </c>
      <c r="K2685" s="1152">
        <v>1</v>
      </c>
      <c r="L2685" s="1151">
        <v>12</v>
      </c>
      <c r="M2685" s="1164">
        <v>84000</v>
      </c>
      <c r="N2685" s="1151">
        <v>3</v>
      </c>
      <c r="O2685" s="1152">
        <v>6</v>
      </c>
      <c r="P2685" s="1180">
        <v>42000</v>
      </c>
    </row>
    <row r="2686" spans="1:16" ht="12.6" customHeight="1" x14ac:dyDescent="0.2">
      <c r="A2686" s="1179" t="s">
        <v>3972</v>
      </c>
      <c r="B2686" s="1149" t="s">
        <v>13070</v>
      </c>
      <c r="C2686" s="1149" t="s">
        <v>65</v>
      </c>
      <c r="D2686" s="1150" t="s">
        <v>10628</v>
      </c>
      <c r="E2686" s="1164">
        <v>5000</v>
      </c>
      <c r="F2686" s="1151">
        <v>9572294</v>
      </c>
      <c r="G2686" s="759" t="s">
        <v>10629</v>
      </c>
      <c r="H2686" s="1021" t="s">
        <v>10630</v>
      </c>
      <c r="I2686" s="1021" t="s">
        <v>4259</v>
      </c>
      <c r="J2686" s="1150" t="s">
        <v>10630</v>
      </c>
      <c r="K2686" s="1152">
        <v>0</v>
      </c>
      <c r="L2686" s="1151">
        <v>3</v>
      </c>
      <c r="M2686" s="1164">
        <v>10000</v>
      </c>
      <c r="N2686" s="1151">
        <v>3</v>
      </c>
      <c r="O2686" s="1152">
        <v>6</v>
      </c>
      <c r="P2686" s="1180">
        <v>30000</v>
      </c>
    </row>
    <row r="2687" spans="1:16" ht="22.5" x14ac:dyDescent="0.2">
      <c r="A2687" s="1179" t="s">
        <v>3972</v>
      </c>
      <c r="B2687" s="1149" t="s">
        <v>13070</v>
      </c>
      <c r="C2687" s="1149" t="s">
        <v>65</v>
      </c>
      <c r="D2687" s="1150" t="s">
        <v>10631</v>
      </c>
      <c r="E2687" s="1164">
        <v>4500</v>
      </c>
      <c r="F2687" s="1151">
        <v>9604794</v>
      </c>
      <c r="G2687" s="759" t="s">
        <v>10632</v>
      </c>
      <c r="H2687" s="1021" t="s">
        <v>10219</v>
      </c>
      <c r="I2687" s="1021" t="s">
        <v>10478</v>
      </c>
      <c r="J2687" s="1150" t="s">
        <v>4195</v>
      </c>
      <c r="K2687" s="1152">
        <v>4</v>
      </c>
      <c r="L2687" s="1151">
        <v>12</v>
      </c>
      <c r="M2687" s="1164">
        <v>54000</v>
      </c>
      <c r="N2687" s="1151">
        <v>3</v>
      </c>
      <c r="O2687" s="1152">
        <v>6</v>
      </c>
      <c r="P2687" s="1180">
        <v>27000</v>
      </c>
    </row>
    <row r="2688" spans="1:16" ht="22.5" x14ac:dyDescent="0.2">
      <c r="A2688" s="1179" t="s">
        <v>3972</v>
      </c>
      <c r="B2688" s="1149" t="s">
        <v>13070</v>
      </c>
      <c r="C2688" s="1149" t="s">
        <v>65</v>
      </c>
      <c r="D2688" s="1150" t="s">
        <v>10633</v>
      </c>
      <c r="E2688" s="1164">
        <v>7000</v>
      </c>
      <c r="F2688" s="1151">
        <v>9606077</v>
      </c>
      <c r="G2688" s="759" t="s">
        <v>10634</v>
      </c>
      <c r="H2688" s="1021" t="s">
        <v>4235</v>
      </c>
      <c r="I2688" s="1021" t="s">
        <v>4235</v>
      </c>
      <c r="J2688" s="1150" t="s">
        <v>4195</v>
      </c>
      <c r="K2688" s="1152">
        <v>4</v>
      </c>
      <c r="L2688" s="1151">
        <v>12</v>
      </c>
      <c r="M2688" s="1164">
        <v>84000</v>
      </c>
      <c r="N2688" s="1151">
        <v>3</v>
      </c>
      <c r="O2688" s="1152">
        <v>6</v>
      </c>
      <c r="P2688" s="1180">
        <v>42000</v>
      </c>
    </row>
    <row r="2689" spans="1:16" ht="12" customHeight="1" x14ac:dyDescent="0.2">
      <c r="A2689" s="1179" t="s">
        <v>3972</v>
      </c>
      <c r="B2689" s="1149" t="s">
        <v>13070</v>
      </c>
      <c r="C2689" s="1149" t="s">
        <v>65</v>
      </c>
      <c r="D2689" s="1150" t="s">
        <v>10573</v>
      </c>
      <c r="E2689" s="1164">
        <v>8000</v>
      </c>
      <c r="F2689" s="1151">
        <v>9619762</v>
      </c>
      <c r="G2689" s="759" t="s">
        <v>10635</v>
      </c>
      <c r="H2689" s="1021" t="s">
        <v>4243</v>
      </c>
      <c r="I2689" s="1021" t="s">
        <v>4243</v>
      </c>
      <c r="J2689" s="1150" t="s">
        <v>4195</v>
      </c>
      <c r="K2689" s="1152">
        <v>4</v>
      </c>
      <c r="L2689" s="1151">
        <v>12</v>
      </c>
      <c r="M2689" s="1164">
        <v>96000</v>
      </c>
      <c r="N2689" s="1151">
        <v>3</v>
      </c>
      <c r="O2689" s="1152">
        <v>6</v>
      </c>
      <c r="P2689" s="1180">
        <v>48000</v>
      </c>
    </row>
    <row r="2690" spans="1:16" ht="12" customHeight="1" x14ac:dyDescent="0.2">
      <c r="A2690" s="1179" t="s">
        <v>3972</v>
      </c>
      <c r="B2690" s="1149" t="s">
        <v>13070</v>
      </c>
      <c r="C2690" s="1149" t="s">
        <v>65</v>
      </c>
      <c r="D2690" s="1150" t="s">
        <v>6438</v>
      </c>
      <c r="E2690" s="1164">
        <v>4000</v>
      </c>
      <c r="F2690" s="1151">
        <v>9623663</v>
      </c>
      <c r="G2690" s="759" t="s">
        <v>10636</v>
      </c>
      <c r="H2690" s="1021" t="s">
        <v>9934</v>
      </c>
      <c r="I2690" s="1021" t="s">
        <v>4259</v>
      </c>
      <c r="J2690" s="1150" t="s">
        <v>4252</v>
      </c>
      <c r="K2690" s="1152">
        <v>4</v>
      </c>
      <c r="L2690" s="1151">
        <v>12</v>
      </c>
      <c r="M2690" s="1164">
        <v>48000</v>
      </c>
      <c r="N2690" s="1151">
        <v>3</v>
      </c>
      <c r="O2690" s="1152">
        <v>6</v>
      </c>
      <c r="P2690" s="1180">
        <v>24000</v>
      </c>
    </row>
    <row r="2691" spans="1:16" ht="12" customHeight="1" x14ac:dyDescent="0.2">
      <c r="A2691" s="1179" t="s">
        <v>3972</v>
      </c>
      <c r="B2691" s="1149" t="s">
        <v>13070</v>
      </c>
      <c r="C2691" s="1149" t="s">
        <v>65</v>
      </c>
      <c r="D2691" s="1150" t="s">
        <v>10637</v>
      </c>
      <c r="E2691" s="1164">
        <v>5500</v>
      </c>
      <c r="F2691" s="1151">
        <v>9676218</v>
      </c>
      <c r="G2691" s="759" t="s">
        <v>10638</v>
      </c>
      <c r="H2691" s="1021" t="s">
        <v>10219</v>
      </c>
      <c r="I2691" s="1021" t="s">
        <v>10478</v>
      </c>
      <c r="J2691" s="1150" t="s">
        <v>4195</v>
      </c>
      <c r="K2691" s="1152">
        <v>1</v>
      </c>
      <c r="L2691" s="1151">
        <v>12</v>
      </c>
      <c r="M2691" s="1164">
        <v>66000</v>
      </c>
      <c r="N2691" s="1151">
        <v>3</v>
      </c>
      <c r="O2691" s="1152">
        <v>6</v>
      </c>
      <c r="P2691" s="1180">
        <v>33000</v>
      </c>
    </row>
    <row r="2692" spans="1:16" ht="12" customHeight="1" x14ac:dyDescent="0.2">
      <c r="A2692" s="1179" t="s">
        <v>3972</v>
      </c>
      <c r="B2692" s="1149" t="s">
        <v>13070</v>
      </c>
      <c r="C2692" s="1149" t="s">
        <v>65</v>
      </c>
      <c r="D2692" s="1150" t="s">
        <v>10639</v>
      </c>
      <c r="E2692" s="1164">
        <v>8000</v>
      </c>
      <c r="F2692" s="1151">
        <v>9676274</v>
      </c>
      <c r="G2692" s="759" t="s">
        <v>10640</v>
      </c>
      <c r="H2692" s="1021" t="s">
        <v>4207</v>
      </c>
      <c r="I2692" s="1021" t="s">
        <v>4213</v>
      </c>
      <c r="J2692" s="1150" t="s">
        <v>4207</v>
      </c>
      <c r="K2692" s="1152">
        <v>0</v>
      </c>
      <c r="L2692" s="1151">
        <v>1</v>
      </c>
      <c r="M2692" s="1164">
        <v>3466.67</v>
      </c>
      <c r="N2692" s="1151">
        <v>3</v>
      </c>
      <c r="O2692" s="1152">
        <v>6</v>
      </c>
      <c r="P2692" s="1180">
        <v>48000</v>
      </c>
    </row>
    <row r="2693" spans="1:16" ht="22.5" x14ac:dyDescent="0.2">
      <c r="A2693" s="1179" t="s">
        <v>3972</v>
      </c>
      <c r="B2693" s="1149" t="s">
        <v>13070</v>
      </c>
      <c r="C2693" s="1149" t="s">
        <v>65</v>
      </c>
      <c r="D2693" s="1150" t="s">
        <v>10641</v>
      </c>
      <c r="E2693" s="1164">
        <v>5500</v>
      </c>
      <c r="F2693" s="1151">
        <v>9745302</v>
      </c>
      <c r="G2693" s="759" t="s">
        <v>10642</v>
      </c>
      <c r="H2693" s="1021" t="s">
        <v>10487</v>
      </c>
      <c r="I2693" s="1021" t="s">
        <v>4274</v>
      </c>
      <c r="J2693" s="1150" t="s">
        <v>4274</v>
      </c>
      <c r="K2693" s="1152">
        <v>4</v>
      </c>
      <c r="L2693" s="1151">
        <v>12</v>
      </c>
      <c r="M2693" s="1164">
        <v>66000</v>
      </c>
      <c r="N2693" s="1151">
        <v>3</v>
      </c>
      <c r="O2693" s="1152">
        <v>6</v>
      </c>
      <c r="P2693" s="1180">
        <v>33000</v>
      </c>
    </row>
    <row r="2694" spans="1:16" ht="11.45" customHeight="1" x14ac:dyDescent="0.2">
      <c r="A2694" s="1179" t="s">
        <v>3972</v>
      </c>
      <c r="B2694" s="1149" t="s">
        <v>13070</v>
      </c>
      <c r="C2694" s="1149" t="s">
        <v>65</v>
      </c>
      <c r="D2694" s="1150" t="s">
        <v>10643</v>
      </c>
      <c r="E2694" s="1164">
        <v>8000</v>
      </c>
      <c r="F2694" s="1151">
        <v>9799932</v>
      </c>
      <c r="G2694" s="759" t="s">
        <v>10644</v>
      </c>
      <c r="H2694" s="1021" t="s">
        <v>10274</v>
      </c>
      <c r="I2694" s="1021" t="s">
        <v>10274</v>
      </c>
      <c r="J2694" s="1150" t="s">
        <v>4195</v>
      </c>
      <c r="K2694" s="1152">
        <v>4</v>
      </c>
      <c r="L2694" s="1151">
        <v>12</v>
      </c>
      <c r="M2694" s="1164">
        <v>96000</v>
      </c>
      <c r="N2694" s="1151">
        <v>3</v>
      </c>
      <c r="O2694" s="1152">
        <v>6</v>
      </c>
      <c r="P2694" s="1180">
        <v>48000</v>
      </c>
    </row>
    <row r="2695" spans="1:16" ht="22.5" x14ac:dyDescent="0.2">
      <c r="A2695" s="1179" t="s">
        <v>3972</v>
      </c>
      <c r="B2695" s="1149" t="s">
        <v>13070</v>
      </c>
      <c r="C2695" s="1149" t="s">
        <v>65</v>
      </c>
      <c r="D2695" s="1150" t="s">
        <v>6438</v>
      </c>
      <c r="E2695" s="1164">
        <v>3500</v>
      </c>
      <c r="F2695" s="1151">
        <v>9821988</v>
      </c>
      <c r="G2695" s="759" t="s">
        <v>10645</v>
      </c>
      <c r="H2695" s="1021" t="s">
        <v>10646</v>
      </c>
      <c r="I2695" s="1021" t="s">
        <v>7233</v>
      </c>
      <c r="J2695" s="1150" t="s">
        <v>10467</v>
      </c>
      <c r="K2695" s="1152">
        <v>4</v>
      </c>
      <c r="L2695" s="1151">
        <v>12</v>
      </c>
      <c r="M2695" s="1164">
        <v>42000</v>
      </c>
      <c r="N2695" s="1151">
        <v>3</v>
      </c>
      <c r="O2695" s="1152">
        <v>6</v>
      </c>
      <c r="P2695" s="1180">
        <v>21000</v>
      </c>
    </row>
    <row r="2696" spans="1:16" ht="22.5" x14ac:dyDescent="0.2">
      <c r="A2696" s="1179" t="s">
        <v>3972</v>
      </c>
      <c r="B2696" s="1149" t="s">
        <v>13070</v>
      </c>
      <c r="C2696" s="1149" t="s">
        <v>65</v>
      </c>
      <c r="D2696" s="1150" t="s">
        <v>10647</v>
      </c>
      <c r="E2696" s="1164">
        <v>4500</v>
      </c>
      <c r="F2696" s="1151">
        <v>9833661</v>
      </c>
      <c r="G2696" s="759" t="s">
        <v>10648</v>
      </c>
      <c r="H2696" s="1021" t="s">
        <v>4338</v>
      </c>
      <c r="I2696" s="1021" t="s">
        <v>10478</v>
      </c>
      <c r="J2696" s="1150" t="s">
        <v>4195</v>
      </c>
      <c r="K2696" s="1152">
        <v>3</v>
      </c>
      <c r="L2696" s="1151">
        <v>12</v>
      </c>
      <c r="M2696" s="1164">
        <v>54000</v>
      </c>
      <c r="N2696" s="1151">
        <v>3</v>
      </c>
      <c r="O2696" s="1152">
        <v>6</v>
      </c>
      <c r="P2696" s="1180">
        <v>27000</v>
      </c>
    </row>
    <row r="2697" spans="1:16" ht="13.15" customHeight="1" x14ac:dyDescent="0.2">
      <c r="A2697" s="1179" t="s">
        <v>3972</v>
      </c>
      <c r="B2697" s="1149" t="s">
        <v>13070</v>
      </c>
      <c r="C2697" s="1149" t="s">
        <v>65</v>
      </c>
      <c r="D2697" s="1150" t="s">
        <v>10649</v>
      </c>
      <c r="E2697" s="1164">
        <v>6000</v>
      </c>
      <c r="F2697" s="1151">
        <v>9835855</v>
      </c>
      <c r="G2697" s="759" t="s">
        <v>10650</v>
      </c>
      <c r="H2697" s="1021">
        <v>0</v>
      </c>
      <c r="I2697" s="1021" t="s">
        <v>4213</v>
      </c>
      <c r="J2697" s="1150" t="s">
        <v>10515</v>
      </c>
      <c r="K2697" s="1152">
        <v>1</v>
      </c>
      <c r="L2697" s="1151">
        <v>7</v>
      </c>
      <c r="M2697" s="1164">
        <v>36000</v>
      </c>
      <c r="N2697" s="1151">
        <v>3</v>
      </c>
      <c r="O2697" s="1152">
        <v>6</v>
      </c>
      <c r="P2697" s="1180">
        <v>36000</v>
      </c>
    </row>
    <row r="2698" spans="1:16" ht="22.5" x14ac:dyDescent="0.2">
      <c r="A2698" s="1179" t="s">
        <v>3972</v>
      </c>
      <c r="B2698" s="1149" t="s">
        <v>13070</v>
      </c>
      <c r="C2698" s="1149" t="s">
        <v>65</v>
      </c>
      <c r="D2698" s="1150" t="s">
        <v>10651</v>
      </c>
      <c r="E2698" s="1164">
        <v>2500</v>
      </c>
      <c r="F2698" s="1151">
        <v>9894108</v>
      </c>
      <c r="G2698" s="759" t="s">
        <v>10652</v>
      </c>
      <c r="H2698" s="1021" t="s">
        <v>4720</v>
      </c>
      <c r="I2698" s="1021" t="s">
        <v>4274</v>
      </c>
      <c r="J2698" s="1150" t="s">
        <v>4274</v>
      </c>
      <c r="K2698" s="1152">
        <v>1</v>
      </c>
      <c r="L2698" s="1151">
        <v>12</v>
      </c>
      <c r="M2698" s="1164">
        <v>30000</v>
      </c>
      <c r="N2698" s="1151">
        <v>3</v>
      </c>
      <c r="O2698" s="1152">
        <v>6</v>
      </c>
      <c r="P2698" s="1180">
        <v>15000</v>
      </c>
    </row>
    <row r="2699" spans="1:16" ht="22.5" x14ac:dyDescent="0.2">
      <c r="A2699" s="1179" t="s">
        <v>3972</v>
      </c>
      <c r="B2699" s="1149" t="s">
        <v>13070</v>
      </c>
      <c r="C2699" s="1149" t="s">
        <v>65</v>
      </c>
      <c r="D2699" s="1150" t="s">
        <v>10653</v>
      </c>
      <c r="E2699" s="1164">
        <v>5000</v>
      </c>
      <c r="F2699" s="1151">
        <v>9944795</v>
      </c>
      <c r="G2699" s="759" t="s">
        <v>10654</v>
      </c>
      <c r="H2699" s="1021" t="s">
        <v>10655</v>
      </c>
      <c r="I2699" s="1021" t="s">
        <v>7233</v>
      </c>
      <c r="J2699" s="1150" t="s">
        <v>10467</v>
      </c>
      <c r="K2699" s="1152">
        <v>4</v>
      </c>
      <c r="L2699" s="1151">
        <v>14</v>
      </c>
      <c r="M2699" s="1164">
        <v>62000</v>
      </c>
      <c r="N2699" s="1151">
        <v>3</v>
      </c>
      <c r="O2699" s="1152">
        <v>6</v>
      </c>
      <c r="P2699" s="1180">
        <v>42000</v>
      </c>
    </row>
    <row r="2700" spans="1:16" ht="11.45" customHeight="1" x14ac:dyDescent="0.2">
      <c r="A2700" s="1179" t="s">
        <v>3972</v>
      </c>
      <c r="B2700" s="1149" t="s">
        <v>13070</v>
      </c>
      <c r="C2700" s="1149" t="s">
        <v>65</v>
      </c>
      <c r="D2700" s="1150" t="s">
        <v>10656</v>
      </c>
      <c r="E2700" s="1164">
        <v>14000</v>
      </c>
      <c r="F2700" s="1151">
        <v>9953934</v>
      </c>
      <c r="G2700" s="759" t="s">
        <v>4633</v>
      </c>
      <c r="H2700" s="1021" t="s">
        <v>4635</v>
      </c>
      <c r="I2700" s="1021" t="s">
        <v>4213</v>
      </c>
      <c r="J2700" s="1150" t="s">
        <v>4635</v>
      </c>
      <c r="K2700" s="1152">
        <v>0</v>
      </c>
      <c r="L2700" s="1151">
        <v>5</v>
      </c>
      <c r="M2700" s="1164">
        <v>56000</v>
      </c>
      <c r="N2700" s="1151">
        <v>3</v>
      </c>
      <c r="O2700" s="1152">
        <v>6</v>
      </c>
      <c r="P2700" s="1180">
        <v>84000</v>
      </c>
    </row>
    <row r="2701" spans="1:16" ht="11.45" customHeight="1" x14ac:dyDescent="0.2">
      <c r="A2701" s="1179" t="s">
        <v>3972</v>
      </c>
      <c r="B2701" s="1149" t="s">
        <v>13070</v>
      </c>
      <c r="C2701" s="1149" t="s">
        <v>65</v>
      </c>
      <c r="D2701" s="1150" t="s">
        <v>10657</v>
      </c>
      <c r="E2701" s="1164">
        <v>5500</v>
      </c>
      <c r="F2701" s="1151">
        <v>9985384</v>
      </c>
      <c r="G2701" s="759" t="s">
        <v>10658</v>
      </c>
      <c r="H2701" s="1021" t="s">
        <v>10219</v>
      </c>
      <c r="I2701" s="1021" t="s">
        <v>10478</v>
      </c>
      <c r="J2701" s="1150" t="s">
        <v>4195</v>
      </c>
      <c r="K2701" s="1152">
        <v>1</v>
      </c>
      <c r="L2701" s="1151">
        <v>12</v>
      </c>
      <c r="M2701" s="1164">
        <v>66000</v>
      </c>
      <c r="N2701" s="1151">
        <v>3</v>
      </c>
      <c r="O2701" s="1152">
        <v>6</v>
      </c>
      <c r="P2701" s="1180">
        <v>33000</v>
      </c>
    </row>
    <row r="2702" spans="1:16" ht="11.45" customHeight="1" x14ac:dyDescent="0.2">
      <c r="A2702" s="1179" t="s">
        <v>3972</v>
      </c>
      <c r="B2702" s="1149" t="s">
        <v>13070</v>
      </c>
      <c r="C2702" s="1149" t="s">
        <v>65</v>
      </c>
      <c r="D2702" s="1150" t="s">
        <v>10659</v>
      </c>
      <c r="E2702" s="1164">
        <v>6000</v>
      </c>
      <c r="F2702" s="1151">
        <v>9989813</v>
      </c>
      <c r="G2702" s="759" t="s">
        <v>10660</v>
      </c>
      <c r="H2702" s="1021" t="s">
        <v>10219</v>
      </c>
      <c r="I2702" s="1021" t="s">
        <v>10478</v>
      </c>
      <c r="J2702" s="1150" t="s">
        <v>4195</v>
      </c>
      <c r="K2702" s="1152">
        <v>2</v>
      </c>
      <c r="L2702" s="1151">
        <v>3</v>
      </c>
      <c r="M2702" s="1164">
        <v>8200</v>
      </c>
      <c r="N2702" s="1151"/>
      <c r="O2702" s="1152"/>
      <c r="P2702" s="1180"/>
    </row>
    <row r="2703" spans="1:16" ht="22.5" x14ac:dyDescent="0.2">
      <c r="A2703" s="1179" t="s">
        <v>3972</v>
      </c>
      <c r="B2703" s="1149" t="s">
        <v>13070</v>
      </c>
      <c r="C2703" s="1149" t="s">
        <v>65</v>
      </c>
      <c r="D2703" s="1150" t="s">
        <v>10661</v>
      </c>
      <c r="E2703" s="1164">
        <v>4500</v>
      </c>
      <c r="F2703" s="1151">
        <v>10024669</v>
      </c>
      <c r="G2703" s="759" t="s">
        <v>10662</v>
      </c>
      <c r="H2703" s="1021" t="s">
        <v>5233</v>
      </c>
      <c r="I2703" s="1021" t="s">
        <v>10478</v>
      </c>
      <c r="J2703" s="1150" t="s">
        <v>4195</v>
      </c>
      <c r="K2703" s="1152">
        <v>4</v>
      </c>
      <c r="L2703" s="1151">
        <v>12</v>
      </c>
      <c r="M2703" s="1164">
        <v>54000</v>
      </c>
      <c r="N2703" s="1151">
        <v>3</v>
      </c>
      <c r="O2703" s="1152">
        <v>6</v>
      </c>
      <c r="P2703" s="1180">
        <v>27000</v>
      </c>
    </row>
    <row r="2704" spans="1:16" ht="22.5" x14ac:dyDescent="0.2">
      <c r="A2704" s="1179" t="s">
        <v>3972</v>
      </c>
      <c r="B2704" s="1149" t="s">
        <v>13070</v>
      </c>
      <c r="C2704" s="1149" t="s">
        <v>65</v>
      </c>
      <c r="D2704" s="1150" t="s">
        <v>10663</v>
      </c>
      <c r="E2704" s="1164">
        <v>7000</v>
      </c>
      <c r="F2704" s="1151">
        <v>10028114</v>
      </c>
      <c r="G2704" s="759" t="s">
        <v>10664</v>
      </c>
      <c r="H2704" s="1021" t="s">
        <v>10463</v>
      </c>
      <c r="I2704" s="1021" t="s">
        <v>10478</v>
      </c>
      <c r="J2704" s="1150" t="s">
        <v>4195</v>
      </c>
      <c r="K2704" s="1152">
        <v>4</v>
      </c>
      <c r="L2704" s="1151">
        <v>12</v>
      </c>
      <c r="M2704" s="1164">
        <v>84000</v>
      </c>
      <c r="N2704" s="1151">
        <v>3</v>
      </c>
      <c r="O2704" s="1152">
        <v>6</v>
      </c>
      <c r="P2704" s="1180">
        <v>42000</v>
      </c>
    </row>
    <row r="2705" spans="1:16" ht="11.45" customHeight="1" x14ac:dyDescent="0.2">
      <c r="A2705" s="1179" t="s">
        <v>3972</v>
      </c>
      <c r="B2705" s="1149" t="s">
        <v>13070</v>
      </c>
      <c r="C2705" s="1149" t="s">
        <v>65</v>
      </c>
      <c r="D2705" s="1150" t="s">
        <v>10535</v>
      </c>
      <c r="E2705" s="1164">
        <v>5500</v>
      </c>
      <c r="F2705" s="1151">
        <v>10046218</v>
      </c>
      <c r="G2705" s="759" t="s">
        <v>10665</v>
      </c>
      <c r="H2705" s="1021" t="s">
        <v>10420</v>
      </c>
      <c r="I2705" s="1021">
        <v>0</v>
      </c>
      <c r="J2705" s="1150" t="s">
        <v>10420</v>
      </c>
      <c r="K2705" s="1152">
        <v>2</v>
      </c>
      <c r="L2705" s="1151">
        <v>7</v>
      </c>
      <c r="M2705" s="1164">
        <v>29822.23</v>
      </c>
      <c r="N2705" s="1151"/>
      <c r="O2705" s="1152"/>
      <c r="P2705" s="1180"/>
    </row>
    <row r="2706" spans="1:16" ht="11.45" customHeight="1" x14ac:dyDescent="0.2">
      <c r="A2706" s="1179" t="s">
        <v>3972</v>
      </c>
      <c r="B2706" s="1149" t="s">
        <v>13070</v>
      </c>
      <c r="C2706" s="1149" t="s">
        <v>65</v>
      </c>
      <c r="D2706" s="1150" t="s">
        <v>10666</v>
      </c>
      <c r="E2706" s="1164">
        <v>5000</v>
      </c>
      <c r="F2706" s="1151">
        <v>10123138</v>
      </c>
      <c r="G2706" s="759" t="s">
        <v>10667</v>
      </c>
      <c r="H2706" s="1021" t="s">
        <v>4766</v>
      </c>
      <c r="I2706" s="1021" t="s">
        <v>4932</v>
      </c>
      <c r="J2706" s="1150" t="s">
        <v>4195</v>
      </c>
      <c r="K2706" s="1152">
        <v>2</v>
      </c>
      <c r="L2706" s="1151">
        <v>12</v>
      </c>
      <c r="M2706" s="1164">
        <v>60000</v>
      </c>
      <c r="N2706" s="1151">
        <v>3</v>
      </c>
      <c r="O2706" s="1152">
        <v>6</v>
      </c>
      <c r="P2706" s="1180">
        <v>30000</v>
      </c>
    </row>
    <row r="2707" spans="1:16" ht="11.45" customHeight="1" x14ac:dyDescent="0.2">
      <c r="A2707" s="1179" t="s">
        <v>3972</v>
      </c>
      <c r="B2707" s="1149" t="s">
        <v>13070</v>
      </c>
      <c r="C2707" s="1149" t="s">
        <v>65</v>
      </c>
      <c r="D2707" s="1150" t="s">
        <v>10668</v>
      </c>
      <c r="E2707" s="1164">
        <v>5500</v>
      </c>
      <c r="F2707" s="1151">
        <v>10136700</v>
      </c>
      <c r="G2707" s="759" t="s">
        <v>10669</v>
      </c>
      <c r="H2707" s="1021">
        <v>0</v>
      </c>
      <c r="I2707" s="1021" t="s">
        <v>4213</v>
      </c>
      <c r="J2707" s="1150" t="s">
        <v>10515</v>
      </c>
      <c r="K2707" s="1152">
        <v>1</v>
      </c>
      <c r="L2707" s="1151">
        <v>7</v>
      </c>
      <c r="M2707" s="1164">
        <v>30433.33</v>
      </c>
      <c r="N2707" s="1151">
        <v>3</v>
      </c>
      <c r="O2707" s="1152">
        <v>6</v>
      </c>
      <c r="P2707" s="1180">
        <v>33000</v>
      </c>
    </row>
    <row r="2708" spans="1:16" ht="11.45" customHeight="1" x14ac:dyDescent="0.2">
      <c r="A2708" s="1179" t="s">
        <v>3972</v>
      </c>
      <c r="B2708" s="1149" t="s">
        <v>13070</v>
      </c>
      <c r="C2708" s="1149" t="s">
        <v>65</v>
      </c>
      <c r="D2708" s="1150" t="s">
        <v>6365</v>
      </c>
      <c r="E2708" s="1164">
        <v>4500</v>
      </c>
      <c r="F2708" s="1151">
        <v>10145200</v>
      </c>
      <c r="G2708" s="759" t="s">
        <v>10670</v>
      </c>
      <c r="H2708" s="1021" t="s">
        <v>7823</v>
      </c>
      <c r="I2708" s="1021" t="s">
        <v>4259</v>
      </c>
      <c r="J2708" s="1150" t="s">
        <v>4252</v>
      </c>
      <c r="K2708" s="1152">
        <v>1</v>
      </c>
      <c r="L2708" s="1151">
        <v>12</v>
      </c>
      <c r="M2708" s="1164">
        <v>54000</v>
      </c>
      <c r="N2708" s="1151">
        <v>3</v>
      </c>
      <c r="O2708" s="1152">
        <v>6</v>
      </c>
      <c r="P2708" s="1180">
        <v>27000</v>
      </c>
    </row>
    <row r="2709" spans="1:16" ht="11.45" customHeight="1" x14ac:dyDescent="0.2">
      <c r="A2709" s="1179" t="s">
        <v>3972</v>
      </c>
      <c r="B2709" s="1149" t="s">
        <v>13070</v>
      </c>
      <c r="C2709" s="1149" t="s">
        <v>65</v>
      </c>
      <c r="D2709" s="1150" t="s">
        <v>10671</v>
      </c>
      <c r="E2709" s="1164">
        <v>6000</v>
      </c>
      <c r="F2709" s="1151">
        <v>10181195</v>
      </c>
      <c r="G2709" s="759" t="s">
        <v>10672</v>
      </c>
      <c r="H2709" s="1021" t="s">
        <v>4338</v>
      </c>
      <c r="I2709" s="1021" t="s">
        <v>10478</v>
      </c>
      <c r="J2709" s="1150" t="s">
        <v>4195</v>
      </c>
      <c r="K2709" s="1152">
        <v>2</v>
      </c>
      <c r="L2709" s="1151">
        <v>12</v>
      </c>
      <c r="M2709" s="1164">
        <v>72000</v>
      </c>
      <c r="N2709" s="1151">
        <v>3</v>
      </c>
      <c r="O2709" s="1152">
        <v>6</v>
      </c>
      <c r="P2709" s="1180">
        <v>36000</v>
      </c>
    </row>
    <row r="2710" spans="1:16" ht="22.5" x14ac:dyDescent="0.2">
      <c r="A2710" s="1179" t="s">
        <v>3972</v>
      </c>
      <c r="B2710" s="1149" t="s">
        <v>13070</v>
      </c>
      <c r="C2710" s="1149" t="s">
        <v>65</v>
      </c>
      <c r="D2710" s="1150" t="s">
        <v>10673</v>
      </c>
      <c r="E2710" s="1164">
        <v>8000</v>
      </c>
      <c r="F2710" s="1151">
        <v>10313986</v>
      </c>
      <c r="G2710" s="759" t="s">
        <v>10674</v>
      </c>
      <c r="H2710" s="1021" t="s">
        <v>10675</v>
      </c>
      <c r="I2710" s="1021" t="s">
        <v>10478</v>
      </c>
      <c r="J2710" s="1150" t="s">
        <v>4195</v>
      </c>
      <c r="K2710" s="1152">
        <v>4</v>
      </c>
      <c r="L2710" s="1151">
        <v>12</v>
      </c>
      <c r="M2710" s="1164">
        <v>96000</v>
      </c>
      <c r="N2710" s="1151">
        <v>3</v>
      </c>
      <c r="O2710" s="1152">
        <v>6</v>
      </c>
      <c r="P2710" s="1180">
        <v>48000</v>
      </c>
    </row>
    <row r="2711" spans="1:16" x14ac:dyDescent="0.2">
      <c r="A2711" s="1179" t="s">
        <v>3972</v>
      </c>
      <c r="B2711" s="1149" t="s">
        <v>13070</v>
      </c>
      <c r="C2711" s="1149" t="s">
        <v>65</v>
      </c>
      <c r="D2711" s="1150" t="s">
        <v>10676</v>
      </c>
      <c r="E2711" s="1164">
        <v>4000</v>
      </c>
      <c r="F2711" s="1151">
        <v>10341460</v>
      </c>
      <c r="G2711" s="759" t="s">
        <v>10677</v>
      </c>
      <c r="H2711" s="1021" t="s">
        <v>4358</v>
      </c>
      <c r="I2711" s="1021" t="s">
        <v>481</v>
      </c>
      <c r="J2711" s="1150" t="s">
        <v>4358</v>
      </c>
      <c r="K2711" s="1152">
        <v>0</v>
      </c>
      <c r="L2711" s="1151">
        <v>2</v>
      </c>
      <c r="M2711" s="1164">
        <v>4000</v>
      </c>
      <c r="N2711" s="1151">
        <v>3</v>
      </c>
      <c r="O2711" s="1152">
        <v>6</v>
      </c>
      <c r="P2711" s="1180">
        <v>24000</v>
      </c>
    </row>
    <row r="2712" spans="1:16" ht="22.5" x14ac:dyDescent="0.2">
      <c r="A2712" s="1179" t="s">
        <v>3972</v>
      </c>
      <c r="B2712" s="1149" t="s">
        <v>13070</v>
      </c>
      <c r="C2712" s="1149" t="s">
        <v>65</v>
      </c>
      <c r="D2712" s="1150" t="s">
        <v>10678</v>
      </c>
      <c r="E2712" s="1164">
        <v>7500</v>
      </c>
      <c r="F2712" s="1151">
        <v>10347748</v>
      </c>
      <c r="G2712" s="759" t="s">
        <v>10679</v>
      </c>
      <c r="H2712" s="1021" t="s">
        <v>10680</v>
      </c>
      <c r="I2712" s="1021" t="s">
        <v>10680</v>
      </c>
      <c r="J2712" s="1150" t="s">
        <v>4195</v>
      </c>
      <c r="K2712" s="1152">
        <v>1</v>
      </c>
      <c r="L2712" s="1151">
        <v>3</v>
      </c>
      <c r="M2712" s="1164">
        <v>11500</v>
      </c>
      <c r="N2712" s="1151"/>
      <c r="O2712" s="1152"/>
      <c r="P2712" s="1180"/>
    </row>
    <row r="2713" spans="1:16" x14ac:dyDescent="0.2">
      <c r="A2713" s="1179" t="s">
        <v>3972</v>
      </c>
      <c r="B2713" s="1149" t="s">
        <v>13070</v>
      </c>
      <c r="C2713" s="1149" t="s">
        <v>65</v>
      </c>
      <c r="D2713" s="1150" t="s">
        <v>10681</v>
      </c>
      <c r="E2713" s="1164">
        <v>12000</v>
      </c>
      <c r="F2713" s="1151">
        <v>10374780</v>
      </c>
      <c r="G2713" s="759" t="s">
        <v>10682</v>
      </c>
      <c r="H2713" s="1021" t="s">
        <v>10683</v>
      </c>
      <c r="I2713" s="1021" t="s">
        <v>4213</v>
      </c>
      <c r="J2713" s="1150" t="s">
        <v>10683</v>
      </c>
      <c r="K2713" s="1152">
        <v>0</v>
      </c>
      <c r="L2713" s="1151">
        <v>3</v>
      </c>
      <c r="M2713" s="1164">
        <v>22800</v>
      </c>
      <c r="N2713" s="1151">
        <v>3</v>
      </c>
      <c r="O2713" s="1152">
        <v>6</v>
      </c>
      <c r="P2713" s="1180">
        <v>72000</v>
      </c>
    </row>
    <row r="2714" spans="1:16" ht="22.5" x14ac:dyDescent="0.2">
      <c r="A2714" s="1179" t="s">
        <v>3972</v>
      </c>
      <c r="B2714" s="1149" t="s">
        <v>13070</v>
      </c>
      <c r="C2714" s="1149" t="s">
        <v>65</v>
      </c>
      <c r="D2714" s="1150" t="s">
        <v>10684</v>
      </c>
      <c r="E2714" s="1164">
        <v>6000</v>
      </c>
      <c r="F2714" s="1151">
        <v>10402704</v>
      </c>
      <c r="G2714" s="759" t="s">
        <v>10685</v>
      </c>
      <c r="H2714" s="1021" t="s">
        <v>10686</v>
      </c>
      <c r="I2714" s="1021" t="s">
        <v>7233</v>
      </c>
      <c r="J2714" s="1150" t="s">
        <v>10467</v>
      </c>
      <c r="K2714" s="1152">
        <v>1</v>
      </c>
      <c r="L2714" s="1151">
        <v>12</v>
      </c>
      <c r="M2714" s="1164">
        <v>71500</v>
      </c>
      <c r="N2714" s="1151">
        <v>3</v>
      </c>
      <c r="O2714" s="1152">
        <v>6</v>
      </c>
      <c r="P2714" s="1180">
        <v>39000</v>
      </c>
    </row>
    <row r="2715" spans="1:16" x14ac:dyDescent="0.2">
      <c r="A2715" s="1179" t="s">
        <v>3972</v>
      </c>
      <c r="B2715" s="1149" t="s">
        <v>13070</v>
      </c>
      <c r="C2715" s="1149" t="s">
        <v>65</v>
      </c>
      <c r="D2715" s="1150" t="s">
        <v>10687</v>
      </c>
      <c r="E2715" s="1164">
        <v>7000</v>
      </c>
      <c r="F2715" s="1151">
        <v>10471640</v>
      </c>
      <c r="G2715" s="759" t="s">
        <v>10688</v>
      </c>
      <c r="H2715" s="1021" t="s">
        <v>4235</v>
      </c>
      <c r="I2715" s="1021" t="s">
        <v>4235</v>
      </c>
      <c r="J2715" s="1150" t="s">
        <v>4195</v>
      </c>
      <c r="K2715" s="1152">
        <v>4</v>
      </c>
      <c r="L2715" s="1151">
        <v>9</v>
      </c>
      <c r="M2715" s="1164">
        <v>56000</v>
      </c>
      <c r="N2715" s="1151"/>
      <c r="O2715" s="1152"/>
      <c r="P2715" s="1180"/>
    </row>
    <row r="2716" spans="1:16" x14ac:dyDescent="0.2">
      <c r="A2716" s="1179" t="s">
        <v>3972</v>
      </c>
      <c r="B2716" s="1149" t="s">
        <v>13070</v>
      </c>
      <c r="C2716" s="1149" t="s">
        <v>65</v>
      </c>
      <c r="D2716" s="1150" t="s">
        <v>10689</v>
      </c>
      <c r="E2716" s="1164">
        <v>5000</v>
      </c>
      <c r="F2716" s="1151">
        <v>10474049</v>
      </c>
      <c r="G2716" s="759" t="s">
        <v>10690</v>
      </c>
      <c r="H2716" s="1021" t="s">
        <v>10219</v>
      </c>
      <c r="I2716" s="1021" t="s">
        <v>10478</v>
      </c>
      <c r="J2716" s="1150" t="s">
        <v>4195</v>
      </c>
      <c r="K2716" s="1152">
        <v>4</v>
      </c>
      <c r="L2716" s="1151">
        <v>12</v>
      </c>
      <c r="M2716" s="1164">
        <v>60000</v>
      </c>
      <c r="N2716" s="1151">
        <v>3</v>
      </c>
      <c r="O2716" s="1152">
        <v>6</v>
      </c>
      <c r="P2716" s="1180">
        <v>30000</v>
      </c>
    </row>
    <row r="2717" spans="1:16" x14ac:dyDescent="0.2">
      <c r="A2717" s="1179" t="s">
        <v>3972</v>
      </c>
      <c r="B2717" s="1149" t="s">
        <v>13070</v>
      </c>
      <c r="C2717" s="1149" t="s">
        <v>65</v>
      </c>
      <c r="D2717" s="1150" t="s">
        <v>10691</v>
      </c>
      <c r="E2717" s="1164">
        <v>8000</v>
      </c>
      <c r="F2717" s="1151">
        <v>10488915</v>
      </c>
      <c r="G2717" s="759" t="s">
        <v>10692</v>
      </c>
      <c r="H2717" s="1021" t="s">
        <v>10420</v>
      </c>
      <c r="I2717" s="1021" t="s">
        <v>4213</v>
      </c>
      <c r="J2717" s="1150" t="s">
        <v>10420</v>
      </c>
      <c r="K2717" s="1152">
        <v>1</v>
      </c>
      <c r="L2717" s="1151">
        <v>2</v>
      </c>
      <c r="M2717" s="1164">
        <v>8000</v>
      </c>
      <c r="N2717" s="1151">
        <v>3</v>
      </c>
      <c r="O2717" s="1152">
        <v>6</v>
      </c>
      <c r="P2717" s="1180">
        <v>44488.89</v>
      </c>
    </row>
    <row r="2718" spans="1:16" ht="22.5" x14ac:dyDescent="0.2">
      <c r="A2718" s="1179" t="s">
        <v>3972</v>
      </c>
      <c r="B2718" s="1149" t="s">
        <v>13070</v>
      </c>
      <c r="C2718" s="1149" t="s">
        <v>65</v>
      </c>
      <c r="D2718" s="1150" t="s">
        <v>10693</v>
      </c>
      <c r="E2718" s="1164">
        <v>5000</v>
      </c>
      <c r="F2718" s="1151">
        <v>10497975</v>
      </c>
      <c r="G2718" s="759" t="s">
        <v>10694</v>
      </c>
      <c r="H2718" s="1021" t="s">
        <v>10695</v>
      </c>
      <c r="I2718" s="1021" t="s">
        <v>4274</v>
      </c>
      <c r="J2718" s="1150" t="s">
        <v>4274</v>
      </c>
      <c r="K2718" s="1152">
        <v>4</v>
      </c>
      <c r="L2718" s="1151">
        <v>12</v>
      </c>
      <c r="M2718" s="1164">
        <v>60000</v>
      </c>
      <c r="N2718" s="1151">
        <v>3</v>
      </c>
      <c r="O2718" s="1152">
        <v>6</v>
      </c>
      <c r="P2718" s="1180">
        <v>30000</v>
      </c>
    </row>
    <row r="2719" spans="1:16" ht="22.5" x14ac:dyDescent="0.2">
      <c r="A2719" s="1179" t="s">
        <v>3972</v>
      </c>
      <c r="B2719" s="1149" t="s">
        <v>13070</v>
      </c>
      <c r="C2719" s="1149" t="s">
        <v>65</v>
      </c>
      <c r="D2719" s="1150" t="s">
        <v>10696</v>
      </c>
      <c r="E2719" s="1164">
        <v>6000</v>
      </c>
      <c r="F2719" s="1151">
        <v>10586190</v>
      </c>
      <c r="G2719" s="759" t="s">
        <v>10697</v>
      </c>
      <c r="H2719" s="1021" t="s">
        <v>10698</v>
      </c>
      <c r="I2719" s="1021" t="s">
        <v>10478</v>
      </c>
      <c r="J2719" s="1150" t="s">
        <v>4195</v>
      </c>
      <c r="K2719" s="1152">
        <v>2</v>
      </c>
      <c r="L2719" s="1151">
        <v>12</v>
      </c>
      <c r="M2719" s="1164">
        <v>72000</v>
      </c>
      <c r="N2719" s="1151">
        <v>3</v>
      </c>
      <c r="O2719" s="1152">
        <v>6</v>
      </c>
      <c r="P2719" s="1180">
        <v>36000</v>
      </c>
    </row>
    <row r="2720" spans="1:16" x14ac:dyDescent="0.2">
      <c r="A2720" s="1179" t="s">
        <v>3972</v>
      </c>
      <c r="B2720" s="1149" t="s">
        <v>13070</v>
      </c>
      <c r="C2720" s="1149" t="s">
        <v>65</v>
      </c>
      <c r="D2720" s="1150" t="s">
        <v>10699</v>
      </c>
      <c r="E2720" s="1164">
        <v>7500</v>
      </c>
      <c r="F2720" s="1151">
        <v>10587620</v>
      </c>
      <c r="G2720" s="759" t="s">
        <v>10700</v>
      </c>
      <c r="H2720" s="1021">
        <v>0</v>
      </c>
      <c r="I2720" s="1021">
        <v>0</v>
      </c>
      <c r="J2720" s="1150" t="s">
        <v>10515</v>
      </c>
      <c r="K2720" s="1152">
        <v>1</v>
      </c>
      <c r="L2720" s="1151">
        <v>9</v>
      </c>
      <c r="M2720" s="1164">
        <v>52750</v>
      </c>
      <c r="N2720" s="1151"/>
      <c r="O2720" s="1152"/>
      <c r="P2720" s="1180"/>
    </row>
    <row r="2721" spans="1:16" ht="22.5" x14ac:dyDescent="0.2">
      <c r="A2721" s="1179" t="s">
        <v>3972</v>
      </c>
      <c r="B2721" s="1149" t="s">
        <v>13070</v>
      </c>
      <c r="C2721" s="1149" t="s">
        <v>65</v>
      </c>
      <c r="D2721" s="1150" t="s">
        <v>10701</v>
      </c>
      <c r="E2721" s="1164">
        <v>2000</v>
      </c>
      <c r="F2721" s="1151">
        <v>10608770</v>
      </c>
      <c r="G2721" s="759" t="s">
        <v>10702</v>
      </c>
      <c r="H2721" s="1021" t="s">
        <v>4358</v>
      </c>
      <c r="I2721" s="1021" t="s">
        <v>7233</v>
      </c>
      <c r="J2721" s="1150" t="s">
        <v>10467</v>
      </c>
      <c r="K2721" s="1152">
        <v>4</v>
      </c>
      <c r="L2721" s="1151">
        <v>11</v>
      </c>
      <c r="M2721" s="1164">
        <v>18233.330000000002</v>
      </c>
      <c r="N2721" s="1151"/>
      <c r="O2721" s="1152"/>
      <c r="P2721" s="1180"/>
    </row>
    <row r="2722" spans="1:16" x14ac:dyDescent="0.2">
      <c r="A2722" s="1179" t="s">
        <v>3972</v>
      </c>
      <c r="B2722" s="1149" t="s">
        <v>13070</v>
      </c>
      <c r="C2722" s="1149" t="s">
        <v>65</v>
      </c>
      <c r="D2722" s="1150" t="s">
        <v>10703</v>
      </c>
      <c r="E2722" s="1164">
        <v>6000</v>
      </c>
      <c r="F2722" s="1151">
        <v>10620645</v>
      </c>
      <c r="G2722" s="759" t="s">
        <v>10704</v>
      </c>
      <c r="H2722" s="1021" t="s">
        <v>10420</v>
      </c>
      <c r="I2722" s="1021">
        <v>0</v>
      </c>
      <c r="J2722" s="1150" t="s">
        <v>10420</v>
      </c>
      <c r="K2722" s="1152">
        <v>2</v>
      </c>
      <c r="L2722" s="1151">
        <v>5</v>
      </c>
      <c r="M2722" s="1164">
        <v>18000</v>
      </c>
      <c r="N2722" s="1151"/>
      <c r="O2722" s="1152"/>
      <c r="P2722" s="1180"/>
    </row>
    <row r="2723" spans="1:16" x14ac:dyDescent="0.2">
      <c r="A2723" s="1179" t="s">
        <v>3972</v>
      </c>
      <c r="B2723" s="1149" t="s">
        <v>13070</v>
      </c>
      <c r="C2723" s="1149" t="s">
        <v>65</v>
      </c>
      <c r="D2723" s="1150" t="s">
        <v>10573</v>
      </c>
      <c r="E2723" s="1164">
        <v>10000</v>
      </c>
      <c r="F2723" s="1151">
        <v>10659653</v>
      </c>
      <c r="G2723" s="759" t="s">
        <v>10705</v>
      </c>
      <c r="H2723" s="1021" t="s">
        <v>4207</v>
      </c>
      <c r="I2723" s="1021" t="s">
        <v>4243</v>
      </c>
      <c r="J2723" s="1150" t="s">
        <v>4195</v>
      </c>
      <c r="K2723" s="1152">
        <v>4</v>
      </c>
      <c r="L2723" s="1151">
        <v>12</v>
      </c>
      <c r="M2723" s="1164">
        <v>120000</v>
      </c>
      <c r="N2723" s="1151">
        <v>3</v>
      </c>
      <c r="O2723" s="1152">
        <v>6</v>
      </c>
      <c r="P2723" s="1180">
        <v>60000</v>
      </c>
    </row>
    <row r="2724" spans="1:16" ht="22.5" x14ac:dyDescent="0.2">
      <c r="A2724" s="1179" t="s">
        <v>3972</v>
      </c>
      <c r="B2724" s="1149" t="s">
        <v>13070</v>
      </c>
      <c r="C2724" s="1149" t="s">
        <v>65</v>
      </c>
      <c r="D2724" s="1150" t="s">
        <v>10706</v>
      </c>
      <c r="E2724" s="1164">
        <v>3500</v>
      </c>
      <c r="F2724" s="1151">
        <v>10665607</v>
      </c>
      <c r="G2724" s="759" t="s">
        <v>10707</v>
      </c>
      <c r="H2724" s="1021" t="s">
        <v>4471</v>
      </c>
      <c r="I2724" s="1021" t="s">
        <v>4259</v>
      </c>
      <c r="J2724" s="1150" t="s">
        <v>4252</v>
      </c>
      <c r="K2724" s="1152">
        <v>4</v>
      </c>
      <c r="L2724" s="1151">
        <v>12</v>
      </c>
      <c r="M2724" s="1164">
        <v>42000</v>
      </c>
      <c r="N2724" s="1151">
        <v>3</v>
      </c>
      <c r="O2724" s="1152">
        <v>6</v>
      </c>
      <c r="P2724" s="1180">
        <v>21000</v>
      </c>
    </row>
    <row r="2725" spans="1:16" x14ac:dyDescent="0.2">
      <c r="A2725" s="1179" t="s">
        <v>3972</v>
      </c>
      <c r="B2725" s="1149" t="s">
        <v>13070</v>
      </c>
      <c r="C2725" s="1149" t="s">
        <v>65</v>
      </c>
      <c r="D2725" s="1150" t="s">
        <v>10708</v>
      </c>
      <c r="E2725" s="1164">
        <v>6500</v>
      </c>
      <c r="F2725" s="1151">
        <v>10739663</v>
      </c>
      <c r="G2725" s="759" t="s">
        <v>10709</v>
      </c>
      <c r="H2725" s="1021" t="s">
        <v>10420</v>
      </c>
      <c r="I2725" s="1021">
        <v>0</v>
      </c>
      <c r="J2725" s="1150" t="s">
        <v>10420</v>
      </c>
      <c r="K2725" s="1152">
        <v>1</v>
      </c>
      <c r="L2725" s="1151">
        <v>3</v>
      </c>
      <c r="M2725" s="1164">
        <v>7276.39</v>
      </c>
      <c r="N2725" s="1151"/>
      <c r="O2725" s="1152"/>
      <c r="P2725" s="1180"/>
    </row>
    <row r="2726" spans="1:16" ht="33.75" x14ac:dyDescent="0.2">
      <c r="A2726" s="1179" t="s">
        <v>3972</v>
      </c>
      <c r="B2726" s="1149" t="s">
        <v>13070</v>
      </c>
      <c r="C2726" s="1149" t="s">
        <v>65</v>
      </c>
      <c r="D2726" s="1150" t="s">
        <v>10710</v>
      </c>
      <c r="E2726" s="1164">
        <v>6000</v>
      </c>
      <c r="F2726" s="1151">
        <v>10764895</v>
      </c>
      <c r="G2726" s="759" t="s">
        <v>10711</v>
      </c>
      <c r="H2726" s="1021" t="s">
        <v>10712</v>
      </c>
      <c r="I2726" s="1021" t="s">
        <v>10478</v>
      </c>
      <c r="J2726" s="1150" t="s">
        <v>4195</v>
      </c>
      <c r="K2726" s="1152">
        <v>4</v>
      </c>
      <c r="L2726" s="1151">
        <v>12</v>
      </c>
      <c r="M2726" s="1164">
        <v>72000</v>
      </c>
      <c r="N2726" s="1151">
        <v>3</v>
      </c>
      <c r="O2726" s="1152">
        <v>6</v>
      </c>
      <c r="P2726" s="1180">
        <v>36000</v>
      </c>
    </row>
    <row r="2727" spans="1:16" ht="11.45" customHeight="1" x14ac:dyDescent="0.2">
      <c r="A2727" s="1179" t="s">
        <v>3972</v>
      </c>
      <c r="B2727" s="1149" t="s">
        <v>13070</v>
      </c>
      <c r="C2727" s="1149" t="s">
        <v>65</v>
      </c>
      <c r="D2727" s="1150" t="s">
        <v>10713</v>
      </c>
      <c r="E2727" s="1164">
        <v>10000</v>
      </c>
      <c r="F2727" s="1151">
        <v>10815375</v>
      </c>
      <c r="G2727" s="759" t="s">
        <v>10714</v>
      </c>
      <c r="H2727" s="1021" t="s">
        <v>10420</v>
      </c>
      <c r="I2727" s="1021" t="s">
        <v>4213</v>
      </c>
      <c r="J2727" s="1150" t="s">
        <v>10420</v>
      </c>
      <c r="K2727" s="1152">
        <v>1</v>
      </c>
      <c r="L2727" s="1151">
        <v>3</v>
      </c>
      <c r="M2727" s="1164">
        <v>19000</v>
      </c>
      <c r="N2727" s="1151">
        <v>3</v>
      </c>
      <c r="O2727" s="1152">
        <v>6</v>
      </c>
      <c r="P2727" s="1180">
        <v>36333.33</v>
      </c>
    </row>
    <row r="2728" spans="1:16" ht="11.45" customHeight="1" x14ac:dyDescent="0.2">
      <c r="A2728" s="1179" t="s">
        <v>3972</v>
      </c>
      <c r="B2728" s="1149" t="s">
        <v>13070</v>
      </c>
      <c r="C2728" s="1149" t="s">
        <v>65</v>
      </c>
      <c r="D2728" s="1150" t="s">
        <v>10715</v>
      </c>
      <c r="E2728" s="1164">
        <v>5500</v>
      </c>
      <c r="F2728" s="1151">
        <v>10816726</v>
      </c>
      <c r="G2728" s="759" t="s">
        <v>10716</v>
      </c>
      <c r="H2728" s="1021" t="s">
        <v>5620</v>
      </c>
      <c r="I2728" s="1021" t="s">
        <v>4274</v>
      </c>
      <c r="J2728" s="1150" t="s">
        <v>4274</v>
      </c>
      <c r="K2728" s="1152">
        <v>2</v>
      </c>
      <c r="L2728" s="1151">
        <v>12</v>
      </c>
      <c r="M2728" s="1164">
        <v>49500</v>
      </c>
      <c r="N2728" s="1151">
        <v>1</v>
      </c>
      <c r="O2728" s="1152">
        <v>1</v>
      </c>
      <c r="P2728" s="1180">
        <v>0</v>
      </c>
    </row>
    <row r="2729" spans="1:16" ht="11.45" customHeight="1" x14ac:dyDescent="0.2">
      <c r="A2729" s="1179" t="s">
        <v>3972</v>
      </c>
      <c r="B2729" s="1149" t="s">
        <v>13070</v>
      </c>
      <c r="C2729" s="1149" t="s">
        <v>65</v>
      </c>
      <c r="D2729" s="1150" t="s">
        <v>10717</v>
      </c>
      <c r="E2729" s="1164">
        <v>6000</v>
      </c>
      <c r="F2729" s="1151">
        <v>15427965</v>
      </c>
      <c r="G2729" s="759" t="s">
        <v>10718</v>
      </c>
      <c r="H2729" s="1021" t="s">
        <v>4338</v>
      </c>
      <c r="I2729" s="1021" t="s">
        <v>10478</v>
      </c>
      <c r="J2729" s="1150" t="s">
        <v>4195</v>
      </c>
      <c r="K2729" s="1152">
        <v>1</v>
      </c>
      <c r="L2729" s="1151">
        <v>12</v>
      </c>
      <c r="M2729" s="1164">
        <v>72000</v>
      </c>
      <c r="N2729" s="1151">
        <v>3</v>
      </c>
      <c r="O2729" s="1152">
        <v>6</v>
      </c>
      <c r="P2729" s="1180">
        <v>36000</v>
      </c>
    </row>
    <row r="2730" spans="1:16" ht="11.45" customHeight="1" x14ac:dyDescent="0.2">
      <c r="A2730" s="1179" t="s">
        <v>3972</v>
      </c>
      <c r="B2730" s="1149" t="s">
        <v>13070</v>
      </c>
      <c r="C2730" s="1149" t="s">
        <v>65</v>
      </c>
      <c r="D2730" s="1150" t="s">
        <v>10719</v>
      </c>
      <c r="E2730" s="1164">
        <v>9000</v>
      </c>
      <c r="F2730" s="1151">
        <v>15736188</v>
      </c>
      <c r="G2730" s="759" t="s">
        <v>10720</v>
      </c>
      <c r="H2730" s="1021" t="s">
        <v>4207</v>
      </c>
      <c r="I2730" s="1021" t="s">
        <v>4213</v>
      </c>
      <c r="J2730" s="1150" t="s">
        <v>4207</v>
      </c>
      <c r="K2730" s="1152">
        <v>0</v>
      </c>
      <c r="L2730" s="1151">
        <v>1</v>
      </c>
      <c r="M2730" s="1164">
        <v>3000</v>
      </c>
      <c r="N2730" s="1151">
        <v>3</v>
      </c>
      <c r="O2730" s="1152">
        <v>6</v>
      </c>
      <c r="P2730" s="1180">
        <v>54000</v>
      </c>
    </row>
    <row r="2731" spans="1:16" ht="22.5" x14ac:dyDescent="0.2">
      <c r="A2731" s="1179" t="s">
        <v>3972</v>
      </c>
      <c r="B2731" s="1149" t="s">
        <v>13070</v>
      </c>
      <c r="C2731" s="1149" t="s">
        <v>65</v>
      </c>
      <c r="D2731" s="1150" t="s">
        <v>10721</v>
      </c>
      <c r="E2731" s="1164">
        <v>4000</v>
      </c>
      <c r="F2731" s="1151">
        <v>16653256</v>
      </c>
      <c r="G2731" s="759" t="s">
        <v>10722</v>
      </c>
      <c r="H2731" s="1021" t="s">
        <v>10723</v>
      </c>
      <c r="I2731" s="1021" t="s">
        <v>7233</v>
      </c>
      <c r="J2731" s="1150" t="s">
        <v>10467</v>
      </c>
      <c r="K2731" s="1152">
        <v>4</v>
      </c>
      <c r="L2731" s="1151">
        <v>12</v>
      </c>
      <c r="M2731" s="1164">
        <v>48000</v>
      </c>
      <c r="N2731" s="1151">
        <v>3</v>
      </c>
      <c r="O2731" s="1152">
        <v>6</v>
      </c>
      <c r="P2731" s="1180">
        <v>24000</v>
      </c>
    </row>
    <row r="2732" spans="1:16" ht="12" customHeight="1" x14ac:dyDescent="0.2">
      <c r="A2732" s="1179" t="s">
        <v>3972</v>
      </c>
      <c r="B2732" s="1149" t="s">
        <v>13070</v>
      </c>
      <c r="C2732" s="1149" t="s">
        <v>65</v>
      </c>
      <c r="D2732" s="1150" t="s">
        <v>10724</v>
      </c>
      <c r="E2732" s="1164">
        <v>7000</v>
      </c>
      <c r="F2732" s="1151">
        <v>16753409</v>
      </c>
      <c r="G2732" s="759" t="s">
        <v>10725</v>
      </c>
      <c r="H2732" s="1021" t="s">
        <v>10726</v>
      </c>
      <c r="I2732" s="1021" t="s">
        <v>4932</v>
      </c>
      <c r="J2732" s="1150" t="s">
        <v>4195</v>
      </c>
      <c r="K2732" s="1152">
        <v>1</v>
      </c>
      <c r="L2732" s="1151">
        <v>12</v>
      </c>
      <c r="M2732" s="1164">
        <v>84000</v>
      </c>
      <c r="N2732" s="1151">
        <v>3</v>
      </c>
      <c r="O2732" s="1152">
        <v>3</v>
      </c>
      <c r="P2732" s="1180">
        <v>14000</v>
      </c>
    </row>
    <row r="2733" spans="1:16" ht="12" customHeight="1" x14ac:dyDescent="0.2">
      <c r="A2733" s="1179" t="s">
        <v>3972</v>
      </c>
      <c r="B2733" s="1149" t="s">
        <v>13070</v>
      </c>
      <c r="C2733" s="1149" t="s">
        <v>65</v>
      </c>
      <c r="D2733" s="1150" t="s">
        <v>10727</v>
      </c>
      <c r="E2733" s="1164">
        <v>7000</v>
      </c>
      <c r="F2733" s="1151">
        <v>16783433</v>
      </c>
      <c r="G2733" s="759" t="s">
        <v>10728</v>
      </c>
      <c r="H2733" s="1021" t="s">
        <v>4878</v>
      </c>
      <c r="I2733" s="1021" t="s">
        <v>4932</v>
      </c>
      <c r="J2733" s="1150" t="s">
        <v>4195</v>
      </c>
      <c r="K2733" s="1152">
        <v>2</v>
      </c>
      <c r="L2733" s="1151">
        <v>1</v>
      </c>
      <c r="M2733" s="1164">
        <v>700</v>
      </c>
      <c r="N2733" s="1151">
        <v>3</v>
      </c>
      <c r="O2733" s="1152">
        <v>6</v>
      </c>
      <c r="P2733" s="1180">
        <v>42000</v>
      </c>
    </row>
    <row r="2734" spans="1:16" ht="12" customHeight="1" x14ac:dyDescent="0.2">
      <c r="A2734" s="1179" t="s">
        <v>3972</v>
      </c>
      <c r="B2734" s="1149" t="s">
        <v>13070</v>
      </c>
      <c r="C2734" s="1149" t="s">
        <v>65</v>
      </c>
      <c r="D2734" s="1150" t="s">
        <v>10729</v>
      </c>
      <c r="E2734" s="1164">
        <v>4500</v>
      </c>
      <c r="F2734" s="1151">
        <v>17443916</v>
      </c>
      <c r="G2734" s="759" t="s">
        <v>10730</v>
      </c>
      <c r="H2734" s="1021" t="s">
        <v>4878</v>
      </c>
      <c r="I2734" s="1021" t="s">
        <v>4932</v>
      </c>
      <c r="J2734" s="1150" t="s">
        <v>4195</v>
      </c>
      <c r="K2734" s="1152">
        <v>1</v>
      </c>
      <c r="L2734" s="1151">
        <v>12</v>
      </c>
      <c r="M2734" s="1164">
        <v>54000</v>
      </c>
      <c r="N2734" s="1151">
        <v>3</v>
      </c>
      <c r="O2734" s="1152">
        <v>6</v>
      </c>
      <c r="P2734" s="1180">
        <v>27000</v>
      </c>
    </row>
    <row r="2735" spans="1:16" ht="12" customHeight="1" x14ac:dyDescent="0.2">
      <c r="A2735" s="1179" t="s">
        <v>3972</v>
      </c>
      <c r="B2735" s="1149" t="s">
        <v>13070</v>
      </c>
      <c r="C2735" s="1149" t="s">
        <v>65</v>
      </c>
      <c r="D2735" s="1150" t="s">
        <v>10491</v>
      </c>
      <c r="E2735" s="1164">
        <v>2000</v>
      </c>
      <c r="F2735" s="1151">
        <v>18071095</v>
      </c>
      <c r="G2735" s="759" t="s">
        <v>10731</v>
      </c>
      <c r="H2735" s="1021" t="s">
        <v>4358</v>
      </c>
      <c r="I2735" s="1021" t="s">
        <v>7233</v>
      </c>
      <c r="J2735" s="1150" t="s">
        <v>10467</v>
      </c>
      <c r="K2735" s="1152">
        <v>4</v>
      </c>
      <c r="L2735" s="1151">
        <v>12</v>
      </c>
      <c r="M2735" s="1164">
        <v>24000</v>
      </c>
      <c r="N2735" s="1151">
        <v>3</v>
      </c>
      <c r="O2735" s="1152">
        <v>6</v>
      </c>
      <c r="P2735" s="1180">
        <v>12000</v>
      </c>
    </row>
    <row r="2736" spans="1:16" ht="12" customHeight="1" x14ac:dyDescent="0.2">
      <c r="A2736" s="1179" t="s">
        <v>3972</v>
      </c>
      <c r="B2736" s="1149" t="s">
        <v>13070</v>
      </c>
      <c r="C2736" s="1149" t="s">
        <v>65</v>
      </c>
      <c r="D2736" s="1150" t="s">
        <v>10581</v>
      </c>
      <c r="E2736" s="1164">
        <v>11000</v>
      </c>
      <c r="F2736" s="1151">
        <v>18100766</v>
      </c>
      <c r="G2736" s="759" t="s">
        <v>10732</v>
      </c>
      <c r="H2736" s="1021" t="s">
        <v>10733</v>
      </c>
      <c r="I2736" s="1021" t="s">
        <v>4309</v>
      </c>
      <c r="J2736" s="1150" t="s">
        <v>4213</v>
      </c>
      <c r="K2736" s="1152">
        <v>1</v>
      </c>
      <c r="L2736" s="1151">
        <v>12</v>
      </c>
      <c r="M2736" s="1164">
        <v>132000</v>
      </c>
      <c r="N2736" s="1151">
        <v>3</v>
      </c>
      <c r="O2736" s="1152">
        <v>3</v>
      </c>
      <c r="P2736" s="1180">
        <v>22000</v>
      </c>
    </row>
    <row r="2737" spans="1:16" ht="12" customHeight="1" x14ac:dyDescent="0.2">
      <c r="A2737" s="1179" t="s">
        <v>3972</v>
      </c>
      <c r="B2737" s="1149" t="s">
        <v>13070</v>
      </c>
      <c r="C2737" s="1149" t="s">
        <v>65</v>
      </c>
      <c r="D2737" s="1150" t="s">
        <v>10734</v>
      </c>
      <c r="E2737" s="1164">
        <v>4500</v>
      </c>
      <c r="F2737" s="1151">
        <v>19089341</v>
      </c>
      <c r="G2737" s="759" t="s">
        <v>10735</v>
      </c>
      <c r="H2737" s="1021" t="s">
        <v>4338</v>
      </c>
      <c r="I2737" s="1021" t="s">
        <v>10478</v>
      </c>
      <c r="J2737" s="1150" t="s">
        <v>4195</v>
      </c>
      <c r="K2737" s="1152">
        <v>4</v>
      </c>
      <c r="L2737" s="1151">
        <v>12</v>
      </c>
      <c r="M2737" s="1164">
        <v>54000</v>
      </c>
      <c r="N2737" s="1151">
        <v>3</v>
      </c>
      <c r="O2737" s="1152">
        <v>6</v>
      </c>
      <c r="P2737" s="1180">
        <v>27000</v>
      </c>
    </row>
    <row r="2738" spans="1:16" ht="12" customHeight="1" x14ac:dyDescent="0.2">
      <c r="A2738" s="1179" t="s">
        <v>3972</v>
      </c>
      <c r="B2738" s="1149" t="s">
        <v>13070</v>
      </c>
      <c r="C2738" s="1149" t="s">
        <v>65</v>
      </c>
      <c r="D2738" s="1150" t="s">
        <v>10736</v>
      </c>
      <c r="E2738" s="1164">
        <v>7000</v>
      </c>
      <c r="F2738" s="1151">
        <v>19236707</v>
      </c>
      <c r="G2738" s="759" t="s">
        <v>10737</v>
      </c>
      <c r="H2738" s="1021" t="s">
        <v>4878</v>
      </c>
      <c r="I2738" s="1021" t="s">
        <v>4932</v>
      </c>
      <c r="J2738" s="1150" t="s">
        <v>4195</v>
      </c>
      <c r="K2738" s="1152">
        <v>1</v>
      </c>
      <c r="L2738" s="1151">
        <v>12</v>
      </c>
      <c r="M2738" s="1164">
        <v>84000</v>
      </c>
      <c r="N2738" s="1151">
        <v>3</v>
      </c>
      <c r="O2738" s="1152">
        <v>6</v>
      </c>
      <c r="P2738" s="1180">
        <v>42000</v>
      </c>
    </row>
    <row r="2739" spans="1:16" ht="12" customHeight="1" x14ac:dyDescent="0.2">
      <c r="A2739" s="1179" t="s">
        <v>3972</v>
      </c>
      <c r="B2739" s="1149" t="s">
        <v>13070</v>
      </c>
      <c r="C2739" s="1149" t="s">
        <v>65</v>
      </c>
      <c r="D2739" s="1150" t="s">
        <v>10465</v>
      </c>
      <c r="E2739" s="1164">
        <v>3000</v>
      </c>
      <c r="F2739" s="1151">
        <v>19254125</v>
      </c>
      <c r="G2739" s="759" t="s">
        <v>10738</v>
      </c>
      <c r="H2739" s="1021" t="s">
        <v>4358</v>
      </c>
      <c r="I2739" s="1021" t="s">
        <v>7233</v>
      </c>
      <c r="J2739" s="1150" t="s">
        <v>10467</v>
      </c>
      <c r="K2739" s="1152">
        <v>4</v>
      </c>
      <c r="L2739" s="1151">
        <v>12</v>
      </c>
      <c r="M2739" s="1164">
        <v>36000</v>
      </c>
      <c r="N2739" s="1151">
        <v>3</v>
      </c>
      <c r="O2739" s="1152">
        <v>6</v>
      </c>
      <c r="P2739" s="1180">
        <v>18000</v>
      </c>
    </row>
    <row r="2740" spans="1:16" ht="12" customHeight="1" x14ac:dyDescent="0.2">
      <c r="A2740" s="1179" t="s">
        <v>3972</v>
      </c>
      <c r="B2740" s="1149" t="s">
        <v>13070</v>
      </c>
      <c r="C2740" s="1149" t="s">
        <v>65</v>
      </c>
      <c r="D2740" s="1150" t="s">
        <v>4842</v>
      </c>
      <c r="E2740" s="1164">
        <v>5000</v>
      </c>
      <c r="F2740" s="1151">
        <v>19805532</v>
      </c>
      <c r="G2740" s="759" t="s">
        <v>10739</v>
      </c>
      <c r="H2740" s="1021" t="s">
        <v>10733</v>
      </c>
      <c r="I2740" s="1021">
        <v>0</v>
      </c>
      <c r="J2740" s="1150" t="s">
        <v>10733</v>
      </c>
      <c r="K2740" s="1152">
        <v>1</v>
      </c>
      <c r="L2740" s="1151">
        <v>2</v>
      </c>
      <c r="M2740" s="1164">
        <v>5000</v>
      </c>
      <c r="N2740" s="1151"/>
      <c r="O2740" s="1152"/>
      <c r="P2740" s="1180"/>
    </row>
    <row r="2741" spans="1:16" ht="12" customHeight="1" x14ac:dyDescent="0.2">
      <c r="A2741" s="1179" t="s">
        <v>3972</v>
      </c>
      <c r="B2741" s="1149" t="s">
        <v>13070</v>
      </c>
      <c r="C2741" s="1149" t="s">
        <v>65</v>
      </c>
      <c r="D2741" s="1150" t="s">
        <v>10740</v>
      </c>
      <c r="E2741" s="1164">
        <v>7000</v>
      </c>
      <c r="F2741" s="1151">
        <v>19836229</v>
      </c>
      <c r="G2741" s="759" t="s">
        <v>10741</v>
      </c>
      <c r="H2741" s="1021" t="s">
        <v>10742</v>
      </c>
      <c r="I2741" s="1021" t="s">
        <v>4932</v>
      </c>
      <c r="J2741" s="1150" t="s">
        <v>4195</v>
      </c>
      <c r="K2741" s="1152">
        <v>2</v>
      </c>
      <c r="L2741" s="1151">
        <v>14</v>
      </c>
      <c r="M2741" s="1164">
        <v>84000</v>
      </c>
      <c r="N2741" s="1151">
        <v>1</v>
      </c>
      <c r="O2741" s="1152">
        <v>1</v>
      </c>
      <c r="P2741" s="1180">
        <v>0</v>
      </c>
    </row>
    <row r="2742" spans="1:16" ht="22.5" x14ac:dyDescent="0.2">
      <c r="A2742" s="1179" t="s">
        <v>3972</v>
      </c>
      <c r="B2742" s="1149" t="s">
        <v>13070</v>
      </c>
      <c r="C2742" s="1149" t="s">
        <v>65</v>
      </c>
      <c r="D2742" s="1150" t="s">
        <v>10743</v>
      </c>
      <c r="E2742" s="1164">
        <v>5000</v>
      </c>
      <c r="F2742" s="1151">
        <v>19839476</v>
      </c>
      <c r="G2742" s="759" t="s">
        <v>10744</v>
      </c>
      <c r="H2742" s="1021" t="s">
        <v>10274</v>
      </c>
      <c r="I2742" s="1021" t="s">
        <v>10274</v>
      </c>
      <c r="J2742" s="1150" t="s">
        <v>4195</v>
      </c>
      <c r="K2742" s="1152">
        <v>2</v>
      </c>
      <c r="L2742" s="1151">
        <v>12</v>
      </c>
      <c r="M2742" s="1164">
        <v>60000</v>
      </c>
      <c r="N2742" s="1151">
        <v>3</v>
      </c>
      <c r="O2742" s="1152">
        <v>6</v>
      </c>
      <c r="P2742" s="1180">
        <v>30000</v>
      </c>
    </row>
    <row r="2743" spans="1:16" ht="11.45" customHeight="1" x14ac:dyDescent="0.2">
      <c r="A2743" s="1179" t="s">
        <v>3972</v>
      </c>
      <c r="B2743" s="1149" t="s">
        <v>13070</v>
      </c>
      <c r="C2743" s="1149" t="s">
        <v>65</v>
      </c>
      <c r="D2743" s="1150" t="s">
        <v>10745</v>
      </c>
      <c r="E2743" s="1164">
        <v>6500</v>
      </c>
      <c r="F2743" s="1151">
        <v>19870115</v>
      </c>
      <c r="G2743" s="759" t="s">
        <v>10746</v>
      </c>
      <c r="H2743" s="1021" t="s">
        <v>4216</v>
      </c>
      <c r="I2743" s="1021" t="s">
        <v>10274</v>
      </c>
      <c r="J2743" s="1150" t="s">
        <v>4195</v>
      </c>
      <c r="K2743" s="1152">
        <v>2</v>
      </c>
      <c r="L2743" s="1151">
        <v>12</v>
      </c>
      <c r="M2743" s="1164">
        <v>78000</v>
      </c>
      <c r="N2743" s="1151">
        <v>3</v>
      </c>
      <c r="O2743" s="1152">
        <v>6</v>
      </c>
      <c r="P2743" s="1180">
        <v>39000</v>
      </c>
    </row>
    <row r="2744" spans="1:16" ht="11.45" customHeight="1" x14ac:dyDescent="0.2">
      <c r="A2744" s="1179" t="s">
        <v>3972</v>
      </c>
      <c r="B2744" s="1149" t="s">
        <v>13070</v>
      </c>
      <c r="C2744" s="1149" t="s">
        <v>65</v>
      </c>
      <c r="D2744" s="1150" t="s">
        <v>10747</v>
      </c>
      <c r="E2744" s="1164">
        <v>10000</v>
      </c>
      <c r="F2744" s="1151">
        <v>20027750</v>
      </c>
      <c r="G2744" s="759" t="s">
        <v>10748</v>
      </c>
      <c r="H2744" s="1021" t="s">
        <v>5112</v>
      </c>
      <c r="I2744" s="1021" t="s">
        <v>4932</v>
      </c>
      <c r="J2744" s="1150" t="s">
        <v>4195</v>
      </c>
      <c r="K2744" s="1152">
        <v>4</v>
      </c>
      <c r="L2744" s="1151">
        <v>7</v>
      </c>
      <c r="M2744" s="1164">
        <v>60000</v>
      </c>
      <c r="N2744" s="1151"/>
      <c r="O2744" s="1152"/>
      <c r="P2744" s="1180"/>
    </row>
    <row r="2745" spans="1:16" ht="11.45" customHeight="1" x14ac:dyDescent="0.2">
      <c r="A2745" s="1179" t="s">
        <v>3972</v>
      </c>
      <c r="B2745" s="1149" t="s">
        <v>13070</v>
      </c>
      <c r="C2745" s="1149" t="s">
        <v>65</v>
      </c>
      <c r="D2745" s="1150" t="s">
        <v>10749</v>
      </c>
      <c r="E2745" s="1164">
        <v>5000</v>
      </c>
      <c r="F2745" s="1151">
        <v>20031138</v>
      </c>
      <c r="G2745" s="759" t="s">
        <v>10750</v>
      </c>
      <c r="H2745" s="1021" t="s">
        <v>4878</v>
      </c>
      <c r="I2745" s="1021" t="s">
        <v>4213</v>
      </c>
      <c r="J2745" s="1150" t="s">
        <v>4878</v>
      </c>
      <c r="K2745" s="1152">
        <v>0</v>
      </c>
      <c r="L2745" s="1151">
        <v>3</v>
      </c>
      <c r="M2745" s="1164">
        <v>9333.33</v>
      </c>
      <c r="N2745" s="1151">
        <v>3</v>
      </c>
      <c r="O2745" s="1152">
        <v>6</v>
      </c>
      <c r="P2745" s="1180">
        <v>30000</v>
      </c>
    </row>
    <row r="2746" spans="1:16" ht="11.45" customHeight="1" x14ac:dyDescent="0.2">
      <c r="A2746" s="1179" t="s">
        <v>3972</v>
      </c>
      <c r="B2746" s="1149" t="s">
        <v>13070</v>
      </c>
      <c r="C2746" s="1149" t="s">
        <v>65</v>
      </c>
      <c r="D2746" s="1150" t="s">
        <v>10622</v>
      </c>
      <c r="E2746" s="1164">
        <v>5000</v>
      </c>
      <c r="F2746" s="1151">
        <v>20053726</v>
      </c>
      <c r="G2746" s="759" t="s">
        <v>10751</v>
      </c>
      <c r="H2746" s="1021" t="s">
        <v>5567</v>
      </c>
      <c r="I2746" s="1021" t="s">
        <v>5567</v>
      </c>
      <c r="J2746" s="1150" t="s">
        <v>4195</v>
      </c>
      <c r="K2746" s="1152">
        <v>2</v>
      </c>
      <c r="L2746" s="1151">
        <v>7</v>
      </c>
      <c r="M2746" s="1164">
        <v>30000</v>
      </c>
      <c r="N2746" s="1151">
        <v>3</v>
      </c>
      <c r="O2746" s="1152">
        <v>6</v>
      </c>
      <c r="P2746" s="1180">
        <v>30000</v>
      </c>
    </row>
    <row r="2747" spans="1:16" ht="22.5" x14ac:dyDescent="0.2">
      <c r="A2747" s="1179" t="s">
        <v>3972</v>
      </c>
      <c r="B2747" s="1149" t="s">
        <v>13070</v>
      </c>
      <c r="C2747" s="1149" t="s">
        <v>65</v>
      </c>
      <c r="D2747" s="1150" t="s">
        <v>10752</v>
      </c>
      <c r="E2747" s="1164">
        <v>5000</v>
      </c>
      <c r="F2747" s="1151">
        <v>20115448</v>
      </c>
      <c r="G2747" s="759" t="s">
        <v>10753</v>
      </c>
      <c r="H2747" s="1021" t="s">
        <v>4423</v>
      </c>
      <c r="I2747" s="1021" t="s">
        <v>10478</v>
      </c>
      <c r="J2747" s="1150" t="s">
        <v>4195</v>
      </c>
      <c r="K2747" s="1152">
        <v>3</v>
      </c>
      <c r="L2747" s="1151">
        <v>12</v>
      </c>
      <c r="M2747" s="1164">
        <v>60000</v>
      </c>
      <c r="N2747" s="1151">
        <v>3</v>
      </c>
      <c r="O2747" s="1152">
        <v>6</v>
      </c>
      <c r="P2747" s="1180">
        <v>30000</v>
      </c>
    </row>
    <row r="2748" spans="1:16" ht="12" customHeight="1" x14ac:dyDescent="0.2">
      <c r="A2748" s="1179" t="s">
        <v>3972</v>
      </c>
      <c r="B2748" s="1149" t="s">
        <v>13070</v>
      </c>
      <c r="C2748" s="1149" t="s">
        <v>65</v>
      </c>
      <c r="D2748" s="1150" t="s">
        <v>10754</v>
      </c>
      <c r="E2748" s="1164">
        <v>6000</v>
      </c>
      <c r="F2748" s="1151">
        <v>20430888</v>
      </c>
      <c r="G2748" s="759" t="s">
        <v>10755</v>
      </c>
      <c r="H2748" s="1021" t="s">
        <v>4226</v>
      </c>
      <c r="I2748" s="1021" t="s">
        <v>4213</v>
      </c>
      <c r="J2748" s="1150" t="s">
        <v>4226</v>
      </c>
      <c r="K2748" s="1152">
        <v>0</v>
      </c>
      <c r="L2748" s="1151">
        <v>2</v>
      </c>
      <c r="M2748" s="1164">
        <v>6000</v>
      </c>
      <c r="N2748" s="1151">
        <v>3</v>
      </c>
      <c r="O2748" s="1152">
        <v>6</v>
      </c>
      <c r="P2748" s="1180">
        <v>36000</v>
      </c>
    </row>
    <row r="2749" spans="1:16" ht="12" customHeight="1" x14ac:dyDescent="0.2">
      <c r="A2749" s="1179" t="s">
        <v>3972</v>
      </c>
      <c r="B2749" s="1149" t="s">
        <v>13070</v>
      </c>
      <c r="C2749" s="1149" t="s">
        <v>65</v>
      </c>
      <c r="D2749" s="1150" t="s">
        <v>10756</v>
      </c>
      <c r="E2749" s="1164">
        <v>5000</v>
      </c>
      <c r="F2749" s="1151">
        <v>20525527</v>
      </c>
      <c r="G2749" s="759" t="s">
        <v>10757</v>
      </c>
      <c r="H2749" s="1021" t="s">
        <v>4878</v>
      </c>
      <c r="I2749" s="1021" t="s">
        <v>4932</v>
      </c>
      <c r="J2749" s="1150" t="s">
        <v>4195</v>
      </c>
      <c r="K2749" s="1152">
        <v>1</v>
      </c>
      <c r="L2749" s="1151">
        <v>12</v>
      </c>
      <c r="M2749" s="1164">
        <v>60000</v>
      </c>
      <c r="N2749" s="1151">
        <v>3</v>
      </c>
      <c r="O2749" s="1152">
        <v>6</v>
      </c>
      <c r="P2749" s="1180">
        <v>30000</v>
      </c>
    </row>
    <row r="2750" spans="1:16" ht="12" customHeight="1" x14ac:dyDescent="0.2">
      <c r="A2750" s="1179" t="s">
        <v>3972</v>
      </c>
      <c r="B2750" s="1149" t="s">
        <v>13070</v>
      </c>
      <c r="C2750" s="1149" t="s">
        <v>65</v>
      </c>
      <c r="D2750" s="1150" t="s">
        <v>10494</v>
      </c>
      <c r="E2750" s="1164">
        <v>6000</v>
      </c>
      <c r="F2750" s="1151">
        <v>20535903</v>
      </c>
      <c r="G2750" s="759" t="s">
        <v>10758</v>
      </c>
      <c r="H2750" s="1021" t="s">
        <v>4878</v>
      </c>
      <c r="I2750" s="1021" t="s">
        <v>4932</v>
      </c>
      <c r="J2750" s="1150" t="s">
        <v>4195</v>
      </c>
      <c r="K2750" s="1152">
        <v>2</v>
      </c>
      <c r="L2750" s="1151">
        <v>14</v>
      </c>
      <c r="M2750" s="1164">
        <v>81216.67</v>
      </c>
      <c r="N2750" s="1151"/>
      <c r="O2750" s="1152"/>
      <c r="P2750" s="1180"/>
    </row>
    <row r="2751" spans="1:16" ht="12" customHeight="1" x14ac:dyDescent="0.2">
      <c r="A2751" s="1179" t="s">
        <v>3972</v>
      </c>
      <c r="B2751" s="1149" t="s">
        <v>13070</v>
      </c>
      <c r="C2751" s="1149" t="s">
        <v>65</v>
      </c>
      <c r="D2751" s="1150" t="s">
        <v>4839</v>
      </c>
      <c r="E2751" s="1164">
        <v>2000</v>
      </c>
      <c r="F2751" s="1151">
        <v>20567612</v>
      </c>
      <c r="G2751" s="759" t="s">
        <v>10759</v>
      </c>
      <c r="H2751" s="1021" t="s">
        <v>10733</v>
      </c>
      <c r="I2751" s="1021">
        <v>0</v>
      </c>
      <c r="J2751" s="1150" t="s">
        <v>10733</v>
      </c>
      <c r="K2751" s="1152">
        <v>2</v>
      </c>
      <c r="L2751" s="1151">
        <v>7</v>
      </c>
      <c r="M2751" s="1164">
        <v>10000</v>
      </c>
      <c r="N2751" s="1151"/>
      <c r="O2751" s="1152"/>
      <c r="P2751" s="1180"/>
    </row>
    <row r="2752" spans="1:16" ht="22.5" x14ac:dyDescent="0.2">
      <c r="A2752" s="1179" t="s">
        <v>3972</v>
      </c>
      <c r="B2752" s="1149" t="s">
        <v>13070</v>
      </c>
      <c r="C2752" s="1149" t="s">
        <v>65</v>
      </c>
      <c r="D2752" s="1150" t="s">
        <v>10760</v>
      </c>
      <c r="E2752" s="1164">
        <v>6000</v>
      </c>
      <c r="F2752" s="1151">
        <v>20577651</v>
      </c>
      <c r="G2752" s="759" t="s">
        <v>10761</v>
      </c>
      <c r="H2752" s="1021" t="s">
        <v>8923</v>
      </c>
      <c r="I2752" s="1021" t="s">
        <v>4932</v>
      </c>
      <c r="J2752" s="1150" t="s">
        <v>4195</v>
      </c>
      <c r="K2752" s="1152">
        <v>1</v>
      </c>
      <c r="L2752" s="1151">
        <v>12</v>
      </c>
      <c r="M2752" s="1164">
        <v>72000</v>
      </c>
      <c r="N2752" s="1151">
        <v>3</v>
      </c>
      <c r="O2752" s="1152">
        <v>6</v>
      </c>
      <c r="P2752" s="1180">
        <v>36000</v>
      </c>
    </row>
    <row r="2753" spans="1:16" ht="13.15" customHeight="1" x14ac:dyDescent="0.2">
      <c r="A2753" s="1179" t="s">
        <v>3972</v>
      </c>
      <c r="B2753" s="1149" t="s">
        <v>13070</v>
      </c>
      <c r="C2753" s="1149" t="s">
        <v>65</v>
      </c>
      <c r="D2753" s="1150" t="s">
        <v>10724</v>
      </c>
      <c r="E2753" s="1164">
        <v>5000</v>
      </c>
      <c r="F2753" s="1151">
        <v>20578764</v>
      </c>
      <c r="G2753" s="759" t="s">
        <v>10762</v>
      </c>
      <c r="H2753" s="1021" t="s">
        <v>4878</v>
      </c>
      <c r="I2753" s="1021" t="s">
        <v>4932</v>
      </c>
      <c r="J2753" s="1150" t="s">
        <v>4195</v>
      </c>
      <c r="K2753" s="1152">
        <v>1</v>
      </c>
      <c r="L2753" s="1151">
        <v>10</v>
      </c>
      <c r="M2753" s="1164">
        <v>43333.33</v>
      </c>
      <c r="N2753" s="1151"/>
      <c r="O2753" s="1152"/>
      <c r="P2753" s="1180"/>
    </row>
    <row r="2754" spans="1:16" ht="13.15" customHeight="1" x14ac:dyDescent="0.2">
      <c r="A2754" s="1179" t="s">
        <v>3972</v>
      </c>
      <c r="B2754" s="1149" t="s">
        <v>13070</v>
      </c>
      <c r="C2754" s="1149" t="s">
        <v>65</v>
      </c>
      <c r="D2754" s="1150" t="s">
        <v>10763</v>
      </c>
      <c r="E2754" s="1164">
        <v>4500</v>
      </c>
      <c r="F2754" s="1151">
        <v>20595628</v>
      </c>
      <c r="G2754" s="759" t="s">
        <v>10764</v>
      </c>
      <c r="H2754" s="1021" t="s">
        <v>10733</v>
      </c>
      <c r="I2754" s="1021">
        <v>0</v>
      </c>
      <c r="J2754" s="1150" t="s">
        <v>10733</v>
      </c>
      <c r="K2754" s="1152">
        <v>2</v>
      </c>
      <c r="L2754" s="1151">
        <v>5</v>
      </c>
      <c r="M2754" s="1164">
        <v>14850</v>
      </c>
      <c r="N2754" s="1151"/>
      <c r="O2754" s="1152"/>
      <c r="P2754" s="1180"/>
    </row>
    <row r="2755" spans="1:16" ht="22.5" x14ac:dyDescent="0.2">
      <c r="A2755" s="1179" t="s">
        <v>3972</v>
      </c>
      <c r="B2755" s="1149" t="s">
        <v>13070</v>
      </c>
      <c r="C2755" s="1149" t="s">
        <v>65</v>
      </c>
      <c r="D2755" s="1150" t="s">
        <v>10765</v>
      </c>
      <c r="E2755" s="1164">
        <v>5000</v>
      </c>
      <c r="F2755" s="1151">
        <v>20904117</v>
      </c>
      <c r="G2755" s="759" t="s">
        <v>10766</v>
      </c>
      <c r="H2755" s="1021" t="s">
        <v>4878</v>
      </c>
      <c r="I2755" s="1021" t="s">
        <v>4932</v>
      </c>
      <c r="J2755" s="1150" t="s">
        <v>4195</v>
      </c>
      <c r="K2755" s="1152">
        <v>2</v>
      </c>
      <c r="L2755" s="1151">
        <v>12</v>
      </c>
      <c r="M2755" s="1164">
        <v>55000</v>
      </c>
      <c r="N2755" s="1151"/>
      <c r="O2755" s="1152"/>
      <c r="P2755" s="1180"/>
    </row>
    <row r="2756" spans="1:16" ht="13.15" customHeight="1" x14ac:dyDescent="0.2">
      <c r="A2756" s="1179" t="s">
        <v>3972</v>
      </c>
      <c r="B2756" s="1149" t="s">
        <v>13070</v>
      </c>
      <c r="C2756" s="1149" t="s">
        <v>65</v>
      </c>
      <c r="D2756" s="1150" t="s">
        <v>10767</v>
      </c>
      <c r="E2756" s="1164">
        <v>6500</v>
      </c>
      <c r="F2756" s="1151">
        <v>21886432</v>
      </c>
      <c r="G2756" s="759" t="s">
        <v>10768</v>
      </c>
      <c r="H2756" s="1021" t="s">
        <v>5776</v>
      </c>
      <c r="I2756" s="1021" t="s">
        <v>4274</v>
      </c>
      <c r="J2756" s="1150" t="s">
        <v>4274</v>
      </c>
      <c r="K2756" s="1152">
        <v>4</v>
      </c>
      <c r="L2756" s="1151">
        <v>12</v>
      </c>
      <c r="M2756" s="1164">
        <v>76700</v>
      </c>
      <c r="N2756" s="1151">
        <v>3</v>
      </c>
      <c r="O2756" s="1152">
        <v>6</v>
      </c>
      <c r="P2756" s="1180">
        <v>39000</v>
      </c>
    </row>
    <row r="2757" spans="1:16" ht="13.15" customHeight="1" x14ac:dyDescent="0.2">
      <c r="A2757" s="1179" t="s">
        <v>3972</v>
      </c>
      <c r="B2757" s="1149" t="s">
        <v>13070</v>
      </c>
      <c r="C2757" s="1149" t="s">
        <v>65</v>
      </c>
      <c r="D2757" s="1150" t="s">
        <v>10769</v>
      </c>
      <c r="E2757" s="1164">
        <v>5000</v>
      </c>
      <c r="F2757" s="1151">
        <v>22077554</v>
      </c>
      <c r="G2757" s="759" t="s">
        <v>10770</v>
      </c>
      <c r="H2757" s="1021" t="s">
        <v>10592</v>
      </c>
      <c r="I2757" s="1021" t="s">
        <v>4932</v>
      </c>
      <c r="J2757" s="1150" t="s">
        <v>4195</v>
      </c>
      <c r="K2757" s="1152">
        <v>4</v>
      </c>
      <c r="L2757" s="1151">
        <v>12</v>
      </c>
      <c r="M2757" s="1164">
        <v>60000</v>
      </c>
      <c r="N2757" s="1151">
        <v>3</v>
      </c>
      <c r="O2757" s="1152">
        <v>6</v>
      </c>
      <c r="P2757" s="1180">
        <v>30000</v>
      </c>
    </row>
    <row r="2758" spans="1:16" ht="13.15" customHeight="1" x14ac:dyDescent="0.2">
      <c r="A2758" s="1179" t="s">
        <v>3972</v>
      </c>
      <c r="B2758" s="1149" t="s">
        <v>13070</v>
      </c>
      <c r="C2758" s="1149" t="s">
        <v>65</v>
      </c>
      <c r="D2758" s="1150" t="s">
        <v>10771</v>
      </c>
      <c r="E2758" s="1164">
        <v>6000</v>
      </c>
      <c r="F2758" s="1151">
        <v>22414942</v>
      </c>
      <c r="G2758" s="759" t="s">
        <v>10772</v>
      </c>
      <c r="H2758" s="1021" t="s">
        <v>4235</v>
      </c>
      <c r="I2758" s="1021" t="s">
        <v>4235</v>
      </c>
      <c r="J2758" s="1150" t="s">
        <v>4195</v>
      </c>
      <c r="K2758" s="1152">
        <v>4</v>
      </c>
      <c r="L2758" s="1151">
        <v>12</v>
      </c>
      <c r="M2758" s="1164">
        <v>72000</v>
      </c>
      <c r="N2758" s="1151">
        <v>3</v>
      </c>
      <c r="O2758" s="1152">
        <v>6</v>
      </c>
      <c r="P2758" s="1180">
        <v>36000</v>
      </c>
    </row>
    <row r="2759" spans="1:16" ht="13.15" customHeight="1" x14ac:dyDescent="0.2">
      <c r="A2759" s="1179" t="s">
        <v>3972</v>
      </c>
      <c r="B2759" s="1149" t="s">
        <v>13070</v>
      </c>
      <c r="C2759" s="1149" t="s">
        <v>65</v>
      </c>
      <c r="D2759" s="1150" t="s">
        <v>10773</v>
      </c>
      <c r="E2759" s="1164">
        <v>5000</v>
      </c>
      <c r="F2759" s="1151">
        <v>22421439</v>
      </c>
      <c r="G2759" s="759" t="s">
        <v>10774</v>
      </c>
      <c r="H2759" s="1021" t="s">
        <v>4243</v>
      </c>
      <c r="I2759" s="1021" t="s">
        <v>4243</v>
      </c>
      <c r="J2759" s="1150" t="s">
        <v>4195</v>
      </c>
      <c r="K2759" s="1152">
        <v>4</v>
      </c>
      <c r="L2759" s="1151">
        <v>8</v>
      </c>
      <c r="M2759" s="1164">
        <v>35000</v>
      </c>
      <c r="N2759" s="1151"/>
      <c r="O2759" s="1152"/>
      <c r="P2759" s="1180"/>
    </row>
    <row r="2760" spans="1:16" ht="13.15" customHeight="1" x14ac:dyDescent="0.2">
      <c r="A2760" s="1179" t="s">
        <v>3972</v>
      </c>
      <c r="B2760" s="1149" t="s">
        <v>13070</v>
      </c>
      <c r="C2760" s="1149" t="s">
        <v>65</v>
      </c>
      <c r="D2760" s="1150" t="s">
        <v>10775</v>
      </c>
      <c r="E2760" s="1164">
        <v>7000</v>
      </c>
      <c r="F2760" s="1151">
        <v>22506273</v>
      </c>
      <c r="G2760" s="759" t="s">
        <v>10776</v>
      </c>
      <c r="H2760" s="1021" t="s">
        <v>10777</v>
      </c>
      <c r="I2760" s="1021" t="s">
        <v>10778</v>
      </c>
      <c r="J2760" s="1150" t="s">
        <v>4195</v>
      </c>
      <c r="K2760" s="1152">
        <v>3</v>
      </c>
      <c r="L2760" s="1151">
        <v>12</v>
      </c>
      <c r="M2760" s="1164">
        <v>84000</v>
      </c>
      <c r="N2760" s="1151">
        <v>3</v>
      </c>
      <c r="O2760" s="1152">
        <v>6</v>
      </c>
      <c r="P2760" s="1180">
        <v>42000</v>
      </c>
    </row>
    <row r="2761" spans="1:16" ht="13.15" customHeight="1" x14ac:dyDescent="0.2">
      <c r="A2761" s="1179" t="s">
        <v>3972</v>
      </c>
      <c r="B2761" s="1149" t="s">
        <v>13070</v>
      </c>
      <c r="C2761" s="1149" t="s">
        <v>65</v>
      </c>
      <c r="D2761" s="1150" t="s">
        <v>10779</v>
      </c>
      <c r="E2761" s="1164">
        <v>4500</v>
      </c>
      <c r="F2761" s="1151">
        <v>22508862</v>
      </c>
      <c r="G2761" s="759" t="s">
        <v>10780</v>
      </c>
      <c r="H2761" s="1021" t="s">
        <v>4216</v>
      </c>
      <c r="I2761" s="1021" t="s">
        <v>10274</v>
      </c>
      <c r="J2761" s="1150" t="s">
        <v>4195</v>
      </c>
      <c r="K2761" s="1152">
        <v>4</v>
      </c>
      <c r="L2761" s="1151">
        <v>12</v>
      </c>
      <c r="M2761" s="1164">
        <v>54000</v>
      </c>
      <c r="N2761" s="1151">
        <v>3</v>
      </c>
      <c r="O2761" s="1152">
        <v>6</v>
      </c>
      <c r="P2761" s="1180">
        <v>27000</v>
      </c>
    </row>
    <row r="2762" spans="1:16" ht="13.15" customHeight="1" x14ac:dyDescent="0.2">
      <c r="A2762" s="1179" t="s">
        <v>3972</v>
      </c>
      <c r="B2762" s="1149" t="s">
        <v>13070</v>
      </c>
      <c r="C2762" s="1149" t="s">
        <v>65</v>
      </c>
      <c r="D2762" s="1150" t="s">
        <v>10533</v>
      </c>
      <c r="E2762" s="1164">
        <v>5000</v>
      </c>
      <c r="F2762" s="1151">
        <v>22510949</v>
      </c>
      <c r="G2762" s="759" t="s">
        <v>10781</v>
      </c>
      <c r="H2762" s="1021" t="s">
        <v>4235</v>
      </c>
      <c r="I2762" s="1021" t="s">
        <v>4235</v>
      </c>
      <c r="J2762" s="1150" t="s">
        <v>4195</v>
      </c>
      <c r="K2762" s="1152">
        <v>1</v>
      </c>
      <c r="L2762" s="1151">
        <v>11</v>
      </c>
      <c r="M2762" s="1164">
        <v>48166.67</v>
      </c>
      <c r="N2762" s="1151"/>
      <c r="O2762" s="1152"/>
      <c r="P2762" s="1180"/>
    </row>
    <row r="2763" spans="1:16" ht="13.15" customHeight="1" x14ac:dyDescent="0.2">
      <c r="A2763" s="1179" t="s">
        <v>3972</v>
      </c>
      <c r="B2763" s="1149" t="s">
        <v>13070</v>
      </c>
      <c r="C2763" s="1149" t="s">
        <v>65</v>
      </c>
      <c r="D2763" s="1150" t="s">
        <v>10771</v>
      </c>
      <c r="E2763" s="1164">
        <v>8000</v>
      </c>
      <c r="F2763" s="1151">
        <v>22511638</v>
      </c>
      <c r="G2763" s="759" t="s">
        <v>10782</v>
      </c>
      <c r="H2763" s="1021" t="s">
        <v>5112</v>
      </c>
      <c r="I2763" s="1021" t="s">
        <v>4932</v>
      </c>
      <c r="J2763" s="1150" t="s">
        <v>4195</v>
      </c>
      <c r="K2763" s="1152">
        <v>4</v>
      </c>
      <c r="L2763" s="1151">
        <v>12</v>
      </c>
      <c r="M2763" s="1164">
        <v>96000</v>
      </c>
      <c r="N2763" s="1151">
        <v>3</v>
      </c>
      <c r="O2763" s="1152">
        <v>6</v>
      </c>
      <c r="P2763" s="1180">
        <v>48000</v>
      </c>
    </row>
    <row r="2764" spans="1:16" ht="13.15" customHeight="1" x14ac:dyDescent="0.2">
      <c r="A2764" s="1179" t="s">
        <v>3972</v>
      </c>
      <c r="B2764" s="1149" t="s">
        <v>13070</v>
      </c>
      <c r="C2764" s="1149" t="s">
        <v>65</v>
      </c>
      <c r="D2764" s="1150" t="s">
        <v>6158</v>
      </c>
      <c r="E2764" s="1164">
        <v>3000</v>
      </c>
      <c r="F2764" s="1151">
        <v>22513603</v>
      </c>
      <c r="G2764" s="759" t="s">
        <v>10783</v>
      </c>
      <c r="H2764" s="1021" t="s">
        <v>4253</v>
      </c>
      <c r="I2764" s="1021" t="s">
        <v>4259</v>
      </c>
      <c r="J2764" s="1150" t="s">
        <v>4252</v>
      </c>
      <c r="K2764" s="1152">
        <v>2</v>
      </c>
      <c r="L2764" s="1151">
        <v>12</v>
      </c>
      <c r="M2764" s="1164">
        <v>36000</v>
      </c>
      <c r="N2764" s="1151">
        <v>3</v>
      </c>
      <c r="O2764" s="1152">
        <v>6</v>
      </c>
      <c r="P2764" s="1180">
        <v>18000</v>
      </c>
    </row>
    <row r="2765" spans="1:16" ht="13.15" customHeight="1" x14ac:dyDescent="0.2">
      <c r="A2765" s="1179" t="s">
        <v>3972</v>
      </c>
      <c r="B2765" s="1149" t="s">
        <v>13070</v>
      </c>
      <c r="C2765" s="1149" t="s">
        <v>65</v>
      </c>
      <c r="D2765" s="1150" t="s">
        <v>10734</v>
      </c>
      <c r="E2765" s="1164">
        <v>4500</v>
      </c>
      <c r="F2765" s="1151">
        <v>22514363</v>
      </c>
      <c r="G2765" s="759" t="s">
        <v>10784</v>
      </c>
      <c r="H2765" s="1021" t="s">
        <v>4338</v>
      </c>
      <c r="I2765" s="1021" t="s">
        <v>10478</v>
      </c>
      <c r="J2765" s="1150" t="s">
        <v>4195</v>
      </c>
      <c r="K2765" s="1152">
        <v>1</v>
      </c>
      <c r="L2765" s="1151">
        <v>12</v>
      </c>
      <c r="M2765" s="1164">
        <v>54000</v>
      </c>
      <c r="N2765" s="1151">
        <v>3</v>
      </c>
      <c r="O2765" s="1152">
        <v>6</v>
      </c>
      <c r="P2765" s="1180">
        <v>27000</v>
      </c>
    </row>
    <row r="2766" spans="1:16" ht="13.15" customHeight="1" x14ac:dyDescent="0.2">
      <c r="A2766" s="1179" t="s">
        <v>3972</v>
      </c>
      <c r="B2766" s="1149" t="s">
        <v>13070</v>
      </c>
      <c r="C2766" s="1149" t="s">
        <v>65</v>
      </c>
      <c r="D2766" s="1150" t="s">
        <v>10785</v>
      </c>
      <c r="E2766" s="1164">
        <v>7000</v>
      </c>
      <c r="F2766" s="1151">
        <v>22530398</v>
      </c>
      <c r="G2766" s="759" t="s">
        <v>10786</v>
      </c>
      <c r="H2766" s="1021" t="s">
        <v>4235</v>
      </c>
      <c r="I2766" s="1021" t="s">
        <v>4235</v>
      </c>
      <c r="J2766" s="1150" t="s">
        <v>4195</v>
      </c>
      <c r="K2766" s="1152">
        <v>1</v>
      </c>
      <c r="L2766" s="1151">
        <v>9</v>
      </c>
      <c r="M2766" s="1164">
        <v>56000</v>
      </c>
      <c r="N2766" s="1151"/>
      <c r="O2766" s="1152"/>
      <c r="P2766" s="1180"/>
    </row>
    <row r="2767" spans="1:16" ht="13.15" customHeight="1" x14ac:dyDescent="0.2">
      <c r="A2767" s="1179" t="s">
        <v>3972</v>
      </c>
      <c r="B2767" s="1149" t="s">
        <v>13070</v>
      </c>
      <c r="C2767" s="1149" t="s">
        <v>65</v>
      </c>
      <c r="D2767" s="1150" t="s">
        <v>10787</v>
      </c>
      <c r="E2767" s="1164">
        <v>6000</v>
      </c>
      <c r="F2767" s="1151">
        <v>22975185</v>
      </c>
      <c r="G2767" s="759" t="s">
        <v>10788</v>
      </c>
      <c r="H2767" s="1021" t="s">
        <v>4878</v>
      </c>
      <c r="I2767" s="1021" t="s">
        <v>4932</v>
      </c>
      <c r="J2767" s="1150" t="s">
        <v>4195</v>
      </c>
      <c r="K2767" s="1152">
        <v>3</v>
      </c>
      <c r="L2767" s="1151">
        <v>14</v>
      </c>
      <c r="M2767" s="1164">
        <v>82250</v>
      </c>
      <c r="N2767" s="1151">
        <v>3</v>
      </c>
      <c r="O2767" s="1152">
        <v>6</v>
      </c>
      <c r="P2767" s="1180">
        <v>36000</v>
      </c>
    </row>
    <row r="2768" spans="1:16" ht="13.15" customHeight="1" x14ac:dyDescent="0.2">
      <c r="A2768" s="1179" t="s">
        <v>3972</v>
      </c>
      <c r="B2768" s="1149" t="s">
        <v>13070</v>
      </c>
      <c r="C2768" s="1149" t="s">
        <v>65</v>
      </c>
      <c r="D2768" s="1150" t="s">
        <v>10538</v>
      </c>
      <c r="E2768" s="1164">
        <v>4500</v>
      </c>
      <c r="F2768" s="1151">
        <v>22989794</v>
      </c>
      <c r="G2768" s="759" t="s">
        <v>10789</v>
      </c>
      <c r="H2768" s="1021" t="s">
        <v>4216</v>
      </c>
      <c r="I2768" s="1021" t="s">
        <v>10274</v>
      </c>
      <c r="J2768" s="1150" t="s">
        <v>4195</v>
      </c>
      <c r="K2768" s="1152">
        <v>1</v>
      </c>
      <c r="L2768" s="1151">
        <v>12</v>
      </c>
      <c r="M2768" s="1164">
        <v>54000</v>
      </c>
      <c r="N2768" s="1151">
        <v>3</v>
      </c>
      <c r="O2768" s="1152">
        <v>6</v>
      </c>
      <c r="P2768" s="1180">
        <v>27000</v>
      </c>
    </row>
    <row r="2769" spans="1:16" ht="22.5" x14ac:dyDescent="0.2">
      <c r="A2769" s="1179" t="s">
        <v>3972</v>
      </c>
      <c r="B2769" s="1149" t="s">
        <v>13070</v>
      </c>
      <c r="C2769" s="1149" t="s">
        <v>65</v>
      </c>
      <c r="D2769" s="1150" t="s">
        <v>10790</v>
      </c>
      <c r="E2769" s="1164">
        <v>4000</v>
      </c>
      <c r="F2769" s="1151">
        <v>22998129</v>
      </c>
      <c r="G2769" s="759" t="s">
        <v>10791</v>
      </c>
      <c r="H2769" s="1021" t="s">
        <v>4235</v>
      </c>
      <c r="I2769" s="1021" t="s">
        <v>4235</v>
      </c>
      <c r="J2769" s="1150" t="s">
        <v>4195</v>
      </c>
      <c r="K2769" s="1152">
        <v>1</v>
      </c>
      <c r="L2769" s="1151">
        <v>12</v>
      </c>
      <c r="M2769" s="1164">
        <v>48000</v>
      </c>
      <c r="N2769" s="1151">
        <v>3</v>
      </c>
      <c r="O2769" s="1152">
        <v>6</v>
      </c>
      <c r="P2769" s="1180">
        <v>24000</v>
      </c>
    </row>
    <row r="2770" spans="1:16" ht="22.5" x14ac:dyDescent="0.2">
      <c r="A2770" s="1179" t="s">
        <v>3972</v>
      </c>
      <c r="B2770" s="1149" t="s">
        <v>13070</v>
      </c>
      <c r="C2770" s="1149" t="s">
        <v>65</v>
      </c>
      <c r="D2770" s="1150" t="s">
        <v>10538</v>
      </c>
      <c r="E2770" s="1164">
        <v>4500</v>
      </c>
      <c r="F2770" s="1151">
        <v>23002071</v>
      </c>
      <c r="G2770" s="759" t="s">
        <v>10792</v>
      </c>
      <c r="H2770" s="1021" t="s">
        <v>10477</v>
      </c>
      <c r="I2770" s="1021" t="s">
        <v>10478</v>
      </c>
      <c r="J2770" s="1150" t="s">
        <v>4195</v>
      </c>
      <c r="K2770" s="1152">
        <v>4</v>
      </c>
      <c r="L2770" s="1151">
        <v>12</v>
      </c>
      <c r="M2770" s="1164">
        <v>54000</v>
      </c>
      <c r="N2770" s="1151">
        <v>3</v>
      </c>
      <c r="O2770" s="1152">
        <v>6</v>
      </c>
      <c r="P2770" s="1180">
        <v>27000</v>
      </c>
    </row>
    <row r="2771" spans="1:16" ht="45" x14ac:dyDescent="0.2">
      <c r="A2771" s="1179" t="s">
        <v>3972</v>
      </c>
      <c r="B2771" s="1149" t="s">
        <v>13070</v>
      </c>
      <c r="C2771" s="1149" t="s">
        <v>65</v>
      </c>
      <c r="D2771" s="1150" t="s">
        <v>10717</v>
      </c>
      <c r="E2771" s="1164">
        <v>4500</v>
      </c>
      <c r="F2771" s="1151">
        <v>23003525</v>
      </c>
      <c r="G2771" s="759" t="s">
        <v>10793</v>
      </c>
      <c r="H2771" s="1021" t="s">
        <v>10794</v>
      </c>
      <c r="I2771" s="1021" t="s">
        <v>4932</v>
      </c>
      <c r="J2771" s="1150" t="s">
        <v>4195</v>
      </c>
      <c r="K2771" s="1152">
        <v>4</v>
      </c>
      <c r="L2771" s="1151">
        <v>12</v>
      </c>
      <c r="M2771" s="1164">
        <v>54000</v>
      </c>
      <c r="N2771" s="1151">
        <v>3</v>
      </c>
      <c r="O2771" s="1152">
        <v>6</v>
      </c>
      <c r="P2771" s="1180">
        <v>27000</v>
      </c>
    </row>
    <row r="2772" spans="1:16" ht="22.5" x14ac:dyDescent="0.2">
      <c r="A2772" s="1179" t="s">
        <v>3972</v>
      </c>
      <c r="B2772" s="1149" t="s">
        <v>13070</v>
      </c>
      <c r="C2772" s="1149" t="s">
        <v>65</v>
      </c>
      <c r="D2772" s="1150" t="s">
        <v>10795</v>
      </c>
      <c r="E2772" s="1164">
        <v>3500</v>
      </c>
      <c r="F2772" s="1151">
        <v>23006858</v>
      </c>
      <c r="G2772" s="759" t="s">
        <v>10796</v>
      </c>
      <c r="H2772" s="1021" t="s">
        <v>4535</v>
      </c>
      <c r="I2772" s="1021" t="s">
        <v>10478</v>
      </c>
      <c r="J2772" s="1150" t="s">
        <v>4195</v>
      </c>
      <c r="K2772" s="1152">
        <v>2</v>
      </c>
      <c r="L2772" s="1151">
        <v>14</v>
      </c>
      <c r="M2772" s="1164">
        <v>48251.39</v>
      </c>
      <c r="N2772" s="1151"/>
      <c r="O2772" s="1152"/>
      <c r="P2772" s="1180"/>
    </row>
    <row r="2773" spans="1:16" x14ac:dyDescent="0.2">
      <c r="A2773" s="1179" t="s">
        <v>3972</v>
      </c>
      <c r="B2773" s="1149" t="s">
        <v>13070</v>
      </c>
      <c r="C2773" s="1149" t="s">
        <v>65</v>
      </c>
      <c r="D2773" s="1150" t="s">
        <v>10797</v>
      </c>
      <c r="E2773" s="1164">
        <v>6000</v>
      </c>
      <c r="F2773" s="1151">
        <v>23010196</v>
      </c>
      <c r="G2773" s="759" t="s">
        <v>10798</v>
      </c>
      <c r="H2773" s="1021" t="s">
        <v>4878</v>
      </c>
      <c r="I2773" s="1021" t="s">
        <v>4932</v>
      </c>
      <c r="J2773" s="1150" t="s">
        <v>4195</v>
      </c>
      <c r="K2773" s="1152">
        <v>4</v>
      </c>
      <c r="L2773" s="1151">
        <v>12</v>
      </c>
      <c r="M2773" s="1164">
        <v>72000</v>
      </c>
      <c r="N2773" s="1151">
        <v>3</v>
      </c>
      <c r="O2773" s="1152">
        <v>6</v>
      </c>
      <c r="P2773" s="1180">
        <v>36000</v>
      </c>
    </row>
    <row r="2774" spans="1:16" ht="22.5" x14ac:dyDescent="0.2">
      <c r="A2774" s="1179" t="s">
        <v>3972</v>
      </c>
      <c r="B2774" s="1149" t="s">
        <v>13070</v>
      </c>
      <c r="C2774" s="1149" t="s">
        <v>65</v>
      </c>
      <c r="D2774" s="1150" t="s">
        <v>10799</v>
      </c>
      <c r="E2774" s="1164">
        <v>6000</v>
      </c>
      <c r="F2774" s="1151">
        <v>23010372</v>
      </c>
      <c r="G2774" s="759" t="s">
        <v>10800</v>
      </c>
      <c r="H2774" s="1021" t="s">
        <v>4423</v>
      </c>
      <c r="I2774" s="1021" t="s">
        <v>10478</v>
      </c>
      <c r="J2774" s="1150" t="s">
        <v>4195</v>
      </c>
      <c r="K2774" s="1152">
        <v>4</v>
      </c>
      <c r="L2774" s="1151">
        <v>12</v>
      </c>
      <c r="M2774" s="1164">
        <v>72000</v>
      </c>
      <c r="N2774" s="1151">
        <v>3</v>
      </c>
      <c r="O2774" s="1152">
        <v>6</v>
      </c>
      <c r="P2774" s="1180">
        <v>36000</v>
      </c>
    </row>
    <row r="2775" spans="1:16" ht="11.45" customHeight="1" x14ac:dyDescent="0.2">
      <c r="A2775" s="1179" t="s">
        <v>3972</v>
      </c>
      <c r="B2775" s="1149" t="s">
        <v>13070</v>
      </c>
      <c r="C2775" s="1149" t="s">
        <v>65</v>
      </c>
      <c r="D2775" s="1150" t="s">
        <v>10801</v>
      </c>
      <c r="E2775" s="1164">
        <v>7000</v>
      </c>
      <c r="F2775" s="1151">
        <v>23012148</v>
      </c>
      <c r="G2775" s="759" t="s">
        <v>10802</v>
      </c>
      <c r="H2775" s="1021" t="s">
        <v>4878</v>
      </c>
      <c r="I2775" s="1021" t="s">
        <v>4213</v>
      </c>
      <c r="J2775" s="1150" t="s">
        <v>4878</v>
      </c>
      <c r="K2775" s="1152">
        <v>0</v>
      </c>
      <c r="L2775" s="1151">
        <v>4</v>
      </c>
      <c r="M2775" s="1164">
        <v>21000</v>
      </c>
      <c r="N2775" s="1151">
        <v>3</v>
      </c>
      <c r="O2775" s="1152">
        <v>6</v>
      </c>
      <c r="P2775" s="1180">
        <v>42000</v>
      </c>
    </row>
    <row r="2776" spans="1:16" ht="11.45" customHeight="1" x14ac:dyDescent="0.2">
      <c r="A2776" s="1179" t="s">
        <v>3972</v>
      </c>
      <c r="B2776" s="1149" t="s">
        <v>13070</v>
      </c>
      <c r="C2776" s="1149" t="s">
        <v>65</v>
      </c>
      <c r="D2776" s="1150" t="s">
        <v>10803</v>
      </c>
      <c r="E2776" s="1164">
        <v>5000</v>
      </c>
      <c r="F2776" s="1151">
        <v>23016882</v>
      </c>
      <c r="G2776" s="759" t="s">
        <v>10804</v>
      </c>
      <c r="H2776" s="1021" t="s">
        <v>4878</v>
      </c>
      <c r="I2776" s="1021" t="s">
        <v>4932</v>
      </c>
      <c r="J2776" s="1150" t="s">
        <v>4195</v>
      </c>
      <c r="K2776" s="1152">
        <v>4</v>
      </c>
      <c r="L2776" s="1151">
        <v>12</v>
      </c>
      <c r="M2776" s="1164">
        <v>60000</v>
      </c>
      <c r="N2776" s="1151">
        <v>3</v>
      </c>
      <c r="O2776" s="1152">
        <v>6</v>
      </c>
      <c r="P2776" s="1180">
        <v>30000</v>
      </c>
    </row>
    <row r="2777" spans="1:16" ht="11.45" customHeight="1" x14ac:dyDescent="0.2">
      <c r="A2777" s="1179" t="s">
        <v>3972</v>
      </c>
      <c r="B2777" s="1149" t="s">
        <v>13070</v>
      </c>
      <c r="C2777" s="1149" t="s">
        <v>65</v>
      </c>
      <c r="D2777" s="1150" t="s">
        <v>10797</v>
      </c>
      <c r="E2777" s="1164">
        <v>5000</v>
      </c>
      <c r="F2777" s="1151">
        <v>23018015</v>
      </c>
      <c r="G2777" s="759" t="s">
        <v>10805</v>
      </c>
      <c r="H2777" s="1021" t="s">
        <v>4878</v>
      </c>
      <c r="I2777" s="1021" t="s">
        <v>4932</v>
      </c>
      <c r="J2777" s="1150" t="s">
        <v>4195</v>
      </c>
      <c r="K2777" s="1152">
        <v>2</v>
      </c>
      <c r="L2777" s="1151">
        <v>12</v>
      </c>
      <c r="M2777" s="1164">
        <v>60000</v>
      </c>
      <c r="N2777" s="1151">
        <v>3</v>
      </c>
      <c r="O2777" s="1152">
        <v>6</v>
      </c>
      <c r="P2777" s="1180">
        <v>30000</v>
      </c>
    </row>
    <row r="2778" spans="1:16" ht="11.45" customHeight="1" x14ac:dyDescent="0.2">
      <c r="A2778" s="1179" t="s">
        <v>3972</v>
      </c>
      <c r="B2778" s="1149" t="s">
        <v>13070</v>
      </c>
      <c r="C2778" s="1149" t="s">
        <v>65</v>
      </c>
      <c r="D2778" s="1150" t="s">
        <v>10806</v>
      </c>
      <c r="E2778" s="1164">
        <v>6500</v>
      </c>
      <c r="F2778" s="1151">
        <v>23276207</v>
      </c>
      <c r="G2778" s="759" t="s">
        <v>10807</v>
      </c>
      <c r="H2778" s="1021" t="s">
        <v>10742</v>
      </c>
      <c r="I2778" s="1021" t="s">
        <v>4932</v>
      </c>
      <c r="J2778" s="1150" t="s">
        <v>4195</v>
      </c>
      <c r="K2778" s="1152">
        <v>3</v>
      </c>
      <c r="L2778" s="1151">
        <v>12</v>
      </c>
      <c r="M2778" s="1164">
        <v>78000</v>
      </c>
      <c r="N2778" s="1151">
        <v>3</v>
      </c>
      <c r="O2778" s="1152">
        <v>6</v>
      </c>
      <c r="P2778" s="1180">
        <v>39000</v>
      </c>
    </row>
    <row r="2779" spans="1:16" ht="11.45" customHeight="1" x14ac:dyDescent="0.2">
      <c r="A2779" s="1179" t="s">
        <v>3972</v>
      </c>
      <c r="B2779" s="1149" t="s">
        <v>13070</v>
      </c>
      <c r="C2779" s="1149" t="s">
        <v>65</v>
      </c>
      <c r="D2779" s="1150" t="s">
        <v>4243</v>
      </c>
      <c r="E2779" s="1164">
        <v>8000</v>
      </c>
      <c r="F2779" s="1151">
        <v>23558844</v>
      </c>
      <c r="G2779" s="759" t="s">
        <v>10808</v>
      </c>
      <c r="H2779" s="1021" t="s">
        <v>4243</v>
      </c>
      <c r="I2779" s="1021" t="s">
        <v>4213</v>
      </c>
      <c r="J2779" s="1150" t="s">
        <v>4243</v>
      </c>
      <c r="K2779" s="1152">
        <v>0</v>
      </c>
      <c r="L2779" s="1151">
        <v>2</v>
      </c>
      <c r="M2779" s="1164">
        <v>8000</v>
      </c>
      <c r="N2779" s="1151">
        <v>3</v>
      </c>
      <c r="O2779" s="1152">
        <v>6</v>
      </c>
      <c r="P2779" s="1180">
        <v>48000</v>
      </c>
    </row>
    <row r="2780" spans="1:16" ht="11.45" customHeight="1" x14ac:dyDescent="0.2">
      <c r="A2780" s="1179" t="s">
        <v>3972</v>
      </c>
      <c r="B2780" s="1149" t="s">
        <v>13070</v>
      </c>
      <c r="C2780" s="1149" t="s">
        <v>65</v>
      </c>
      <c r="D2780" s="1150" t="s">
        <v>10773</v>
      </c>
      <c r="E2780" s="1164">
        <v>6500</v>
      </c>
      <c r="F2780" s="1151">
        <v>23826160</v>
      </c>
      <c r="G2780" s="759" t="s">
        <v>10809</v>
      </c>
      <c r="H2780" s="1021" t="s">
        <v>4235</v>
      </c>
      <c r="I2780" s="1021" t="s">
        <v>4235</v>
      </c>
      <c r="J2780" s="1150" t="s">
        <v>4195</v>
      </c>
      <c r="K2780" s="1152">
        <v>4</v>
      </c>
      <c r="L2780" s="1151">
        <v>2</v>
      </c>
      <c r="M2780" s="1164">
        <v>6500</v>
      </c>
      <c r="N2780" s="1151"/>
      <c r="O2780" s="1152"/>
      <c r="P2780" s="1180"/>
    </row>
    <row r="2781" spans="1:16" ht="11.45" customHeight="1" x14ac:dyDescent="0.2">
      <c r="A2781" s="1179" t="s">
        <v>3972</v>
      </c>
      <c r="B2781" s="1149" t="s">
        <v>13070</v>
      </c>
      <c r="C2781" s="1149" t="s">
        <v>65</v>
      </c>
      <c r="D2781" s="1150" t="s">
        <v>10581</v>
      </c>
      <c r="E2781" s="1164">
        <v>11000</v>
      </c>
      <c r="F2781" s="1151">
        <v>23983327</v>
      </c>
      <c r="G2781" s="759" t="s">
        <v>10810</v>
      </c>
      <c r="H2781" s="1021" t="s">
        <v>4243</v>
      </c>
      <c r="I2781" s="1021" t="s">
        <v>4243</v>
      </c>
      <c r="J2781" s="1150" t="s">
        <v>4195</v>
      </c>
      <c r="K2781" s="1152">
        <v>1</v>
      </c>
      <c r="L2781" s="1151">
        <v>12</v>
      </c>
      <c r="M2781" s="1164">
        <v>132000</v>
      </c>
      <c r="N2781" s="1151">
        <v>3</v>
      </c>
      <c r="O2781" s="1152">
        <v>3</v>
      </c>
      <c r="P2781" s="1180">
        <v>22000</v>
      </c>
    </row>
    <row r="2782" spans="1:16" ht="11.45" customHeight="1" x14ac:dyDescent="0.2">
      <c r="A2782" s="1179" t="s">
        <v>3972</v>
      </c>
      <c r="B2782" s="1149" t="s">
        <v>13070</v>
      </c>
      <c r="C2782" s="1149" t="s">
        <v>65</v>
      </c>
      <c r="D2782" s="1150" t="s">
        <v>10811</v>
      </c>
      <c r="E2782" s="1164">
        <v>4500</v>
      </c>
      <c r="F2782" s="1151">
        <v>23994287</v>
      </c>
      <c r="G2782" s="759" t="s">
        <v>10812</v>
      </c>
      <c r="H2782" s="1021" t="s">
        <v>4216</v>
      </c>
      <c r="I2782" s="1021" t="s">
        <v>10274</v>
      </c>
      <c r="J2782" s="1150" t="s">
        <v>4195</v>
      </c>
      <c r="K2782" s="1152">
        <v>4</v>
      </c>
      <c r="L2782" s="1151">
        <v>9</v>
      </c>
      <c r="M2782" s="1164">
        <v>31500</v>
      </c>
      <c r="N2782" s="1151">
        <v>3</v>
      </c>
      <c r="O2782" s="1152">
        <v>6</v>
      </c>
      <c r="P2782" s="1180">
        <v>27000</v>
      </c>
    </row>
    <row r="2783" spans="1:16" ht="11.45" customHeight="1" x14ac:dyDescent="0.2">
      <c r="A2783" s="1179" t="s">
        <v>3972</v>
      </c>
      <c r="B2783" s="1149" t="s">
        <v>13070</v>
      </c>
      <c r="C2783" s="1149" t="s">
        <v>65</v>
      </c>
      <c r="D2783" s="1150" t="s">
        <v>6122</v>
      </c>
      <c r="E2783" s="1164">
        <v>5500</v>
      </c>
      <c r="F2783" s="1151">
        <v>25012266</v>
      </c>
      <c r="G2783" s="759" t="s">
        <v>10813</v>
      </c>
      <c r="H2783" s="1021" t="s">
        <v>4235</v>
      </c>
      <c r="I2783" s="1021" t="s">
        <v>4235</v>
      </c>
      <c r="J2783" s="1150" t="s">
        <v>4195</v>
      </c>
      <c r="K2783" s="1152">
        <v>1</v>
      </c>
      <c r="L2783" s="1151">
        <v>2</v>
      </c>
      <c r="M2783" s="1164">
        <v>5500</v>
      </c>
      <c r="N2783" s="1151"/>
      <c r="O2783" s="1152"/>
      <c r="P2783" s="1180"/>
    </row>
    <row r="2784" spans="1:16" ht="11.45" customHeight="1" x14ac:dyDescent="0.2">
      <c r="A2784" s="1179" t="s">
        <v>3972</v>
      </c>
      <c r="B2784" s="1149" t="s">
        <v>13070</v>
      </c>
      <c r="C2784" s="1149" t="s">
        <v>65</v>
      </c>
      <c r="D2784" s="1150" t="s">
        <v>10814</v>
      </c>
      <c r="E2784" s="1164">
        <v>12000</v>
      </c>
      <c r="F2784" s="1151">
        <v>25510602</v>
      </c>
      <c r="G2784" s="759" t="s">
        <v>10815</v>
      </c>
      <c r="H2784" s="1021" t="s">
        <v>4216</v>
      </c>
      <c r="I2784" s="1021" t="s">
        <v>10274</v>
      </c>
      <c r="J2784" s="1150" t="s">
        <v>4195</v>
      </c>
      <c r="K2784" s="1152">
        <v>1</v>
      </c>
      <c r="L2784" s="1151">
        <v>2</v>
      </c>
      <c r="M2784" s="1164">
        <v>12000</v>
      </c>
      <c r="N2784" s="1151"/>
      <c r="O2784" s="1152"/>
      <c r="P2784" s="1180"/>
    </row>
    <row r="2785" spans="1:16" ht="22.5" x14ac:dyDescent="0.2">
      <c r="A2785" s="1179" t="s">
        <v>3972</v>
      </c>
      <c r="B2785" s="1149" t="s">
        <v>13070</v>
      </c>
      <c r="C2785" s="1149" t="s">
        <v>65</v>
      </c>
      <c r="D2785" s="1150" t="s">
        <v>10816</v>
      </c>
      <c r="E2785" s="1164">
        <v>3000</v>
      </c>
      <c r="F2785" s="1151">
        <v>25615104</v>
      </c>
      <c r="G2785" s="759" t="s">
        <v>10817</v>
      </c>
      <c r="H2785" s="1021" t="s">
        <v>10818</v>
      </c>
      <c r="I2785" s="1021" t="s">
        <v>4259</v>
      </c>
      <c r="J2785" s="1150" t="s">
        <v>4252</v>
      </c>
      <c r="K2785" s="1152">
        <v>4</v>
      </c>
      <c r="L2785" s="1151">
        <v>12</v>
      </c>
      <c r="M2785" s="1164">
        <v>36000</v>
      </c>
      <c r="N2785" s="1151">
        <v>3</v>
      </c>
      <c r="O2785" s="1152">
        <v>6</v>
      </c>
      <c r="P2785" s="1180">
        <v>18000</v>
      </c>
    </row>
    <row r="2786" spans="1:16" ht="11.45" customHeight="1" x14ac:dyDescent="0.2">
      <c r="A2786" s="1179" t="s">
        <v>3972</v>
      </c>
      <c r="B2786" s="1149" t="s">
        <v>13070</v>
      </c>
      <c r="C2786" s="1149" t="s">
        <v>65</v>
      </c>
      <c r="D2786" s="1150" t="s">
        <v>10819</v>
      </c>
      <c r="E2786" s="1164">
        <v>8000</v>
      </c>
      <c r="F2786" s="1151">
        <v>25646685</v>
      </c>
      <c r="G2786" s="759" t="s">
        <v>10820</v>
      </c>
      <c r="H2786" s="1021" t="s">
        <v>4216</v>
      </c>
      <c r="I2786" s="1021" t="s">
        <v>10274</v>
      </c>
      <c r="J2786" s="1150" t="s">
        <v>4195</v>
      </c>
      <c r="K2786" s="1152">
        <v>1</v>
      </c>
      <c r="L2786" s="1151">
        <v>12</v>
      </c>
      <c r="M2786" s="1164">
        <v>96000</v>
      </c>
      <c r="N2786" s="1151">
        <v>3</v>
      </c>
      <c r="O2786" s="1152">
        <v>6</v>
      </c>
      <c r="P2786" s="1180">
        <v>48000</v>
      </c>
    </row>
    <row r="2787" spans="1:16" ht="11.45" customHeight="1" x14ac:dyDescent="0.2">
      <c r="A2787" s="1179" t="s">
        <v>3972</v>
      </c>
      <c r="B2787" s="1149" t="s">
        <v>13070</v>
      </c>
      <c r="C2787" s="1149" t="s">
        <v>65</v>
      </c>
      <c r="D2787" s="1150" t="s">
        <v>10821</v>
      </c>
      <c r="E2787" s="1164">
        <v>4500</v>
      </c>
      <c r="F2787" s="1151">
        <v>25723133</v>
      </c>
      <c r="G2787" s="759" t="s">
        <v>10822</v>
      </c>
      <c r="H2787" s="1021" t="s">
        <v>4338</v>
      </c>
      <c r="I2787" s="1021" t="s">
        <v>10478</v>
      </c>
      <c r="J2787" s="1150" t="s">
        <v>4195</v>
      </c>
      <c r="K2787" s="1152">
        <v>4</v>
      </c>
      <c r="L2787" s="1151">
        <v>12</v>
      </c>
      <c r="M2787" s="1164">
        <v>54000</v>
      </c>
      <c r="N2787" s="1151">
        <v>3</v>
      </c>
      <c r="O2787" s="1152">
        <v>6</v>
      </c>
      <c r="P2787" s="1180">
        <v>27000</v>
      </c>
    </row>
    <row r="2788" spans="1:16" ht="33.75" x14ac:dyDescent="0.2">
      <c r="A2788" s="1179" t="s">
        <v>3972</v>
      </c>
      <c r="B2788" s="1149" t="s">
        <v>13070</v>
      </c>
      <c r="C2788" s="1149" t="s">
        <v>65</v>
      </c>
      <c r="D2788" s="1150" t="s">
        <v>10823</v>
      </c>
      <c r="E2788" s="1164">
        <v>4000</v>
      </c>
      <c r="F2788" s="1151">
        <v>25734013</v>
      </c>
      <c r="G2788" s="759" t="s">
        <v>10824</v>
      </c>
      <c r="H2788" s="1021" t="s">
        <v>10825</v>
      </c>
      <c r="I2788" s="1021" t="s">
        <v>7233</v>
      </c>
      <c r="J2788" s="1150" t="s">
        <v>10467</v>
      </c>
      <c r="K2788" s="1152">
        <v>4</v>
      </c>
      <c r="L2788" s="1151">
        <v>12</v>
      </c>
      <c r="M2788" s="1164">
        <v>48000</v>
      </c>
      <c r="N2788" s="1151">
        <v>3</v>
      </c>
      <c r="O2788" s="1152">
        <v>6</v>
      </c>
      <c r="P2788" s="1180">
        <v>24000</v>
      </c>
    </row>
    <row r="2789" spans="1:16" ht="22.5" x14ac:dyDescent="0.2">
      <c r="A2789" s="1179" t="s">
        <v>3972</v>
      </c>
      <c r="B2789" s="1149" t="s">
        <v>13070</v>
      </c>
      <c r="C2789" s="1149" t="s">
        <v>65</v>
      </c>
      <c r="D2789" s="1150" t="s">
        <v>6438</v>
      </c>
      <c r="E2789" s="1164">
        <v>4500</v>
      </c>
      <c r="F2789" s="1151">
        <v>25736994</v>
      </c>
      <c r="G2789" s="759" t="s">
        <v>10826</v>
      </c>
      <c r="H2789" s="1021" t="s">
        <v>6023</v>
      </c>
      <c r="I2789" s="1021" t="s">
        <v>4259</v>
      </c>
      <c r="J2789" s="1150" t="s">
        <v>4252</v>
      </c>
      <c r="K2789" s="1152">
        <v>1</v>
      </c>
      <c r="L2789" s="1151">
        <v>12</v>
      </c>
      <c r="M2789" s="1164">
        <v>54000</v>
      </c>
      <c r="N2789" s="1151">
        <v>3</v>
      </c>
      <c r="O2789" s="1152">
        <v>6</v>
      </c>
      <c r="P2789" s="1180">
        <v>27000</v>
      </c>
    </row>
    <row r="2790" spans="1:16" x14ac:dyDescent="0.2">
      <c r="A2790" s="1179" t="s">
        <v>3972</v>
      </c>
      <c r="B2790" s="1149" t="s">
        <v>13070</v>
      </c>
      <c r="C2790" s="1149" t="s">
        <v>65</v>
      </c>
      <c r="D2790" s="1150" t="s">
        <v>10827</v>
      </c>
      <c r="E2790" s="1164">
        <v>7000</v>
      </c>
      <c r="F2790" s="1151">
        <v>25763234</v>
      </c>
      <c r="G2790" s="759" t="s">
        <v>10828</v>
      </c>
      <c r="H2790" s="1021" t="s">
        <v>4338</v>
      </c>
      <c r="I2790" s="1021" t="s">
        <v>10478</v>
      </c>
      <c r="J2790" s="1150" t="s">
        <v>4195</v>
      </c>
      <c r="K2790" s="1152">
        <v>2</v>
      </c>
      <c r="L2790" s="1151">
        <v>12</v>
      </c>
      <c r="M2790" s="1164">
        <v>84000</v>
      </c>
      <c r="N2790" s="1151">
        <v>3</v>
      </c>
      <c r="O2790" s="1152">
        <v>6</v>
      </c>
      <c r="P2790" s="1180">
        <v>42000</v>
      </c>
    </row>
    <row r="2791" spans="1:16" ht="22.5" x14ac:dyDescent="0.2">
      <c r="A2791" s="1179" t="s">
        <v>3972</v>
      </c>
      <c r="B2791" s="1149" t="s">
        <v>13070</v>
      </c>
      <c r="C2791" s="1149" t="s">
        <v>65</v>
      </c>
      <c r="D2791" s="1150" t="s">
        <v>10829</v>
      </c>
      <c r="E2791" s="1164">
        <v>6000</v>
      </c>
      <c r="F2791" s="1151">
        <v>25787872</v>
      </c>
      <c r="G2791" s="759" t="s">
        <v>10830</v>
      </c>
      <c r="H2791" s="1021" t="s">
        <v>10219</v>
      </c>
      <c r="I2791" s="1021" t="s">
        <v>10478</v>
      </c>
      <c r="J2791" s="1150" t="s">
        <v>4195</v>
      </c>
      <c r="K2791" s="1152">
        <v>4</v>
      </c>
      <c r="L2791" s="1151">
        <v>12</v>
      </c>
      <c r="M2791" s="1164">
        <v>72000</v>
      </c>
      <c r="N2791" s="1151">
        <v>3</v>
      </c>
      <c r="O2791" s="1152">
        <v>6</v>
      </c>
      <c r="P2791" s="1180">
        <v>36000</v>
      </c>
    </row>
    <row r="2792" spans="1:16" ht="11.45" customHeight="1" x14ac:dyDescent="0.2">
      <c r="A2792" s="1179" t="s">
        <v>3972</v>
      </c>
      <c r="B2792" s="1149" t="s">
        <v>13070</v>
      </c>
      <c r="C2792" s="1149" t="s">
        <v>65</v>
      </c>
      <c r="D2792" s="1150" t="s">
        <v>10538</v>
      </c>
      <c r="E2792" s="1164">
        <v>5500</v>
      </c>
      <c r="F2792" s="1151">
        <v>25790200</v>
      </c>
      <c r="G2792" s="759" t="s">
        <v>10831</v>
      </c>
      <c r="H2792" s="1021" t="s">
        <v>4216</v>
      </c>
      <c r="I2792" s="1021" t="s">
        <v>10274</v>
      </c>
      <c r="J2792" s="1150" t="s">
        <v>4195</v>
      </c>
      <c r="K2792" s="1152">
        <v>4</v>
      </c>
      <c r="L2792" s="1151">
        <v>14</v>
      </c>
      <c r="M2792" s="1164">
        <v>79245.83</v>
      </c>
      <c r="N2792" s="1151">
        <v>3</v>
      </c>
      <c r="O2792" s="1152">
        <v>6</v>
      </c>
      <c r="P2792" s="1180">
        <v>24500</v>
      </c>
    </row>
    <row r="2793" spans="1:16" ht="11.45" customHeight="1" x14ac:dyDescent="0.2">
      <c r="A2793" s="1179" t="s">
        <v>3972</v>
      </c>
      <c r="B2793" s="1149" t="s">
        <v>13070</v>
      </c>
      <c r="C2793" s="1149" t="s">
        <v>65</v>
      </c>
      <c r="D2793" s="1150" t="s">
        <v>10715</v>
      </c>
      <c r="E2793" s="1164">
        <v>7000</v>
      </c>
      <c r="F2793" s="1151">
        <v>25801110</v>
      </c>
      <c r="G2793" s="759" t="s">
        <v>10832</v>
      </c>
      <c r="H2793" s="1021" t="s">
        <v>7496</v>
      </c>
      <c r="I2793" s="1021" t="s">
        <v>10478</v>
      </c>
      <c r="J2793" s="1150" t="s">
        <v>4195</v>
      </c>
      <c r="K2793" s="1152">
        <v>2</v>
      </c>
      <c r="L2793" s="1151">
        <v>12</v>
      </c>
      <c r="M2793" s="1164">
        <v>84000</v>
      </c>
      <c r="N2793" s="1151">
        <v>3</v>
      </c>
      <c r="O2793" s="1152">
        <v>6</v>
      </c>
      <c r="P2793" s="1180">
        <v>42000</v>
      </c>
    </row>
    <row r="2794" spans="1:16" ht="11.45" customHeight="1" x14ac:dyDescent="0.2">
      <c r="A2794" s="1179" t="s">
        <v>3972</v>
      </c>
      <c r="B2794" s="1149" t="s">
        <v>13070</v>
      </c>
      <c r="C2794" s="1149" t="s">
        <v>65</v>
      </c>
      <c r="D2794" s="1150" t="s">
        <v>636</v>
      </c>
      <c r="E2794" s="1164">
        <v>15600</v>
      </c>
      <c r="F2794" s="1151">
        <v>25833439</v>
      </c>
      <c r="G2794" s="759" t="s">
        <v>10833</v>
      </c>
      <c r="H2794" s="1021" t="s">
        <v>4243</v>
      </c>
      <c r="I2794" s="1021" t="s">
        <v>10834</v>
      </c>
      <c r="J2794" s="1150" t="s">
        <v>4243</v>
      </c>
      <c r="K2794" s="1152">
        <v>1</v>
      </c>
      <c r="L2794" s="1151">
        <v>2</v>
      </c>
      <c r="M2794" s="1164">
        <v>15600</v>
      </c>
      <c r="N2794" s="1151">
        <v>2</v>
      </c>
      <c r="O2794" s="1152">
        <v>2</v>
      </c>
      <c r="P2794" s="1180">
        <v>7280</v>
      </c>
    </row>
    <row r="2795" spans="1:16" ht="11.45" customHeight="1" x14ac:dyDescent="0.2">
      <c r="A2795" s="1179" t="s">
        <v>3972</v>
      </c>
      <c r="B2795" s="1149" t="s">
        <v>13070</v>
      </c>
      <c r="C2795" s="1149" t="s">
        <v>65</v>
      </c>
      <c r="D2795" s="1150" t="s">
        <v>10835</v>
      </c>
      <c r="E2795" s="1164">
        <v>6000</v>
      </c>
      <c r="F2795" s="1151">
        <v>28237400</v>
      </c>
      <c r="G2795" s="759" t="s">
        <v>10836</v>
      </c>
      <c r="H2795" s="1021" t="s">
        <v>4878</v>
      </c>
      <c r="I2795" s="1021" t="s">
        <v>4932</v>
      </c>
      <c r="J2795" s="1150" t="s">
        <v>4195</v>
      </c>
      <c r="K2795" s="1152">
        <v>1</v>
      </c>
      <c r="L2795" s="1151">
        <v>12</v>
      </c>
      <c r="M2795" s="1164">
        <v>72000</v>
      </c>
      <c r="N2795" s="1151">
        <v>3</v>
      </c>
      <c r="O2795" s="1152">
        <v>6</v>
      </c>
      <c r="P2795" s="1180">
        <v>36000</v>
      </c>
    </row>
    <row r="2796" spans="1:16" ht="11.45" customHeight="1" x14ac:dyDescent="0.2">
      <c r="A2796" s="1179" t="s">
        <v>3972</v>
      </c>
      <c r="B2796" s="1149" t="s">
        <v>13070</v>
      </c>
      <c r="C2796" s="1149" t="s">
        <v>65</v>
      </c>
      <c r="D2796" s="1150" t="s">
        <v>6158</v>
      </c>
      <c r="E2796" s="1164">
        <v>3000</v>
      </c>
      <c r="F2796" s="1151">
        <v>28314360</v>
      </c>
      <c r="G2796" s="759" t="s">
        <v>10837</v>
      </c>
      <c r="H2796" s="1021" t="s">
        <v>4253</v>
      </c>
      <c r="I2796" s="1021" t="s">
        <v>4259</v>
      </c>
      <c r="J2796" s="1150" t="s">
        <v>4252</v>
      </c>
      <c r="K2796" s="1152">
        <v>4</v>
      </c>
      <c r="L2796" s="1151">
        <v>14</v>
      </c>
      <c r="M2796" s="1164">
        <v>36541.67</v>
      </c>
      <c r="N2796" s="1151"/>
      <c r="O2796" s="1152"/>
      <c r="P2796" s="1180"/>
    </row>
    <row r="2797" spans="1:16" ht="22.5" x14ac:dyDescent="0.2">
      <c r="A2797" s="1179" t="s">
        <v>3972</v>
      </c>
      <c r="B2797" s="1149" t="s">
        <v>13070</v>
      </c>
      <c r="C2797" s="1149" t="s">
        <v>65</v>
      </c>
      <c r="D2797" s="1150" t="s">
        <v>10838</v>
      </c>
      <c r="E2797" s="1164">
        <v>12000</v>
      </c>
      <c r="F2797" s="1151">
        <v>29659710</v>
      </c>
      <c r="G2797" s="759" t="s">
        <v>10839</v>
      </c>
      <c r="H2797" s="1021" t="s">
        <v>10435</v>
      </c>
      <c r="I2797" s="1021" t="s">
        <v>4274</v>
      </c>
      <c r="J2797" s="1150" t="s">
        <v>4274</v>
      </c>
      <c r="K2797" s="1152">
        <v>1</v>
      </c>
      <c r="L2797" s="1151">
        <v>10</v>
      </c>
      <c r="M2797" s="1164">
        <v>108000</v>
      </c>
      <c r="N2797" s="1151"/>
      <c r="O2797" s="1152"/>
      <c r="P2797" s="1180"/>
    </row>
    <row r="2798" spans="1:16" ht="22.5" x14ac:dyDescent="0.2">
      <c r="A2798" s="1179" t="s">
        <v>3972</v>
      </c>
      <c r="B2798" s="1149" t="s">
        <v>13070</v>
      </c>
      <c r="C2798" s="1149" t="s">
        <v>65</v>
      </c>
      <c r="D2798" s="1150" t="s">
        <v>10840</v>
      </c>
      <c r="E2798" s="1164">
        <v>7000</v>
      </c>
      <c r="F2798" s="1151">
        <v>30431714</v>
      </c>
      <c r="G2798" s="759" t="s">
        <v>10841</v>
      </c>
      <c r="H2798" s="1021" t="s">
        <v>4706</v>
      </c>
      <c r="I2798" s="1021" t="s">
        <v>10478</v>
      </c>
      <c r="J2798" s="1150" t="s">
        <v>4195</v>
      </c>
      <c r="K2798" s="1152">
        <v>2</v>
      </c>
      <c r="L2798" s="1151">
        <v>12</v>
      </c>
      <c r="M2798" s="1164">
        <v>84000</v>
      </c>
      <c r="N2798" s="1151">
        <v>3</v>
      </c>
      <c r="O2798" s="1152">
        <v>6</v>
      </c>
      <c r="P2798" s="1180">
        <v>42000</v>
      </c>
    </row>
    <row r="2799" spans="1:16" ht="11.45" customHeight="1" x14ac:dyDescent="0.2">
      <c r="A2799" s="1179" t="s">
        <v>3972</v>
      </c>
      <c r="B2799" s="1149" t="s">
        <v>13070</v>
      </c>
      <c r="C2799" s="1149" t="s">
        <v>65</v>
      </c>
      <c r="D2799" s="1150" t="s">
        <v>10842</v>
      </c>
      <c r="E2799" s="1164">
        <v>4500</v>
      </c>
      <c r="F2799" s="1151">
        <v>31037050</v>
      </c>
      <c r="G2799" s="759" t="s">
        <v>10843</v>
      </c>
      <c r="H2799" s="1021" t="s">
        <v>4878</v>
      </c>
      <c r="I2799" s="1021" t="s">
        <v>4213</v>
      </c>
      <c r="J2799" s="1150" t="s">
        <v>4878</v>
      </c>
      <c r="K2799" s="1152">
        <v>0</v>
      </c>
      <c r="L2799" s="1151">
        <v>4</v>
      </c>
      <c r="M2799" s="1164">
        <v>13500</v>
      </c>
      <c r="N2799" s="1151">
        <v>3</v>
      </c>
      <c r="O2799" s="1152">
        <v>6</v>
      </c>
      <c r="P2799" s="1180">
        <v>27000</v>
      </c>
    </row>
    <row r="2800" spans="1:16" ht="11.45" customHeight="1" x14ac:dyDescent="0.2">
      <c r="A2800" s="1179" t="s">
        <v>3972</v>
      </c>
      <c r="B2800" s="1149" t="s">
        <v>13070</v>
      </c>
      <c r="C2800" s="1149" t="s">
        <v>65</v>
      </c>
      <c r="D2800" s="1150" t="s">
        <v>10465</v>
      </c>
      <c r="E2800" s="1164">
        <v>3000</v>
      </c>
      <c r="F2800" s="1151">
        <v>31657380</v>
      </c>
      <c r="G2800" s="759" t="s">
        <v>10844</v>
      </c>
      <c r="H2800" s="1021" t="s">
        <v>4358</v>
      </c>
      <c r="I2800" s="1021" t="s">
        <v>7233</v>
      </c>
      <c r="J2800" s="1150" t="s">
        <v>10467</v>
      </c>
      <c r="K2800" s="1152">
        <v>4</v>
      </c>
      <c r="L2800" s="1151">
        <v>12</v>
      </c>
      <c r="M2800" s="1164">
        <v>36000</v>
      </c>
      <c r="N2800" s="1151">
        <v>3</v>
      </c>
      <c r="O2800" s="1152">
        <v>6</v>
      </c>
      <c r="P2800" s="1180">
        <v>18000</v>
      </c>
    </row>
    <row r="2801" spans="1:16" ht="11.45" customHeight="1" x14ac:dyDescent="0.2">
      <c r="A2801" s="1179" t="s">
        <v>3972</v>
      </c>
      <c r="B2801" s="1149" t="s">
        <v>13070</v>
      </c>
      <c r="C2801" s="1149" t="s">
        <v>65</v>
      </c>
      <c r="D2801" s="1150" t="s">
        <v>10845</v>
      </c>
      <c r="E2801" s="1164">
        <v>7500</v>
      </c>
      <c r="F2801" s="1151">
        <v>31674539</v>
      </c>
      <c r="G2801" s="759" t="s">
        <v>10846</v>
      </c>
      <c r="H2801" s="1021" t="s">
        <v>4235</v>
      </c>
      <c r="I2801" s="1021" t="s">
        <v>4235</v>
      </c>
      <c r="J2801" s="1150" t="s">
        <v>4195</v>
      </c>
      <c r="K2801" s="1152">
        <v>1</v>
      </c>
      <c r="L2801" s="1151">
        <v>12</v>
      </c>
      <c r="M2801" s="1164">
        <v>82500</v>
      </c>
      <c r="N2801" s="1151">
        <v>7</v>
      </c>
      <c r="O2801" s="1152">
        <v>7</v>
      </c>
      <c r="P2801" s="1180">
        <v>40979.17</v>
      </c>
    </row>
    <row r="2802" spans="1:16" ht="33.75" x14ac:dyDescent="0.2">
      <c r="A2802" s="1179" t="s">
        <v>3972</v>
      </c>
      <c r="B2802" s="1149" t="s">
        <v>13070</v>
      </c>
      <c r="C2802" s="1149" t="s">
        <v>65</v>
      </c>
      <c r="D2802" s="1150" t="s">
        <v>10847</v>
      </c>
      <c r="E2802" s="1164">
        <v>5000</v>
      </c>
      <c r="F2802" s="1151">
        <v>33819869</v>
      </c>
      <c r="G2802" s="759" t="s">
        <v>10848</v>
      </c>
      <c r="H2802" s="1021" t="s">
        <v>10849</v>
      </c>
      <c r="I2802" s="1021" t="s">
        <v>4932</v>
      </c>
      <c r="J2802" s="1150" t="s">
        <v>4195</v>
      </c>
      <c r="K2802" s="1152">
        <v>3</v>
      </c>
      <c r="L2802" s="1151">
        <v>12</v>
      </c>
      <c r="M2802" s="1164">
        <v>60000</v>
      </c>
      <c r="N2802" s="1151">
        <v>3</v>
      </c>
      <c r="O2802" s="1152">
        <v>6</v>
      </c>
      <c r="P2802" s="1180">
        <v>30000</v>
      </c>
    </row>
    <row r="2803" spans="1:16" ht="22.5" x14ac:dyDescent="0.2">
      <c r="A2803" s="1179" t="s">
        <v>3972</v>
      </c>
      <c r="B2803" s="1149" t="s">
        <v>13070</v>
      </c>
      <c r="C2803" s="1149" t="s">
        <v>65</v>
      </c>
      <c r="D2803" s="1150" t="s">
        <v>6753</v>
      </c>
      <c r="E2803" s="1164">
        <v>5500</v>
      </c>
      <c r="F2803" s="1151">
        <v>40038227</v>
      </c>
      <c r="G2803" s="759" t="s">
        <v>10850</v>
      </c>
      <c r="H2803" s="1021" t="s">
        <v>10851</v>
      </c>
      <c r="I2803" s="1021" t="s">
        <v>4274</v>
      </c>
      <c r="J2803" s="1150" t="s">
        <v>4274</v>
      </c>
      <c r="K2803" s="1152">
        <v>4</v>
      </c>
      <c r="L2803" s="1151">
        <v>12</v>
      </c>
      <c r="M2803" s="1164">
        <v>66000</v>
      </c>
      <c r="N2803" s="1151">
        <v>3</v>
      </c>
      <c r="O2803" s="1152">
        <v>6</v>
      </c>
      <c r="P2803" s="1180">
        <v>33000</v>
      </c>
    </row>
    <row r="2804" spans="1:16" ht="12.6" customHeight="1" x14ac:dyDescent="0.2">
      <c r="A2804" s="1179" t="s">
        <v>3972</v>
      </c>
      <c r="B2804" s="1149" t="s">
        <v>13070</v>
      </c>
      <c r="C2804" s="1149" t="s">
        <v>65</v>
      </c>
      <c r="D2804" s="1150" t="s">
        <v>10593</v>
      </c>
      <c r="E2804" s="1164">
        <v>9000</v>
      </c>
      <c r="F2804" s="1151">
        <v>40081397</v>
      </c>
      <c r="G2804" s="759" t="s">
        <v>10852</v>
      </c>
      <c r="H2804" s="1021" t="s">
        <v>4216</v>
      </c>
      <c r="I2804" s="1021" t="s">
        <v>10274</v>
      </c>
      <c r="J2804" s="1150" t="s">
        <v>4195</v>
      </c>
      <c r="K2804" s="1152">
        <v>1</v>
      </c>
      <c r="L2804" s="1151">
        <v>12</v>
      </c>
      <c r="M2804" s="1164">
        <v>108000</v>
      </c>
      <c r="N2804" s="1151">
        <v>3</v>
      </c>
      <c r="O2804" s="1152">
        <v>6</v>
      </c>
      <c r="P2804" s="1180">
        <v>54000</v>
      </c>
    </row>
    <row r="2805" spans="1:16" ht="12.6" customHeight="1" x14ac:dyDescent="0.2">
      <c r="A2805" s="1179" t="s">
        <v>3972</v>
      </c>
      <c r="B2805" s="1149" t="s">
        <v>13070</v>
      </c>
      <c r="C2805" s="1149" t="s">
        <v>65</v>
      </c>
      <c r="D2805" s="1150" t="s">
        <v>10769</v>
      </c>
      <c r="E2805" s="1164">
        <v>5000</v>
      </c>
      <c r="F2805" s="1151">
        <v>40100558</v>
      </c>
      <c r="G2805" s="759" t="s">
        <v>10853</v>
      </c>
      <c r="H2805" s="1021" t="s">
        <v>10683</v>
      </c>
      <c r="I2805" s="1021" t="s">
        <v>4932</v>
      </c>
      <c r="J2805" s="1150" t="s">
        <v>4195</v>
      </c>
      <c r="K2805" s="1152">
        <v>2</v>
      </c>
      <c r="L2805" s="1151">
        <v>12</v>
      </c>
      <c r="M2805" s="1164">
        <v>60000</v>
      </c>
      <c r="N2805" s="1151">
        <v>3</v>
      </c>
      <c r="O2805" s="1152">
        <v>6</v>
      </c>
      <c r="P2805" s="1180">
        <v>30000</v>
      </c>
    </row>
    <row r="2806" spans="1:16" ht="12.6" customHeight="1" x14ac:dyDescent="0.2">
      <c r="A2806" s="1179" t="s">
        <v>3972</v>
      </c>
      <c r="B2806" s="1149" t="s">
        <v>13070</v>
      </c>
      <c r="C2806" s="1149" t="s">
        <v>65</v>
      </c>
      <c r="D2806" s="1150" t="s">
        <v>10854</v>
      </c>
      <c r="E2806" s="1164">
        <v>7000</v>
      </c>
      <c r="F2806" s="1151">
        <v>40252453</v>
      </c>
      <c r="G2806" s="759" t="s">
        <v>10855</v>
      </c>
      <c r="H2806" s="1021" t="s">
        <v>4216</v>
      </c>
      <c r="I2806" s="1021" t="s">
        <v>10274</v>
      </c>
      <c r="J2806" s="1150" t="s">
        <v>4195</v>
      </c>
      <c r="K2806" s="1152">
        <v>1</v>
      </c>
      <c r="L2806" s="1151">
        <v>12</v>
      </c>
      <c r="M2806" s="1164">
        <v>84000</v>
      </c>
      <c r="N2806" s="1151">
        <v>3</v>
      </c>
      <c r="O2806" s="1152">
        <v>6</v>
      </c>
      <c r="P2806" s="1180">
        <v>42000</v>
      </c>
    </row>
    <row r="2807" spans="1:16" ht="12.6" customHeight="1" x14ac:dyDescent="0.2">
      <c r="A2807" s="1179" t="s">
        <v>3972</v>
      </c>
      <c r="B2807" s="1149" t="s">
        <v>13070</v>
      </c>
      <c r="C2807" s="1149" t="s">
        <v>65</v>
      </c>
      <c r="D2807" s="1150" t="s">
        <v>10734</v>
      </c>
      <c r="E2807" s="1164">
        <v>4500</v>
      </c>
      <c r="F2807" s="1151">
        <v>40293197</v>
      </c>
      <c r="G2807" s="759" t="s">
        <v>10856</v>
      </c>
      <c r="H2807" s="1021" t="s">
        <v>5386</v>
      </c>
      <c r="I2807" s="1021" t="s">
        <v>4274</v>
      </c>
      <c r="J2807" s="1150" t="s">
        <v>4274</v>
      </c>
      <c r="K2807" s="1152">
        <v>1</v>
      </c>
      <c r="L2807" s="1151">
        <v>12</v>
      </c>
      <c r="M2807" s="1164">
        <v>54000</v>
      </c>
      <c r="N2807" s="1151">
        <v>3</v>
      </c>
      <c r="O2807" s="1152">
        <v>6</v>
      </c>
      <c r="P2807" s="1180">
        <v>27000</v>
      </c>
    </row>
    <row r="2808" spans="1:16" ht="12.6" customHeight="1" x14ac:dyDescent="0.2">
      <c r="A2808" s="1179" t="s">
        <v>3972</v>
      </c>
      <c r="B2808" s="1149" t="s">
        <v>13070</v>
      </c>
      <c r="C2808" s="1149" t="s">
        <v>65</v>
      </c>
      <c r="D2808" s="1150" t="s">
        <v>10797</v>
      </c>
      <c r="E2808" s="1164">
        <v>5000</v>
      </c>
      <c r="F2808" s="1151">
        <v>40298415</v>
      </c>
      <c r="G2808" s="759" t="s">
        <v>10857</v>
      </c>
      <c r="H2808" s="1021" t="s">
        <v>9060</v>
      </c>
      <c r="I2808" s="1021" t="s">
        <v>4878</v>
      </c>
      <c r="J2808" s="1150" t="s">
        <v>4195</v>
      </c>
      <c r="K2808" s="1152">
        <v>4</v>
      </c>
      <c r="L2808" s="1151">
        <v>12</v>
      </c>
      <c r="M2808" s="1164">
        <v>60000</v>
      </c>
      <c r="N2808" s="1151">
        <v>3</v>
      </c>
      <c r="O2808" s="1152">
        <v>6</v>
      </c>
      <c r="P2808" s="1180">
        <v>30000</v>
      </c>
    </row>
    <row r="2809" spans="1:16" ht="12.6" customHeight="1" x14ac:dyDescent="0.2">
      <c r="A2809" s="1179" t="s">
        <v>3972</v>
      </c>
      <c r="B2809" s="1149" t="s">
        <v>13070</v>
      </c>
      <c r="C2809" s="1149" t="s">
        <v>65</v>
      </c>
      <c r="D2809" s="1150" t="s">
        <v>10858</v>
      </c>
      <c r="E2809" s="1164">
        <v>9000</v>
      </c>
      <c r="F2809" s="1151">
        <v>40311659</v>
      </c>
      <c r="G2809" s="759" t="s">
        <v>10859</v>
      </c>
      <c r="H2809" s="1021" t="s">
        <v>8772</v>
      </c>
      <c r="I2809" s="1021" t="s">
        <v>4932</v>
      </c>
      <c r="J2809" s="1150" t="s">
        <v>4195</v>
      </c>
      <c r="K2809" s="1152">
        <v>3</v>
      </c>
      <c r="L2809" s="1151">
        <v>12</v>
      </c>
      <c r="M2809" s="1164">
        <v>108000</v>
      </c>
      <c r="N2809" s="1151">
        <v>3</v>
      </c>
      <c r="O2809" s="1152">
        <v>6</v>
      </c>
      <c r="P2809" s="1180">
        <v>54000</v>
      </c>
    </row>
    <row r="2810" spans="1:16" ht="22.5" x14ac:dyDescent="0.2">
      <c r="A2810" s="1179" t="s">
        <v>3972</v>
      </c>
      <c r="B2810" s="1149" t="s">
        <v>13070</v>
      </c>
      <c r="C2810" s="1149" t="s">
        <v>65</v>
      </c>
      <c r="D2810" s="1150" t="s">
        <v>6438</v>
      </c>
      <c r="E2810" s="1164">
        <v>5500</v>
      </c>
      <c r="F2810" s="1151">
        <v>40393817</v>
      </c>
      <c r="G2810" s="759" t="s">
        <v>10860</v>
      </c>
      <c r="H2810" s="1021" t="s">
        <v>5233</v>
      </c>
      <c r="I2810" s="1021" t="s">
        <v>10478</v>
      </c>
      <c r="J2810" s="1150" t="s">
        <v>4195</v>
      </c>
      <c r="K2810" s="1152">
        <v>1</v>
      </c>
      <c r="L2810" s="1151">
        <v>12</v>
      </c>
      <c r="M2810" s="1164">
        <v>66000</v>
      </c>
      <c r="N2810" s="1151">
        <v>3</v>
      </c>
      <c r="O2810" s="1152">
        <v>6</v>
      </c>
      <c r="P2810" s="1180">
        <v>33000</v>
      </c>
    </row>
    <row r="2811" spans="1:16" ht="33.75" x14ac:dyDescent="0.2">
      <c r="A2811" s="1179" t="s">
        <v>3972</v>
      </c>
      <c r="B2811" s="1149" t="s">
        <v>13070</v>
      </c>
      <c r="C2811" s="1149" t="s">
        <v>65</v>
      </c>
      <c r="D2811" s="1150" t="s">
        <v>10861</v>
      </c>
      <c r="E2811" s="1164">
        <v>6000</v>
      </c>
      <c r="F2811" s="1151">
        <v>40411631</v>
      </c>
      <c r="G2811" s="759" t="s">
        <v>10862</v>
      </c>
      <c r="H2811" s="1021" t="s">
        <v>4628</v>
      </c>
      <c r="I2811" s="1021" t="s">
        <v>4213</v>
      </c>
      <c r="J2811" s="1150" t="s">
        <v>4628</v>
      </c>
      <c r="K2811" s="1152">
        <v>0</v>
      </c>
      <c r="L2811" s="1151">
        <v>2</v>
      </c>
      <c r="M2811" s="1164">
        <v>6000</v>
      </c>
      <c r="N2811" s="1151">
        <v>3</v>
      </c>
      <c r="O2811" s="1152">
        <v>6</v>
      </c>
      <c r="P2811" s="1180">
        <v>36000</v>
      </c>
    </row>
    <row r="2812" spans="1:16" ht="11.45" customHeight="1" x14ac:dyDescent="0.2">
      <c r="A2812" s="1179" t="s">
        <v>3972</v>
      </c>
      <c r="B2812" s="1149" t="s">
        <v>13070</v>
      </c>
      <c r="C2812" s="1149" t="s">
        <v>65</v>
      </c>
      <c r="D2812" s="1150" t="s">
        <v>10863</v>
      </c>
      <c r="E2812" s="1164">
        <v>5500</v>
      </c>
      <c r="F2812" s="1151">
        <v>40412947</v>
      </c>
      <c r="G2812" s="759" t="s">
        <v>10864</v>
      </c>
      <c r="H2812" s="1021" t="s">
        <v>4315</v>
      </c>
      <c r="I2812" s="1021" t="s">
        <v>4213</v>
      </c>
      <c r="J2812" s="1150" t="s">
        <v>4315</v>
      </c>
      <c r="K2812" s="1152">
        <v>0</v>
      </c>
      <c r="L2812" s="1151">
        <v>2</v>
      </c>
      <c r="M2812" s="1164">
        <v>5500</v>
      </c>
      <c r="N2812" s="1151">
        <v>3</v>
      </c>
      <c r="O2812" s="1152">
        <v>6</v>
      </c>
      <c r="P2812" s="1180">
        <v>30433.33</v>
      </c>
    </row>
    <row r="2813" spans="1:16" ht="11.45" customHeight="1" x14ac:dyDescent="0.2">
      <c r="A2813" s="1179" t="s">
        <v>3972</v>
      </c>
      <c r="B2813" s="1149" t="s">
        <v>13070</v>
      </c>
      <c r="C2813" s="1149" t="s">
        <v>65</v>
      </c>
      <c r="D2813" s="1150" t="s">
        <v>10717</v>
      </c>
      <c r="E2813" s="1164">
        <v>5850</v>
      </c>
      <c r="F2813" s="1151">
        <v>40420827</v>
      </c>
      <c r="G2813" s="759" t="s">
        <v>10865</v>
      </c>
      <c r="H2813" s="1021" t="s">
        <v>4838</v>
      </c>
      <c r="I2813" s="1021" t="s">
        <v>4213</v>
      </c>
      <c r="J2813" s="1150" t="s">
        <v>4195</v>
      </c>
      <c r="K2813" s="1152"/>
      <c r="L2813" s="1151"/>
      <c r="M2813" s="1164"/>
      <c r="N2813" s="1151">
        <v>1</v>
      </c>
      <c r="O2813" s="1152">
        <v>1</v>
      </c>
      <c r="P2813" s="1180">
        <v>5850</v>
      </c>
    </row>
    <row r="2814" spans="1:16" ht="11.45" customHeight="1" x14ac:dyDescent="0.2">
      <c r="A2814" s="1179" t="s">
        <v>3972</v>
      </c>
      <c r="B2814" s="1149" t="s">
        <v>13070</v>
      </c>
      <c r="C2814" s="1149" t="s">
        <v>65</v>
      </c>
      <c r="D2814" s="1150" t="s">
        <v>10866</v>
      </c>
      <c r="E2814" s="1164">
        <v>3500</v>
      </c>
      <c r="F2814" s="1151">
        <v>40446101</v>
      </c>
      <c r="G2814" s="759" t="s">
        <v>10867</v>
      </c>
      <c r="H2814" s="1021" t="s">
        <v>10868</v>
      </c>
      <c r="I2814" s="1021" t="s">
        <v>7233</v>
      </c>
      <c r="J2814" s="1150" t="s">
        <v>10467</v>
      </c>
      <c r="K2814" s="1152">
        <v>4</v>
      </c>
      <c r="L2814" s="1151">
        <v>12</v>
      </c>
      <c r="M2814" s="1164">
        <v>42000</v>
      </c>
      <c r="N2814" s="1151">
        <v>3</v>
      </c>
      <c r="O2814" s="1152">
        <v>6</v>
      </c>
      <c r="P2814" s="1180">
        <v>21000</v>
      </c>
    </row>
    <row r="2815" spans="1:16" ht="22.5" x14ac:dyDescent="0.2">
      <c r="A2815" s="1179" t="s">
        <v>3972</v>
      </c>
      <c r="B2815" s="1149" t="s">
        <v>13070</v>
      </c>
      <c r="C2815" s="1149" t="s">
        <v>65</v>
      </c>
      <c r="D2815" s="1150" t="s">
        <v>10869</v>
      </c>
      <c r="E2815" s="1164">
        <v>5500</v>
      </c>
      <c r="F2815" s="1151">
        <v>40450322</v>
      </c>
      <c r="G2815" s="759" t="s">
        <v>10870</v>
      </c>
      <c r="H2815" s="1021" t="s">
        <v>5233</v>
      </c>
      <c r="I2815" s="1021" t="s">
        <v>4213</v>
      </c>
      <c r="J2815" s="1150" t="s">
        <v>5233</v>
      </c>
      <c r="K2815" s="1152">
        <v>0</v>
      </c>
      <c r="L2815" s="1151">
        <v>2</v>
      </c>
      <c r="M2815" s="1164">
        <v>5500</v>
      </c>
      <c r="N2815" s="1151">
        <v>3</v>
      </c>
      <c r="O2815" s="1152">
        <v>6</v>
      </c>
      <c r="P2815" s="1180">
        <v>33000</v>
      </c>
    </row>
    <row r="2816" spans="1:16" ht="11.45" customHeight="1" x14ac:dyDescent="0.2">
      <c r="A2816" s="1179" t="s">
        <v>3972</v>
      </c>
      <c r="B2816" s="1149" t="s">
        <v>13070</v>
      </c>
      <c r="C2816" s="1149" t="s">
        <v>65</v>
      </c>
      <c r="D2816" s="1150" t="s">
        <v>10771</v>
      </c>
      <c r="E2816" s="1164">
        <v>6000</v>
      </c>
      <c r="F2816" s="1151">
        <v>40464467</v>
      </c>
      <c r="G2816" s="759" t="s">
        <v>10871</v>
      </c>
      <c r="H2816" s="1021" t="s">
        <v>10872</v>
      </c>
      <c r="I2816" s="1021" t="s">
        <v>4932</v>
      </c>
      <c r="J2816" s="1150" t="s">
        <v>4195</v>
      </c>
      <c r="K2816" s="1152">
        <v>4</v>
      </c>
      <c r="L2816" s="1151">
        <v>12</v>
      </c>
      <c r="M2816" s="1164">
        <v>72000</v>
      </c>
      <c r="N2816" s="1151">
        <v>3</v>
      </c>
      <c r="O2816" s="1152">
        <v>6</v>
      </c>
      <c r="P2816" s="1180">
        <v>36000</v>
      </c>
    </row>
    <row r="2817" spans="1:16" ht="22.5" x14ac:dyDescent="0.2">
      <c r="A2817" s="1179" t="s">
        <v>3972</v>
      </c>
      <c r="B2817" s="1149" t="s">
        <v>13070</v>
      </c>
      <c r="C2817" s="1149" t="s">
        <v>65</v>
      </c>
      <c r="D2817" s="1150" t="s">
        <v>10873</v>
      </c>
      <c r="E2817" s="1164">
        <v>3500</v>
      </c>
      <c r="F2817" s="1151">
        <v>40466872</v>
      </c>
      <c r="G2817" s="759" t="s">
        <v>10874</v>
      </c>
      <c r="H2817" s="1021" t="s">
        <v>10875</v>
      </c>
      <c r="I2817" s="1021" t="s">
        <v>7233</v>
      </c>
      <c r="J2817" s="1150" t="s">
        <v>10467</v>
      </c>
      <c r="K2817" s="1152">
        <v>4</v>
      </c>
      <c r="L2817" s="1151">
        <v>8</v>
      </c>
      <c r="M2817" s="1164">
        <v>24500</v>
      </c>
      <c r="N2817" s="1151"/>
      <c r="O2817" s="1152"/>
      <c r="P2817" s="1180"/>
    </row>
    <row r="2818" spans="1:16" ht="12" customHeight="1" x14ac:dyDescent="0.2">
      <c r="A2818" s="1179" t="s">
        <v>3972</v>
      </c>
      <c r="B2818" s="1149" t="s">
        <v>13070</v>
      </c>
      <c r="C2818" s="1149" t="s">
        <v>65</v>
      </c>
      <c r="D2818" s="1150" t="s">
        <v>10544</v>
      </c>
      <c r="E2818" s="1164">
        <v>3000</v>
      </c>
      <c r="F2818" s="1151">
        <v>40502427</v>
      </c>
      <c r="G2818" s="759" t="s">
        <v>10876</v>
      </c>
      <c r="H2818" s="1021" t="s">
        <v>4243</v>
      </c>
      <c r="I2818" s="1021" t="s">
        <v>4243</v>
      </c>
      <c r="J2818" s="1150" t="s">
        <v>4195</v>
      </c>
      <c r="K2818" s="1152">
        <v>1</v>
      </c>
      <c r="L2818" s="1151">
        <v>12</v>
      </c>
      <c r="M2818" s="1164">
        <v>36000</v>
      </c>
      <c r="N2818" s="1151">
        <v>3</v>
      </c>
      <c r="O2818" s="1152">
        <v>6</v>
      </c>
      <c r="P2818" s="1180">
        <v>12300</v>
      </c>
    </row>
    <row r="2819" spans="1:16" ht="12" customHeight="1" x14ac:dyDescent="0.2">
      <c r="A2819" s="1179" t="s">
        <v>3972</v>
      </c>
      <c r="B2819" s="1149" t="s">
        <v>13070</v>
      </c>
      <c r="C2819" s="1149" t="s">
        <v>65</v>
      </c>
      <c r="D2819" s="1150" t="s">
        <v>10542</v>
      </c>
      <c r="E2819" s="1164">
        <v>6000</v>
      </c>
      <c r="F2819" s="1151">
        <v>40547937</v>
      </c>
      <c r="G2819" s="759" t="s">
        <v>10877</v>
      </c>
      <c r="H2819" s="1021" t="s">
        <v>4268</v>
      </c>
      <c r="I2819" s="1021" t="s">
        <v>10478</v>
      </c>
      <c r="J2819" s="1150" t="s">
        <v>4195</v>
      </c>
      <c r="K2819" s="1152">
        <v>4</v>
      </c>
      <c r="L2819" s="1151">
        <v>12</v>
      </c>
      <c r="M2819" s="1164">
        <v>72000</v>
      </c>
      <c r="N2819" s="1151">
        <v>3</v>
      </c>
      <c r="O2819" s="1152">
        <v>6</v>
      </c>
      <c r="P2819" s="1180">
        <v>36000</v>
      </c>
    </row>
    <row r="2820" spans="1:16" ht="12" customHeight="1" x14ac:dyDescent="0.2">
      <c r="A2820" s="1179" t="s">
        <v>3972</v>
      </c>
      <c r="B2820" s="1149" t="s">
        <v>13070</v>
      </c>
      <c r="C2820" s="1149" t="s">
        <v>65</v>
      </c>
      <c r="D2820" s="1150" t="s">
        <v>10878</v>
      </c>
      <c r="E2820" s="1164">
        <v>7000</v>
      </c>
      <c r="F2820" s="1151">
        <v>40639025</v>
      </c>
      <c r="G2820" s="759" t="s">
        <v>10879</v>
      </c>
      <c r="H2820" s="1021" t="s">
        <v>10880</v>
      </c>
      <c r="I2820" s="1021" t="s">
        <v>4213</v>
      </c>
      <c r="J2820" s="1150" t="s">
        <v>10880</v>
      </c>
      <c r="K2820" s="1152">
        <v>0</v>
      </c>
      <c r="L2820" s="1151">
        <v>1</v>
      </c>
      <c r="M2820" s="1164">
        <v>5366.67</v>
      </c>
      <c r="N2820" s="1151">
        <v>3</v>
      </c>
      <c r="O2820" s="1152">
        <v>6</v>
      </c>
      <c r="P2820" s="1180">
        <v>42000</v>
      </c>
    </row>
    <row r="2821" spans="1:16" ht="22.5" x14ac:dyDescent="0.2">
      <c r="A2821" s="1179" t="s">
        <v>3972</v>
      </c>
      <c r="B2821" s="1149" t="s">
        <v>13070</v>
      </c>
      <c r="C2821" s="1149" t="s">
        <v>65</v>
      </c>
      <c r="D2821" s="1150" t="s">
        <v>10881</v>
      </c>
      <c r="E2821" s="1164">
        <v>4500</v>
      </c>
      <c r="F2821" s="1151">
        <v>40673321</v>
      </c>
      <c r="G2821" s="759" t="s">
        <v>10882</v>
      </c>
      <c r="H2821" s="1021" t="s">
        <v>5233</v>
      </c>
      <c r="I2821" s="1021" t="s">
        <v>10478</v>
      </c>
      <c r="J2821" s="1150" t="s">
        <v>4195</v>
      </c>
      <c r="K2821" s="1152">
        <v>4</v>
      </c>
      <c r="L2821" s="1151">
        <v>12</v>
      </c>
      <c r="M2821" s="1164">
        <v>54000</v>
      </c>
      <c r="N2821" s="1151">
        <v>3</v>
      </c>
      <c r="O2821" s="1152">
        <v>6</v>
      </c>
      <c r="P2821" s="1180">
        <v>27000</v>
      </c>
    </row>
    <row r="2822" spans="1:16" ht="22.5" x14ac:dyDescent="0.2">
      <c r="A2822" s="1179" t="s">
        <v>3972</v>
      </c>
      <c r="B2822" s="1149" t="s">
        <v>13070</v>
      </c>
      <c r="C2822" s="1149" t="s">
        <v>65</v>
      </c>
      <c r="D2822" s="1150" t="s">
        <v>10883</v>
      </c>
      <c r="E2822" s="1164">
        <v>5500</v>
      </c>
      <c r="F2822" s="1151">
        <v>40674628</v>
      </c>
      <c r="G2822" s="759" t="s">
        <v>10884</v>
      </c>
      <c r="H2822" s="1021" t="s">
        <v>4226</v>
      </c>
      <c r="I2822" s="1021" t="s">
        <v>4213</v>
      </c>
      <c r="J2822" s="1150" t="s">
        <v>4226</v>
      </c>
      <c r="K2822" s="1152">
        <v>0</v>
      </c>
      <c r="L2822" s="1151">
        <v>2</v>
      </c>
      <c r="M2822" s="1164">
        <v>5500</v>
      </c>
      <c r="N2822" s="1151">
        <v>3</v>
      </c>
      <c r="O2822" s="1152">
        <v>6</v>
      </c>
      <c r="P2822" s="1180">
        <v>33000</v>
      </c>
    </row>
    <row r="2823" spans="1:16" ht="12" customHeight="1" x14ac:dyDescent="0.2">
      <c r="A2823" s="1179" t="s">
        <v>3972</v>
      </c>
      <c r="B2823" s="1149" t="s">
        <v>13070</v>
      </c>
      <c r="C2823" s="1149" t="s">
        <v>65</v>
      </c>
      <c r="D2823" s="1150" t="s">
        <v>10885</v>
      </c>
      <c r="E2823" s="1164">
        <v>5000</v>
      </c>
      <c r="F2823" s="1151">
        <v>40677370</v>
      </c>
      <c r="G2823" s="759" t="s">
        <v>10886</v>
      </c>
      <c r="H2823" s="1021" t="s">
        <v>4878</v>
      </c>
      <c r="I2823" s="1021" t="s">
        <v>4932</v>
      </c>
      <c r="J2823" s="1150" t="s">
        <v>4195</v>
      </c>
      <c r="K2823" s="1152">
        <v>4</v>
      </c>
      <c r="L2823" s="1151">
        <v>12</v>
      </c>
      <c r="M2823" s="1164">
        <v>60000</v>
      </c>
      <c r="N2823" s="1151">
        <v>3</v>
      </c>
      <c r="O2823" s="1152">
        <v>6</v>
      </c>
      <c r="P2823" s="1180">
        <v>30000</v>
      </c>
    </row>
    <row r="2824" spans="1:16" ht="12" customHeight="1" x14ac:dyDescent="0.2">
      <c r="A2824" s="1179" t="s">
        <v>3972</v>
      </c>
      <c r="B2824" s="1149" t="s">
        <v>13070</v>
      </c>
      <c r="C2824" s="1149" t="s">
        <v>65</v>
      </c>
      <c r="D2824" s="1150" t="s">
        <v>10887</v>
      </c>
      <c r="E2824" s="1164">
        <v>10000</v>
      </c>
      <c r="F2824" s="1151">
        <v>40726934</v>
      </c>
      <c r="G2824" s="759" t="s">
        <v>10888</v>
      </c>
      <c r="H2824" s="1021" t="s">
        <v>4349</v>
      </c>
      <c r="I2824" s="1021" t="s">
        <v>4932</v>
      </c>
      <c r="J2824" s="1150" t="s">
        <v>4195</v>
      </c>
      <c r="K2824" s="1152">
        <v>3</v>
      </c>
      <c r="L2824" s="1151">
        <v>2</v>
      </c>
      <c r="M2824" s="1164">
        <v>10000</v>
      </c>
      <c r="N2824" s="1151"/>
      <c r="O2824" s="1152"/>
      <c r="P2824" s="1180"/>
    </row>
    <row r="2825" spans="1:16" ht="12" customHeight="1" x14ac:dyDescent="0.2">
      <c r="A2825" s="1179" t="s">
        <v>3972</v>
      </c>
      <c r="B2825" s="1149" t="s">
        <v>13070</v>
      </c>
      <c r="C2825" s="1149" t="s">
        <v>65</v>
      </c>
      <c r="D2825" s="1150" t="s">
        <v>6122</v>
      </c>
      <c r="E2825" s="1164">
        <v>4500</v>
      </c>
      <c r="F2825" s="1151">
        <v>40752678</v>
      </c>
      <c r="G2825" s="759" t="s">
        <v>10889</v>
      </c>
      <c r="H2825" s="1021" t="s">
        <v>10890</v>
      </c>
      <c r="I2825" s="1021" t="s">
        <v>4932</v>
      </c>
      <c r="J2825" s="1150" t="s">
        <v>4195</v>
      </c>
      <c r="K2825" s="1152">
        <v>4</v>
      </c>
      <c r="L2825" s="1151">
        <v>7</v>
      </c>
      <c r="M2825" s="1164">
        <v>27000</v>
      </c>
      <c r="N2825" s="1151"/>
      <c r="O2825" s="1152"/>
      <c r="P2825" s="1180"/>
    </row>
    <row r="2826" spans="1:16" ht="12" customHeight="1" x14ac:dyDescent="0.2">
      <c r="A2826" s="1179" t="s">
        <v>3972</v>
      </c>
      <c r="B2826" s="1149" t="s">
        <v>13070</v>
      </c>
      <c r="C2826" s="1149" t="s">
        <v>65</v>
      </c>
      <c r="D2826" s="1150" t="s">
        <v>10891</v>
      </c>
      <c r="E2826" s="1164">
        <v>10000</v>
      </c>
      <c r="F2826" s="1151">
        <v>40787282</v>
      </c>
      <c r="G2826" s="759" t="s">
        <v>10892</v>
      </c>
      <c r="H2826" s="1021" t="s">
        <v>10592</v>
      </c>
      <c r="I2826" s="1021" t="s">
        <v>4213</v>
      </c>
      <c r="J2826" s="1150" t="s">
        <v>10592</v>
      </c>
      <c r="K2826" s="1152">
        <v>0</v>
      </c>
      <c r="L2826" s="1151">
        <v>5</v>
      </c>
      <c r="M2826" s="1164">
        <v>40000</v>
      </c>
      <c r="N2826" s="1151">
        <v>3</v>
      </c>
      <c r="O2826" s="1152">
        <v>6</v>
      </c>
      <c r="P2826" s="1180">
        <v>60000</v>
      </c>
    </row>
    <row r="2827" spans="1:16" ht="22.5" x14ac:dyDescent="0.2">
      <c r="A2827" s="1179" t="s">
        <v>3972</v>
      </c>
      <c r="B2827" s="1149" t="s">
        <v>13070</v>
      </c>
      <c r="C2827" s="1149" t="s">
        <v>65</v>
      </c>
      <c r="D2827" s="1150" t="s">
        <v>10893</v>
      </c>
      <c r="E2827" s="1164">
        <v>7000</v>
      </c>
      <c r="F2827" s="1151">
        <v>40793035</v>
      </c>
      <c r="G2827" s="759" t="s">
        <v>10894</v>
      </c>
      <c r="H2827" s="1021" t="s">
        <v>10895</v>
      </c>
      <c r="I2827" s="1021" t="s">
        <v>4274</v>
      </c>
      <c r="J2827" s="1150" t="s">
        <v>4274</v>
      </c>
      <c r="K2827" s="1152">
        <v>2</v>
      </c>
      <c r="L2827" s="1151">
        <v>12</v>
      </c>
      <c r="M2827" s="1164">
        <v>84500</v>
      </c>
      <c r="N2827" s="1151">
        <v>7</v>
      </c>
      <c r="O2827" s="1152">
        <v>7</v>
      </c>
      <c r="P2827" s="1180">
        <v>45000</v>
      </c>
    </row>
    <row r="2828" spans="1:16" ht="12.6" customHeight="1" x14ac:dyDescent="0.2">
      <c r="A2828" s="1179" t="s">
        <v>3972</v>
      </c>
      <c r="B2828" s="1149" t="s">
        <v>13070</v>
      </c>
      <c r="C2828" s="1149" t="s">
        <v>65</v>
      </c>
      <c r="D2828" s="1150" t="s">
        <v>10734</v>
      </c>
      <c r="E2828" s="1164">
        <v>4500</v>
      </c>
      <c r="F2828" s="1151">
        <v>40802927</v>
      </c>
      <c r="G2828" s="759" t="s">
        <v>10896</v>
      </c>
      <c r="H2828" s="1021" t="s">
        <v>10219</v>
      </c>
      <c r="I2828" s="1021" t="s">
        <v>10478</v>
      </c>
      <c r="J2828" s="1150" t="s">
        <v>4195</v>
      </c>
      <c r="K2828" s="1152">
        <v>4</v>
      </c>
      <c r="L2828" s="1151">
        <v>11</v>
      </c>
      <c r="M2828" s="1164">
        <v>45000</v>
      </c>
      <c r="N2828" s="1151"/>
      <c r="O2828" s="1152"/>
      <c r="P2828" s="1180"/>
    </row>
    <row r="2829" spans="1:16" ht="12.6" customHeight="1" x14ac:dyDescent="0.2">
      <c r="A2829" s="1179" t="s">
        <v>3972</v>
      </c>
      <c r="B2829" s="1149" t="s">
        <v>13070</v>
      </c>
      <c r="C2829" s="1149" t="s">
        <v>65</v>
      </c>
      <c r="D2829" s="1150" t="s">
        <v>10897</v>
      </c>
      <c r="E2829" s="1164">
        <v>12000</v>
      </c>
      <c r="F2829" s="1151">
        <v>40809407</v>
      </c>
      <c r="G2829" s="759" t="s">
        <v>10898</v>
      </c>
      <c r="H2829" s="1021" t="s">
        <v>10899</v>
      </c>
      <c r="I2829" s="1021" t="s">
        <v>8544</v>
      </c>
      <c r="J2829" s="1150" t="s">
        <v>4195</v>
      </c>
      <c r="K2829" s="1152">
        <v>1</v>
      </c>
      <c r="L2829" s="1151">
        <v>12</v>
      </c>
      <c r="M2829" s="1164">
        <v>144000</v>
      </c>
      <c r="N2829" s="1151">
        <v>3</v>
      </c>
      <c r="O2829" s="1152">
        <v>6</v>
      </c>
      <c r="P2829" s="1180">
        <v>67200</v>
      </c>
    </row>
    <row r="2830" spans="1:16" ht="22.5" x14ac:dyDescent="0.2">
      <c r="A2830" s="1179" t="s">
        <v>3972</v>
      </c>
      <c r="B2830" s="1149" t="s">
        <v>13070</v>
      </c>
      <c r="C2830" s="1149" t="s">
        <v>65</v>
      </c>
      <c r="D2830" s="1150" t="s">
        <v>10900</v>
      </c>
      <c r="E2830" s="1164">
        <v>6000</v>
      </c>
      <c r="F2830" s="1151">
        <v>40813113</v>
      </c>
      <c r="G2830" s="759" t="s">
        <v>10901</v>
      </c>
      <c r="H2830" s="1021" t="s">
        <v>4381</v>
      </c>
      <c r="I2830" s="1021" t="s">
        <v>4932</v>
      </c>
      <c r="J2830" s="1150" t="s">
        <v>4195</v>
      </c>
      <c r="K2830" s="1152">
        <v>4</v>
      </c>
      <c r="L2830" s="1151">
        <v>12</v>
      </c>
      <c r="M2830" s="1164">
        <v>72000</v>
      </c>
      <c r="N2830" s="1151">
        <v>3</v>
      </c>
      <c r="O2830" s="1152">
        <v>6</v>
      </c>
      <c r="P2830" s="1180">
        <v>36000</v>
      </c>
    </row>
    <row r="2831" spans="1:16" ht="22.5" x14ac:dyDescent="0.2">
      <c r="A2831" s="1179" t="s">
        <v>3972</v>
      </c>
      <c r="B2831" s="1149" t="s">
        <v>13070</v>
      </c>
      <c r="C2831" s="1149" t="s">
        <v>65</v>
      </c>
      <c r="D2831" s="1150" t="s">
        <v>10734</v>
      </c>
      <c r="E2831" s="1164">
        <v>4500</v>
      </c>
      <c r="F2831" s="1151">
        <v>40857871</v>
      </c>
      <c r="G2831" s="759" t="s">
        <v>10902</v>
      </c>
      <c r="H2831" s="1021" t="s">
        <v>10219</v>
      </c>
      <c r="I2831" s="1021" t="s">
        <v>10478</v>
      </c>
      <c r="J2831" s="1150" t="s">
        <v>4195</v>
      </c>
      <c r="K2831" s="1152">
        <v>4</v>
      </c>
      <c r="L2831" s="1151">
        <v>14</v>
      </c>
      <c r="M2831" s="1164">
        <v>60275</v>
      </c>
      <c r="N2831" s="1151"/>
      <c r="O2831" s="1152"/>
      <c r="P2831" s="1180"/>
    </row>
    <row r="2832" spans="1:16" ht="22.5" x14ac:dyDescent="0.2">
      <c r="A2832" s="1179" t="s">
        <v>3972</v>
      </c>
      <c r="B2832" s="1149" t="s">
        <v>13070</v>
      </c>
      <c r="C2832" s="1149" t="s">
        <v>65</v>
      </c>
      <c r="D2832" s="1150" t="s">
        <v>10479</v>
      </c>
      <c r="E2832" s="1164">
        <v>3000</v>
      </c>
      <c r="F2832" s="1151">
        <v>40858013</v>
      </c>
      <c r="G2832" s="759" t="s">
        <v>10903</v>
      </c>
      <c r="H2832" s="1021" t="s">
        <v>10904</v>
      </c>
      <c r="I2832" s="1021" t="s">
        <v>4274</v>
      </c>
      <c r="J2832" s="1150" t="s">
        <v>4274</v>
      </c>
      <c r="K2832" s="1152">
        <v>1</v>
      </c>
      <c r="L2832" s="1151">
        <v>12</v>
      </c>
      <c r="M2832" s="1164">
        <v>36000</v>
      </c>
      <c r="N2832" s="1151">
        <v>3</v>
      </c>
      <c r="O2832" s="1152">
        <v>6</v>
      </c>
      <c r="P2832" s="1180">
        <v>18000</v>
      </c>
    </row>
    <row r="2833" spans="1:16" ht="22.5" x14ac:dyDescent="0.2">
      <c r="A2833" s="1179" t="s">
        <v>3972</v>
      </c>
      <c r="B2833" s="1149" t="s">
        <v>13070</v>
      </c>
      <c r="C2833" s="1149" t="s">
        <v>65</v>
      </c>
      <c r="D2833" s="1150" t="s">
        <v>6438</v>
      </c>
      <c r="E2833" s="1164">
        <v>3000</v>
      </c>
      <c r="F2833" s="1151">
        <v>40862010</v>
      </c>
      <c r="G2833" s="759" t="s">
        <v>10905</v>
      </c>
      <c r="H2833" s="1021" t="s">
        <v>4535</v>
      </c>
      <c r="I2833" s="1021" t="s">
        <v>10478</v>
      </c>
      <c r="J2833" s="1150" t="s">
        <v>4195</v>
      </c>
      <c r="K2833" s="1152">
        <v>4</v>
      </c>
      <c r="L2833" s="1151">
        <v>12</v>
      </c>
      <c r="M2833" s="1164">
        <v>36000</v>
      </c>
      <c r="N2833" s="1151">
        <v>3</v>
      </c>
      <c r="O2833" s="1152">
        <v>6</v>
      </c>
      <c r="P2833" s="1180">
        <v>18000</v>
      </c>
    </row>
    <row r="2834" spans="1:16" x14ac:dyDescent="0.2">
      <c r="A2834" s="1179" t="s">
        <v>3972</v>
      </c>
      <c r="B2834" s="1149" t="s">
        <v>13070</v>
      </c>
      <c r="C2834" s="1149" t="s">
        <v>65</v>
      </c>
      <c r="D2834" s="1150" t="s">
        <v>10906</v>
      </c>
      <c r="E2834" s="1164">
        <v>8500</v>
      </c>
      <c r="F2834" s="1151">
        <v>40874899</v>
      </c>
      <c r="G2834" s="759" t="s">
        <v>10907</v>
      </c>
      <c r="H2834" s="1021" t="s">
        <v>4235</v>
      </c>
      <c r="I2834" s="1021" t="s">
        <v>4235</v>
      </c>
      <c r="J2834" s="1150" t="s">
        <v>4195</v>
      </c>
      <c r="K2834" s="1152">
        <v>2</v>
      </c>
      <c r="L2834" s="1151">
        <v>7</v>
      </c>
      <c r="M2834" s="1164">
        <v>42500</v>
      </c>
      <c r="N2834" s="1151"/>
      <c r="O2834" s="1152"/>
      <c r="P2834" s="1180"/>
    </row>
    <row r="2835" spans="1:16" ht="33.75" x14ac:dyDescent="0.2">
      <c r="A2835" s="1179" t="s">
        <v>3972</v>
      </c>
      <c r="B2835" s="1149" t="s">
        <v>13070</v>
      </c>
      <c r="C2835" s="1149" t="s">
        <v>65</v>
      </c>
      <c r="D2835" s="1150" t="s">
        <v>10651</v>
      </c>
      <c r="E2835" s="1164">
        <v>2500</v>
      </c>
      <c r="F2835" s="1151">
        <v>40936990</v>
      </c>
      <c r="G2835" s="759" t="s">
        <v>10908</v>
      </c>
      <c r="H2835" s="1021" t="s">
        <v>10909</v>
      </c>
      <c r="I2835" s="1021" t="s">
        <v>10478</v>
      </c>
      <c r="J2835" s="1150" t="s">
        <v>4195</v>
      </c>
      <c r="K2835" s="1152">
        <v>2</v>
      </c>
      <c r="L2835" s="1151">
        <v>12</v>
      </c>
      <c r="M2835" s="1164">
        <v>30000</v>
      </c>
      <c r="N2835" s="1151">
        <v>3</v>
      </c>
      <c r="O2835" s="1152">
        <v>6</v>
      </c>
      <c r="P2835" s="1180">
        <v>15000</v>
      </c>
    </row>
    <row r="2836" spans="1:16" x14ac:dyDescent="0.2">
      <c r="A2836" s="1179" t="s">
        <v>3972</v>
      </c>
      <c r="B2836" s="1149" t="s">
        <v>13070</v>
      </c>
      <c r="C2836" s="1149" t="s">
        <v>65</v>
      </c>
      <c r="D2836" s="1150" t="s">
        <v>10491</v>
      </c>
      <c r="E2836" s="1164">
        <v>2600</v>
      </c>
      <c r="F2836" s="1151">
        <v>40937274</v>
      </c>
      <c r="G2836" s="759" t="s">
        <v>10910</v>
      </c>
      <c r="H2836" s="1021" t="s">
        <v>4358</v>
      </c>
      <c r="I2836" s="1021" t="s">
        <v>7233</v>
      </c>
      <c r="J2836" s="1150" t="s">
        <v>10467</v>
      </c>
      <c r="K2836" s="1152">
        <v>1</v>
      </c>
      <c r="L2836" s="1151">
        <v>12</v>
      </c>
      <c r="M2836" s="1164">
        <v>31200</v>
      </c>
      <c r="N2836" s="1151">
        <v>3</v>
      </c>
      <c r="O2836" s="1152">
        <v>6</v>
      </c>
      <c r="P2836" s="1180">
        <v>15600</v>
      </c>
    </row>
    <row r="2837" spans="1:16" ht="22.5" x14ac:dyDescent="0.2">
      <c r="A2837" s="1179" t="s">
        <v>3972</v>
      </c>
      <c r="B2837" s="1149" t="s">
        <v>13070</v>
      </c>
      <c r="C2837" s="1149" t="s">
        <v>65</v>
      </c>
      <c r="D2837" s="1150" t="s">
        <v>6441</v>
      </c>
      <c r="E2837" s="1164">
        <v>2000</v>
      </c>
      <c r="F2837" s="1151">
        <v>40975509</v>
      </c>
      <c r="G2837" s="759" t="s">
        <v>10911</v>
      </c>
      <c r="H2837" s="1021" t="s">
        <v>10680</v>
      </c>
      <c r="I2837" s="1021" t="s">
        <v>10680</v>
      </c>
      <c r="J2837" s="1150" t="s">
        <v>4195</v>
      </c>
      <c r="K2837" s="1152">
        <v>4</v>
      </c>
      <c r="L2837" s="1151">
        <v>12</v>
      </c>
      <c r="M2837" s="1164">
        <v>24000</v>
      </c>
      <c r="N2837" s="1151">
        <v>3</v>
      </c>
      <c r="O2837" s="1152">
        <v>6</v>
      </c>
      <c r="P2837" s="1180">
        <v>12000</v>
      </c>
    </row>
    <row r="2838" spans="1:16" x14ac:dyDescent="0.2">
      <c r="A2838" s="1179" t="s">
        <v>3972</v>
      </c>
      <c r="B2838" s="1149" t="s">
        <v>13070</v>
      </c>
      <c r="C2838" s="1149" t="s">
        <v>65</v>
      </c>
      <c r="D2838" s="1150" t="s">
        <v>10912</v>
      </c>
      <c r="E2838" s="1164">
        <v>6000</v>
      </c>
      <c r="F2838" s="1151">
        <v>40989319</v>
      </c>
      <c r="G2838" s="759" t="s">
        <v>10913</v>
      </c>
      <c r="H2838" s="1021" t="s">
        <v>5386</v>
      </c>
      <c r="I2838" s="1021" t="s">
        <v>4274</v>
      </c>
      <c r="J2838" s="1150" t="s">
        <v>4274</v>
      </c>
      <c r="K2838" s="1152">
        <v>2</v>
      </c>
      <c r="L2838" s="1151">
        <v>12</v>
      </c>
      <c r="M2838" s="1164">
        <v>64900</v>
      </c>
      <c r="N2838" s="1151"/>
      <c r="O2838" s="1152"/>
      <c r="P2838" s="1180"/>
    </row>
    <row r="2839" spans="1:16" x14ac:dyDescent="0.2">
      <c r="A2839" s="1179" t="s">
        <v>3972</v>
      </c>
      <c r="B2839" s="1149" t="s">
        <v>13070</v>
      </c>
      <c r="C2839" s="1149" t="s">
        <v>65</v>
      </c>
      <c r="D2839" s="1150" t="s">
        <v>10538</v>
      </c>
      <c r="E2839" s="1164">
        <v>4500</v>
      </c>
      <c r="F2839" s="1151">
        <v>41011398</v>
      </c>
      <c r="G2839" s="759" t="s">
        <v>10914</v>
      </c>
      <c r="H2839" s="1021" t="s">
        <v>10274</v>
      </c>
      <c r="I2839" s="1021" t="s">
        <v>10274</v>
      </c>
      <c r="J2839" s="1150" t="s">
        <v>4195</v>
      </c>
      <c r="K2839" s="1152">
        <v>3</v>
      </c>
      <c r="L2839" s="1151">
        <v>12</v>
      </c>
      <c r="M2839" s="1164">
        <v>54000</v>
      </c>
      <c r="N2839" s="1151">
        <v>3</v>
      </c>
      <c r="O2839" s="1152">
        <v>6</v>
      </c>
      <c r="P2839" s="1180">
        <v>27000</v>
      </c>
    </row>
    <row r="2840" spans="1:16" ht="22.5" x14ac:dyDescent="0.2">
      <c r="A2840" s="1179" t="s">
        <v>3972</v>
      </c>
      <c r="B2840" s="1149" t="s">
        <v>13070</v>
      </c>
      <c r="C2840" s="1149" t="s">
        <v>65</v>
      </c>
      <c r="D2840" s="1150" t="s">
        <v>10760</v>
      </c>
      <c r="E2840" s="1164">
        <v>6000</v>
      </c>
      <c r="F2840" s="1151">
        <v>41019571</v>
      </c>
      <c r="G2840" s="759" t="s">
        <v>10915</v>
      </c>
      <c r="H2840" s="1021" t="s">
        <v>4878</v>
      </c>
      <c r="I2840" s="1021" t="s">
        <v>4932</v>
      </c>
      <c r="J2840" s="1150" t="s">
        <v>4195</v>
      </c>
      <c r="K2840" s="1152">
        <v>1</v>
      </c>
      <c r="L2840" s="1151">
        <v>12</v>
      </c>
      <c r="M2840" s="1164">
        <v>72000</v>
      </c>
      <c r="N2840" s="1151">
        <v>2</v>
      </c>
      <c r="O2840" s="1152">
        <v>2</v>
      </c>
      <c r="P2840" s="1180">
        <v>12516.67</v>
      </c>
    </row>
    <row r="2841" spans="1:16" ht="22.5" x14ac:dyDescent="0.2">
      <c r="A2841" s="1179" t="s">
        <v>3972</v>
      </c>
      <c r="B2841" s="1149" t="s">
        <v>13070</v>
      </c>
      <c r="C2841" s="1149" t="s">
        <v>65</v>
      </c>
      <c r="D2841" s="1150" t="s">
        <v>10916</v>
      </c>
      <c r="E2841" s="1164">
        <v>12000</v>
      </c>
      <c r="F2841" s="1151">
        <v>41037077</v>
      </c>
      <c r="G2841" s="759" t="s">
        <v>10917</v>
      </c>
      <c r="H2841" s="1021" t="s">
        <v>10918</v>
      </c>
      <c r="I2841" s="1021" t="s">
        <v>4213</v>
      </c>
      <c r="J2841" s="1150" t="s">
        <v>10918</v>
      </c>
      <c r="K2841" s="1152">
        <v>0</v>
      </c>
      <c r="L2841" s="1151">
        <v>2</v>
      </c>
      <c r="M2841" s="1164">
        <v>12000</v>
      </c>
      <c r="N2841" s="1151">
        <v>3</v>
      </c>
      <c r="O2841" s="1152">
        <v>6</v>
      </c>
      <c r="P2841" s="1180">
        <v>72000</v>
      </c>
    </row>
    <row r="2842" spans="1:16" ht="22.5" x14ac:dyDescent="0.2">
      <c r="A2842" s="1179" t="s">
        <v>3972</v>
      </c>
      <c r="B2842" s="1149" t="s">
        <v>13070</v>
      </c>
      <c r="C2842" s="1149" t="s">
        <v>65</v>
      </c>
      <c r="D2842" s="1150" t="s">
        <v>10919</v>
      </c>
      <c r="E2842" s="1164">
        <v>4000</v>
      </c>
      <c r="F2842" s="1151">
        <v>41052546</v>
      </c>
      <c r="G2842" s="759" t="s">
        <v>10920</v>
      </c>
      <c r="H2842" s="1021" t="s">
        <v>5233</v>
      </c>
      <c r="I2842" s="1021" t="s">
        <v>481</v>
      </c>
      <c r="J2842" s="1150" t="s">
        <v>5233</v>
      </c>
      <c r="K2842" s="1152">
        <v>0</v>
      </c>
      <c r="L2842" s="1151">
        <v>1</v>
      </c>
      <c r="M2842" s="1164">
        <v>400</v>
      </c>
      <c r="N2842" s="1151">
        <v>3</v>
      </c>
      <c r="O2842" s="1152">
        <v>6</v>
      </c>
      <c r="P2842" s="1180">
        <v>24000</v>
      </c>
    </row>
    <row r="2843" spans="1:16" ht="12.6" customHeight="1" x14ac:dyDescent="0.2">
      <c r="A2843" s="1179" t="s">
        <v>3972</v>
      </c>
      <c r="B2843" s="1149" t="s">
        <v>13070</v>
      </c>
      <c r="C2843" s="1149" t="s">
        <v>65</v>
      </c>
      <c r="D2843" s="1150" t="s">
        <v>10921</v>
      </c>
      <c r="E2843" s="1164">
        <v>12000</v>
      </c>
      <c r="F2843" s="1151">
        <v>41074082</v>
      </c>
      <c r="G2843" s="759" t="s">
        <v>10922</v>
      </c>
      <c r="H2843" s="1021" t="s">
        <v>4243</v>
      </c>
      <c r="I2843" s="1021" t="s">
        <v>4213</v>
      </c>
      <c r="J2843" s="1150" t="s">
        <v>4243</v>
      </c>
      <c r="K2843" s="1152">
        <v>0</v>
      </c>
      <c r="L2843" s="1151">
        <v>1</v>
      </c>
      <c r="M2843" s="1164">
        <v>5200</v>
      </c>
      <c r="N2843" s="1151">
        <v>3</v>
      </c>
      <c r="O2843" s="1152">
        <v>6</v>
      </c>
      <c r="P2843" s="1180">
        <v>72000</v>
      </c>
    </row>
    <row r="2844" spans="1:16" ht="12.6" customHeight="1" x14ac:dyDescent="0.2">
      <c r="A2844" s="1179" t="s">
        <v>3972</v>
      </c>
      <c r="B2844" s="1149" t="s">
        <v>13070</v>
      </c>
      <c r="C2844" s="1149" t="s">
        <v>65</v>
      </c>
      <c r="D2844" s="1150" t="s">
        <v>10923</v>
      </c>
      <c r="E2844" s="1164">
        <v>5000</v>
      </c>
      <c r="F2844" s="1151">
        <v>41100067</v>
      </c>
      <c r="G2844" s="759" t="s">
        <v>10924</v>
      </c>
      <c r="H2844" s="1021" t="s">
        <v>10592</v>
      </c>
      <c r="I2844" s="1021" t="s">
        <v>4213</v>
      </c>
      <c r="J2844" s="1150" t="s">
        <v>10592</v>
      </c>
      <c r="K2844" s="1152">
        <v>0</v>
      </c>
      <c r="L2844" s="1151">
        <v>2</v>
      </c>
      <c r="M2844" s="1164">
        <v>5000</v>
      </c>
      <c r="N2844" s="1151">
        <v>3</v>
      </c>
      <c r="O2844" s="1152">
        <v>6</v>
      </c>
      <c r="P2844" s="1180">
        <v>30000</v>
      </c>
    </row>
    <row r="2845" spans="1:16" ht="12.6" customHeight="1" x14ac:dyDescent="0.2">
      <c r="A2845" s="1179" t="s">
        <v>3972</v>
      </c>
      <c r="B2845" s="1149" t="s">
        <v>13070</v>
      </c>
      <c r="C2845" s="1149" t="s">
        <v>65</v>
      </c>
      <c r="D2845" s="1150" t="s">
        <v>10651</v>
      </c>
      <c r="E2845" s="1164">
        <v>3000</v>
      </c>
      <c r="F2845" s="1151">
        <v>41118227</v>
      </c>
      <c r="G2845" s="759" t="s">
        <v>10925</v>
      </c>
      <c r="H2845" s="1021" t="s">
        <v>10926</v>
      </c>
      <c r="I2845" s="1021" t="s">
        <v>4259</v>
      </c>
      <c r="J2845" s="1150" t="s">
        <v>4252</v>
      </c>
      <c r="K2845" s="1152">
        <v>3</v>
      </c>
      <c r="L2845" s="1151">
        <v>12</v>
      </c>
      <c r="M2845" s="1164">
        <v>36000</v>
      </c>
      <c r="N2845" s="1151">
        <v>3</v>
      </c>
      <c r="O2845" s="1152">
        <v>6</v>
      </c>
      <c r="P2845" s="1180">
        <v>17800</v>
      </c>
    </row>
    <row r="2846" spans="1:16" ht="12.6" customHeight="1" x14ac:dyDescent="0.2">
      <c r="A2846" s="1179" t="s">
        <v>3972</v>
      </c>
      <c r="B2846" s="1149" t="s">
        <v>13070</v>
      </c>
      <c r="C2846" s="1149" t="s">
        <v>65</v>
      </c>
      <c r="D2846" s="1150" t="s">
        <v>10535</v>
      </c>
      <c r="E2846" s="1164">
        <v>4500</v>
      </c>
      <c r="F2846" s="1151">
        <v>41129473</v>
      </c>
      <c r="G2846" s="759" t="s">
        <v>10927</v>
      </c>
      <c r="H2846" s="1021" t="s">
        <v>4243</v>
      </c>
      <c r="I2846" s="1021">
        <v>0</v>
      </c>
      <c r="J2846" s="1150" t="s">
        <v>4243</v>
      </c>
      <c r="K2846" s="1152">
        <v>2</v>
      </c>
      <c r="L2846" s="1151">
        <v>5</v>
      </c>
      <c r="M2846" s="1164">
        <v>13825</v>
      </c>
      <c r="N2846" s="1151"/>
      <c r="O2846" s="1152"/>
      <c r="P2846" s="1180"/>
    </row>
    <row r="2847" spans="1:16" ht="12.6" customHeight="1" x14ac:dyDescent="0.2">
      <c r="A2847" s="1179" t="s">
        <v>3972</v>
      </c>
      <c r="B2847" s="1149" t="s">
        <v>13070</v>
      </c>
      <c r="C2847" s="1149" t="s">
        <v>65</v>
      </c>
      <c r="D2847" s="1150" t="s">
        <v>10928</v>
      </c>
      <c r="E2847" s="1164">
        <v>5000</v>
      </c>
      <c r="F2847" s="1151">
        <v>41143300</v>
      </c>
      <c r="G2847" s="759" t="s">
        <v>10929</v>
      </c>
      <c r="H2847" s="1021" t="s">
        <v>4878</v>
      </c>
      <c r="I2847" s="1021" t="s">
        <v>4932</v>
      </c>
      <c r="J2847" s="1150" t="s">
        <v>4195</v>
      </c>
      <c r="K2847" s="1152">
        <v>4</v>
      </c>
      <c r="L2847" s="1151">
        <v>14</v>
      </c>
      <c r="M2847" s="1164">
        <v>69958.33</v>
      </c>
      <c r="N2847" s="1151"/>
      <c r="O2847" s="1152"/>
      <c r="P2847" s="1180"/>
    </row>
    <row r="2848" spans="1:16" ht="12.6" customHeight="1" x14ac:dyDescent="0.2">
      <c r="A2848" s="1179" t="s">
        <v>3972</v>
      </c>
      <c r="B2848" s="1149" t="s">
        <v>13070</v>
      </c>
      <c r="C2848" s="1149" t="s">
        <v>65</v>
      </c>
      <c r="D2848" s="1150" t="s">
        <v>10930</v>
      </c>
      <c r="E2848" s="1164">
        <v>4500</v>
      </c>
      <c r="F2848" s="1151">
        <v>41216865</v>
      </c>
      <c r="G2848" s="759" t="s">
        <v>10931</v>
      </c>
      <c r="H2848" s="1021" t="s">
        <v>4878</v>
      </c>
      <c r="I2848" s="1021" t="s">
        <v>4932</v>
      </c>
      <c r="J2848" s="1150" t="s">
        <v>4195</v>
      </c>
      <c r="K2848" s="1152">
        <v>0</v>
      </c>
      <c r="L2848" s="1151">
        <v>12</v>
      </c>
      <c r="M2848" s="1164">
        <v>49500</v>
      </c>
      <c r="N2848" s="1151">
        <v>3</v>
      </c>
      <c r="O2848" s="1152">
        <v>6</v>
      </c>
      <c r="P2848" s="1180">
        <v>27000</v>
      </c>
    </row>
    <row r="2849" spans="1:16" ht="12.6" customHeight="1" x14ac:dyDescent="0.2">
      <c r="A2849" s="1179" t="s">
        <v>3972</v>
      </c>
      <c r="B2849" s="1149" t="s">
        <v>13070</v>
      </c>
      <c r="C2849" s="1149" t="s">
        <v>65</v>
      </c>
      <c r="D2849" s="1150" t="s">
        <v>10533</v>
      </c>
      <c r="E2849" s="1164">
        <v>5000</v>
      </c>
      <c r="F2849" s="1151">
        <v>41228612</v>
      </c>
      <c r="G2849" s="759" t="s">
        <v>10932</v>
      </c>
      <c r="H2849" s="1021" t="s">
        <v>4235</v>
      </c>
      <c r="I2849" s="1021" t="s">
        <v>4235</v>
      </c>
      <c r="J2849" s="1150" t="s">
        <v>4195</v>
      </c>
      <c r="K2849" s="1152">
        <v>4</v>
      </c>
      <c r="L2849" s="1151">
        <v>12</v>
      </c>
      <c r="M2849" s="1164">
        <v>60000</v>
      </c>
      <c r="N2849" s="1151">
        <v>3</v>
      </c>
      <c r="O2849" s="1152">
        <v>6</v>
      </c>
      <c r="P2849" s="1180">
        <v>30000</v>
      </c>
    </row>
    <row r="2850" spans="1:16" ht="12.6" customHeight="1" x14ac:dyDescent="0.2">
      <c r="A2850" s="1179" t="s">
        <v>3972</v>
      </c>
      <c r="B2850" s="1149" t="s">
        <v>13070</v>
      </c>
      <c r="C2850" s="1149" t="s">
        <v>65</v>
      </c>
      <c r="D2850" s="1150" t="s">
        <v>10933</v>
      </c>
      <c r="E2850" s="1164">
        <v>10000</v>
      </c>
      <c r="F2850" s="1151">
        <v>41258815</v>
      </c>
      <c r="G2850" s="759" t="s">
        <v>10934</v>
      </c>
      <c r="H2850" s="1021" t="s">
        <v>4207</v>
      </c>
      <c r="I2850" s="1021" t="s">
        <v>4213</v>
      </c>
      <c r="J2850" s="1150" t="s">
        <v>4207</v>
      </c>
      <c r="K2850" s="1152">
        <v>0</v>
      </c>
      <c r="L2850" s="1151">
        <v>1</v>
      </c>
      <c r="M2850" s="1164">
        <v>2666.67</v>
      </c>
      <c r="N2850" s="1151">
        <v>3</v>
      </c>
      <c r="O2850" s="1152">
        <v>6</v>
      </c>
      <c r="P2850" s="1180">
        <v>60000</v>
      </c>
    </row>
    <row r="2851" spans="1:16" ht="12.6" customHeight="1" x14ac:dyDescent="0.2">
      <c r="A2851" s="1179" t="s">
        <v>3972</v>
      </c>
      <c r="B2851" s="1149" t="s">
        <v>13070</v>
      </c>
      <c r="C2851" s="1149" t="s">
        <v>65</v>
      </c>
      <c r="D2851" s="1150" t="s">
        <v>10803</v>
      </c>
      <c r="E2851" s="1164">
        <v>5000</v>
      </c>
      <c r="F2851" s="1151">
        <v>41273965</v>
      </c>
      <c r="G2851" s="759" t="s">
        <v>10935</v>
      </c>
      <c r="H2851" s="1021" t="s">
        <v>4878</v>
      </c>
      <c r="I2851" s="1021" t="s">
        <v>4932</v>
      </c>
      <c r="J2851" s="1150" t="s">
        <v>4195</v>
      </c>
      <c r="K2851" s="1152">
        <v>2</v>
      </c>
      <c r="L2851" s="1151">
        <v>2</v>
      </c>
      <c r="M2851" s="1164">
        <v>5000</v>
      </c>
      <c r="N2851" s="1151"/>
      <c r="O2851" s="1152"/>
      <c r="P2851" s="1180"/>
    </row>
    <row r="2852" spans="1:16" ht="22.5" x14ac:dyDescent="0.2">
      <c r="A2852" s="1179" t="s">
        <v>3972</v>
      </c>
      <c r="B2852" s="1149" t="s">
        <v>13070</v>
      </c>
      <c r="C2852" s="1149" t="s">
        <v>65</v>
      </c>
      <c r="D2852" s="1150" t="s">
        <v>10475</v>
      </c>
      <c r="E2852" s="1164">
        <v>3000</v>
      </c>
      <c r="F2852" s="1151">
        <v>41273988</v>
      </c>
      <c r="G2852" s="759" t="s">
        <v>10936</v>
      </c>
      <c r="H2852" s="1021" t="s">
        <v>10477</v>
      </c>
      <c r="I2852" s="1021" t="s">
        <v>10478</v>
      </c>
      <c r="J2852" s="1150" t="s">
        <v>4195</v>
      </c>
      <c r="K2852" s="1152">
        <v>4</v>
      </c>
      <c r="L2852" s="1151">
        <v>14</v>
      </c>
      <c r="M2852" s="1164">
        <v>39191.67</v>
      </c>
      <c r="N2852" s="1151"/>
      <c r="O2852" s="1152"/>
      <c r="P2852" s="1180"/>
    </row>
    <row r="2853" spans="1:16" ht="33.75" x14ac:dyDescent="0.2">
      <c r="A2853" s="1179" t="s">
        <v>3972</v>
      </c>
      <c r="B2853" s="1149" t="s">
        <v>13070</v>
      </c>
      <c r="C2853" s="1149" t="s">
        <v>65</v>
      </c>
      <c r="D2853" s="1150" t="s">
        <v>6438</v>
      </c>
      <c r="E2853" s="1164">
        <v>3000</v>
      </c>
      <c r="F2853" s="1151">
        <v>41301204</v>
      </c>
      <c r="G2853" s="759" t="s">
        <v>10937</v>
      </c>
      <c r="H2853" s="1021" t="s">
        <v>10938</v>
      </c>
      <c r="I2853" s="1021" t="s">
        <v>4274</v>
      </c>
      <c r="J2853" s="1150" t="s">
        <v>4274</v>
      </c>
      <c r="K2853" s="1152">
        <v>4</v>
      </c>
      <c r="L2853" s="1151">
        <v>12</v>
      </c>
      <c r="M2853" s="1164">
        <v>36000</v>
      </c>
      <c r="N2853" s="1151">
        <v>3</v>
      </c>
      <c r="O2853" s="1152">
        <v>6</v>
      </c>
      <c r="P2853" s="1180">
        <v>18000</v>
      </c>
    </row>
    <row r="2854" spans="1:16" ht="11.45" customHeight="1" x14ac:dyDescent="0.2">
      <c r="A2854" s="1179" t="s">
        <v>3972</v>
      </c>
      <c r="B2854" s="1149" t="s">
        <v>13070</v>
      </c>
      <c r="C2854" s="1149" t="s">
        <v>65</v>
      </c>
      <c r="D2854" s="1150" t="s">
        <v>10939</v>
      </c>
      <c r="E2854" s="1164">
        <v>5000</v>
      </c>
      <c r="F2854" s="1151">
        <v>41332385</v>
      </c>
      <c r="G2854" s="759" t="s">
        <v>10940</v>
      </c>
      <c r="H2854" s="1021" t="s">
        <v>4206</v>
      </c>
      <c r="I2854" s="1021" t="s">
        <v>4243</v>
      </c>
      <c r="J2854" s="1150" t="s">
        <v>4195</v>
      </c>
      <c r="K2854" s="1152">
        <v>2</v>
      </c>
      <c r="L2854" s="1151">
        <v>10</v>
      </c>
      <c r="M2854" s="1164">
        <v>45000</v>
      </c>
      <c r="N2854" s="1151"/>
      <c r="O2854" s="1152"/>
      <c r="P2854" s="1180"/>
    </row>
    <row r="2855" spans="1:16" ht="11.45" customHeight="1" x14ac:dyDescent="0.2">
      <c r="A2855" s="1179" t="s">
        <v>3972</v>
      </c>
      <c r="B2855" s="1149" t="s">
        <v>13070</v>
      </c>
      <c r="C2855" s="1149" t="s">
        <v>65</v>
      </c>
      <c r="D2855" s="1150" t="s">
        <v>10941</v>
      </c>
      <c r="E2855" s="1164">
        <v>5000</v>
      </c>
      <c r="F2855" s="1151">
        <v>41379689</v>
      </c>
      <c r="G2855" s="759" t="s">
        <v>10942</v>
      </c>
      <c r="H2855" s="1021">
        <v>0</v>
      </c>
      <c r="I2855" s="1021" t="s">
        <v>4213</v>
      </c>
      <c r="J2855" s="1150" t="s">
        <v>10515</v>
      </c>
      <c r="K2855" s="1152">
        <v>1</v>
      </c>
      <c r="L2855" s="1151">
        <v>7</v>
      </c>
      <c r="M2855" s="1164">
        <v>30000</v>
      </c>
      <c r="N2855" s="1151">
        <v>3</v>
      </c>
      <c r="O2855" s="1152">
        <v>6</v>
      </c>
      <c r="P2855" s="1180">
        <v>30000</v>
      </c>
    </row>
    <row r="2856" spans="1:16" ht="11.45" customHeight="1" x14ac:dyDescent="0.2">
      <c r="A2856" s="1179" t="s">
        <v>3972</v>
      </c>
      <c r="B2856" s="1149" t="s">
        <v>13070</v>
      </c>
      <c r="C2856" s="1149" t="s">
        <v>65</v>
      </c>
      <c r="D2856" s="1150" t="s">
        <v>10943</v>
      </c>
      <c r="E2856" s="1164">
        <v>4500</v>
      </c>
      <c r="F2856" s="1151">
        <v>41400880</v>
      </c>
      <c r="G2856" s="759" t="s">
        <v>10944</v>
      </c>
      <c r="H2856" s="1021" t="s">
        <v>10518</v>
      </c>
      <c r="I2856" s="1021" t="s">
        <v>10274</v>
      </c>
      <c r="J2856" s="1150" t="s">
        <v>4195</v>
      </c>
      <c r="K2856" s="1152">
        <v>4</v>
      </c>
      <c r="L2856" s="1151">
        <v>12</v>
      </c>
      <c r="M2856" s="1164">
        <v>40500</v>
      </c>
      <c r="N2856" s="1151">
        <v>3</v>
      </c>
      <c r="O2856" s="1152">
        <v>6</v>
      </c>
      <c r="P2856" s="1180">
        <v>27000</v>
      </c>
    </row>
    <row r="2857" spans="1:16" ht="11.45" customHeight="1" x14ac:dyDescent="0.2">
      <c r="A2857" s="1179" t="s">
        <v>3972</v>
      </c>
      <c r="B2857" s="1149" t="s">
        <v>13070</v>
      </c>
      <c r="C2857" s="1149" t="s">
        <v>65</v>
      </c>
      <c r="D2857" s="1150" t="s">
        <v>10945</v>
      </c>
      <c r="E2857" s="1164">
        <v>4500</v>
      </c>
      <c r="F2857" s="1151">
        <v>41410015</v>
      </c>
      <c r="G2857" s="759" t="s">
        <v>10946</v>
      </c>
      <c r="H2857" s="1021" t="s">
        <v>4878</v>
      </c>
      <c r="I2857" s="1021" t="s">
        <v>4932</v>
      </c>
      <c r="J2857" s="1150" t="s">
        <v>4195</v>
      </c>
      <c r="K2857" s="1152">
        <v>4</v>
      </c>
      <c r="L2857" s="1151">
        <v>12</v>
      </c>
      <c r="M2857" s="1164">
        <v>54000</v>
      </c>
      <c r="N2857" s="1151">
        <v>3</v>
      </c>
      <c r="O2857" s="1152">
        <v>6</v>
      </c>
      <c r="P2857" s="1180">
        <v>27000</v>
      </c>
    </row>
    <row r="2858" spans="1:16" ht="45" x14ac:dyDescent="0.2">
      <c r="A2858" s="1179" t="s">
        <v>3972</v>
      </c>
      <c r="B2858" s="1149" t="s">
        <v>13070</v>
      </c>
      <c r="C2858" s="1149" t="s">
        <v>65</v>
      </c>
      <c r="D2858" s="1150" t="s">
        <v>10947</v>
      </c>
      <c r="E2858" s="1164">
        <v>4000</v>
      </c>
      <c r="F2858" s="1151">
        <v>41532063</v>
      </c>
      <c r="G2858" s="759" t="s">
        <v>10948</v>
      </c>
      <c r="H2858" s="1021" t="s">
        <v>10949</v>
      </c>
      <c r="I2858" s="1021" t="s">
        <v>4259</v>
      </c>
      <c r="J2858" s="1150" t="s">
        <v>10949</v>
      </c>
      <c r="K2858" s="1152">
        <v>0</v>
      </c>
      <c r="L2858" s="1151">
        <v>2</v>
      </c>
      <c r="M2858" s="1164">
        <v>4000</v>
      </c>
      <c r="N2858" s="1151">
        <v>3</v>
      </c>
      <c r="O2858" s="1152">
        <v>6</v>
      </c>
      <c r="P2858" s="1180">
        <v>24000</v>
      </c>
    </row>
    <row r="2859" spans="1:16" ht="11.45" customHeight="1" x14ac:dyDescent="0.2">
      <c r="A2859" s="1179" t="s">
        <v>3972</v>
      </c>
      <c r="B2859" s="1149" t="s">
        <v>13070</v>
      </c>
      <c r="C2859" s="1149" t="s">
        <v>65</v>
      </c>
      <c r="D2859" s="1150" t="s">
        <v>10538</v>
      </c>
      <c r="E2859" s="1164">
        <v>4500</v>
      </c>
      <c r="F2859" s="1151">
        <v>41579644</v>
      </c>
      <c r="G2859" s="759" t="s">
        <v>10950</v>
      </c>
      <c r="H2859" s="1021" t="s">
        <v>4216</v>
      </c>
      <c r="I2859" s="1021" t="s">
        <v>10274</v>
      </c>
      <c r="J2859" s="1150" t="s">
        <v>4195</v>
      </c>
      <c r="K2859" s="1152">
        <v>3</v>
      </c>
      <c r="L2859" s="1151">
        <v>12</v>
      </c>
      <c r="M2859" s="1164">
        <v>54000</v>
      </c>
      <c r="N2859" s="1151">
        <v>3</v>
      </c>
      <c r="O2859" s="1152">
        <v>6</v>
      </c>
      <c r="P2859" s="1180">
        <v>27000</v>
      </c>
    </row>
    <row r="2860" spans="1:16" ht="11.45" customHeight="1" x14ac:dyDescent="0.2">
      <c r="A2860" s="1179" t="s">
        <v>3972</v>
      </c>
      <c r="B2860" s="1149" t="s">
        <v>13070</v>
      </c>
      <c r="C2860" s="1149" t="s">
        <v>65</v>
      </c>
      <c r="D2860" s="1150" t="s">
        <v>10951</v>
      </c>
      <c r="E2860" s="1164">
        <v>10000</v>
      </c>
      <c r="F2860" s="1151">
        <v>41611159</v>
      </c>
      <c r="G2860" s="759" t="s">
        <v>10952</v>
      </c>
      <c r="H2860" s="1021" t="s">
        <v>4235</v>
      </c>
      <c r="I2860" s="1021" t="s">
        <v>4235</v>
      </c>
      <c r="J2860" s="1150" t="s">
        <v>4195</v>
      </c>
      <c r="K2860" s="1152">
        <v>2</v>
      </c>
      <c r="L2860" s="1151">
        <v>10</v>
      </c>
      <c r="M2860" s="1164">
        <v>90000</v>
      </c>
      <c r="N2860" s="1151"/>
      <c r="O2860" s="1152"/>
      <c r="P2860" s="1180"/>
    </row>
    <row r="2861" spans="1:16" ht="11.45" customHeight="1" x14ac:dyDescent="0.2">
      <c r="A2861" s="1179" t="s">
        <v>3972</v>
      </c>
      <c r="B2861" s="1149" t="s">
        <v>13070</v>
      </c>
      <c r="C2861" s="1149" t="s">
        <v>65</v>
      </c>
      <c r="D2861" s="1150" t="s">
        <v>10953</v>
      </c>
      <c r="E2861" s="1164">
        <v>4500</v>
      </c>
      <c r="F2861" s="1151">
        <v>41621900</v>
      </c>
      <c r="G2861" s="759" t="s">
        <v>10954</v>
      </c>
      <c r="H2861" s="1021" t="s">
        <v>4878</v>
      </c>
      <c r="I2861" s="1021" t="s">
        <v>4932</v>
      </c>
      <c r="J2861" s="1150" t="s">
        <v>4195</v>
      </c>
      <c r="K2861" s="1152">
        <v>4</v>
      </c>
      <c r="L2861" s="1151">
        <v>14</v>
      </c>
      <c r="M2861" s="1164">
        <v>59325</v>
      </c>
      <c r="N2861" s="1151"/>
      <c r="O2861" s="1152"/>
      <c r="P2861" s="1180"/>
    </row>
    <row r="2862" spans="1:16" ht="11.45" customHeight="1" x14ac:dyDescent="0.2">
      <c r="A2862" s="1179" t="s">
        <v>3972</v>
      </c>
      <c r="B2862" s="1149" t="s">
        <v>13070</v>
      </c>
      <c r="C2862" s="1149" t="s">
        <v>65</v>
      </c>
      <c r="D2862" s="1150" t="s">
        <v>6441</v>
      </c>
      <c r="E2862" s="1164">
        <v>2000</v>
      </c>
      <c r="F2862" s="1151">
        <v>41624524</v>
      </c>
      <c r="G2862" s="759" t="s">
        <v>10955</v>
      </c>
      <c r="H2862" s="1021" t="s">
        <v>9934</v>
      </c>
      <c r="I2862" s="1021" t="s">
        <v>4259</v>
      </c>
      <c r="J2862" s="1150" t="s">
        <v>4252</v>
      </c>
      <c r="K2862" s="1152">
        <v>1</v>
      </c>
      <c r="L2862" s="1151">
        <v>14</v>
      </c>
      <c r="M2862" s="1164">
        <v>24000</v>
      </c>
      <c r="N2862" s="1151"/>
      <c r="O2862" s="1152"/>
      <c r="P2862" s="1180"/>
    </row>
    <row r="2863" spans="1:16" ht="11.45" customHeight="1" x14ac:dyDescent="0.2">
      <c r="A2863" s="1179" t="s">
        <v>3972</v>
      </c>
      <c r="B2863" s="1149" t="s">
        <v>13070</v>
      </c>
      <c r="C2863" s="1149" t="s">
        <v>65</v>
      </c>
      <c r="D2863" s="1150" t="s">
        <v>10471</v>
      </c>
      <c r="E2863" s="1164">
        <v>5000</v>
      </c>
      <c r="F2863" s="1151">
        <v>41656236</v>
      </c>
      <c r="G2863" s="759" t="s">
        <v>10956</v>
      </c>
      <c r="H2863" s="1021" t="s">
        <v>4966</v>
      </c>
      <c r="I2863" s="1021" t="s">
        <v>4932</v>
      </c>
      <c r="J2863" s="1150" t="s">
        <v>4195</v>
      </c>
      <c r="K2863" s="1152">
        <v>4</v>
      </c>
      <c r="L2863" s="1151">
        <v>12</v>
      </c>
      <c r="M2863" s="1164">
        <v>60000</v>
      </c>
      <c r="N2863" s="1151">
        <v>3</v>
      </c>
      <c r="O2863" s="1152">
        <v>6</v>
      </c>
      <c r="P2863" s="1180">
        <v>30000</v>
      </c>
    </row>
    <row r="2864" spans="1:16" ht="22.5" x14ac:dyDescent="0.2">
      <c r="A2864" s="1179" t="s">
        <v>3972</v>
      </c>
      <c r="B2864" s="1149" t="s">
        <v>13070</v>
      </c>
      <c r="C2864" s="1149" t="s">
        <v>65</v>
      </c>
      <c r="D2864" s="1150" t="s">
        <v>10957</v>
      </c>
      <c r="E2864" s="1164">
        <v>4000</v>
      </c>
      <c r="F2864" s="1151">
        <v>41664795</v>
      </c>
      <c r="G2864" s="759" t="s">
        <v>10958</v>
      </c>
      <c r="H2864" s="1021" t="s">
        <v>4471</v>
      </c>
      <c r="I2864" s="1021" t="s">
        <v>4259</v>
      </c>
      <c r="J2864" s="1150" t="s">
        <v>4252</v>
      </c>
      <c r="K2864" s="1152">
        <v>1</v>
      </c>
      <c r="L2864" s="1151">
        <v>12</v>
      </c>
      <c r="M2864" s="1164">
        <v>48000</v>
      </c>
      <c r="N2864" s="1151">
        <v>3</v>
      </c>
      <c r="O2864" s="1152">
        <v>6</v>
      </c>
      <c r="P2864" s="1180">
        <v>24000</v>
      </c>
    </row>
    <row r="2865" spans="1:16" ht="22.5" x14ac:dyDescent="0.2">
      <c r="A2865" s="1179" t="s">
        <v>3972</v>
      </c>
      <c r="B2865" s="1149" t="s">
        <v>13070</v>
      </c>
      <c r="C2865" s="1149" t="s">
        <v>65</v>
      </c>
      <c r="D2865" s="1150" t="s">
        <v>10959</v>
      </c>
      <c r="E2865" s="1164">
        <v>5000</v>
      </c>
      <c r="F2865" s="1151">
        <v>41699886</v>
      </c>
      <c r="G2865" s="759" t="s">
        <v>10960</v>
      </c>
      <c r="H2865" s="1021" t="s">
        <v>6079</v>
      </c>
      <c r="I2865" s="1021" t="s">
        <v>10478</v>
      </c>
      <c r="J2865" s="1150" t="s">
        <v>4195</v>
      </c>
      <c r="K2865" s="1152">
        <v>1</v>
      </c>
      <c r="L2865" s="1151">
        <v>12</v>
      </c>
      <c r="M2865" s="1164">
        <v>60000</v>
      </c>
      <c r="N2865" s="1151">
        <v>3</v>
      </c>
      <c r="O2865" s="1152">
        <v>6</v>
      </c>
      <c r="P2865" s="1180">
        <v>30000</v>
      </c>
    </row>
    <row r="2866" spans="1:16" ht="22.5" x14ac:dyDescent="0.2">
      <c r="A2866" s="1179" t="s">
        <v>3972</v>
      </c>
      <c r="B2866" s="1149" t="s">
        <v>13070</v>
      </c>
      <c r="C2866" s="1149" t="s">
        <v>65</v>
      </c>
      <c r="D2866" s="1150" t="s">
        <v>10961</v>
      </c>
      <c r="E2866" s="1164">
        <v>7000</v>
      </c>
      <c r="F2866" s="1151">
        <v>41716825</v>
      </c>
      <c r="G2866" s="759" t="s">
        <v>10962</v>
      </c>
      <c r="H2866" s="1021" t="s">
        <v>10963</v>
      </c>
      <c r="I2866" s="1021" t="s">
        <v>10478</v>
      </c>
      <c r="J2866" s="1150" t="s">
        <v>4195</v>
      </c>
      <c r="K2866" s="1152">
        <v>4</v>
      </c>
      <c r="L2866" s="1151">
        <v>14</v>
      </c>
      <c r="M2866" s="1164">
        <v>82300</v>
      </c>
      <c r="N2866" s="1151">
        <v>3</v>
      </c>
      <c r="O2866" s="1152">
        <v>6</v>
      </c>
      <c r="P2866" s="1180">
        <v>43800</v>
      </c>
    </row>
    <row r="2867" spans="1:16" ht="11.45" customHeight="1" x14ac:dyDescent="0.2">
      <c r="A2867" s="1179" t="s">
        <v>3972</v>
      </c>
      <c r="B2867" s="1149" t="s">
        <v>13070</v>
      </c>
      <c r="C2867" s="1149" t="s">
        <v>65</v>
      </c>
      <c r="D2867" s="1150" t="s">
        <v>6448</v>
      </c>
      <c r="E2867" s="1164">
        <v>7000</v>
      </c>
      <c r="F2867" s="1151">
        <v>41717636</v>
      </c>
      <c r="G2867" s="759" t="s">
        <v>10964</v>
      </c>
      <c r="H2867" s="1021" t="s">
        <v>4207</v>
      </c>
      <c r="I2867" s="1021" t="s">
        <v>4243</v>
      </c>
      <c r="J2867" s="1150" t="s">
        <v>4195</v>
      </c>
      <c r="K2867" s="1152">
        <v>2</v>
      </c>
      <c r="L2867" s="1151">
        <v>12</v>
      </c>
      <c r="M2867" s="1164">
        <v>84000</v>
      </c>
      <c r="N2867" s="1151">
        <v>3</v>
      </c>
      <c r="O2867" s="1152">
        <v>6</v>
      </c>
      <c r="P2867" s="1180">
        <v>42000</v>
      </c>
    </row>
    <row r="2868" spans="1:16" ht="11.45" customHeight="1" x14ac:dyDescent="0.2">
      <c r="A2868" s="1179" t="s">
        <v>3972</v>
      </c>
      <c r="B2868" s="1149" t="s">
        <v>13070</v>
      </c>
      <c r="C2868" s="1149" t="s">
        <v>65</v>
      </c>
      <c r="D2868" s="1150" t="s">
        <v>10965</v>
      </c>
      <c r="E2868" s="1164">
        <v>6000</v>
      </c>
      <c r="F2868" s="1151">
        <v>41722202</v>
      </c>
      <c r="G2868" s="759" t="s">
        <v>10966</v>
      </c>
      <c r="H2868" s="1021" t="s">
        <v>4207</v>
      </c>
      <c r="I2868" s="1021" t="s">
        <v>4243</v>
      </c>
      <c r="J2868" s="1150" t="s">
        <v>4195</v>
      </c>
      <c r="K2868" s="1152">
        <v>1</v>
      </c>
      <c r="L2868" s="1151">
        <v>7</v>
      </c>
      <c r="M2868" s="1164">
        <v>36000</v>
      </c>
      <c r="N2868" s="1151"/>
      <c r="O2868" s="1152"/>
      <c r="P2868" s="1180"/>
    </row>
    <row r="2869" spans="1:16" ht="11.45" customHeight="1" x14ac:dyDescent="0.2">
      <c r="A2869" s="1179" t="s">
        <v>3972</v>
      </c>
      <c r="B2869" s="1149" t="s">
        <v>13070</v>
      </c>
      <c r="C2869" s="1149" t="s">
        <v>65</v>
      </c>
      <c r="D2869" s="1150" t="s">
        <v>10967</v>
      </c>
      <c r="E2869" s="1164">
        <v>5500</v>
      </c>
      <c r="F2869" s="1151">
        <v>41735955</v>
      </c>
      <c r="G2869" s="759" t="s">
        <v>10968</v>
      </c>
      <c r="H2869" s="1021" t="s">
        <v>4235</v>
      </c>
      <c r="I2869" s="1021" t="s">
        <v>4235</v>
      </c>
      <c r="J2869" s="1150" t="s">
        <v>4195</v>
      </c>
      <c r="K2869" s="1152">
        <v>1</v>
      </c>
      <c r="L2869" s="1151">
        <v>4</v>
      </c>
      <c r="M2869" s="1164">
        <v>13933.33</v>
      </c>
      <c r="N2869" s="1151"/>
      <c r="O2869" s="1152"/>
      <c r="P2869" s="1180"/>
    </row>
    <row r="2870" spans="1:16" ht="22.5" x14ac:dyDescent="0.2">
      <c r="A2870" s="1179" t="s">
        <v>3972</v>
      </c>
      <c r="B2870" s="1149" t="s">
        <v>13070</v>
      </c>
      <c r="C2870" s="1149" t="s">
        <v>65</v>
      </c>
      <c r="D2870" s="1150" t="s">
        <v>10969</v>
      </c>
      <c r="E2870" s="1164">
        <v>7000</v>
      </c>
      <c r="F2870" s="1151">
        <v>41787859</v>
      </c>
      <c r="G2870" s="759" t="s">
        <v>10970</v>
      </c>
      <c r="H2870" s="1021" t="s">
        <v>10420</v>
      </c>
      <c r="I2870" s="1021" t="s">
        <v>10478</v>
      </c>
      <c r="J2870" s="1150" t="s">
        <v>4195</v>
      </c>
      <c r="K2870" s="1152">
        <v>3</v>
      </c>
      <c r="L2870" s="1151">
        <v>12</v>
      </c>
      <c r="M2870" s="1164">
        <v>92147.23</v>
      </c>
      <c r="N2870" s="1151"/>
      <c r="O2870" s="1152"/>
      <c r="P2870" s="1180"/>
    </row>
    <row r="2871" spans="1:16" ht="11.45" customHeight="1" x14ac:dyDescent="0.2">
      <c r="A2871" s="1179" t="s">
        <v>3972</v>
      </c>
      <c r="B2871" s="1149" t="s">
        <v>13070</v>
      </c>
      <c r="C2871" s="1149" t="s">
        <v>65</v>
      </c>
      <c r="D2871" s="1150" t="s">
        <v>10971</v>
      </c>
      <c r="E2871" s="1164">
        <v>5500</v>
      </c>
      <c r="F2871" s="1151">
        <v>41791161</v>
      </c>
      <c r="G2871" s="759" t="s">
        <v>10972</v>
      </c>
      <c r="H2871" s="1021" t="s">
        <v>4216</v>
      </c>
      <c r="I2871" s="1021" t="s">
        <v>10274</v>
      </c>
      <c r="J2871" s="1150" t="s">
        <v>4195</v>
      </c>
      <c r="K2871" s="1152">
        <v>1</v>
      </c>
      <c r="L2871" s="1151">
        <v>12</v>
      </c>
      <c r="M2871" s="1164">
        <v>66000</v>
      </c>
      <c r="N2871" s="1151">
        <v>3</v>
      </c>
      <c r="O2871" s="1152">
        <v>6</v>
      </c>
      <c r="P2871" s="1180">
        <v>33000</v>
      </c>
    </row>
    <row r="2872" spans="1:16" ht="11.45" customHeight="1" x14ac:dyDescent="0.2">
      <c r="A2872" s="1179" t="s">
        <v>3972</v>
      </c>
      <c r="B2872" s="1149" t="s">
        <v>13070</v>
      </c>
      <c r="C2872" s="1149" t="s">
        <v>65</v>
      </c>
      <c r="D2872" s="1150" t="s">
        <v>10771</v>
      </c>
      <c r="E2872" s="1164">
        <v>5500</v>
      </c>
      <c r="F2872" s="1151">
        <v>41798670</v>
      </c>
      <c r="G2872" s="759" t="s">
        <v>10973</v>
      </c>
      <c r="H2872" s="1021" t="s">
        <v>4235</v>
      </c>
      <c r="I2872" s="1021" t="s">
        <v>4235</v>
      </c>
      <c r="J2872" s="1150" t="s">
        <v>4195</v>
      </c>
      <c r="K2872" s="1152">
        <v>4</v>
      </c>
      <c r="L2872" s="1151">
        <v>12</v>
      </c>
      <c r="M2872" s="1164">
        <v>66000</v>
      </c>
      <c r="N2872" s="1151">
        <v>3</v>
      </c>
      <c r="O2872" s="1152">
        <v>6</v>
      </c>
      <c r="P2872" s="1180">
        <v>33000</v>
      </c>
    </row>
    <row r="2873" spans="1:16" ht="11.45" customHeight="1" x14ac:dyDescent="0.2">
      <c r="A2873" s="1179" t="s">
        <v>3972</v>
      </c>
      <c r="B2873" s="1149" t="s">
        <v>13070</v>
      </c>
      <c r="C2873" s="1149" t="s">
        <v>65</v>
      </c>
      <c r="D2873" s="1150" t="s">
        <v>10974</v>
      </c>
      <c r="E2873" s="1164">
        <v>7000</v>
      </c>
      <c r="F2873" s="1151">
        <v>41812427</v>
      </c>
      <c r="G2873" s="759" t="s">
        <v>10975</v>
      </c>
      <c r="H2873" s="1021" t="s">
        <v>4243</v>
      </c>
      <c r="I2873" s="1021" t="s">
        <v>4243</v>
      </c>
      <c r="J2873" s="1150" t="s">
        <v>4195</v>
      </c>
      <c r="K2873" s="1152">
        <v>4</v>
      </c>
      <c r="L2873" s="1151">
        <v>10</v>
      </c>
      <c r="M2873" s="1164">
        <v>69333.33</v>
      </c>
      <c r="N2873" s="1151"/>
      <c r="O2873" s="1152"/>
      <c r="P2873" s="1180"/>
    </row>
    <row r="2874" spans="1:16" ht="11.45" customHeight="1" x14ac:dyDescent="0.2">
      <c r="A2874" s="1179" t="s">
        <v>3972</v>
      </c>
      <c r="B2874" s="1149" t="s">
        <v>13070</v>
      </c>
      <c r="C2874" s="1149" t="s">
        <v>65</v>
      </c>
      <c r="D2874" s="1150" t="s">
        <v>10976</v>
      </c>
      <c r="E2874" s="1164">
        <v>3000</v>
      </c>
      <c r="F2874" s="1151">
        <v>41861361</v>
      </c>
      <c r="G2874" s="759" t="s">
        <v>10977</v>
      </c>
      <c r="H2874" s="1021" t="s">
        <v>4253</v>
      </c>
      <c r="I2874" s="1021" t="s">
        <v>4259</v>
      </c>
      <c r="J2874" s="1150" t="s">
        <v>4252</v>
      </c>
      <c r="K2874" s="1152">
        <v>4</v>
      </c>
      <c r="L2874" s="1151">
        <v>12</v>
      </c>
      <c r="M2874" s="1164">
        <v>26700</v>
      </c>
      <c r="N2874" s="1151">
        <v>3</v>
      </c>
      <c r="O2874" s="1152">
        <v>6</v>
      </c>
      <c r="P2874" s="1180">
        <v>18000</v>
      </c>
    </row>
    <row r="2875" spans="1:16" ht="11.45" customHeight="1" x14ac:dyDescent="0.2">
      <c r="A2875" s="1179" t="s">
        <v>3972</v>
      </c>
      <c r="B2875" s="1149" t="s">
        <v>13070</v>
      </c>
      <c r="C2875" s="1149" t="s">
        <v>65</v>
      </c>
      <c r="D2875" s="1150" t="s">
        <v>10978</v>
      </c>
      <c r="E2875" s="1164">
        <v>9000</v>
      </c>
      <c r="F2875" s="1151">
        <v>41891078</v>
      </c>
      <c r="G2875" s="759" t="s">
        <v>10979</v>
      </c>
      <c r="H2875" s="1021" t="s">
        <v>4243</v>
      </c>
      <c r="I2875" s="1021">
        <v>0</v>
      </c>
      <c r="J2875" s="1150" t="s">
        <v>4243</v>
      </c>
      <c r="K2875" s="1152">
        <v>1</v>
      </c>
      <c r="L2875" s="1151">
        <v>3</v>
      </c>
      <c r="M2875" s="1164">
        <v>17100</v>
      </c>
      <c r="N2875" s="1151"/>
      <c r="O2875" s="1152"/>
      <c r="P2875" s="1180"/>
    </row>
    <row r="2876" spans="1:16" ht="11.45" customHeight="1" x14ac:dyDescent="0.2">
      <c r="A2876" s="1179" t="s">
        <v>3972</v>
      </c>
      <c r="B2876" s="1149" t="s">
        <v>13070</v>
      </c>
      <c r="C2876" s="1149" t="s">
        <v>65</v>
      </c>
      <c r="D2876" s="1150" t="s">
        <v>10622</v>
      </c>
      <c r="E2876" s="1164">
        <v>5000</v>
      </c>
      <c r="F2876" s="1151">
        <v>41975077</v>
      </c>
      <c r="G2876" s="759" t="s">
        <v>10980</v>
      </c>
      <c r="H2876" s="1021" t="s">
        <v>4330</v>
      </c>
      <c r="I2876" s="1021" t="s">
        <v>4932</v>
      </c>
      <c r="J2876" s="1150" t="s">
        <v>4195</v>
      </c>
      <c r="K2876" s="1152">
        <v>1</v>
      </c>
      <c r="L2876" s="1151">
        <v>9</v>
      </c>
      <c r="M2876" s="1164">
        <v>40000</v>
      </c>
      <c r="N2876" s="1151"/>
      <c r="O2876" s="1152"/>
      <c r="P2876" s="1180"/>
    </row>
    <row r="2877" spans="1:16" ht="11.45" customHeight="1" x14ac:dyDescent="0.2">
      <c r="A2877" s="1179" t="s">
        <v>3972</v>
      </c>
      <c r="B2877" s="1149" t="s">
        <v>13070</v>
      </c>
      <c r="C2877" s="1149" t="s">
        <v>65</v>
      </c>
      <c r="D2877" s="1150" t="s">
        <v>6438</v>
      </c>
      <c r="E2877" s="1164">
        <v>2500</v>
      </c>
      <c r="F2877" s="1151">
        <v>41990822</v>
      </c>
      <c r="G2877" s="759" t="s">
        <v>10981</v>
      </c>
      <c r="H2877" s="1021" t="s">
        <v>9934</v>
      </c>
      <c r="I2877" s="1021" t="s">
        <v>4259</v>
      </c>
      <c r="J2877" s="1150" t="s">
        <v>4252</v>
      </c>
      <c r="K2877" s="1152">
        <v>2</v>
      </c>
      <c r="L2877" s="1151">
        <v>12</v>
      </c>
      <c r="M2877" s="1164">
        <v>30000</v>
      </c>
      <c r="N2877" s="1151">
        <v>3</v>
      </c>
      <c r="O2877" s="1152">
        <v>6</v>
      </c>
      <c r="P2877" s="1180">
        <v>15000</v>
      </c>
    </row>
    <row r="2878" spans="1:16" ht="11.45" customHeight="1" x14ac:dyDescent="0.2">
      <c r="A2878" s="1179" t="s">
        <v>3972</v>
      </c>
      <c r="B2878" s="1149" t="s">
        <v>13070</v>
      </c>
      <c r="C2878" s="1149" t="s">
        <v>65</v>
      </c>
      <c r="D2878" s="1150" t="s">
        <v>10982</v>
      </c>
      <c r="E2878" s="1164">
        <v>5000</v>
      </c>
      <c r="F2878" s="1151">
        <v>42068272</v>
      </c>
      <c r="G2878" s="759" t="s">
        <v>10983</v>
      </c>
      <c r="H2878" s="1021" t="s">
        <v>4885</v>
      </c>
      <c r="I2878" s="1021" t="s">
        <v>4932</v>
      </c>
      <c r="J2878" s="1150" t="s">
        <v>4195</v>
      </c>
      <c r="K2878" s="1152">
        <v>0</v>
      </c>
      <c r="L2878" s="1151">
        <v>9</v>
      </c>
      <c r="M2878" s="1164">
        <v>40000</v>
      </c>
      <c r="N2878" s="1151"/>
      <c r="O2878" s="1152"/>
      <c r="P2878" s="1180"/>
    </row>
    <row r="2879" spans="1:16" ht="11.45" customHeight="1" x14ac:dyDescent="0.2">
      <c r="A2879" s="1179" t="s">
        <v>3972</v>
      </c>
      <c r="B2879" s="1149" t="s">
        <v>13070</v>
      </c>
      <c r="C2879" s="1149" t="s">
        <v>65</v>
      </c>
      <c r="D2879" s="1150" t="s">
        <v>10473</v>
      </c>
      <c r="E2879" s="1164">
        <v>5000</v>
      </c>
      <c r="F2879" s="1151">
        <v>42111584</v>
      </c>
      <c r="G2879" s="759" t="s">
        <v>10984</v>
      </c>
      <c r="H2879" s="1021" t="s">
        <v>4878</v>
      </c>
      <c r="I2879" s="1021" t="s">
        <v>4932</v>
      </c>
      <c r="J2879" s="1150" t="s">
        <v>4195</v>
      </c>
      <c r="K2879" s="1152">
        <v>1</v>
      </c>
      <c r="L2879" s="1151">
        <v>12</v>
      </c>
      <c r="M2879" s="1164">
        <v>60000</v>
      </c>
      <c r="N2879" s="1151">
        <v>3</v>
      </c>
      <c r="O2879" s="1152">
        <v>6</v>
      </c>
      <c r="P2879" s="1180">
        <v>30000</v>
      </c>
    </row>
    <row r="2880" spans="1:16" ht="22.5" x14ac:dyDescent="0.2">
      <c r="A2880" s="1179" t="s">
        <v>3972</v>
      </c>
      <c r="B2880" s="1149" t="s">
        <v>13070</v>
      </c>
      <c r="C2880" s="1149" t="s">
        <v>65</v>
      </c>
      <c r="D2880" s="1150" t="s">
        <v>10985</v>
      </c>
      <c r="E2880" s="1164">
        <v>6000</v>
      </c>
      <c r="F2880" s="1151">
        <v>42187331</v>
      </c>
      <c r="G2880" s="759" t="s">
        <v>10986</v>
      </c>
      <c r="H2880" s="1021" t="s">
        <v>10987</v>
      </c>
      <c r="I2880" s="1021" t="s">
        <v>4932</v>
      </c>
      <c r="J2880" s="1150" t="s">
        <v>4195</v>
      </c>
      <c r="K2880" s="1152">
        <v>2</v>
      </c>
      <c r="L2880" s="1151">
        <v>14</v>
      </c>
      <c r="M2880" s="1164">
        <v>81700</v>
      </c>
      <c r="N2880" s="1151"/>
      <c r="O2880" s="1152"/>
      <c r="P2880" s="1180"/>
    </row>
    <row r="2881" spans="1:16" x14ac:dyDescent="0.2">
      <c r="A2881" s="1179" t="s">
        <v>3972</v>
      </c>
      <c r="B2881" s="1149" t="s">
        <v>13070</v>
      </c>
      <c r="C2881" s="1149" t="s">
        <v>65</v>
      </c>
      <c r="D2881" s="1150" t="s">
        <v>10988</v>
      </c>
      <c r="E2881" s="1164">
        <v>6000</v>
      </c>
      <c r="F2881" s="1151">
        <v>42192689</v>
      </c>
      <c r="G2881" s="759" t="s">
        <v>10989</v>
      </c>
      <c r="H2881" s="1021" t="s">
        <v>4878</v>
      </c>
      <c r="I2881" s="1021" t="s">
        <v>4932</v>
      </c>
      <c r="J2881" s="1150" t="s">
        <v>4195</v>
      </c>
      <c r="K2881" s="1152">
        <v>1</v>
      </c>
      <c r="L2881" s="1151">
        <v>12</v>
      </c>
      <c r="M2881" s="1164">
        <v>72000</v>
      </c>
      <c r="N2881" s="1151">
        <v>3</v>
      </c>
      <c r="O2881" s="1152">
        <v>6</v>
      </c>
      <c r="P2881" s="1180">
        <v>36000</v>
      </c>
    </row>
    <row r="2882" spans="1:16" ht="22.5" x14ac:dyDescent="0.2">
      <c r="A2882" s="1179" t="s">
        <v>3972</v>
      </c>
      <c r="B2882" s="1149" t="s">
        <v>13070</v>
      </c>
      <c r="C2882" s="1149" t="s">
        <v>65</v>
      </c>
      <c r="D2882" s="1150" t="s">
        <v>10990</v>
      </c>
      <c r="E2882" s="1164">
        <v>3500</v>
      </c>
      <c r="F2882" s="1151">
        <v>42281095</v>
      </c>
      <c r="G2882" s="759" t="s">
        <v>10991</v>
      </c>
      <c r="H2882" s="1021" t="s">
        <v>4338</v>
      </c>
      <c r="I2882" s="1021" t="s">
        <v>10478</v>
      </c>
      <c r="J2882" s="1150" t="s">
        <v>4195</v>
      </c>
      <c r="K2882" s="1152">
        <v>2</v>
      </c>
      <c r="L2882" s="1151">
        <v>7</v>
      </c>
      <c r="M2882" s="1164">
        <v>21000</v>
      </c>
      <c r="N2882" s="1151"/>
      <c r="O2882" s="1152"/>
      <c r="P2882" s="1180"/>
    </row>
    <row r="2883" spans="1:16" ht="13.15" customHeight="1" x14ac:dyDescent="0.2">
      <c r="A2883" s="1179" t="s">
        <v>3972</v>
      </c>
      <c r="B2883" s="1149" t="s">
        <v>13070</v>
      </c>
      <c r="C2883" s="1149" t="s">
        <v>65</v>
      </c>
      <c r="D2883" s="1150" t="s">
        <v>10941</v>
      </c>
      <c r="E2883" s="1164">
        <v>5000</v>
      </c>
      <c r="F2883" s="1151">
        <v>42314348</v>
      </c>
      <c r="G2883" s="759" t="s">
        <v>10992</v>
      </c>
      <c r="H2883" s="1021" t="s">
        <v>4243</v>
      </c>
      <c r="I2883" s="1021" t="s">
        <v>4213</v>
      </c>
      <c r="J2883" s="1150" t="s">
        <v>4243</v>
      </c>
      <c r="K2883" s="1152">
        <v>1</v>
      </c>
      <c r="L2883" s="1151">
        <v>4</v>
      </c>
      <c r="M2883" s="1164">
        <v>15000</v>
      </c>
      <c r="N2883" s="1151">
        <v>3</v>
      </c>
      <c r="O2883" s="1152">
        <v>6</v>
      </c>
      <c r="P2883" s="1180">
        <v>23696.77</v>
      </c>
    </row>
    <row r="2884" spans="1:16" ht="13.15" customHeight="1" x14ac:dyDescent="0.2">
      <c r="A2884" s="1179" t="s">
        <v>3972</v>
      </c>
      <c r="B2884" s="1149" t="s">
        <v>13070</v>
      </c>
      <c r="C2884" s="1149" t="s">
        <v>65</v>
      </c>
      <c r="D2884" s="1150" t="s">
        <v>10988</v>
      </c>
      <c r="E2884" s="1164">
        <v>5000</v>
      </c>
      <c r="F2884" s="1151">
        <v>42341288</v>
      </c>
      <c r="G2884" s="759" t="s">
        <v>10993</v>
      </c>
      <c r="H2884" s="1021" t="s">
        <v>4878</v>
      </c>
      <c r="I2884" s="1021" t="s">
        <v>4932</v>
      </c>
      <c r="J2884" s="1150" t="s">
        <v>4195</v>
      </c>
      <c r="K2884" s="1152">
        <v>4</v>
      </c>
      <c r="L2884" s="1151">
        <v>12</v>
      </c>
      <c r="M2884" s="1164">
        <v>60000</v>
      </c>
      <c r="N2884" s="1151">
        <v>3</v>
      </c>
      <c r="O2884" s="1152">
        <v>6</v>
      </c>
      <c r="P2884" s="1180">
        <v>30000</v>
      </c>
    </row>
    <row r="2885" spans="1:16" ht="22.5" x14ac:dyDescent="0.2">
      <c r="A2885" s="1179" t="s">
        <v>3972</v>
      </c>
      <c r="B2885" s="1149" t="s">
        <v>13070</v>
      </c>
      <c r="C2885" s="1149" t="s">
        <v>65</v>
      </c>
      <c r="D2885" s="1150" t="s">
        <v>10994</v>
      </c>
      <c r="E2885" s="1164">
        <v>3500</v>
      </c>
      <c r="F2885" s="1151">
        <v>42357283</v>
      </c>
      <c r="G2885" s="759" t="s">
        <v>10995</v>
      </c>
      <c r="H2885" s="1021" t="s">
        <v>4471</v>
      </c>
      <c r="I2885" s="1021" t="s">
        <v>4259</v>
      </c>
      <c r="J2885" s="1150" t="s">
        <v>4252</v>
      </c>
      <c r="K2885" s="1152">
        <v>1</v>
      </c>
      <c r="L2885" s="1151">
        <v>12</v>
      </c>
      <c r="M2885" s="1164">
        <v>42000</v>
      </c>
      <c r="N2885" s="1151">
        <v>3</v>
      </c>
      <c r="O2885" s="1152">
        <v>6</v>
      </c>
      <c r="P2885" s="1180">
        <v>21000</v>
      </c>
    </row>
    <row r="2886" spans="1:16" ht="13.15" customHeight="1" x14ac:dyDescent="0.2">
      <c r="A2886" s="1179" t="s">
        <v>3972</v>
      </c>
      <c r="B2886" s="1149" t="s">
        <v>13070</v>
      </c>
      <c r="C2886" s="1149" t="s">
        <v>65</v>
      </c>
      <c r="D2886" s="1150" t="s">
        <v>6158</v>
      </c>
      <c r="E2886" s="1164">
        <v>3000</v>
      </c>
      <c r="F2886" s="1151">
        <v>42382111</v>
      </c>
      <c r="G2886" s="759" t="s">
        <v>10996</v>
      </c>
      <c r="H2886" s="1021" t="s">
        <v>9934</v>
      </c>
      <c r="I2886" s="1021" t="s">
        <v>4259</v>
      </c>
      <c r="J2886" s="1150" t="s">
        <v>4252</v>
      </c>
      <c r="K2886" s="1152">
        <v>1</v>
      </c>
      <c r="L2886" s="1151">
        <v>12</v>
      </c>
      <c r="M2886" s="1164">
        <v>36000</v>
      </c>
      <c r="N2886" s="1151">
        <v>3</v>
      </c>
      <c r="O2886" s="1152">
        <v>6</v>
      </c>
      <c r="P2886" s="1180">
        <v>18000</v>
      </c>
    </row>
    <row r="2887" spans="1:16" ht="13.15" customHeight="1" x14ac:dyDescent="0.2">
      <c r="A2887" s="1179" t="s">
        <v>3972</v>
      </c>
      <c r="B2887" s="1149" t="s">
        <v>13070</v>
      </c>
      <c r="C2887" s="1149" t="s">
        <v>65</v>
      </c>
      <c r="D2887" s="1150" t="s">
        <v>6438</v>
      </c>
      <c r="E2887" s="1164">
        <v>3500</v>
      </c>
      <c r="F2887" s="1151">
        <v>42403842</v>
      </c>
      <c r="G2887" s="759" t="s">
        <v>10997</v>
      </c>
      <c r="H2887" s="1021" t="s">
        <v>10998</v>
      </c>
      <c r="I2887" s="1021" t="s">
        <v>4259</v>
      </c>
      <c r="J2887" s="1150" t="s">
        <v>4252</v>
      </c>
      <c r="K2887" s="1152">
        <v>4</v>
      </c>
      <c r="L2887" s="1151">
        <v>12</v>
      </c>
      <c r="M2887" s="1164">
        <v>31500</v>
      </c>
      <c r="N2887" s="1151">
        <v>3</v>
      </c>
      <c r="O2887" s="1152">
        <v>6</v>
      </c>
      <c r="P2887" s="1180">
        <v>21000</v>
      </c>
    </row>
    <row r="2888" spans="1:16" ht="13.15" customHeight="1" x14ac:dyDescent="0.2">
      <c r="A2888" s="1179" t="s">
        <v>3972</v>
      </c>
      <c r="B2888" s="1149" t="s">
        <v>13070</v>
      </c>
      <c r="C2888" s="1149" t="s">
        <v>65</v>
      </c>
      <c r="D2888" s="1150" t="s">
        <v>10999</v>
      </c>
      <c r="E2888" s="1164">
        <v>5000</v>
      </c>
      <c r="F2888" s="1151">
        <v>42415873</v>
      </c>
      <c r="G2888" s="759" t="s">
        <v>11000</v>
      </c>
      <c r="H2888" s="1021" t="s">
        <v>4207</v>
      </c>
      <c r="I2888" s="1021" t="s">
        <v>4213</v>
      </c>
      <c r="J2888" s="1150" t="s">
        <v>4207</v>
      </c>
      <c r="K2888" s="1152">
        <v>0</v>
      </c>
      <c r="L2888" s="1151">
        <v>2</v>
      </c>
      <c r="M2888" s="1164">
        <v>4500</v>
      </c>
      <c r="N2888" s="1151">
        <v>3</v>
      </c>
      <c r="O2888" s="1152">
        <v>6</v>
      </c>
      <c r="P2888" s="1180">
        <v>30000</v>
      </c>
    </row>
    <row r="2889" spans="1:16" ht="13.15" customHeight="1" x14ac:dyDescent="0.2">
      <c r="A2889" s="1179" t="s">
        <v>3972</v>
      </c>
      <c r="B2889" s="1149" t="s">
        <v>13070</v>
      </c>
      <c r="C2889" s="1149" t="s">
        <v>65</v>
      </c>
      <c r="D2889" s="1150" t="s">
        <v>11001</v>
      </c>
      <c r="E2889" s="1164">
        <v>8000</v>
      </c>
      <c r="F2889" s="1151">
        <v>42422121</v>
      </c>
      <c r="G2889" s="759" t="s">
        <v>11002</v>
      </c>
      <c r="H2889" s="1021" t="s">
        <v>4235</v>
      </c>
      <c r="I2889" s="1021" t="s">
        <v>4213</v>
      </c>
      <c r="J2889" s="1150" t="s">
        <v>4235</v>
      </c>
      <c r="K2889" s="1152">
        <v>0</v>
      </c>
      <c r="L2889" s="1151">
        <v>2</v>
      </c>
      <c r="M2889" s="1164">
        <v>7200</v>
      </c>
      <c r="N2889" s="1151">
        <v>3</v>
      </c>
      <c r="O2889" s="1152">
        <v>6</v>
      </c>
      <c r="P2889" s="1180">
        <v>48000</v>
      </c>
    </row>
    <row r="2890" spans="1:16" ht="22.5" x14ac:dyDescent="0.2">
      <c r="A2890" s="1179" t="s">
        <v>3972</v>
      </c>
      <c r="B2890" s="1149" t="s">
        <v>13070</v>
      </c>
      <c r="C2890" s="1149" t="s">
        <v>65</v>
      </c>
      <c r="D2890" s="1150" t="s">
        <v>10596</v>
      </c>
      <c r="E2890" s="1164">
        <v>4000</v>
      </c>
      <c r="F2890" s="1151">
        <v>42428719</v>
      </c>
      <c r="G2890" s="759" t="s">
        <v>11003</v>
      </c>
      <c r="H2890" s="1021" t="s">
        <v>4510</v>
      </c>
      <c r="I2890" s="1021" t="s">
        <v>4932</v>
      </c>
      <c r="J2890" s="1150" t="s">
        <v>4195</v>
      </c>
      <c r="K2890" s="1152">
        <v>4</v>
      </c>
      <c r="L2890" s="1151">
        <v>12</v>
      </c>
      <c r="M2890" s="1164">
        <v>48000</v>
      </c>
      <c r="N2890" s="1151">
        <v>3</v>
      </c>
      <c r="O2890" s="1152">
        <v>6</v>
      </c>
      <c r="P2890" s="1180">
        <v>24000</v>
      </c>
    </row>
    <row r="2891" spans="1:16" ht="22.5" x14ac:dyDescent="0.2">
      <c r="A2891" s="1179" t="s">
        <v>3972</v>
      </c>
      <c r="B2891" s="1149" t="s">
        <v>13070</v>
      </c>
      <c r="C2891" s="1149" t="s">
        <v>65</v>
      </c>
      <c r="D2891" s="1150" t="s">
        <v>10734</v>
      </c>
      <c r="E2891" s="1164">
        <v>4500</v>
      </c>
      <c r="F2891" s="1151">
        <v>42437052</v>
      </c>
      <c r="G2891" s="759" t="s">
        <v>11004</v>
      </c>
      <c r="H2891" s="1021" t="s">
        <v>10219</v>
      </c>
      <c r="I2891" s="1021" t="s">
        <v>10478</v>
      </c>
      <c r="J2891" s="1150" t="s">
        <v>4195</v>
      </c>
      <c r="K2891" s="1152">
        <v>4</v>
      </c>
      <c r="L2891" s="1151">
        <v>12</v>
      </c>
      <c r="M2891" s="1164">
        <v>54000</v>
      </c>
      <c r="N2891" s="1151">
        <v>3</v>
      </c>
      <c r="O2891" s="1152">
        <v>6</v>
      </c>
      <c r="P2891" s="1180">
        <v>27000</v>
      </c>
    </row>
    <row r="2892" spans="1:16" x14ac:dyDescent="0.2">
      <c r="A2892" s="1179" t="s">
        <v>3972</v>
      </c>
      <c r="B2892" s="1149" t="s">
        <v>13070</v>
      </c>
      <c r="C2892" s="1149" t="s">
        <v>65</v>
      </c>
      <c r="D2892" s="1150" t="s">
        <v>11005</v>
      </c>
      <c r="E2892" s="1164">
        <v>5000</v>
      </c>
      <c r="F2892" s="1151">
        <v>42501801</v>
      </c>
      <c r="G2892" s="759" t="s">
        <v>11006</v>
      </c>
      <c r="H2892" s="1021" t="s">
        <v>4338</v>
      </c>
      <c r="I2892" s="1021" t="s">
        <v>10478</v>
      </c>
      <c r="J2892" s="1150" t="s">
        <v>4195</v>
      </c>
      <c r="K2892" s="1152">
        <v>3</v>
      </c>
      <c r="L2892" s="1151">
        <v>4</v>
      </c>
      <c r="M2892" s="1164">
        <v>15000</v>
      </c>
      <c r="N2892" s="1151"/>
      <c r="O2892" s="1152"/>
      <c r="P2892" s="1180"/>
    </row>
    <row r="2893" spans="1:16" ht="22.5" x14ac:dyDescent="0.2">
      <c r="A2893" s="1179" t="s">
        <v>3972</v>
      </c>
      <c r="B2893" s="1149" t="s">
        <v>13070</v>
      </c>
      <c r="C2893" s="1149" t="s">
        <v>65</v>
      </c>
      <c r="D2893" s="1150" t="s">
        <v>11007</v>
      </c>
      <c r="E2893" s="1164">
        <v>6000</v>
      </c>
      <c r="F2893" s="1151">
        <v>42533219</v>
      </c>
      <c r="G2893" s="759" t="s">
        <v>11008</v>
      </c>
      <c r="H2893" s="1021" t="s">
        <v>11009</v>
      </c>
      <c r="I2893" s="1021" t="s">
        <v>4274</v>
      </c>
      <c r="J2893" s="1150" t="s">
        <v>4274</v>
      </c>
      <c r="K2893" s="1152">
        <v>1</v>
      </c>
      <c r="L2893" s="1151">
        <v>8</v>
      </c>
      <c r="M2893" s="1164">
        <v>42000</v>
      </c>
      <c r="N2893" s="1151"/>
      <c r="O2893" s="1152"/>
      <c r="P2893" s="1180"/>
    </row>
    <row r="2894" spans="1:16" x14ac:dyDescent="0.2">
      <c r="A2894" s="1179" t="s">
        <v>3972</v>
      </c>
      <c r="B2894" s="1149" t="s">
        <v>13070</v>
      </c>
      <c r="C2894" s="1149" t="s">
        <v>65</v>
      </c>
      <c r="D2894" s="1150" t="s">
        <v>11010</v>
      </c>
      <c r="E2894" s="1164">
        <v>6000</v>
      </c>
      <c r="F2894" s="1151">
        <v>42565380</v>
      </c>
      <c r="G2894" s="759" t="s">
        <v>11011</v>
      </c>
      <c r="H2894" s="1021" t="s">
        <v>8344</v>
      </c>
      <c r="I2894" s="1021" t="s">
        <v>4213</v>
      </c>
      <c r="J2894" s="1150" t="s">
        <v>8344</v>
      </c>
      <c r="K2894" s="1152">
        <v>0</v>
      </c>
      <c r="L2894" s="1151">
        <v>1</v>
      </c>
      <c r="M2894" s="1164">
        <v>1800</v>
      </c>
      <c r="N2894" s="1151">
        <v>3</v>
      </c>
      <c r="O2894" s="1152">
        <v>6</v>
      </c>
      <c r="P2894" s="1180">
        <v>36000</v>
      </c>
    </row>
    <row r="2895" spans="1:16" x14ac:dyDescent="0.2">
      <c r="A2895" s="1179" t="s">
        <v>3972</v>
      </c>
      <c r="B2895" s="1149" t="s">
        <v>13070</v>
      </c>
      <c r="C2895" s="1149" t="s">
        <v>65</v>
      </c>
      <c r="D2895" s="1150" t="s">
        <v>10573</v>
      </c>
      <c r="E2895" s="1164">
        <v>8000</v>
      </c>
      <c r="F2895" s="1151">
        <v>42584394</v>
      </c>
      <c r="G2895" s="759" t="s">
        <v>11012</v>
      </c>
      <c r="H2895" s="1021" t="s">
        <v>4207</v>
      </c>
      <c r="I2895" s="1021" t="s">
        <v>4243</v>
      </c>
      <c r="J2895" s="1150" t="s">
        <v>4195</v>
      </c>
      <c r="K2895" s="1152">
        <v>2</v>
      </c>
      <c r="L2895" s="1151">
        <v>12</v>
      </c>
      <c r="M2895" s="1164">
        <v>96000</v>
      </c>
      <c r="N2895" s="1151">
        <v>3</v>
      </c>
      <c r="O2895" s="1152">
        <v>6</v>
      </c>
      <c r="P2895" s="1180">
        <v>48000</v>
      </c>
    </row>
    <row r="2896" spans="1:16" ht="22.5" x14ac:dyDescent="0.2">
      <c r="A2896" s="1179" t="s">
        <v>3972</v>
      </c>
      <c r="B2896" s="1149" t="s">
        <v>13070</v>
      </c>
      <c r="C2896" s="1149" t="s">
        <v>65</v>
      </c>
      <c r="D2896" s="1150" t="s">
        <v>11013</v>
      </c>
      <c r="E2896" s="1164">
        <v>5000</v>
      </c>
      <c r="F2896" s="1151">
        <v>42641371</v>
      </c>
      <c r="G2896" s="759" t="s">
        <v>11014</v>
      </c>
      <c r="H2896" s="1021" t="s">
        <v>10219</v>
      </c>
      <c r="I2896" s="1021" t="s">
        <v>10478</v>
      </c>
      <c r="J2896" s="1150" t="s">
        <v>4195</v>
      </c>
      <c r="K2896" s="1152">
        <v>3</v>
      </c>
      <c r="L2896" s="1151">
        <v>12</v>
      </c>
      <c r="M2896" s="1164">
        <v>60000</v>
      </c>
      <c r="N2896" s="1151">
        <v>3</v>
      </c>
      <c r="O2896" s="1152">
        <v>6</v>
      </c>
      <c r="P2896" s="1180">
        <v>30000</v>
      </c>
    </row>
    <row r="2897" spans="1:16" x14ac:dyDescent="0.2">
      <c r="A2897" s="1179" t="s">
        <v>3972</v>
      </c>
      <c r="B2897" s="1149" t="s">
        <v>13070</v>
      </c>
      <c r="C2897" s="1149" t="s">
        <v>65</v>
      </c>
      <c r="D2897" s="1150" t="s">
        <v>11015</v>
      </c>
      <c r="E2897" s="1164">
        <v>5000</v>
      </c>
      <c r="F2897" s="1151">
        <v>42648026</v>
      </c>
      <c r="G2897" s="759" t="s">
        <v>11016</v>
      </c>
      <c r="H2897" s="1021" t="s">
        <v>10420</v>
      </c>
      <c r="I2897" s="1021" t="s">
        <v>10478</v>
      </c>
      <c r="J2897" s="1150" t="s">
        <v>4195</v>
      </c>
      <c r="K2897" s="1152">
        <v>3</v>
      </c>
      <c r="L2897" s="1151">
        <v>8</v>
      </c>
      <c r="M2897" s="1164">
        <v>30000</v>
      </c>
      <c r="N2897" s="1151">
        <v>3</v>
      </c>
      <c r="O2897" s="1152">
        <v>6</v>
      </c>
      <c r="P2897" s="1180">
        <v>30000</v>
      </c>
    </row>
    <row r="2898" spans="1:16" ht="22.5" x14ac:dyDescent="0.2">
      <c r="A2898" s="1179" t="s">
        <v>3972</v>
      </c>
      <c r="B2898" s="1149" t="s">
        <v>13070</v>
      </c>
      <c r="C2898" s="1149" t="s">
        <v>65</v>
      </c>
      <c r="D2898" s="1150" t="s">
        <v>10957</v>
      </c>
      <c r="E2898" s="1164">
        <v>4000</v>
      </c>
      <c r="F2898" s="1151">
        <v>42717671</v>
      </c>
      <c r="G2898" s="759" t="s">
        <v>11017</v>
      </c>
      <c r="H2898" s="1021" t="s">
        <v>4414</v>
      </c>
      <c r="I2898" s="1021" t="s">
        <v>4932</v>
      </c>
      <c r="J2898" s="1150" t="s">
        <v>4195</v>
      </c>
      <c r="K2898" s="1152">
        <v>1</v>
      </c>
      <c r="L2898" s="1151">
        <v>12</v>
      </c>
      <c r="M2898" s="1164">
        <v>48000</v>
      </c>
      <c r="N2898" s="1151">
        <v>3</v>
      </c>
      <c r="O2898" s="1152">
        <v>6</v>
      </c>
      <c r="P2898" s="1180">
        <v>24000</v>
      </c>
    </row>
    <row r="2899" spans="1:16" x14ac:dyDescent="0.2">
      <c r="A2899" s="1179" t="s">
        <v>3972</v>
      </c>
      <c r="B2899" s="1149" t="s">
        <v>13070</v>
      </c>
      <c r="C2899" s="1149" t="s">
        <v>65</v>
      </c>
      <c r="D2899" s="1150" t="s">
        <v>5520</v>
      </c>
      <c r="E2899" s="1164">
        <v>5000</v>
      </c>
      <c r="F2899" s="1151">
        <v>42738314</v>
      </c>
      <c r="G2899" s="759" t="s">
        <v>11018</v>
      </c>
      <c r="H2899" s="1021" t="s">
        <v>4235</v>
      </c>
      <c r="I2899" s="1021" t="s">
        <v>4213</v>
      </c>
      <c r="J2899" s="1150" t="s">
        <v>4235</v>
      </c>
      <c r="K2899" s="1152">
        <v>0</v>
      </c>
      <c r="L2899" s="1151">
        <v>2</v>
      </c>
      <c r="M2899" s="1164">
        <v>5000</v>
      </c>
      <c r="N2899" s="1151">
        <v>3</v>
      </c>
      <c r="O2899" s="1152">
        <v>6</v>
      </c>
      <c r="P2899" s="1180">
        <v>30000</v>
      </c>
    </row>
    <row r="2900" spans="1:16" ht="22.5" x14ac:dyDescent="0.2">
      <c r="A2900" s="1179" t="s">
        <v>3972</v>
      </c>
      <c r="B2900" s="1149" t="s">
        <v>13070</v>
      </c>
      <c r="C2900" s="1149" t="s">
        <v>65</v>
      </c>
      <c r="D2900" s="1150" t="s">
        <v>10829</v>
      </c>
      <c r="E2900" s="1164">
        <v>6000</v>
      </c>
      <c r="F2900" s="1151">
        <v>42748357</v>
      </c>
      <c r="G2900" s="759" t="s">
        <v>11019</v>
      </c>
      <c r="H2900" s="1021" t="s">
        <v>4338</v>
      </c>
      <c r="I2900" s="1021" t="s">
        <v>10478</v>
      </c>
      <c r="J2900" s="1150" t="s">
        <v>4195</v>
      </c>
      <c r="K2900" s="1152">
        <v>1</v>
      </c>
      <c r="L2900" s="1151">
        <v>14</v>
      </c>
      <c r="M2900" s="1164">
        <v>79366.67</v>
      </c>
      <c r="N2900" s="1151"/>
      <c r="O2900" s="1152"/>
      <c r="P2900" s="1180"/>
    </row>
    <row r="2901" spans="1:16" x14ac:dyDescent="0.2">
      <c r="A2901" s="1179" t="s">
        <v>3972</v>
      </c>
      <c r="B2901" s="1149" t="s">
        <v>13070</v>
      </c>
      <c r="C2901" s="1149" t="s">
        <v>65</v>
      </c>
      <c r="D2901" s="1150" t="s">
        <v>11020</v>
      </c>
      <c r="E2901" s="1164">
        <v>11000</v>
      </c>
      <c r="F2901" s="1151">
        <v>42769099</v>
      </c>
      <c r="G2901" s="759" t="s">
        <v>11021</v>
      </c>
      <c r="H2901" s="1021" t="s">
        <v>4243</v>
      </c>
      <c r="I2901" s="1021">
        <v>0</v>
      </c>
      <c r="J2901" s="1150" t="s">
        <v>4243</v>
      </c>
      <c r="K2901" s="1152">
        <v>1</v>
      </c>
      <c r="L2901" s="1151">
        <v>3</v>
      </c>
      <c r="M2901" s="1164">
        <v>10906.88</v>
      </c>
      <c r="N2901" s="1151"/>
      <c r="O2901" s="1152"/>
      <c r="P2901" s="1180"/>
    </row>
    <row r="2902" spans="1:16" ht="33.75" x14ac:dyDescent="0.2">
      <c r="A2902" s="1179" t="s">
        <v>3972</v>
      </c>
      <c r="B2902" s="1149" t="s">
        <v>13070</v>
      </c>
      <c r="C2902" s="1149" t="s">
        <v>65</v>
      </c>
      <c r="D2902" s="1150" t="s">
        <v>11022</v>
      </c>
      <c r="E2902" s="1164">
        <v>5000</v>
      </c>
      <c r="F2902" s="1151">
        <v>42773261</v>
      </c>
      <c r="G2902" s="759" t="s">
        <v>11023</v>
      </c>
      <c r="H2902" s="1021" t="s">
        <v>11024</v>
      </c>
      <c r="I2902" s="1021" t="s">
        <v>4259</v>
      </c>
      <c r="J2902" s="1150" t="s">
        <v>4252</v>
      </c>
      <c r="K2902" s="1152">
        <v>2</v>
      </c>
      <c r="L2902" s="1151">
        <v>12</v>
      </c>
      <c r="M2902" s="1164">
        <v>60000</v>
      </c>
      <c r="N2902" s="1151">
        <v>3</v>
      </c>
      <c r="O2902" s="1152">
        <v>6</v>
      </c>
      <c r="P2902" s="1180">
        <v>30000</v>
      </c>
    </row>
    <row r="2903" spans="1:16" ht="13.15" customHeight="1" x14ac:dyDescent="0.2">
      <c r="A2903" s="1179" t="s">
        <v>3972</v>
      </c>
      <c r="B2903" s="1149" t="s">
        <v>13070</v>
      </c>
      <c r="C2903" s="1149" t="s">
        <v>65</v>
      </c>
      <c r="D2903" s="1150" t="s">
        <v>11025</v>
      </c>
      <c r="E2903" s="1164">
        <v>7200</v>
      </c>
      <c r="F2903" s="1151">
        <v>42835961</v>
      </c>
      <c r="G2903" s="759" t="s">
        <v>11026</v>
      </c>
      <c r="H2903" s="1021" t="s">
        <v>10890</v>
      </c>
      <c r="I2903" s="1021" t="s">
        <v>4213</v>
      </c>
      <c r="J2903" s="1150" t="s">
        <v>10890</v>
      </c>
      <c r="K2903" s="1152">
        <v>0</v>
      </c>
      <c r="L2903" s="1151">
        <v>3</v>
      </c>
      <c r="M2903" s="1164">
        <v>14160</v>
      </c>
      <c r="N2903" s="1151">
        <v>3</v>
      </c>
      <c r="O2903" s="1152">
        <v>6</v>
      </c>
      <c r="P2903" s="1180">
        <v>43200</v>
      </c>
    </row>
    <row r="2904" spans="1:16" ht="13.15" customHeight="1" x14ac:dyDescent="0.2">
      <c r="A2904" s="1179" t="s">
        <v>3972</v>
      </c>
      <c r="B2904" s="1149" t="s">
        <v>13070</v>
      </c>
      <c r="C2904" s="1149" t="s">
        <v>65</v>
      </c>
      <c r="D2904" s="1150" t="s">
        <v>10724</v>
      </c>
      <c r="E2904" s="1164">
        <v>4500</v>
      </c>
      <c r="F2904" s="1151">
        <v>42847785</v>
      </c>
      <c r="G2904" s="759" t="s">
        <v>11027</v>
      </c>
      <c r="H2904" s="1021" t="s">
        <v>4878</v>
      </c>
      <c r="I2904" s="1021" t="s">
        <v>4932</v>
      </c>
      <c r="J2904" s="1150" t="s">
        <v>4195</v>
      </c>
      <c r="K2904" s="1152">
        <v>1</v>
      </c>
      <c r="L2904" s="1151">
        <v>12</v>
      </c>
      <c r="M2904" s="1164">
        <v>53700</v>
      </c>
      <c r="N2904" s="1151">
        <v>3</v>
      </c>
      <c r="O2904" s="1152">
        <v>3</v>
      </c>
      <c r="P2904" s="1180">
        <v>9000</v>
      </c>
    </row>
    <row r="2905" spans="1:16" ht="13.15" customHeight="1" x14ac:dyDescent="0.2">
      <c r="A2905" s="1179" t="s">
        <v>3972</v>
      </c>
      <c r="B2905" s="1149" t="s">
        <v>13070</v>
      </c>
      <c r="C2905" s="1149" t="s">
        <v>65</v>
      </c>
      <c r="D2905" s="1150" t="s">
        <v>10734</v>
      </c>
      <c r="E2905" s="1164">
        <v>4500</v>
      </c>
      <c r="F2905" s="1151">
        <v>42852284</v>
      </c>
      <c r="G2905" s="759" t="s">
        <v>11028</v>
      </c>
      <c r="H2905" s="1021" t="s">
        <v>4338</v>
      </c>
      <c r="I2905" s="1021" t="s">
        <v>10478</v>
      </c>
      <c r="J2905" s="1150" t="s">
        <v>4195</v>
      </c>
      <c r="K2905" s="1152">
        <v>4</v>
      </c>
      <c r="L2905" s="1151">
        <v>12</v>
      </c>
      <c r="M2905" s="1164">
        <v>54000</v>
      </c>
      <c r="N2905" s="1151">
        <v>3</v>
      </c>
      <c r="O2905" s="1152">
        <v>6</v>
      </c>
      <c r="P2905" s="1180">
        <v>27000</v>
      </c>
    </row>
    <row r="2906" spans="1:16" ht="13.15" customHeight="1" x14ac:dyDescent="0.2">
      <c r="A2906" s="1179" t="s">
        <v>3972</v>
      </c>
      <c r="B2906" s="1149" t="s">
        <v>13070</v>
      </c>
      <c r="C2906" s="1149" t="s">
        <v>65</v>
      </c>
      <c r="D2906" s="1150" t="s">
        <v>10311</v>
      </c>
      <c r="E2906" s="1164">
        <v>2600</v>
      </c>
      <c r="F2906" s="1151">
        <v>42867136</v>
      </c>
      <c r="G2906" s="759" t="s">
        <v>11029</v>
      </c>
      <c r="H2906" s="1021" t="s">
        <v>7834</v>
      </c>
      <c r="I2906" s="1021" t="s">
        <v>481</v>
      </c>
      <c r="J2906" s="1150" t="s">
        <v>7834</v>
      </c>
      <c r="K2906" s="1152">
        <v>0</v>
      </c>
      <c r="L2906" s="1151">
        <v>2</v>
      </c>
      <c r="M2906" s="1164">
        <v>2600</v>
      </c>
      <c r="N2906" s="1151">
        <v>3</v>
      </c>
      <c r="O2906" s="1152">
        <v>6</v>
      </c>
      <c r="P2906" s="1180">
        <v>15600</v>
      </c>
    </row>
    <row r="2907" spans="1:16" ht="22.5" x14ac:dyDescent="0.2">
      <c r="A2907" s="1179" t="s">
        <v>3972</v>
      </c>
      <c r="B2907" s="1149" t="s">
        <v>13070</v>
      </c>
      <c r="C2907" s="1149" t="s">
        <v>65</v>
      </c>
      <c r="D2907" s="1150" t="s">
        <v>6753</v>
      </c>
      <c r="E2907" s="1164">
        <v>5000</v>
      </c>
      <c r="F2907" s="1151">
        <v>42873433</v>
      </c>
      <c r="G2907" s="759" t="s">
        <v>11030</v>
      </c>
      <c r="H2907" s="1021" t="s">
        <v>11031</v>
      </c>
      <c r="I2907" s="1021" t="s">
        <v>10478</v>
      </c>
      <c r="J2907" s="1150" t="s">
        <v>4195</v>
      </c>
      <c r="K2907" s="1152">
        <v>3</v>
      </c>
      <c r="L2907" s="1151">
        <v>12</v>
      </c>
      <c r="M2907" s="1164">
        <v>60000</v>
      </c>
      <c r="N2907" s="1151">
        <v>3</v>
      </c>
      <c r="O2907" s="1152">
        <v>6</v>
      </c>
      <c r="P2907" s="1180">
        <v>30000</v>
      </c>
    </row>
    <row r="2908" spans="1:16" ht="9.6" customHeight="1" x14ac:dyDescent="0.2">
      <c r="A2908" s="1179" t="s">
        <v>3972</v>
      </c>
      <c r="B2908" s="1149" t="s">
        <v>13070</v>
      </c>
      <c r="C2908" s="1149" t="s">
        <v>65</v>
      </c>
      <c r="D2908" s="1150" t="s">
        <v>11032</v>
      </c>
      <c r="E2908" s="1164">
        <v>3500</v>
      </c>
      <c r="F2908" s="1151">
        <v>42888732</v>
      </c>
      <c r="G2908" s="759" t="s">
        <v>11033</v>
      </c>
      <c r="H2908" s="1021" t="s">
        <v>4663</v>
      </c>
      <c r="I2908" s="1021" t="s">
        <v>4274</v>
      </c>
      <c r="J2908" s="1150" t="s">
        <v>4274</v>
      </c>
      <c r="K2908" s="1152">
        <v>2</v>
      </c>
      <c r="L2908" s="1151">
        <v>12</v>
      </c>
      <c r="M2908" s="1164">
        <v>42000</v>
      </c>
      <c r="N2908" s="1151">
        <v>3</v>
      </c>
      <c r="O2908" s="1152">
        <v>6</v>
      </c>
      <c r="P2908" s="1180">
        <v>21000</v>
      </c>
    </row>
    <row r="2909" spans="1:16" ht="9.6" customHeight="1" x14ac:dyDescent="0.2">
      <c r="A2909" s="1179" t="s">
        <v>3972</v>
      </c>
      <c r="B2909" s="1149" t="s">
        <v>13070</v>
      </c>
      <c r="C2909" s="1149" t="s">
        <v>65</v>
      </c>
      <c r="D2909" s="1150" t="s">
        <v>10881</v>
      </c>
      <c r="E2909" s="1164">
        <v>4500</v>
      </c>
      <c r="F2909" s="1151">
        <v>42931931</v>
      </c>
      <c r="G2909" s="759" t="s">
        <v>11034</v>
      </c>
      <c r="H2909" s="1021" t="s">
        <v>10518</v>
      </c>
      <c r="I2909" s="1021" t="s">
        <v>10274</v>
      </c>
      <c r="J2909" s="1150" t="s">
        <v>4195</v>
      </c>
      <c r="K2909" s="1152">
        <v>4</v>
      </c>
      <c r="L2909" s="1151">
        <v>12</v>
      </c>
      <c r="M2909" s="1164">
        <v>54000</v>
      </c>
      <c r="N2909" s="1151">
        <v>3</v>
      </c>
      <c r="O2909" s="1152">
        <v>6</v>
      </c>
      <c r="P2909" s="1180">
        <v>27000</v>
      </c>
    </row>
    <row r="2910" spans="1:16" ht="9.6" customHeight="1" x14ac:dyDescent="0.2">
      <c r="A2910" s="1179" t="s">
        <v>3972</v>
      </c>
      <c r="B2910" s="1149" t="s">
        <v>13070</v>
      </c>
      <c r="C2910" s="1149" t="s">
        <v>65</v>
      </c>
      <c r="D2910" s="1150" t="s">
        <v>10752</v>
      </c>
      <c r="E2910" s="1164">
        <v>5000</v>
      </c>
      <c r="F2910" s="1151">
        <v>42958928</v>
      </c>
      <c r="G2910" s="759" t="s">
        <v>11035</v>
      </c>
      <c r="H2910" s="1021" t="s">
        <v>4235</v>
      </c>
      <c r="I2910" s="1021" t="s">
        <v>4235</v>
      </c>
      <c r="J2910" s="1150" t="s">
        <v>4195</v>
      </c>
      <c r="K2910" s="1152">
        <v>4</v>
      </c>
      <c r="L2910" s="1151">
        <v>2</v>
      </c>
      <c r="M2910" s="1164">
        <v>5000</v>
      </c>
      <c r="N2910" s="1151"/>
      <c r="O2910" s="1152"/>
      <c r="P2910" s="1180"/>
    </row>
    <row r="2911" spans="1:16" ht="22.5" x14ac:dyDescent="0.2">
      <c r="A2911" s="1179" t="s">
        <v>3972</v>
      </c>
      <c r="B2911" s="1149" t="s">
        <v>13070</v>
      </c>
      <c r="C2911" s="1149" t="s">
        <v>65</v>
      </c>
      <c r="D2911" s="1150" t="s">
        <v>6365</v>
      </c>
      <c r="E2911" s="1164">
        <v>3000</v>
      </c>
      <c r="F2911" s="1151">
        <v>42960569</v>
      </c>
      <c r="G2911" s="759" t="s">
        <v>11036</v>
      </c>
      <c r="H2911" s="1021" t="s">
        <v>4471</v>
      </c>
      <c r="I2911" s="1021" t="s">
        <v>4259</v>
      </c>
      <c r="J2911" s="1150" t="s">
        <v>4252</v>
      </c>
      <c r="K2911" s="1152">
        <v>4</v>
      </c>
      <c r="L2911" s="1151">
        <v>12</v>
      </c>
      <c r="M2911" s="1164">
        <v>36000</v>
      </c>
      <c r="N2911" s="1151">
        <v>3</v>
      </c>
      <c r="O2911" s="1152">
        <v>6</v>
      </c>
      <c r="P2911" s="1180">
        <v>18000</v>
      </c>
    </row>
    <row r="2912" spans="1:16" x14ac:dyDescent="0.2">
      <c r="A2912" s="1179" t="s">
        <v>3972</v>
      </c>
      <c r="B2912" s="1149" t="s">
        <v>13070</v>
      </c>
      <c r="C2912" s="1149" t="s">
        <v>65</v>
      </c>
      <c r="D2912" s="1150" t="s">
        <v>10538</v>
      </c>
      <c r="E2912" s="1164">
        <v>4500</v>
      </c>
      <c r="F2912" s="1151">
        <v>42990259</v>
      </c>
      <c r="G2912" s="759" t="s">
        <v>11037</v>
      </c>
      <c r="H2912" s="1021" t="s">
        <v>10274</v>
      </c>
      <c r="I2912" s="1021" t="s">
        <v>10274</v>
      </c>
      <c r="J2912" s="1150" t="s">
        <v>4195</v>
      </c>
      <c r="K2912" s="1152">
        <v>3</v>
      </c>
      <c r="L2912" s="1151">
        <v>14</v>
      </c>
      <c r="M2912" s="1164">
        <v>62087.5</v>
      </c>
      <c r="N2912" s="1151"/>
      <c r="O2912" s="1152"/>
      <c r="P2912" s="1180"/>
    </row>
    <row r="2913" spans="1:16" ht="22.5" x14ac:dyDescent="0.2">
      <c r="A2913" s="1179" t="s">
        <v>3972</v>
      </c>
      <c r="B2913" s="1149" t="s">
        <v>13070</v>
      </c>
      <c r="C2913" s="1149" t="s">
        <v>65</v>
      </c>
      <c r="D2913" s="1150" t="s">
        <v>11038</v>
      </c>
      <c r="E2913" s="1164">
        <v>2500</v>
      </c>
      <c r="F2913" s="1151">
        <v>43062653</v>
      </c>
      <c r="G2913" s="759" t="s">
        <v>11039</v>
      </c>
      <c r="H2913" s="1021" t="s">
        <v>4471</v>
      </c>
      <c r="I2913" s="1021" t="s">
        <v>4259</v>
      </c>
      <c r="J2913" s="1150" t="s">
        <v>4252</v>
      </c>
      <c r="K2913" s="1152">
        <v>1</v>
      </c>
      <c r="L2913" s="1151">
        <v>10</v>
      </c>
      <c r="M2913" s="1164">
        <v>22500</v>
      </c>
      <c r="N2913" s="1151"/>
      <c r="O2913" s="1152"/>
      <c r="P2913" s="1180"/>
    </row>
    <row r="2914" spans="1:16" x14ac:dyDescent="0.2">
      <c r="A2914" s="1179" t="s">
        <v>3972</v>
      </c>
      <c r="B2914" s="1149" t="s">
        <v>13070</v>
      </c>
      <c r="C2914" s="1149" t="s">
        <v>65</v>
      </c>
      <c r="D2914" s="1150" t="s">
        <v>10965</v>
      </c>
      <c r="E2914" s="1164">
        <v>6000</v>
      </c>
      <c r="F2914" s="1151">
        <v>43087529</v>
      </c>
      <c r="G2914" s="759" t="s">
        <v>11040</v>
      </c>
      <c r="H2914" s="1021" t="s">
        <v>4207</v>
      </c>
      <c r="I2914" s="1021" t="s">
        <v>4243</v>
      </c>
      <c r="J2914" s="1150" t="s">
        <v>4195</v>
      </c>
      <c r="K2914" s="1152">
        <v>4</v>
      </c>
      <c r="L2914" s="1151">
        <v>10</v>
      </c>
      <c r="M2914" s="1164">
        <v>54000</v>
      </c>
      <c r="N2914" s="1151"/>
      <c r="O2914" s="1152"/>
      <c r="P2914" s="1180"/>
    </row>
    <row r="2915" spans="1:16" x14ac:dyDescent="0.2">
      <c r="A2915" s="1179" t="s">
        <v>3972</v>
      </c>
      <c r="B2915" s="1149" t="s">
        <v>13070</v>
      </c>
      <c r="C2915" s="1149" t="s">
        <v>65</v>
      </c>
      <c r="D2915" s="1150" t="s">
        <v>11041</v>
      </c>
      <c r="E2915" s="1164">
        <v>4500</v>
      </c>
      <c r="F2915" s="1151">
        <v>43088526</v>
      </c>
      <c r="G2915" s="759" t="s">
        <v>11042</v>
      </c>
      <c r="H2915" s="1021" t="s">
        <v>4885</v>
      </c>
      <c r="I2915" s="1021" t="s">
        <v>4932</v>
      </c>
      <c r="J2915" s="1150" t="s">
        <v>4195</v>
      </c>
      <c r="K2915" s="1152">
        <v>0</v>
      </c>
      <c r="L2915" s="1151">
        <v>12</v>
      </c>
      <c r="M2915" s="1164">
        <v>49200</v>
      </c>
      <c r="N2915" s="1151">
        <v>3</v>
      </c>
      <c r="O2915" s="1152">
        <v>6</v>
      </c>
      <c r="P2915" s="1180">
        <v>27000</v>
      </c>
    </row>
    <row r="2916" spans="1:16" x14ac:dyDescent="0.2">
      <c r="A2916" s="1179" t="s">
        <v>3972</v>
      </c>
      <c r="B2916" s="1149" t="s">
        <v>13070</v>
      </c>
      <c r="C2916" s="1149" t="s">
        <v>65</v>
      </c>
      <c r="D2916" s="1150" t="s">
        <v>11043</v>
      </c>
      <c r="E2916" s="1164">
        <v>6500</v>
      </c>
      <c r="F2916" s="1151">
        <v>43113827</v>
      </c>
      <c r="G2916" s="759" t="s">
        <v>11044</v>
      </c>
      <c r="H2916" s="1021">
        <v>0</v>
      </c>
      <c r="I2916" s="1021" t="s">
        <v>4213</v>
      </c>
      <c r="J2916" s="1150" t="s">
        <v>10515</v>
      </c>
      <c r="K2916" s="1152">
        <v>1</v>
      </c>
      <c r="L2916" s="1151">
        <v>7</v>
      </c>
      <c r="M2916" s="1164">
        <v>39000</v>
      </c>
      <c r="N2916" s="1151">
        <v>3</v>
      </c>
      <c r="O2916" s="1152">
        <v>6</v>
      </c>
      <c r="P2916" s="1180">
        <v>39000</v>
      </c>
    </row>
    <row r="2917" spans="1:16" x14ac:dyDescent="0.2">
      <c r="A2917" s="1179" t="s">
        <v>3972</v>
      </c>
      <c r="B2917" s="1149" t="s">
        <v>13070</v>
      </c>
      <c r="C2917" s="1149" t="s">
        <v>65</v>
      </c>
      <c r="D2917" s="1150" t="s">
        <v>10494</v>
      </c>
      <c r="E2917" s="1164">
        <v>6000</v>
      </c>
      <c r="F2917" s="1151">
        <v>43125516</v>
      </c>
      <c r="G2917" s="759" t="s">
        <v>11045</v>
      </c>
      <c r="H2917" s="1021" t="s">
        <v>4878</v>
      </c>
      <c r="I2917" s="1021" t="s">
        <v>4932</v>
      </c>
      <c r="J2917" s="1150" t="s">
        <v>4195</v>
      </c>
      <c r="K2917" s="1152">
        <v>4</v>
      </c>
      <c r="L2917" s="1151">
        <v>12</v>
      </c>
      <c r="M2917" s="1164">
        <v>72000</v>
      </c>
      <c r="N2917" s="1151">
        <v>3</v>
      </c>
      <c r="O2917" s="1152">
        <v>6</v>
      </c>
      <c r="P2917" s="1180">
        <v>36000</v>
      </c>
    </row>
    <row r="2918" spans="1:16" ht="22.5" x14ac:dyDescent="0.2">
      <c r="A2918" s="1179" t="s">
        <v>3972</v>
      </c>
      <c r="B2918" s="1149" t="s">
        <v>13070</v>
      </c>
      <c r="C2918" s="1149" t="s">
        <v>65</v>
      </c>
      <c r="D2918" s="1150" t="s">
        <v>11046</v>
      </c>
      <c r="E2918" s="1164">
        <v>4500</v>
      </c>
      <c r="F2918" s="1151">
        <v>43130416</v>
      </c>
      <c r="G2918" s="759" t="s">
        <v>11047</v>
      </c>
      <c r="H2918" s="1021" t="s">
        <v>4423</v>
      </c>
      <c r="I2918" s="1021" t="s">
        <v>10478</v>
      </c>
      <c r="J2918" s="1150" t="s">
        <v>4195</v>
      </c>
      <c r="K2918" s="1152">
        <v>1</v>
      </c>
      <c r="L2918" s="1151">
        <v>12</v>
      </c>
      <c r="M2918" s="1164">
        <v>66000</v>
      </c>
      <c r="N2918" s="1151">
        <v>3</v>
      </c>
      <c r="O2918" s="1152">
        <v>6</v>
      </c>
      <c r="P2918" s="1180">
        <v>33000</v>
      </c>
    </row>
    <row r="2919" spans="1:16" x14ac:dyDescent="0.2">
      <c r="A2919" s="1179" t="s">
        <v>3972</v>
      </c>
      <c r="B2919" s="1149" t="s">
        <v>13070</v>
      </c>
      <c r="C2919" s="1149" t="s">
        <v>65</v>
      </c>
      <c r="D2919" s="1150" t="s">
        <v>11048</v>
      </c>
      <c r="E2919" s="1164">
        <v>7500</v>
      </c>
      <c r="F2919" s="1151">
        <v>43144436</v>
      </c>
      <c r="G2919" s="759" t="s">
        <v>11049</v>
      </c>
      <c r="H2919" s="1021" t="s">
        <v>4315</v>
      </c>
      <c r="I2919" s="1021" t="s">
        <v>4932</v>
      </c>
      <c r="J2919" s="1150" t="s">
        <v>4195</v>
      </c>
      <c r="K2919" s="1152">
        <v>2</v>
      </c>
      <c r="L2919" s="1151">
        <v>12</v>
      </c>
      <c r="M2919" s="1164">
        <v>99895.83</v>
      </c>
      <c r="N2919" s="1151"/>
      <c r="O2919" s="1152"/>
      <c r="P2919" s="1180"/>
    </row>
    <row r="2920" spans="1:16" x14ac:dyDescent="0.2">
      <c r="A2920" s="1179" t="s">
        <v>3972</v>
      </c>
      <c r="B2920" s="1149" t="s">
        <v>13070</v>
      </c>
      <c r="C2920" s="1149" t="s">
        <v>65</v>
      </c>
      <c r="D2920" s="1150" t="s">
        <v>10479</v>
      </c>
      <c r="E2920" s="1164">
        <v>3000</v>
      </c>
      <c r="F2920" s="1151">
        <v>43215478</v>
      </c>
      <c r="G2920" s="759" t="s">
        <v>11050</v>
      </c>
      <c r="H2920" s="1021" t="s">
        <v>11051</v>
      </c>
      <c r="I2920" s="1021" t="s">
        <v>7025</v>
      </c>
      <c r="J2920" s="1150" t="s">
        <v>11052</v>
      </c>
      <c r="K2920" s="1152">
        <v>4</v>
      </c>
      <c r="L2920" s="1151">
        <v>12</v>
      </c>
      <c r="M2920" s="1164">
        <v>36000</v>
      </c>
      <c r="N2920" s="1151">
        <v>3</v>
      </c>
      <c r="O2920" s="1152">
        <v>6</v>
      </c>
      <c r="P2920" s="1180">
        <v>18000</v>
      </c>
    </row>
    <row r="2921" spans="1:16" ht="22.5" x14ac:dyDescent="0.2">
      <c r="A2921" s="1179" t="s">
        <v>3972</v>
      </c>
      <c r="B2921" s="1149" t="s">
        <v>13070</v>
      </c>
      <c r="C2921" s="1149" t="s">
        <v>65</v>
      </c>
      <c r="D2921" s="1150" t="s">
        <v>11032</v>
      </c>
      <c r="E2921" s="1164">
        <v>3500</v>
      </c>
      <c r="F2921" s="1151">
        <v>43307568</v>
      </c>
      <c r="G2921" s="759" t="s">
        <v>11053</v>
      </c>
      <c r="H2921" s="1021" t="s">
        <v>5310</v>
      </c>
      <c r="I2921" s="1021" t="s">
        <v>4274</v>
      </c>
      <c r="J2921" s="1150" t="s">
        <v>4274</v>
      </c>
      <c r="K2921" s="1152">
        <v>4</v>
      </c>
      <c r="L2921" s="1151">
        <v>12</v>
      </c>
      <c r="M2921" s="1164">
        <v>42000</v>
      </c>
      <c r="N2921" s="1151">
        <v>3</v>
      </c>
      <c r="O2921" s="1152">
        <v>6</v>
      </c>
      <c r="P2921" s="1180">
        <v>21000</v>
      </c>
    </row>
    <row r="2922" spans="1:16" ht="33.75" x14ac:dyDescent="0.2">
      <c r="A2922" s="1179" t="s">
        <v>3972</v>
      </c>
      <c r="B2922" s="1149" t="s">
        <v>13070</v>
      </c>
      <c r="C2922" s="1149" t="s">
        <v>65</v>
      </c>
      <c r="D2922" s="1150" t="s">
        <v>11054</v>
      </c>
      <c r="E2922" s="1164">
        <v>7000</v>
      </c>
      <c r="F2922" s="1151">
        <v>43316586</v>
      </c>
      <c r="G2922" s="759" t="s">
        <v>11055</v>
      </c>
      <c r="H2922" s="1021" t="s">
        <v>5434</v>
      </c>
      <c r="I2922" s="1021" t="s">
        <v>4274</v>
      </c>
      <c r="J2922" s="1150" t="s">
        <v>4274</v>
      </c>
      <c r="K2922" s="1152">
        <v>4</v>
      </c>
      <c r="L2922" s="1151">
        <v>12</v>
      </c>
      <c r="M2922" s="1164">
        <v>84000</v>
      </c>
      <c r="N2922" s="1151">
        <v>3</v>
      </c>
      <c r="O2922" s="1152">
        <v>6</v>
      </c>
      <c r="P2922" s="1180">
        <v>42000</v>
      </c>
    </row>
    <row r="2923" spans="1:16" x14ac:dyDescent="0.2">
      <c r="A2923" s="1179" t="s">
        <v>3972</v>
      </c>
      <c r="B2923" s="1149" t="s">
        <v>13070</v>
      </c>
      <c r="C2923" s="1149" t="s">
        <v>65</v>
      </c>
      <c r="D2923" s="1150" t="s">
        <v>10507</v>
      </c>
      <c r="E2923" s="1164">
        <v>3000</v>
      </c>
      <c r="F2923" s="1151">
        <v>43320149</v>
      </c>
      <c r="G2923" s="759" t="s">
        <v>11056</v>
      </c>
      <c r="H2923" s="1021" t="s">
        <v>4358</v>
      </c>
      <c r="I2923" s="1021" t="s">
        <v>7233</v>
      </c>
      <c r="J2923" s="1150" t="s">
        <v>10467</v>
      </c>
      <c r="K2923" s="1152">
        <v>4</v>
      </c>
      <c r="L2923" s="1151">
        <v>12</v>
      </c>
      <c r="M2923" s="1164">
        <v>36000</v>
      </c>
      <c r="N2923" s="1151">
        <v>3</v>
      </c>
      <c r="O2923" s="1152">
        <v>6</v>
      </c>
      <c r="P2923" s="1180">
        <v>18000</v>
      </c>
    </row>
    <row r="2924" spans="1:16" ht="33.75" x14ac:dyDescent="0.2">
      <c r="A2924" s="1179" t="s">
        <v>3972</v>
      </c>
      <c r="B2924" s="1149" t="s">
        <v>13070</v>
      </c>
      <c r="C2924" s="1149" t="s">
        <v>65</v>
      </c>
      <c r="D2924" s="1150" t="s">
        <v>10773</v>
      </c>
      <c r="E2924" s="1164">
        <v>6000</v>
      </c>
      <c r="F2924" s="1151">
        <v>43329601</v>
      </c>
      <c r="G2924" s="759" t="s">
        <v>11057</v>
      </c>
      <c r="H2924" s="1021" t="s">
        <v>11058</v>
      </c>
      <c r="I2924" s="1021" t="s">
        <v>10478</v>
      </c>
      <c r="J2924" s="1150" t="s">
        <v>4195</v>
      </c>
      <c r="K2924" s="1152">
        <v>3</v>
      </c>
      <c r="L2924" s="1151">
        <v>8</v>
      </c>
      <c r="M2924" s="1164">
        <v>42000</v>
      </c>
      <c r="N2924" s="1151"/>
      <c r="O2924" s="1152"/>
      <c r="P2924" s="1180"/>
    </row>
    <row r="2925" spans="1:16" ht="22.5" x14ac:dyDescent="0.2">
      <c r="A2925" s="1179" t="s">
        <v>3972</v>
      </c>
      <c r="B2925" s="1149" t="s">
        <v>13070</v>
      </c>
      <c r="C2925" s="1149" t="s">
        <v>65</v>
      </c>
      <c r="D2925" s="1150" t="s">
        <v>11059</v>
      </c>
      <c r="E2925" s="1164">
        <v>7500</v>
      </c>
      <c r="F2925" s="1151">
        <v>43338870</v>
      </c>
      <c r="G2925" s="759" t="s">
        <v>11060</v>
      </c>
      <c r="H2925" s="1021" t="s">
        <v>4720</v>
      </c>
      <c r="I2925" s="1021" t="s">
        <v>4213</v>
      </c>
      <c r="J2925" s="1150" t="s">
        <v>4720</v>
      </c>
      <c r="K2925" s="1152">
        <v>0</v>
      </c>
      <c r="L2925" s="1151">
        <v>4</v>
      </c>
      <c r="M2925" s="1164">
        <v>22500</v>
      </c>
      <c r="N2925" s="1151">
        <v>3</v>
      </c>
      <c r="O2925" s="1152">
        <v>6</v>
      </c>
      <c r="P2925" s="1180">
        <v>45000</v>
      </c>
    </row>
    <row r="2926" spans="1:16" ht="22.5" x14ac:dyDescent="0.2">
      <c r="A2926" s="1179" t="s">
        <v>3972</v>
      </c>
      <c r="B2926" s="1149" t="s">
        <v>13070</v>
      </c>
      <c r="C2926" s="1149" t="s">
        <v>65</v>
      </c>
      <c r="D2926" s="1150" t="s">
        <v>10773</v>
      </c>
      <c r="E2926" s="1164">
        <v>6500</v>
      </c>
      <c r="F2926" s="1151">
        <v>43339289</v>
      </c>
      <c r="G2926" s="759" t="s">
        <v>11061</v>
      </c>
      <c r="H2926" s="1021" t="s">
        <v>11062</v>
      </c>
      <c r="I2926" s="1021" t="s">
        <v>4274</v>
      </c>
      <c r="J2926" s="1150" t="s">
        <v>4274</v>
      </c>
      <c r="K2926" s="1152">
        <v>4</v>
      </c>
      <c r="L2926" s="1151">
        <v>8</v>
      </c>
      <c r="M2926" s="1164">
        <v>45500</v>
      </c>
      <c r="N2926" s="1151"/>
      <c r="O2926" s="1152"/>
      <c r="P2926" s="1180"/>
    </row>
    <row r="2927" spans="1:16" ht="22.5" x14ac:dyDescent="0.2">
      <c r="A2927" s="1179" t="s">
        <v>3972</v>
      </c>
      <c r="B2927" s="1149" t="s">
        <v>13070</v>
      </c>
      <c r="C2927" s="1149" t="s">
        <v>65</v>
      </c>
      <c r="D2927" s="1150" t="s">
        <v>11063</v>
      </c>
      <c r="E2927" s="1164">
        <v>7000</v>
      </c>
      <c r="F2927" s="1151">
        <v>43363582</v>
      </c>
      <c r="G2927" s="759" t="s">
        <v>11064</v>
      </c>
      <c r="H2927" s="1021" t="s">
        <v>11065</v>
      </c>
      <c r="I2927" s="1021" t="s">
        <v>11065</v>
      </c>
      <c r="J2927" s="1150" t="s">
        <v>11065</v>
      </c>
      <c r="K2927" s="1152">
        <v>1</v>
      </c>
      <c r="L2927" s="1151">
        <v>7</v>
      </c>
      <c r="M2927" s="1164">
        <v>42000</v>
      </c>
      <c r="N2927" s="1151"/>
      <c r="O2927" s="1152"/>
      <c r="P2927" s="1180"/>
    </row>
    <row r="2928" spans="1:16" ht="22.5" x14ac:dyDescent="0.2">
      <c r="A2928" s="1179" t="s">
        <v>3972</v>
      </c>
      <c r="B2928" s="1149" t="s">
        <v>13070</v>
      </c>
      <c r="C2928" s="1149" t="s">
        <v>65</v>
      </c>
      <c r="D2928" s="1150" t="s">
        <v>6753</v>
      </c>
      <c r="E2928" s="1164">
        <v>4100</v>
      </c>
      <c r="F2928" s="1151">
        <v>43371391</v>
      </c>
      <c r="G2928" s="759" t="s">
        <v>11066</v>
      </c>
      <c r="H2928" s="1021" t="s">
        <v>4394</v>
      </c>
      <c r="I2928" s="1021" t="s">
        <v>10478</v>
      </c>
      <c r="J2928" s="1150" t="s">
        <v>4195</v>
      </c>
      <c r="K2928" s="1152">
        <v>4</v>
      </c>
      <c r="L2928" s="1151">
        <v>2</v>
      </c>
      <c r="M2928" s="1164">
        <v>4100</v>
      </c>
      <c r="N2928" s="1151"/>
      <c r="O2928" s="1152"/>
      <c r="P2928" s="1180"/>
    </row>
    <row r="2929" spans="1:16" x14ac:dyDescent="0.2">
      <c r="A2929" s="1179" t="s">
        <v>3972</v>
      </c>
      <c r="B2929" s="1149" t="s">
        <v>13070</v>
      </c>
      <c r="C2929" s="1149" t="s">
        <v>65</v>
      </c>
      <c r="D2929" s="1150" t="s">
        <v>10734</v>
      </c>
      <c r="E2929" s="1164">
        <v>4500</v>
      </c>
      <c r="F2929" s="1151">
        <v>43384819</v>
      </c>
      <c r="G2929" s="759" t="s">
        <v>11067</v>
      </c>
      <c r="H2929" s="1021" t="s">
        <v>10219</v>
      </c>
      <c r="I2929" s="1021" t="s">
        <v>10478</v>
      </c>
      <c r="J2929" s="1150" t="s">
        <v>4195</v>
      </c>
      <c r="K2929" s="1152">
        <v>4</v>
      </c>
      <c r="L2929" s="1151">
        <v>12</v>
      </c>
      <c r="M2929" s="1164">
        <v>54000</v>
      </c>
      <c r="N2929" s="1151">
        <v>3</v>
      </c>
      <c r="O2929" s="1152">
        <v>6</v>
      </c>
      <c r="P2929" s="1180">
        <v>27000</v>
      </c>
    </row>
    <row r="2930" spans="1:16" ht="33.75" x14ac:dyDescent="0.2">
      <c r="A2930" s="1179" t="s">
        <v>3972</v>
      </c>
      <c r="B2930" s="1149" t="s">
        <v>13070</v>
      </c>
      <c r="C2930" s="1149" t="s">
        <v>65</v>
      </c>
      <c r="D2930" s="1150" t="s">
        <v>11068</v>
      </c>
      <c r="E2930" s="1164">
        <v>6000</v>
      </c>
      <c r="F2930" s="1151">
        <v>43394058</v>
      </c>
      <c r="G2930" s="759" t="s">
        <v>11069</v>
      </c>
      <c r="H2930" s="1021" t="s">
        <v>11070</v>
      </c>
      <c r="I2930" s="1021" t="s">
        <v>10478</v>
      </c>
      <c r="J2930" s="1150" t="s">
        <v>4195</v>
      </c>
      <c r="K2930" s="1152">
        <v>1</v>
      </c>
      <c r="L2930" s="1151">
        <v>12</v>
      </c>
      <c r="M2930" s="1164">
        <v>72000</v>
      </c>
      <c r="N2930" s="1151">
        <v>3</v>
      </c>
      <c r="O2930" s="1152">
        <v>6</v>
      </c>
      <c r="P2930" s="1180">
        <v>34800</v>
      </c>
    </row>
    <row r="2931" spans="1:16" x14ac:dyDescent="0.2">
      <c r="A2931" s="1179" t="s">
        <v>3972</v>
      </c>
      <c r="B2931" s="1149" t="s">
        <v>13070</v>
      </c>
      <c r="C2931" s="1149" t="s">
        <v>65</v>
      </c>
      <c r="D2931" s="1150" t="s">
        <v>11071</v>
      </c>
      <c r="E2931" s="1164">
        <v>12000</v>
      </c>
      <c r="F2931" s="1151">
        <v>43405607</v>
      </c>
      <c r="G2931" s="759" t="s">
        <v>11072</v>
      </c>
      <c r="H2931" s="1021" t="s">
        <v>4315</v>
      </c>
      <c r="I2931" s="1021" t="s">
        <v>4932</v>
      </c>
      <c r="J2931" s="1150" t="s">
        <v>4195</v>
      </c>
      <c r="K2931" s="1152">
        <v>1</v>
      </c>
      <c r="L2931" s="1151">
        <v>12</v>
      </c>
      <c r="M2931" s="1164">
        <v>144000</v>
      </c>
      <c r="N2931" s="1151">
        <v>3</v>
      </c>
      <c r="O2931" s="1152">
        <v>6</v>
      </c>
      <c r="P2931" s="1180">
        <v>72000</v>
      </c>
    </row>
    <row r="2932" spans="1:16" x14ac:dyDescent="0.2">
      <c r="A2932" s="1179" t="s">
        <v>3972</v>
      </c>
      <c r="B2932" s="1149" t="s">
        <v>13070</v>
      </c>
      <c r="C2932" s="1149" t="s">
        <v>65</v>
      </c>
      <c r="D2932" s="1150" t="s">
        <v>10483</v>
      </c>
      <c r="E2932" s="1164">
        <v>3000</v>
      </c>
      <c r="F2932" s="1151">
        <v>43417270</v>
      </c>
      <c r="G2932" s="759" t="s">
        <v>11073</v>
      </c>
      <c r="H2932" s="1021" t="s">
        <v>4259</v>
      </c>
      <c r="I2932" s="1021" t="s">
        <v>4259</v>
      </c>
      <c r="J2932" s="1150" t="s">
        <v>4252</v>
      </c>
      <c r="K2932" s="1152">
        <v>4</v>
      </c>
      <c r="L2932" s="1151">
        <v>12</v>
      </c>
      <c r="M2932" s="1164">
        <v>36000</v>
      </c>
      <c r="N2932" s="1151">
        <v>3</v>
      </c>
      <c r="O2932" s="1152">
        <v>6</v>
      </c>
      <c r="P2932" s="1180">
        <v>18000</v>
      </c>
    </row>
    <row r="2933" spans="1:16" ht="22.5" x14ac:dyDescent="0.2">
      <c r="A2933" s="1179" t="s">
        <v>3972</v>
      </c>
      <c r="B2933" s="1149" t="s">
        <v>13070</v>
      </c>
      <c r="C2933" s="1149" t="s">
        <v>65</v>
      </c>
      <c r="D2933" s="1150" t="s">
        <v>10749</v>
      </c>
      <c r="E2933" s="1164">
        <v>3500</v>
      </c>
      <c r="F2933" s="1151">
        <v>43418908</v>
      </c>
      <c r="G2933" s="759" t="s">
        <v>11074</v>
      </c>
      <c r="H2933" s="1021" t="s">
        <v>11075</v>
      </c>
      <c r="I2933" s="1021" t="s">
        <v>4274</v>
      </c>
      <c r="J2933" s="1150" t="s">
        <v>4274</v>
      </c>
      <c r="K2933" s="1152">
        <v>0</v>
      </c>
      <c r="L2933" s="1151">
        <v>12</v>
      </c>
      <c r="M2933" s="1164">
        <v>41737.5</v>
      </c>
      <c r="N2933" s="1151"/>
      <c r="O2933" s="1152"/>
      <c r="P2933" s="1180"/>
    </row>
    <row r="2934" spans="1:16" x14ac:dyDescent="0.2">
      <c r="A2934" s="1179" t="s">
        <v>3972</v>
      </c>
      <c r="B2934" s="1149" t="s">
        <v>13070</v>
      </c>
      <c r="C2934" s="1149" t="s">
        <v>65</v>
      </c>
      <c r="D2934" s="1150" t="s">
        <v>11076</v>
      </c>
      <c r="E2934" s="1164">
        <v>1500</v>
      </c>
      <c r="F2934" s="1151">
        <v>43438219</v>
      </c>
      <c r="G2934" s="759" t="s">
        <v>11077</v>
      </c>
      <c r="H2934" s="1021" t="s">
        <v>4358</v>
      </c>
      <c r="I2934" s="1021" t="s">
        <v>7233</v>
      </c>
      <c r="J2934" s="1150" t="s">
        <v>10467</v>
      </c>
      <c r="K2934" s="1152">
        <v>4</v>
      </c>
      <c r="L2934" s="1151">
        <v>10</v>
      </c>
      <c r="M2934" s="1164">
        <v>12150</v>
      </c>
      <c r="N2934" s="1151"/>
      <c r="O2934" s="1152"/>
      <c r="P2934" s="1180"/>
    </row>
    <row r="2935" spans="1:16" ht="56.25" x14ac:dyDescent="0.2">
      <c r="A2935" s="1179" t="s">
        <v>3972</v>
      </c>
      <c r="B2935" s="1149" t="s">
        <v>13070</v>
      </c>
      <c r="C2935" s="1149" t="s">
        <v>65</v>
      </c>
      <c r="D2935" s="1150" t="s">
        <v>10471</v>
      </c>
      <c r="E2935" s="1164">
        <v>4500</v>
      </c>
      <c r="F2935" s="1151">
        <v>43453258</v>
      </c>
      <c r="G2935" s="759" t="s">
        <v>11078</v>
      </c>
      <c r="H2935" s="1021" t="s">
        <v>11079</v>
      </c>
      <c r="I2935" s="1021" t="s">
        <v>4932</v>
      </c>
      <c r="J2935" s="1150" t="s">
        <v>4195</v>
      </c>
      <c r="K2935" s="1152">
        <v>1</v>
      </c>
      <c r="L2935" s="1151">
        <v>12</v>
      </c>
      <c r="M2935" s="1164">
        <v>54000</v>
      </c>
      <c r="N2935" s="1151">
        <v>3</v>
      </c>
      <c r="O2935" s="1152">
        <v>6</v>
      </c>
      <c r="P2935" s="1180">
        <v>27000</v>
      </c>
    </row>
    <row r="2936" spans="1:16" ht="22.5" x14ac:dyDescent="0.2">
      <c r="A2936" s="1179" t="s">
        <v>3972</v>
      </c>
      <c r="B2936" s="1149" t="s">
        <v>13070</v>
      </c>
      <c r="C2936" s="1149" t="s">
        <v>65</v>
      </c>
      <c r="D2936" s="1150" t="s">
        <v>11080</v>
      </c>
      <c r="E2936" s="1164">
        <v>7000</v>
      </c>
      <c r="F2936" s="1151">
        <v>43456382</v>
      </c>
      <c r="G2936" s="759" t="s">
        <v>11081</v>
      </c>
      <c r="H2936" s="1021" t="s">
        <v>4243</v>
      </c>
      <c r="I2936" s="1021" t="s">
        <v>4243</v>
      </c>
      <c r="J2936" s="1150" t="s">
        <v>4195</v>
      </c>
      <c r="K2936" s="1152">
        <v>2</v>
      </c>
      <c r="L2936" s="1151">
        <v>12</v>
      </c>
      <c r="M2936" s="1164">
        <v>84000</v>
      </c>
      <c r="N2936" s="1151">
        <v>3</v>
      </c>
      <c r="O2936" s="1152">
        <v>6</v>
      </c>
      <c r="P2936" s="1180">
        <v>42000</v>
      </c>
    </row>
    <row r="2937" spans="1:16" x14ac:dyDescent="0.2">
      <c r="A2937" s="1179" t="s">
        <v>3972</v>
      </c>
      <c r="B2937" s="1149" t="s">
        <v>13070</v>
      </c>
      <c r="C2937" s="1149" t="s">
        <v>65</v>
      </c>
      <c r="D2937" s="1150" t="s">
        <v>11082</v>
      </c>
      <c r="E2937" s="1164">
        <v>9000</v>
      </c>
      <c r="F2937" s="1151">
        <v>43485627</v>
      </c>
      <c r="G2937" s="759" t="s">
        <v>11083</v>
      </c>
      <c r="H2937" s="1021" t="s">
        <v>9073</v>
      </c>
      <c r="I2937" s="1021" t="s">
        <v>4213</v>
      </c>
      <c r="J2937" s="1150" t="s">
        <v>9073</v>
      </c>
      <c r="K2937" s="1152">
        <v>0</v>
      </c>
      <c r="L2937" s="1151">
        <v>7</v>
      </c>
      <c r="M2937" s="1164">
        <v>35833.33</v>
      </c>
      <c r="N2937" s="1151">
        <v>3</v>
      </c>
      <c r="O2937" s="1152">
        <v>6</v>
      </c>
      <c r="P2937" s="1180">
        <v>54000</v>
      </c>
    </row>
    <row r="2938" spans="1:16" x14ac:dyDescent="0.2">
      <c r="A2938" s="1179" t="s">
        <v>3972</v>
      </c>
      <c r="B2938" s="1149" t="s">
        <v>13070</v>
      </c>
      <c r="C2938" s="1149" t="s">
        <v>65</v>
      </c>
      <c r="D2938" s="1150" t="s">
        <v>11084</v>
      </c>
      <c r="E2938" s="1164">
        <v>4500</v>
      </c>
      <c r="F2938" s="1151">
        <v>43505483</v>
      </c>
      <c r="G2938" s="759" t="s">
        <v>11085</v>
      </c>
      <c r="H2938" s="1021" t="s">
        <v>4226</v>
      </c>
      <c r="I2938" s="1021" t="s">
        <v>4932</v>
      </c>
      <c r="J2938" s="1150" t="s">
        <v>4195</v>
      </c>
      <c r="K2938" s="1152">
        <v>4</v>
      </c>
      <c r="L2938" s="1151">
        <v>2</v>
      </c>
      <c r="M2938" s="1164">
        <v>4500</v>
      </c>
      <c r="N2938" s="1151"/>
      <c r="O2938" s="1152"/>
      <c r="P2938" s="1180"/>
    </row>
    <row r="2939" spans="1:16" x14ac:dyDescent="0.2">
      <c r="A2939" s="1179" t="s">
        <v>3972</v>
      </c>
      <c r="B2939" s="1149" t="s">
        <v>13070</v>
      </c>
      <c r="C2939" s="1149" t="s">
        <v>65</v>
      </c>
      <c r="D2939" s="1150" t="s">
        <v>11086</v>
      </c>
      <c r="E2939" s="1164">
        <v>3000</v>
      </c>
      <c r="F2939" s="1151">
        <v>43517540</v>
      </c>
      <c r="G2939" s="759" t="s">
        <v>11087</v>
      </c>
      <c r="H2939" s="1021" t="s">
        <v>11088</v>
      </c>
      <c r="I2939" s="1021" t="s">
        <v>10606</v>
      </c>
      <c r="J2939" s="1150" t="s">
        <v>10467</v>
      </c>
      <c r="K2939" s="1152">
        <v>4</v>
      </c>
      <c r="L2939" s="1151">
        <v>12</v>
      </c>
      <c r="M2939" s="1164">
        <v>36000</v>
      </c>
      <c r="N2939" s="1151">
        <v>3</v>
      </c>
      <c r="O2939" s="1152">
        <v>6</v>
      </c>
      <c r="P2939" s="1180">
        <v>18000</v>
      </c>
    </row>
    <row r="2940" spans="1:16" x14ac:dyDescent="0.2">
      <c r="A2940" s="1179" t="s">
        <v>3972</v>
      </c>
      <c r="B2940" s="1149" t="s">
        <v>13070</v>
      </c>
      <c r="C2940" s="1149" t="s">
        <v>65</v>
      </c>
      <c r="D2940" s="1150" t="s">
        <v>11089</v>
      </c>
      <c r="E2940" s="1164">
        <v>7000</v>
      </c>
      <c r="F2940" s="1151">
        <v>43518064</v>
      </c>
      <c r="G2940" s="759" t="s">
        <v>11090</v>
      </c>
      <c r="H2940" s="1021" t="s">
        <v>10899</v>
      </c>
      <c r="I2940" s="1021" t="s">
        <v>4213</v>
      </c>
      <c r="J2940" s="1150" t="s">
        <v>10899</v>
      </c>
      <c r="K2940" s="1152">
        <v>0</v>
      </c>
      <c r="L2940" s="1151">
        <v>5</v>
      </c>
      <c r="M2940" s="1164">
        <v>28000</v>
      </c>
      <c r="N2940" s="1151">
        <v>3</v>
      </c>
      <c r="O2940" s="1152">
        <v>6</v>
      </c>
      <c r="P2940" s="1180">
        <v>42000</v>
      </c>
    </row>
    <row r="2941" spans="1:16" ht="22.5" x14ac:dyDescent="0.2">
      <c r="A2941" s="1179" t="s">
        <v>3972</v>
      </c>
      <c r="B2941" s="1149" t="s">
        <v>13070</v>
      </c>
      <c r="C2941" s="1149" t="s">
        <v>65</v>
      </c>
      <c r="D2941" s="1150" t="s">
        <v>10724</v>
      </c>
      <c r="E2941" s="1164">
        <v>5000</v>
      </c>
      <c r="F2941" s="1151">
        <v>43606571</v>
      </c>
      <c r="G2941" s="759" t="s">
        <v>11091</v>
      </c>
      <c r="H2941" s="1021" t="s">
        <v>7563</v>
      </c>
      <c r="I2941" s="1021" t="s">
        <v>4932</v>
      </c>
      <c r="J2941" s="1150" t="s">
        <v>4195</v>
      </c>
      <c r="K2941" s="1152">
        <v>1</v>
      </c>
      <c r="L2941" s="1151">
        <v>12</v>
      </c>
      <c r="M2941" s="1164">
        <v>60000</v>
      </c>
      <c r="N2941" s="1151">
        <v>3</v>
      </c>
      <c r="O2941" s="1152">
        <v>6</v>
      </c>
      <c r="P2941" s="1180">
        <v>30000</v>
      </c>
    </row>
    <row r="2942" spans="1:16" x14ac:dyDescent="0.2">
      <c r="A2942" s="1179" t="s">
        <v>3972</v>
      </c>
      <c r="B2942" s="1149" t="s">
        <v>13070</v>
      </c>
      <c r="C2942" s="1149" t="s">
        <v>65</v>
      </c>
      <c r="D2942" s="1150" t="s">
        <v>11092</v>
      </c>
      <c r="E2942" s="1164">
        <v>5000</v>
      </c>
      <c r="F2942" s="1151">
        <v>43607261</v>
      </c>
      <c r="G2942" s="759" t="s">
        <v>11093</v>
      </c>
      <c r="H2942" s="1021" t="s">
        <v>4216</v>
      </c>
      <c r="I2942" s="1021" t="s">
        <v>10274</v>
      </c>
      <c r="J2942" s="1150" t="s">
        <v>4195</v>
      </c>
      <c r="K2942" s="1152">
        <v>4</v>
      </c>
      <c r="L2942" s="1151">
        <v>12</v>
      </c>
      <c r="M2942" s="1164">
        <v>60000</v>
      </c>
      <c r="N2942" s="1151">
        <v>3</v>
      </c>
      <c r="O2942" s="1152">
        <v>6</v>
      </c>
      <c r="P2942" s="1180">
        <v>30000</v>
      </c>
    </row>
    <row r="2943" spans="1:16" ht="22.5" x14ac:dyDescent="0.2">
      <c r="A2943" s="1179" t="s">
        <v>3972</v>
      </c>
      <c r="B2943" s="1149" t="s">
        <v>13070</v>
      </c>
      <c r="C2943" s="1149" t="s">
        <v>65</v>
      </c>
      <c r="D2943" s="1150" t="s">
        <v>11094</v>
      </c>
      <c r="E2943" s="1164">
        <v>6500</v>
      </c>
      <c r="F2943" s="1151">
        <v>43618782</v>
      </c>
      <c r="G2943" s="759" t="s">
        <v>11095</v>
      </c>
      <c r="H2943" s="1021" t="s">
        <v>4471</v>
      </c>
      <c r="I2943" s="1021" t="s">
        <v>4259</v>
      </c>
      <c r="J2943" s="1150" t="s">
        <v>4471</v>
      </c>
      <c r="K2943" s="1152">
        <v>0</v>
      </c>
      <c r="L2943" s="1151">
        <v>6</v>
      </c>
      <c r="M2943" s="1164">
        <v>32500</v>
      </c>
      <c r="N2943" s="1151">
        <v>3</v>
      </c>
      <c r="O2943" s="1152">
        <v>6</v>
      </c>
      <c r="P2943" s="1180">
        <v>39000</v>
      </c>
    </row>
    <row r="2944" spans="1:16" ht="22.5" x14ac:dyDescent="0.2">
      <c r="A2944" s="1179" t="s">
        <v>3972</v>
      </c>
      <c r="B2944" s="1149" t="s">
        <v>13070</v>
      </c>
      <c r="C2944" s="1149" t="s">
        <v>65</v>
      </c>
      <c r="D2944" s="1150" t="s">
        <v>11096</v>
      </c>
      <c r="E2944" s="1164">
        <v>9000</v>
      </c>
      <c r="F2944" s="1151">
        <v>43654026</v>
      </c>
      <c r="G2944" s="759" t="s">
        <v>11097</v>
      </c>
      <c r="H2944" s="1021" t="s">
        <v>4216</v>
      </c>
      <c r="I2944" s="1021" t="s">
        <v>10274</v>
      </c>
      <c r="J2944" s="1150" t="s">
        <v>4195</v>
      </c>
      <c r="K2944" s="1152">
        <v>0</v>
      </c>
      <c r="L2944" s="1151">
        <v>11</v>
      </c>
      <c r="M2944" s="1164">
        <v>90000</v>
      </c>
      <c r="N2944" s="1151"/>
      <c r="O2944" s="1152"/>
      <c r="P2944" s="1180"/>
    </row>
    <row r="2945" spans="1:16" x14ac:dyDescent="0.2">
      <c r="A2945" s="1179" t="s">
        <v>3972</v>
      </c>
      <c r="B2945" s="1149" t="s">
        <v>13070</v>
      </c>
      <c r="C2945" s="1149" t="s">
        <v>65</v>
      </c>
      <c r="D2945" s="1150" t="s">
        <v>10622</v>
      </c>
      <c r="E2945" s="1164">
        <v>6000</v>
      </c>
      <c r="F2945" s="1151">
        <v>43666952</v>
      </c>
      <c r="G2945" s="759" t="s">
        <v>11098</v>
      </c>
      <c r="H2945" s="1021" t="s">
        <v>4885</v>
      </c>
      <c r="I2945" s="1021" t="s">
        <v>4932</v>
      </c>
      <c r="J2945" s="1150" t="s">
        <v>4195</v>
      </c>
      <c r="K2945" s="1152">
        <v>4</v>
      </c>
      <c r="L2945" s="1151">
        <v>12</v>
      </c>
      <c r="M2945" s="1164">
        <v>72000</v>
      </c>
      <c r="N2945" s="1151">
        <v>3</v>
      </c>
      <c r="O2945" s="1152">
        <v>6</v>
      </c>
      <c r="P2945" s="1180">
        <v>36000</v>
      </c>
    </row>
    <row r="2946" spans="1:16" x14ac:dyDescent="0.2">
      <c r="A2946" s="1179" t="s">
        <v>3972</v>
      </c>
      <c r="B2946" s="1149" t="s">
        <v>13070</v>
      </c>
      <c r="C2946" s="1149" t="s">
        <v>65</v>
      </c>
      <c r="D2946" s="1150" t="s">
        <v>10501</v>
      </c>
      <c r="E2946" s="1164">
        <v>6500</v>
      </c>
      <c r="F2946" s="1151">
        <v>43672625</v>
      </c>
      <c r="G2946" s="759" t="s">
        <v>11099</v>
      </c>
      <c r="H2946" s="1021" t="s">
        <v>4315</v>
      </c>
      <c r="I2946" s="1021" t="s">
        <v>4932</v>
      </c>
      <c r="J2946" s="1150" t="s">
        <v>4195</v>
      </c>
      <c r="K2946" s="1152">
        <v>1</v>
      </c>
      <c r="L2946" s="1151">
        <v>12</v>
      </c>
      <c r="M2946" s="1164">
        <v>78000</v>
      </c>
      <c r="N2946" s="1151">
        <v>3</v>
      </c>
      <c r="O2946" s="1152">
        <v>6</v>
      </c>
      <c r="P2946" s="1180">
        <v>39000</v>
      </c>
    </row>
    <row r="2947" spans="1:16" x14ac:dyDescent="0.2">
      <c r="A2947" s="1179" t="s">
        <v>3972</v>
      </c>
      <c r="B2947" s="1149" t="s">
        <v>13070</v>
      </c>
      <c r="C2947" s="1149" t="s">
        <v>65</v>
      </c>
      <c r="D2947" s="1150" t="s">
        <v>10596</v>
      </c>
      <c r="E2947" s="1164">
        <v>4000</v>
      </c>
      <c r="F2947" s="1151">
        <v>43753470</v>
      </c>
      <c r="G2947" s="759" t="s">
        <v>11100</v>
      </c>
      <c r="H2947" s="1021" t="s">
        <v>4315</v>
      </c>
      <c r="I2947" s="1021" t="s">
        <v>4932</v>
      </c>
      <c r="J2947" s="1150" t="s">
        <v>4195</v>
      </c>
      <c r="K2947" s="1152">
        <v>4</v>
      </c>
      <c r="L2947" s="1151">
        <v>12</v>
      </c>
      <c r="M2947" s="1164">
        <v>41733.33</v>
      </c>
      <c r="N2947" s="1151"/>
      <c r="O2947" s="1152"/>
      <c r="P2947" s="1180"/>
    </row>
    <row r="2948" spans="1:16" ht="22.5" x14ac:dyDescent="0.2">
      <c r="A2948" s="1179" t="s">
        <v>3972</v>
      </c>
      <c r="B2948" s="1149" t="s">
        <v>13070</v>
      </c>
      <c r="C2948" s="1149" t="s">
        <v>65</v>
      </c>
      <c r="D2948" s="1150" t="s">
        <v>11101</v>
      </c>
      <c r="E2948" s="1164">
        <v>3500</v>
      </c>
      <c r="F2948" s="1151">
        <v>43800379</v>
      </c>
      <c r="G2948" s="759" t="s">
        <v>11102</v>
      </c>
      <c r="H2948" s="1021" t="s">
        <v>10219</v>
      </c>
      <c r="I2948" s="1021" t="s">
        <v>10478</v>
      </c>
      <c r="J2948" s="1150" t="s">
        <v>4195</v>
      </c>
      <c r="K2948" s="1152">
        <v>1</v>
      </c>
      <c r="L2948" s="1151">
        <v>2</v>
      </c>
      <c r="M2948" s="1164">
        <v>3500</v>
      </c>
      <c r="N2948" s="1151"/>
      <c r="O2948" s="1152"/>
      <c r="P2948" s="1180"/>
    </row>
    <row r="2949" spans="1:16" x14ac:dyDescent="0.2">
      <c r="A2949" s="1179" t="s">
        <v>3972</v>
      </c>
      <c r="B2949" s="1149" t="s">
        <v>13070</v>
      </c>
      <c r="C2949" s="1149" t="s">
        <v>65</v>
      </c>
      <c r="D2949" s="1150" t="s">
        <v>10622</v>
      </c>
      <c r="E2949" s="1164">
        <v>4500</v>
      </c>
      <c r="F2949" s="1151">
        <v>43843958</v>
      </c>
      <c r="G2949" s="759" t="s">
        <v>11103</v>
      </c>
      <c r="H2949" s="1021" t="s">
        <v>10872</v>
      </c>
      <c r="I2949" s="1021" t="s">
        <v>4932</v>
      </c>
      <c r="J2949" s="1150" t="s">
        <v>4195</v>
      </c>
      <c r="K2949" s="1152">
        <v>4</v>
      </c>
      <c r="L2949" s="1151">
        <v>7</v>
      </c>
      <c r="M2949" s="1164">
        <v>27000</v>
      </c>
      <c r="N2949" s="1151"/>
      <c r="O2949" s="1152"/>
      <c r="P2949" s="1180"/>
    </row>
    <row r="2950" spans="1:16" ht="22.5" x14ac:dyDescent="0.2">
      <c r="A2950" s="1179" t="s">
        <v>3972</v>
      </c>
      <c r="B2950" s="1149" t="s">
        <v>13070</v>
      </c>
      <c r="C2950" s="1149" t="s">
        <v>65</v>
      </c>
      <c r="D2950" s="1150" t="s">
        <v>11104</v>
      </c>
      <c r="E2950" s="1164">
        <v>4000</v>
      </c>
      <c r="F2950" s="1151">
        <v>43889636</v>
      </c>
      <c r="G2950" s="759" t="s">
        <v>11105</v>
      </c>
      <c r="H2950" s="1021" t="s">
        <v>11106</v>
      </c>
      <c r="I2950" s="1021" t="s">
        <v>4259</v>
      </c>
      <c r="J2950" s="1150" t="s">
        <v>4252</v>
      </c>
      <c r="K2950" s="1152">
        <v>1</v>
      </c>
      <c r="L2950" s="1151">
        <v>12</v>
      </c>
      <c r="M2950" s="1164">
        <v>45733.34</v>
      </c>
      <c r="N2950" s="1151">
        <v>3</v>
      </c>
      <c r="O2950" s="1152">
        <v>6</v>
      </c>
      <c r="P2950" s="1180">
        <v>24000</v>
      </c>
    </row>
    <row r="2951" spans="1:16" x14ac:dyDescent="0.2">
      <c r="A2951" s="1179" t="s">
        <v>3972</v>
      </c>
      <c r="B2951" s="1149" t="s">
        <v>13070</v>
      </c>
      <c r="C2951" s="1149" t="s">
        <v>65</v>
      </c>
      <c r="D2951" s="1150" t="s">
        <v>10194</v>
      </c>
      <c r="E2951" s="1164">
        <v>9000</v>
      </c>
      <c r="F2951" s="1151">
        <v>43924101</v>
      </c>
      <c r="G2951" s="759" t="s">
        <v>11107</v>
      </c>
      <c r="H2951" s="1021" t="s">
        <v>10592</v>
      </c>
      <c r="I2951" s="1021" t="s">
        <v>4932</v>
      </c>
      <c r="J2951" s="1150" t="s">
        <v>4195</v>
      </c>
      <c r="K2951" s="1152">
        <v>0</v>
      </c>
      <c r="L2951" s="1151">
        <v>12</v>
      </c>
      <c r="M2951" s="1164">
        <v>105600</v>
      </c>
      <c r="N2951" s="1151">
        <v>3</v>
      </c>
      <c r="O2951" s="1152">
        <v>3</v>
      </c>
      <c r="P2951" s="1180">
        <v>18000</v>
      </c>
    </row>
    <row r="2952" spans="1:16" x14ac:dyDescent="0.2">
      <c r="A2952" s="1179" t="s">
        <v>3972</v>
      </c>
      <c r="B2952" s="1149" t="s">
        <v>13070</v>
      </c>
      <c r="C2952" s="1149" t="s">
        <v>65</v>
      </c>
      <c r="D2952" s="1150" t="s">
        <v>10689</v>
      </c>
      <c r="E2952" s="1164">
        <v>4500</v>
      </c>
      <c r="F2952" s="1151">
        <v>43930619</v>
      </c>
      <c r="G2952" s="759" t="s">
        <v>11108</v>
      </c>
      <c r="H2952" s="1021" t="s">
        <v>4338</v>
      </c>
      <c r="I2952" s="1021" t="s">
        <v>10478</v>
      </c>
      <c r="J2952" s="1150" t="s">
        <v>4195</v>
      </c>
      <c r="K2952" s="1152">
        <v>1</v>
      </c>
      <c r="L2952" s="1151">
        <v>12</v>
      </c>
      <c r="M2952" s="1164">
        <v>54000</v>
      </c>
      <c r="N2952" s="1151">
        <v>3</v>
      </c>
      <c r="O2952" s="1152">
        <v>6</v>
      </c>
      <c r="P2952" s="1180">
        <v>27000</v>
      </c>
    </row>
    <row r="2953" spans="1:16" ht="33.75" x14ac:dyDescent="0.2">
      <c r="A2953" s="1179" t="s">
        <v>3972</v>
      </c>
      <c r="B2953" s="1149" t="s">
        <v>13070</v>
      </c>
      <c r="C2953" s="1149" t="s">
        <v>65</v>
      </c>
      <c r="D2953" s="1150" t="s">
        <v>11109</v>
      </c>
      <c r="E2953" s="1164">
        <v>7500</v>
      </c>
      <c r="F2953" s="1151">
        <v>44069276</v>
      </c>
      <c r="G2953" s="759" t="s">
        <v>11110</v>
      </c>
      <c r="H2953" s="1021" t="s">
        <v>11111</v>
      </c>
      <c r="I2953" s="1021" t="s">
        <v>4213</v>
      </c>
      <c r="J2953" s="1150" t="s">
        <v>11111</v>
      </c>
      <c r="K2953" s="1152">
        <v>1</v>
      </c>
      <c r="L2953" s="1151">
        <v>2</v>
      </c>
      <c r="M2953" s="1164">
        <v>7500</v>
      </c>
      <c r="N2953" s="1151">
        <v>3</v>
      </c>
      <c r="O2953" s="1152">
        <v>3</v>
      </c>
      <c r="P2953" s="1180">
        <v>15000</v>
      </c>
    </row>
    <row r="2954" spans="1:16" ht="22.5" x14ac:dyDescent="0.2">
      <c r="A2954" s="1179" t="s">
        <v>3972</v>
      </c>
      <c r="B2954" s="1149" t="s">
        <v>13070</v>
      </c>
      <c r="C2954" s="1149" t="s">
        <v>65</v>
      </c>
      <c r="D2954" s="1150" t="s">
        <v>11112</v>
      </c>
      <c r="E2954" s="1164">
        <v>9000</v>
      </c>
      <c r="F2954" s="1151">
        <v>44105464</v>
      </c>
      <c r="G2954" s="759" t="s">
        <v>11113</v>
      </c>
      <c r="H2954" s="1021" t="s">
        <v>11114</v>
      </c>
      <c r="I2954" s="1021" t="s">
        <v>4213</v>
      </c>
      <c r="J2954" s="1150" t="s">
        <v>11114</v>
      </c>
      <c r="K2954" s="1152">
        <v>1</v>
      </c>
      <c r="L2954" s="1151">
        <v>1</v>
      </c>
      <c r="M2954" s="1164">
        <v>6600</v>
      </c>
      <c r="N2954" s="1151"/>
      <c r="O2954" s="1152"/>
      <c r="P2954" s="1180"/>
    </row>
    <row r="2955" spans="1:16" x14ac:dyDescent="0.2">
      <c r="A2955" s="1179" t="s">
        <v>3972</v>
      </c>
      <c r="B2955" s="1149" t="s">
        <v>13070</v>
      </c>
      <c r="C2955" s="1149" t="s">
        <v>65</v>
      </c>
      <c r="D2955" s="1150" t="s">
        <v>11115</v>
      </c>
      <c r="E2955" s="1164">
        <v>7500</v>
      </c>
      <c r="F2955" s="1151">
        <v>44131441</v>
      </c>
      <c r="G2955" s="759" t="s">
        <v>11116</v>
      </c>
      <c r="H2955" s="1021" t="s">
        <v>4381</v>
      </c>
      <c r="I2955" s="1021" t="s">
        <v>4213</v>
      </c>
      <c r="J2955" s="1150" t="s">
        <v>4381</v>
      </c>
      <c r="K2955" s="1152">
        <v>0</v>
      </c>
      <c r="L2955" s="1151">
        <v>4</v>
      </c>
      <c r="M2955" s="1164">
        <v>22500</v>
      </c>
      <c r="N2955" s="1151">
        <v>3</v>
      </c>
      <c r="O2955" s="1152">
        <v>6</v>
      </c>
      <c r="P2955" s="1180">
        <v>41500</v>
      </c>
    </row>
    <row r="2956" spans="1:16" x14ac:dyDescent="0.2">
      <c r="A2956" s="1179" t="s">
        <v>3972</v>
      </c>
      <c r="B2956" s="1149" t="s">
        <v>13070</v>
      </c>
      <c r="C2956" s="1149" t="s">
        <v>65</v>
      </c>
      <c r="D2956" s="1150" t="s">
        <v>11117</v>
      </c>
      <c r="E2956" s="1164">
        <v>9000</v>
      </c>
      <c r="F2956" s="1151">
        <v>44141382</v>
      </c>
      <c r="G2956" s="759" t="s">
        <v>11118</v>
      </c>
      <c r="H2956" s="1021" t="s">
        <v>4381</v>
      </c>
      <c r="I2956" s="1021" t="s">
        <v>4932</v>
      </c>
      <c r="J2956" s="1150" t="s">
        <v>4195</v>
      </c>
      <c r="K2956" s="1152">
        <v>2</v>
      </c>
      <c r="L2956" s="1151">
        <v>12</v>
      </c>
      <c r="M2956" s="1164">
        <v>108000</v>
      </c>
      <c r="N2956" s="1151">
        <v>3</v>
      </c>
      <c r="O2956" s="1152">
        <v>6</v>
      </c>
      <c r="P2956" s="1180">
        <v>54000</v>
      </c>
    </row>
    <row r="2957" spans="1:16" ht="22.5" x14ac:dyDescent="0.2">
      <c r="A2957" s="1179" t="s">
        <v>3972</v>
      </c>
      <c r="B2957" s="1149" t="s">
        <v>13070</v>
      </c>
      <c r="C2957" s="1149" t="s">
        <v>65</v>
      </c>
      <c r="D2957" s="1150" t="s">
        <v>11119</v>
      </c>
      <c r="E2957" s="1164">
        <v>4500</v>
      </c>
      <c r="F2957" s="1151">
        <v>44162126</v>
      </c>
      <c r="G2957" s="759" t="s">
        <v>11120</v>
      </c>
      <c r="H2957" s="1021" t="s">
        <v>11121</v>
      </c>
      <c r="I2957" s="1021" t="s">
        <v>4213</v>
      </c>
      <c r="J2957" s="1150" t="s">
        <v>11121</v>
      </c>
      <c r="K2957" s="1152">
        <v>0</v>
      </c>
      <c r="L2957" s="1151">
        <v>2</v>
      </c>
      <c r="M2957" s="1164">
        <v>4500</v>
      </c>
      <c r="N2957" s="1151">
        <v>3</v>
      </c>
      <c r="O2957" s="1152">
        <v>6</v>
      </c>
      <c r="P2957" s="1180">
        <v>27000</v>
      </c>
    </row>
    <row r="2958" spans="1:16" ht="22.5" x14ac:dyDescent="0.2">
      <c r="A2958" s="1179" t="s">
        <v>3972</v>
      </c>
      <c r="B2958" s="1149" t="s">
        <v>13070</v>
      </c>
      <c r="C2958" s="1149" t="s">
        <v>65</v>
      </c>
      <c r="D2958" s="1150" t="s">
        <v>6753</v>
      </c>
      <c r="E2958" s="1164">
        <v>5000</v>
      </c>
      <c r="F2958" s="1151">
        <v>44188242</v>
      </c>
      <c r="G2958" s="759" t="s">
        <v>11122</v>
      </c>
      <c r="H2958" s="1021" t="s">
        <v>11123</v>
      </c>
      <c r="I2958" s="1021" t="s">
        <v>10478</v>
      </c>
      <c r="J2958" s="1150" t="s">
        <v>4195</v>
      </c>
      <c r="K2958" s="1152">
        <v>4</v>
      </c>
      <c r="L2958" s="1151">
        <v>12</v>
      </c>
      <c r="M2958" s="1164">
        <v>60000</v>
      </c>
      <c r="N2958" s="1151">
        <v>3</v>
      </c>
      <c r="O2958" s="1152">
        <v>6</v>
      </c>
      <c r="P2958" s="1180">
        <v>30000</v>
      </c>
    </row>
    <row r="2959" spans="1:16" ht="22.5" x14ac:dyDescent="0.2">
      <c r="A2959" s="1179" t="s">
        <v>3972</v>
      </c>
      <c r="B2959" s="1149" t="s">
        <v>13070</v>
      </c>
      <c r="C2959" s="1149" t="s">
        <v>65</v>
      </c>
      <c r="D2959" s="1150" t="s">
        <v>11124</v>
      </c>
      <c r="E2959" s="1164">
        <v>3500</v>
      </c>
      <c r="F2959" s="1151">
        <v>44369489</v>
      </c>
      <c r="G2959" s="759" t="s">
        <v>11125</v>
      </c>
      <c r="H2959" s="1021" t="s">
        <v>4534</v>
      </c>
      <c r="I2959" s="1021" t="s">
        <v>11126</v>
      </c>
      <c r="J2959" s="1150" t="s">
        <v>4195</v>
      </c>
      <c r="K2959" s="1152">
        <v>1</v>
      </c>
      <c r="L2959" s="1151">
        <v>12</v>
      </c>
      <c r="M2959" s="1164">
        <v>42000</v>
      </c>
      <c r="N2959" s="1151">
        <v>3</v>
      </c>
      <c r="O2959" s="1152">
        <v>6</v>
      </c>
      <c r="P2959" s="1180">
        <v>21000</v>
      </c>
    </row>
    <row r="2960" spans="1:16" ht="22.5" x14ac:dyDescent="0.2">
      <c r="A2960" s="1179" t="s">
        <v>3972</v>
      </c>
      <c r="B2960" s="1149" t="s">
        <v>13070</v>
      </c>
      <c r="C2960" s="1149" t="s">
        <v>65</v>
      </c>
      <c r="D2960" s="1150" t="s">
        <v>11127</v>
      </c>
      <c r="E2960" s="1164">
        <v>4500</v>
      </c>
      <c r="F2960" s="1151">
        <v>44371783</v>
      </c>
      <c r="G2960" s="759" t="s">
        <v>11128</v>
      </c>
      <c r="H2960" s="1021" t="s">
        <v>10219</v>
      </c>
      <c r="I2960" s="1021" t="s">
        <v>10478</v>
      </c>
      <c r="J2960" s="1150" t="s">
        <v>4195</v>
      </c>
      <c r="K2960" s="1152">
        <v>1</v>
      </c>
      <c r="L2960" s="1151">
        <v>12</v>
      </c>
      <c r="M2960" s="1164">
        <v>54000</v>
      </c>
      <c r="N2960" s="1151">
        <v>3</v>
      </c>
      <c r="O2960" s="1152">
        <v>6</v>
      </c>
      <c r="P2960" s="1180">
        <v>27000</v>
      </c>
    </row>
    <row r="2961" spans="1:16" x14ac:dyDescent="0.2">
      <c r="A2961" s="1179" t="s">
        <v>3972</v>
      </c>
      <c r="B2961" s="1149" t="s">
        <v>13070</v>
      </c>
      <c r="C2961" s="1149" t="s">
        <v>65</v>
      </c>
      <c r="D2961" s="1150" t="s">
        <v>10622</v>
      </c>
      <c r="E2961" s="1164">
        <v>6000</v>
      </c>
      <c r="F2961" s="1151">
        <v>44388412</v>
      </c>
      <c r="G2961" s="759" t="s">
        <v>11129</v>
      </c>
      <c r="H2961" s="1021" t="s">
        <v>4885</v>
      </c>
      <c r="I2961" s="1021" t="s">
        <v>4932</v>
      </c>
      <c r="J2961" s="1150" t="s">
        <v>4195</v>
      </c>
      <c r="K2961" s="1152">
        <v>4</v>
      </c>
      <c r="L2961" s="1151">
        <v>12</v>
      </c>
      <c r="M2961" s="1164">
        <v>72000</v>
      </c>
      <c r="N2961" s="1151">
        <v>3</v>
      </c>
      <c r="O2961" s="1152">
        <v>6</v>
      </c>
      <c r="P2961" s="1180">
        <v>36000</v>
      </c>
    </row>
    <row r="2962" spans="1:16" x14ac:dyDescent="0.2">
      <c r="A2962" s="1179" t="s">
        <v>3972</v>
      </c>
      <c r="B2962" s="1149" t="s">
        <v>13070</v>
      </c>
      <c r="C2962" s="1149" t="s">
        <v>65</v>
      </c>
      <c r="D2962" s="1150" t="s">
        <v>10951</v>
      </c>
      <c r="E2962" s="1164">
        <v>10000</v>
      </c>
      <c r="F2962" s="1151">
        <v>44400158</v>
      </c>
      <c r="G2962" s="759" t="s">
        <v>11130</v>
      </c>
      <c r="H2962" s="1021" t="s">
        <v>4268</v>
      </c>
      <c r="I2962" s="1021" t="s">
        <v>10478</v>
      </c>
      <c r="J2962" s="1150" t="s">
        <v>4195</v>
      </c>
      <c r="K2962" s="1152">
        <v>2</v>
      </c>
      <c r="L2962" s="1151">
        <v>12</v>
      </c>
      <c r="M2962" s="1164">
        <v>120000</v>
      </c>
      <c r="N2962" s="1151">
        <v>3</v>
      </c>
      <c r="O2962" s="1152">
        <v>6</v>
      </c>
      <c r="P2962" s="1180">
        <v>60000</v>
      </c>
    </row>
    <row r="2963" spans="1:16" x14ac:dyDescent="0.2">
      <c r="A2963" s="1179" t="s">
        <v>3972</v>
      </c>
      <c r="B2963" s="1149" t="s">
        <v>13070</v>
      </c>
      <c r="C2963" s="1149" t="s">
        <v>65</v>
      </c>
      <c r="D2963" s="1150" t="s">
        <v>10509</v>
      </c>
      <c r="E2963" s="1164">
        <v>3000</v>
      </c>
      <c r="F2963" s="1151">
        <v>44419173</v>
      </c>
      <c r="G2963" s="759" t="s">
        <v>11131</v>
      </c>
      <c r="H2963" s="1021" t="s">
        <v>10274</v>
      </c>
      <c r="I2963" s="1021" t="s">
        <v>10274</v>
      </c>
      <c r="J2963" s="1150" t="s">
        <v>4195</v>
      </c>
      <c r="K2963" s="1152">
        <v>4</v>
      </c>
      <c r="L2963" s="1151">
        <v>12</v>
      </c>
      <c r="M2963" s="1164">
        <v>54000</v>
      </c>
      <c r="N2963" s="1151">
        <v>3</v>
      </c>
      <c r="O2963" s="1152">
        <v>6</v>
      </c>
      <c r="P2963" s="1180">
        <v>27000</v>
      </c>
    </row>
    <row r="2964" spans="1:16" ht="22.5" x14ac:dyDescent="0.2">
      <c r="A2964" s="1179" t="s">
        <v>3972</v>
      </c>
      <c r="B2964" s="1149" t="s">
        <v>13070</v>
      </c>
      <c r="C2964" s="1149" t="s">
        <v>65</v>
      </c>
      <c r="D2964" s="1150" t="s">
        <v>10491</v>
      </c>
      <c r="E2964" s="1164">
        <v>2600</v>
      </c>
      <c r="F2964" s="1151">
        <v>44464255</v>
      </c>
      <c r="G2964" s="759" t="s">
        <v>11132</v>
      </c>
      <c r="H2964" s="1021" t="s">
        <v>11133</v>
      </c>
      <c r="I2964" s="1021" t="s">
        <v>7233</v>
      </c>
      <c r="J2964" s="1150" t="s">
        <v>10467</v>
      </c>
      <c r="K2964" s="1152">
        <v>1</v>
      </c>
      <c r="L2964" s="1151">
        <v>12</v>
      </c>
      <c r="M2964" s="1164">
        <v>31200</v>
      </c>
      <c r="N2964" s="1151">
        <v>3</v>
      </c>
      <c r="O2964" s="1152">
        <v>6</v>
      </c>
      <c r="P2964" s="1180">
        <v>15600</v>
      </c>
    </row>
    <row r="2965" spans="1:16" x14ac:dyDescent="0.2">
      <c r="A2965" s="1179" t="s">
        <v>3972</v>
      </c>
      <c r="B2965" s="1149" t="s">
        <v>13070</v>
      </c>
      <c r="C2965" s="1149" t="s">
        <v>65</v>
      </c>
      <c r="D2965" s="1150" t="s">
        <v>10661</v>
      </c>
      <c r="E2965" s="1164">
        <v>3300</v>
      </c>
      <c r="F2965" s="1151">
        <v>44469260</v>
      </c>
      <c r="G2965" s="759" t="s">
        <v>11134</v>
      </c>
      <c r="H2965" s="1021" t="s">
        <v>11135</v>
      </c>
      <c r="I2965" s="1021" t="s">
        <v>4259</v>
      </c>
      <c r="J2965" s="1150" t="s">
        <v>4252</v>
      </c>
      <c r="K2965" s="1152">
        <v>4</v>
      </c>
      <c r="L2965" s="1151">
        <v>12</v>
      </c>
      <c r="M2965" s="1164">
        <v>39600</v>
      </c>
      <c r="N2965" s="1151">
        <v>3</v>
      </c>
      <c r="O2965" s="1152">
        <v>6</v>
      </c>
      <c r="P2965" s="1180">
        <v>19800</v>
      </c>
    </row>
    <row r="2966" spans="1:16" ht="22.5" x14ac:dyDescent="0.2">
      <c r="A2966" s="1179" t="s">
        <v>3972</v>
      </c>
      <c r="B2966" s="1149" t="s">
        <v>13070</v>
      </c>
      <c r="C2966" s="1149" t="s">
        <v>65</v>
      </c>
      <c r="D2966" s="1150" t="s">
        <v>6753</v>
      </c>
      <c r="E2966" s="1164">
        <v>5000</v>
      </c>
      <c r="F2966" s="1151">
        <v>44486219</v>
      </c>
      <c r="G2966" s="759" t="s">
        <v>11136</v>
      </c>
      <c r="H2966" s="1021" t="s">
        <v>10506</v>
      </c>
      <c r="I2966" s="1021" t="s">
        <v>10478</v>
      </c>
      <c r="J2966" s="1150" t="s">
        <v>4195</v>
      </c>
      <c r="K2966" s="1152">
        <v>4</v>
      </c>
      <c r="L2966" s="1151">
        <v>12</v>
      </c>
      <c r="M2966" s="1164">
        <v>60000</v>
      </c>
      <c r="N2966" s="1151">
        <v>3</v>
      </c>
      <c r="O2966" s="1152">
        <v>6</v>
      </c>
      <c r="P2966" s="1180">
        <v>30000</v>
      </c>
    </row>
    <row r="2967" spans="1:16" x14ac:dyDescent="0.2">
      <c r="A2967" s="1179" t="s">
        <v>3972</v>
      </c>
      <c r="B2967" s="1149" t="s">
        <v>13070</v>
      </c>
      <c r="C2967" s="1149" t="s">
        <v>65</v>
      </c>
      <c r="D2967" s="1150" t="s">
        <v>10773</v>
      </c>
      <c r="E2967" s="1164">
        <v>6000</v>
      </c>
      <c r="F2967" s="1151">
        <v>44506284</v>
      </c>
      <c r="G2967" s="759" t="s">
        <v>11137</v>
      </c>
      <c r="H2967" s="1021" t="s">
        <v>11138</v>
      </c>
      <c r="I2967" s="1021" t="s">
        <v>11139</v>
      </c>
      <c r="J2967" s="1150" t="s">
        <v>10467</v>
      </c>
      <c r="K2967" s="1152">
        <v>4</v>
      </c>
      <c r="L2967" s="1151">
        <v>12</v>
      </c>
      <c r="M2967" s="1164">
        <v>64500</v>
      </c>
      <c r="N2967" s="1151">
        <v>3</v>
      </c>
      <c r="O2967" s="1152">
        <v>6</v>
      </c>
      <c r="P2967" s="1180">
        <v>27000</v>
      </c>
    </row>
    <row r="2968" spans="1:16" ht="33.75" x14ac:dyDescent="0.2">
      <c r="A2968" s="1179" t="s">
        <v>3972</v>
      </c>
      <c r="B2968" s="1149" t="s">
        <v>13070</v>
      </c>
      <c r="C2968" s="1149" t="s">
        <v>65</v>
      </c>
      <c r="D2968" s="1150" t="s">
        <v>6753</v>
      </c>
      <c r="E2968" s="1164">
        <v>5000</v>
      </c>
      <c r="F2968" s="1151">
        <v>44524278</v>
      </c>
      <c r="G2968" s="759" t="s">
        <v>11140</v>
      </c>
      <c r="H2968" s="1021" t="s">
        <v>11141</v>
      </c>
      <c r="I2968" s="1021" t="s">
        <v>10478</v>
      </c>
      <c r="J2968" s="1150" t="s">
        <v>4195</v>
      </c>
      <c r="K2968" s="1152">
        <v>1</v>
      </c>
      <c r="L2968" s="1151">
        <v>12</v>
      </c>
      <c r="M2968" s="1164">
        <v>60000</v>
      </c>
      <c r="N2968" s="1151">
        <v>3</v>
      </c>
      <c r="O2968" s="1152">
        <v>6</v>
      </c>
      <c r="P2968" s="1180">
        <v>30000</v>
      </c>
    </row>
    <row r="2969" spans="1:16" ht="22.5" x14ac:dyDescent="0.2">
      <c r="A2969" s="1179" t="s">
        <v>3972</v>
      </c>
      <c r="B2969" s="1149" t="s">
        <v>13070</v>
      </c>
      <c r="C2969" s="1149" t="s">
        <v>65</v>
      </c>
      <c r="D2969" s="1150" t="s">
        <v>11142</v>
      </c>
      <c r="E2969" s="1164">
        <v>6000</v>
      </c>
      <c r="F2969" s="1151">
        <v>44580905</v>
      </c>
      <c r="G2969" s="759" t="s">
        <v>11143</v>
      </c>
      <c r="H2969" s="1021" t="s">
        <v>10219</v>
      </c>
      <c r="I2969" s="1021" t="s">
        <v>10478</v>
      </c>
      <c r="J2969" s="1150" t="s">
        <v>4195</v>
      </c>
      <c r="K2969" s="1152">
        <v>4</v>
      </c>
      <c r="L2969" s="1151">
        <v>12</v>
      </c>
      <c r="M2969" s="1164">
        <v>72000</v>
      </c>
      <c r="N2969" s="1151">
        <v>3</v>
      </c>
      <c r="O2969" s="1152">
        <v>6</v>
      </c>
      <c r="P2969" s="1180">
        <v>36000</v>
      </c>
    </row>
    <row r="2970" spans="1:16" ht="22.5" x14ac:dyDescent="0.2">
      <c r="A2970" s="1179" t="s">
        <v>3972</v>
      </c>
      <c r="B2970" s="1149" t="s">
        <v>13070</v>
      </c>
      <c r="C2970" s="1149" t="s">
        <v>65</v>
      </c>
      <c r="D2970" s="1150" t="s">
        <v>11144</v>
      </c>
      <c r="E2970" s="1164">
        <v>8500</v>
      </c>
      <c r="F2970" s="1151">
        <v>44603006</v>
      </c>
      <c r="G2970" s="759" t="s">
        <v>11145</v>
      </c>
      <c r="H2970" s="1021" t="s">
        <v>11146</v>
      </c>
      <c r="I2970" s="1021" t="s">
        <v>10478</v>
      </c>
      <c r="J2970" s="1150" t="s">
        <v>4195</v>
      </c>
      <c r="K2970" s="1152">
        <v>2</v>
      </c>
      <c r="L2970" s="1151">
        <v>12</v>
      </c>
      <c r="M2970" s="1164">
        <v>102000</v>
      </c>
      <c r="N2970" s="1151">
        <v>3</v>
      </c>
      <c r="O2970" s="1152">
        <v>6</v>
      </c>
      <c r="P2970" s="1180">
        <v>51000</v>
      </c>
    </row>
    <row r="2971" spans="1:16" ht="33.75" x14ac:dyDescent="0.2">
      <c r="A2971" s="1179" t="s">
        <v>3972</v>
      </c>
      <c r="B2971" s="1149" t="s">
        <v>13070</v>
      </c>
      <c r="C2971" s="1149" t="s">
        <v>65</v>
      </c>
      <c r="D2971" s="1150" t="s">
        <v>11147</v>
      </c>
      <c r="E2971" s="1164">
        <v>6000</v>
      </c>
      <c r="F2971" s="1151">
        <v>44606379</v>
      </c>
      <c r="G2971" s="759" t="s">
        <v>11148</v>
      </c>
      <c r="H2971" s="1021" t="s">
        <v>5871</v>
      </c>
      <c r="I2971" s="1021" t="s">
        <v>4274</v>
      </c>
      <c r="J2971" s="1150" t="s">
        <v>4274</v>
      </c>
      <c r="K2971" s="1152">
        <v>0</v>
      </c>
      <c r="L2971" s="1151">
        <v>12</v>
      </c>
      <c r="M2971" s="1164">
        <v>71800</v>
      </c>
      <c r="N2971" s="1151">
        <v>3</v>
      </c>
      <c r="O2971" s="1152">
        <v>6</v>
      </c>
      <c r="P2971" s="1180">
        <v>36000</v>
      </c>
    </row>
    <row r="2972" spans="1:16" x14ac:dyDescent="0.2">
      <c r="A2972" s="1179" t="s">
        <v>3972</v>
      </c>
      <c r="B2972" s="1149" t="s">
        <v>13070</v>
      </c>
      <c r="C2972" s="1149" t="s">
        <v>65</v>
      </c>
      <c r="D2972" s="1150" t="s">
        <v>11149</v>
      </c>
      <c r="E2972" s="1164">
        <v>4500</v>
      </c>
      <c r="F2972" s="1151">
        <v>44626527</v>
      </c>
      <c r="G2972" s="759" t="s">
        <v>11150</v>
      </c>
      <c r="H2972" s="1021" t="s">
        <v>10219</v>
      </c>
      <c r="I2972" s="1021" t="s">
        <v>10478</v>
      </c>
      <c r="J2972" s="1150" t="s">
        <v>4195</v>
      </c>
      <c r="K2972" s="1152">
        <v>4</v>
      </c>
      <c r="L2972" s="1151">
        <v>12</v>
      </c>
      <c r="M2972" s="1164">
        <v>54000</v>
      </c>
      <c r="N2972" s="1151">
        <v>3</v>
      </c>
      <c r="O2972" s="1152">
        <v>6</v>
      </c>
      <c r="P2972" s="1180">
        <v>27000</v>
      </c>
    </row>
    <row r="2973" spans="1:16" ht="22.5" x14ac:dyDescent="0.2">
      <c r="A2973" s="1179" t="s">
        <v>3972</v>
      </c>
      <c r="B2973" s="1149" t="s">
        <v>13070</v>
      </c>
      <c r="C2973" s="1149" t="s">
        <v>65</v>
      </c>
      <c r="D2973" s="1150" t="s">
        <v>11151</v>
      </c>
      <c r="E2973" s="1164">
        <v>2500</v>
      </c>
      <c r="F2973" s="1151">
        <v>44671475</v>
      </c>
      <c r="G2973" s="759" t="s">
        <v>11152</v>
      </c>
      <c r="H2973" s="1021" t="s">
        <v>4545</v>
      </c>
      <c r="I2973" s="1021" t="s">
        <v>4274</v>
      </c>
      <c r="J2973" s="1150" t="s">
        <v>4274</v>
      </c>
      <c r="K2973" s="1152">
        <v>4</v>
      </c>
      <c r="L2973" s="1151">
        <v>12</v>
      </c>
      <c r="M2973" s="1164">
        <v>54000</v>
      </c>
      <c r="N2973" s="1151">
        <v>3</v>
      </c>
      <c r="O2973" s="1152">
        <v>6</v>
      </c>
      <c r="P2973" s="1180">
        <v>27000</v>
      </c>
    </row>
    <row r="2974" spans="1:16" ht="22.5" x14ac:dyDescent="0.2">
      <c r="A2974" s="1179" t="s">
        <v>3972</v>
      </c>
      <c r="B2974" s="1149" t="s">
        <v>13070</v>
      </c>
      <c r="C2974" s="1149" t="s">
        <v>65</v>
      </c>
      <c r="D2974" s="1150" t="s">
        <v>11153</v>
      </c>
      <c r="E2974" s="1164">
        <v>3500</v>
      </c>
      <c r="F2974" s="1151">
        <v>44691954</v>
      </c>
      <c r="G2974" s="759" t="s">
        <v>11154</v>
      </c>
      <c r="H2974" s="1021" t="s">
        <v>5523</v>
      </c>
      <c r="I2974" s="1021" t="s">
        <v>4274</v>
      </c>
      <c r="J2974" s="1150" t="s">
        <v>4274</v>
      </c>
      <c r="K2974" s="1152">
        <v>4</v>
      </c>
      <c r="L2974" s="1151">
        <v>12</v>
      </c>
      <c r="M2974" s="1164">
        <v>42000</v>
      </c>
      <c r="N2974" s="1151">
        <v>3</v>
      </c>
      <c r="O2974" s="1152">
        <v>6</v>
      </c>
      <c r="P2974" s="1180">
        <v>21000</v>
      </c>
    </row>
    <row r="2975" spans="1:16" x14ac:dyDescent="0.2">
      <c r="A2975" s="1179" t="s">
        <v>3972</v>
      </c>
      <c r="B2975" s="1149" t="s">
        <v>13070</v>
      </c>
      <c r="C2975" s="1149" t="s">
        <v>65</v>
      </c>
      <c r="D2975" s="1150" t="s">
        <v>11155</v>
      </c>
      <c r="E2975" s="1164">
        <v>4500</v>
      </c>
      <c r="F2975" s="1151">
        <v>44728344</v>
      </c>
      <c r="G2975" s="759" t="s">
        <v>11156</v>
      </c>
      <c r="H2975" s="1021" t="s">
        <v>10219</v>
      </c>
      <c r="I2975" s="1021" t="s">
        <v>10478</v>
      </c>
      <c r="J2975" s="1150" t="s">
        <v>4195</v>
      </c>
      <c r="K2975" s="1152">
        <v>3</v>
      </c>
      <c r="L2975" s="1151">
        <v>12</v>
      </c>
      <c r="M2975" s="1164">
        <v>54000</v>
      </c>
      <c r="N2975" s="1151">
        <v>3</v>
      </c>
      <c r="O2975" s="1152">
        <v>6</v>
      </c>
      <c r="P2975" s="1180">
        <v>27000</v>
      </c>
    </row>
    <row r="2976" spans="1:16" x14ac:dyDescent="0.2">
      <c r="A2976" s="1179" t="s">
        <v>3972</v>
      </c>
      <c r="B2976" s="1149" t="s">
        <v>13070</v>
      </c>
      <c r="C2976" s="1149" t="s">
        <v>65</v>
      </c>
      <c r="D2976" s="1150" t="s">
        <v>11157</v>
      </c>
      <c r="E2976" s="1164">
        <v>6500</v>
      </c>
      <c r="F2976" s="1151">
        <v>44817073</v>
      </c>
      <c r="G2976" s="759" t="s">
        <v>11158</v>
      </c>
      <c r="H2976" s="1021" t="s">
        <v>4268</v>
      </c>
      <c r="I2976" s="1021" t="s">
        <v>4213</v>
      </c>
      <c r="J2976" s="1150" t="s">
        <v>4268</v>
      </c>
      <c r="K2976" s="1152">
        <v>0</v>
      </c>
      <c r="L2976" s="1151">
        <v>3</v>
      </c>
      <c r="M2976" s="1164">
        <v>12783.33</v>
      </c>
      <c r="N2976" s="1151">
        <v>3</v>
      </c>
      <c r="O2976" s="1152">
        <v>6</v>
      </c>
      <c r="P2976" s="1180">
        <v>39000</v>
      </c>
    </row>
    <row r="2977" spans="1:16" x14ac:dyDescent="0.2">
      <c r="A2977" s="1179" t="s">
        <v>3972</v>
      </c>
      <c r="B2977" s="1149" t="s">
        <v>13070</v>
      </c>
      <c r="C2977" s="1149" t="s">
        <v>65</v>
      </c>
      <c r="D2977" s="1150" t="s">
        <v>11159</v>
      </c>
      <c r="E2977" s="1164">
        <v>4000</v>
      </c>
      <c r="F2977" s="1151">
        <v>45026884</v>
      </c>
      <c r="G2977" s="759" t="s">
        <v>11160</v>
      </c>
      <c r="H2977" s="1021" t="s">
        <v>10420</v>
      </c>
      <c r="I2977" s="1021" t="s">
        <v>10478</v>
      </c>
      <c r="J2977" s="1150" t="s">
        <v>4195</v>
      </c>
      <c r="K2977" s="1152">
        <v>1</v>
      </c>
      <c r="L2977" s="1151">
        <v>12</v>
      </c>
      <c r="M2977" s="1164">
        <v>48000</v>
      </c>
      <c r="N2977" s="1151">
        <v>3</v>
      </c>
      <c r="O2977" s="1152">
        <v>6</v>
      </c>
      <c r="P2977" s="1180">
        <v>24000</v>
      </c>
    </row>
    <row r="2978" spans="1:16" ht="22.5" x14ac:dyDescent="0.2">
      <c r="A2978" s="1179" t="s">
        <v>3972</v>
      </c>
      <c r="B2978" s="1149" t="s">
        <v>13070</v>
      </c>
      <c r="C2978" s="1149" t="s">
        <v>65</v>
      </c>
      <c r="D2978" s="1150" t="s">
        <v>10479</v>
      </c>
      <c r="E2978" s="1164">
        <v>3000</v>
      </c>
      <c r="F2978" s="1151">
        <v>45081715</v>
      </c>
      <c r="G2978" s="759" t="s">
        <v>11161</v>
      </c>
      <c r="H2978" s="1021" t="s">
        <v>10463</v>
      </c>
      <c r="I2978" s="1021" t="s">
        <v>10478</v>
      </c>
      <c r="J2978" s="1150" t="s">
        <v>4195</v>
      </c>
      <c r="K2978" s="1152">
        <v>3</v>
      </c>
      <c r="L2978" s="1151">
        <v>12</v>
      </c>
      <c r="M2978" s="1164">
        <v>36000</v>
      </c>
      <c r="N2978" s="1151">
        <v>4</v>
      </c>
      <c r="O2978" s="1152">
        <v>4</v>
      </c>
      <c r="P2978" s="1180">
        <v>11241.67</v>
      </c>
    </row>
    <row r="2979" spans="1:16" ht="22.5" x14ac:dyDescent="0.2">
      <c r="A2979" s="1179" t="s">
        <v>3972</v>
      </c>
      <c r="B2979" s="1149" t="s">
        <v>13070</v>
      </c>
      <c r="C2979" s="1149" t="s">
        <v>65</v>
      </c>
      <c r="D2979" s="1150" t="s">
        <v>11162</v>
      </c>
      <c r="E2979" s="1164">
        <v>3500</v>
      </c>
      <c r="F2979" s="1151">
        <v>45144425</v>
      </c>
      <c r="G2979" s="759" t="s">
        <v>11163</v>
      </c>
      <c r="H2979" s="1021" t="s">
        <v>11164</v>
      </c>
      <c r="I2979" s="1021" t="s">
        <v>10478</v>
      </c>
      <c r="J2979" s="1150" t="s">
        <v>4195</v>
      </c>
      <c r="K2979" s="1152">
        <v>4</v>
      </c>
      <c r="L2979" s="1151">
        <v>12</v>
      </c>
      <c r="M2979" s="1164">
        <v>42000</v>
      </c>
      <c r="N2979" s="1151">
        <v>3</v>
      </c>
      <c r="O2979" s="1152">
        <v>6</v>
      </c>
      <c r="P2979" s="1180">
        <v>21000</v>
      </c>
    </row>
    <row r="2980" spans="1:16" x14ac:dyDescent="0.2">
      <c r="A2980" s="1179" t="s">
        <v>3972</v>
      </c>
      <c r="B2980" s="1149" t="s">
        <v>13070</v>
      </c>
      <c r="C2980" s="1149" t="s">
        <v>65</v>
      </c>
      <c r="D2980" s="1150" t="s">
        <v>10835</v>
      </c>
      <c r="E2980" s="1164">
        <v>6000</v>
      </c>
      <c r="F2980" s="1151">
        <v>45223400</v>
      </c>
      <c r="G2980" s="759" t="s">
        <v>11165</v>
      </c>
      <c r="H2980" s="1021" t="s">
        <v>4878</v>
      </c>
      <c r="I2980" s="1021" t="s">
        <v>4932</v>
      </c>
      <c r="J2980" s="1150" t="s">
        <v>4195</v>
      </c>
      <c r="K2980" s="1152">
        <v>1</v>
      </c>
      <c r="L2980" s="1151">
        <v>12</v>
      </c>
      <c r="M2980" s="1164">
        <v>72000</v>
      </c>
      <c r="N2980" s="1151">
        <v>3</v>
      </c>
      <c r="O2980" s="1152">
        <v>6</v>
      </c>
      <c r="P2980" s="1180">
        <v>36000</v>
      </c>
    </row>
    <row r="2981" spans="1:16" x14ac:dyDescent="0.2">
      <c r="A2981" s="1179" t="s">
        <v>3972</v>
      </c>
      <c r="B2981" s="1149" t="s">
        <v>13070</v>
      </c>
      <c r="C2981" s="1149" t="s">
        <v>65</v>
      </c>
      <c r="D2981" s="1150" t="s">
        <v>10771</v>
      </c>
      <c r="E2981" s="1164">
        <v>6000</v>
      </c>
      <c r="F2981" s="1151">
        <v>45263178</v>
      </c>
      <c r="G2981" s="759" t="s">
        <v>11166</v>
      </c>
      <c r="H2981" s="1021" t="s">
        <v>10742</v>
      </c>
      <c r="I2981" s="1021" t="s">
        <v>4932</v>
      </c>
      <c r="J2981" s="1150" t="s">
        <v>4195</v>
      </c>
      <c r="K2981" s="1152">
        <v>1</v>
      </c>
      <c r="L2981" s="1151">
        <v>12</v>
      </c>
      <c r="M2981" s="1164">
        <v>72000</v>
      </c>
      <c r="N2981" s="1151">
        <v>3</v>
      </c>
      <c r="O2981" s="1152">
        <v>6</v>
      </c>
      <c r="P2981" s="1180">
        <v>36000</v>
      </c>
    </row>
    <row r="2982" spans="1:16" x14ac:dyDescent="0.2">
      <c r="A2982" s="1179" t="s">
        <v>3972</v>
      </c>
      <c r="B2982" s="1149" t="s">
        <v>13070</v>
      </c>
      <c r="C2982" s="1149" t="s">
        <v>65</v>
      </c>
      <c r="D2982" s="1150" t="s">
        <v>6438</v>
      </c>
      <c r="E2982" s="1164">
        <v>3000</v>
      </c>
      <c r="F2982" s="1151">
        <v>45264691</v>
      </c>
      <c r="G2982" s="759" t="s">
        <v>11167</v>
      </c>
      <c r="H2982" s="1021" t="s">
        <v>4216</v>
      </c>
      <c r="I2982" s="1021" t="s">
        <v>10274</v>
      </c>
      <c r="J2982" s="1150" t="s">
        <v>4195</v>
      </c>
      <c r="K2982" s="1152">
        <v>4</v>
      </c>
      <c r="L2982" s="1151">
        <v>12</v>
      </c>
      <c r="M2982" s="1164">
        <v>36000</v>
      </c>
      <c r="N2982" s="1151">
        <v>3</v>
      </c>
      <c r="O2982" s="1152">
        <v>6</v>
      </c>
      <c r="P2982" s="1180">
        <v>18000</v>
      </c>
    </row>
    <row r="2983" spans="1:16" ht="22.5" x14ac:dyDescent="0.2">
      <c r="A2983" s="1179" t="s">
        <v>3972</v>
      </c>
      <c r="B2983" s="1149" t="s">
        <v>13070</v>
      </c>
      <c r="C2983" s="1149" t="s">
        <v>65</v>
      </c>
      <c r="D2983" s="1150" t="s">
        <v>11005</v>
      </c>
      <c r="E2983" s="1164">
        <v>5000</v>
      </c>
      <c r="F2983" s="1151">
        <v>45326290</v>
      </c>
      <c r="G2983" s="759" t="s">
        <v>11168</v>
      </c>
      <c r="H2983" s="1021" t="s">
        <v>11169</v>
      </c>
      <c r="I2983" s="1021" t="s">
        <v>10478</v>
      </c>
      <c r="J2983" s="1150" t="s">
        <v>4195</v>
      </c>
      <c r="K2983" s="1152">
        <v>2</v>
      </c>
      <c r="L2983" s="1151">
        <v>12</v>
      </c>
      <c r="M2983" s="1164">
        <v>60000</v>
      </c>
      <c r="N2983" s="1151">
        <v>3</v>
      </c>
      <c r="O2983" s="1152">
        <v>6</v>
      </c>
      <c r="P2983" s="1180">
        <v>30000</v>
      </c>
    </row>
    <row r="2984" spans="1:16" ht="33.75" x14ac:dyDescent="0.2">
      <c r="A2984" s="1179" t="s">
        <v>3972</v>
      </c>
      <c r="B2984" s="1149" t="s">
        <v>13070</v>
      </c>
      <c r="C2984" s="1149" t="s">
        <v>65</v>
      </c>
      <c r="D2984" s="1150" t="s">
        <v>5520</v>
      </c>
      <c r="E2984" s="1164">
        <v>5000</v>
      </c>
      <c r="F2984" s="1151">
        <v>45354584</v>
      </c>
      <c r="G2984" s="759" t="s">
        <v>11170</v>
      </c>
      <c r="H2984" s="1021" t="s">
        <v>11111</v>
      </c>
      <c r="I2984" s="1021" t="s">
        <v>4213</v>
      </c>
      <c r="J2984" s="1150" t="s">
        <v>11111</v>
      </c>
      <c r="K2984" s="1152">
        <v>1</v>
      </c>
      <c r="L2984" s="1151">
        <v>4</v>
      </c>
      <c r="M2984" s="1164">
        <v>15000</v>
      </c>
      <c r="N2984" s="1151"/>
      <c r="O2984" s="1152"/>
      <c r="P2984" s="1180"/>
    </row>
    <row r="2985" spans="1:16" x14ac:dyDescent="0.2">
      <c r="A2985" s="1179" t="s">
        <v>3972</v>
      </c>
      <c r="B2985" s="1149" t="s">
        <v>13070</v>
      </c>
      <c r="C2985" s="1149" t="s">
        <v>65</v>
      </c>
      <c r="D2985" s="1150" t="s">
        <v>10754</v>
      </c>
      <c r="E2985" s="1164">
        <v>6000</v>
      </c>
      <c r="F2985" s="1151">
        <v>45424998</v>
      </c>
      <c r="G2985" s="759" t="s">
        <v>11171</v>
      </c>
      <c r="H2985" s="1021" t="s">
        <v>10592</v>
      </c>
      <c r="I2985" s="1021" t="s">
        <v>4213</v>
      </c>
      <c r="J2985" s="1150" t="s">
        <v>10592</v>
      </c>
      <c r="K2985" s="1152">
        <v>0</v>
      </c>
      <c r="L2985" s="1151">
        <v>1</v>
      </c>
      <c r="M2985" s="1164">
        <v>600</v>
      </c>
      <c r="N2985" s="1151">
        <v>3</v>
      </c>
      <c r="O2985" s="1152">
        <v>6</v>
      </c>
      <c r="P2985" s="1180">
        <v>36000</v>
      </c>
    </row>
    <row r="2986" spans="1:16" x14ac:dyDescent="0.2">
      <c r="A2986" s="1179" t="s">
        <v>3972</v>
      </c>
      <c r="B2986" s="1149" t="s">
        <v>13070</v>
      </c>
      <c r="C2986" s="1149" t="s">
        <v>65</v>
      </c>
      <c r="D2986" s="1150" t="s">
        <v>11172</v>
      </c>
      <c r="E2986" s="1164">
        <v>7000</v>
      </c>
      <c r="F2986" s="1151">
        <v>45448877</v>
      </c>
      <c r="G2986" s="759" t="s">
        <v>11173</v>
      </c>
      <c r="H2986" s="1021" t="s">
        <v>4766</v>
      </c>
      <c r="I2986" s="1021" t="s">
        <v>4932</v>
      </c>
      <c r="J2986" s="1150" t="s">
        <v>4195</v>
      </c>
      <c r="K2986" s="1152">
        <v>3</v>
      </c>
      <c r="L2986" s="1151">
        <v>12</v>
      </c>
      <c r="M2986" s="1164">
        <v>84000</v>
      </c>
      <c r="N2986" s="1151">
        <v>3</v>
      </c>
      <c r="O2986" s="1152">
        <v>6</v>
      </c>
      <c r="P2986" s="1180">
        <v>42000</v>
      </c>
    </row>
    <row r="2987" spans="1:16" x14ac:dyDescent="0.2">
      <c r="A2987" s="1179" t="s">
        <v>3972</v>
      </c>
      <c r="B2987" s="1149" t="s">
        <v>13070</v>
      </c>
      <c r="C2987" s="1149" t="s">
        <v>65</v>
      </c>
      <c r="D2987" s="1150" t="s">
        <v>11015</v>
      </c>
      <c r="E2987" s="1164">
        <v>7000</v>
      </c>
      <c r="F2987" s="1151">
        <v>45471462</v>
      </c>
      <c r="G2987" s="759" t="s">
        <v>11174</v>
      </c>
      <c r="H2987" s="1021" t="s">
        <v>10420</v>
      </c>
      <c r="I2987" s="1021" t="s">
        <v>10478</v>
      </c>
      <c r="J2987" s="1150" t="s">
        <v>4195</v>
      </c>
      <c r="K2987" s="1152">
        <v>1</v>
      </c>
      <c r="L2987" s="1151">
        <v>12</v>
      </c>
      <c r="M2987" s="1164">
        <v>84000</v>
      </c>
      <c r="N2987" s="1151">
        <v>3</v>
      </c>
      <c r="O2987" s="1152">
        <v>6</v>
      </c>
      <c r="P2987" s="1180">
        <v>42000</v>
      </c>
    </row>
    <row r="2988" spans="1:16" x14ac:dyDescent="0.2">
      <c r="A2988" s="1179" t="s">
        <v>3972</v>
      </c>
      <c r="B2988" s="1149" t="s">
        <v>13070</v>
      </c>
      <c r="C2988" s="1149" t="s">
        <v>65</v>
      </c>
      <c r="D2988" s="1150" t="s">
        <v>6438</v>
      </c>
      <c r="E2988" s="1164">
        <v>2500</v>
      </c>
      <c r="F2988" s="1151">
        <v>45502287</v>
      </c>
      <c r="G2988" s="759" t="s">
        <v>11175</v>
      </c>
      <c r="H2988" s="1021" t="s">
        <v>5386</v>
      </c>
      <c r="I2988" s="1021" t="s">
        <v>4274</v>
      </c>
      <c r="J2988" s="1150" t="s">
        <v>4274</v>
      </c>
      <c r="K2988" s="1152">
        <v>1</v>
      </c>
      <c r="L2988" s="1151">
        <v>8</v>
      </c>
      <c r="M2988" s="1164">
        <v>17500</v>
      </c>
      <c r="N2988" s="1151"/>
      <c r="O2988" s="1152"/>
      <c r="P2988" s="1180"/>
    </row>
    <row r="2989" spans="1:16" x14ac:dyDescent="0.2">
      <c r="A2989" s="1179" t="s">
        <v>3972</v>
      </c>
      <c r="B2989" s="1149" t="s">
        <v>13070</v>
      </c>
      <c r="C2989" s="1149" t="s">
        <v>65</v>
      </c>
      <c r="D2989" s="1150" t="s">
        <v>4279</v>
      </c>
      <c r="E2989" s="1164">
        <v>4500</v>
      </c>
      <c r="F2989" s="1151">
        <v>45512106</v>
      </c>
      <c r="G2989" s="759" t="s">
        <v>11176</v>
      </c>
      <c r="H2989" s="1021" t="s">
        <v>4213</v>
      </c>
      <c r="I2989" s="1021"/>
      <c r="J2989" s="1150" t="s">
        <v>8544</v>
      </c>
      <c r="K2989" s="1152"/>
      <c r="L2989" s="1151"/>
      <c r="M2989" s="1164"/>
      <c r="N2989" s="1151">
        <v>3</v>
      </c>
      <c r="O2989" s="1152">
        <v>6</v>
      </c>
      <c r="P2989" s="1180">
        <v>27000</v>
      </c>
    </row>
    <row r="2990" spans="1:16" x14ac:dyDescent="0.2">
      <c r="A2990" s="1179" t="s">
        <v>3972</v>
      </c>
      <c r="B2990" s="1149" t="s">
        <v>13070</v>
      </c>
      <c r="C2990" s="1149" t="s">
        <v>65</v>
      </c>
      <c r="D2990" s="1150" t="s">
        <v>10479</v>
      </c>
      <c r="E2990" s="1164">
        <v>3000</v>
      </c>
      <c r="F2990" s="1151">
        <v>45519251</v>
      </c>
      <c r="G2990" s="759" t="s">
        <v>11177</v>
      </c>
      <c r="H2990" s="1021" t="s">
        <v>4235</v>
      </c>
      <c r="I2990" s="1021" t="s">
        <v>4235</v>
      </c>
      <c r="J2990" s="1150" t="s">
        <v>4195</v>
      </c>
      <c r="K2990" s="1152">
        <v>1</v>
      </c>
      <c r="L2990" s="1151">
        <v>14</v>
      </c>
      <c r="M2990" s="1164">
        <v>39425</v>
      </c>
      <c r="N2990" s="1151"/>
      <c r="O2990" s="1152"/>
      <c r="P2990" s="1180"/>
    </row>
    <row r="2991" spans="1:16" ht="22.5" x14ac:dyDescent="0.2">
      <c r="A2991" s="1179" t="s">
        <v>3972</v>
      </c>
      <c r="B2991" s="1149" t="s">
        <v>13070</v>
      </c>
      <c r="C2991" s="1149" t="s">
        <v>65</v>
      </c>
      <c r="D2991" s="1150" t="s">
        <v>5008</v>
      </c>
      <c r="E2991" s="1164">
        <v>4000</v>
      </c>
      <c r="F2991" s="1151">
        <v>45554804</v>
      </c>
      <c r="G2991" s="759" t="s">
        <v>11178</v>
      </c>
      <c r="H2991" s="1021" t="s">
        <v>4274</v>
      </c>
      <c r="I2991" s="1021"/>
      <c r="J2991" s="1150" t="s">
        <v>4628</v>
      </c>
      <c r="K2991" s="1152"/>
      <c r="L2991" s="1151"/>
      <c r="M2991" s="1164"/>
      <c r="N2991" s="1151">
        <v>4</v>
      </c>
      <c r="O2991" s="1152">
        <v>4</v>
      </c>
      <c r="P2991" s="1180">
        <v>16000</v>
      </c>
    </row>
    <row r="2992" spans="1:16" ht="22.5" x14ac:dyDescent="0.2">
      <c r="A2992" s="1179" t="s">
        <v>3972</v>
      </c>
      <c r="B2992" s="1149" t="s">
        <v>13070</v>
      </c>
      <c r="C2992" s="1149" t="s">
        <v>65</v>
      </c>
      <c r="D2992" s="1150" t="s">
        <v>11179</v>
      </c>
      <c r="E2992" s="1164">
        <v>3000</v>
      </c>
      <c r="F2992" s="1151">
        <v>45611118</v>
      </c>
      <c r="G2992" s="759" t="s">
        <v>11180</v>
      </c>
      <c r="H2992" s="1021" t="s">
        <v>10277</v>
      </c>
      <c r="I2992" s="1021" t="s">
        <v>10478</v>
      </c>
      <c r="J2992" s="1150" t="s">
        <v>4195</v>
      </c>
      <c r="K2992" s="1152">
        <v>0</v>
      </c>
      <c r="L2992" s="1151">
        <v>12</v>
      </c>
      <c r="M2992" s="1164">
        <v>33000</v>
      </c>
      <c r="N2992" s="1151">
        <v>3</v>
      </c>
      <c r="O2992" s="1152">
        <v>6</v>
      </c>
      <c r="P2992" s="1180">
        <v>18000</v>
      </c>
    </row>
    <row r="2993" spans="1:16" x14ac:dyDescent="0.2">
      <c r="A2993" s="1179" t="s">
        <v>3972</v>
      </c>
      <c r="B2993" s="1149" t="s">
        <v>13070</v>
      </c>
      <c r="C2993" s="1149" t="s">
        <v>65</v>
      </c>
      <c r="D2993" s="1150" t="s">
        <v>4495</v>
      </c>
      <c r="E2993" s="1164">
        <v>3000</v>
      </c>
      <c r="F2993" s="1151">
        <v>45694639</v>
      </c>
      <c r="G2993" s="759" t="s">
        <v>11181</v>
      </c>
      <c r="H2993" s="1021">
        <v>0</v>
      </c>
      <c r="I2993" s="1021" t="s">
        <v>4259</v>
      </c>
      <c r="J2993" s="1150" t="s">
        <v>10515</v>
      </c>
      <c r="K2993" s="1152">
        <v>1</v>
      </c>
      <c r="L2993" s="1151">
        <v>7</v>
      </c>
      <c r="M2993" s="1164">
        <v>18000</v>
      </c>
      <c r="N2993" s="1151">
        <v>3</v>
      </c>
      <c r="O2993" s="1152">
        <v>6</v>
      </c>
      <c r="P2993" s="1180">
        <v>18000</v>
      </c>
    </row>
    <row r="2994" spans="1:16" ht="22.5" x14ac:dyDescent="0.2">
      <c r="A2994" s="1179" t="s">
        <v>3972</v>
      </c>
      <c r="B2994" s="1149" t="s">
        <v>13070</v>
      </c>
      <c r="C2994" s="1149" t="s">
        <v>65</v>
      </c>
      <c r="D2994" s="1150" t="s">
        <v>11182</v>
      </c>
      <c r="E2994" s="1164">
        <v>2600</v>
      </c>
      <c r="F2994" s="1151">
        <v>45701520</v>
      </c>
      <c r="G2994" s="759" t="s">
        <v>11183</v>
      </c>
      <c r="H2994" s="1021" t="s">
        <v>4357</v>
      </c>
      <c r="I2994" s="1021" t="s">
        <v>7233</v>
      </c>
      <c r="J2994" s="1150" t="s">
        <v>10467</v>
      </c>
      <c r="K2994" s="1152">
        <v>4</v>
      </c>
      <c r="L2994" s="1151">
        <v>12</v>
      </c>
      <c r="M2994" s="1164">
        <v>31200</v>
      </c>
      <c r="N2994" s="1151">
        <v>3</v>
      </c>
      <c r="O2994" s="1152">
        <v>6</v>
      </c>
      <c r="P2994" s="1180">
        <v>15600</v>
      </c>
    </row>
    <row r="2995" spans="1:16" x14ac:dyDescent="0.2">
      <c r="A2995" s="1179" t="s">
        <v>3972</v>
      </c>
      <c r="B2995" s="1149" t="s">
        <v>13070</v>
      </c>
      <c r="C2995" s="1149" t="s">
        <v>65</v>
      </c>
      <c r="D2995" s="1150" t="s">
        <v>10689</v>
      </c>
      <c r="E2995" s="1164">
        <v>5000</v>
      </c>
      <c r="F2995" s="1151">
        <v>45732323</v>
      </c>
      <c r="G2995" s="759" t="s">
        <v>11184</v>
      </c>
      <c r="H2995" s="1021" t="s">
        <v>4337</v>
      </c>
      <c r="I2995" s="1021" t="s">
        <v>10478</v>
      </c>
      <c r="J2995" s="1150" t="s">
        <v>4195</v>
      </c>
      <c r="K2995" s="1152">
        <v>1</v>
      </c>
      <c r="L2995" s="1151">
        <v>12</v>
      </c>
      <c r="M2995" s="1164">
        <v>60000</v>
      </c>
      <c r="N2995" s="1151">
        <v>3</v>
      </c>
      <c r="O2995" s="1152">
        <v>6</v>
      </c>
      <c r="P2995" s="1180">
        <v>30000</v>
      </c>
    </row>
    <row r="2996" spans="1:16" x14ac:dyDescent="0.2">
      <c r="A2996" s="1179" t="s">
        <v>3972</v>
      </c>
      <c r="B2996" s="1149" t="s">
        <v>13070</v>
      </c>
      <c r="C2996" s="1149" t="s">
        <v>65</v>
      </c>
      <c r="D2996" s="1150" t="s">
        <v>11185</v>
      </c>
      <c r="E2996" s="1164">
        <v>6000</v>
      </c>
      <c r="F2996" s="1151">
        <v>45733174</v>
      </c>
      <c r="G2996" s="759" t="s">
        <v>11186</v>
      </c>
      <c r="H2996" s="1021" t="s">
        <v>4783</v>
      </c>
      <c r="I2996" s="1021" t="s">
        <v>10478</v>
      </c>
      <c r="J2996" s="1150" t="s">
        <v>4195</v>
      </c>
      <c r="K2996" s="1152">
        <v>4</v>
      </c>
      <c r="L2996" s="1151">
        <v>14</v>
      </c>
      <c r="M2996" s="1164">
        <v>78183.33</v>
      </c>
      <c r="N2996" s="1151"/>
      <c r="O2996" s="1152"/>
      <c r="P2996" s="1180"/>
    </row>
    <row r="2997" spans="1:16" ht="22.5" x14ac:dyDescent="0.2">
      <c r="A2997" s="1179" t="s">
        <v>3972</v>
      </c>
      <c r="B2997" s="1149" t="s">
        <v>13070</v>
      </c>
      <c r="C2997" s="1149" t="s">
        <v>65</v>
      </c>
      <c r="D2997" s="1150" t="s">
        <v>10538</v>
      </c>
      <c r="E2997" s="1164">
        <v>4500</v>
      </c>
      <c r="F2997" s="1151">
        <v>45762399</v>
      </c>
      <c r="G2997" s="759" t="s">
        <v>11187</v>
      </c>
      <c r="H2997" s="1021" t="s">
        <v>4535</v>
      </c>
      <c r="I2997" s="1021" t="s">
        <v>10478</v>
      </c>
      <c r="J2997" s="1150" t="s">
        <v>4195</v>
      </c>
      <c r="K2997" s="1152">
        <v>1</v>
      </c>
      <c r="L2997" s="1151">
        <v>12</v>
      </c>
      <c r="M2997" s="1164">
        <v>54000</v>
      </c>
      <c r="N2997" s="1151">
        <v>3</v>
      </c>
      <c r="O2997" s="1152">
        <v>6</v>
      </c>
      <c r="P2997" s="1180">
        <v>27000</v>
      </c>
    </row>
    <row r="2998" spans="1:16" ht="22.5" x14ac:dyDescent="0.2">
      <c r="A2998" s="1179" t="s">
        <v>3972</v>
      </c>
      <c r="B2998" s="1149" t="s">
        <v>13070</v>
      </c>
      <c r="C2998" s="1149" t="s">
        <v>65</v>
      </c>
      <c r="D2998" s="1150" t="s">
        <v>10661</v>
      </c>
      <c r="E2998" s="1164">
        <v>3000</v>
      </c>
      <c r="F2998" s="1151">
        <v>45795023</v>
      </c>
      <c r="G2998" s="759" t="s">
        <v>11188</v>
      </c>
      <c r="H2998" s="1021" t="s">
        <v>10481</v>
      </c>
      <c r="I2998" s="1021" t="s">
        <v>4274</v>
      </c>
      <c r="J2998" s="1150" t="s">
        <v>4274</v>
      </c>
      <c r="K2998" s="1152">
        <v>3</v>
      </c>
      <c r="L2998" s="1151">
        <v>9</v>
      </c>
      <c r="M2998" s="1164">
        <v>24000</v>
      </c>
      <c r="N2998" s="1151"/>
      <c r="O2998" s="1152"/>
      <c r="P2998" s="1180"/>
    </row>
    <row r="2999" spans="1:16" ht="22.5" x14ac:dyDescent="0.2">
      <c r="A2999" s="1179" t="s">
        <v>3972</v>
      </c>
      <c r="B2999" s="1149" t="s">
        <v>13070</v>
      </c>
      <c r="C2999" s="1149" t="s">
        <v>65</v>
      </c>
      <c r="D2999" s="1150" t="s">
        <v>11162</v>
      </c>
      <c r="E2999" s="1164">
        <v>3500</v>
      </c>
      <c r="F2999" s="1151">
        <v>45818695</v>
      </c>
      <c r="G2999" s="759" t="s">
        <v>11189</v>
      </c>
      <c r="H2999" s="1021" t="s">
        <v>5310</v>
      </c>
      <c r="I2999" s="1021" t="s">
        <v>4274</v>
      </c>
      <c r="J2999" s="1150" t="s">
        <v>4274</v>
      </c>
      <c r="K2999" s="1152">
        <v>4</v>
      </c>
      <c r="L2999" s="1151">
        <v>12</v>
      </c>
      <c r="M2999" s="1164">
        <v>42000</v>
      </c>
      <c r="N2999" s="1151">
        <v>3</v>
      </c>
      <c r="O2999" s="1152">
        <v>6</v>
      </c>
      <c r="P2999" s="1180">
        <v>21000</v>
      </c>
    </row>
    <row r="3000" spans="1:16" ht="22.5" x14ac:dyDescent="0.2">
      <c r="A3000" s="1179" t="s">
        <v>3972</v>
      </c>
      <c r="B3000" s="1149" t="s">
        <v>13070</v>
      </c>
      <c r="C3000" s="1149" t="s">
        <v>65</v>
      </c>
      <c r="D3000" s="1150" t="s">
        <v>11190</v>
      </c>
      <c r="E3000" s="1164">
        <v>4500</v>
      </c>
      <c r="F3000" s="1151">
        <v>45830568</v>
      </c>
      <c r="G3000" s="759" t="s">
        <v>11191</v>
      </c>
      <c r="H3000" s="1021" t="s">
        <v>4545</v>
      </c>
      <c r="I3000" s="1021" t="s">
        <v>4213</v>
      </c>
      <c r="J3000" s="1150" t="s">
        <v>4545</v>
      </c>
      <c r="K3000" s="1152">
        <v>0</v>
      </c>
      <c r="L3000" s="1151">
        <v>6</v>
      </c>
      <c r="M3000" s="1164">
        <v>22500</v>
      </c>
      <c r="N3000" s="1151">
        <v>3</v>
      </c>
      <c r="O3000" s="1152">
        <v>6</v>
      </c>
      <c r="P3000" s="1180">
        <v>27000</v>
      </c>
    </row>
    <row r="3001" spans="1:16" x14ac:dyDescent="0.2">
      <c r="A3001" s="1179" t="s">
        <v>3972</v>
      </c>
      <c r="B3001" s="1149" t="s">
        <v>13070</v>
      </c>
      <c r="C3001" s="1149" t="s">
        <v>65</v>
      </c>
      <c r="D3001" s="1150" t="s">
        <v>11192</v>
      </c>
      <c r="E3001" s="1164">
        <v>4500</v>
      </c>
      <c r="F3001" s="1151">
        <v>45840204</v>
      </c>
      <c r="G3001" s="759" t="s">
        <v>11193</v>
      </c>
      <c r="H3001" s="1021">
        <v>0</v>
      </c>
      <c r="I3001" s="1021" t="s">
        <v>4213</v>
      </c>
      <c r="J3001" s="1150" t="s">
        <v>10515</v>
      </c>
      <c r="K3001" s="1152">
        <v>1</v>
      </c>
      <c r="L3001" s="1151">
        <v>7</v>
      </c>
      <c r="M3001" s="1164">
        <v>27000</v>
      </c>
      <c r="N3001" s="1151">
        <v>3</v>
      </c>
      <c r="O3001" s="1152">
        <v>6</v>
      </c>
      <c r="P3001" s="1180">
        <v>27000</v>
      </c>
    </row>
    <row r="3002" spans="1:16" ht="22.5" x14ac:dyDescent="0.2">
      <c r="A3002" s="1179" t="s">
        <v>3972</v>
      </c>
      <c r="B3002" s="1149" t="s">
        <v>13070</v>
      </c>
      <c r="C3002" s="1149" t="s">
        <v>65</v>
      </c>
      <c r="D3002" s="1150" t="s">
        <v>11194</v>
      </c>
      <c r="E3002" s="1164">
        <v>3500</v>
      </c>
      <c r="F3002" s="1151">
        <v>45915576</v>
      </c>
      <c r="G3002" s="759" t="s">
        <v>11195</v>
      </c>
      <c r="H3002" s="1021" t="s">
        <v>4338</v>
      </c>
      <c r="I3002" s="1021" t="s">
        <v>10478</v>
      </c>
      <c r="J3002" s="1150" t="s">
        <v>4195</v>
      </c>
      <c r="K3002" s="1152">
        <v>4</v>
      </c>
      <c r="L3002" s="1151">
        <v>14</v>
      </c>
      <c r="M3002" s="1164">
        <v>45976.39</v>
      </c>
      <c r="N3002" s="1151">
        <v>3</v>
      </c>
      <c r="O3002" s="1152">
        <v>6</v>
      </c>
      <c r="P3002" s="1180">
        <v>27000</v>
      </c>
    </row>
    <row r="3003" spans="1:16" x14ac:dyDescent="0.2">
      <c r="A3003" s="1179" t="s">
        <v>3972</v>
      </c>
      <c r="B3003" s="1149" t="s">
        <v>13070</v>
      </c>
      <c r="C3003" s="1149" t="s">
        <v>65</v>
      </c>
      <c r="D3003" s="1150" t="s">
        <v>11196</v>
      </c>
      <c r="E3003" s="1164">
        <v>6000</v>
      </c>
      <c r="F3003" s="1151">
        <v>45946793</v>
      </c>
      <c r="G3003" s="759" t="s">
        <v>11197</v>
      </c>
      <c r="H3003" s="1021" t="s">
        <v>4243</v>
      </c>
      <c r="I3003" s="1021" t="s">
        <v>4243</v>
      </c>
      <c r="J3003" s="1150" t="s">
        <v>4195</v>
      </c>
      <c r="K3003" s="1152">
        <v>2</v>
      </c>
      <c r="L3003" s="1151">
        <v>2</v>
      </c>
      <c r="M3003" s="1164">
        <v>6000</v>
      </c>
      <c r="N3003" s="1151"/>
      <c r="O3003" s="1152"/>
      <c r="P3003" s="1180"/>
    </row>
    <row r="3004" spans="1:16" ht="33.75" x14ac:dyDescent="0.2">
      <c r="A3004" s="1179" t="s">
        <v>3972</v>
      </c>
      <c r="B3004" s="1149" t="s">
        <v>13070</v>
      </c>
      <c r="C3004" s="1149" t="s">
        <v>65</v>
      </c>
      <c r="D3004" s="1150" t="s">
        <v>11198</v>
      </c>
      <c r="E3004" s="1164">
        <v>4500</v>
      </c>
      <c r="F3004" s="1151">
        <v>45977822</v>
      </c>
      <c r="G3004" s="759" t="s">
        <v>11199</v>
      </c>
      <c r="H3004" s="1021" t="s">
        <v>11200</v>
      </c>
      <c r="I3004" s="1021" t="s">
        <v>7025</v>
      </c>
      <c r="J3004" s="1150" t="s">
        <v>11052</v>
      </c>
      <c r="K3004" s="1152">
        <v>4</v>
      </c>
      <c r="L3004" s="1151">
        <v>12</v>
      </c>
      <c r="M3004" s="1164">
        <v>54000</v>
      </c>
      <c r="N3004" s="1151">
        <v>3</v>
      </c>
      <c r="O3004" s="1152">
        <v>6</v>
      </c>
      <c r="P3004" s="1180">
        <v>27000</v>
      </c>
    </row>
    <row r="3005" spans="1:16" ht="33.75" x14ac:dyDescent="0.2">
      <c r="A3005" s="1179" t="s">
        <v>3972</v>
      </c>
      <c r="B3005" s="1149" t="s">
        <v>13070</v>
      </c>
      <c r="C3005" s="1149" t="s">
        <v>65</v>
      </c>
      <c r="D3005" s="1150" t="s">
        <v>11201</v>
      </c>
      <c r="E3005" s="1164">
        <v>3500</v>
      </c>
      <c r="F3005" s="1151">
        <v>46035996</v>
      </c>
      <c r="G3005" s="759" t="s">
        <v>11202</v>
      </c>
      <c r="H3005" s="1021" t="s">
        <v>11203</v>
      </c>
      <c r="I3005" s="1021" t="s">
        <v>7025</v>
      </c>
      <c r="J3005" s="1150" t="s">
        <v>10467</v>
      </c>
      <c r="K3005" s="1152">
        <v>2</v>
      </c>
      <c r="L3005" s="1151">
        <v>12</v>
      </c>
      <c r="M3005" s="1164">
        <v>42000</v>
      </c>
      <c r="N3005" s="1151">
        <v>3</v>
      </c>
      <c r="O3005" s="1152">
        <v>6</v>
      </c>
      <c r="P3005" s="1180">
        <v>21000</v>
      </c>
    </row>
    <row r="3006" spans="1:16" ht="22.5" x14ac:dyDescent="0.2">
      <c r="A3006" s="1179" t="s">
        <v>3972</v>
      </c>
      <c r="B3006" s="1149" t="s">
        <v>13070</v>
      </c>
      <c r="C3006" s="1149" t="s">
        <v>65</v>
      </c>
      <c r="D3006" s="1150" t="s">
        <v>11204</v>
      </c>
      <c r="E3006" s="1164">
        <v>4500</v>
      </c>
      <c r="F3006" s="1151">
        <v>46051001</v>
      </c>
      <c r="G3006" s="759" t="s">
        <v>11205</v>
      </c>
      <c r="H3006" s="1021" t="s">
        <v>10477</v>
      </c>
      <c r="I3006" s="1021" t="s">
        <v>10478</v>
      </c>
      <c r="J3006" s="1150" t="s">
        <v>4195</v>
      </c>
      <c r="K3006" s="1152">
        <v>4</v>
      </c>
      <c r="L3006" s="1151">
        <v>12</v>
      </c>
      <c r="M3006" s="1164">
        <v>54000</v>
      </c>
      <c r="N3006" s="1151">
        <v>2</v>
      </c>
      <c r="O3006" s="1152">
        <v>2</v>
      </c>
      <c r="P3006" s="1180">
        <v>2550</v>
      </c>
    </row>
    <row r="3007" spans="1:16" x14ac:dyDescent="0.2">
      <c r="A3007" s="1179" t="s">
        <v>3972</v>
      </c>
      <c r="B3007" s="1149" t="s">
        <v>13070</v>
      </c>
      <c r="C3007" s="1149" t="s">
        <v>65</v>
      </c>
      <c r="D3007" s="1150" t="s">
        <v>10471</v>
      </c>
      <c r="E3007" s="1164">
        <v>5500</v>
      </c>
      <c r="F3007" s="1151">
        <v>46097484</v>
      </c>
      <c r="G3007" s="759" t="s">
        <v>11206</v>
      </c>
      <c r="H3007" s="1021" t="s">
        <v>11207</v>
      </c>
      <c r="I3007" s="1021" t="s">
        <v>4932</v>
      </c>
      <c r="J3007" s="1150" t="s">
        <v>4195</v>
      </c>
      <c r="K3007" s="1152">
        <v>3</v>
      </c>
      <c r="L3007" s="1151">
        <v>10</v>
      </c>
      <c r="M3007" s="1164">
        <v>49500</v>
      </c>
      <c r="N3007" s="1151"/>
      <c r="O3007" s="1152"/>
      <c r="P3007" s="1180"/>
    </row>
    <row r="3008" spans="1:16" x14ac:dyDescent="0.2">
      <c r="A3008" s="1179" t="s">
        <v>3972</v>
      </c>
      <c r="B3008" s="1149" t="s">
        <v>13070</v>
      </c>
      <c r="C3008" s="1149" t="s">
        <v>65</v>
      </c>
      <c r="D3008" s="1150" t="s">
        <v>6158</v>
      </c>
      <c r="E3008" s="1164">
        <v>3000</v>
      </c>
      <c r="F3008" s="1151">
        <v>46098033</v>
      </c>
      <c r="G3008" s="759" t="s">
        <v>11208</v>
      </c>
      <c r="H3008" s="1021" t="s">
        <v>4839</v>
      </c>
      <c r="I3008" s="1021" t="s">
        <v>4259</v>
      </c>
      <c r="J3008" s="1150" t="s">
        <v>4252</v>
      </c>
      <c r="K3008" s="1152">
        <v>1</v>
      </c>
      <c r="L3008" s="1151">
        <v>12</v>
      </c>
      <c r="M3008" s="1164">
        <v>36000</v>
      </c>
      <c r="N3008" s="1151">
        <v>3</v>
      </c>
      <c r="O3008" s="1152">
        <v>6</v>
      </c>
      <c r="P3008" s="1180">
        <v>18000</v>
      </c>
    </row>
    <row r="3009" spans="1:16" x14ac:dyDescent="0.2">
      <c r="A3009" s="1179" t="s">
        <v>3972</v>
      </c>
      <c r="B3009" s="1149" t="s">
        <v>13070</v>
      </c>
      <c r="C3009" s="1149" t="s">
        <v>65</v>
      </c>
      <c r="D3009" s="1150" t="s">
        <v>10842</v>
      </c>
      <c r="E3009" s="1164">
        <v>4500</v>
      </c>
      <c r="F3009" s="1151">
        <v>46156792</v>
      </c>
      <c r="G3009" s="759" t="s">
        <v>11209</v>
      </c>
      <c r="H3009" s="1021">
        <v>0</v>
      </c>
      <c r="I3009" s="1021" t="s">
        <v>4213</v>
      </c>
      <c r="J3009" s="1150" t="s">
        <v>10515</v>
      </c>
      <c r="K3009" s="1152">
        <v>1</v>
      </c>
      <c r="L3009" s="1151">
        <v>6</v>
      </c>
      <c r="M3009" s="1164">
        <v>22500</v>
      </c>
      <c r="N3009" s="1151">
        <v>3</v>
      </c>
      <c r="O3009" s="1152">
        <v>6</v>
      </c>
      <c r="P3009" s="1180">
        <v>27000</v>
      </c>
    </row>
    <row r="3010" spans="1:16" x14ac:dyDescent="0.2">
      <c r="A3010" s="1179" t="s">
        <v>3972</v>
      </c>
      <c r="B3010" s="1149" t="s">
        <v>13070</v>
      </c>
      <c r="C3010" s="1149" t="s">
        <v>65</v>
      </c>
      <c r="D3010" s="1150" t="s">
        <v>10479</v>
      </c>
      <c r="E3010" s="1164">
        <v>3000</v>
      </c>
      <c r="F3010" s="1151">
        <v>46214328</v>
      </c>
      <c r="G3010" s="759" t="s">
        <v>11210</v>
      </c>
      <c r="H3010" s="1021" t="s">
        <v>10518</v>
      </c>
      <c r="I3010" s="1021" t="s">
        <v>10274</v>
      </c>
      <c r="J3010" s="1150" t="s">
        <v>4195</v>
      </c>
      <c r="K3010" s="1152">
        <v>3</v>
      </c>
      <c r="L3010" s="1151">
        <v>12</v>
      </c>
      <c r="M3010" s="1164">
        <v>36000</v>
      </c>
      <c r="N3010" s="1151">
        <v>3</v>
      </c>
      <c r="O3010" s="1152">
        <v>6</v>
      </c>
      <c r="P3010" s="1180">
        <v>18000</v>
      </c>
    </row>
    <row r="3011" spans="1:16" x14ac:dyDescent="0.2">
      <c r="A3011" s="1179" t="s">
        <v>3972</v>
      </c>
      <c r="B3011" s="1149" t="s">
        <v>13070</v>
      </c>
      <c r="C3011" s="1149" t="s">
        <v>65</v>
      </c>
      <c r="D3011" s="1150" t="s">
        <v>10565</v>
      </c>
      <c r="E3011" s="1164">
        <v>4500</v>
      </c>
      <c r="F3011" s="1151">
        <v>46254600</v>
      </c>
      <c r="G3011" s="759" t="s">
        <v>11211</v>
      </c>
      <c r="H3011" s="1021" t="s">
        <v>4878</v>
      </c>
      <c r="I3011" s="1021" t="s">
        <v>4932</v>
      </c>
      <c r="J3011" s="1150" t="s">
        <v>4195</v>
      </c>
      <c r="K3011" s="1152">
        <v>4</v>
      </c>
      <c r="L3011" s="1151">
        <v>14</v>
      </c>
      <c r="M3011" s="1164">
        <v>59712.5</v>
      </c>
      <c r="N3011" s="1151"/>
      <c r="O3011" s="1152"/>
      <c r="P3011" s="1180"/>
    </row>
    <row r="3012" spans="1:16" ht="33.75" x14ac:dyDescent="0.2">
      <c r="A3012" s="1179" t="s">
        <v>3972</v>
      </c>
      <c r="B3012" s="1149" t="s">
        <v>13070</v>
      </c>
      <c r="C3012" s="1149" t="s">
        <v>65</v>
      </c>
      <c r="D3012" s="1150" t="s">
        <v>11179</v>
      </c>
      <c r="E3012" s="1164">
        <v>3000</v>
      </c>
      <c r="F3012" s="1151">
        <v>46329159</v>
      </c>
      <c r="G3012" s="759" t="s">
        <v>11212</v>
      </c>
      <c r="H3012" s="1021" t="s">
        <v>5267</v>
      </c>
      <c r="I3012" s="1021" t="s">
        <v>4274</v>
      </c>
      <c r="J3012" s="1150" t="s">
        <v>4274</v>
      </c>
      <c r="K3012" s="1152">
        <v>0</v>
      </c>
      <c r="L3012" s="1151">
        <v>12</v>
      </c>
      <c r="M3012" s="1164">
        <v>33000</v>
      </c>
      <c r="N3012" s="1151">
        <v>3</v>
      </c>
      <c r="O3012" s="1152">
        <v>6</v>
      </c>
      <c r="P3012" s="1180">
        <v>18000</v>
      </c>
    </row>
    <row r="3013" spans="1:16" ht="22.5" x14ac:dyDescent="0.2">
      <c r="A3013" s="1179" t="s">
        <v>3972</v>
      </c>
      <c r="B3013" s="1149" t="s">
        <v>13070</v>
      </c>
      <c r="C3013" s="1149" t="s">
        <v>65</v>
      </c>
      <c r="D3013" s="1150" t="s">
        <v>10661</v>
      </c>
      <c r="E3013" s="1164">
        <v>3500</v>
      </c>
      <c r="F3013" s="1151">
        <v>46376005</v>
      </c>
      <c r="G3013" s="759" t="s">
        <v>11213</v>
      </c>
      <c r="H3013" s="1021" t="s">
        <v>10481</v>
      </c>
      <c r="I3013" s="1021" t="s">
        <v>4274</v>
      </c>
      <c r="J3013" s="1150" t="s">
        <v>4274</v>
      </c>
      <c r="K3013" s="1152">
        <v>2</v>
      </c>
      <c r="L3013" s="1151">
        <v>12</v>
      </c>
      <c r="M3013" s="1164">
        <v>42000</v>
      </c>
      <c r="N3013" s="1151">
        <v>3</v>
      </c>
      <c r="O3013" s="1152">
        <v>6</v>
      </c>
      <c r="P3013" s="1180">
        <v>21000</v>
      </c>
    </row>
    <row r="3014" spans="1:16" ht="22.5" x14ac:dyDescent="0.2">
      <c r="A3014" s="1179" t="s">
        <v>3972</v>
      </c>
      <c r="B3014" s="1149" t="s">
        <v>13070</v>
      </c>
      <c r="C3014" s="1149" t="s">
        <v>65</v>
      </c>
      <c r="D3014" s="1150" t="s">
        <v>10509</v>
      </c>
      <c r="E3014" s="1164">
        <v>3000</v>
      </c>
      <c r="F3014" s="1151">
        <v>46381183</v>
      </c>
      <c r="G3014" s="759" t="s">
        <v>11214</v>
      </c>
      <c r="H3014" s="1021" t="s">
        <v>4720</v>
      </c>
      <c r="I3014" s="1021" t="s">
        <v>4274</v>
      </c>
      <c r="J3014" s="1150" t="s">
        <v>4274</v>
      </c>
      <c r="K3014" s="1152">
        <v>1</v>
      </c>
      <c r="L3014" s="1151">
        <v>12</v>
      </c>
      <c r="M3014" s="1164">
        <v>36000</v>
      </c>
      <c r="N3014" s="1151">
        <v>3</v>
      </c>
      <c r="O3014" s="1152">
        <v>6</v>
      </c>
      <c r="P3014" s="1180">
        <v>18000</v>
      </c>
    </row>
    <row r="3015" spans="1:16" ht="22.5" x14ac:dyDescent="0.2">
      <c r="A3015" s="1179" t="s">
        <v>3972</v>
      </c>
      <c r="B3015" s="1149" t="s">
        <v>13070</v>
      </c>
      <c r="C3015" s="1149" t="s">
        <v>65</v>
      </c>
      <c r="D3015" s="1150" t="s">
        <v>10491</v>
      </c>
      <c r="E3015" s="1164">
        <v>2600</v>
      </c>
      <c r="F3015" s="1151">
        <v>46409116</v>
      </c>
      <c r="G3015" s="759" t="s">
        <v>11215</v>
      </c>
      <c r="H3015" s="1021" t="s">
        <v>11216</v>
      </c>
      <c r="I3015" s="1021" t="s">
        <v>10190</v>
      </c>
      <c r="J3015" s="1150" t="s">
        <v>4259</v>
      </c>
      <c r="K3015" s="1152">
        <v>1</v>
      </c>
      <c r="L3015" s="1151">
        <v>12</v>
      </c>
      <c r="M3015" s="1164">
        <v>31200</v>
      </c>
      <c r="N3015" s="1151">
        <v>3</v>
      </c>
      <c r="O3015" s="1152">
        <v>6</v>
      </c>
      <c r="P3015" s="1180">
        <v>15600</v>
      </c>
    </row>
    <row r="3016" spans="1:16" x14ac:dyDescent="0.2">
      <c r="A3016" s="1179" t="s">
        <v>3972</v>
      </c>
      <c r="B3016" s="1149" t="s">
        <v>13070</v>
      </c>
      <c r="C3016" s="1149" t="s">
        <v>65</v>
      </c>
      <c r="D3016" s="1150" t="s">
        <v>11217</v>
      </c>
      <c r="E3016" s="1164">
        <v>3000</v>
      </c>
      <c r="F3016" s="1151">
        <v>46413332</v>
      </c>
      <c r="G3016" s="759" t="s">
        <v>11218</v>
      </c>
      <c r="H3016" s="1021" t="s">
        <v>4848</v>
      </c>
      <c r="I3016" s="1021" t="s">
        <v>10274</v>
      </c>
      <c r="J3016" s="1150" t="s">
        <v>4195</v>
      </c>
      <c r="K3016" s="1152">
        <v>2</v>
      </c>
      <c r="L3016" s="1151">
        <v>12</v>
      </c>
      <c r="M3016" s="1164">
        <v>36000</v>
      </c>
      <c r="N3016" s="1151">
        <v>3</v>
      </c>
      <c r="O3016" s="1152">
        <v>6</v>
      </c>
      <c r="P3016" s="1180">
        <v>18000</v>
      </c>
    </row>
    <row r="3017" spans="1:16" ht="22.5" x14ac:dyDescent="0.2">
      <c r="A3017" s="1179" t="s">
        <v>3972</v>
      </c>
      <c r="B3017" s="1149" t="s">
        <v>13070</v>
      </c>
      <c r="C3017" s="1149" t="s">
        <v>65</v>
      </c>
      <c r="D3017" s="1150" t="s">
        <v>11032</v>
      </c>
      <c r="E3017" s="1164">
        <v>3500</v>
      </c>
      <c r="F3017" s="1151">
        <v>46436716</v>
      </c>
      <c r="G3017" s="759" t="s">
        <v>11219</v>
      </c>
      <c r="H3017" s="1021" t="s">
        <v>5476</v>
      </c>
      <c r="I3017" s="1021" t="s">
        <v>4274</v>
      </c>
      <c r="J3017" s="1150" t="s">
        <v>4274</v>
      </c>
      <c r="K3017" s="1152">
        <v>4</v>
      </c>
      <c r="L3017" s="1151">
        <v>12</v>
      </c>
      <c r="M3017" s="1164">
        <v>42000</v>
      </c>
      <c r="N3017" s="1151">
        <v>3</v>
      </c>
      <c r="O3017" s="1152">
        <v>6</v>
      </c>
      <c r="P3017" s="1180">
        <v>21000</v>
      </c>
    </row>
    <row r="3018" spans="1:16" ht="22.5" x14ac:dyDescent="0.2">
      <c r="A3018" s="1179" t="s">
        <v>3972</v>
      </c>
      <c r="B3018" s="1149" t="s">
        <v>13070</v>
      </c>
      <c r="C3018" s="1149" t="s">
        <v>65</v>
      </c>
      <c r="D3018" s="1150" t="s">
        <v>11115</v>
      </c>
      <c r="E3018" s="1164">
        <v>6000</v>
      </c>
      <c r="F3018" s="1151">
        <v>46437991</v>
      </c>
      <c r="G3018" s="759" t="s">
        <v>11220</v>
      </c>
      <c r="H3018" s="1021" t="s">
        <v>4534</v>
      </c>
      <c r="I3018" s="1021" t="s">
        <v>11126</v>
      </c>
      <c r="J3018" s="1150" t="s">
        <v>4195</v>
      </c>
      <c r="K3018" s="1152">
        <v>0</v>
      </c>
      <c r="L3018" s="1151">
        <v>12</v>
      </c>
      <c r="M3018" s="1164">
        <v>66000</v>
      </c>
      <c r="N3018" s="1151">
        <v>3</v>
      </c>
      <c r="O3018" s="1152">
        <v>6</v>
      </c>
      <c r="P3018" s="1180">
        <v>36000</v>
      </c>
    </row>
    <row r="3019" spans="1:16" x14ac:dyDescent="0.2">
      <c r="A3019" s="1179" t="s">
        <v>3972</v>
      </c>
      <c r="B3019" s="1149" t="s">
        <v>13070</v>
      </c>
      <c r="C3019" s="1149" t="s">
        <v>65</v>
      </c>
      <c r="D3019" s="1150" t="s">
        <v>11221</v>
      </c>
      <c r="E3019" s="1164">
        <v>4500</v>
      </c>
      <c r="F3019" s="1151">
        <v>46443521</v>
      </c>
      <c r="G3019" s="759" t="s">
        <v>11222</v>
      </c>
      <c r="H3019" s="1021" t="s">
        <v>4338</v>
      </c>
      <c r="I3019" s="1021" t="s">
        <v>4213</v>
      </c>
      <c r="J3019" s="1150" t="s">
        <v>4338</v>
      </c>
      <c r="K3019" s="1152">
        <v>0</v>
      </c>
      <c r="L3019" s="1151">
        <v>7</v>
      </c>
      <c r="M3019" s="1164">
        <v>27000</v>
      </c>
      <c r="N3019" s="1151">
        <v>3</v>
      </c>
      <c r="O3019" s="1152">
        <v>6</v>
      </c>
      <c r="P3019" s="1180">
        <v>27000</v>
      </c>
    </row>
    <row r="3020" spans="1:16" x14ac:dyDescent="0.2">
      <c r="A3020" s="1179" t="s">
        <v>3972</v>
      </c>
      <c r="B3020" s="1149" t="s">
        <v>13070</v>
      </c>
      <c r="C3020" s="1149" t="s">
        <v>65</v>
      </c>
      <c r="D3020" s="1150" t="s">
        <v>11223</v>
      </c>
      <c r="E3020" s="1164">
        <v>5500</v>
      </c>
      <c r="F3020" s="1151">
        <v>46553374</v>
      </c>
      <c r="G3020" s="759" t="s">
        <v>11224</v>
      </c>
      <c r="H3020" s="1021" t="s">
        <v>4207</v>
      </c>
      <c r="I3020" s="1021" t="s">
        <v>4243</v>
      </c>
      <c r="J3020" s="1150" t="s">
        <v>4195</v>
      </c>
      <c r="K3020" s="1152">
        <v>1</v>
      </c>
      <c r="L3020" s="1151">
        <v>12</v>
      </c>
      <c r="M3020" s="1164">
        <v>66000</v>
      </c>
      <c r="N3020" s="1151">
        <v>3</v>
      </c>
      <c r="O3020" s="1152">
        <v>6</v>
      </c>
      <c r="P3020" s="1180">
        <v>33000</v>
      </c>
    </row>
    <row r="3021" spans="1:16" ht="22.5" x14ac:dyDescent="0.2">
      <c r="A3021" s="1179" t="s">
        <v>3972</v>
      </c>
      <c r="B3021" s="1149" t="s">
        <v>13070</v>
      </c>
      <c r="C3021" s="1149" t="s">
        <v>65</v>
      </c>
      <c r="D3021" s="1150" t="s">
        <v>11225</v>
      </c>
      <c r="E3021" s="1164">
        <v>6000</v>
      </c>
      <c r="F3021" s="1151">
        <v>46555184</v>
      </c>
      <c r="G3021" s="759" t="s">
        <v>11226</v>
      </c>
      <c r="H3021" s="1021" t="s">
        <v>4766</v>
      </c>
      <c r="I3021" s="1021" t="s">
        <v>4932</v>
      </c>
      <c r="J3021" s="1150" t="s">
        <v>4195</v>
      </c>
      <c r="K3021" s="1152">
        <v>2</v>
      </c>
      <c r="L3021" s="1151">
        <v>12</v>
      </c>
      <c r="M3021" s="1164">
        <v>72000</v>
      </c>
      <c r="N3021" s="1151">
        <v>3</v>
      </c>
      <c r="O3021" s="1152">
        <v>6</v>
      </c>
      <c r="P3021" s="1180">
        <v>36000</v>
      </c>
    </row>
    <row r="3022" spans="1:16" ht="22.5" x14ac:dyDescent="0.2">
      <c r="A3022" s="1179" t="s">
        <v>3972</v>
      </c>
      <c r="B3022" s="1149" t="s">
        <v>13070</v>
      </c>
      <c r="C3022" s="1149" t="s">
        <v>65</v>
      </c>
      <c r="D3022" s="1150" t="s">
        <v>10651</v>
      </c>
      <c r="E3022" s="1164">
        <v>3000</v>
      </c>
      <c r="F3022" s="1151">
        <v>46578580</v>
      </c>
      <c r="G3022" s="759" t="s">
        <v>11227</v>
      </c>
      <c r="H3022" s="1021" t="s">
        <v>5496</v>
      </c>
      <c r="I3022" s="1021" t="s">
        <v>11126</v>
      </c>
      <c r="J3022" s="1150" t="s">
        <v>4195</v>
      </c>
      <c r="K3022" s="1152">
        <v>3</v>
      </c>
      <c r="L3022" s="1151">
        <v>14</v>
      </c>
      <c r="M3022" s="1164">
        <v>38308.33</v>
      </c>
      <c r="N3022" s="1151"/>
      <c r="O3022" s="1152"/>
      <c r="P3022" s="1180"/>
    </row>
    <row r="3023" spans="1:16" x14ac:dyDescent="0.2">
      <c r="A3023" s="1179" t="s">
        <v>3972</v>
      </c>
      <c r="B3023" s="1149" t="s">
        <v>13070</v>
      </c>
      <c r="C3023" s="1149" t="s">
        <v>65</v>
      </c>
      <c r="D3023" s="1150" t="s">
        <v>10573</v>
      </c>
      <c r="E3023" s="1164">
        <v>7000</v>
      </c>
      <c r="F3023" s="1151">
        <v>46602722</v>
      </c>
      <c r="G3023" s="759" t="s">
        <v>11228</v>
      </c>
      <c r="H3023" s="1021" t="s">
        <v>4207</v>
      </c>
      <c r="I3023" s="1021" t="s">
        <v>4243</v>
      </c>
      <c r="J3023" s="1150" t="s">
        <v>4195</v>
      </c>
      <c r="K3023" s="1152">
        <v>1</v>
      </c>
      <c r="L3023" s="1151">
        <v>12</v>
      </c>
      <c r="M3023" s="1164">
        <v>84000</v>
      </c>
      <c r="N3023" s="1151">
        <v>3</v>
      </c>
      <c r="O3023" s="1152">
        <v>6</v>
      </c>
      <c r="P3023" s="1180">
        <v>42000</v>
      </c>
    </row>
    <row r="3024" spans="1:16" ht="22.5" x14ac:dyDescent="0.2">
      <c r="A3024" s="1179" t="s">
        <v>3972</v>
      </c>
      <c r="B3024" s="1149" t="s">
        <v>13070</v>
      </c>
      <c r="C3024" s="1149" t="s">
        <v>65</v>
      </c>
      <c r="D3024" s="1150" t="s">
        <v>10509</v>
      </c>
      <c r="E3024" s="1164">
        <v>3000</v>
      </c>
      <c r="F3024" s="1151">
        <v>46685427</v>
      </c>
      <c r="G3024" s="759" t="s">
        <v>11229</v>
      </c>
      <c r="H3024" s="1021" t="s">
        <v>5233</v>
      </c>
      <c r="I3024" s="1021" t="s">
        <v>10478</v>
      </c>
      <c r="J3024" s="1150" t="s">
        <v>4195</v>
      </c>
      <c r="K3024" s="1152">
        <v>3</v>
      </c>
      <c r="L3024" s="1151">
        <v>12</v>
      </c>
      <c r="M3024" s="1164">
        <v>36000</v>
      </c>
      <c r="N3024" s="1151">
        <v>3</v>
      </c>
      <c r="O3024" s="1152">
        <v>6</v>
      </c>
      <c r="P3024" s="1180">
        <v>18000</v>
      </c>
    </row>
    <row r="3025" spans="1:16" ht="33.75" x14ac:dyDescent="0.2">
      <c r="A3025" s="1179" t="s">
        <v>3972</v>
      </c>
      <c r="B3025" s="1149" t="s">
        <v>13070</v>
      </c>
      <c r="C3025" s="1149" t="s">
        <v>65</v>
      </c>
      <c r="D3025" s="1150" t="s">
        <v>4842</v>
      </c>
      <c r="E3025" s="1164">
        <v>5000</v>
      </c>
      <c r="F3025" s="1151">
        <v>46807467</v>
      </c>
      <c r="G3025" s="759" t="s">
        <v>11230</v>
      </c>
      <c r="H3025" s="1021" t="s">
        <v>11111</v>
      </c>
      <c r="I3025" s="1021" t="s">
        <v>4213</v>
      </c>
      <c r="J3025" s="1150" t="s">
        <v>11111</v>
      </c>
      <c r="K3025" s="1152">
        <v>1</v>
      </c>
      <c r="L3025" s="1151">
        <v>1</v>
      </c>
      <c r="M3025" s="1164">
        <v>3666.67</v>
      </c>
      <c r="N3025" s="1151">
        <v>3</v>
      </c>
      <c r="O3025" s="1152">
        <v>6</v>
      </c>
      <c r="P3025" s="1180">
        <v>30000</v>
      </c>
    </row>
    <row r="3026" spans="1:16" x14ac:dyDescent="0.2">
      <c r="A3026" s="1179" t="s">
        <v>3972</v>
      </c>
      <c r="B3026" s="1149" t="s">
        <v>13070</v>
      </c>
      <c r="C3026" s="1149" t="s">
        <v>65</v>
      </c>
      <c r="D3026" s="1150" t="s">
        <v>11231</v>
      </c>
      <c r="E3026" s="1164">
        <v>3500</v>
      </c>
      <c r="F3026" s="1151">
        <v>47002835</v>
      </c>
      <c r="G3026" s="759" t="s">
        <v>11232</v>
      </c>
      <c r="H3026" s="1021">
        <v>0</v>
      </c>
      <c r="I3026" s="1021">
        <v>0</v>
      </c>
      <c r="J3026" s="1150" t="s">
        <v>10515</v>
      </c>
      <c r="K3026" s="1152">
        <v>1</v>
      </c>
      <c r="L3026" s="1151">
        <v>4</v>
      </c>
      <c r="M3026" s="1164">
        <v>10500</v>
      </c>
      <c r="N3026" s="1151"/>
      <c r="O3026" s="1152"/>
      <c r="P3026" s="1180"/>
    </row>
    <row r="3027" spans="1:16" ht="22.5" x14ac:dyDescent="0.2">
      <c r="A3027" s="1179" t="s">
        <v>3972</v>
      </c>
      <c r="B3027" s="1149" t="s">
        <v>13070</v>
      </c>
      <c r="C3027" s="1149" t="s">
        <v>65</v>
      </c>
      <c r="D3027" s="1150" t="s">
        <v>10475</v>
      </c>
      <c r="E3027" s="1164">
        <v>3000</v>
      </c>
      <c r="F3027" s="1151">
        <v>47046874</v>
      </c>
      <c r="G3027" s="759" t="s">
        <v>11233</v>
      </c>
      <c r="H3027" s="1021" t="s">
        <v>11234</v>
      </c>
      <c r="I3027" s="1021" t="s">
        <v>4274</v>
      </c>
      <c r="J3027" s="1150" t="s">
        <v>4274</v>
      </c>
      <c r="K3027" s="1152">
        <v>4</v>
      </c>
      <c r="L3027" s="1151">
        <v>12</v>
      </c>
      <c r="M3027" s="1164">
        <v>36000</v>
      </c>
      <c r="N3027" s="1151">
        <v>3</v>
      </c>
      <c r="O3027" s="1152">
        <v>6</v>
      </c>
      <c r="P3027" s="1180">
        <v>18000</v>
      </c>
    </row>
    <row r="3028" spans="1:16" ht="22.5" x14ac:dyDescent="0.2">
      <c r="A3028" s="1179" t="s">
        <v>3972</v>
      </c>
      <c r="B3028" s="1149" t="s">
        <v>13070</v>
      </c>
      <c r="C3028" s="1149" t="s">
        <v>65</v>
      </c>
      <c r="D3028" s="1150" t="s">
        <v>10479</v>
      </c>
      <c r="E3028" s="1164">
        <v>2500</v>
      </c>
      <c r="F3028" s="1151">
        <v>47052214</v>
      </c>
      <c r="G3028" s="759" t="s">
        <v>11235</v>
      </c>
      <c r="H3028" s="1021" t="s">
        <v>10481</v>
      </c>
      <c r="I3028" s="1021" t="s">
        <v>4274</v>
      </c>
      <c r="J3028" s="1150" t="s">
        <v>4274</v>
      </c>
      <c r="K3028" s="1152">
        <v>1</v>
      </c>
      <c r="L3028" s="1151">
        <v>12</v>
      </c>
      <c r="M3028" s="1164">
        <v>30000</v>
      </c>
      <c r="N3028" s="1151">
        <v>3</v>
      </c>
      <c r="O3028" s="1152">
        <v>6</v>
      </c>
      <c r="P3028" s="1180">
        <v>15000</v>
      </c>
    </row>
    <row r="3029" spans="1:16" x14ac:dyDescent="0.2">
      <c r="A3029" s="1179" t="s">
        <v>3972</v>
      </c>
      <c r="B3029" s="1149" t="s">
        <v>13070</v>
      </c>
      <c r="C3029" s="1149" t="s">
        <v>65</v>
      </c>
      <c r="D3029" s="1150" t="s">
        <v>10754</v>
      </c>
      <c r="E3029" s="1164">
        <v>5000</v>
      </c>
      <c r="F3029" s="1151">
        <v>47188273</v>
      </c>
      <c r="G3029" s="759" t="s">
        <v>11236</v>
      </c>
      <c r="H3029" s="1021" t="s">
        <v>10592</v>
      </c>
      <c r="I3029" s="1021" t="s">
        <v>4213</v>
      </c>
      <c r="J3029" s="1150" t="s">
        <v>10592</v>
      </c>
      <c r="K3029" s="1152">
        <v>0</v>
      </c>
      <c r="L3029" s="1151">
        <v>2</v>
      </c>
      <c r="M3029" s="1164">
        <v>5000</v>
      </c>
      <c r="N3029" s="1151">
        <v>3</v>
      </c>
      <c r="O3029" s="1152">
        <v>6</v>
      </c>
      <c r="P3029" s="1180">
        <v>30000</v>
      </c>
    </row>
    <row r="3030" spans="1:16" x14ac:dyDescent="0.2">
      <c r="A3030" s="1179" t="s">
        <v>3972</v>
      </c>
      <c r="B3030" s="1149" t="s">
        <v>13070</v>
      </c>
      <c r="C3030" s="1149" t="s">
        <v>65</v>
      </c>
      <c r="D3030" s="1150" t="s">
        <v>10939</v>
      </c>
      <c r="E3030" s="1164">
        <v>5000</v>
      </c>
      <c r="F3030" s="1151">
        <v>47199056</v>
      </c>
      <c r="G3030" s="759" t="s">
        <v>11237</v>
      </c>
      <c r="H3030" s="1021" t="s">
        <v>4207</v>
      </c>
      <c r="I3030" s="1021" t="s">
        <v>4243</v>
      </c>
      <c r="J3030" s="1150" t="s">
        <v>4195</v>
      </c>
      <c r="K3030" s="1152">
        <v>1</v>
      </c>
      <c r="L3030" s="1151">
        <v>12</v>
      </c>
      <c r="M3030" s="1164">
        <v>60000</v>
      </c>
      <c r="N3030" s="1151">
        <v>3</v>
      </c>
      <c r="O3030" s="1152">
        <v>6</v>
      </c>
      <c r="P3030" s="1180">
        <v>30000</v>
      </c>
    </row>
    <row r="3031" spans="1:16" ht="33.75" x14ac:dyDescent="0.2">
      <c r="A3031" s="1179" t="s">
        <v>3972</v>
      </c>
      <c r="B3031" s="1149" t="s">
        <v>13070</v>
      </c>
      <c r="C3031" s="1149" t="s">
        <v>65</v>
      </c>
      <c r="D3031" s="1150" t="s">
        <v>6438</v>
      </c>
      <c r="E3031" s="1164">
        <v>3500</v>
      </c>
      <c r="F3031" s="1151">
        <v>47246435</v>
      </c>
      <c r="G3031" s="759" t="s">
        <v>11238</v>
      </c>
      <c r="H3031" s="1021" t="s">
        <v>4759</v>
      </c>
      <c r="I3031" s="1021" t="s">
        <v>4259</v>
      </c>
      <c r="J3031" s="1150" t="s">
        <v>4252</v>
      </c>
      <c r="K3031" s="1152">
        <v>2</v>
      </c>
      <c r="L3031" s="1151">
        <v>12</v>
      </c>
      <c r="M3031" s="1164">
        <v>42000</v>
      </c>
      <c r="N3031" s="1151">
        <v>3</v>
      </c>
      <c r="O3031" s="1152">
        <v>6</v>
      </c>
      <c r="P3031" s="1180">
        <v>21000</v>
      </c>
    </row>
    <row r="3032" spans="1:16" x14ac:dyDescent="0.2">
      <c r="A3032" s="1179" t="s">
        <v>3972</v>
      </c>
      <c r="B3032" s="1149" t="s">
        <v>13070</v>
      </c>
      <c r="C3032" s="1149" t="s">
        <v>65</v>
      </c>
      <c r="D3032" s="1150" t="s">
        <v>11239</v>
      </c>
      <c r="E3032" s="1164">
        <v>3000</v>
      </c>
      <c r="F3032" s="1151">
        <v>47261067</v>
      </c>
      <c r="G3032" s="759" t="s">
        <v>11240</v>
      </c>
      <c r="H3032" s="1021">
        <v>0</v>
      </c>
      <c r="I3032" s="1021" t="s">
        <v>4213</v>
      </c>
      <c r="J3032" s="1150" t="s">
        <v>10515</v>
      </c>
      <c r="K3032" s="1152">
        <v>1</v>
      </c>
      <c r="L3032" s="1151">
        <v>7</v>
      </c>
      <c r="M3032" s="1164">
        <v>18000</v>
      </c>
      <c r="N3032" s="1151">
        <v>3</v>
      </c>
      <c r="O3032" s="1152">
        <v>6</v>
      </c>
      <c r="P3032" s="1180">
        <v>18000</v>
      </c>
    </row>
    <row r="3033" spans="1:16" x14ac:dyDescent="0.2">
      <c r="A3033" s="1179" t="s">
        <v>3972</v>
      </c>
      <c r="B3033" s="1149" t="s">
        <v>13070</v>
      </c>
      <c r="C3033" s="1149" t="s">
        <v>65</v>
      </c>
      <c r="D3033" s="1150" t="s">
        <v>11241</v>
      </c>
      <c r="E3033" s="1164">
        <v>4000</v>
      </c>
      <c r="F3033" s="1151">
        <v>47374645</v>
      </c>
      <c r="G3033" s="759" t="s">
        <v>11242</v>
      </c>
      <c r="H3033" s="1021" t="s">
        <v>4350</v>
      </c>
      <c r="I3033" s="1021" t="s">
        <v>481</v>
      </c>
      <c r="J3033" s="1150" t="s">
        <v>4350</v>
      </c>
      <c r="K3033" s="1152">
        <v>0</v>
      </c>
      <c r="L3033" s="1151">
        <v>2</v>
      </c>
      <c r="M3033" s="1164">
        <v>4000</v>
      </c>
      <c r="N3033" s="1151">
        <v>3</v>
      </c>
      <c r="O3033" s="1152">
        <v>6</v>
      </c>
      <c r="P3033" s="1180">
        <v>24000</v>
      </c>
    </row>
    <row r="3034" spans="1:16" x14ac:dyDescent="0.2">
      <c r="A3034" s="1179" t="s">
        <v>3972</v>
      </c>
      <c r="B3034" s="1149" t="s">
        <v>13070</v>
      </c>
      <c r="C3034" s="1149" t="s">
        <v>65</v>
      </c>
      <c r="D3034" s="1150" t="s">
        <v>11243</v>
      </c>
      <c r="E3034" s="1164">
        <v>6000</v>
      </c>
      <c r="F3034" s="1151">
        <v>47381741</v>
      </c>
      <c r="G3034" s="759" t="s">
        <v>11244</v>
      </c>
      <c r="H3034" s="1021" t="s">
        <v>4235</v>
      </c>
      <c r="I3034" s="1021" t="s">
        <v>4235</v>
      </c>
      <c r="J3034" s="1150" t="s">
        <v>4195</v>
      </c>
      <c r="K3034" s="1152">
        <v>2</v>
      </c>
      <c r="L3034" s="1151">
        <v>10</v>
      </c>
      <c r="M3034" s="1164">
        <v>38450</v>
      </c>
      <c r="N3034" s="1151">
        <v>3</v>
      </c>
      <c r="O3034" s="1152">
        <v>6</v>
      </c>
      <c r="P3034" s="1180">
        <v>51000</v>
      </c>
    </row>
    <row r="3035" spans="1:16" x14ac:dyDescent="0.2">
      <c r="A3035" s="1179" t="s">
        <v>3972</v>
      </c>
      <c r="B3035" s="1149" t="s">
        <v>13070</v>
      </c>
      <c r="C3035" s="1149" t="s">
        <v>65</v>
      </c>
      <c r="D3035" s="1150" t="s">
        <v>10501</v>
      </c>
      <c r="E3035" s="1164">
        <v>6500</v>
      </c>
      <c r="F3035" s="1151">
        <v>47475285</v>
      </c>
      <c r="G3035" s="759" t="s">
        <v>11245</v>
      </c>
      <c r="H3035" s="1021" t="s">
        <v>4381</v>
      </c>
      <c r="I3035" s="1021" t="s">
        <v>4932</v>
      </c>
      <c r="J3035" s="1150" t="s">
        <v>4195</v>
      </c>
      <c r="K3035" s="1152">
        <v>1</v>
      </c>
      <c r="L3035" s="1151">
        <v>9</v>
      </c>
      <c r="M3035" s="1164">
        <v>52000</v>
      </c>
      <c r="N3035" s="1151"/>
      <c r="O3035" s="1152"/>
      <c r="P3035" s="1180"/>
    </row>
    <row r="3036" spans="1:16" x14ac:dyDescent="0.2">
      <c r="A3036" s="1179" t="s">
        <v>3972</v>
      </c>
      <c r="B3036" s="1149" t="s">
        <v>13070</v>
      </c>
      <c r="C3036" s="1149" t="s">
        <v>65</v>
      </c>
      <c r="D3036" s="1150" t="s">
        <v>11246</v>
      </c>
      <c r="E3036" s="1164">
        <v>7000</v>
      </c>
      <c r="F3036" s="1151">
        <v>47499888</v>
      </c>
      <c r="G3036" s="759" t="s">
        <v>6994</v>
      </c>
      <c r="H3036" s="1021" t="s">
        <v>9069</v>
      </c>
      <c r="I3036" s="1021" t="s">
        <v>9069</v>
      </c>
      <c r="J3036" s="1150" t="s">
        <v>4195</v>
      </c>
      <c r="K3036" s="1152">
        <v>4</v>
      </c>
      <c r="L3036" s="1151">
        <v>8</v>
      </c>
      <c r="M3036" s="1164">
        <v>42000</v>
      </c>
      <c r="N3036" s="1151"/>
      <c r="O3036" s="1152"/>
      <c r="P3036" s="1180"/>
    </row>
    <row r="3037" spans="1:16" ht="22.5" x14ac:dyDescent="0.2">
      <c r="A3037" s="1179" t="s">
        <v>3972</v>
      </c>
      <c r="B3037" s="1149" t="s">
        <v>13070</v>
      </c>
      <c r="C3037" s="1149" t="s">
        <v>65</v>
      </c>
      <c r="D3037" s="1150" t="s">
        <v>6438</v>
      </c>
      <c r="E3037" s="1164">
        <v>3000</v>
      </c>
      <c r="F3037" s="1151">
        <v>47753849</v>
      </c>
      <c r="G3037" s="759" t="s">
        <v>11247</v>
      </c>
      <c r="H3037" s="1021" t="s">
        <v>10481</v>
      </c>
      <c r="I3037" s="1021" t="s">
        <v>4274</v>
      </c>
      <c r="J3037" s="1150" t="s">
        <v>4274</v>
      </c>
      <c r="K3037" s="1152">
        <v>4</v>
      </c>
      <c r="L3037" s="1151">
        <v>14</v>
      </c>
      <c r="M3037" s="1164">
        <v>39400</v>
      </c>
      <c r="N3037" s="1151"/>
      <c r="O3037" s="1152"/>
      <c r="P3037" s="1180"/>
    </row>
    <row r="3038" spans="1:16" ht="33.75" x14ac:dyDescent="0.2">
      <c r="A3038" s="1179" t="s">
        <v>3972</v>
      </c>
      <c r="B3038" s="1149" t="s">
        <v>13070</v>
      </c>
      <c r="C3038" s="1149" t="s">
        <v>65</v>
      </c>
      <c r="D3038" s="1150" t="s">
        <v>11248</v>
      </c>
      <c r="E3038" s="1164">
        <v>7000</v>
      </c>
      <c r="F3038" s="1151">
        <v>47844933</v>
      </c>
      <c r="G3038" s="759" t="s">
        <v>11249</v>
      </c>
      <c r="H3038" s="1021" t="s">
        <v>5903</v>
      </c>
      <c r="I3038" s="1021" t="s">
        <v>4213</v>
      </c>
      <c r="J3038" s="1150" t="s">
        <v>5903</v>
      </c>
      <c r="K3038" s="1152">
        <v>1</v>
      </c>
      <c r="L3038" s="1151">
        <v>1</v>
      </c>
      <c r="M3038" s="1164">
        <v>2333.33</v>
      </c>
      <c r="N3038" s="1151">
        <v>3</v>
      </c>
      <c r="O3038" s="1152">
        <v>3</v>
      </c>
      <c r="P3038" s="1180">
        <v>14000</v>
      </c>
    </row>
    <row r="3039" spans="1:16" ht="22.5" x14ac:dyDescent="0.2">
      <c r="A3039" s="1179" t="s">
        <v>3972</v>
      </c>
      <c r="B3039" s="1149" t="s">
        <v>13070</v>
      </c>
      <c r="C3039" s="1149" t="s">
        <v>65</v>
      </c>
      <c r="D3039" s="1150" t="s">
        <v>11250</v>
      </c>
      <c r="E3039" s="1164">
        <v>2000</v>
      </c>
      <c r="F3039" s="1151">
        <v>47938421</v>
      </c>
      <c r="G3039" s="759" t="s">
        <v>11251</v>
      </c>
      <c r="H3039" s="1021" t="s">
        <v>10481</v>
      </c>
      <c r="I3039" s="1021" t="s">
        <v>4274</v>
      </c>
      <c r="J3039" s="1150" t="s">
        <v>4274</v>
      </c>
      <c r="K3039" s="1152">
        <v>4</v>
      </c>
      <c r="L3039" s="1151">
        <v>12</v>
      </c>
      <c r="M3039" s="1164">
        <v>24000</v>
      </c>
      <c r="N3039" s="1151">
        <v>3</v>
      </c>
      <c r="O3039" s="1152">
        <v>6</v>
      </c>
      <c r="P3039" s="1180">
        <v>12000</v>
      </c>
    </row>
    <row r="3040" spans="1:16" ht="22.5" x14ac:dyDescent="0.2">
      <c r="A3040" s="1179" t="s">
        <v>3972</v>
      </c>
      <c r="B3040" s="1149" t="s">
        <v>13070</v>
      </c>
      <c r="C3040" s="1149" t="s">
        <v>65</v>
      </c>
      <c r="D3040" s="1150" t="s">
        <v>10641</v>
      </c>
      <c r="E3040" s="1164">
        <v>6000</v>
      </c>
      <c r="F3040" s="1151">
        <v>48017127</v>
      </c>
      <c r="G3040" s="759" t="s">
        <v>11252</v>
      </c>
      <c r="H3040" s="1021" t="s">
        <v>5233</v>
      </c>
      <c r="I3040" s="1021" t="s">
        <v>10478</v>
      </c>
      <c r="J3040" s="1150" t="s">
        <v>4195</v>
      </c>
      <c r="K3040" s="1152">
        <v>4</v>
      </c>
      <c r="L3040" s="1151">
        <v>12</v>
      </c>
      <c r="M3040" s="1164">
        <v>96000</v>
      </c>
      <c r="N3040" s="1151">
        <v>3</v>
      </c>
      <c r="O3040" s="1152">
        <v>6</v>
      </c>
      <c r="P3040" s="1180">
        <v>48000</v>
      </c>
    </row>
    <row r="3041" spans="1:16" x14ac:dyDescent="0.2">
      <c r="A3041" s="1179" t="s">
        <v>3972</v>
      </c>
      <c r="B3041" s="1149" t="s">
        <v>13070</v>
      </c>
      <c r="C3041" s="1149" t="s">
        <v>65</v>
      </c>
      <c r="D3041" s="1150" t="s">
        <v>11253</v>
      </c>
      <c r="E3041" s="1164">
        <v>5000</v>
      </c>
      <c r="F3041" s="1151">
        <v>48521078</v>
      </c>
      <c r="G3041" s="759" t="s">
        <v>11254</v>
      </c>
      <c r="H3041" s="1021" t="s">
        <v>5736</v>
      </c>
      <c r="I3041" s="1021" t="s">
        <v>5736</v>
      </c>
      <c r="J3041" s="1150" t="s">
        <v>5</v>
      </c>
      <c r="K3041" s="1152">
        <v>4</v>
      </c>
      <c r="L3041" s="1151">
        <v>12</v>
      </c>
      <c r="M3041" s="1164">
        <v>60000</v>
      </c>
      <c r="N3041" s="1151">
        <v>3</v>
      </c>
      <c r="O3041" s="1152">
        <v>6</v>
      </c>
      <c r="P3041" s="1180">
        <v>30000</v>
      </c>
    </row>
    <row r="3042" spans="1:16" ht="22.5" x14ac:dyDescent="0.2">
      <c r="A3042" s="1179" t="s">
        <v>3972</v>
      </c>
      <c r="B3042" s="1149" t="s">
        <v>13070</v>
      </c>
      <c r="C3042" s="1149" t="s">
        <v>65</v>
      </c>
      <c r="D3042" s="1150" t="s">
        <v>6438</v>
      </c>
      <c r="E3042" s="1164">
        <v>3000</v>
      </c>
      <c r="F3042" s="1151">
        <v>70032973</v>
      </c>
      <c r="G3042" s="759" t="s">
        <v>11255</v>
      </c>
      <c r="H3042" s="1021" t="s">
        <v>10477</v>
      </c>
      <c r="I3042" s="1021" t="s">
        <v>10478</v>
      </c>
      <c r="J3042" s="1150" t="s">
        <v>4195</v>
      </c>
      <c r="K3042" s="1152">
        <v>4</v>
      </c>
      <c r="L3042" s="1151">
        <v>12</v>
      </c>
      <c r="M3042" s="1164">
        <v>36000</v>
      </c>
      <c r="N3042" s="1151">
        <v>3</v>
      </c>
      <c r="O3042" s="1152">
        <v>6</v>
      </c>
      <c r="P3042" s="1180">
        <v>18000</v>
      </c>
    </row>
    <row r="3043" spans="1:16" x14ac:dyDescent="0.2">
      <c r="A3043" s="1179" t="s">
        <v>3972</v>
      </c>
      <c r="B3043" s="1149" t="s">
        <v>13070</v>
      </c>
      <c r="C3043" s="1149" t="s">
        <v>65</v>
      </c>
      <c r="D3043" s="1150" t="s">
        <v>6365</v>
      </c>
      <c r="E3043" s="1164">
        <v>2500</v>
      </c>
      <c r="F3043" s="1151">
        <v>70077974</v>
      </c>
      <c r="G3043" s="759" t="s">
        <v>11256</v>
      </c>
      <c r="H3043" s="1021" t="s">
        <v>4216</v>
      </c>
      <c r="I3043" s="1021" t="s">
        <v>10274</v>
      </c>
      <c r="J3043" s="1150" t="s">
        <v>4195</v>
      </c>
      <c r="K3043" s="1152">
        <v>1</v>
      </c>
      <c r="L3043" s="1151">
        <v>4</v>
      </c>
      <c r="M3043" s="1164">
        <v>6333.33</v>
      </c>
      <c r="N3043" s="1151"/>
      <c r="O3043" s="1152"/>
      <c r="P3043" s="1180"/>
    </row>
    <row r="3044" spans="1:16" x14ac:dyDescent="0.2">
      <c r="A3044" s="1179" t="s">
        <v>3972</v>
      </c>
      <c r="B3044" s="1149" t="s">
        <v>13070</v>
      </c>
      <c r="C3044" s="1149" t="s">
        <v>65</v>
      </c>
      <c r="D3044" s="1150" t="s">
        <v>11257</v>
      </c>
      <c r="E3044" s="1164">
        <v>2500</v>
      </c>
      <c r="F3044" s="1151">
        <v>70102232</v>
      </c>
      <c r="G3044" s="759" t="s">
        <v>11258</v>
      </c>
      <c r="H3044" s="1021" t="s">
        <v>4839</v>
      </c>
      <c r="I3044" s="1021" t="s">
        <v>4259</v>
      </c>
      <c r="J3044" s="1150" t="s">
        <v>4252</v>
      </c>
      <c r="K3044" s="1152">
        <v>0</v>
      </c>
      <c r="L3044" s="1151">
        <v>10</v>
      </c>
      <c r="M3044" s="1164">
        <v>22500</v>
      </c>
      <c r="N3044" s="1151">
        <v>3</v>
      </c>
      <c r="O3044" s="1152">
        <v>6</v>
      </c>
      <c r="P3044" s="1180">
        <v>15000</v>
      </c>
    </row>
    <row r="3045" spans="1:16" ht="22.5" x14ac:dyDescent="0.2">
      <c r="A3045" s="1179" t="s">
        <v>3972</v>
      </c>
      <c r="B3045" s="1149" t="s">
        <v>13070</v>
      </c>
      <c r="C3045" s="1149" t="s">
        <v>65</v>
      </c>
      <c r="D3045" s="1150" t="s">
        <v>11259</v>
      </c>
      <c r="E3045" s="1164">
        <v>4000</v>
      </c>
      <c r="F3045" s="1151">
        <v>70112992</v>
      </c>
      <c r="G3045" s="759" t="s">
        <v>11260</v>
      </c>
      <c r="H3045" s="1021" t="s">
        <v>4338</v>
      </c>
      <c r="I3045" s="1021" t="s">
        <v>10478</v>
      </c>
      <c r="J3045" s="1150" t="s">
        <v>4195</v>
      </c>
      <c r="K3045" s="1152">
        <v>2</v>
      </c>
      <c r="L3045" s="1151">
        <v>12</v>
      </c>
      <c r="M3045" s="1164">
        <v>54000</v>
      </c>
      <c r="N3045" s="1151">
        <v>3</v>
      </c>
      <c r="O3045" s="1152">
        <v>6</v>
      </c>
      <c r="P3045" s="1180">
        <v>27000</v>
      </c>
    </row>
    <row r="3046" spans="1:16" ht="22.5" x14ac:dyDescent="0.2">
      <c r="A3046" s="1179" t="s">
        <v>3972</v>
      </c>
      <c r="B3046" s="1149" t="s">
        <v>13070</v>
      </c>
      <c r="C3046" s="1149" t="s">
        <v>65</v>
      </c>
      <c r="D3046" s="1150" t="s">
        <v>11261</v>
      </c>
      <c r="E3046" s="1164">
        <v>3500</v>
      </c>
      <c r="F3046" s="1151">
        <v>70261931</v>
      </c>
      <c r="G3046" s="759" t="s">
        <v>11262</v>
      </c>
      <c r="H3046" s="1021" t="s">
        <v>10562</v>
      </c>
      <c r="I3046" s="1021" t="s">
        <v>10478</v>
      </c>
      <c r="J3046" s="1150" t="s">
        <v>4195</v>
      </c>
      <c r="K3046" s="1152">
        <v>3</v>
      </c>
      <c r="L3046" s="1151">
        <v>7</v>
      </c>
      <c r="M3046" s="1164">
        <v>24500</v>
      </c>
      <c r="N3046" s="1151"/>
      <c r="O3046" s="1152"/>
      <c r="P3046" s="1180"/>
    </row>
    <row r="3047" spans="1:16" ht="22.5" x14ac:dyDescent="0.2">
      <c r="A3047" s="1179" t="s">
        <v>3972</v>
      </c>
      <c r="B3047" s="1149" t="s">
        <v>13070</v>
      </c>
      <c r="C3047" s="1149" t="s">
        <v>65</v>
      </c>
      <c r="D3047" s="1150" t="s">
        <v>11263</v>
      </c>
      <c r="E3047" s="1164">
        <v>2500</v>
      </c>
      <c r="F3047" s="1151">
        <v>70272773</v>
      </c>
      <c r="G3047" s="759" t="s">
        <v>11264</v>
      </c>
      <c r="H3047" s="1021" t="s">
        <v>4423</v>
      </c>
      <c r="I3047" s="1021" t="s">
        <v>4259</v>
      </c>
      <c r="J3047" s="1150" t="s">
        <v>4423</v>
      </c>
      <c r="K3047" s="1152">
        <v>0</v>
      </c>
      <c r="L3047" s="1151">
        <v>2</v>
      </c>
      <c r="M3047" s="1164">
        <v>2500</v>
      </c>
      <c r="N3047" s="1151">
        <v>3</v>
      </c>
      <c r="O3047" s="1152">
        <v>6</v>
      </c>
      <c r="P3047" s="1180">
        <v>15000</v>
      </c>
    </row>
    <row r="3048" spans="1:16" x14ac:dyDescent="0.2">
      <c r="A3048" s="1179" t="s">
        <v>3972</v>
      </c>
      <c r="B3048" s="1149" t="s">
        <v>13070</v>
      </c>
      <c r="C3048" s="1149" t="s">
        <v>65</v>
      </c>
      <c r="D3048" s="1150" t="s">
        <v>4366</v>
      </c>
      <c r="E3048" s="1164">
        <v>3500</v>
      </c>
      <c r="F3048" s="1151">
        <v>70556474</v>
      </c>
      <c r="G3048" s="759" t="s">
        <v>11265</v>
      </c>
      <c r="H3048" s="1021" t="s">
        <v>4350</v>
      </c>
      <c r="I3048" s="1021" t="s">
        <v>481</v>
      </c>
      <c r="J3048" s="1150" t="s">
        <v>4350</v>
      </c>
      <c r="K3048" s="1152">
        <v>1</v>
      </c>
      <c r="L3048" s="1151">
        <v>1</v>
      </c>
      <c r="M3048" s="1164">
        <v>350</v>
      </c>
      <c r="N3048" s="1151">
        <v>4</v>
      </c>
      <c r="O3048" s="1152">
        <v>4</v>
      </c>
      <c r="P3048" s="1180">
        <v>11404.17</v>
      </c>
    </row>
    <row r="3049" spans="1:16" ht="22.5" x14ac:dyDescent="0.2">
      <c r="A3049" s="1179" t="s">
        <v>3972</v>
      </c>
      <c r="B3049" s="1149" t="s">
        <v>13070</v>
      </c>
      <c r="C3049" s="1149" t="s">
        <v>65</v>
      </c>
      <c r="D3049" s="1150" t="s">
        <v>5858</v>
      </c>
      <c r="E3049" s="1164">
        <v>3500</v>
      </c>
      <c r="F3049" s="1151">
        <v>70667336</v>
      </c>
      <c r="G3049" s="759" t="s">
        <v>11266</v>
      </c>
      <c r="H3049" s="1021" t="s">
        <v>4394</v>
      </c>
      <c r="I3049" s="1021" t="s">
        <v>4213</v>
      </c>
      <c r="J3049" s="1150" t="s">
        <v>4394</v>
      </c>
      <c r="K3049" s="1152">
        <v>0</v>
      </c>
      <c r="L3049" s="1151">
        <v>6</v>
      </c>
      <c r="M3049" s="1164">
        <v>17500</v>
      </c>
      <c r="N3049" s="1151">
        <v>3</v>
      </c>
      <c r="O3049" s="1152">
        <v>6</v>
      </c>
      <c r="P3049" s="1180">
        <v>21000</v>
      </c>
    </row>
    <row r="3050" spans="1:16" x14ac:dyDescent="0.2">
      <c r="A3050" s="1179" t="s">
        <v>3972</v>
      </c>
      <c r="B3050" s="1149" t="s">
        <v>13070</v>
      </c>
      <c r="C3050" s="1149" t="s">
        <v>65</v>
      </c>
      <c r="D3050" s="1150" t="s">
        <v>4407</v>
      </c>
      <c r="E3050" s="1164">
        <v>6000</v>
      </c>
      <c r="F3050" s="1151">
        <v>70772749</v>
      </c>
      <c r="G3050" s="759" t="s">
        <v>11267</v>
      </c>
      <c r="H3050" s="1021" t="s">
        <v>4207</v>
      </c>
      <c r="I3050" s="1021" t="s">
        <v>4213</v>
      </c>
      <c r="J3050" s="1150" t="s">
        <v>4207</v>
      </c>
      <c r="K3050" s="1152">
        <v>0</v>
      </c>
      <c r="L3050" s="1151">
        <v>6</v>
      </c>
      <c r="M3050" s="1164">
        <v>30000</v>
      </c>
      <c r="N3050" s="1151">
        <v>3</v>
      </c>
      <c r="O3050" s="1152">
        <v>6</v>
      </c>
      <c r="P3050" s="1180">
        <v>35000</v>
      </c>
    </row>
    <row r="3051" spans="1:16" ht="22.5" x14ac:dyDescent="0.2">
      <c r="A3051" s="1179" t="s">
        <v>3972</v>
      </c>
      <c r="B3051" s="1149" t="s">
        <v>13070</v>
      </c>
      <c r="C3051" s="1149" t="s">
        <v>65</v>
      </c>
      <c r="D3051" s="1150" t="s">
        <v>11268</v>
      </c>
      <c r="E3051" s="1164">
        <v>2500</v>
      </c>
      <c r="F3051" s="1151">
        <v>71020505</v>
      </c>
      <c r="G3051" s="759" t="s">
        <v>11269</v>
      </c>
      <c r="H3051" s="1021" t="s">
        <v>11270</v>
      </c>
      <c r="I3051" s="1021" t="s">
        <v>4213</v>
      </c>
      <c r="J3051" s="1150" t="s">
        <v>11270</v>
      </c>
      <c r="K3051" s="1152">
        <v>0</v>
      </c>
      <c r="L3051" s="1151">
        <v>5</v>
      </c>
      <c r="M3051" s="1164">
        <v>10000</v>
      </c>
      <c r="N3051" s="1151">
        <v>3</v>
      </c>
      <c r="O3051" s="1152">
        <v>6</v>
      </c>
      <c r="P3051" s="1180">
        <v>15000</v>
      </c>
    </row>
    <row r="3052" spans="1:16" x14ac:dyDescent="0.2">
      <c r="A3052" s="1179" t="s">
        <v>3972</v>
      </c>
      <c r="B3052" s="1149" t="s">
        <v>13070</v>
      </c>
      <c r="C3052" s="1149" t="s">
        <v>65</v>
      </c>
      <c r="D3052" s="1150" t="s">
        <v>11271</v>
      </c>
      <c r="E3052" s="1164">
        <v>3500</v>
      </c>
      <c r="F3052" s="1151">
        <v>71241999</v>
      </c>
      <c r="G3052" s="759" t="s">
        <v>11272</v>
      </c>
      <c r="H3052" s="1021" t="s">
        <v>10420</v>
      </c>
      <c r="I3052" s="1021" t="s">
        <v>10478</v>
      </c>
      <c r="J3052" s="1150" t="s">
        <v>4195</v>
      </c>
      <c r="K3052" s="1152">
        <v>0</v>
      </c>
      <c r="L3052" s="1151">
        <v>12</v>
      </c>
      <c r="M3052" s="1164">
        <v>38500</v>
      </c>
      <c r="N3052" s="1151">
        <v>3</v>
      </c>
      <c r="O3052" s="1152">
        <v>6</v>
      </c>
      <c r="P3052" s="1180">
        <v>21000</v>
      </c>
    </row>
    <row r="3053" spans="1:16" ht="22.5" x14ac:dyDescent="0.2">
      <c r="A3053" s="1179" t="s">
        <v>3972</v>
      </c>
      <c r="B3053" s="1149" t="s">
        <v>13070</v>
      </c>
      <c r="C3053" s="1149" t="s">
        <v>65</v>
      </c>
      <c r="D3053" s="1150" t="s">
        <v>11273</v>
      </c>
      <c r="E3053" s="1164">
        <v>4500</v>
      </c>
      <c r="F3053" s="1151">
        <v>71251929</v>
      </c>
      <c r="G3053" s="759" t="s">
        <v>11274</v>
      </c>
      <c r="H3053" s="1021" t="s">
        <v>4720</v>
      </c>
      <c r="I3053" s="1021" t="s">
        <v>4274</v>
      </c>
      <c r="J3053" s="1150" t="s">
        <v>4274</v>
      </c>
      <c r="K3053" s="1152">
        <v>1</v>
      </c>
      <c r="L3053" s="1151">
        <v>12</v>
      </c>
      <c r="M3053" s="1164">
        <v>54000</v>
      </c>
      <c r="N3053" s="1151">
        <v>3</v>
      </c>
      <c r="O3053" s="1152">
        <v>6</v>
      </c>
      <c r="P3053" s="1180">
        <v>27000</v>
      </c>
    </row>
    <row r="3054" spans="1:16" ht="22.5" x14ac:dyDescent="0.2">
      <c r="A3054" s="1179" t="s">
        <v>3972</v>
      </c>
      <c r="B3054" s="1149" t="s">
        <v>13070</v>
      </c>
      <c r="C3054" s="1149" t="s">
        <v>65</v>
      </c>
      <c r="D3054" s="1150" t="s">
        <v>11275</v>
      </c>
      <c r="E3054" s="1164">
        <v>2000</v>
      </c>
      <c r="F3054" s="1151">
        <v>71455447</v>
      </c>
      <c r="G3054" s="759" t="s">
        <v>11276</v>
      </c>
      <c r="H3054" s="1021" t="s">
        <v>11277</v>
      </c>
      <c r="I3054" s="1021" t="s">
        <v>7233</v>
      </c>
      <c r="J3054" s="1150" t="s">
        <v>10467</v>
      </c>
      <c r="K3054" s="1152">
        <v>2</v>
      </c>
      <c r="L3054" s="1151">
        <v>5</v>
      </c>
      <c r="M3054" s="1164">
        <v>6000</v>
      </c>
      <c r="N3054" s="1151"/>
      <c r="O3054" s="1152"/>
      <c r="P3054" s="1180"/>
    </row>
    <row r="3055" spans="1:16" x14ac:dyDescent="0.2">
      <c r="A3055" s="1179" t="s">
        <v>3972</v>
      </c>
      <c r="B3055" s="1149" t="s">
        <v>13070</v>
      </c>
      <c r="C3055" s="1149" t="s">
        <v>65</v>
      </c>
      <c r="D3055" s="1150" t="s">
        <v>4842</v>
      </c>
      <c r="E3055" s="1164">
        <v>5000</v>
      </c>
      <c r="F3055" s="1151">
        <v>71593436</v>
      </c>
      <c r="G3055" s="759" t="s">
        <v>11278</v>
      </c>
      <c r="H3055" s="1021" t="s">
        <v>4243</v>
      </c>
      <c r="I3055" s="1021" t="s">
        <v>4213</v>
      </c>
      <c r="J3055" s="1150" t="s">
        <v>4243</v>
      </c>
      <c r="K3055" s="1152">
        <v>0</v>
      </c>
      <c r="L3055" s="1151">
        <v>1</v>
      </c>
      <c r="M3055" s="1164">
        <v>1666.67</v>
      </c>
      <c r="N3055" s="1151">
        <v>3</v>
      </c>
      <c r="O3055" s="1152">
        <v>6</v>
      </c>
      <c r="P3055" s="1180">
        <v>30000</v>
      </c>
    </row>
    <row r="3056" spans="1:16" x14ac:dyDescent="0.2">
      <c r="A3056" s="1179" t="s">
        <v>3972</v>
      </c>
      <c r="B3056" s="1149" t="s">
        <v>13070</v>
      </c>
      <c r="C3056" s="1149" t="s">
        <v>65</v>
      </c>
      <c r="D3056" s="1150" t="s">
        <v>4842</v>
      </c>
      <c r="E3056" s="1164">
        <v>5000</v>
      </c>
      <c r="F3056" s="1151">
        <v>71966744</v>
      </c>
      <c r="G3056" s="759" t="s">
        <v>11279</v>
      </c>
      <c r="H3056" s="1021" t="s">
        <v>4350</v>
      </c>
      <c r="I3056" s="1021">
        <v>0</v>
      </c>
      <c r="J3056" s="1150" t="s">
        <v>4350</v>
      </c>
      <c r="K3056" s="1152">
        <v>1</v>
      </c>
      <c r="L3056" s="1151">
        <v>3</v>
      </c>
      <c r="M3056" s="1164">
        <v>9500</v>
      </c>
      <c r="N3056" s="1151"/>
      <c r="O3056" s="1152"/>
      <c r="P3056" s="1180"/>
    </row>
    <row r="3057" spans="1:16" x14ac:dyDescent="0.2">
      <c r="A3057" s="1179" t="s">
        <v>3972</v>
      </c>
      <c r="B3057" s="1149" t="s">
        <v>13070</v>
      </c>
      <c r="C3057" s="1149" t="s">
        <v>65</v>
      </c>
      <c r="D3057" s="1150" t="s">
        <v>11280</v>
      </c>
      <c r="E3057" s="1164">
        <v>3000</v>
      </c>
      <c r="F3057" s="1151">
        <v>72147352</v>
      </c>
      <c r="G3057" s="759" t="s">
        <v>11281</v>
      </c>
      <c r="H3057" s="1021" t="s">
        <v>4848</v>
      </c>
      <c r="I3057" s="1021" t="s">
        <v>10274</v>
      </c>
      <c r="J3057" s="1150" t="s">
        <v>4195</v>
      </c>
      <c r="K3057" s="1152">
        <v>1</v>
      </c>
      <c r="L3057" s="1151">
        <v>12</v>
      </c>
      <c r="M3057" s="1164">
        <v>33000</v>
      </c>
      <c r="N3057" s="1151">
        <v>3</v>
      </c>
      <c r="O3057" s="1152">
        <v>6</v>
      </c>
      <c r="P3057" s="1180">
        <v>18000</v>
      </c>
    </row>
    <row r="3058" spans="1:16" x14ac:dyDescent="0.2">
      <c r="A3058" s="1179" t="s">
        <v>3972</v>
      </c>
      <c r="B3058" s="1149" t="s">
        <v>13070</v>
      </c>
      <c r="C3058" s="1149" t="s">
        <v>65</v>
      </c>
      <c r="D3058" s="1150" t="s">
        <v>11282</v>
      </c>
      <c r="E3058" s="1164">
        <v>8000</v>
      </c>
      <c r="F3058" s="1151">
        <v>72204734</v>
      </c>
      <c r="G3058" s="759" t="s">
        <v>11283</v>
      </c>
      <c r="H3058" s="1021" t="s">
        <v>4350</v>
      </c>
      <c r="I3058" s="1021" t="s">
        <v>4213</v>
      </c>
      <c r="J3058" s="1150" t="s">
        <v>4350</v>
      </c>
      <c r="K3058" s="1152">
        <v>1</v>
      </c>
      <c r="L3058" s="1151">
        <v>2</v>
      </c>
      <c r="M3058" s="1164">
        <v>8000</v>
      </c>
      <c r="N3058" s="1151">
        <v>2</v>
      </c>
      <c r="O3058" s="1152">
        <v>2</v>
      </c>
      <c r="P3058" s="1180">
        <v>8000</v>
      </c>
    </row>
    <row r="3059" spans="1:16" x14ac:dyDescent="0.2">
      <c r="A3059" s="1179" t="s">
        <v>3972</v>
      </c>
      <c r="B3059" s="1149" t="s">
        <v>13070</v>
      </c>
      <c r="C3059" s="1149" t="s">
        <v>65</v>
      </c>
      <c r="D3059" s="1150" t="s">
        <v>11284</v>
      </c>
      <c r="E3059" s="1164">
        <v>4000</v>
      </c>
      <c r="F3059" s="1151">
        <v>72492396</v>
      </c>
      <c r="G3059" s="759" t="s">
        <v>11285</v>
      </c>
      <c r="H3059" s="1021" t="s">
        <v>10742</v>
      </c>
      <c r="I3059" s="1021" t="s">
        <v>4932</v>
      </c>
      <c r="J3059" s="1150" t="s">
        <v>4195</v>
      </c>
      <c r="K3059" s="1152">
        <v>1</v>
      </c>
      <c r="L3059" s="1151">
        <v>8</v>
      </c>
      <c r="M3059" s="1164">
        <v>24000</v>
      </c>
      <c r="N3059" s="1151"/>
      <c r="O3059" s="1152"/>
      <c r="P3059" s="1180"/>
    </row>
    <row r="3060" spans="1:16" x14ac:dyDescent="0.2">
      <c r="A3060" s="1179" t="s">
        <v>3972</v>
      </c>
      <c r="B3060" s="1149" t="s">
        <v>13070</v>
      </c>
      <c r="C3060" s="1149" t="s">
        <v>65</v>
      </c>
      <c r="D3060" s="1150" t="s">
        <v>11239</v>
      </c>
      <c r="E3060" s="1164">
        <v>3000</v>
      </c>
      <c r="F3060" s="1151">
        <v>72801255</v>
      </c>
      <c r="G3060" s="759" t="s">
        <v>11286</v>
      </c>
      <c r="H3060" s="1021" t="s">
        <v>4216</v>
      </c>
      <c r="I3060" s="1021" t="s">
        <v>4259</v>
      </c>
      <c r="J3060" s="1150" t="s">
        <v>4216</v>
      </c>
      <c r="K3060" s="1152">
        <v>0</v>
      </c>
      <c r="L3060" s="1151">
        <v>3</v>
      </c>
      <c r="M3060" s="1164">
        <v>5900</v>
      </c>
      <c r="N3060" s="1151">
        <v>3</v>
      </c>
      <c r="O3060" s="1152">
        <v>6</v>
      </c>
      <c r="P3060" s="1180">
        <v>18000</v>
      </c>
    </row>
    <row r="3061" spans="1:16" ht="22.5" x14ac:dyDescent="0.2">
      <c r="A3061" s="1179" t="s">
        <v>3972</v>
      </c>
      <c r="B3061" s="1149" t="s">
        <v>13070</v>
      </c>
      <c r="C3061" s="1149" t="s">
        <v>65</v>
      </c>
      <c r="D3061" s="1150" t="s">
        <v>11287</v>
      </c>
      <c r="E3061" s="1164">
        <v>4500</v>
      </c>
      <c r="F3061" s="1151">
        <v>72911346</v>
      </c>
      <c r="G3061" s="759" t="s">
        <v>11288</v>
      </c>
      <c r="H3061" s="1021" t="s">
        <v>4338</v>
      </c>
      <c r="I3061" s="1021" t="s">
        <v>10478</v>
      </c>
      <c r="J3061" s="1150" t="s">
        <v>4195</v>
      </c>
      <c r="K3061" s="1152">
        <v>3</v>
      </c>
      <c r="L3061" s="1151">
        <v>8</v>
      </c>
      <c r="M3061" s="1164">
        <v>31500</v>
      </c>
      <c r="N3061" s="1151"/>
      <c r="O3061" s="1152"/>
      <c r="P3061" s="1180"/>
    </row>
    <row r="3062" spans="1:16" x14ac:dyDescent="0.2">
      <c r="A3062" s="1179" t="s">
        <v>3972</v>
      </c>
      <c r="B3062" s="1149" t="s">
        <v>13070</v>
      </c>
      <c r="C3062" s="1149" t="s">
        <v>65</v>
      </c>
      <c r="D3062" s="1150" t="s">
        <v>11289</v>
      </c>
      <c r="E3062" s="1164">
        <v>2500</v>
      </c>
      <c r="F3062" s="1151">
        <v>74831778</v>
      </c>
      <c r="G3062" s="759" t="s">
        <v>11290</v>
      </c>
      <c r="H3062" s="1021" t="s">
        <v>4350</v>
      </c>
      <c r="I3062" s="1021" t="s">
        <v>4259</v>
      </c>
      <c r="J3062" s="1150" t="s">
        <v>4350</v>
      </c>
      <c r="K3062" s="1152">
        <v>1</v>
      </c>
      <c r="L3062" s="1151">
        <v>5</v>
      </c>
      <c r="M3062" s="1164">
        <v>10000</v>
      </c>
      <c r="N3062" s="1151">
        <v>3</v>
      </c>
      <c r="O3062" s="1152">
        <v>3</v>
      </c>
      <c r="P3062" s="1180">
        <v>5000</v>
      </c>
    </row>
    <row r="3063" spans="1:16" x14ac:dyDescent="0.2">
      <c r="A3063" s="1179" t="s">
        <v>3972</v>
      </c>
      <c r="B3063" s="1149" t="s">
        <v>13070</v>
      </c>
      <c r="C3063" s="1149" t="s">
        <v>65</v>
      </c>
      <c r="D3063" s="1150" t="s">
        <v>10533</v>
      </c>
      <c r="E3063" s="1164">
        <v>5000</v>
      </c>
      <c r="F3063" s="1151">
        <v>80298666</v>
      </c>
      <c r="G3063" s="759" t="s">
        <v>11291</v>
      </c>
      <c r="H3063" s="1021" t="s">
        <v>4235</v>
      </c>
      <c r="I3063" s="1021" t="s">
        <v>4235</v>
      </c>
      <c r="J3063" s="1150" t="s">
        <v>4195</v>
      </c>
      <c r="K3063" s="1152">
        <v>2</v>
      </c>
      <c r="L3063" s="1151">
        <v>14</v>
      </c>
      <c r="M3063" s="1164">
        <v>68416.66</v>
      </c>
      <c r="N3063" s="1151"/>
      <c r="O3063" s="1152"/>
      <c r="P3063" s="1180"/>
    </row>
    <row r="3064" spans="1:16" x14ac:dyDescent="0.2">
      <c r="A3064" s="1179" t="s">
        <v>3972</v>
      </c>
      <c r="B3064" s="1149" t="s">
        <v>13070</v>
      </c>
      <c r="C3064" s="1149" t="s">
        <v>65</v>
      </c>
      <c r="D3064" s="1150" t="s">
        <v>10507</v>
      </c>
      <c r="E3064" s="1164">
        <v>2500</v>
      </c>
      <c r="F3064" s="1151">
        <v>80328017</v>
      </c>
      <c r="G3064" s="759" t="s">
        <v>11292</v>
      </c>
      <c r="H3064" s="1021" t="s">
        <v>4358</v>
      </c>
      <c r="I3064" s="1021" t="s">
        <v>7233</v>
      </c>
      <c r="J3064" s="1150" t="s">
        <v>10467</v>
      </c>
      <c r="K3064" s="1152">
        <v>4</v>
      </c>
      <c r="L3064" s="1151">
        <v>12</v>
      </c>
      <c r="M3064" s="1164">
        <v>30000</v>
      </c>
      <c r="N3064" s="1151">
        <v>3</v>
      </c>
      <c r="O3064" s="1152">
        <v>6</v>
      </c>
      <c r="P3064" s="1180">
        <v>15000</v>
      </c>
    </row>
    <row r="3065" spans="1:16" ht="22.5" x14ac:dyDescent="0.2">
      <c r="A3065" s="1179" t="s">
        <v>3972</v>
      </c>
      <c r="B3065" s="1149" t="s">
        <v>13070</v>
      </c>
      <c r="C3065" s="1149" t="s">
        <v>65</v>
      </c>
      <c r="D3065" s="1150" t="s">
        <v>10651</v>
      </c>
      <c r="E3065" s="1164">
        <v>2500</v>
      </c>
      <c r="F3065" s="1151">
        <v>80345889</v>
      </c>
      <c r="G3065" s="759" t="s">
        <v>11293</v>
      </c>
      <c r="H3065" s="1021" t="s">
        <v>5629</v>
      </c>
      <c r="I3065" s="1021" t="s">
        <v>4259</v>
      </c>
      <c r="J3065" s="1150" t="s">
        <v>4252</v>
      </c>
      <c r="K3065" s="1152">
        <v>3</v>
      </c>
      <c r="L3065" s="1151"/>
      <c r="M3065" s="1164">
        <v>30000</v>
      </c>
      <c r="N3065" s="1151">
        <v>3</v>
      </c>
      <c r="O3065" s="1152">
        <v>6</v>
      </c>
      <c r="P3065" s="1180">
        <v>15000</v>
      </c>
    </row>
    <row r="3066" spans="1:16" x14ac:dyDescent="0.2">
      <c r="A3066" s="1179" t="s">
        <v>3972</v>
      </c>
      <c r="B3066" s="1149" t="s">
        <v>13070</v>
      </c>
      <c r="C3066" s="1149" t="s">
        <v>65</v>
      </c>
      <c r="D3066" s="1150" t="s">
        <v>10471</v>
      </c>
      <c r="E3066" s="1164">
        <v>6000</v>
      </c>
      <c r="F3066" s="1151">
        <v>80629495</v>
      </c>
      <c r="G3066" s="759" t="s">
        <v>11294</v>
      </c>
      <c r="H3066" s="1021" t="s">
        <v>10742</v>
      </c>
      <c r="I3066" s="1021" t="s">
        <v>4932</v>
      </c>
      <c r="J3066" s="1150" t="s">
        <v>4195</v>
      </c>
      <c r="K3066" s="1152">
        <v>2</v>
      </c>
      <c r="L3066" s="1151"/>
      <c r="M3066" s="1164">
        <v>72000</v>
      </c>
      <c r="N3066" s="1151">
        <v>3</v>
      </c>
      <c r="O3066" s="1152">
        <v>6</v>
      </c>
      <c r="P3066" s="1180">
        <v>36000</v>
      </c>
    </row>
    <row r="3067" spans="1:16" x14ac:dyDescent="0.2">
      <c r="A3067" s="1179" t="s">
        <v>3972</v>
      </c>
      <c r="B3067" s="1149" t="s">
        <v>13070</v>
      </c>
      <c r="C3067" s="1149" t="s">
        <v>65</v>
      </c>
      <c r="D3067" s="1150" t="s">
        <v>10465</v>
      </c>
      <c r="E3067" s="1164">
        <v>2600</v>
      </c>
      <c r="F3067" s="1151">
        <v>80648820</v>
      </c>
      <c r="G3067" s="759" t="s">
        <v>11295</v>
      </c>
      <c r="H3067" s="1021" t="s">
        <v>4358</v>
      </c>
      <c r="I3067" s="1021" t="s">
        <v>7233</v>
      </c>
      <c r="J3067" s="1150" t="s">
        <v>10467</v>
      </c>
      <c r="K3067" s="1152">
        <v>4</v>
      </c>
      <c r="L3067" s="1151"/>
      <c r="M3067" s="1164">
        <v>31200</v>
      </c>
      <c r="N3067" s="1151">
        <v>3</v>
      </c>
      <c r="O3067" s="1152">
        <v>6</v>
      </c>
      <c r="P3067" s="1180">
        <v>15600</v>
      </c>
    </row>
    <row r="3068" spans="1:16" ht="22.5" x14ac:dyDescent="0.2">
      <c r="A3068" s="1179" t="s">
        <v>11296</v>
      </c>
      <c r="B3068" s="1149" t="s">
        <v>13070</v>
      </c>
      <c r="C3068" s="1149" t="s">
        <v>65</v>
      </c>
      <c r="D3068" s="1150" t="s">
        <v>11297</v>
      </c>
      <c r="E3068" s="1164">
        <v>4500</v>
      </c>
      <c r="F3068" s="1151">
        <v>42910448</v>
      </c>
      <c r="G3068" s="759" t="s">
        <v>11298</v>
      </c>
      <c r="H3068" s="1021"/>
      <c r="I3068" s="1021"/>
      <c r="J3068" s="1150"/>
      <c r="K3068" s="1152">
        <v>4</v>
      </c>
      <c r="L3068" s="1151">
        <v>12</v>
      </c>
      <c r="M3068" s="1164">
        <v>54000</v>
      </c>
      <c r="N3068" s="1151">
        <v>2</v>
      </c>
      <c r="O3068" s="1152">
        <v>6</v>
      </c>
      <c r="P3068" s="1180">
        <v>27000</v>
      </c>
    </row>
    <row r="3069" spans="1:16" x14ac:dyDescent="0.2">
      <c r="A3069" s="1179" t="s">
        <v>11296</v>
      </c>
      <c r="B3069" s="1149" t="s">
        <v>13070</v>
      </c>
      <c r="C3069" s="1149" t="s">
        <v>65</v>
      </c>
      <c r="D3069" s="1150" t="s">
        <v>4668</v>
      </c>
      <c r="E3069" s="1164">
        <v>5000</v>
      </c>
      <c r="F3069" s="1151">
        <v>10485898</v>
      </c>
      <c r="G3069" s="759" t="s">
        <v>11299</v>
      </c>
      <c r="H3069" s="1021"/>
      <c r="I3069" s="1021"/>
      <c r="J3069" s="1150"/>
      <c r="K3069" s="1152">
        <v>4</v>
      </c>
      <c r="L3069" s="1151">
        <v>12</v>
      </c>
      <c r="M3069" s="1164">
        <v>60000</v>
      </c>
      <c r="N3069" s="1151">
        <v>2</v>
      </c>
      <c r="O3069" s="1152">
        <v>6</v>
      </c>
      <c r="P3069" s="1180">
        <v>30000</v>
      </c>
    </row>
    <row r="3070" spans="1:16" x14ac:dyDescent="0.2">
      <c r="A3070" s="1179" t="s">
        <v>11296</v>
      </c>
      <c r="B3070" s="1149" t="s">
        <v>13070</v>
      </c>
      <c r="C3070" s="1149" t="s">
        <v>65</v>
      </c>
      <c r="D3070" s="1150" t="s">
        <v>11300</v>
      </c>
      <c r="E3070" s="1164">
        <v>5000</v>
      </c>
      <c r="F3070" s="1151">
        <v>28290479</v>
      </c>
      <c r="G3070" s="759" t="s">
        <v>11301</v>
      </c>
      <c r="H3070" s="1021"/>
      <c r="I3070" s="1021"/>
      <c r="J3070" s="1150"/>
      <c r="K3070" s="1152">
        <v>4</v>
      </c>
      <c r="L3070" s="1151">
        <v>12</v>
      </c>
      <c r="M3070" s="1164">
        <v>59166.67</v>
      </c>
      <c r="N3070" s="1151">
        <v>2</v>
      </c>
      <c r="O3070" s="1152">
        <v>6</v>
      </c>
      <c r="P3070" s="1180">
        <v>30000</v>
      </c>
    </row>
    <row r="3071" spans="1:16" x14ac:dyDescent="0.2">
      <c r="A3071" s="1179" t="s">
        <v>11296</v>
      </c>
      <c r="B3071" s="1149" t="s">
        <v>13070</v>
      </c>
      <c r="C3071" s="1149" t="s">
        <v>65</v>
      </c>
      <c r="D3071" s="1150" t="s">
        <v>5212</v>
      </c>
      <c r="E3071" s="1164">
        <v>3500</v>
      </c>
      <c r="F3071" s="1151">
        <v>43085577</v>
      </c>
      <c r="G3071" s="759" t="s">
        <v>11302</v>
      </c>
      <c r="H3071" s="1021"/>
      <c r="I3071" s="1021"/>
      <c r="J3071" s="1150"/>
      <c r="K3071" s="1152">
        <v>4</v>
      </c>
      <c r="L3071" s="1151">
        <v>9</v>
      </c>
      <c r="M3071" s="1164">
        <v>31500</v>
      </c>
      <c r="N3071" s="1151">
        <v>0</v>
      </c>
      <c r="O3071" s="1152">
        <v>0</v>
      </c>
      <c r="P3071" s="1180">
        <v>0</v>
      </c>
    </row>
    <row r="3072" spans="1:16" x14ac:dyDescent="0.2">
      <c r="A3072" s="1179" t="s">
        <v>11296</v>
      </c>
      <c r="B3072" s="1149" t="s">
        <v>13070</v>
      </c>
      <c r="C3072" s="1149" t="s">
        <v>65</v>
      </c>
      <c r="D3072" s="1150" t="s">
        <v>11192</v>
      </c>
      <c r="E3072" s="1164">
        <v>5000</v>
      </c>
      <c r="F3072" s="1151">
        <v>28206653</v>
      </c>
      <c r="G3072" s="759" t="s">
        <v>11303</v>
      </c>
      <c r="H3072" s="1021"/>
      <c r="I3072" s="1021"/>
      <c r="J3072" s="1150"/>
      <c r="K3072" s="1152">
        <v>4</v>
      </c>
      <c r="L3072" s="1151">
        <v>12</v>
      </c>
      <c r="M3072" s="1164">
        <v>60000</v>
      </c>
      <c r="N3072" s="1151">
        <v>2</v>
      </c>
      <c r="O3072" s="1152">
        <v>6</v>
      </c>
      <c r="P3072" s="1180">
        <v>30000</v>
      </c>
    </row>
    <row r="3073" spans="1:16" x14ac:dyDescent="0.2">
      <c r="A3073" s="1179" t="s">
        <v>11296</v>
      </c>
      <c r="B3073" s="1149" t="s">
        <v>13070</v>
      </c>
      <c r="C3073" s="1149" t="s">
        <v>65</v>
      </c>
      <c r="D3073" s="1150" t="s">
        <v>11304</v>
      </c>
      <c r="E3073" s="1164">
        <v>6000</v>
      </c>
      <c r="F3073" s="1151">
        <v>42709340</v>
      </c>
      <c r="G3073" s="759" t="s">
        <v>11305</v>
      </c>
      <c r="H3073" s="1021"/>
      <c r="I3073" s="1021"/>
      <c r="J3073" s="1150"/>
      <c r="K3073" s="1152">
        <v>4</v>
      </c>
      <c r="L3073" s="1151">
        <v>7</v>
      </c>
      <c r="M3073" s="1164">
        <v>41000</v>
      </c>
      <c r="N3073" s="1151">
        <v>0</v>
      </c>
      <c r="O3073" s="1152">
        <v>0</v>
      </c>
      <c r="P3073" s="1180">
        <v>0</v>
      </c>
    </row>
    <row r="3074" spans="1:16" x14ac:dyDescent="0.2">
      <c r="A3074" s="1179" t="s">
        <v>11296</v>
      </c>
      <c r="B3074" s="1149" t="s">
        <v>13070</v>
      </c>
      <c r="C3074" s="1149" t="s">
        <v>65</v>
      </c>
      <c r="D3074" s="1150" t="s">
        <v>11306</v>
      </c>
      <c r="E3074" s="1164">
        <v>6000</v>
      </c>
      <c r="F3074" s="1151">
        <v>28267474</v>
      </c>
      <c r="G3074" s="759" t="s">
        <v>11307</v>
      </c>
      <c r="H3074" s="1021"/>
      <c r="I3074" s="1021"/>
      <c r="J3074" s="1150"/>
      <c r="K3074" s="1152">
        <v>4</v>
      </c>
      <c r="L3074" s="1151">
        <v>12</v>
      </c>
      <c r="M3074" s="1164">
        <v>72000</v>
      </c>
      <c r="N3074" s="1151">
        <v>2</v>
      </c>
      <c r="O3074" s="1152">
        <v>6</v>
      </c>
      <c r="P3074" s="1180">
        <v>36000</v>
      </c>
    </row>
    <row r="3075" spans="1:16" x14ac:dyDescent="0.2">
      <c r="A3075" s="1179" t="s">
        <v>11296</v>
      </c>
      <c r="B3075" s="1149" t="s">
        <v>13070</v>
      </c>
      <c r="C3075" s="1149" t="s">
        <v>65</v>
      </c>
      <c r="D3075" s="1150" t="s">
        <v>11308</v>
      </c>
      <c r="E3075" s="1164">
        <v>8000</v>
      </c>
      <c r="F3075" s="1151">
        <v>21010136</v>
      </c>
      <c r="G3075" s="759" t="s">
        <v>11309</v>
      </c>
      <c r="H3075" s="1021"/>
      <c r="I3075" s="1021"/>
      <c r="J3075" s="1150"/>
      <c r="K3075" s="1152">
        <v>4</v>
      </c>
      <c r="L3075" s="1151">
        <v>12</v>
      </c>
      <c r="M3075" s="1164">
        <v>94666.67</v>
      </c>
      <c r="N3075" s="1151">
        <v>2</v>
      </c>
      <c r="O3075" s="1152">
        <v>6</v>
      </c>
      <c r="P3075" s="1180">
        <v>48000</v>
      </c>
    </row>
    <row r="3076" spans="1:16" x14ac:dyDescent="0.2">
      <c r="A3076" s="1179" t="s">
        <v>11296</v>
      </c>
      <c r="B3076" s="1149" t="s">
        <v>13070</v>
      </c>
      <c r="C3076" s="1149" t="s">
        <v>65</v>
      </c>
      <c r="D3076" s="1150" t="s">
        <v>11310</v>
      </c>
      <c r="E3076" s="1164">
        <v>4500</v>
      </c>
      <c r="F3076" s="1151">
        <v>25438928</v>
      </c>
      <c r="G3076" s="759" t="s">
        <v>11311</v>
      </c>
      <c r="H3076" s="1021"/>
      <c r="I3076" s="1021"/>
      <c r="J3076" s="1150"/>
      <c r="K3076" s="1152">
        <v>4</v>
      </c>
      <c r="L3076" s="1151">
        <v>11</v>
      </c>
      <c r="M3076" s="1164">
        <v>45750</v>
      </c>
      <c r="N3076" s="1151">
        <v>0</v>
      </c>
      <c r="O3076" s="1152">
        <v>0</v>
      </c>
      <c r="P3076" s="1180">
        <v>0</v>
      </c>
    </row>
    <row r="3077" spans="1:16" x14ac:dyDescent="0.2">
      <c r="A3077" s="1179" t="s">
        <v>11296</v>
      </c>
      <c r="B3077" s="1149" t="s">
        <v>13070</v>
      </c>
      <c r="C3077" s="1149" t="s">
        <v>65</v>
      </c>
      <c r="D3077" s="1150" t="s">
        <v>5745</v>
      </c>
      <c r="E3077" s="1164">
        <v>6500</v>
      </c>
      <c r="F3077" s="1151">
        <v>47813934</v>
      </c>
      <c r="G3077" s="759" t="s">
        <v>11312</v>
      </c>
      <c r="H3077" s="1021"/>
      <c r="I3077" s="1021"/>
      <c r="J3077" s="1150"/>
      <c r="K3077" s="1152">
        <v>4</v>
      </c>
      <c r="L3077" s="1151">
        <v>12</v>
      </c>
      <c r="M3077" s="1164">
        <v>78000</v>
      </c>
      <c r="N3077" s="1151">
        <v>0</v>
      </c>
      <c r="O3077" s="1152">
        <v>0</v>
      </c>
      <c r="P3077" s="1180">
        <v>0</v>
      </c>
    </row>
    <row r="3078" spans="1:16" x14ac:dyDescent="0.2">
      <c r="A3078" s="1179" t="s">
        <v>11296</v>
      </c>
      <c r="B3078" s="1149" t="s">
        <v>13070</v>
      </c>
      <c r="C3078" s="1149" t="s">
        <v>65</v>
      </c>
      <c r="D3078" s="1150" t="s">
        <v>11313</v>
      </c>
      <c r="E3078" s="1164">
        <v>11000</v>
      </c>
      <c r="F3078" s="1151">
        <v>32397807</v>
      </c>
      <c r="G3078" s="759" t="s">
        <v>11314</v>
      </c>
      <c r="H3078" s="1021"/>
      <c r="I3078" s="1021"/>
      <c r="J3078" s="1150"/>
      <c r="K3078" s="1152">
        <v>4</v>
      </c>
      <c r="L3078" s="1151">
        <v>12</v>
      </c>
      <c r="M3078" s="1164">
        <v>132000</v>
      </c>
      <c r="N3078" s="1151">
        <v>2</v>
      </c>
      <c r="O3078" s="1152">
        <v>6</v>
      </c>
      <c r="P3078" s="1180">
        <v>66000</v>
      </c>
    </row>
    <row r="3079" spans="1:16" x14ac:dyDescent="0.2">
      <c r="A3079" s="1179" t="s">
        <v>11296</v>
      </c>
      <c r="B3079" s="1149" t="s">
        <v>13070</v>
      </c>
      <c r="C3079" s="1149" t="s">
        <v>65</v>
      </c>
      <c r="D3079" s="1150" t="s">
        <v>11315</v>
      </c>
      <c r="E3079" s="1164">
        <v>5000</v>
      </c>
      <c r="F3079" s="1151">
        <v>45395737</v>
      </c>
      <c r="G3079" s="759" t="s">
        <v>11316</v>
      </c>
      <c r="H3079" s="1021"/>
      <c r="I3079" s="1021"/>
      <c r="J3079" s="1150"/>
      <c r="K3079" s="1152">
        <v>4</v>
      </c>
      <c r="L3079" s="1151">
        <v>7</v>
      </c>
      <c r="M3079" s="1164">
        <v>34166.67</v>
      </c>
      <c r="N3079" s="1151">
        <v>0</v>
      </c>
      <c r="O3079" s="1152">
        <v>0</v>
      </c>
      <c r="P3079" s="1180">
        <v>0</v>
      </c>
    </row>
    <row r="3080" spans="1:16" x14ac:dyDescent="0.2">
      <c r="A3080" s="1179" t="s">
        <v>11296</v>
      </c>
      <c r="B3080" s="1149" t="s">
        <v>13070</v>
      </c>
      <c r="C3080" s="1149" t="s">
        <v>65</v>
      </c>
      <c r="D3080" s="1150" t="s">
        <v>11317</v>
      </c>
      <c r="E3080" s="1164">
        <v>3500</v>
      </c>
      <c r="F3080" s="1151">
        <v>41846291</v>
      </c>
      <c r="G3080" s="759" t="s">
        <v>11318</v>
      </c>
      <c r="H3080" s="1021"/>
      <c r="I3080" s="1021"/>
      <c r="J3080" s="1150"/>
      <c r="K3080" s="1152">
        <v>4</v>
      </c>
      <c r="L3080" s="1151">
        <v>12</v>
      </c>
      <c r="M3080" s="1164">
        <v>42000</v>
      </c>
      <c r="N3080" s="1151">
        <v>2</v>
      </c>
      <c r="O3080" s="1152">
        <v>6</v>
      </c>
      <c r="P3080" s="1180">
        <v>21000</v>
      </c>
    </row>
    <row r="3081" spans="1:16" x14ac:dyDescent="0.2">
      <c r="A3081" s="1179" t="s">
        <v>11296</v>
      </c>
      <c r="B3081" s="1149" t="s">
        <v>13070</v>
      </c>
      <c r="C3081" s="1149" t="s">
        <v>65</v>
      </c>
      <c r="D3081" s="1150" t="s">
        <v>11319</v>
      </c>
      <c r="E3081" s="1164">
        <v>3500</v>
      </c>
      <c r="F3081" s="1151">
        <v>43147706</v>
      </c>
      <c r="G3081" s="759" t="s">
        <v>11320</v>
      </c>
      <c r="H3081" s="1021"/>
      <c r="I3081" s="1021"/>
      <c r="J3081" s="1150"/>
      <c r="K3081" s="1152">
        <v>4</v>
      </c>
      <c r="L3081" s="1151">
        <v>12</v>
      </c>
      <c r="M3081" s="1164">
        <v>42000</v>
      </c>
      <c r="N3081" s="1151">
        <v>2</v>
      </c>
      <c r="O3081" s="1152">
        <v>6</v>
      </c>
      <c r="P3081" s="1180">
        <v>21000</v>
      </c>
    </row>
    <row r="3082" spans="1:16" x14ac:dyDescent="0.2">
      <c r="A3082" s="1179" t="s">
        <v>11296</v>
      </c>
      <c r="B3082" s="1149" t="s">
        <v>13070</v>
      </c>
      <c r="C3082" s="1149" t="s">
        <v>65</v>
      </c>
      <c r="D3082" s="1150" t="s">
        <v>5080</v>
      </c>
      <c r="E3082" s="1164">
        <v>2600</v>
      </c>
      <c r="F3082" s="1151">
        <v>10177086</v>
      </c>
      <c r="G3082" s="759" t="s">
        <v>11321</v>
      </c>
      <c r="H3082" s="1021"/>
      <c r="I3082" s="1021"/>
      <c r="J3082" s="1150"/>
      <c r="K3082" s="1152">
        <v>4</v>
      </c>
      <c r="L3082" s="1151">
        <v>12</v>
      </c>
      <c r="M3082" s="1164">
        <v>30766.67</v>
      </c>
      <c r="N3082" s="1151">
        <v>2</v>
      </c>
      <c r="O3082" s="1152">
        <v>6</v>
      </c>
      <c r="P3082" s="1180">
        <v>15600</v>
      </c>
    </row>
    <row r="3083" spans="1:16" x14ac:dyDescent="0.2">
      <c r="A3083" s="1179" t="s">
        <v>11296</v>
      </c>
      <c r="B3083" s="1149" t="s">
        <v>13070</v>
      </c>
      <c r="C3083" s="1149" t="s">
        <v>65</v>
      </c>
      <c r="D3083" s="1150" t="s">
        <v>11192</v>
      </c>
      <c r="E3083" s="1164">
        <v>5000</v>
      </c>
      <c r="F3083" s="1151">
        <v>44226781</v>
      </c>
      <c r="G3083" s="759" t="s">
        <v>11322</v>
      </c>
      <c r="H3083" s="1021"/>
      <c r="I3083" s="1021"/>
      <c r="J3083" s="1150"/>
      <c r="K3083" s="1152">
        <v>4</v>
      </c>
      <c r="L3083" s="1151">
        <v>11</v>
      </c>
      <c r="M3083" s="1164">
        <v>51166.67</v>
      </c>
      <c r="N3083" s="1151">
        <v>0</v>
      </c>
      <c r="O3083" s="1152">
        <v>0</v>
      </c>
      <c r="P3083" s="1180">
        <v>0</v>
      </c>
    </row>
    <row r="3084" spans="1:16" x14ac:dyDescent="0.2">
      <c r="A3084" s="1179" t="s">
        <v>11296</v>
      </c>
      <c r="B3084" s="1149" t="s">
        <v>13070</v>
      </c>
      <c r="C3084" s="1149" t="s">
        <v>65</v>
      </c>
      <c r="D3084" s="1150" t="s">
        <v>11323</v>
      </c>
      <c r="E3084" s="1164">
        <v>3000</v>
      </c>
      <c r="F3084" s="1151">
        <v>41210115</v>
      </c>
      <c r="G3084" s="759" t="s">
        <v>11324</v>
      </c>
      <c r="H3084" s="1021"/>
      <c r="I3084" s="1021"/>
      <c r="J3084" s="1150"/>
      <c r="K3084" s="1152">
        <v>4</v>
      </c>
      <c r="L3084" s="1151">
        <v>1</v>
      </c>
      <c r="M3084" s="1164">
        <v>600</v>
      </c>
      <c r="N3084" s="1151">
        <v>0</v>
      </c>
      <c r="O3084" s="1152">
        <v>0</v>
      </c>
      <c r="P3084" s="1180">
        <v>0</v>
      </c>
    </row>
    <row r="3085" spans="1:16" x14ac:dyDescent="0.2">
      <c r="A3085" s="1179" t="s">
        <v>11296</v>
      </c>
      <c r="B3085" s="1149" t="s">
        <v>13070</v>
      </c>
      <c r="C3085" s="1149" t="s">
        <v>65</v>
      </c>
      <c r="D3085" s="1150" t="s">
        <v>11325</v>
      </c>
      <c r="E3085" s="1164">
        <v>3000</v>
      </c>
      <c r="F3085" s="1151">
        <v>41210115</v>
      </c>
      <c r="G3085" s="759" t="s">
        <v>11326</v>
      </c>
      <c r="H3085" s="1021"/>
      <c r="I3085" s="1021"/>
      <c r="J3085" s="1150"/>
      <c r="K3085" s="1152">
        <v>4</v>
      </c>
      <c r="L3085" s="1151">
        <v>12</v>
      </c>
      <c r="M3085" s="1164">
        <v>35400</v>
      </c>
      <c r="N3085" s="1151">
        <v>2</v>
      </c>
      <c r="O3085" s="1152">
        <v>6</v>
      </c>
      <c r="P3085" s="1180">
        <v>18000</v>
      </c>
    </row>
    <row r="3086" spans="1:16" x14ac:dyDescent="0.2">
      <c r="A3086" s="1179" t="s">
        <v>11296</v>
      </c>
      <c r="B3086" s="1149" t="s">
        <v>13070</v>
      </c>
      <c r="C3086" s="1149" t="s">
        <v>65</v>
      </c>
      <c r="D3086" s="1150" t="s">
        <v>11327</v>
      </c>
      <c r="E3086" s="1164">
        <v>4500</v>
      </c>
      <c r="F3086" s="1151">
        <v>73601728</v>
      </c>
      <c r="G3086" s="759" t="s">
        <v>11328</v>
      </c>
      <c r="H3086" s="1021"/>
      <c r="I3086" s="1021"/>
      <c r="J3086" s="1150"/>
      <c r="K3086" s="1152">
        <v>4</v>
      </c>
      <c r="L3086" s="1151">
        <v>12</v>
      </c>
      <c r="M3086" s="1164">
        <v>54000</v>
      </c>
      <c r="N3086" s="1151">
        <v>2</v>
      </c>
      <c r="O3086" s="1152">
        <v>6</v>
      </c>
      <c r="P3086" s="1180">
        <v>27000</v>
      </c>
    </row>
    <row r="3087" spans="1:16" x14ac:dyDescent="0.2">
      <c r="A3087" s="1179" t="s">
        <v>11296</v>
      </c>
      <c r="B3087" s="1149" t="s">
        <v>13070</v>
      </c>
      <c r="C3087" s="1149" t="s">
        <v>65</v>
      </c>
      <c r="D3087" s="1150" t="s">
        <v>5212</v>
      </c>
      <c r="E3087" s="1164">
        <v>3000</v>
      </c>
      <c r="F3087" s="1151">
        <v>70468620</v>
      </c>
      <c r="G3087" s="759" t="s">
        <v>11329</v>
      </c>
      <c r="H3087" s="1021"/>
      <c r="I3087" s="1021"/>
      <c r="J3087" s="1150"/>
      <c r="K3087" s="1152">
        <v>4</v>
      </c>
      <c r="L3087" s="1151">
        <v>7</v>
      </c>
      <c r="M3087" s="1164">
        <v>21000</v>
      </c>
      <c r="N3087" s="1151">
        <v>0</v>
      </c>
      <c r="O3087" s="1152">
        <v>0</v>
      </c>
      <c r="P3087" s="1180">
        <v>0</v>
      </c>
    </row>
    <row r="3088" spans="1:16" x14ac:dyDescent="0.2">
      <c r="A3088" s="1179" t="s">
        <v>11296</v>
      </c>
      <c r="B3088" s="1149" t="s">
        <v>13070</v>
      </c>
      <c r="C3088" s="1149" t="s">
        <v>65</v>
      </c>
      <c r="D3088" s="1150" t="s">
        <v>4839</v>
      </c>
      <c r="E3088" s="1164">
        <v>3000</v>
      </c>
      <c r="F3088" s="1151">
        <v>44161349</v>
      </c>
      <c r="G3088" s="759" t="s">
        <v>11330</v>
      </c>
      <c r="H3088" s="1021"/>
      <c r="I3088" s="1021"/>
      <c r="J3088" s="1150"/>
      <c r="K3088" s="1152">
        <v>4</v>
      </c>
      <c r="L3088" s="1151">
        <v>12</v>
      </c>
      <c r="M3088" s="1164">
        <v>36000</v>
      </c>
      <c r="N3088" s="1151">
        <v>2</v>
      </c>
      <c r="O3088" s="1152">
        <v>6</v>
      </c>
      <c r="P3088" s="1180">
        <v>18000</v>
      </c>
    </row>
    <row r="3089" spans="1:16" x14ac:dyDescent="0.2">
      <c r="A3089" s="1179" t="s">
        <v>11296</v>
      </c>
      <c r="B3089" s="1149" t="s">
        <v>13070</v>
      </c>
      <c r="C3089" s="1149" t="s">
        <v>65</v>
      </c>
      <c r="D3089" s="1150" t="s">
        <v>11331</v>
      </c>
      <c r="E3089" s="1164">
        <v>7000</v>
      </c>
      <c r="F3089" s="1151">
        <v>44184851</v>
      </c>
      <c r="G3089" s="759" t="s">
        <v>11332</v>
      </c>
      <c r="H3089" s="1021"/>
      <c r="I3089" s="1021"/>
      <c r="J3089" s="1150"/>
      <c r="K3089" s="1152">
        <v>4</v>
      </c>
      <c r="L3089" s="1151">
        <v>11</v>
      </c>
      <c r="M3089" s="1164">
        <v>77700</v>
      </c>
      <c r="N3089" s="1151">
        <v>0</v>
      </c>
      <c r="O3089" s="1152">
        <v>0</v>
      </c>
      <c r="P3089" s="1180">
        <v>0</v>
      </c>
    </row>
    <row r="3090" spans="1:16" ht="22.5" x14ac:dyDescent="0.2">
      <c r="A3090" s="1179" t="s">
        <v>11296</v>
      </c>
      <c r="B3090" s="1149" t="s">
        <v>13070</v>
      </c>
      <c r="C3090" s="1149" t="s">
        <v>65</v>
      </c>
      <c r="D3090" s="1150" t="s">
        <v>11333</v>
      </c>
      <c r="E3090" s="1164">
        <v>6500</v>
      </c>
      <c r="F3090" s="1151">
        <v>9998432</v>
      </c>
      <c r="G3090" s="759" t="s">
        <v>11334</v>
      </c>
      <c r="H3090" s="1021"/>
      <c r="I3090" s="1021"/>
      <c r="J3090" s="1150"/>
      <c r="K3090" s="1152">
        <v>4</v>
      </c>
      <c r="L3090" s="1151">
        <v>12</v>
      </c>
      <c r="M3090" s="1164">
        <v>78000</v>
      </c>
      <c r="N3090" s="1151">
        <v>2</v>
      </c>
      <c r="O3090" s="1152">
        <v>6</v>
      </c>
      <c r="P3090" s="1180">
        <v>39000</v>
      </c>
    </row>
    <row r="3091" spans="1:16" x14ac:dyDescent="0.2">
      <c r="A3091" s="1179" t="s">
        <v>11296</v>
      </c>
      <c r="B3091" s="1149" t="s">
        <v>13070</v>
      </c>
      <c r="C3091" s="1149" t="s">
        <v>65</v>
      </c>
      <c r="D3091" s="1150" t="s">
        <v>11335</v>
      </c>
      <c r="E3091" s="1164">
        <v>6500</v>
      </c>
      <c r="F3091" s="1151">
        <v>28262912</v>
      </c>
      <c r="G3091" s="759" t="s">
        <v>11336</v>
      </c>
      <c r="H3091" s="1021"/>
      <c r="I3091" s="1021"/>
      <c r="J3091" s="1150"/>
      <c r="K3091" s="1152">
        <v>4</v>
      </c>
      <c r="L3091" s="1151">
        <v>12</v>
      </c>
      <c r="M3091" s="1164">
        <v>76916.67</v>
      </c>
      <c r="N3091" s="1151">
        <v>2</v>
      </c>
      <c r="O3091" s="1152">
        <v>6</v>
      </c>
      <c r="P3091" s="1180">
        <v>39000</v>
      </c>
    </row>
    <row r="3092" spans="1:16" x14ac:dyDescent="0.2">
      <c r="A3092" s="1179" t="s">
        <v>11296</v>
      </c>
      <c r="B3092" s="1149" t="s">
        <v>13070</v>
      </c>
      <c r="C3092" s="1149" t="s">
        <v>65</v>
      </c>
      <c r="D3092" s="1150" t="s">
        <v>11337</v>
      </c>
      <c r="E3092" s="1164">
        <v>6000</v>
      </c>
      <c r="F3092" s="1151">
        <v>45886220</v>
      </c>
      <c r="G3092" s="759" t="s">
        <v>11338</v>
      </c>
      <c r="H3092" s="1021"/>
      <c r="I3092" s="1021"/>
      <c r="J3092" s="1150"/>
      <c r="K3092" s="1152">
        <v>4</v>
      </c>
      <c r="L3092" s="1151">
        <v>8</v>
      </c>
      <c r="M3092" s="1164">
        <v>48000</v>
      </c>
      <c r="N3092" s="1151">
        <v>0</v>
      </c>
      <c r="O3092" s="1152">
        <v>0</v>
      </c>
      <c r="P3092" s="1180">
        <v>0</v>
      </c>
    </row>
    <row r="3093" spans="1:16" x14ac:dyDescent="0.2">
      <c r="A3093" s="1179" t="s">
        <v>11296</v>
      </c>
      <c r="B3093" s="1149" t="s">
        <v>13070</v>
      </c>
      <c r="C3093" s="1149" t="s">
        <v>65</v>
      </c>
      <c r="D3093" s="1150" t="s">
        <v>11339</v>
      </c>
      <c r="E3093" s="1164">
        <v>7000</v>
      </c>
      <c r="F3093" s="1151">
        <v>23001274</v>
      </c>
      <c r="G3093" s="759" t="s">
        <v>11340</v>
      </c>
      <c r="H3093" s="1021"/>
      <c r="I3093" s="1021"/>
      <c r="J3093" s="1150"/>
      <c r="K3093" s="1152">
        <v>4</v>
      </c>
      <c r="L3093" s="1151">
        <v>12</v>
      </c>
      <c r="M3093" s="1164">
        <v>84000</v>
      </c>
      <c r="N3093" s="1151">
        <v>2</v>
      </c>
      <c r="O3093" s="1152">
        <v>6</v>
      </c>
      <c r="P3093" s="1180">
        <v>42000</v>
      </c>
    </row>
    <row r="3094" spans="1:16" x14ac:dyDescent="0.2">
      <c r="A3094" s="1179" t="s">
        <v>11296</v>
      </c>
      <c r="B3094" s="1149" t="s">
        <v>13070</v>
      </c>
      <c r="C3094" s="1149" t="s">
        <v>65</v>
      </c>
      <c r="D3094" s="1150" t="s">
        <v>11341</v>
      </c>
      <c r="E3094" s="1164">
        <v>7000</v>
      </c>
      <c r="F3094" s="1151">
        <v>41186887</v>
      </c>
      <c r="G3094" s="759" t="s">
        <v>11342</v>
      </c>
      <c r="H3094" s="1021"/>
      <c r="I3094" s="1021"/>
      <c r="J3094" s="1150"/>
      <c r="K3094" s="1152">
        <v>4</v>
      </c>
      <c r="L3094" s="1151">
        <v>12</v>
      </c>
      <c r="M3094" s="1164">
        <v>84000</v>
      </c>
      <c r="N3094" s="1151">
        <v>2</v>
      </c>
      <c r="O3094" s="1152">
        <v>6</v>
      </c>
      <c r="P3094" s="1180">
        <v>42000</v>
      </c>
    </row>
    <row r="3095" spans="1:16" x14ac:dyDescent="0.2">
      <c r="A3095" s="1179" t="s">
        <v>11296</v>
      </c>
      <c r="B3095" s="1149" t="s">
        <v>13070</v>
      </c>
      <c r="C3095" s="1149" t="s">
        <v>65</v>
      </c>
      <c r="D3095" s="1150" t="s">
        <v>11300</v>
      </c>
      <c r="E3095" s="1164">
        <v>5000</v>
      </c>
      <c r="F3095" s="1151">
        <v>45277282</v>
      </c>
      <c r="G3095" s="759" t="s">
        <v>11343</v>
      </c>
      <c r="H3095" s="1021"/>
      <c r="I3095" s="1021"/>
      <c r="J3095" s="1150"/>
      <c r="K3095" s="1152">
        <v>4</v>
      </c>
      <c r="L3095" s="1151">
        <v>12</v>
      </c>
      <c r="M3095" s="1164">
        <v>60000</v>
      </c>
      <c r="N3095" s="1151">
        <v>2</v>
      </c>
      <c r="O3095" s="1152">
        <v>6</v>
      </c>
      <c r="P3095" s="1180">
        <v>30000</v>
      </c>
    </row>
    <row r="3096" spans="1:16" x14ac:dyDescent="0.2">
      <c r="A3096" s="1179" t="s">
        <v>11296</v>
      </c>
      <c r="B3096" s="1149" t="s">
        <v>13070</v>
      </c>
      <c r="C3096" s="1149" t="s">
        <v>65</v>
      </c>
      <c r="D3096" s="1150" t="s">
        <v>4839</v>
      </c>
      <c r="E3096" s="1164">
        <v>3000</v>
      </c>
      <c r="F3096" s="1151">
        <v>62190830</v>
      </c>
      <c r="G3096" s="759" t="s">
        <v>11344</v>
      </c>
      <c r="H3096" s="1021"/>
      <c r="I3096" s="1021"/>
      <c r="J3096" s="1150"/>
      <c r="K3096" s="1152">
        <v>4</v>
      </c>
      <c r="L3096" s="1151">
        <v>12</v>
      </c>
      <c r="M3096" s="1164">
        <v>36000</v>
      </c>
      <c r="N3096" s="1151">
        <v>2</v>
      </c>
      <c r="O3096" s="1152">
        <v>6</v>
      </c>
      <c r="P3096" s="1180">
        <v>18000</v>
      </c>
    </row>
    <row r="3097" spans="1:16" x14ac:dyDescent="0.2">
      <c r="A3097" s="1179" t="s">
        <v>11296</v>
      </c>
      <c r="B3097" s="1149" t="s">
        <v>13070</v>
      </c>
      <c r="C3097" s="1149" t="s">
        <v>65</v>
      </c>
      <c r="D3097" s="1150" t="s">
        <v>5212</v>
      </c>
      <c r="E3097" s="1164">
        <v>3500</v>
      </c>
      <c r="F3097" s="1151">
        <v>46663357</v>
      </c>
      <c r="G3097" s="759" t="s">
        <v>11345</v>
      </c>
      <c r="H3097" s="1021"/>
      <c r="I3097" s="1021"/>
      <c r="J3097" s="1150"/>
      <c r="K3097" s="1152">
        <v>4</v>
      </c>
      <c r="L3097" s="1151">
        <v>1</v>
      </c>
      <c r="M3097" s="1164">
        <v>1516.67</v>
      </c>
      <c r="N3097" s="1151">
        <v>0</v>
      </c>
      <c r="O3097" s="1152">
        <v>0</v>
      </c>
      <c r="P3097" s="1180">
        <v>0</v>
      </c>
    </row>
    <row r="3098" spans="1:16" x14ac:dyDescent="0.2">
      <c r="A3098" s="1179" t="s">
        <v>11296</v>
      </c>
      <c r="B3098" s="1149" t="s">
        <v>13070</v>
      </c>
      <c r="C3098" s="1149" t="s">
        <v>65</v>
      </c>
      <c r="D3098" s="1150" t="s">
        <v>11346</v>
      </c>
      <c r="E3098" s="1164">
        <v>7000</v>
      </c>
      <c r="F3098" s="1151">
        <v>9149992</v>
      </c>
      <c r="G3098" s="759" t="s">
        <v>11347</v>
      </c>
      <c r="H3098" s="1021"/>
      <c r="I3098" s="1021"/>
      <c r="J3098" s="1150"/>
      <c r="K3098" s="1152">
        <v>4</v>
      </c>
      <c r="L3098" s="1151">
        <v>11</v>
      </c>
      <c r="M3098" s="1164">
        <v>77000</v>
      </c>
      <c r="N3098" s="1151">
        <v>0</v>
      </c>
      <c r="O3098" s="1152">
        <v>0</v>
      </c>
      <c r="P3098" s="1180">
        <v>0</v>
      </c>
    </row>
    <row r="3099" spans="1:16" x14ac:dyDescent="0.2">
      <c r="A3099" s="1179" t="s">
        <v>11296</v>
      </c>
      <c r="B3099" s="1149" t="s">
        <v>13070</v>
      </c>
      <c r="C3099" s="1149" t="s">
        <v>65</v>
      </c>
      <c r="D3099" s="1150" t="s">
        <v>11348</v>
      </c>
      <c r="E3099" s="1164">
        <v>9000</v>
      </c>
      <c r="F3099" s="1151">
        <v>42576746</v>
      </c>
      <c r="G3099" s="759" t="s">
        <v>11349</v>
      </c>
      <c r="H3099" s="1021"/>
      <c r="I3099" s="1021"/>
      <c r="J3099" s="1150"/>
      <c r="K3099" s="1152">
        <v>4</v>
      </c>
      <c r="L3099" s="1151">
        <v>12</v>
      </c>
      <c r="M3099" s="1164">
        <v>108000</v>
      </c>
      <c r="N3099" s="1151">
        <v>0</v>
      </c>
      <c r="O3099" s="1152">
        <v>0</v>
      </c>
      <c r="P3099" s="1180">
        <v>0</v>
      </c>
    </row>
    <row r="3100" spans="1:16" x14ac:dyDescent="0.2">
      <c r="A3100" s="1179" t="s">
        <v>11296</v>
      </c>
      <c r="B3100" s="1149" t="s">
        <v>13070</v>
      </c>
      <c r="C3100" s="1149" t="s">
        <v>65</v>
      </c>
      <c r="D3100" s="1150" t="s">
        <v>5080</v>
      </c>
      <c r="E3100" s="1164">
        <v>2600</v>
      </c>
      <c r="F3100" s="1151">
        <v>42559489</v>
      </c>
      <c r="G3100" s="759" t="s">
        <v>11350</v>
      </c>
      <c r="H3100" s="1021"/>
      <c r="I3100" s="1021"/>
      <c r="J3100" s="1150"/>
      <c r="K3100" s="1152">
        <v>4</v>
      </c>
      <c r="L3100" s="1151">
        <v>12</v>
      </c>
      <c r="M3100" s="1164">
        <v>31200</v>
      </c>
      <c r="N3100" s="1151">
        <v>2</v>
      </c>
      <c r="O3100" s="1152">
        <v>6</v>
      </c>
      <c r="P3100" s="1180">
        <v>15600</v>
      </c>
    </row>
    <row r="3101" spans="1:16" x14ac:dyDescent="0.2">
      <c r="A3101" s="1179" t="s">
        <v>11296</v>
      </c>
      <c r="B3101" s="1149" t="s">
        <v>13070</v>
      </c>
      <c r="C3101" s="1149" t="s">
        <v>65</v>
      </c>
      <c r="D3101" s="1150" t="s">
        <v>11351</v>
      </c>
      <c r="E3101" s="1164">
        <v>4500</v>
      </c>
      <c r="F3101" s="1151">
        <v>40116967</v>
      </c>
      <c r="G3101" s="759" t="s">
        <v>11352</v>
      </c>
      <c r="H3101" s="1021"/>
      <c r="I3101" s="1021"/>
      <c r="J3101" s="1150"/>
      <c r="K3101" s="1152">
        <v>4</v>
      </c>
      <c r="L3101" s="1151">
        <v>10</v>
      </c>
      <c r="M3101" s="1164">
        <v>45000</v>
      </c>
      <c r="N3101" s="1151">
        <v>0</v>
      </c>
      <c r="O3101" s="1152">
        <v>0</v>
      </c>
      <c r="P3101" s="1180">
        <v>0</v>
      </c>
    </row>
    <row r="3102" spans="1:16" x14ac:dyDescent="0.2">
      <c r="A3102" s="1179" t="s">
        <v>11296</v>
      </c>
      <c r="B3102" s="1149" t="s">
        <v>13070</v>
      </c>
      <c r="C3102" s="1149" t="s">
        <v>65</v>
      </c>
      <c r="D3102" s="1150" t="s">
        <v>11353</v>
      </c>
      <c r="E3102" s="1164">
        <v>11000</v>
      </c>
      <c r="F3102" s="1151">
        <v>28302856</v>
      </c>
      <c r="G3102" s="759" t="s">
        <v>11354</v>
      </c>
      <c r="H3102" s="1021"/>
      <c r="I3102" s="1021"/>
      <c r="J3102" s="1150"/>
      <c r="K3102" s="1152">
        <v>4</v>
      </c>
      <c r="L3102" s="1151">
        <v>12</v>
      </c>
      <c r="M3102" s="1164">
        <v>132000</v>
      </c>
      <c r="N3102" s="1151">
        <v>0</v>
      </c>
      <c r="O3102" s="1152">
        <v>0</v>
      </c>
      <c r="P3102" s="1180">
        <v>0</v>
      </c>
    </row>
    <row r="3103" spans="1:16" x14ac:dyDescent="0.2">
      <c r="A3103" s="1179" t="s">
        <v>11296</v>
      </c>
      <c r="B3103" s="1149" t="s">
        <v>13070</v>
      </c>
      <c r="C3103" s="1149" t="s">
        <v>65</v>
      </c>
      <c r="D3103" s="1150" t="s">
        <v>11355</v>
      </c>
      <c r="E3103" s="1164">
        <v>5000</v>
      </c>
      <c r="F3103" s="1151">
        <v>41542472</v>
      </c>
      <c r="G3103" s="759" t="s">
        <v>11356</v>
      </c>
      <c r="H3103" s="1021"/>
      <c r="I3103" s="1021"/>
      <c r="J3103" s="1150"/>
      <c r="K3103" s="1152">
        <v>4</v>
      </c>
      <c r="L3103" s="1151">
        <v>7</v>
      </c>
      <c r="M3103" s="1164">
        <v>34166.67</v>
      </c>
      <c r="N3103" s="1151">
        <v>0</v>
      </c>
      <c r="O3103" s="1152">
        <v>0</v>
      </c>
      <c r="P3103" s="1180">
        <v>0</v>
      </c>
    </row>
    <row r="3104" spans="1:16" x14ac:dyDescent="0.2">
      <c r="A3104" s="1179" t="s">
        <v>11296</v>
      </c>
      <c r="B3104" s="1149" t="s">
        <v>13070</v>
      </c>
      <c r="C3104" s="1149" t="s">
        <v>65</v>
      </c>
      <c r="D3104" s="1150" t="s">
        <v>11059</v>
      </c>
      <c r="E3104" s="1164">
        <v>5000</v>
      </c>
      <c r="F3104" s="1151">
        <v>45196324</v>
      </c>
      <c r="G3104" s="759" t="s">
        <v>11357</v>
      </c>
      <c r="H3104" s="1021"/>
      <c r="I3104" s="1021"/>
      <c r="J3104" s="1150"/>
      <c r="K3104" s="1152">
        <v>4</v>
      </c>
      <c r="L3104" s="1151">
        <v>12</v>
      </c>
      <c r="M3104" s="1164">
        <v>60000</v>
      </c>
      <c r="N3104" s="1151">
        <v>2</v>
      </c>
      <c r="O3104" s="1152">
        <v>6</v>
      </c>
      <c r="P3104" s="1180">
        <v>30000</v>
      </c>
    </row>
    <row r="3105" spans="1:16" x14ac:dyDescent="0.2">
      <c r="A3105" s="1179" t="s">
        <v>11296</v>
      </c>
      <c r="B3105" s="1149" t="s">
        <v>13070</v>
      </c>
      <c r="C3105" s="1149" t="s">
        <v>65</v>
      </c>
      <c r="D3105" s="1150" t="s">
        <v>11335</v>
      </c>
      <c r="E3105" s="1164">
        <v>6500</v>
      </c>
      <c r="F3105" s="1151">
        <v>28275823</v>
      </c>
      <c r="G3105" s="759" t="s">
        <v>11358</v>
      </c>
      <c r="H3105" s="1021"/>
      <c r="I3105" s="1021"/>
      <c r="J3105" s="1150"/>
      <c r="K3105" s="1152">
        <v>4</v>
      </c>
      <c r="L3105" s="1151">
        <v>12</v>
      </c>
      <c r="M3105" s="1164">
        <v>78000</v>
      </c>
      <c r="N3105" s="1151">
        <v>2</v>
      </c>
      <c r="O3105" s="1152">
        <v>6</v>
      </c>
      <c r="P3105" s="1180">
        <v>39000</v>
      </c>
    </row>
    <row r="3106" spans="1:16" x14ac:dyDescent="0.2">
      <c r="A3106" s="1179" t="s">
        <v>11296</v>
      </c>
      <c r="B3106" s="1149" t="s">
        <v>13070</v>
      </c>
      <c r="C3106" s="1149" t="s">
        <v>65</v>
      </c>
      <c r="D3106" s="1150" t="s">
        <v>5212</v>
      </c>
      <c r="E3106" s="1164">
        <v>3500</v>
      </c>
      <c r="F3106" s="1151">
        <v>42557783</v>
      </c>
      <c r="G3106" s="759" t="s">
        <v>11359</v>
      </c>
      <c r="H3106" s="1021"/>
      <c r="I3106" s="1021"/>
      <c r="J3106" s="1150"/>
      <c r="K3106" s="1152">
        <v>4</v>
      </c>
      <c r="L3106" s="1151">
        <v>1</v>
      </c>
      <c r="M3106" s="1164">
        <v>3500</v>
      </c>
      <c r="N3106" s="1151">
        <v>0</v>
      </c>
      <c r="O3106" s="1152">
        <v>0</v>
      </c>
      <c r="P3106" s="1180">
        <v>0</v>
      </c>
    </row>
    <row r="3107" spans="1:16" x14ac:dyDescent="0.2">
      <c r="A3107" s="1179" t="s">
        <v>11296</v>
      </c>
      <c r="B3107" s="1149" t="s">
        <v>13070</v>
      </c>
      <c r="C3107" s="1149" t="s">
        <v>65</v>
      </c>
      <c r="D3107" s="1150" t="s">
        <v>11360</v>
      </c>
      <c r="E3107" s="1164">
        <v>5000</v>
      </c>
      <c r="F3107" s="1151">
        <v>44819111</v>
      </c>
      <c r="G3107" s="759" t="s">
        <v>11361</v>
      </c>
      <c r="H3107" s="1021"/>
      <c r="I3107" s="1021"/>
      <c r="J3107" s="1150"/>
      <c r="K3107" s="1152">
        <v>4</v>
      </c>
      <c r="L3107" s="1151">
        <v>12</v>
      </c>
      <c r="M3107" s="1164">
        <v>60000</v>
      </c>
      <c r="N3107" s="1151">
        <v>2</v>
      </c>
      <c r="O3107" s="1152">
        <v>6</v>
      </c>
      <c r="P3107" s="1180">
        <v>30000</v>
      </c>
    </row>
    <row r="3108" spans="1:16" x14ac:dyDescent="0.2">
      <c r="A3108" s="1179" t="s">
        <v>11296</v>
      </c>
      <c r="B3108" s="1149" t="s">
        <v>13070</v>
      </c>
      <c r="C3108" s="1149" t="s">
        <v>65</v>
      </c>
      <c r="D3108" s="1150" t="s">
        <v>10842</v>
      </c>
      <c r="E3108" s="1164">
        <v>6000</v>
      </c>
      <c r="F3108" s="1151">
        <v>28275140</v>
      </c>
      <c r="G3108" s="759" t="s">
        <v>11362</v>
      </c>
      <c r="H3108" s="1021"/>
      <c r="I3108" s="1021"/>
      <c r="J3108" s="1150"/>
      <c r="K3108" s="1152">
        <v>4</v>
      </c>
      <c r="L3108" s="1151">
        <v>11</v>
      </c>
      <c r="M3108" s="1164">
        <v>66600</v>
      </c>
      <c r="N3108" s="1151">
        <v>0</v>
      </c>
      <c r="O3108" s="1152">
        <v>0</v>
      </c>
      <c r="P3108" s="1180">
        <v>0</v>
      </c>
    </row>
    <row r="3109" spans="1:16" x14ac:dyDescent="0.2">
      <c r="A3109" s="1179" t="s">
        <v>11296</v>
      </c>
      <c r="B3109" s="1149" t="s">
        <v>13070</v>
      </c>
      <c r="C3109" s="1149" t="s">
        <v>65</v>
      </c>
      <c r="D3109" s="1150" t="s">
        <v>10275</v>
      </c>
      <c r="E3109" s="1164">
        <v>6000</v>
      </c>
      <c r="F3109" s="1151">
        <v>44521758</v>
      </c>
      <c r="G3109" s="759" t="s">
        <v>11363</v>
      </c>
      <c r="H3109" s="1021"/>
      <c r="I3109" s="1021"/>
      <c r="J3109" s="1150"/>
      <c r="K3109" s="1152">
        <v>1</v>
      </c>
      <c r="L3109" s="1151">
        <v>3</v>
      </c>
      <c r="M3109" s="1164">
        <v>18000</v>
      </c>
      <c r="N3109" s="1151">
        <v>0</v>
      </c>
      <c r="O3109" s="1152">
        <v>0</v>
      </c>
      <c r="P3109" s="1180">
        <v>0</v>
      </c>
    </row>
    <row r="3110" spans="1:16" ht="22.5" x14ac:dyDescent="0.2">
      <c r="A3110" s="1179" t="s">
        <v>11296</v>
      </c>
      <c r="B3110" s="1149" t="s">
        <v>13070</v>
      </c>
      <c r="C3110" s="1149" t="s">
        <v>65</v>
      </c>
      <c r="D3110" s="1150" t="s">
        <v>11364</v>
      </c>
      <c r="E3110" s="1164">
        <v>9000</v>
      </c>
      <c r="F3110" s="1151">
        <v>43370842</v>
      </c>
      <c r="G3110" s="759" t="s">
        <v>11365</v>
      </c>
      <c r="H3110" s="1021"/>
      <c r="I3110" s="1021"/>
      <c r="J3110" s="1150"/>
      <c r="K3110" s="1152">
        <v>4</v>
      </c>
      <c r="L3110" s="1151">
        <v>12</v>
      </c>
      <c r="M3110" s="1164">
        <v>108000</v>
      </c>
      <c r="N3110" s="1151">
        <v>2</v>
      </c>
      <c r="O3110" s="1152">
        <v>6</v>
      </c>
      <c r="P3110" s="1180">
        <v>54000</v>
      </c>
    </row>
    <row r="3111" spans="1:16" x14ac:dyDescent="0.2">
      <c r="A3111" s="1179" t="s">
        <v>11296</v>
      </c>
      <c r="B3111" s="1149" t="s">
        <v>13070</v>
      </c>
      <c r="C3111" s="1149" t="s">
        <v>65</v>
      </c>
      <c r="D3111" s="1150" t="s">
        <v>5080</v>
      </c>
      <c r="E3111" s="1164">
        <v>2600</v>
      </c>
      <c r="F3111" s="1151">
        <v>23942186</v>
      </c>
      <c r="G3111" s="759" t="s">
        <v>11366</v>
      </c>
      <c r="H3111" s="1021"/>
      <c r="I3111" s="1021"/>
      <c r="J3111" s="1150"/>
      <c r="K3111" s="1152">
        <v>4</v>
      </c>
      <c r="L3111" s="1151">
        <v>9</v>
      </c>
      <c r="M3111" s="1164">
        <v>20453.54</v>
      </c>
      <c r="N3111" s="1151">
        <v>0</v>
      </c>
      <c r="O3111" s="1152">
        <v>0</v>
      </c>
      <c r="P3111" s="1180">
        <v>0</v>
      </c>
    </row>
    <row r="3112" spans="1:16" x14ac:dyDescent="0.2">
      <c r="A3112" s="1179" t="s">
        <v>11296</v>
      </c>
      <c r="B3112" s="1149" t="s">
        <v>13070</v>
      </c>
      <c r="C3112" s="1149" t="s">
        <v>65</v>
      </c>
      <c r="D3112" s="1150" t="s">
        <v>5080</v>
      </c>
      <c r="E3112" s="1164">
        <v>2600</v>
      </c>
      <c r="F3112" s="1151">
        <v>19862367</v>
      </c>
      <c r="G3112" s="759" t="s">
        <v>11367</v>
      </c>
      <c r="H3112" s="1021"/>
      <c r="I3112" s="1021"/>
      <c r="J3112" s="1150"/>
      <c r="K3112" s="1152">
        <v>4</v>
      </c>
      <c r="L3112" s="1151">
        <v>12</v>
      </c>
      <c r="M3112" s="1164">
        <v>31200</v>
      </c>
      <c r="N3112" s="1151">
        <v>2</v>
      </c>
      <c r="O3112" s="1152">
        <v>6</v>
      </c>
      <c r="P3112" s="1180">
        <v>15600</v>
      </c>
    </row>
    <row r="3113" spans="1:16" x14ac:dyDescent="0.2">
      <c r="A3113" s="1179" t="s">
        <v>11296</v>
      </c>
      <c r="B3113" s="1149" t="s">
        <v>13070</v>
      </c>
      <c r="C3113" s="1149" t="s">
        <v>65</v>
      </c>
      <c r="D3113" s="1150" t="s">
        <v>11310</v>
      </c>
      <c r="E3113" s="1164">
        <v>4500</v>
      </c>
      <c r="F3113" s="1151">
        <v>45960579</v>
      </c>
      <c r="G3113" s="759" t="s">
        <v>11368</v>
      </c>
      <c r="H3113" s="1021"/>
      <c r="I3113" s="1021"/>
      <c r="J3113" s="1150"/>
      <c r="K3113" s="1152">
        <v>4</v>
      </c>
      <c r="L3113" s="1151">
        <v>12</v>
      </c>
      <c r="M3113" s="1164">
        <v>54000</v>
      </c>
      <c r="N3113" s="1151">
        <v>2</v>
      </c>
      <c r="O3113" s="1152">
        <v>6</v>
      </c>
      <c r="P3113" s="1180">
        <v>27000</v>
      </c>
    </row>
    <row r="3114" spans="1:16" x14ac:dyDescent="0.2">
      <c r="A3114" s="1179" t="s">
        <v>11296</v>
      </c>
      <c r="B3114" s="1149" t="s">
        <v>13070</v>
      </c>
      <c r="C3114" s="1149" t="s">
        <v>65</v>
      </c>
      <c r="D3114" s="1150" t="s">
        <v>5080</v>
      </c>
      <c r="E3114" s="1164">
        <v>2600</v>
      </c>
      <c r="F3114" s="1151">
        <v>44320280</v>
      </c>
      <c r="G3114" s="759" t="s">
        <v>11369</v>
      </c>
      <c r="H3114" s="1021"/>
      <c r="I3114" s="1021"/>
      <c r="J3114" s="1150"/>
      <c r="K3114" s="1152">
        <v>4</v>
      </c>
      <c r="L3114" s="1151">
        <v>12</v>
      </c>
      <c r="M3114" s="1164">
        <v>31200</v>
      </c>
      <c r="N3114" s="1151">
        <v>2</v>
      </c>
      <c r="O3114" s="1152">
        <v>6</v>
      </c>
      <c r="P3114" s="1180">
        <v>15600</v>
      </c>
    </row>
    <row r="3115" spans="1:16" x14ac:dyDescent="0.2">
      <c r="A3115" s="1179" t="s">
        <v>11296</v>
      </c>
      <c r="B3115" s="1149" t="s">
        <v>13070</v>
      </c>
      <c r="C3115" s="1149" t="s">
        <v>65</v>
      </c>
      <c r="D3115" s="1150" t="s">
        <v>11370</v>
      </c>
      <c r="E3115" s="1164">
        <v>6000</v>
      </c>
      <c r="F3115" s="1151">
        <v>41826228</v>
      </c>
      <c r="G3115" s="759" t="s">
        <v>11371</v>
      </c>
      <c r="H3115" s="1021"/>
      <c r="I3115" s="1021"/>
      <c r="J3115" s="1150"/>
      <c r="K3115" s="1152">
        <v>4</v>
      </c>
      <c r="L3115" s="1151">
        <v>12</v>
      </c>
      <c r="M3115" s="1164">
        <v>71000</v>
      </c>
      <c r="N3115" s="1151">
        <v>2</v>
      </c>
      <c r="O3115" s="1152">
        <v>6</v>
      </c>
      <c r="P3115" s="1180">
        <v>36000</v>
      </c>
    </row>
    <row r="3116" spans="1:16" x14ac:dyDescent="0.2">
      <c r="A3116" s="1179" t="s">
        <v>11296</v>
      </c>
      <c r="B3116" s="1149" t="s">
        <v>13070</v>
      </c>
      <c r="C3116" s="1149" t="s">
        <v>65</v>
      </c>
      <c r="D3116" s="1150" t="s">
        <v>5212</v>
      </c>
      <c r="E3116" s="1164">
        <v>3500</v>
      </c>
      <c r="F3116" s="1151">
        <v>46809210</v>
      </c>
      <c r="G3116" s="759" t="s">
        <v>11372</v>
      </c>
      <c r="H3116" s="1021"/>
      <c r="I3116" s="1021"/>
      <c r="J3116" s="1150"/>
      <c r="K3116" s="1152">
        <v>4</v>
      </c>
      <c r="L3116" s="1151">
        <v>9</v>
      </c>
      <c r="M3116" s="1164">
        <v>31500</v>
      </c>
      <c r="N3116" s="1151">
        <v>0</v>
      </c>
      <c r="O3116" s="1152">
        <v>0</v>
      </c>
      <c r="P3116" s="1180">
        <v>0</v>
      </c>
    </row>
    <row r="3117" spans="1:16" x14ac:dyDescent="0.2">
      <c r="A3117" s="1179" t="s">
        <v>11296</v>
      </c>
      <c r="B3117" s="1149" t="s">
        <v>13070</v>
      </c>
      <c r="C3117" s="1149" t="s">
        <v>65</v>
      </c>
      <c r="D3117" s="1150" t="s">
        <v>11373</v>
      </c>
      <c r="E3117" s="1164">
        <v>7000</v>
      </c>
      <c r="F3117" s="1151">
        <v>45297185</v>
      </c>
      <c r="G3117" s="759" t="s">
        <v>11374</v>
      </c>
      <c r="H3117" s="1021"/>
      <c r="I3117" s="1021"/>
      <c r="J3117" s="1150"/>
      <c r="K3117" s="1152">
        <v>4</v>
      </c>
      <c r="L3117" s="1151">
        <v>12</v>
      </c>
      <c r="M3117" s="1164">
        <v>84000</v>
      </c>
      <c r="N3117" s="1151">
        <v>2</v>
      </c>
      <c r="O3117" s="1152">
        <v>6</v>
      </c>
      <c r="P3117" s="1180">
        <v>42000</v>
      </c>
    </row>
    <row r="3118" spans="1:16" x14ac:dyDescent="0.2">
      <c r="A3118" s="1179" t="s">
        <v>11296</v>
      </c>
      <c r="B3118" s="1149" t="s">
        <v>13070</v>
      </c>
      <c r="C3118" s="1149" t="s">
        <v>65</v>
      </c>
      <c r="D3118" s="1150" t="s">
        <v>11375</v>
      </c>
      <c r="E3118" s="1164">
        <v>9000</v>
      </c>
      <c r="F3118" s="1151">
        <v>42904976</v>
      </c>
      <c r="G3118" s="759" t="s">
        <v>11376</v>
      </c>
      <c r="H3118" s="1021"/>
      <c r="I3118" s="1021"/>
      <c r="J3118" s="1150"/>
      <c r="K3118" s="1152">
        <v>4</v>
      </c>
      <c r="L3118" s="1151">
        <v>12</v>
      </c>
      <c r="M3118" s="1164">
        <v>108000</v>
      </c>
      <c r="N3118" s="1151">
        <v>2</v>
      </c>
      <c r="O3118" s="1152">
        <v>6</v>
      </c>
      <c r="P3118" s="1180">
        <v>54000</v>
      </c>
    </row>
    <row r="3119" spans="1:16" x14ac:dyDescent="0.2">
      <c r="A3119" s="1179" t="s">
        <v>11296</v>
      </c>
      <c r="B3119" s="1149" t="s">
        <v>13070</v>
      </c>
      <c r="C3119" s="1149" t="s">
        <v>65</v>
      </c>
      <c r="D3119" s="1150" t="s">
        <v>11377</v>
      </c>
      <c r="E3119" s="1164">
        <v>5000</v>
      </c>
      <c r="F3119" s="1151">
        <v>20088207</v>
      </c>
      <c r="G3119" s="759" t="s">
        <v>11378</v>
      </c>
      <c r="H3119" s="1021"/>
      <c r="I3119" s="1021"/>
      <c r="J3119" s="1150"/>
      <c r="K3119" s="1152">
        <v>4</v>
      </c>
      <c r="L3119" s="1151">
        <v>7</v>
      </c>
      <c r="M3119" s="1164">
        <v>34166.67</v>
      </c>
      <c r="N3119" s="1151">
        <v>0</v>
      </c>
      <c r="O3119" s="1152">
        <v>0</v>
      </c>
      <c r="P3119" s="1180">
        <v>0</v>
      </c>
    </row>
    <row r="3120" spans="1:16" x14ac:dyDescent="0.2">
      <c r="A3120" s="1179" t="s">
        <v>11296</v>
      </c>
      <c r="B3120" s="1149" t="s">
        <v>13070</v>
      </c>
      <c r="C3120" s="1149" t="s">
        <v>65</v>
      </c>
      <c r="D3120" s="1150" t="s">
        <v>5212</v>
      </c>
      <c r="E3120" s="1164">
        <v>3500</v>
      </c>
      <c r="F3120" s="1151">
        <v>71713652</v>
      </c>
      <c r="G3120" s="759" t="s">
        <v>11379</v>
      </c>
      <c r="H3120" s="1021"/>
      <c r="I3120" s="1021"/>
      <c r="J3120" s="1150"/>
      <c r="K3120" s="1152">
        <v>1</v>
      </c>
      <c r="L3120" s="1151">
        <v>2</v>
      </c>
      <c r="M3120" s="1164">
        <v>5600</v>
      </c>
      <c r="N3120" s="1151">
        <v>2</v>
      </c>
      <c r="O3120" s="1152">
        <v>6</v>
      </c>
      <c r="P3120" s="1180">
        <v>21000</v>
      </c>
    </row>
    <row r="3121" spans="1:16" x14ac:dyDescent="0.2">
      <c r="A3121" s="1179" t="s">
        <v>11296</v>
      </c>
      <c r="B3121" s="1149" t="s">
        <v>13070</v>
      </c>
      <c r="C3121" s="1149" t="s">
        <v>65</v>
      </c>
      <c r="D3121" s="1150" t="s">
        <v>11380</v>
      </c>
      <c r="E3121" s="1164">
        <v>4500</v>
      </c>
      <c r="F3121" s="1151">
        <v>25438928</v>
      </c>
      <c r="G3121" s="759" t="s">
        <v>11311</v>
      </c>
      <c r="H3121" s="1021"/>
      <c r="I3121" s="1021"/>
      <c r="J3121" s="1150"/>
      <c r="K3121" s="1152">
        <v>1</v>
      </c>
      <c r="L3121" s="1151">
        <v>2</v>
      </c>
      <c r="M3121" s="1164">
        <v>7500</v>
      </c>
      <c r="N3121" s="1151">
        <v>2</v>
      </c>
      <c r="O3121" s="1152">
        <v>4</v>
      </c>
      <c r="P3121" s="1180">
        <v>18000</v>
      </c>
    </row>
    <row r="3122" spans="1:16" x14ac:dyDescent="0.2">
      <c r="A3122" s="1179" t="s">
        <v>11296</v>
      </c>
      <c r="B3122" s="1149" t="s">
        <v>13070</v>
      </c>
      <c r="C3122" s="1149" t="s">
        <v>65</v>
      </c>
      <c r="D3122" s="1150" t="s">
        <v>11315</v>
      </c>
      <c r="E3122" s="1164">
        <v>5000</v>
      </c>
      <c r="F3122" s="1151">
        <v>43945314</v>
      </c>
      <c r="G3122" s="759" t="s">
        <v>11381</v>
      </c>
      <c r="H3122" s="1021"/>
      <c r="I3122" s="1021"/>
      <c r="J3122" s="1150"/>
      <c r="K3122" s="1152">
        <v>1</v>
      </c>
      <c r="L3122" s="1151">
        <v>2</v>
      </c>
      <c r="M3122" s="1164">
        <v>8166.67</v>
      </c>
      <c r="N3122" s="1151">
        <v>2</v>
      </c>
      <c r="O3122" s="1152">
        <v>6</v>
      </c>
      <c r="P3122" s="1180">
        <v>30000</v>
      </c>
    </row>
    <row r="3123" spans="1:16" x14ac:dyDescent="0.2">
      <c r="A3123" s="1179" t="s">
        <v>11296</v>
      </c>
      <c r="B3123" s="1149" t="s">
        <v>13070</v>
      </c>
      <c r="C3123" s="1149" t="s">
        <v>65</v>
      </c>
      <c r="D3123" s="1150" t="s">
        <v>11382</v>
      </c>
      <c r="E3123" s="1164">
        <v>6500</v>
      </c>
      <c r="F3123" s="1151">
        <v>44226781</v>
      </c>
      <c r="G3123" s="759" t="s">
        <v>11322</v>
      </c>
      <c r="H3123" s="1021"/>
      <c r="I3123" s="1021"/>
      <c r="J3123" s="1150"/>
      <c r="K3123" s="1152">
        <v>1</v>
      </c>
      <c r="L3123" s="1151">
        <v>2</v>
      </c>
      <c r="M3123" s="1164">
        <v>10400</v>
      </c>
      <c r="N3123" s="1151">
        <v>2</v>
      </c>
      <c r="O3123" s="1152">
        <v>6</v>
      </c>
      <c r="P3123" s="1180">
        <v>39000</v>
      </c>
    </row>
    <row r="3124" spans="1:16" x14ac:dyDescent="0.2">
      <c r="A3124" s="1179" t="s">
        <v>11296</v>
      </c>
      <c r="B3124" s="1149" t="s">
        <v>13070</v>
      </c>
      <c r="C3124" s="1149" t="s">
        <v>65</v>
      </c>
      <c r="D3124" s="1150" t="s">
        <v>5212</v>
      </c>
      <c r="E3124" s="1164">
        <v>3000</v>
      </c>
      <c r="F3124" s="1151">
        <v>46246417</v>
      </c>
      <c r="G3124" s="759" t="s">
        <v>11383</v>
      </c>
      <c r="H3124" s="1021"/>
      <c r="I3124" s="1021"/>
      <c r="J3124" s="1150"/>
      <c r="K3124" s="1152">
        <v>1</v>
      </c>
      <c r="L3124" s="1151">
        <v>2</v>
      </c>
      <c r="M3124" s="1164">
        <v>5000</v>
      </c>
      <c r="N3124" s="1151">
        <v>2</v>
      </c>
      <c r="O3124" s="1152">
        <v>6</v>
      </c>
      <c r="P3124" s="1180">
        <v>18000</v>
      </c>
    </row>
    <row r="3125" spans="1:16" x14ac:dyDescent="0.2">
      <c r="A3125" s="1179" t="s">
        <v>11296</v>
      </c>
      <c r="B3125" s="1149" t="s">
        <v>13070</v>
      </c>
      <c r="C3125" s="1149" t="s">
        <v>65</v>
      </c>
      <c r="D3125" s="1150" t="s">
        <v>11337</v>
      </c>
      <c r="E3125" s="1164">
        <v>5000</v>
      </c>
      <c r="F3125" s="1151">
        <v>41647880</v>
      </c>
      <c r="G3125" s="759" t="s">
        <v>11384</v>
      </c>
      <c r="H3125" s="1021"/>
      <c r="I3125" s="1021"/>
      <c r="J3125" s="1150"/>
      <c r="K3125" s="1152">
        <v>1</v>
      </c>
      <c r="L3125" s="1151">
        <v>2</v>
      </c>
      <c r="M3125" s="1164">
        <v>8333.33</v>
      </c>
      <c r="N3125" s="1151">
        <v>2</v>
      </c>
      <c r="O3125" s="1152">
        <v>6</v>
      </c>
      <c r="P3125" s="1180">
        <v>30000</v>
      </c>
    </row>
    <row r="3126" spans="1:16" x14ac:dyDescent="0.2">
      <c r="A3126" s="1179" t="s">
        <v>11296</v>
      </c>
      <c r="B3126" s="1149" t="s">
        <v>13070</v>
      </c>
      <c r="C3126" s="1149" t="s">
        <v>65</v>
      </c>
      <c r="D3126" s="1150" t="s">
        <v>5212</v>
      </c>
      <c r="E3126" s="1164">
        <v>3500</v>
      </c>
      <c r="F3126" s="1151">
        <v>46983988</v>
      </c>
      <c r="G3126" s="759" t="s">
        <v>11385</v>
      </c>
      <c r="H3126" s="1021"/>
      <c r="I3126" s="1021"/>
      <c r="J3126" s="1150"/>
      <c r="K3126" s="1152">
        <v>1</v>
      </c>
      <c r="L3126" s="1151">
        <v>2</v>
      </c>
      <c r="M3126" s="1164">
        <v>5833.33</v>
      </c>
      <c r="N3126" s="1151">
        <v>2</v>
      </c>
      <c r="O3126" s="1152">
        <v>6</v>
      </c>
      <c r="P3126" s="1180">
        <v>21000</v>
      </c>
    </row>
    <row r="3127" spans="1:16" x14ac:dyDescent="0.2">
      <c r="A3127" s="1179" t="s">
        <v>11296</v>
      </c>
      <c r="B3127" s="1149" t="s">
        <v>13070</v>
      </c>
      <c r="C3127" s="1149" t="s">
        <v>65</v>
      </c>
      <c r="D3127" s="1150" t="s">
        <v>10194</v>
      </c>
      <c r="E3127" s="1164">
        <v>4500</v>
      </c>
      <c r="F3127" s="1151">
        <v>42557783</v>
      </c>
      <c r="G3127" s="759" t="s">
        <v>11359</v>
      </c>
      <c r="H3127" s="1021"/>
      <c r="I3127" s="1021"/>
      <c r="J3127" s="1150"/>
      <c r="K3127" s="1152">
        <v>1</v>
      </c>
      <c r="L3127" s="1151">
        <v>2</v>
      </c>
      <c r="M3127" s="1164">
        <v>7500</v>
      </c>
      <c r="N3127" s="1151">
        <v>2</v>
      </c>
      <c r="O3127" s="1152">
        <v>6</v>
      </c>
      <c r="P3127" s="1180">
        <v>27000</v>
      </c>
    </row>
    <row r="3128" spans="1:16" x14ac:dyDescent="0.2">
      <c r="A3128" s="1179" t="s">
        <v>11296</v>
      </c>
      <c r="B3128" s="1149" t="s">
        <v>13070</v>
      </c>
      <c r="C3128" s="1149" t="s">
        <v>65</v>
      </c>
      <c r="D3128" s="1150" t="s">
        <v>5080</v>
      </c>
      <c r="E3128" s="1164">
        <v>2600</v>
      </c>
      <c r="F3128" s="1151">
        <v>42560419</v>
      </c>
      <c r="G3128" s="759" t="s">
        <v>11386</v>
      </c>
      <c r="H3128" s="1021"/>
      <c r="I3128" s="1021"/>
      <c r="J3128" s="1150"/>
      <c r="K3128" s="1152">
        <v>1</v>
      </c>
      <c r="L3128" s="1151">
        <v>2</v>
      </c>
      <c r="M3128" s="1164">
        <v>4333.33</v>
      </c>
      <c r="N3128" s="1151">
        <v>2</v>
      </c>
      <c r="O3128" s="1152">
        <v>6</v>
      </c>
      <c r="P3128" s="1180">
        <v>15600</v>
      </c>
    </row>
    <row r="3129" spans="1:16" x14ac:dyDescent="0.2">
      <c r="A3129" s="1179" t="s">
        <v>11296</v>
      </c>
      <c r="B3129" s="1149" t="s">
        <v>13070</v>
      </c>
      <c r="C3129" s="1149" t="s">
        <v>65</v>
      </c>
      <c r="D3129" s="1150" t="s">
        <v>11387</v>
      </c>
      <c r="E3129" s="1164">
        <v>6000</v>
      </c>
      <c r="F3129" s="1151">
        <v>47374478</v>
      </c>
      <c r="G3129" s="759" t="s">
        <v>11388</v>
      </c>
      <c r="H3129" s="1021"/>
      <c r="I3129" s="1021"/>
      <c r="J3129" s="1150"/>
      <c r="K3129" s="1152">
        <v>1</v>
      </c>
      <c r="L3129" s="1151">
        <v>2</v>
      </c>
      <c r="M3129" s="1164">
        <v>10000</v>
      </c>
      <c r="N3129" s="1151">
        <v>2</v>
      </c>
      <c r="O3129" s="1152">
        <v>6</v>
      </c>
      <c r="P3129" s="1180">
        <v>36000</v>
      </c>
    </row>
    <row r="3130" spans="1:16" x14ac:dyDescent="0.2">
      <c r="A3130" s="1179" t="s">
        <v>11296</v>
      </c>
      <c r="B3130" s="1149" t="s">
        <v>13070</v>
      </c>
      <c r="C3130" s="1149" t="s">
        <v>65</v>
      </c>
      <c r="D3130" s="1150" t="s">
        <v>11310</v>
      </c>
      <c r="E3130" s="1164">
        <v>4500</v>
      </c>
      <c r="F3130" s="1151">
        <v>40547897</v>
      </c>
      <c r="G3130" s="759" t="s">
        <v>11389</v>
      </c>
      <c r="H3130" s="1021"/>
      <c r="I3130" s="1021"/>
      <c r="J3130" s="1150"/>
      <c r="K3130" s="1152">
        <v>1</v>
      </c>
      <c r="L3130" s="1151">
        <v>2</v>
      </c>
      <c r="M3130" s="1164">
        <v>7350</v>
      </c>
      <c r="N3130" s="1151">
        <v>2</v>
      </c>
      <c r="O3130" s="1152">
        <v>6</v>
      </c>
      <c r="P3130" s="1180">
        <v>27000</v>
      </c>
    </row>
    <row r="3131" spans="1:16" x14ac:dyDescent="0.2">
      <c r="A3131" s="1179" t="s">
        <v>11296</v>
      </c>
      <c r="B3131" s="1149" t="s">
        <v>13070</v>
      </c>
      <c r="C3131" s="1149" t="s">
        <v>65</v>
      </c>
      <c r="D3131" s="1150" t="s">
        <v>11390</v>
      </c>
      <c r="E3131" s="1164">
        <v>5000</v>
      </c>
      <c r="F3131" s="1151">
        <v>72042728</v>
      </c>
      <c r="G3131" s="759" t="s">
        <v>11391</v>
      </c>
      <c r="H3131" s="1021"/>
      <c r="I3131" s="1021"/>
      <c r="J3131" s="1150"/>
      <c r="K3131" s="1152">
        <v>1</v>
      </c>
      <c r="L3131" s="1151">
        <v>2</v>
      </c>
      <c r="M3131" s="1164">
        <v>8333.33</v>
      </c>
      <c r="N3131" s="1151">
        <v>2</v>
      </c>
      <c r="O3131" s="1152">
        <v>6</v>
      </c>
      <c r="P3131" s="1180">
        <v>30000</v>
      </c>
    </row>
    <row r="3132" spans="1:16" x14ac:dyDescent="0.2">
      <c r="A3132" s="1179" t="s">
        <v>11296</v>
      </c>
      <c r="B3132" s="1149" t="s">
        <v>13070</v>
      </c>
      <c r="C3132" s="1149" t="s">
        <v>65</v>
      </c>
      <c r="D3132" s="1150" t="s">
        <v>11392</v>
      </c>
      <c r="E3132" s="1164">
        <v>4500</v>
      </c>
      <c r="F3132" s="1151">
        <v>47561038</v>
      </c>
      <c r="G3132" s="759" t="s">
        <v>11393</v>
      </c>
      <c r="H3132" s="1021"/>
      <c r="I3132" s="1021"/>
      <c r="J3132" s="1150"/>
      <c r="K3132" s="1152">
        <v>1</v>
      </c>
      <c r="L3132" s="1151">
        <v>1</v>
      </c>
      <c r="M3132" s="1164">
        <v>4350</v>
      </c>
      <c r="N3132" s="1151">
        <v>2</v>
      </c>
      <c r="O3132" s="1152">
        <v>6</v>
      </c>
      <c r="P3132" s="1180">
        <v>27000</v>
      </c>
    </row>
    <row r="3133" spans="1:16" x14ac:dyDescent="0.2">
      <c r="A3133" s="1179" t="s">
        <v>11296</v>
      </c>
      <c r="B3133" s="1149" t="s">
        <v>13070</v>
      </c>
      <c r="C3133" s="1149" t="s">
        <v>65</v>
      </c>
      <c r="D3133" s="1150" t="s">
        <v>10801</v>
      </c>
      <c r="E3133" s="1164">
        <v>5000</v>
      </c>
      <c r="F3133" s="1151">
        <v>44762612</v>
      </c>
      <c r="G3133" s="759" t="s">
        <v>11394</v>
      </c>
      <c r="H3133" s="1021"/>
      <c r="I3133" s="1021"/>
      <c r="J3133" s="1150"/>
      <c r="K3133" s="1152">
        <v>1</v>
      </c>
      <c r="L3133" s="1151">
        <v>1</v>
      </c>
      <c r="M3133" s="1164">
        <v>4833.33</v>
      </c>
      <c r="N3133" s="1151">
        <v>2</v>
      </c>
      <c r="O3133" s="1152">
        <v>6</v>
      </c>
      <c r="P3133" s="1180">
        <v>30000</v>
      </c>
    </row>
    <row r="3134" spans="1:16" ht="22.5" x14ac:dyDescent="0.2">
      <c r="A3134" s="1179" t="s">
        <v>11296</v>
      </c>
      <c r="B3134" s="1149" t="s">
        <v>13070</v>
      </c>
      <c r="C3134" s="1149" t="s">
        <v>65</v>
      </c>
      <c r="D3134" s="1150" t="s">
        <v>11395</v>
      </c>
      <c r="E3134" s="1164">
        <v>11000</v>
      </c>
      <c r="F3134" s="1151">
        <v>44184851</v>
      </c>
      <c r="G3134" s="759" t="s">
        <v>11332</v>
      </c>
      <c r="H3134" s="1021"/>
      <c r="I3134" s="1021"/>
      <c r="J3134" s="1150"/>
      <c r="K3134" s="1152">
        <v>1</v>
      </c>
      <c r="L3134" s="1151">
        <v>1</v>
      </c>
      <c r="M3134" s="1164">
        <v>9900</v>
      </c>
      <c r="N3134" s="1151">
        <v>2</v>
      </c>
      <c r="O3134" s="1152">
        <v>6</v>
      </c>
      <c r="P3134" s="1180">
        <v>66000</v>
      </c>
    </row>
    <row r="3135" spans="1:16" x14ac:dyDescent="0.2">
      <c r="A3135" s="1179" t="s">
        <v>11296</v>
      </c>
      <c r="B3135" s="1149" t="s">
        <v>13070</v>
      </c>
      <c r="C3135" s="1149" t="s">
        <v>65</v>
      </c>
      <c r="D3135" s="1150" t="s">
        <v>11396</v>
      </c>
      <c r="E3135" s="1164">
        <v>9000</v>
      </c>
      <c r="F3135" s="1151">
        <v>28275140</v>
      </c>
      <c r="G3135" s="759" t="s">
        <v>11362</v>
      </c>
      <c r="H3135" s="1021"/>
      <c r="I3135" s="1021"/>
      <c r="J3135" s="1150"/>
      <c r="K3135" s="1152">
        <v>1</v>
      </c>
      <c r="L3135" s="1151">
        <v>1</v>
      </c>
      <c r="M3135" s="1164">
        <v>8100</v>
      </c>
      <c r="N3135" s="1151">
        <v>2</v>
      </c>
      <c r="O3135" s="1152">
        <v>6</v>
      </c>
      <c r="P3135" s="1180">
        <v>54000</v>
      </c>
    </row>
    <row r="3136" spans="1:16" x14ac:dyDescent="0.2">
      <c r="A3136" s="1179" t="s">
        <v>11296</v>
      </c>
      <c r="B3136" s="1149" t="s">
        <v>13070</v>
      </c>
      <c r="C3136" s="1149" t="s">
        <v>65</v>
      </c>
      <c r="D3136" s="1150" t="s">
        <v>11300</v>
      </c>
      <c r="E3136" s="1164">
        <v>5000</v>
      </c>
      <c r="F3136" s="1151">
        <v>28295935</v>
      </c>
      <c r="G3136" s="759" t="s">
        <v>11397</v>
      </c>
      <c r="H3136" s="1021"/>
      <c r="I3136" s="1021"/>
      <c r="J3136" s="1150"/>
      <c r="K3136" s="1152">
        <v>1</v>
      </c>
      <c r="L3136" s="1151">
        <v>1</v>
      </c>
      <c r="M3136" s="1164">
        <v>3666.67</v>
      </c>
      <c r="N3136" s="1151">
        <v>2</v>
      </c>
      <c r="O3136" s="1152">
        <v>6</v>
      </c>
      <c r="P3136" s="1180">
        <v>30000</v>
      </c>
    </row>
    <row r="3137" spans="1:16" ht="22.5" x14ac:dyDescent="0.2">
      <c r="A3137" s="1179" t="s">
        <v>11296</v>
      </c>
      <c r="B3137" s="1149" t="s">
        <v>13070</v>
      </c>
      <c r="C3137" s="1149" t="s">
        <v>65</v>
      </c>
      <c r="D3137" s="1150" t="s">
        <v>11297</v>
      </c>
      <c r="E3137" s="1164">
        <v>4500</v>
      </c>
      <c r="F3137" s="1151">
        <v>20688808</v>
      </c>
      <c r="G3137" s="759" t="s">
        <v>11398</v>
      </c>
      <c r="H3137" s="1021"/>
      <c r="I3137" s="1021"/>
      <c r="J3137" s="1150"/>
      <c r="K3137" s="1152">
        <v>1</v>
      </c>
      <c r="L3137" s="1151">
        <v>1</v>
      </c>
      <c r="M3137" s="1164">
        <v>4350</v>
      </c>
      <c r="N3137" s="1151">
        <v>2</v>
      </c>
      <c r="O3137" s="1152">
        <v>6</v>
      </c>
      <c r="P3137" s="1180">
        <v>27000</v>
      </c>
    </row>
    <row r="3138" spans="1:16" x14ac:dyDescent="0.2">
      <c r="A3138" s="1179" t="s">
        <v>11296</v>
      </c>
      <c r="B3138" s="1149" t="s">
        <v>13070</v>
      </c>
      <c r="C3138" s="1149" t="s">
        <v>65</v>
      </c>
      <c r="D3138" s="1150" t="s">
        <v>11399</v>
      </c>
      <c r="E3138" s="1164">
        <v>7000</v>
      </c>
      <c r="F3138" s="1151">
        <v>20052715</v>
      </c>
      <c r="G3138" s="759" t="s">
        <v>11400</v>
      </c>
      <c r="H3138" s="1021"/>
      <c r="I3138" s="1021"/>
      <c r="J3138" s="1150"/>
      <c r="K3138" s="1152">
        <v>1</v>
      </c>
      <c r="L3138" s="1151">
        <v>1</v>
      </c>
      <c r="M3138" s="1164">
        <v>6533.33</v>
      </c>
      <c r="N3138" s="1151">
        <v>2</v>
      </c>
      <c r="O3138" s="1152">
        <v>6</v>
      </c>
      <c r="P3138" s="1180">
        <v>42000</v>
      </c>
    </row>
    <row r="3139" spans="1:16" x14ac:dyDescent="0.2">
      <c r="A3139" s="1179" t="s">
        <v>11296</v>
      </c>
      <c r="B3139" s="1149" t="s">
        <v>13070</v>
      </c>
      <c r="C3139" s="1149" t="s">
        <v>65</v>
      </c>
      <c r="D3139" s="1150" t="s">
        <v>11401</v>
      </c>
      <c r="E3139" s="1164">
        <v>9000</v>
      </c>
      <c r="F3139" s="1151">
        <v>41529274</v>
      </c>
      <c r="G3139" s="759" t="s">
        <v>11402</v>
      </c>
      <c r="H3139" s="1021"/>
      <c r="I3139" s="1021"/>
      <c r="J3139" s="1150"/>
      <c r="K3139" s="1152">
        <v>1</v>
      </c>
      <c r="L3139" s="1151">
        <v>1</v>
      </c>
      <c r="M3139" s="1164">
        <v>8700</v>
      </c>
      <c r="N3139" s="1151">
        <v>2</v>
      </c>
      <c r="O3139" s="1152">
        <v>4</v>
      </c>
      <c r="P3139" s="1180">
        <v>36000</v>
      </c>
    </row>
    <row r="3140" spans="1:16" x14ac:dyDescent="0.2">
      <c r="A3140" s="1179" t="s">
        <v>11296</v>
      </c>
      <c r="B3140" s="1149" t="s">
        <v>13070</v>
      </c>
      <c r="C3140" s="1149" t="s">
        <v>65</v>
      </c>
      <c r="D3140" s="1150" t="s">
        <v>11403</v>
      </c>
      <c r="E3140" s="1164">
        <v>11000</v>
      </c>
      <c r="F3140" s="1151">
        <v>23983327</v>
      </c>
      <c r="G3140" s="759" t="s">
        <v>10810</v>
      </c>
      <c r="H3140" s="1021"/>
      <c r="I3140" s="1021"/>
      <c r="J3140" s="1150"/>
      <c r="K3140" s="1152" t="s">
        <v>1445</v>
      </c>
      <c r="L3140" s="1151">
        <v>0</v>
      </c>
      <c r="M3140" s="1164">
        <v>0</v>
      </c>
      <c r="N3140" s="1151">
        <v>2</v>
      </c>
      <c r="O3140" s="1152">
        <v>4</v>
      </c>
      <c r="P3140" s="1180">
        <v>44000</v>
      </c>
    </row>
    <row r="3141" spans="1:16" x14ac:dyDescent="0.2">
      <c r="A3141" s="1179" t="s">
        <v>11296</v>
      </c>
      <c r="B3141" s="1149" t="s">
        <v>13070</v>
      </c>
      <c r="C3141" s="1149" t="s">
        <v>65</v>
      </c>
      <c r="D3141" s="1150" t="s">
        <v>11404</v>
      </c>
      <c r="E3141" s="1164">
        <v>11000</v>
      </c>
      <c r="F3141" s="1151">
        <v>18100766</v>
      </c>
      <c r="G3141" s="759" t="s">
        <v>10732</v>
      </c>
      <c r="H3141" s="1021"/>
      <c r="I3141" s="1021"/>
      <c r="J3141" s="1150"/>
      <c r="K3141" s="1152" t="s">
        <v>1445</v>
      </c>
      <c r="L3141" s="1151">
        <v>0</v>
      </c>
      <c r="M3141" s="1164">
        <v>0</v>
      </c>
      <c r="N3141" s="1151">
        <v>2</v>
      </c>
      <c r="O3141" s="1152">
        <v>4</v>
      </c>
      <c r="P3141" s="1180">
        <v>44000</v>
      </c>
    </row>
    <row r="3142" spans="1:16" x14ac:dyDescent="0.2">
      <c r="A3142" s="1179" t="s">
        <v>11296</v>
      </c>
      <c r="B3142" s="1149" t="s">
        <v>13070</v>
      </c>
      <c r="C3142" s="1149" t="s">
        <v>65</v>
      </c>
      <c r="D3142" s="1150" t="s">
        <v>11405</v>
      </c>
      <c r="E3142" s="1164">
        <v>11000</v>
      </c>
      <c r="F3142" s="1151">
        <v>23983063</v>
      </c>
      <c r="G3142" s="759" t="s">
        <v>11406</v>
      </c>
      <c r="H3142" s="1021"/>
      <c r="I3142" s="1021"/>
      <c r="J3142" s="1150"/>
      <c r="K3142" s="1152" t="s">
        <v>1445</v>
      </c>
      <c r="L3142" s="1151">
        <v>0</v>
      </c>
      <c r="M3142" s="1164">
        <v>0</v>
      </c>
      <c r="N3142" s="1151">
        <v>2</v>
      </c>
      <c r="O3142" s="1152">
        <v>4</v>
      </c>
      <c r="P3142" s="1180">
        <v>44000</v>
      </c>
    </row>
    <row r="3143" spans="1:16" x14ac:dyDescent="0.2">
      <c r="A3143" s="1179" t="s">
        <v>11296</v>
      </c>
      <c r="B3143" s="1149" t="s">
        <v>13070</v>
      </c>
      <c r="C3143" s="1149" t="s">
        <v>65</v>
      </c>
      <c r="D3143" s="1150" t="s">
        <v>11401</v>
      </c>
      <c r="E3143" s="1164">
        <v>9000</v>
      </c>
      <c r="F3143" s="1151">
        <v>10217708</v>
      </c>
      <c r="G3143" s="759" t="s">
        <v>11407</v>
      </c>
      <c r="H3143" s="1021"/>
      <c r="I3143" s="1021"/>
      <c r="J3143" s="1150"/>
      <c r="K3143" s="1152" t="s">
        <v>1445</v>
      </c>
      <c r="L3143" s="1151">
        <v>0</v>
      </c>
      <c r="M3143" s="1164">
        <v>0</v>
      </c>
      <c r="N3143" s="1151">
        <v>2</v>
      </c>
      <c r="O3143" s="1152">
        <v>2</v>
      </c>
      <c r="P3143" s="1180">
        <v>17100</v>
      </c>
    </row>
    <row r="3144" spans="1:16" ht="12" thickBot="1" x14ac:dyDescent="0.25">
      <c r="A3144" s="1181" t="s">
        <v>11296</v>
      </c>
      <c r="B3144" s="1182" t="s">
        <v>13070</v>
      </c>
      <c r="C3144" s="1182" t="s">
        <v>65</v>
      </c>
      <c r="D3144" s="1183" t="s">
        <v>11380</v>
      </c>
      <c r="E3144" s="1184">
        <v>4500</v>
      </c>
      <c r="F3144" s="1185">
        <v>47411277</v>
      </c>
      <c r="G3144" s="852" t="s">
        <v>11408</v>
      </c>
      <c r="H3144" s="1186"/>
      <c r="I3144" s="1186"/>
      <c r="J3144" s="1183"/>
      <c r="K3144" s="1187" t="s">
        <v>1445</v>
      </c>
      <c r="L3144" s="1185">
        <v>0</v>
      </c>
      <c r="M3144" s="1184">
        <v>0</v>
      </c>
      <c r="N3144" s="1185">
        <v>2</v>
      </c>
      <c r="O3144" s="1187">
        <v>2</v>
      </c>
      <c r="P3144" s="1188">
        <v>6600</v>
      </c>
    </row>
    <row r="3145" spans="1:16" ht="27.6" customHeight="1" thickTop="1" thickBot="1" x14ac:dyDescent="0.25">
      <c r="A3145" s="2035" t="s">
        <v>570</v>
      </c>
      <c r="B3145" s="2035"/>
      <c r="C3145" s="2035"/>
      <c r="D3145" s="2035"/>
      <c r="E3145" s="2035"/>
      <c r="F3145" s="2035"/>
      <c r="G3145" s="2035"/>
      <c r="H3145" s="2035"/>
      <c r="I3145" s="2035"/>
      <c r="J3145" s="2035"/>
      <c r="K3145" s="2035"/>
      <c r="L3145" s="2035"/>
      <c r="M3145" s="2035"/>
      <c r="N3145" s="2035"/>
      <c r="O3145" s="2035"/>
      <c r="P3145" s="2035"/>
    </row>
    <row r="3146" spans="1:16" ht="23.25" thickTop="1" x14ac:dyDescent="0.2">
      <c r="A3146" s="1170" t="s">
        <v>3989</v>
      </c>
      <c r="B3146" s="1171" t="s">
        <v>13070</v>
      </c>
      <c r="C3146" s="1171" t="s">
        <v>65</v>
      </c>
      <c r="D3146" s="1172" t="s">
        <v>11409</v>
      </c>
      <c r="E3146" s="1708" t="s">
        <v>11410</v>
      </c>
      <c r="F3146" s="1174">
        <v>28302905</v>
      </c>
      <c r="G3146" s="1175" t="s">
        <v>11411</v>
      </c>
      <c r="H3146" s="1176" t="s">
        <v>8179</v>
      </c>
      <c r="I3146" s="1176" t="s">
        <v>4309</v>
      </c>
      <c r="J3146" s="1172" t="s">
        <v>11412</v>
      </c>
      <c r="K3146" s="1177">
        <v>2</v>
      </c>
      <c r="L3146" s="1174">
        <v>9</v>
      </c>
      <c r="M3146" s="1173">
        <v>94500</v>
      </c>
      <c r="N3146" s="1174">
        <v>1</v>
      </c>
      <c r="O3146" s="1177">
        <v>6</v>
      </c>
      <c r="P3146" s="1178">
        <v>63000</v>
      </c>
    </row>
    <row r="3147" spans="1:16" ht="33.75" x14ac:dyDescent="0.2">
      <c r="A3147" s="1179" t="s">
        <v>3989</v>
      </c>
      <c r="B3147" s="1149" t="s">
        <v>13070</v>
      </c>
      <c r="C3147" s="1149" t="s">
        <v>65</v>
      </c>
      <c r="D3147" s="1150" t="s">
        <v>11413</v>
      </c>
      <c r="E3147" s="1709" t="s">
        <v>11414</v>
      </c>
      <c r="F3147" s="1151">
        <v>48319119</v>
      </c>
      <c r="G3147" s="759" t="s">
        <v>11415</v>
      </c>
      <c r="H3147" s="1021" t="s">
        <v>11416</v>
      </c>
      <c r="I3147" s="1021" t="s">
        <v>4274</v>
      </c>
      <c r="J3147" s="1150" t="s">
        <v>11412</v>
      </c>
      <c r="K3147" s="1152">
        <v>2</v>
      </c>
      <c r="L3147" s="1151">
        <v>12</v>
      </c>
      <c r="M3147" s="1164">
        <v>72545.42</v>
      </c>
      <c r="N3147" s="1151">
        <v>1</v>
      </c>
      <c r="O3147" s="1152">
        <v>6</v>
      </c>
      <c r="P3147" s="1180">
        <v>36000</v>
      </c>
    </row>
    <row r="3148" spans="1:16" ht="22.5" x14ac:dyDescent="0.2">
      <c r="A3148" s="1179" t="s">
        <v>3989</v>
      </c>
      <c r="B3148" s="1149" t="s">
        <v>13070</v>
      </c>
      <c r="C3148" s="1149" t="s">
        <v>65</v>
      </c>
      <c r="D3148" s="1150" t="s">
        <v>11417</v>
      </c>
      <c r="E3148" s="1709" t="s">
        <v>11418</v>
      </c>
      <c r="F3148" s="1151">
        <v>10254865</v>
      </c>
      <c r="G3148" s="759" t="s">
        <v>11419</v>
      </c>
      <c r="H3148" s="1021" t="s">
        <v>8138</v>
      </c>
      <c r="I3148" s="1021" t="s">
        <v>4274</v>
      </c>
      <c r="J3148" s="1150" t="s">
        <v>11412</v>
      </c>
      <c r="K3148" s="1152">
        <v>2</v>
      </c>
      <c r="L3148" s="1151">
        <v>12</v>
      </c>
      <c r="M3148" s="1164">
        <v>66590.44</v>
      </c>
      <c r="N3148" s="1151">
        <v>1</v>
      </c>
      <c r="O3148" s="1152">
        <v>6</v>
      </c>
      <c r="P3148" s="1180">
        <v>33000</v>
      </c>
    </row>
    <row r="3149" spans="1:16" x14ac:dyDescent="0.2">
      <c r="A3149" s="1179" t="s">
        <v>3989</v>
      </c>
      <c r="B3149" s="1149" t="s">
        <v>13070</v>
      </c>
      <c r="C3149" s="1149" t="s">
        <v>65</v>
      </c>
      <c r="D3149" s="1150" t="s">
        <v>11420</v>
      </c>
      <c r="E3149" s="1709" t="s">
        <v>11421</v>
      </c>
      <c r="F3149" s="1151">
        <v>70045548</v>
      </c>
      <c r="G3149" s="759" t="s">
        <v>11422</v>
      </c>
      <c r="H3149" s="1021" t="s">
        <v>7849</v>
      </c>
      <c r="I3149" s="1021" t="s">
        <v>4309</v>
      </c>
      <c r="J3149" s="1150" t="s">
        <v>11412</v>
      </c>
      <c r="K3149" s="1152">
        <v>2</v>
      </c>
      <c r="L3149" s="1151">
        <v>12</v>
      </c>
      <c r="M3149" s="1164">
        <v>120563.19</v>
      </c>
      <c r="N3149" s="1151">
        <v>1</v>
      </c>
      <c r="O3149" s="1152">
        <v>6</v>
      </c>
      <c r="P3149" s="1180">
        <v>60000</v>
      </c>
    </row>
    <row r="3150" spans="1:16" ht="22.5" x14ac:dyDescent="0.2">
      <c r="A3150" s="1179" t="s">
        <v>3989</v>
      </c>
      <c r="B3150" s="1149" t="s">
        <v>13070</v>
      </c>
      <c r="C3150" s="1149" t="s">
        <v>65</v>
      </c>
      <c r="D3150" s="1150" t="s">
        <v>11423</v>
      </c>
      <c r="E3150" s="1709" t="s">
        <v>11424</v>
      </c>
      <c r="F3150" s="1151">
        <v>42365824</v>
      </c>
      <c r="G3150" s="759" t="s">
        <v>11425</v>
      </c>
      <c r="H3150" s="1021" t="s">
        <v>11426</v>
      </c>
      <c r="I3150" s="1021" t="s">
        <v>4274</v>
      </c>
      <c r="J3150" s="1150" t="s">
        <v>11412</v>
      </c>
      <c r="K3150" s="1152">
        <v>2</v>
      </c>
      <c r="L3150" s="1151">
        <v>12</v>
      </c>
      <c r="M3150" s="1164">
        <v>90554.69</v>
      </c>
      <c r="N3150" s="1151">
        <v>1</v>
      </c>
      <c r="O3150" s="1152">
        <v>6</v>
      </c>
      <c r="P3150" s="1180">
        <v>45000</v>
      </c>
    </row>
    <row r="3151" spans="1:16" x14ac:dyDescent="0.2">
      <c r="A3151" s="1179" t="s">
        <v>3989</v>
      </c>
      <c r="B3151" s="1149" t="s">
        <v>13070</v>
      </c>
      <c r="C3151" s="1149" t="s">
        <v>65</v>
      </c>
      <c r="D3151" s="1150" t="s">
        <v>11427</v>
      </c>
      <c r="E3151" s="1709" t="s">
        <v>11414</v>
      </c>
      <c r="F3151" s="1151">
        <v>17866550</v>
      </c>
      <c r="G3151" s="759" t="s">
        <v>11428</v>
      </c>
      <c r="H3151" s="1021" t="s">
        <v>4349</v>
      </c>
      <c r="I3151" s="1021" t="s">
        <v>4274</v>
      </c>
      <c r="J3151" s="1150" t="s">
        <v>11412</v>
      </c>
      <c r="K3151" s="1152">
        <v>2</v>
      </c>
      <c r="L3151" s="1151">
        <v>12</v>
      </c>
      <c r="M3151" s="1164">
        <v>70586.05</v>
      </c>
      <c r="N3151" s="1151">
        <v>0</v>
      </c>
      <c r="O3151" s="1152">
        <v>0</v>
      </c>
      <c r="P3151" s="1180">
        <v>0</v>
      </c>
    </row>
    <row r="3152" spans="1:16" ht="22.5" x14ac:dyDescent="0.2">
      <c r="A3152" s="1179" t="s">
        <v>3989</v>
      </c>
      <c r="B3152" s="1149" t="s">
        <v>13070</v>
      </c>
      <c r="C3152" s="1149" t="s">
        <v>65</v>
      </c>
      <c r="D3152" s="1150" t="s">
        <v>11429</v>
      </c>
      <c r="E3152" s="1709" t="s">
        <v>11414</v>
      </c>
      <c r="F3152" s="1151">
        <v>10738572</v>
      </c>
      <c r="G3152" s="759" t="s">
        <v>11430</v>
      </c>
      <c r="H3152" s="1021" t="s">
        <v>11431</v>
      </c>
      <c r="I3152" s="1021" t="s">
        <v>4274</v>
      </c>
      <c r="J3152" s="1150" t="s">
        <v>11412</v>
      </c>
      <c r="K3152" s="1152">
        <v>2</v>
      </c>
      <c r="L3152" s="1151">
        <v>12</v>
      </c>
      <c r="M3152" s="1164">
        <v>72562.509999999995</v>
      </c>
      <c r="N3152" s="1151">
        <v>1</v>
      </c>
      <c r="O3152" s="1152">
        <v>6</v>
      </c>
      <c r="P3152" s="1180">
        <v>36000</v>
      </c>
    </row>
    <row r="3153" spans="1:16" x14ac:dyDescent="0.2">
      <c r="A3153" s="1179" t="s">
        <v>3989</v>
      </c>
      <c r="B3153" s="1149" t="s">
        <v>13070</v>
      </c>
      <c r="C3153" s="1149" t="s">
        <v>65</v>
      </c>
      <c r="D3153" s="1150" t="s">
        <v>11432</v>
      </c>
      <c r="E3153" s="1709" t="s">
        <v>11414</v>
      </c>
      <c r="F3153" s="1151">
        <v>70785037</v>
      </c>
      <c r="G3153" s="759" t="s">
        <v>11433</v>
      </c>
      <c r="H3153" s="1021" t="s">
        <v>4243</v>
      </c>
      <c r="I3153" s="1021" t="s">
        <v>4274</v>
      </c>
      <c r="J3153" s="1150" t="s">
        <v>11412</v>
      </c>
      <c r="K3153" s="1152">
        <v>1</v>
      </c>
      <c r="L3153" s="1151">
        <v>3</v>
      </c>
      <c r="M3153" s="1164">
        <v>7888.01</v>
      </c>
      <c r="N3153" s="1151">
        <v>0</v>
      </c>
      <c r="O3153" s="1152">
        <v>0</v>
      </c>
      <c r="P3153" s="1180">
        <v>0</v>
      </c>
    </row>
    <row r="3154" spans="1:16" x14ac:dyDescent="0.2">
      <c r="A3154" s="1179" t="s">
        <v>3989</v>
      </c>
      <c r="B3154" s="1149" t="s">
        <v>13070</v>
      </c>
      <c r="C3154" s="1149" t="s">
        <v>65</v>
      </c>
      <c r="D3154" s="1150" t="s">
        <v>11434</v>
      </c>
      <c r="E3154" s="1709" t="s">
        <v>11424</v>
      </c>
      <c r="F3154" s="1151">
        <v>41563375</v>
      </c>
      <c r="G3154" s="759" t="s">
        <v>11435</v>
      </c>
      <c r="H3154" s="1021" t="s">
        <v>4211</v>
      </c>
      <c r="I3154" s="1021" t="s">
        <v>4274</v>
      </c>
      <c r="J3154" s="1150" t="s">
        <v>11412</v>
      </c>
      <c r="K3154" s="1152">
        <v>2</v>
      </c>
      <c r="L3154" s="1151">
        <v>12</v>
      </c>
      <c r="M3154" s="1164">
        <v>90557.81</v>
      </c>
      <c r="N3154" s="1151">
        <v>1</v>
      </c>
      <c r="O3154" s="1152">
        <v>6</v>
      </c>
      <c r="P3154" s="1180">
        <v>45000</v>
      </c>
    </row>
    <row r="3155" spans="1:16" ht="22.5" x14ac:dyDescent="0.2">
      <c r="A3155" s="1179" t="s">
        <v>3989</v>
      </c>
      <c r="B3155" s="1149" t="s">
        <v>13070</v>
      </c>
      <c r="C3155" s="1149" t="s">
        <v>65</v>
      </c>
      <c r="D3155" s="1150" t="s">
        <v>11436</v>
      </c>
      <c r="E3155" s="1709" t="s">
        <v>11424</v>
      </c>
      <c r="F3155" s="1151">
        <v>43761098</v>
      </c>
      <c r="G3155" s="759" t="s">
        <v>11437</v>
      </c>
      <c r="H3155" s="1021" t="s">
        <v>4623</v>
      </c>
      <c r="I3155" s="1021" t="s">
        <v>4309</v>
      </c>
      <c r="J3155" s="1150" t="s">
        <v>11412</v>
      </c>
      <c r="K3155" s="1152">
        <v>3</v>
      </c>
      <c r="L3155" s="1151">
        <v>11</v>
      </c>
      <c r="M3155" s="1164">
        <v>51231.77</v>
      </c>
      <c r="N3155" s="1151">
        <v>1</v>
      </c>
      <c r="O3155" s="1152">
        <v>5</v>
      </c>
      <c r="P3155" s="1180">
        <v>35000</v>
      </c>
    </row>
    <row r="3156" spans="1:16" ht="22.5" x14ac:dyDescent="0.2">
      <c r="A3156" s="1179" t="s">
        <v>3989</v>
      </c>
      <c r="B3156" s="1149" t="s">
        <v>13070</v>
      </c>
      <c r="C3156" s="1149" t="s">
        <v>65</v>
      </c>
      <c r="D3156" s="1150" t="s">
        <v>11438</v>
      </c>
      <c r="E3156" s="1709" t="s">
        <v>11424</v>
      </c>
      <c r="F3156" s="1151">
        <v>70446279</v>
      </c>
      <c r="G3156" s="759" t="s">
        <v>11439</v>
      </c>
      <c r="H3156" s="1021" t="s">
        <v>11440</v>
      </c>
      <c r="I3156" s="1021" t="s">
        <v>4274</v>
      </c>
      <c r="J3156" s="1150" t="s">
        <v>11412</v>
      </c>
      <c r="K3156" s="1152">
        <v>2</v>
      </c>
      <c r="L3156" s="1151">
        <v>12</v>
      </c>
      <c r="M3156" s="1164">
        <v>90149.48</v>
      </c>
      <c r="N3156" s="1151">
        <v>1</v>
      </c>
      <c r="O3156" s="1152">
        <v>6</v>
      </c>
      <c r="P3156" s="1180">
        <v>45000</v>
      </c>
    </row>
    <row r="3157" spans="1:16" x14ac:dyDescent="0.2">
      <c r="A3157" s="1179" t="s">
        <v>3989</v>
      </c>
      <c r="B3157" s="1149" t="s">
        <v>13070</v>
      </c>
      <c r="C3157" s="1149" t="s">
        <v>65</v>
      </c>
      <c r="D3157" s="1150" t="s">
        <v>11441</v>
      </c>
      <c r="E3157" s="1709" t="s">
        <v>11414</v>
      </c>
      <c r="F3157" s="1151">
        <v>8819606</v>
      </c>
      <c r="G3157" s="759" t="s">
        <v>11442</v>
      </c>
      <c r="H3157" s="1021" t="s">
        <v>8179</v>
      </c>
      <c r="I3157" s="1021" t="s">
        <v>4274</v>
      </c>
      <c r="J3157" s="1150" t="s">
        <v>11412</v>
      </c>
      <c r="K3157" s="1152">
        <v>4</v>
      </c>
      <c r="L3157" s="1151">
        <v>9</v>
      </c>
      <c r="M3157" s="1164">
        <v>57607.19</v>
      </c>
      <c r="N3157" s="1151">
        <v>0</v>
      </c>
      <c r="O3157" s="1152">
        <v>0</v>
      </c>
      <c r="P3157" s="1180">
        <v>0</v>
      </c>
    </row>
    <row r="3158" spans="1:16" x14ac:dyDescent="0.2">
      <c r="A3158" s="1179" t="s">
        <v>3989</v>
      </c>
      <c r="B3158" s="1149" t="s">
        <v>13070</v>
      </c>
      <c r="C3158" s="1149" t="s">
        <v>65</v>
      </c>
      <c r="D3158" s="1150" t="s">
        <v>11417</v>
      </c>
      <c r="E3158" s="1709" t="s">
        <v>11443</v>
      </c>
      <c r="F3158" s="1151">
        <v>18111512</v>
      </c>
      <c r="G3158" s="759" t="s">
        <v>11444</v>
      </c>
      <c r="H3158" s="1021" t="s">
        <v>4314</v>
      </c>
      <c r="I3158" s="1021" t="s">
        <v>4274</v>
      </c>
      <c r="J3158" s="1150" t="s">
        <v>11412</v>
      </c>
      <c r="K3158" s="1152">
        <v>2</v>
      </c>
      <c r="L3158" s="1151">
        <v>12</v>
      </c>
      <c r="M3158" s="1164">
        <v>60600</v>
      </c>
      <c r="N3158" s="1151">
        <v>1</v>
      </c>
      <c r="O3158" s="1152">
        <v>6</v>
      </c>
      <c r="P3158" s="1180">
        <v>30000</v>
      </c>
    </row>
    <row r="3159" spans="1:16" x14ac:dyDescent="0.2">
      <c r="A3159" s="1179" t="s">
        <v>3989</v>
      </c>
      <c r="B3159" s="1149" t="s">
        <v>13070</v>
      </c>
      <c r="C3159" s="1149" t="s">
        <v>65</v>
      </c>
      <c r="D3159" s="1150" t="s">
        <v>11306</v>
      </c>
      <c r="E3159" s="1709" t="s">
        <v>11445</v>
      </c>
      <c r="F3159" s="1151">
        <v>6545362</v>
      </c>
      <c r="G3159" s="759" t="s">
        <v>11446</v>
      </c>
      <c r="H3159" s="1021" t="s">
        <v>4211</v>
      </c>
      <c r="I3159" s="1021" t="s">
        <v>4309</v>
      </c>
      <c r="J3159" s="1150" t="s">
        <v>11412</v>
      </c>
      <c r="K3159" s="1152">
        <v>2</v>
      </c>
      <c r="L3159" s="1151">
        <v>12</v>
      </c>
      <c r="M3159" s="1164">
        <v>84599.03</v>
      </c>
      <c r="N3159" s="1151">
        <v>1</v>
      </c>
      <c r="O3159" s="1152">
        <v>6</v>
      </c>
      <c r="P3159" s="1180">
        <v>42000</v>
      </c>
    </row>
    <row r="3160" spans="1:16" x14ac:dyDescent="0.2">
      <c r="A3160" s="1179" t="s">
        <v>3989</v>
      </c>
      <c r="B3160" s="1149" t="s">
        <v>13070</v>
      </c>
      <c r="C3160" s="1149" t="s">
        <v>65</v>
      </c>
      <c r="D3160" s="1150" t="s">
        <v>11447</v>
      </c>
      <c r="E3160" s="1709" t="s">
        <v>11448</v>
      </c>
      <c r="F3160" s="1151">
        <v>42292256</v>
      </c>
      <c r="G3160" s="759" t="s">
        <v>11449</v>
      </c>
      <c r="H3160" s="1021" t="s">
        <v>8179</v>
      </c>
      <c r="I3160" s="1021" t="s">
        <v>4274</v>
      </c>
      <c r="J3160" s="1150" t="s">
        <v>11412</v>
      </c>
      <c r="K3160" s="1152">
        <v>2</v>
      </c>
      <c r="L3160" s="1151">
        <v>12</v>
      </c>
      <c r="M3160" s="1164">
        <v>102954.5</v>
      </c>
      <c r="N3160" s="1151">
        <v>1</v>
      </c>
      <c r="O3160" s="1152">
        <v>6</v>
      </c>
      <c r="P3160" s="1180">
        <v>54015.31</v>
      </c>
    </row>
    <row r="3161" spans="1:16" x14ac:dyDescent="0.2">
      <c r="A3161" s="1179" t="s">
        <v>3989</v>
      </c>
      <c r="B3161" s="1149" t="s">
        <v>13070</v>
      </c>
      <c r="C3161" s="1149" t="s">
        <v>11450</v>
      </c>
      <c r="D3161" s="1150" t="s">
        <v>11451</v>
      </c>
      <c r="E3161" s="1709" t="s">
        <v>11424</v>
      </c>
      <c r="F3161" s="1151">
        <v>6779415</v>
      </c>
      <c r="G3161" s="759" t="s">
        <v>11452</v>
      </c>
      <c r="H3161" s="1021" t="s">
        <v>8179</v>
      </c>
      <c r="I3161" s="1021" t="s">
        <v>4274</v>
      </c>
      <c r="J3161" s="1150" t="s">
        <v>11412</v>
      </c>
      <c r="K3161" s="1152">
        <v>2</v>
      </c>
      <c r="L3161" s="1151">
        <v>12</v>
      </c>
      <c r="M3161" s="1164">
        <v>89745.54</v>
      </c>
      <c r="N3161" s="1151">
        <v>1</v>
      </c>
      <c r="O3161" s="1152">
        <v>6</v>
      </c>
      <c r="P3161" s="1180">
        <v>45000</v>
      </c>
    </row>
    <row r="3162" spans="1:16" x14ac:dyDescent="0.2">
      <c r="A3162" s="1179" t="s">
        <v>3989</v>
      </c>
      <c r="B3162" s="1149" t="s">
        <v>13070</v>
      </c>
      <c r="C3162" s="1149" t="s">
        <v>65</v>
      </c>
      <c r="D3162" s="1150" t="s">
        <v>11453</v>
      </c>
      <c r="E3162" s="1709" t="s">
        <v>11448</v>
      </c>
      <c r="F3162" s="1151">
        <v>9350858</v>
      </c>
      <c r="G3162" s="759" t="s">
        <v>11454</v>
      </c>
      <c r="H3162" s="1021" t="s">
        <v>8179</v>
      </c>
      <c r="I3162" s="1021" t="s">
        <v>4274</v>
      </c>
      <c r="J3162" s="1150" t="s">
        <v>11412</v>
      </c>
      <c r="K3162" s="1152">
        <v>2</v>
      </c>
      <c r="L3162" s="1151">
        <v>12</v>
      </c>
      <c r="M3162" s="1164">
        <v>114278.05</v>
      </c>
      <c r="N3162" s="1151">
        <v>1</v>
      </c>
      <c r="O3162" s="1152">
        <v>6</v>
      </c>
      <c r="P3162" s="1180">
        <v>57000</v>
      </c>
    </row>
    <row r="3163" spans="1:16" x14ac:dyDescent="0.2">
      <c r="A3163" s="1179" t="s">
        <v>3989</v>
      </c>
      <c r="B3163" s="1149" t="s">
        <v>13070</v>
      </c>
      <c r="C3163" s="1149" t="s">
        <v>65</v>
      </c>
      <c r="D3163" s="1150" t="s">
        <v>4407</v>
      </c>
      <c r="E3163" s="1709" t="s">
        <v>11445</v>
      </c>
      <c r="F3163" s="1151">
        <v>46793160</v>
      </c>
      <c r="G3163" s="759" t="s">
        <v>11455</v>
      </c>
      <c r="H3163" s="1021" t="s">
        <v>4206</v>
      </c>
      <c r="I3163" s="1021" t="s">
        <v>4274</v>
      </c>
      <c r="J3163" s="1150" t="s">
        <v>11412</v>
      </c>
      <c r="K3163" s="1152">
        <v>2</v>
      </c>
      <c r="L3163" s="1151">
        <v>12</v>
      </c>
      <c r="M3163" s="1164">
        <v>84565</v>
      </c>
      <c r="N3163" s="1151">
        <v>1</v>
      </c>
      <c r="O3163" s="1152">
        <v>6</v>
      </c>
      <c r="P3163" s="1180">
        <v>42000</v>
      </c>
    </row>
    <row r="3164" spans="1:16" x14ac:dyDescent="0.2">
      <c r="A3164" s="1179" t="s">
        <v>3989</v>
      </c>
      <c r="B3164" s="1149" t="s">
        <v>13070</v>
      </c>
      <c r="C3164" s="1149" t="s">
        <v>65</v>
      </c>
      <c r="D3164" s="1150" t="s">
        <v>11456</v>
      </c>
      <c r="E3164" s="1709" t="s">
        <v>11424</v>
      </c>
      <c r="F3164" s="1151">
        <v>40006059</v>
      </c>
      <c r="G3164" s="759" t="s">
        <v>11457</v>
      </c>
      <c r="H3164" s="1021" t="s">
        <v>11458</v>
      </c>
      <c r="I3164" s="1021" t="s">
        <v>4274</v>
      </c>
      <c r="J3164" s="1150" t="s">
        <v>11412</v>
      </c>
      <c r="K3164" s="1152">
        <v>2</v>
      </c>
      <c r="L3164" s="1151">
        <v>12</v>
      </c>
      <c r="M3164" s="1164">
        <v>90294.28</v>
      </c>
      <c r="N3164" s="1151">
        <v>1</v>
      </c>
      <c r="O3164" s="1152">
        <v>6</v>
      </c>
      <c r="P3164" s="1180">
        <v>45000</v>
      </c>
    </row>
    <row r="3165" spans="1:16" x14ac:dyDescent="0.2">
      <c r="A3165" s="1179" t="s">
        <v>3989</v>
      </c>
      <c r="B3165" s="1149" t="s">
        <v>13070</v>
      </c>
      <c r="C3165" s="1149" t="s">
        <v>65</v>
      </c>
      <c r="D3165" s="1150" t="s">
        <v>4474</v>
      </c>
      <c r="E3165" s="1709" t="s">
        <v>11459</v>
      </c>
      <c r="F3165" s="1151">
        <v>9974280</v>
      </c>
      <c r="G3165" s="759" t="s">
        <v>11460</v>
      </c>
      <c r="H3165" s="1021" t="s">
        <v>11461</v>
      </c>
      <c r="I3165" s="1021"/>
      <c r="J3165" s="1150"/>
      <c r="K3165" s="1152">
        <v>2</v>
      </c>
      <c r="L3165" s="1151">
        <v>12</v>
      </c>
      <c r="M3165" s="1164">
        <v>30596.53</v>
      </c>
      <c r="N3165" s="1151">
        <v>1</v>
      </c>
      <c r="O3165" s="1152">
        <v>6</v>
      </c>
      <c r="P3165" s="1180">
        <v>14416.67</v>
      </c>
    </row>
    <row r="3166" spans="1:16" ht="22.5" x14ac:dyDescent="0.2">
      <c r="A3166" s="1179" t="s">
        <v>3989</v>
      </c>
      <c r="B3166" s="1149" t="s">
        <v>13070</v>
      </c>
      <c r="C3166" s="1149" t="s">
        <v>65</v>
      </c>
      <c r="D3166" s="1150" t="s">
        <v>11417</v>
      </c>
      <c r="E3166" s="1709" t="s">
        <v>11443</v>
      </c>
      <c r="F3166" s="1151">
        <v>25742652</v>
      </c>
      <c r="G3166" s="759" t="s">
        <v>11462</v>
      </c>
      <c r="H3166" s="1021" t="s">
        <v>11463</v>
      </c>
      <c r="I3166" s="1021" t="s">
        <v>4274</v>
      </c>
      <c r="J3166" s="1150" t="s">
        <v>11464</v>
      </c>
      <c r="K3166" s="1152">
        <v>2</v>
      </c>
      <c r="L3166" s="1151">
        <v>12</v>
      </c>
      <c r="M3166" s="1164">
        <v>60600</v>
      </c>
      <c r="N3166" s="1151">
        <v>1</v>
      </c>
      <c r="O3166" s="1152">
        <v>6</v>
      </c>
      <c r="P3166" s="1180">
        <v>30000</v>
      </c>
    </row>
    <row r="3167" spans="1:16" x14ac:dyDescent="0.2">
      <c r="A3167" s="1179" t="s">
        <v>3989</v>
      </c>
      <c r="B3167" s="1149" t="s">
        <v>13070</v>
      </c>
      <c r="C3167" s="1149" t="s">
        <v>65</v>
      </c>
      <c r="D3167" s="1150" t="s">
        <v>11465</v>
      </c>
      <c r="E3167" s="1709" t="s">
        <v>11466</v>
      </c>
      <c r="F3167" s="1151">
        <v>7254331</v>
      </c>
      <c r="G3167" s="759" t="s">
        <v>11467</v>
      </c>
      <c r="H3167" s="1021" t="s">
        <v>8179</v>
      </c>
      <c r="I3167" s="1021" t="s">
        <v>4274</v>
      </c>
      <c r="J3167" s="1150" t="s">
        <v>11412</v>
      </c>
      <c r="K3167" s="1152">
        <v>2</v>
      </c>
      <c r="L3167" s="1151">
        <v>12</v>
      </c>
      <c r="M3167" s="1164">
        <v>110973.17</v>
      </c>
      <c r="N3167" s="1151">
        <v>1</v>
      </c>
      <c r="O3167" s="1152">
        <v>6</v>
      </c>
      <c r="P3167" s="1180">
        <v>55200</v>
      </c>
    </row>
    <row r="3168" spans="1:16" ht="22.5" x14ac:dyDescent="0.2">
      <c r="A3168" s="1179" t="s">
        <v>3989</v>
      </c>
      <c r="B3168" s="1149" t="s">
        <v>13070</v>
      </c>
      <c r="C3168" s="1149" t="s">
        <v>65</v>
      </c>
      <c r="D3168" s="1150" t="s">
        <v>11468</v>
      </c>
      <c r="E3168" s="1709" t="s">
        <v>11410</v>
      </c>
      <c r="F3168" s="1151">
        <v>44481668</v>
      </c>
      <c r="G3168" s="759" t="s">
        <v>11469</v>
      </c>
      <c r="H3168" s="1021" t="s">
        <v>11470</v>
      </c>
      <c r="I3168" s="1021" t="s">
        <v>4274</v>
      </c>
      <c r="J3168" s="1150" t="s">
        <v>11412</v>
      </c>
      <c r="K3168" s="1152">
        <v>2</v>
      </c>
      <c r="L3168" s="1151">
        <v>12</v>
      </c>
      <c r="M3168" s="1164">
        <v>126562.07</v>
      </c>
      <c r="N3168" s="1151">
        <v>1</v>
      </c>
      <c r="O3168" s="1152">
        <v>6</v>
      </c>
      <c r="P3168" s="1180">
        <v>63000</v>
      </c>
    </row>
    <row r="3169" spans="1:16" x14ac:dyDescent="0.2">
      <c r="A3169" s="1179" t="s">
        <v>3989</v>
      </c>
      <c r="B3169" s="1149" t="s">
        <v>13070</v>
      </c>
      <c r="C3169" s="1149" t="s">
        <v>65</v>
      </c>
      <c r="D3169" s="1150" t="s">
        <v>11471</v>
      </c>
      <c r="E3169" s="1709" t="s">
        <v>11472</v>
      </c>
      <c r="F3169" s="1151">
        <v>70438841</v>
      </c>
      <c r="G3169" s="759" t="s">
        <v>11473</v>
      </c>
      <c r="H3169" s="1021" t="s">
        <v>8179</v>
      </c>
      <c r="I3169" s="1021" t="s">
        <v>4309</v>
      </c>
      <c r="J3169" s="1150" t="s">
        <v>11412</v>
      </c>
      <c r="K3169" s="1152">
        <v>2</v>
      </c>
      <c r="L3169" s="1151">
        <v>12</v>
      </c>
      <c r="M3169" s="1164">
        <v>96600</v>
      </c>
      <c r="N3169" s="1151">
        <v>1</v>
      </c>
      <c r="O3169" s="1152">
        <v>6</v>
      </c>
      <c r="P3169" s="1180">
        <v>48000</v>
      </c>
    </row>
    <row r="3170" spans="1:16" x14ac:dyDescent="0.2">
      <c r="A3170" s="1179" t="s">
        <v>3989</v>
      </c>
      <c r="B3170" s="1149" t="s">
        <v>13070</v>
      </c>
      <c r="C3170" s="1149" t="s">
        <v>65</v>
      </c>
      <c r="D3170" s="1150" t="s">
        <v>11474</v>
      </c>
      <c r="E3170" s="1709" t="s">
        <v>11424</v>
      </c>
      <c r="F3170" s="1151">
        <v>45823860</v>
      </c>
      <c r="G3170" s="759" t="s">
        <v>11475</v>
      </c>
      <c r="H3170" s="1021" t="s">
        <v>8179</v>
      </c>
      <c r="I3170" s="1021" t="s">
        <v>4274</v>
      </c>
      <c r="J3170" s="1150" t="s">
        <v>11412</v>
      </c>
      <c r="K3170" s="1152">
        <v>2</v>
      </c>
      <c r="L3170" s="1151">
        <v>12</v>
      </c>
      <c r="M3170" s="1164">
        <v>90600</v>
      </c>
      <c r="N3170" s="1151">
        <v>1</v>
      </c>
      <c r="O3170" s="1152">
        <v>6</v>
      </c>
      <c r="P3170" s="1180">
        <v>45000</v>
      </c>
    </row>
    <row r="3171" spans="1:16" ht="22.5" x14ac:dyDescent="0.2">
      <c r="A3171" s="1179" t="s">
        <v>3989</v>
      </c>
      <c r="B3171" s="1149" t="s">
        <v>13070</v>
      </c>
      <c r="C3171" s="1149" t="s">
        <v>65</v>
      </c>
      <c r="D3171" s="1150" t="s">
        <v>4253</v>
      </c>
      <c r="E3171" s="1709" t="s">
        <v>11476</v>
      </c>
      <c r="F3171" s="1151">
        <v>44784678</v>
      </c>
      <c r="G3171" s="759" t="s">
        <v>11477</v>
      </c>
      <c r="H3171" s="1021" t="s">
        <v>6023</v>
      </c>
      <c r="I3171" s="1021"/>
      <c r="J3171" s="1150"/>
      <c r="K3171" s="1152">
        <v>2</v>
      </c>
      <c r="L3171" s="1151">
        <v>12</v>
      </c>
      <c r="M3171" s="1164">
        <v>36236.31</v>
      </c>
      <c r="N3171" s="1151">
        <v>1</v>
      </c>
      <c r="O3171" s="1152">
        <v>6</v>
      </c>
      <c r="P3171" s="1180">
        <v>21000</v>
      </c>
    </row>
    <row r="3172" spans="1:16" x14ac:dyDescent="0.2">
      <c r="A3172" s="1179" t="s">
        <v>3989</v>
      </c>
      <c r="B3172" s="1149" t="s">
        <v>13070</v>
      </c>
      <c r="C3172" s="1149" t="s">
        <v>65</v>
      </c>
      <c r="D3172" s="1150" t="s">
        <v>11478</v>
      </c>
      <c r="E3172" s="1709" t="s">
        <v>11479</v>
      </c>
      <c r="F3172" s="1151">
        <v>70118618</v>
      </c>
      <c r="G3172" s="759" t="s">
        <v>11480</v>
      </c>
      <c r="H3172" s="1021" t="s">
        <v>4239</v>
      </c>
      <c r="I3172" s="1021" t="s">
        <v>4274</v>
      </c>
      <c r="J3172" s="1150" t="s">
        <v>11412</v>
      </c>
      <c r="K3172" s="1152">
        <v>2</v>
      </c>
      <c r="L3172" s="1151">
        <v>12</v>
      </c>
      <c r="M3172" s="1164">
        <v>102305.44</v>
      </c>
      <c r="N3172" s="1151">
        <v>1</v>
      </c>
      <c r="O3172" s="1152">
        <v>6</v>
      </c>
      <c r="P3172" s="1180">
        <v>52700</v>
      </c>
    </row>
    <row r="3173" spans="1:16" x14ac:dyDescent="0.2">
      <c r="A3173" s="1179" t="s">
        <v>3989</v>
      </c>
      <c r="B3173" s="1149" t="s">
        <v>13070</v>
      </c>
      <c r="C3173" s="1149" t="s">
        <v>65</v>
      </c>
      <c r="D3173" s="1150" t="s">
        <v>11481</v>
      </c>
      <c r="E3173" s="1709" t="s">
        <v>11479</v>
      </c>
      <c r="F3173" s="1151">
        <v>46677341</v>
      </c>
      <c r="G3173" s="759" t="s">
        <v>11482</v>
      </c>
      <c r="H3173" s="1021" t="s">
        <v>4309</v>
      </c>
      <c r="I3173" s="1021" t="s">
        <v>4274</v>
      </c>
      <c r="J3173" s="1150" t="s">
        <v>11412</v>
      </c>
      <c r="K3173" s="1152">
        <v>2</v>
      </c>
      <c r="L3173" s="1151">
        <v>12</v>
      </c>
      <c r="M3173" s="1164">
        <v>102327.89</v>
      </c>
      <c r="N3173" s="1151">
        <v>1</v>
      </c>
      <c r="O3173" s="1152">
        <v>6</v>
      </c>
      <c r="P3173" s="1180">
        <v>51000</v>
      </c>
    </row>
    <row r="3174" spans="1:16" ht="22.5" x14ac:dyDescent="0.2">
      <c r="A3174" s="1179" t="s">
        <v>3989</v>
      </c>
      <c r="B3174" s="1149" t="s">
        <v>13070</v>
      </c>
      <c r="C3174" s="1149" t="s">
        <v>65</v>
      </c>
      <c r="D3174" s="1150" t="s">
        <v>11483</v>
      </c>
      <c r="E3174" s="1709" t="s">
        <v>11414</v>
      </c>
      <c r="F3174" s="1151">
        <v>41141698</v>
      </c>
      <c r="G3174" s="759" t="s">
        <v>11484</v>
      </c>
      <c r="H3174" s="1021" t="s">
        <v>4623</v>
      </c>
      <c r="I3174" s="1021" t="s">
        <v>4274</v>
      </c>
      <c r="J3174" s="1150" t="s">
        <v>11412</v>
      </c>
      <c r="K3174" s="1152">
        <v>2</v>
      </c>
      <c r="L3174" s="1151">
        <v>12</v>
      </c>
      <c r="M3174" s="1164">
        <v>72424.17</v>
      </c>
      <c r="N3174" s="1151">
        <v>1</v>
      </c>
      <c r="O3174" s="1152">
        <v>6</v>
      </c>
      <c r="P3174" s="1180">
        <v>36000</v>
      </c>
    </row>
    <row r="3175" spans="1:16" ht="22.5" x14ac:dyDescent="0.2">
      <c r="A3175" s="1179" t="s">
        <v>3989</v>
      </c>
      <c r="B3175" s="1149" t="s">
        <v>13070</v>
      </c>
      <c r="C3175" s="1149" t="s">
        <v>65</v>
      </c>
      <c r="D3175" s="1150" t="s">
        <v>11485</v>
      </c>
      <c r="E3175" s="1709" t="s">
        <v>11448</v>
      </c>
      <c r="F3175" s="1151">
        <v>16178072</v>
      </c>
      <c r="G3175" s="759" t="s">
        <v>11486</v>
      </c>
      <c r="H3175" s="1021" t="s">
        <v>11487</v>
      </c>
      <c r="I3175" s="1021" t="s">
        <v>4274</v>
      </c>
      <c r="J3175" s="1150" t="s">
        <v>11412</v>
      </c>
      <c r="K3175" s="1152">
        <v>2</v>
      </c>
      <c r="L3175" s="1151">
        <v>12</v>
      </c>
      <c r="M3175" s="1164">
        <v>114575.59</v>
      </c>
      <c r="N3175" s="1151">
        <v>1</v>
      </c>
      <c r="O3175" s="1152">
        <v>6</v>
      </c>
      <c r="P3175" s="1180">
        <v>57000</v>
      </c>
    </row>
    <row r="3176" spans="1:16" x14ac:dyDescent="0.2">
      <c r="A3176" s="1179" t="s">
        <v>3989</v>
      </c>
      <c r="B3176" s="1149" t="s">
        <v>13070</v>
      </c>
      <c r="C3176" s="1149" t="s">
        <v>65</v>
      </c>
      <c r="D3176" s="1150" t="s">
        <v>11488</v>
      </c>
      <c r="E3176" s="1709" t="s">
        <v>11443</v>
      </c>
      <c r="F3176" s="1151">
        <v>40945196</v>
      </c>
      <c r="G3176" s="759" t="s">
        <v>11489</v>
      </c>
      <c r="H3176" s="1021" t="s">
        <v>4393</v>
      </c>
      <c r="I3176" s="1021" t="s">
        <v>4274</v>
      </c>
      <c r="J3176" s="1150" t="s">
        <v>11464</v>
      </c>
      <c r="K3176" s="1152">
        <v>2</v>
      </c>
      <c r="L3176" s="1151">
        <v>12</v>
      </c>
      <c r="M3176" s="1164">
        <v>60322.57</v>
      </c>
      <c r="N3176" s="1151">
        <v>1</v>
      </c>
      <c r="O3176" s="1152">
        <v>6</v>
      </c>
      <c r="P3176" s="1180">
        <v>30000</v>
      </c>
    </row>
    <row r="3177" spans="1:16" x14ac:dyDescent="0.2">
      <c r="A3177" s="1179" t="s">
        <v>3989</v>
      </c>
      <c r="B3177" s="1149" t="s">
        <v>13070</v>
      </c>
      <c r="C3177" s="1149" t="s">
        <v>65</v>
      </c>
      <c r="D3177" s="1150" t="s">
        <v>11490</v>
      </c>
      <c r="E3177" s="1709" t="s">
        <v>11472</v>
      </c>
      <c r="F3177" s="1151">
        <v>40121094</v>
      </c>
      <c r="G3177" s="759" t="s">
        <v>11491</v>
      </c>
      <c r="H3177" s="1021" t="s">
        <v>4525</v>
      </c>
      <c r="I3177" s="1021" t="s">
        <v>4274</v>
      </c>
      <c r="J3177" s="1150" t="s">
        <v>11412</v>
      </c>
      <c r="K3177" s="1152">
        <v>2</v>
      </c>
      <c r="L3177" s="1151">
        <v>12</v>
      </c>
      <c r="M3177" s="1164">
        <v>96525.55</v>
      </c>
      <c r="N3177" s="1151">
        <v>1</v>
      </c>
      <c r="O3177" s="1152">
        <v>6</v>
      </c>
      <c r="P3177" s="1180">
        <v>48000</v>
      </c>
    </row>
    <row r="3178" spans="1:16" x14ac:dyDescent="0.2">
      <c r="A3178" s="1179" t="s">
        <v>3989</v>
      </c>
      <c r="B3178" s="1149" t="s">
        <v>13070</v>
      </c>
      <c r="C3178" s="1149" t="s">
        <v>65</v>
      </c>
      <c r="D3178" s="1150" t="s">
        <v>11492</v>
      </c>
      <c r="E3178" s="1709" t="s">
        <v>11493</v>
      </c>
      <c r="F3178" s="1151">
        <v>45076505</v>
      </c>
      <c r="G3178" s="759" t="s">
        <v>11494</v>
      </c>
      <c r="H3178" s="1021" t="s">
        <v>8179</v>
      </c>
      <c r="I3178" s="1021" t="s">
        <v>4309</v>
      </c>
      <c r="J3178" s="1150" t="s">
        <v>11412</v>
      </c>
      <c r="K3178" s="1152">
        <v>2</v>
      </c>
      <c r="L3178" s="1151">
        <v>12</v>
      </c>
      <c r="M3178" s="1164">
        <v>138513.75</v>
      </c>
      <c r="N3178" s="1151">
        <v>1</v>
      </c>
      <c r="O3178" s="1152">
        <v>6</v>
      </c>
      <c r="P3178" s="1180">
        <v>69000</v>
      </c>
    </row>
    <row r="3179" spans="1:16" ht="22.5" x14ac:dyDescent="0.2">
      <c r="A3179" s="1179" t="s">
        <v>3989</v>
      </c>
      <c r="B3179" s="1149" t="s">
        <v>13070</v>
      </c>
      <c r="C3179" s="1149" t="s">
        <v>65</v>
      </c>
      <c r="D3179" s="1150" t="s">
        <v>4474</v>
      </c>
      <c r="E3179" s="1709" t="s">
        <v>11459</v>
      </c>
      <c r="F3179" s="1151">
        <v>45747190</v>
      </c>
      <c r="G3179" s="759" t="s">
        <v>11495</v>
      </c>
      <c r="H3179" s="1021" t="s">
        <v>11496</v>
      </c>
      <c r="I3179" s="1021"/>
      <c r="J3179" s="1150"/>
      <c r="K3179" s="1152">
        <v>2</v>
      </c>
      <c r="L3179" s="1151">
        <v>12</v>
      </c>
      <c r="M3179" s="1164">
        <v>30600</v>
      </c>
      <c r="N3179" s="1151">
        <v>1</v>
      </c>
      <c r="O3179" s="1152">
        <v>6</v>
      </c>
      <c r="P3179" s="1180">
        <v>15000</v>
      </c>
    </row>
    <row r="3180" spans="1:16" ht="22.5" x14ac:dyDescent="0.2">
      <c r="A3180" s="1179" t="s">
        <v>3989</v>
      </c>
      <c r="B3180" s="1149" t="s">
        <v>13070</v>
      </c>
      <c r="C3180" s="1149" t="s">
        <v>65</v>
      </c>
      <c r="D3180" s="1150" t="s">
        <v>11497</v>
      </c>
      <c r="E3180" s="1709" t="s">
        <v>11445</v>
      </c>
      <c r="F3180" s="1151">
        <v>42190768</v>
      </c>
      <c r="G3180" s="759" t="s">
        <v>11498</v>
      </c>
      <c r="H3180" s="1021" t="s">
        <v>4623</v>
      </c>
      <c r="I3180" s="1021" t="s">
        <v>4274</v>
      </c>
      <c r="J3180" s="1150" t="s">
        <v>11412</v>
      </c>
      <c r="K3180" s="1152">
        <v>2</v>
      </c>
      <c r="L3180" s="1151">
        <v>12</v>
      </c>
      <c r="M3180" s="1164">
        <v>84600</v>
      </c>
      <c r="N3180" s="1151">
        <v>1</v>
      </c>
      <c r="O3180" s="1152">
        <v>6</v>
      </c>
      <c r="P3180" s="1180">
        <v>42000</v>
      </c>
    </row>
    <row r="3181" spans="1:16" x14ac:dyDescent="0.2">
      <c r="A3181" s="1179" t="s">
        <v>3989</v>
      </c>
      <c r="B3181" s="1149" t="s">
        <v>13070</v>
      </c>
      <c r="C3181" s="1149" t="s">
        <v>65</v>
      </c>
      <c r="D3181" s="1150" t="s">
        <v>11499</v>
      </c>
      <c r="E3181" s="1709" t="s">
        <v>11445</v>
      </c>
      <c r="F3181" s="1151">
        <v>22999219</v>
      </c>
      <c r="G3181" s="759" t="s">
        <v>11500</v>
      </c>
      <c r="H3181" s="1021" t="s">
        <v>11426</v>
      </c>
      <c r="I3181" s="1021" t="s">
        <v>4274</v>
      </c>
      <c r="J3181" s="1150" t="s">
        <v>11412</v>
      </c>
      <c r="K3181" s="1152">
        <v>2</v>
      </c>
      <c r="L3181" s="1151">
        <v>12</v>
      </c>
      <c r="M3181" s="1164">
        <v>84511.039999999994</v>
      </c>
      <c r="N3181" s="1151">
        <v>1</v>
      </c>
      <c r="O3181" s="1152">
        <v>6</v>
      </c>
      <c r="P3181" s="1180">
        <v>42000</v>
      </c>
    </row>
    <row r="3182" spans="1:16" ht="22.5" x14ac:dyDescent="0.2">
      <c r="A3182" s="1179" t="s">
        <v>3989</v>
      </c>
      <c r="B3182" s="1149" t="s">
        <v>13070</v>
      </c>
      <c r="C3182" s="1149" t="s">
        <v>65</v>
      </c>
      <c r="D3182" s="1150" t="s">
        <v>11501</v>
      </c>
      <c r="E3182" s="1709" t="s">
        <v>11424</v>
      </c>
      <c r="F3182" s="1151">
        <v>41877766</v>
      </c>
      <c r="G3182" s="759" t="s">
        <v>11502</v>
      </c>
      <c r="H3182" s="1021" t="s">
        <v>4422</v>
      </c>
      <c r="I3182" s="1021" t="s">
        <v>4274</v>
      </c>
      <c r="J3182" s="1150" t="s">
        <v>11412</v>
      </c>
      <c r="K3182" s="1152">
        <v>5</v>
      </c>
      <c r="L3182" s="1151">
        <v>12</v>
      </c>
      <c r="M3182" s="1164">
        <v>90497.91</v>
      </c>
      <c r="N3182" s="1151">
        <v>1</v>
      </c>
      <c r="O3182" s="1152">
        <v>6</v>
      </c>
      <c r="P3182" s="1180">
        <v>45000</v>
      </c>
    </row>
    <row r="3183" spans="1:16" ht="22.5" x14ac:dyDescent="0.2">
      <c r="A3183" s="1179" t="s">
        <v>3989</v>
      </c>
      <c r="B3183" s="1149" t="s">
        <v>13070</v>
      </c>
      <c r="C3183" s="1149" t="s">
        <v>65</v>
      </c>
      <c r="D3183" s="1150" t="s">
        <v>11503</v>
      </c>
      <c r="E3183" s="1709" t="s">
        <v>11414</v>
      </c>
      <c r="F3183" s="1151">
        <v>8369063</v>
      </c>
      <c r="G3183" s="759" t="s">
        <v>11504</v>
      </c>
      <c r="H3183" s="1021" t="s">
        <v>8179</v>
      </c>
      <c r="I3183" s="1021" t="s">
        <v>4274</v>
      </c>
      <c r="J3183" s="1150" t="s">
        <v>11464</v>
      </c>
      <c r="K3183" s="1152">
        <v>2</v>
      </c>
      <c r="L3183" s="1151">
        <v>12</v>
      </c>
      <c r="M3183" s="1164">
        <v>72482.5</v>
      </c>
      <c r="N3183" s="1151">
        <v>1</v>
      </c>
      <c r="O3183" s="1152">
        <v>6</v>
      </c>
      <c r="P3183" s="1180">
        <v>36000</v>
      </c>
    </row>
    <row r="3184" spans="1:16" ht="22.5" x14ac:dyDescent="0.2">
      <c r="A3184" s="1179" t="s">
        <v>3989</v>
      </c>
      <c r="B3184" s="1149" t="s">
        <v>13070</v>
      </c>
      <c r="C3184" s="1149" t="s">
        <v>65</v>
      </c>
      <c r="D3184" s="1150" t="s">
        <v>11505</v>
      </c>
      <c r="E3184" s="1709" t="s">
        <v>11506</v>
      </c>
      <c r="F3184" s="1151">
        <v>7490839</v>
      </c>
      <c r="G3184" s="759" t="s">
        <v>11507</v>
      </c>
      <c r="H3184" s="1021" t="s">
        <v>11508</v>
      </c>
      <c r="I3184" s="1021" t="s">
        <v>4274</v>
      </c>
      <c r="J3184" s="1150" t="s">
        <v>11412</v>
      </c>
      <c r="K3184" s="1152">
        <v>2</v>
      </c>
      <c r="L3184" s="1151">
        <v>9</v>
      </c>
      <c r="M3184" s="1164">
        <v>89596.63</v>
      </c>
      <c r="N3184" s="1151">
        <v>0</v>
      </c>
      <c r="O3184" s="1152">
        <v>0</v>
      </c>
      <c r="P3184" s="1180"/>
    </row>
    <row r="3185" spans="1:16" x14ac:dyDescent="0.2">
      <c r="A3185" s="1179" t="s">
        <v>3989</v>
      </c>
      <c r="B3185" s="1149" t="s">
        <v>13070</v>
      </c>
      <c r="C3185" s="1149" t="s">
        <v>65</v>
      </c>
      <c r="D3185" s="1150" t="s">
        <v>11509</v>
      </c>
      <c r="E3185" s="1709" t="s">
        <v>11424</v>
      </c>
      <c r="F3185" s="1151">
        <v>72194631</v>
      </c>
      <c r="G3185" s="759" t="s">
        <v>11510</v>
      </c>
      <c r="H3185" s="1021" t="s">
        <v>8179</v>
      </c>
      <c r="I3185" s="1021" t="s">
        <v>4309</v>
      </c>
      <c r="J3185" s="1150" t="s">
        <v>11412</v>
      </c>
      <c r="K3185" s="1152">
        <v>2</v>
      </c>
      <c r="L3185" s="1151">
        <v>12</v>
      </c>
      <c r="M3185" s="1164">
        <v>90403.12</v>
      </c>
      <c r="N3185" s="1151">
        <v>1</v>
      </c>
      <c r="O3185" s="1152">
        <v>6</v>
      </c>
      <c r="P3185" s="1180">
        <v>45000</v>
      </c>
    </row>
    <row r="3186" spans="1:16" ht="22.5" x14ac:dyDescent="0.2">
      <c r="A3186" s="1179" t="s">
        <v>3989</v>
      </c>
      <c r="B3186" s="1149" t="s">
        <v>13070</v>
      </c>
      <c r="C3186" s="1149" t="s">
        <v>65</v>
      </c>
      <c r="D3186" s="1150" t="s">
        <v>11511</v>
      </c>
      <c r="E3186" s="1709" t="s">
        <v>11418</v>
      </c>
      <c r="F3186" s="1151">
        <v>10687371</v>
      </c>
      <c r="G3186" s="759" t="s">
        <v>11512</v>
      </c>
      <c r="H3186" s="1021" t="s">
        <v>11513</v>
      </c>
      <c r="I3186" s="1021" t="s">
        <v>4274</v>
      </c>
      <c r="J3186" s="1150" t="s">
        <v>11412</v>
      </c>
      <c r="K3186" s="1152">
        <v>2</v>
      </c>
      <c r="L3186" s="1151">
        <v>12</v>
      </c>
      <c r="M3186" s="1164">
        <v>66565.240000000005</v>
      </c>
      <c r="N3186" s="1151">
        <v>1</v>
      </c>
      <c r="O3186" s="1152">
        <v>6</v>
      </c>
      <c r="P3186" s="1180">
        <v>33000</v>
      </c>
    </row>
    <row r="3187" spans="1:16" x14ac:dyDescent="0.2">
      <c r="A3187" s="1179" t="s">
        <v>3989</v>
      </c>
      <c r="B3187" s="1149" t="s">
        <v>13070</v>
      </c>
      <c r="C3187" s="1149" t="s">
        <v>65</v>
      </c>
      <c r="D3187" s="1150" t="s">
        <v>11514</v>
      </c>
      <c r="E3187" s="1709" t="s">
        <v>11414</v>
      </c>
      <c r="F3187" s="1151">
        <v>42586347</v>
      </c>
      <c r="G3187" s="759" t="s">
        <v>11515</v>
      </c>
      <c r="H3187" s="1021" t="s">
        <v>4865</v>
      </c>
      <c r="I3187" s="1021" t="s">
        <v>4274</v>
      </c>
      <c r="J3187" s="1150" t="s">
        <v>11412</v>
      </c>
      <c r="K3187" s="1152">
        <v>2</v>
      </c>
      <c r="L3187" s="1151">
        <v>12</v>
      </c>
      <c r="M3187" s="1164">
        <v>72598.75</v>
      </c>
      <c r="N3187" s="1151">
        <v>1</v>
      </c>
      <c r="O3187" s="1152">
        <v>6</v>
      </c>
      <c r="P3187" s="1180">
        <v>36000</v>
      </c>
    </row>
    <row r="3188" spans="1:16" ht="22.5" x14ac:dyDescent="0.2">
      <c r="A3188" s="1179" t="s">
        <v>3989</v>
      </c>
      <c r="B3188" s="1149" t="s">
        <v>13070</v>
      </c>
      <c r="C3188" s="1149" t="s">
        <v>65</v>
      </c>
      <c r="D3188" s="1150" t="s">
        <v>11516</v>
      </c>
      <c r="E3188" s="1709" t="s">
        <v>11472</v>
      </c>
      <c r="F3188" s="1151">
        <v>20439633</v>
      </c>
      <c r="G3188" s="759" t="s">
        <v>11517</v>
      </c>
      <c r="H3188" s="1021" t="s">
        <v>4211</v>
      </c>
      <c r="I3188" s="1021" t="s">
        <v>4309</v>
      </c>
      <c r="J3188" s="1150" t="s">
        <v>11412</v>
      </c>
      <c r="K3188" s="1152">
        <v>2</v>
      </c>
      <c r="L3188" s="1151">
        <v>12</v>
      </c>
      <c r="M3188" s="1164">
        <v>96591.67</v>
      </c>
      <c r="N3188" s="1151">
        <v>1</v>
      </c>
      <c r="O3188" s="1152">
        <v>6</v>
      </c>
      <c r="P3188" s="1180">
        <v>48000</v>
      </c>
    </row>
    <row r="3189" spans="1:16" ht="33.75" x14ac:dyDescent="0.2">
      <c r="A3189" s="1179" t="s">
        <v>3989</v>
      </c>
      <c r="B3189" s="1149" t="s">
        <v>13070</v>
      </c>
      <c r="C3189" s="1149" t="s">
        <v>65</v>
      </c>
      <c r="D3189" s="1150" t="s">
        <v>10275</v>
      </c>
      <c r="E3189" s="1709" t="s">
        <v>11445</v>
      </c>
      <c r="F3189" s="1151">
        <v>43421624</v>
      </c>
      <c r="G3189" s="759" t="s">
        <v>11518</v>
      </c>
      <c r="H3189" s="1021" t="s">
        <v>11519</v>
      </c>
      <c r="I3189" s="1021" t="s">
        <v>4274</v>
      </c>
      <c r="J3189" s="1150" t="s">
        <v>11412</v>
      </c>
      <c r="K3189" s="1152">
        <v>2</v>
      </c>
      <c r="L3189" s="1151">
        <v>12</v>
      </c>
      <c r="M3189" s="1164">
        <v>84570.34</v>
      </c>
      <c r="N3189" s="1151">
        <v>1</v>
      </c>
      <c r="O3189" s="1152">
        <v>6</v>
      </c>
      <c r="P3189" s="1180">
        <v>42000</v>
      </c>
    </row>
    <row r="3190" spans="1:16" x14ac:dyDescent="0.2">
      <c r="A3190" s="1179" t="s">
        <v>3989</v>
      </c>
      <c r="B3190" s="1149" t="s">
        <v>13070</v>
      </c>
      <c r="C3190" s="1149" t="s">
        <v>65</v>
      </c>
      <c r="D3190" s="1150" t="s">
        <v>11520</v>
      </c>
      <c r="E3190" s="1709" t="s">
        <v>11476</v>
      </c>
      <c r="F3190" s="1151">
        <v>32964126</v>
      </c>
      <c r="G3190" s="759" t="s">
        <v>11521</v>
      </c>
      <c r="H3190" s="1021" t="s">
        <v>4783</v>
      </c>
      <c r="I3190" s="1021" t="s">
        <v>4274</v>
      </c>
      <c r="J3190" s="1150" t="s">
        <v>11412</v>
      </c>
      <c r="K3190" s="1152">
        <v>2</v>
      </c>
      <c r="L3190" s="1151">
        <v>12</v>
      </c>
      <c r="M3190" s="1164">
        <v>42548.959999999999</v>
      </c>
      <c r="N3190" s="1151">
        <v>1</v>
      </c>
      <c r="O3190" s="1152">
        <v>6</v>
      </c>
      <c r="P3190" s="1180">
        <v>21000</v>
      </c>
    </row>
    <row r="3191" spans="1:16" ht="22.5" x14ac:dyDescent="0.2">
      <c r="A3191" s="1179" t="s">
        <v>3989</v>
      </c>
      <c r="B3191" s="1149" t="s">
        <v>13070</v>
      </c>
      <c r="C3191" s="1149" t="s">
        <v>65</v>
      </c>
      <c r="D3191" s="1150" t="s">
        <v>11522</v>
      </c>
      <c r="E3191" s="1709" t="s">
        <v>11445</v>
      </c>
      <c r="F3191" s="1151">
        <v>44686290</v>
      </c>
      <c r="G3191" s="759" t="s">
        <v>11523</v>
      </c>
      <c r="H3191" s="1021" t="s">
        <v>7373</v>
      </c>
      <c r="I3191" s="1021" t="s">
        <v>4309</v>
      </c>
      <c r="J3191" s="1150" t="s">
        <v>11412</v>
      </c>
      <c r="K3191" s="1152">
        <v>1</v>
      </c>
      <c r="L3191" s="1151">
        <v>3</v>
      </c>
      <c r="M3191" s="1164">
        <v>17313.080000000002</v>
      </c>
      <c r="N3191" s="1151">
        <v>0</v>
      </c>
      <c r="O3191" s="1152">
        <v>0</v>
      </c>
      <c r="P3191" s="1180">
        <v>0</v>
      </c>
    </row>
    <row r="3192" spans="1:16" ht="22.5" x14ac:dyDescent="0.2">
      <c r="A3192" s="1179" t="s">
        <v>3989</v>
      </c>
      <c r="B3192" s="1149" t="s">
        <v>13070</v>
      </c>
      <c r="C3192" s="1149" t="s">
        <v>65</v>
      </c>
      <c r="D3192" s="1150" t="s">
        <v>11524</v>
      </c>
      <c r="E3192" s="1709" t="s">
        <v>11479</v>
      </c>
      <c r="F3192" s="1151">
        <v>44686290</v>
      </c>
      <c r="G3192" s="759" t="s">
        <v>11523</v>
      </c>
      <c r="H3192" s="1021" t="s">
        <v>11525</v>
      </c>
      <c r="I3192" s="1021" t="s">
        <v>4309</v>
      </c>
      <c r="J3192" s="1150" t="s">
        <v>11412</v>
      </c>
      <c r="K3192" s="1152">
        <v>1</v>
      </c>
      <c r="L3192" s="1151">
        <v>10</v>
      </c>
      <c r="M3192" s="1164">
        <v>82781.210000000006</v>
      </c>
      <c r="N3192" s="1151">
        <v>0</v>
      </c>
      <c r="O3192" s="1152">
        <v>0</v>
      </c>
      <c r="P3192" s="1180">
        <v>0</v>
      </c>
    </row>
    <row r="3193" spans="1:16" x14ac:dyDescent="0.2">
      <c r="A3193" s="1179" t="s">
        <v>3989</v>
      </c>
      <c r="B3193" s="1149" t="s">
        <v>13070</v>
      </c>
      <c r="C3193" s="1149" t="s">
        <v>65</v>
      </c>
      <c r="D3193" s="1150" t="s">
        <v>11526</v>
      </c>
      <c r="E3193" s="1709" t="s">
        <v>11527</v>
      </c>
      <c r="F3193" s="1151">
        <v>72548606</v>
      </c>
      <c r="G3193" s="759" t="s">
        <v>11528</v>
      </c>
      <c r="H3193" s="1021" t="s">
        <v>8179</v>
      </c>
      <c r="I3193" s="1021" t="s">
        <v>4274</v>
      </c>
      <c r="J3193" s="1150" t="s">
        <v>11412</v>
      </c>
      <c r="K3193" s="1152">
        <v>2</v>
      </c>
      <c r="L3193" s="1151">
        <v>12</v>
      </c>
      <c r="M3193" s="1164">
        <v>78224.45</v>
      </c>
      <c r="N3193" s="1151">
        <v>1</v>
      </c>
      <c r="O3193" s="1152">
        <v>5</v>
      </c>
      <c r="P3193" s="1180">
        <v>37700</v>
      </c>
    </row>
    <row r="3194" spans="1:16" x14ac:dyDescent="0.2">
      <c r="A3194" s="1179" t="s">
        <v>3989</v>
      </c>
      <c r="B3194" s="1149" t="s">
        <v>13070</v>
      </c>
      <c r="C3194" s="1149" t="s">
        <v>65</v>
      </c>
      <c r="D3194" s="1150" t="s">
        <v>11529</v>
      </c>
      <c r="E3194" s="1709" t="s">
        <v>11424</v>
      </c>
      <c r="F3194" s="1151">
        <v>41822681</v>
      </c>
      <c r="G3194" s="759" t="s">
        <v>11530</v>
      </c>
      <c r="H3194" s="1021" t="s">
        <v>4207</v>
      </c>
      <c r="I3194" s="1021" t="s">
        <v>4309</v>
      </c>
      <c r="J3194" s="1150" t="s">
        <v>11412</v>
      </c>
      <c r="K3194" s="1152">
        <v>2</v>
      </c>
      <c r="L3194" s="1151">
        <v>2</v>
      </c>
      <c r="M3194" s="1164">
        <v>9849.27</v>
      </c>
      <c r="N3194" s="1151">
        <v>0</v>
      </c>
      <c r="O3194" s="1152">
        <v>0</v>
      </c>
      <c r="P3194" s="1180"/>
    </row>
    <row r="3195" spans="1:16" ht="22.5" x14ac:dyDescent="0.2">
      <c r="A3195" s="1179" t="s">
        <v>3989</v>
      </c>
      <c r="B3195" s="1149" t="s">
        <v>13070</v>
      </c>
      <c r="C3195" s="1149" t="s">
        <v>65</v>
      </c>
      <c r="D3195" s="1150" t="s">
        <v>4253</v>
      </c>
      <c r="E3195" s="1709" t="s">
        <v>11476</v>
      </c>
      <c r="F3195" s="1151">
        <v>8714170</v>
      </c>
      <c r="G3195" s="759" t="s">
        <v>11531</v>
      </c>
      <c r="H3195" s="1021" t="s">
        <v>6023</v>
      </c>
      <c r="I3195" s="1021"/>
      <c r="J3195" s="1150"/>
      <c r="K3195" s="1152">
        <v>2</v>
      </c>
      <c r="L3195" s="1151">
        <v>12</v>
      </c>
      <c r="M3195" s="1164">
        <v>42591.73</v>
      </c>
      <c r="N3195" s="1151">
        <v>1</v>
      </c>
      <c r="O3195" s="1152">
        <v>6</v>
      </c>
      <c r="P3195" s="1180">
        <v>21000</v>
      </c>
    </row>
    <row r="3196" spans="1:16" x14ac:dyDescent="0.2">
      <c r="A3196" s="1179" t="s">
        <v>3989</v>
      </c>
      <c r="B3196" s="1149" t="s">
        <v>13070</v>
      </c>
      <c r="C3196" s="1149" t="s">
        <v>65</v>
      </c>
      <c r="D3196" s="1150" t="s">
        <v>11532</v>
      </c>
      <c r="E3196" s="1709" t="s">
        <v>11414</v>
      </c>
      <c r="F3196" s="1151">
        <v>41274768</v>
      </c>
      <c r="G3196" s="759" t="s">
        <v>11533</v>
      </c>
      <c r="H3196" s="1021" t="s">
        <v>4965</v>
      </c>
      <c r="I3196" s="1021" t="s">
        <v>4274</v>
      </c>
      <c r="J3196" s="1150" t="s">
        <v>11412</v>
      </c>
      <c r="K3196" s="1152">
        <v>2</v>
      </c>
      <c r="L3196" s="1151">
        <v>12</v>
      </c>
      <c r="M3196" s="1164">
        <v>72595</v>
      </c>
      <c r="N3196" s="1151">
        <v>1</v>
      </c>
      <c r="O3196" s="1152">
        <v>6</v>
      </c>
      <c r="P3196" s="1180">
        <v>36000</v>
      </c>
    </row>
    <row r="3197" spans="1:16" x14ac:dyDescent="0.2">
      <c r="A3197" s="1179" t="s">
        <v>3989</v>
      </c>
      <c r="B3197" s="1149" t="s">
        <v>13070</v>
      </c>
      <c r="C3197" s="1149" t="s">
        <v>65</v>
      </c>
      <c r="D3197" s="1150" t="s">
        <v>11534</v>
      </c>
      <c r="E3197" s="1709" t="s">
        <v>11424</v>
      </c>
      <c r="F3197" s="1151">
        <v>46234744</v>
      </c>
      <c r="G3197" s="759" t="s">
        <v>11535</v>
      </c>
      <c r="H3197" s="1021" t="s">
        <v>8179</v>
      </c>
      <c r="I3197" s="1021" t="s">
        <v>4274</v>
      </c>
      <c r="J3197" s="1150" t="s">
        <v>11412</v>
      </c>
      <c r="K3197" s="1152">
        <v>2</v>
      </c>
      <c r="L3197" s="1151">
        <v>12</v>
      </c>
      <c r="M3197" s="1164">
        <v>90423.95</v>
      </c>
      <c r="N3197" s="1151">
        <v>1</v>
      </c>
      <c r="O3197" s="1152">
        <v>6</v>
      </c>
      <c r="P3197" s="1180">
        <v>45000</v>
      </c>
    </row>
    <row r="3198" spans="1:16" x14ac:dyDescent="0.2">
      <c r="A3198" s="1179" t="s">
        <v>3989</v>
      </c>
      <c r="B3198" s="1149" t="s">
        <v>13070</v>
      </c>
      <c r="C3198" s="1149" t="s">
        <v>65</v>
      </c>
      <c r="D3198" s="1150" t="s">
        <v>11536</v>
      </c>
      <c r="E3198" s="1709" t="s">
        <v>11414</v>
      </c>
      <c r="F3198" s="1151">
        <v>47795523</v>
      </c>
      <c r="G3198" s="759" t="s">
        <v>11537</v>
      </c>
      <c r="H3198" s="1021" t="s">
        <v>8179</v>
      </c>
      <c r="I3198" s="1021" t="s">
        <v>4274</v>
      </c>
      <c r="J3198" s="1150" t="s">
        <v>11412</v>
      </c>
      <c r="K3198" s="1152">
        <v>2</v>
      </c>
      <c r="L3198" s="1151">
        <v>12</v>
      </c>
      <c r="M3198" s="1164">
        <v>72436.240000000005</v>
      </c>
      <c r="N3198" s="1151">
        <v>1</v>
      </c>
      <c r="O3198" s="1152">
        <v>6</v>
      </c>
      <c r="P3198" s="1180">
        <v>36000</v>
      </c>
    </row>
    <row r="3199" spans="1:16" ht="33.75" x14ac:dyDescent="0.2">
      <c r="A3199" s="1179" t="s">
        <v>3989</v>
      </c>
      <c r="B3199" s="1149" t="s">
        <v>13070</v>
      </c>
      <c r="C3199" s="1149" t="s">
        <v>65</v>
      </c>
      <c r="D3199" s="1150" t="s">
        <v>4474</v>
      </c>
      <c r="E3199" s="1709" t="s">
        <v>11459</v>
      </c>
      <c r="F3199" s="1151">
        <v>9121307</v>
      </c>
      <c r="G3199" s="759" t="s">
        <v>11538</v>
      </c>
      <c r="H3199" s="1021" t="s">
        <v>11539</v>
      </c>
      <c r="I3199" s="1021"/>
      <c r="J3199" s="1150"/>
      <c r="K3199" s="1152">
        <v>2</v>
      </c>
      <c r="L3199" s="1151">
        <v>12</v>
      </c>
      <c r="M3199" s="1164">
        <v>30513.45</v>
      </c>
      <c r="N3199" s="1151">
        <v>1</v>
      </c>
      <c r="O3199" s="1152">
        <v>6</v>
      </c>
      <c r="P3199" s="1180">
        <v>15000</v>
      </c>
    </row>
    <row r="3200" spans="1:16" ht="22.5" x14ac:dyDescent="0.2">
      <c r="A3200" s="1179" t="s">
        <v>3989</v>
      </c>
      <c r="B3200" s="1149" t="s">
        <v>13070</v>
      </c>
      <c r="C3200" s="1149" t="s">
        <v>65</v>
      </c>
      <c r="D3200" s="1150" t="s">
        <v>11540</v>
      </c>
      <c r="E3200" s="1709" t="s">
        <v>11445</v>
      </c>
      <c r="F3200" s="1151">
        <v>43829088</v>
      </c>
      <c r="G3200" s="759" t="s">
        <v>11541</v>
      </c>
      <c r="H3200" s="1021" t="s">
        <v>8179</v>
      </c>
      <c r="I3200" s="1021" t="s">
        <v>4274</v>
      </c>
      <c r="J3200" s="1150" t="s">
        <v>11412</v>
      </c>
      <c r="K3200" s="1152">
        <v>2</v>
      </c>
      <c r="L3200" s="1151">
        <v>12</v>
      </c>
      <c r="M3200" s="1164">
        <v>84111.94</v>
      </c>
      <c r="N3200" s="1151">
        <v>1</v>
      </c>
      <c r="O3200" s="1152">
        <v>6</v>
      </c>
      <c r="P3200" s="1180">
        <v>42000</v>
      </c>
    </row>
    <row r="3201" spans="1:16" x14ac:dyDescent="0.2">
      <c r="A3201" s="1179" t="s">
        <v>3989</v>
      </c>
      <c r="B3201" s="1149" t="s">
        <v>13070</v>
      </c>
      <c r="C3201" s="1149" t="s">
        <v>65</v>
      </c>
      <c r="D3201" s="1150" t="s">
        <v>11542</v>
      </c>
      <c r="E3201" s="1709" t="s">
        <v>11479</v>
      </c>
      <c r="F3201" s="1151">
        <v>6023264</v>
      </c>
      <c r="G3201" s="759" t="s">
        <v>11543</v>
      </c>
      <c r="H3201" s="1021" t="s">
        <v>4211</v>
      </c>
      <c r="I3201" s="1021" t="s">
        <v>4309</v>
      </c>
      <c r="J3201" s="1150" t="s">
        <v>11412</v>
      </c>
      <c r="K3201" s="1152">
        <v>2</v>
      </c>
      <c r="L3201" s="1151">
        <v>12</v>
      </c>
      <c r="M3201" s="1164">
        <v>102324.35</v>
      </c>
      <c r="N3201" s="1151">
        <v>1</v>
      </c>
      <c r="O3201" s="1152">
        <v>6</v>
      </c>
      <c r="P3201" s="1180">
        <v>51000</v>
      </c>
    </row>
    <row r="3202" spans="1:16" x14ac:dyDescent="0.2">
      <c r="A3202" s="1179" t="s">
        <v>3989</v>
      </c>
      <c r="B3202" s="1149" t="s">
        <v>13070</v>
      </c>
      <c r="C3202" s="1149" t="s">
        <v>65</v>
      </c>
      <c r="D3202" s="1150" t="s">
        <v>11544</v>
      </c>
      <c r="E3202" s="1709" t="s">
        <v>11545</v>
      </c>
      <c r="F3202" s="1151">
        <v>41985748</v>
      </c>
      <c r="G3202" s="759" t="s">
        <v>11546</v>
      </c>
      <c r="H3202" s="1021"/>
      <c r="I3202" s="1021"/>
      <c r="J3202" s="1150"/>
      <c r="K3202" s="1152">
        <v>2</v>
      </c>
      <c r="L3202" s="1151">
        <v>12</v>
      </c>
      <c r="M3202" s="1164">
        <v>36599.17</v>
      </c>
      <c r="N3202" s="1151">
        <v>1</v>
      </c>
      <c r="O3202" s="1152">
        <v>6</v>
      </c>
      <c r="P3202" s="1180">
        <v>18000</v>
      </c>
    </row>
    <row r="3203" spans="1:16" ht="23.25" thickBot="1" x14ac:dyDescent="0.25">
      <c r="A3203" s="1181" t="s">
        <v>3989</v>
      </c>
      <c r="B3203" s="1182" t="s">
        <v>13070</v>
      </c>
      <c r="C3203" s="1182" t="s">
        <v>65</v>
      </c>
      <c r="D3203" s="1183" t="s">
        <v>11547</v>
      </c>
      <c r="E3203" s="1710" t="s">
        <v>11424</v>
      </c>
      <c r="F3203" s="1185">
        <v>7368516</v>
      </c>
      <c r="G3203" s="852" t="s">
        <v>11548</v>
      </c>
      <c r="H3203" s="1186" t="s">
        <v>4211</v>
      </c>
      <c r="I3203" s="1186" t="s">
        <v>4274</v>
      </c>
      <c r="J3203" s="1183" t="s">
        <v>11412</v>
      </c>
      <c r="K3203" s="1187">
        <v>2</v>
      </c>
      <c r="L3203" s="1185">
        <v>12</v>
      </c>
      <c r="M3203" s="1184">
        <v>90600</v>
      </c>
      <c r="N3203" s="1185">
        <v>1</v>
      </c>
      <c r="O3203" s="1187">
        <v>6</v>
      </c>
      <c r="P3203" s="1188">
        <v>45000</v>
      </c>
    </row>
    <row r="3204" spans="1:16" ht="31.15" customHeight="1" thickTop="1" thickBot="1" x14ac:dyDescent="0.25">
      <c r="A3204" s="2035" t="s">
        <v>11549</v>
      </c>
      <c r="B3204" s="2035"/>
      <c r="C3204" s="2035"/>
      <c r="D3204" s="2035"/>
      <c r="E3204" s="2035"/>
      <c r="F3204" s="2035"/>
      <c r="G3204" s="2035"/>
      <c r="H3204" s="2035"/>
      <c r="I3204" s="2035"/>
      <c r="J3204" s="2035"/>
      <c r="K3204" s="2035"/>
      <c r="L3204" s="2035"/>
      <c r="M3204" s="2035"/>
      <c r="N3204" s="2035"/>
      <c r="O3204" s="2035"/>
      <c r="P3204" s="2035"/>
    </row>
    <row r="3205" spans="1:16" ht="23.25" thickTop="1" x14ac:dyDescent="0.2">
      <c r="A3205" s="1170" t="s">
        <v>3992</v>
      </c>
      <c r="B3205" s="1171" t="s">
        <v>21386</v>
      </c>
      <c r="C3205" s="1171" t="s">
        <v>65</v>
      </c>
      <c r="D3205" s="1172" t="s">
        <v>11550</v>
      </c>
      <c r="E3205" s="1173">
        <v>4000</v>
      </c>
      <c r="F3205" s="1174">
        <v>44470077</v>
      </c>
      <c r="G3205" s="1175" t="s">
        <v>11551</v>
      </c>
      <c r="H3205" s="1176" t="s">
        <v>11552</v>
      </c>
      <c r="I3205" s="1176" t="s">
        <v>11553</v>
      </c>
      <c r="J3205" s="1172" t="s">
        <v>11412</v>
      </c>
      <c r="K3205" s="1177">
        <v>1</v>
      </c>
      <c r="L3205" s="1174">
        <v>12</v>
      </c>
      <c r="M3205" s="1173">
        <v>48286.55</v>
      </c>
      <c r="N3205" s="1174">
        <v>0</v>
      </c>
      <c r="O3205" s="1177">
        <v>6</v>
      </c>
      <c r="P3205" s="1178">
        <v>27611.89</v>
      </c>
    </row>
    <row r="3206" spans="1:16" ht="22.5" x14ac:dyDescent="0.2">
      <c r="A3206" s="1179" t="s">
        <v>3992</v>
      </c>
      <c r="B3206" s="1149" t="s">
        <v>13078</v>
      </c>
      <c r="C3206" s="1149" t="s">
        <v>65</v>
      </c>
      <c r="D3206" s="1150" t="s">
        <v>11554</v>
      </c>
      <c r="E3206" s="1164">
        <v>3000</v>
      </c>
      <c r="F3206" s="1151">
        <v>46285461</v>
      </c>
      <c r="G3206" s="759" t="s">
        <v>11555</v>
      </c>
      <c r="H3206" s="1021" t="s">
        <v>11556</v>
      </c>
      <c r="I3206" s="1021" t="s">
        <v>11557</v>
      </c>
      <c r="J3206" s="1150" t="s">
        <v>11412</v>
      </c>
      <c r="K3206" s="1152">
        <v>1</v>
      </c>
      <c r="L3206" s="1151">
        <v>8</v>
      </c>
      <c r="M3206" s="1164">
        <v>23492.77</v>
      </c>
      <c r="N3206" s="1151" t="s">
        <v>1445</v>
      </c>
      <c r="O3206" s="1152" t="s">
        <v>1445</v>
      </c>
      <c r="P3206" s="1180" t="s">
        <v>11558</v>
      </c>
    </row>
    <row r="3207" spans="1:16" ht="22.5" x14ac:dyDescent="0.2">
      <c r="A3207" s="1179" t="s">
        <v>3992</v>
      </c>
      <c r="B3207" s="1149" t="s">
        <v>13078</v>
      </c>
      <c r="C3207" s="1149" t="s">
        <v>65</v>
      </c>
      <c r="D3207" s="1150" t="s">
        <v>11559</v>
      </c>
      <c r="E3207" s="1164">
        <v>3000</v>
      </c>
      <c r="F3207" s="1151">
        <v>72399494</v>
      </c>
      <c r="G3207" s="759" t="s">
        <v>11560</v>
      </c>
      <c r="H3207" s="1021" t="s">
        <v>11552</v>
      </c>
      <c r="I3207" s="1021" t="s">
        <v>11557</v>
      </c>
      <c r="J3207" s="1150" t="s">
        <v>11412</v>
      </c>
      <c r="K3207" s="1152">
        <v>4</v>
      </c>
      <c r="L3207" s="1151">
        <v>12</v>
      </c>
      <c r="M3207" s="1164">
        <v>36363.97</v>
      </c>
      <c r="N3207" s="1151" t="s">
        <v>1445</v>
      </c>
      <c r="O3207" s="1152">
        <v>2</v>
      </c>
      <c r="P3207" s="1180">
        <v>5086.41</v>
      </c>
    </row>
    <row r="3208" spans="1:16" ht="22.5" x14ac:dyDescent="0.2">
      <c r="A3208" s="1179" t="s">
        <v>3992</v>
      </c>
      <c r="B3208" s="1149" t="s">
        <v>13078</v>
      </c>
      <c r="C3208" s="1149" t="s">
        <v>65</v>
      </c>
      <c r="D3208" s="1150" t="s">
        <v>11561</v>
      </c>
      <c r="E3208" s="1164">
        <v>5500</v>
      </c>
      <c r="F3208" s="1151">
        <v>43617621</v>
      </c>
      <c r="G3208" s="759" t="s">
        <v>11562</v>
      </c>
      <c r="H3208" s="1021" t="s">
        <v>11552</v>
      </c>
      <c r="I3208" s="1021" t="s">
        <v>11563</v>
      </c>
      <c r="J3208" s="1150" t="s">
        <v>11412</v>
      </c>
      <c r="K3208" s="1152">
        <v>1</v>
      </c>
      <c r="L3208" s="1151">
        <v>12</v>
      </c>
      <c r="M3208" s="1164">
        <v>66363.97</v>
      </c>
      <c r="N3208" s="1151">
        <v>0</v>
      </c>
      <c r="O3208" s="1152">
        <v>6</v>
      </c>
      <c r="P3208" s="1180">
        <v>32957.61</v>
      </c>
    </row>
    <row r="3209" spans="1:16" ht="22.5" x14ac:dyDescent="0.2">
      <c r="A3209" s="1179" t="s">
        <v>3992</v>
      </c>
      <c r="B3209" s="1149" t="s">
        <v>21386</v>
      </c>
      <c r="C3209" s="1149" t="s">
        <v>65</v>
      </c>
      <c r="D3209" s="1150" t="s">
        <v>11564</v>
      </c>
      <c r="E3209" s="1164">
        <v>8000</v>
      </c>
      <c r="F3209" s="1151">
        <v>42187531</v>
      </c>
      <c r="G3209" s="759" t="s">
        <v>11565</v>
      </c>
      <c r="H3209" s="1021" t="s">
        <v>11566</v>
      </c>
      <c r="I3209" s="1021" t="s">
        <v>11553</v>
      </c>
      <c r="J3209" s="1150" t="s">
        <v>11412</v>
      </c>
      <c r="K3209" s="1152">
        <v>2</v>
      </c>
      <c r="L3209" s="1151">
        <v>12</v>
      </c>
      <c r="M3209" s="1164">
        <v>96286.55</v>
      </c>
      <c r="N3209" s="1151">
        <v>0</v>
      </c>
      <c r="O3209" s="1152">
        <v>6</v>
      </c>
      <c r="P3209" s="1180">
        <v>49745.22</v>
      </c>
    </row>
    <row r="3210" spans="1:16" ht="22.5" x14ac:dyDescent="0.2">
      <c r="A3210" s="1179" t="s">
        <v>3992</v>
      </c>
      <c r="B3210" s="1149" t="s">
        <v>13078</v>
      </c>
      <c r="C3210" s="1149" t="s">
        <v>65</v>
      </c>
      <c r="D3210" s="1150" t="s">
        <v>11567</v>
      </c>
      <c r="E3210" s="1164">
        <v>3500</v>
      </c>
      <c r="F3210" s="1151">
        <v>72920496</v>
      </c>
      <c r="G3210" s="759" t="s">
        <v>11568</v>
      </c>
      <c r="H3210" s="1021" t="s">
        <v>11569</v>
      </c>
      <c r="I3210" s="1021" t="s">
        <v>11553</v>
      </c>
      <c r="J3210" s="1150" t="s">
        <v>11412</v>
      </c>
      <c r="K3210" s="1152">
        <v>2</v>
      </c>
      <c r="L3210" s="1151">
        <v>12</v>
      </c>
      <c r="M3210" s="1164">
        <v>42363.97</v>
      </c>
      <c r="N3210" s="1151">
        <v>0</v>
      </c>
      <c r="O3210" s="1152">
        <v>6</v>
      </c>
      <c r="P3210" s="1180">
        <v>20957.61</v>
      </c>
    </row>
    <row r="3211" spans="1:16" ht="22.5" x14ac:dyDescent="0.2">
      <c r="A3211" s="1179" t="s">
        <v>3992</v>
      </c>
      <c r="B3211" s="1149" t="s">
        <v>13078</v>
      </c>
      <c r="C3211" s="1149" t="s">
        <v>65</v>
      </c>
      <c r="D3211" s="1150" t="s">
        <v>11570</v>
      </c>
      <c r="E3211" s="1164">
        <v>5800</v>
      </c>
      <c r="F3211" s="1151">
        <v>40049108</v>
      </c>
      <c r="G3211" s="759" t="s">
        <v>11571</v>
      </c>
      <c r="H3211" s="1021" t="s">
        <v>11572</v>
      </c>
      <c r="I3211" s="1021" t="s">
        <v>11553</v>
      </c>
      <c r="J3211" s="1150" t="s">
        <v>11412</v>
      </c>
      <c r="K3211" s="1152">
        <v>2</v>
      </c>
      <c r="L3211" s="1151">
        <v>12</v>
      </c>
      <c r="M3211" s="1164">
        <v>69963.97</v>
      </c>
      <c r="N3211" s="1151">
        <v>0</v>
      </c>
      <c r="O3211" s="1152">
        <v>6</v>
      </c>
      <c r="P3211" s="1180">
        <v>34757.61</v>
      </c>
    </row>
    <row r="3212" spans="1:16" ht="22.5" x14ac:dyDescent="0.2">
      <c r="A3212" s="1179" t="s">
        <v>3992</v>
      </c>
      <c r="B3212" s="1149" t="s">
        <v>13078</v>
      </c>
      <c r="C3212" s="1149" t="s">
        <v>65</v>
      </c>
      <c r="D3212" s="1150" t="s">
        <v>11573</v>
      </c>
      <c r="E3212" s="1164">
        <v>6000</v>
      </c>
      <c r="F3212" s="1151">
        <v>40317331</v>
      </c>
      <c r="G3212" s="759" t="s">
        <v>11574</v>
      </c>
      <c r="H3212" s="1021" t="s">
        <v>11572</v>
      </c>
      <c r="I3212" s="1021" t="s">
        <v>11553</v>
      </c>
      <c r="J3212" s="1150" t="s">
        <v>11412</v>
      </c>
      <c r="K3212" s="1152">
        <v>2</v>
      </c>
      <c r="L3212" s="1151">
        <v>12</v>
      </c>
      <c r="M3212" s="1164">
        <v>72363.97</v>
      </c>
      <c r="N3212" s="1151">
        <v>0</v>
      </c>
      <c r="O3212" s="1152">
        <v>6</v>
      </c>
      <c r="P3212" s="1180">
        <v>35957.61</v>
      </c>
    </row>
    <row r="3213" spans="1:16" ht="22.5" x14ac:dyDescent="0.2">
      <c r="A3213" s="1179" t="s">
        <v>3992</v>
      </c>
      <c r="B3213" s="1149" t="s">
        <v>13078</v>
      </c>
      <c r="C3213" s="1149" t="s">
        <v>65</v>
      </c>
      <c r="D3213" s="1150" t="s">
        <v>11575</v>
      </c>
      <c r="E3213" s="1164">
        <v>9000</v>
      </c>
      <c r="F3213" s="1151">
        <v>42585323</v>
      </c>
      <c r="G3213" s="759" t="s">
        <v>11576</v>
      </c>
      <c r="H3213" s="1021" t="s">
        <v>11552</v>
      </c>
      <c r="I3213" s="1021" t="s">
        <v>11553</v>
      </c>
      <c r="J3213" s="1150" t="s">
        <v>11412</v>
      </c>
      <c r="K3213" s="1152">
        <v>1</v>
      </c>
      <c r="L3213" s="1151">
        <v>12</v>
      </c>
      <c r="M3213" s="1164">
        <v>108363.97</v>
      </c>
      <c r="N3213" s="1151">
        <v>0</v>
      </c>
      <c r="O3213" s="1152">
        <v>6</v>
      </c>
      <c r="P3213" s="1180">
        <v>51957.61</v>
      </c>
    </row>
    <row r="3214" spans="1:16" ht="22.5" x14ac:dyDescent="0.2">
      <c r="A3214" s="1179" t="s">
        <v>3992</v>
      </c>
      <c r="B3214" s="1149" t="s">
        <v>13078</v>
      </c>
      <c r="C3214" s="1149" t="s">
        <v>65</v>
      </c>
      <c r="D3214" s="1150" t="s">
        <v>11577</v>
      </c>
      <c r="E3214" s="1164">
        <v>2500</v>
      </c>
      <c r="F3214" s="1151">
        <v>45424347</v>
      </c>
      <c r="G3214" s="759" t="s">
        <v>11578</v>
      </c>
      <c r="H3214" s="1021" t="s">
        <v>11579</v>
      </c>
      <c r="I3214" s="1021" t="s">
        <v>11580</v>
      </c>
      <c r="J3214" s="1150" t="s">
        <v>11412</v>
      </c>
      <c r="K3214" s="1152">
        <v>3</v>
      </c>
      <c r="L3214" s="1151">
        <v>12</v>
      </c>
      <c r="M3214" s="1164">
        <v>24427.14</v>
      </c>
      <c r="N3214" s="1151" t="s">
        <v>1445</v>
      </c>
      <c r="O3214" s="1152" t="s">
        <v>1445</v>
      </c>
      <c r="P3214" s="1180" t="s">
        <v>11558</v>
      </c>
    </row>
    <row r="3215" spans="1:16" ht="22.5" x14ac:dyDescent="0.2">
      <c r="A3215" s="1179" t="s">
        <v>3992</v>
      </c>
      <c r="B3215" s="1149" t="s">
        <v>13078</v>
      </c>
      <c r="C3215" s="1149" t="s">
        <v>65</v>
      </c>
      <c r="D3215" s="1150" t="s">
        <v>11581</v>
      </c>
      <c r="E3215" s="1164">
        <v>3000</v>
      </c>
      <c r="F3215" s="1151">
        <v>71470073</v>
      </c>
      <c r="G3215" s="759" t="s">
        <v>11582</v>
      </c>
      <c r="H3215" s="1021" t="s">
        <v>11552</v>
      </c>
      <c r="I3215" s="1021" t="s">
        <v>11553</v>
      </c>
      <c r="J3215" s="1150" t="s">
        <v>11412</v>
      </c>
      <c r="K3215" s="1152">
        <v>3</v>
      </c>
      <c r="L3215" s="1151">
        <v>12</v>
      </c>
      <c r="M3215" s="1164">
        <v>36363.97</v>
      </c>
      <c r="N3215" s="1151">
        <v>0</v>
      </c>
      <c r="O3215" s="1152">
        <v>6</v>
      </c>
      <c r="P3215" s="1180">
        <v>17957.61</v>
      </c>
    </row>
    <row r="3216" spans="1:16" ht="22.5" x14ac:dyDescent="0.2">
      <c r="A3216" s="1179" t="s">
        <v>3992</v>
      </c>
      <c r="B3216" s="1149" t="s">
        <v>13078</v>
      </c>
      <c r="C3216" s="1149" t="s">
        <v>65</v>
      </c>
      <c r="D3216" s="1150" t="s">
        <v>11583</v>
      </c>
      <c r="E3216" s="1164">
        <v>7000</v>
      </c>
      <c r="F3216" s="1151">
        <v>7522028</v>
      </c>
      <c r="G3216" s="759" t="s">
        <v>11584</v>
      </c>
      <c r="H3216" s="1021" t="s">
        <v>11585</v>
      </c>
      <c r="I3216" s="1021" t="s">
        <v>11553</v>
      </c>
      <c r="J3216" s="1150" t="s">
        <v>11412</v>
      </c>
      <c r="K3216" s="1152">
        <v>2</v>
      </c>
      <c r="L3216" s="1151">
        <v>12</v>
      </c>
      <c r="M3216" s="1164">
        <v>80630.64</v>
      </c>
      <c r="N3216" s="1151">
        <v>0</v>
      </c>
      <c r="O3216" s="1152">
        <v>6</v>
      </c>
      <c r="P3216" s="1180">
        <v>41957.61</v>
      </c>
    </row>
    <row r="3217" spans="1:16" ht="22.5" x14ac:dyDescent="0.2">
      <c r="A3217" s="1179" t="s">
        <v>3992</v>
      </c>
      <c r="B3217" s="1149" t="s">
        <v>13078</v>
      </c>
      <c r="C3217" s="1149" t="s">
        <v>65</v>
      </c>
      <c r="D3217" s="1150" t="s">
        <v>11559</v>
      </c>
      <c r="E3217" s="1164">
        <v>3000</v>
      </c>
      <c r="F3217" s="1151">
        <v>45594222</v>
      </c>
      <c r="G3217" s="759" t="s">
        <v>11586</v>
      </c>
      <c r="H3217" s="1021" t="s">
        <v>11552</v>
      </c>
      <c r="I3217" s="1021" t="s">
        <v>11557</v>
      </c>
      <c r="J3217" s="1150" t="s">
        <v>11412</v>
      </c>
      <c r="K3217" s="1152">
        <v>1</v>
      </c>
      <c r="L3217" s="1151">
        <v>4</v>
      </c>
      <c r="M3217" s="1164">
        <v>12739.37</v>
      </c>
      <c r="N3217" s="1151" t="s">
        <v>1445</v>
      </c>
      <c r="O3217" s="1152">
        <v>2</v>
      </c>
      <c r="P3217" s="1180">
        <v>5086.41</v>
      </c>
    </row>
    <row r="3218" spans="1:16" ht="22.5" x14ac:dyDescent="0.2">
      <c r="A3218" s="1179" t="s">
        <v>3992</v>
      </c>
      <c r="B3218" s="1149" t="s">
        <v>13078</v>
      </c>
      <c r="C3218" s="1149" t="s">
        <v>65</v>
      </c>
      <c r="D3218" s="1150" t="s">
        <v>11587</v>
      </c>
      <c r="E3218" s="1164">
        <v>5500</v>
      </c>
      <c r="F3218" s="1151">
        <v>71407466</v>
      </c>
      <c r="G3218" s="759" t="s">
        <v>11588</v>
      </c>
      <c r="H3218" s="1021" t="s">
        <v>11589</v>
      </c>
      <c r="I3218" s="1021" t="s">
        <v>11557</v>
      </c>
      <c r="J3218" s="1150" t="s">
        <v>11412</v>
      </c>
      <c r="K3218" s="1152">
        <v>1</v>
      </c>
      <c r="L3218" s="1151">
        <v>3</v>
      </c>
      <c r="M3218" s="1164">
        <v>20621.57</v>
      </c>
      <c r="N3218" s="1151" t="s">
        <v>1445</v>
      </c>
      <c r="O3218" s="1152" t="s">
        <v>1445</v>
      </c>
      <c r="P3218" s="1180" t="s">
        <v>11558</v>
      </c>
    </row>
    <row r="3219" spans="1:16" ht="22.5" x14ac:dyDescent="0.2">
      <c r="A3219" s="1179" t="s">
        <v>3992</v>
      </c>
      <c r="B3219" s="1149" t="s">
        <v>13078</v>
      </c>
      <c r="C3219" s="1149" t="s">
        <v>65</v>
      </c>
      <c r="D3219" s="1150" t="s">
        <v>11590</v>
      </c>
      <c r="E3219" s="1164">
        <v>3500</v>
      </c>
      <c r="F3219" s="1151">
        <v>46428777</v>
      </c>
      <c r="G3219" s="759" t="s">
        <v>11591</v>
      </c>
      <c r="H3219" s="1021" t="s">
        <v>11552</v>
      </c>
      <c r="I3219" s="1021" t="s">
        <v>11563</v>
      </c>
      <c r="J3219" s="1150" t="s">
        <v>11412</v>
      </c>
      <c r="K3219" s="1152">
        <v>2</v>
      </c>
      <c r="L3219" s="1151">
        <v>11</v>
      </c>
      <c r="M3219" s="1164">
        <v>37479.5</v>
      </c>
      <c r="N3219" s="1151">
        <v>0</v>
      </c>
      <c r="O3219" s="1152">
        <v>6</v>
      </c>
      <c r="P3219" s="1180">
        <v>20957.61</v>
      </c>
    </row>
    <row r="3220" spans="1:16" ht="22.5" x14ac:dyDescent="0.2">
      <c r="A3220" s="1179" t="s">
        <v>3992</v>
      </c>
      <c r="B3220" s="1149" t="s">
        <v>13078</v>
      </c>
      <c r="C3220" s="1149" t="s">
        <v>65</v>
      </c>
      <c r="D3220" s="1150" t="s">
        <v>11564</v>
      </c>
      <c r="E3220" s="1164">
        <v>5000</v>
      </c>
      <c r="F3220" s="1151">
        <v>10470414</v>
      </c>
      <c r="G3220" s="759" t="s">
        <v>11592</v>
      </c>
      <c r="H3220" s="1021" t="s">
        <v>11572</v>
      </c>
      <c r="I3220" s="1021" t="s">
        <v>11593</v>
      </c>
      <c r="J3220" s="1150" t="s">
        <v>11412</v>
      </c>
      <c r="K3220" s="1152">
        <v>0</v>
      </c>
      <c r="L3220" s="1151">
        <v>3</v>
      </c>
      <c r="M3220" s="1164">
        <v>13403.77</v>
      </c>
      <c r="N3220" s="1151" t="s">
        <v>1445</v>
      </c>
      <c r="O3220" s="1152" t="s">
        <v>1445</v>
      </c>
      <c r="P3220" s="1180" t="s">
        <v>11558</v>
      </c>
    </row>
    <row r="3221" spans="1:16" ht="22.5" x14ac:dyDescent="0.2">
      <c r="A3221" s="1179" t="s">
        <v>3992</v>
      </c>
      <c r="B3221" s="1149" t="s">
        <v>13078</v>
      </c>
      <c r="C3221" s="1149" t="s">
        <v>65</v>
      </c>
      <c r="D3221" s="1150" t="s">
        <v>11594</v>
      </c>
      <c r="E3221" s="1164">
        <v>5000</v>
      </c>
      <c r="F3221" s="1151">
        <v>46702188</v>
      </c>
      <c r="G3221" s="759" t="s">
        <v>11595</v>
      </c>
      <c r="H3221" s="1021" t="s">
        <v>11552</v>
      </c>
      <c r="I3221" s="1021" t="s">
        <v>11553</v>
      </c>
      <c r="J3221" s="1150" t="s">
        <v>11412</v>
      </c>
      <c r="K3221" s="1152">
        <v>2</v>
      </c>
      <c r="L3221" s="1151">
        <v>12</v>
      </c>
      <c r="M3221" s="1164">
        <v>60363.97</v>
      </c>
      <c r="N3221" s="1151">
        <v>0</v>
      </c>
      <c r="O3221" s="1152">
        <v>6</v>
      </c>
      <c r="P3221" s="1180">
        <v>29957.61</v>
      </c>
    </row>
    <row r="3222" spans="1:16" ht="22.5" x14ac:dyDescent="0.2">
      <c r="A3222" s="1179" t="s">
        <v>3992</v>
      </c>
      <c r="B3222" s="1149" t="s">
        <v>13078</v>
      </c>
      <c r="C3222" s="1149" t="s">
        <v>65</v>
      </c>
      <c r="D3222" s="1150" t="s">
        <v>11596</v>
      </c>
      <c r="E3222" s="1164">
        <v>5000</v>
      </c>
      <c r="F3222" s="1151">
        <v>48281206</v>
      </c>
      <c r="G3222" s="759" t="s">
        <v>11597</v>
      </c>
      <c r="H3222" s="1021" t="s">
        <v>11598</v>
      </c>
      <c r="I3222" s="1021" t="s">
        <v>11553</v>
      </c>
      <c r="J3222" s="1150" t="s">
        <v>11412</v>
      </c>
      <c r="K3222" s="1152">
        <v>2</v>
      </c>
      <c r="L3222" s="1151">
        <v>12</v>
      </c>
      <c r="M3222" s="1164">
        <v>60363.97</v>
      </c>
      <c r="N3222" s="1151">
        <v>0</v>
      </c>
      <c r="O3222" s="1152">
        <v>6</v>
      </c>
      <c r="P3222" s="1180">
        <v>29957.61</v>
      </c>
    </row>
    <row r="3223" spans="1:16" ht="22.5" x14ac:dyDescent="0.2">
      <c r="A3223" s="1179" t="s">
        <v>3992</v>
      </c>
      <c r="B3223" s="1149" t="s">
        <v>13078</v>
      </c>
      <c r="C3223" s="1149" t="s">
        <v>65</v>
      </c>
      <c r="D3223" s="1150" t="s">
        <v>11599</v>
      </c>
      <c r="E3223" s="1164">
        <v>9000</v>
      </c>
      <c r="F3223" s="1151">
        <v>43929825</v>
      </c>
      <c r="G3223" s="759" t="s">
        <v>11600</v>
      </c>
      <c r="H3223" s="1021" t="s">
        <v>11601</v>
      </c>
      <c r="I3223" s="1021" t="s">
        <v>11557</v>
      </c>
      <c r="J3223" s="1150" t="s">
        <v>11412</v>
      </c>
      <c r="K3223" s="1152">
        <v>1</v>
      </c>
      <c r="L3223" s="1151">
        <v>8</v>
      </c>
      <c r="M3223" s="1164">
        <v>71492.77</v>
      </c>
      <c r="N3223" s="1151" t="s">
        <v>1445</v>
      </c>
      <c r="O3223" s="1152" t="s">
        <v>1445</v>
      </c>
      <c r="P3223" s="1180" t="s">
        <v>11558</v>
      </c>
    </row>
    <row r="3224" spans="1:16" ht="22.5" x14ac:dyDescent="0.2">
      <c r="A3224" s="1179" t="s">
        <v>3992</v>
      </c>
      <c r="B3224" s="1149" t="s">
        <v>13078</v>
      </c>
      <c r="C3224" s="1149" t="s">
        <v>65</v>
      </c>
      <c r="D3224" s="1150" t="s">
        <v>11602</v>
      </c>
      <c r="E3224" s="1164">
        <v>2500</v>
      </c>
      <c r="F3224" s="1151">
        <v>70659792</v>
      </c>
      <c r="G3224" s="759" t="s">
        <v>11603</v>
      </c>
      <c r="H3224" s="1021" t="s">
        <v>11604</v>
      </c>
      <c r="I3224" s="1021" t="s">
        <v>11563</v>
      </c>
      <c r="J3224" s="1150" t="s">
        <v>11412</v>
      </c>
      <c r="K3224" s="1152">
        <v>3</v>
      </c>
      <c r="L3224" s="1151">
        <v>12</v>
      </c>
      <c r="M3224" s="1164">
        <v>30363.97</v>
      </c>
      <c r="N3224" s="1151">
        <v>0</v>
      </c>
      <c r="O3224" s="1152">
        <v>6</v>
      </c>
      <c r="P3224" s="1180">
        <v>14957.61</v>
      </c>
    </row>
    <row r="3225" spans="1:16" ht="22.5" x14ac:dyDescent="0.2">
      <c r="A3225" s="1179" t="s">
        <v>3992</v>
      </c>
      <c r="B3225" s="1149" t="s">
        <v>13078</v>
      </c>
      <c r="C3225" s="1149" t="s">
        <v>65</v>
      </c>
      <c r="D3225" s="1150" t="s">
        <v>11605</v>
      </c>
      <c r="E3225" s="1164">
        <v>3000</v>
      </c>
      <c r="F3225" s="1151">
        <v>45262748</v>
      </c>
      <c r="G3225" s="759" t="s">
        <v>11606</v>
      </c>
      <c r="H3225" s="1021" t="s">
        <v>11552</v>
      </c>
      <c r="I3225" s="1021" t="s">
        <v>11607</v>
      </c>
      <c r="J3225" s="1150" t="s">
        <v>11412</v>
      </c>
      <c r="K3225" s="1152">
        <v>3</v>
      </c>
      <c r="L3225" s="1151">
        <v>10</v>
      </c>
      <c r="M3225" s="1164">
        <v>29928.37</v>
      </c>
      <c r="N3225" s="1151" t="s">
        <v>1445</v>
      </c>
      <c r="O3225" s="1152" t="s">
        <v>1445</v>
      </c>
      <c r="P3225" s="1180" t="s">
        <v>11558</v>
      </c>
    </row>
    <row r="3226" spans="1:16" ht="22.5" x14ac:dyDescent="0.2">
      <c r="A3226" s="1179" t="s">
        <v>3992</v>
      </c>
      <c r="B3226" s="1149" t="s">
        <v>13078</v>
      </c>
      <c r="C3226" s="1149" t="s">
        <v>65</v>
      </c>
      <c r="D3226" s="1150" t="s">
        <v>11608</v>
      </c>
      <c r="E3226" s="1164">
        <v>6000</v>
      </c>
      <c r="F3226" s="1151">
        <v>42063914</v>
      </c>
      <c r="G3226" s="759" t="s">
        <v>11609</v>
      </c>
      <c r="H3226" s="1021" t="s">
        <v>11610</v>
      </c>
      <c r="I3226" s="1021" t="s">
        <v>11593</v>
      </c>
      <c r="J3226" s="1150" t="s">
        <v>11412</v>
      </c>
      <c r="K3226" s="1152">
        <v>1</v>
      </c>
      <c r="L3226" s="1151">
        <v>8</v>
      </c>
      <c r="M3226" s="1164">
        <v>47492.77</v>
      </c>
      <c r="N3226" s="1151" t="s">
        <v>1445</v>
      </c>
      <c r="O3226" s="1152" t="s">
        <v>1445</v>
      </c>
      <c r="P3226" s="1180" t="s">
        <v>11558</v>
      </c>
    </row>
    <row r="3227" spans="1:16" ht="22.5" x14ac:dyDescent="0.2">
      <c r="A3227" s="1179" t="s">
        <v>3992</v>
      </c>
      <c r="B3227" s="1149" t="s">
        <v>13078</v>
      </c>
      <c r="C3227" s="1149" t="s">
        <v>65</v>
      </c>
      <c r="D3227" s="1150" t="s">
        <v>11611</v>
      </c>
      <c r="E3227" s="1164">
        <v>2500</v>
      </c>
      <c r="F3227" s="1151">
        <v>10672673</v>
      </c>
      <c r="G3227" s="759" t="s">
        <v>11612</v>
      </c>
      <c r="H3227" s="1021" t="s">
        <v>11613</v>
      </c>
      <c r="I3227" s="1021" t="s">
        <v>11614</v>
      </c>
      <c r="J3227" s="1150" t="s">
        <v>11412</v>
      </c>
      <c r="K3227" s="1152">
        <v>2</v>
      </c>
      <c r="L3227" s="1151">
        <v>12</v>
      </c>
      <c r="M3227" s="1164">
        <v>30363.97</v>
      </c>
      <c r="N3227" s="1151">
        <v>0</v>
      </c>
      <c r="O3227" s="1152">
        <v>6</v>
      </c>
      <c r="P3227" s="1180">
        <v>14957.61</v>
      </c>
    </row>
    <row r="3228" spans="1:16" ht="22.5" x14ac:dyDescent="0.2">
      <c r="A3228" s="1179" t="s">
        <v>3992</v>
      </c>
      <c r="B3228" s="1149" t="s">
        <v>13078</v>
      </c>
      <c r="C3228" s="1149" t="s">
        <v>65</v>
      </c>
      <c r="D3228" s="1150" t="s">
        <v>11615</v>
      </c>
      <c r="E3228" s="1164">
        <v>9000</v>
      </c>
      <c r="F3228" s="1151">
        <v>10126630</v>
      </c>
      <c r="G3228" s="759" t="s">
        <v>11616</v>
      </c>
      <c r="H3228" s="1021" t="s">
        <v>11552</v>
      </c>
      <c r="I3228" s="1021" t="s">
        <v>11553</v>
      </c>
      <c r="J3228" s="1150" t="s">
        <v>11412</v>
      </c>
      <c r="K3228" s="1152">
        <v>1</v>
      </c>
      <c r="L3228" s="1151">
        <v>12</v>
      </c>
      <c r="M3228" s="1164">
        <v>108363.97</v>
      </c>
      <c r="N3228" s="1151">
        <v>0</v>
      </c>
      <c r="O3228" s="1152">
        <v>6</v>
      </c>
      <c r="P3228" s="1180">
        <v>51957.61</v>
      </c>
    </row>
    <row r="3229" spans="1:16" ht="22.5" x14ac:dyDescent="0.2">
      <c r="A3229" s="1179" t="s">
        <v>3992</v>
      </c>
      <c r="B3229" s="1149" t="s">
        <v>13078</v>
      </c>
      <c r="C3229" s="1149" t="s">
        <v>65</v>
      </c>
      <c r="D3229" s="1150" t="s">
        <v>11617</v>
      </c>
      <c r="E3229" s="1164">
        <v>4500</v>
      </c>
      <c r="F3229" s="1151">
        <v>71337166</v>
      </c>
      <c r="G3229" s="759" t="s">
        <v>11618</v>
      </c>
      <c r="H3229" s="1021" t="s">
        <v>11552</v>
      </c>
      <c r="I3229" s="1021" t="s">
        <v>11553</v>
      </c>
      <c r="J3229" s="1150" t="s">
        <v>11412</v>
      </c>
      <c r="K3229" s="1152">
        <v>0</v>
      </c>
      <c r="L3229" s="1151">
        <v>2</v>
      </c>
      <c r="M3229" s="1164">
        <v>11903.77</v>
      </c>
      <c r="N3229" s="1151">
        <v>0</v>
      </c>
      <c r="O3229" s="1152">
        <v>6</v>
      </c>
      <c r="P3229" s="1180">
        <v>26957.61</v>
      </c>
    </row>
    <row r="3230" spans="1:16" ht="22.5" x14ac:dyDescent="0.2">
      <c r="A3230" s="1179" t="s">
        <v>3992</v>
      </c>
      <c r="B3230" s="1149" t="s">
        <v>13078</v>
      </c>
      <c r="C3230" s="1149" t="s">
        <v>65</v>
      </c>
      <c r="D3230" s="1150" t="s">
        <v>11605</v>
      </c>
      <c r="E3230" s="1164">
        <v>3000</v>
      </c>
      <c r="F3230" s="1151">
        <v>70158442</v>
      </c>
      <c r="G3230" s="759" t="s">
        <v>11619</v>
      </c>
      <c r="H3230" s="1021" t="s">
        <v>11620</v>
      </c>
      <c r="I3230" s="1021" t="s">
        <v>11557</v>
      </c>
      <c r="J3230" s="1150" t="s">
        <v>11412</v>
      </c>
      <c r="K3230" s="1152">
        <v>2</v>
      </c>
      <c r="L3230" s="1151">
        <v>10</v>
      </c>
      <c r="M3230" s="1164">
        <v>29928.37</v>
      </c>
      <c r="N3230" s="1151" t="s">
        <v>1445</v>
      </c>
      <c r="O3230" s="1152">
        <v>6</v>
      </c>
      <c r="P3230" s="1180">
        <v>4306.8</v>
      </c>
    </row>
    <row r="3231" spans="1:16" ht="22.5" x14ac:dyDescent="0.2">
      <c r="A3231" s="1179" t="s">
        <v>3992</v>
      </c>
      <c r="B3231" s="1149" t="s">
        <v>13078</v>
      </c>
      <c r="C3231" s="1149" t="s">
        <v>65</v>
      </c>
      <c r="D3231" s="1150" t="s">
        <v>11621</v>
      </c>
      <c r="E3231" s="1164">
        <v>7000</v>
      </c>
      <c r="F3231" s="1151">
        <v>41284959</v>
      </c>
      <c r="G3231" s="759" t="s">
        <v>11622</v>
      </c>
      <c r="H3231" s="1021" t="s">
        <v>11623</v>
      </c>
      <c r="I3231" s="1021" t="s">
        <v>11553</v>
      </c>
      <c r="J3231" s="1150" t="s">
        <v>11412</v>
      </c>
      <c r="K3231" s="1152">
        <v>1</v>
      </c>
      <c r="L3231" s="1151">
        <v>1</v>
      </c>
      <c r="M3231" s="1164">
        <v>1934.84</v>
      </c>
      <c r="N3231" s="1151" t="s">
        <v>1445</v>
      </c>
      <c r="O3231" s="1152">
        <v>2</v>
      </c>
      <c r="P3231" s="1180">
        <v>13086.41</v>
      </c>
    </row>
    <row r="3232" spans="1:16" ht="22.5" x14ac:dyDescent="0.2">
      <c r="A3232" s="1179" t="s">
        <v>3992</v>
      </c>
      <c r="B3232" s="1149" t="s">
        <v>13078</v>
      </c>
      <c r="C3232" s="1149" t="s">
        <v>65</v>
      </c>
      <c r="D3232" s="1150" t="s">
        <v>11624</v>
      </c>
      <c r="E3232" s="1164">
        <v>2750</v>
      </c>
      <c r="F3232" s="1151">
        <v>6661787</v>
      </c>
      <c r="G3232" s="759" t="s">
        <v>11625</v>
      </c>
      <c r="H3232" s="1021" t="s">
        <v>11626</v>
      </c>
      <c r="I3232" s="1021" t="s">
        <v>11614</v>
      </c>
      <c r="J3232" s="1150" t="s">
        <v>11412</v>
      </c>
      <c r="K3232" s="1152">
        <v>4</v>
      </c>
      <c r="L3232" s="1151">
        <v>12</v>
      </c>
      <c r="M3232" s="1164">
        <v>33363.97</v>
      </c>
      <c r="N3232" s="1151">
        <v>0</v>
      </c>
      <c r="O3232" s="1152">
        <v>6</v>
      </c>
      <c r="P3232" s="1180">
        <v>16457.61</v>
      </c>
    </row>
    <row r="3233" spans="1:16" ht="22.5" x14ac:dyDescent="0.2">
      <c r="A3233" s="1179" t="s">
        <v>3992</v>
      </c>
      <c r="B3233" s="1149" t="s">
        <v>13078</v>
      </c>
      <c r="C3233" s="1149" t="s">
        <v>65</v>
      </c>
      <c r="D3233" s="1150" t="s">
        <v>11627</v>
      </c>
      <c r="E3233" s="1164">
        <v>3800</v>
      </c>
      <c r="F3233" s="1151">
        <v>10771317</v>
      </c>
      <c r="G3233" s="759" t="s">
        <v>11628</v>
      </c>
      <c r="H3233" s="1021" t="s">
        <v>11613</v>
      </c>
      <c r="I3233" s="1021" t="s">
        <v>11614</v>
      </c>
      <c r="J3233" s="1150" t="s">
        <v>11412</v>
      </c>
      <c r="K3233" s="1152">
        <v>0</v>
      </c>
      <c r="L3233" s="1151">
        <v>12</v>
      </c>
      <c r="M3233" s="1164">
        <v>32963.97</v>
      </c>
      <c r="N3233" s="1151">
        <v>0</v>
      </c>
      <c r="O3233" s="1152">
        <v>6</v>
      </c>
      <c r="P3233" s="1180">
        <v>22757.61</v>
      </c>
    </row>
    <row r="3234" spans="1:16" ht="22.5" x14ac:dyDescent="0.2">
      <c r="A3234" s="1179" t="s">
        <v>3992</v>
      </c>
      <c r="B3234" s="1149" t="s">
        <v>13078</v>
      </c>
      <c r="C3234" s="1149" t="s">
        <v>65</v>
      </c>
      <c r="D3234" s="1150" t="s">
        <v>11629</v>
      </c>
      <c r="E3234" s="1164">
        <v>9000</v>
      </c>
      <c r="F3234" s="1151">
        <v>41902135</v>
      </c>
      <c r="G3234" s="759" t="s">
        <v>11630</v>
      </c>
      <c r="H3234" s="1021" t="s">
        <v>11552</v>
      </c>
      <c r="I3234" s="1021" t="s">
        <v>11553</v>
      </c>
      <c r="J3234" s="1150" t="s">
        <v>11412</v>
      </c>
      <c r="K3234" s="1152">
        <v>2</v>
      </c>
      <c r="L3234" s="1151">
        <v>12</v>
      </c>
      <c r="M3234" s="1164">
        <v>107589.97</v>
      </c>
      <c r="N3234" s="1151">
        <v>0</v>
      </c>
      <c r="O3234" s="1152">
        <v>6</v>
      </c>
      <c r="P3234" s="1180">
        <v>53957.61</v>
      </c>
    </row>
    <row r="3235" spans="1:16" ht="22.5" x14ac:dyDescent="0.2">
      <c r="A3235" s="1179" t="s">
        <v>3992</v>
      </c>
      <c r="B3235" s="1149" t="s">
        <v>13078</v>
      </c>
      <c r="C3235" s="1149" t="s">
        <v>65</v>
      </c>
      <c r="D3235" s="1150" t="s">
        <v>11631</v>
      </c>
      <c r="E3235" s="1164">
        <v>12000</v>
      </c>
      <c r="F3235" s="1151">
        <v>41308546</v>
      </c>
      <c r="G3235" s="759" t="s">
        <v>11632</v>
      </c>
      <c r="H3235" s="1021" t="s">
        <v>11633</v>
      </c>
      <c r="I3235" s="1021" t="s">
        <v>11553</v>
      </c>
      <c r="J3235" s="1150" t="s">
        <v>11412</v>
      </c>
      <c r="K3235" s="1152">
        <v>0</v>
      </c>
      <c r="L3235" s="1151">
        <v>3</v>
      </c>
      <c r="M3235" s="1164">
        <v>37421.57</v>
      </c>
      <c r="N3235" s="1151">
        <v>0</v>
      </c>
      <c r="O3235" s="1152">
        <v>6</v>
      </c>
      <c r="P3235" s="1180">
        <v>71957.61</v>
      </c>
    </row>
    <row r="3236" spans="1:16" ht="22.5" x14ac:dyDescent="0.2">
      <c r="A3236" s="1179" t="s">
        <v>3992</v>
      </c>
      <c r="B3236" s="1149" t="s">
        <v>13078</v>
      </c>
      <c r="C3236" s="1149" t="s">
        <v>65</v>
      </c>
      <c r="D3236" s="1150" t="s">
        <v>11590</v>
      </c>
      <c r="E3236" s="1164">
        <v>3500</v>
      </c>
      <c r="F3236" s="1151">
        <v>71653368</v>
      </c>
      <c r="G3236" s="759" t="s">
        <v>11634</v>
      </c>
      <c r="H3236" s="1021" t="s">
        <v>11552</v>
      </c>
      <c r="I3236" s="1021" t="s">
        <v>11563</v>
      </c>
      <c r="J3236" s="1150" t="s">
        <v>11412</v>
      </c>
      <c r="K3236" s="1152">
        <v>1</v>
      </c>
      <c r="L3236" s="1151">
        <v>10</v>
      </c>
      <c r="M3236" s="1164">
        <v>34928.370000000003</v>
      </c>
      <c r="N3236" s="1151">
        <v>0</v>
      </c>
      <c r="O3236" s="1152">
        <v>6</v>
      </c>
      <c r="P3236" s="1180">
        <v>20957.61</v>
      </c>
    </row>
    <row r="3237" spans="1:16" ht="22.5" x14ac:dyDescent="0.2">
      <c r="A3237" s="1179" t="s">
        <v>3992</v>
      </c>
      <c r="B3237" s="1149" t="s">
        <v>13078</v>
      </c>
      <c r="C3237" s="1149" t="s">
        <v>65</v>
      </c>
      <c r="D3237" s="1150" t="s">
        <v>11559</v>
      </c>
      <c r="E3237" s="1164">
        <v>3000</v>
      </c>
      <c r="F3237" s="1151">
        <v>41907957</v>
      </c>
      <c r="G3237" s="759" t="s">
        <v>11635</v>
      </c>
      <c r="H3237" s="1021" t="s">
        <v>11552</v>
      </c>
      <c r="I3237" s="1021" t="s">
        <v>11557</v>
      </c>
      <c r="J3237" s="1150" t="s">
        <v>11412</v>
      </c>
      <c r="K3237" s="1152">
        <v>3</v>
      </c>
      <c r="L3237" s="1151">
        <v>12</v>
      </c>
      <c r="M3237" s="1164">
        <v>36363.97</v>
      </c>
      <c r="N3237" s="1151" t="s">
        <v>1445</v>
      </c>
      <c r="O3237" s="1152">
        <v>1</v>
      </c>
      <c r="P3237" s="1180">
        <v>3217.8</v>
      </c>
    </row>
    <row r="3238" spans="1:16" ht="22.5" x14ac:dyDescent="0.2">
      <c r="A3238" s="1179" t="s">
        <v>3992</v>
      </c>
      <c r="B3238" s="1149" t="s">
        <v>13078</v>
      </c>
      <c r="C3238" s="1149" t="s">
        <v>65</v>
      </c>
      <c r="D3238" s="1150" t="s">
        <v>11559</v>
      </c>
      <c r="E3238" s="1164">
        <v>3000</v>
      </c>
      <c r="F3238" s="1151">
        <v>47995474</v>
      </c>
      <c r="G3238" s="759" t="s">
        <v>11636</v>
      </c>
      <c r="H3238" s="1021" t="s">
        <v>11552</v>
      </c>
      <c r="I3238" s="1021" t="s">
        <v>11557</v>
      </c>
      <c r="J3238" s="1150" t="s">
        <v>11412</v>
      </c>
      <c r="K3238" s="1152">
        <v>2</v>
      </c>
      <c r="L3238" s="1151">
        <v>12</v>
      </c>
      <c r="M3238" s="1164">
        <v>36363.97</v>
      </c>
      <c r="N3238" s="1151" t="s">
        <v>1445</v>
      </c>
      <c r="O3238" s="1152">
        <v>2</v>
      </c>
      <c r="P3238" s="1180">
        <v>5086.41</v>
      </c>
    </row>
    <row r="3239" spans="1:16" ht="22.5" x14ac:dyDescent="0.2">
      <c r="A3239" s="1179" t="s">
        <v>3992</v>
      </c>
      <c r="B3239" s="1149" t="s">
        <v>13078</v>
      </c>
      <c r="C3239" s="1149" t="s">
        <v>65</v>
      </c>
      <c r="D3239" s="1150" t="s">
        <v>11559</v>
      </c>
      <c r="E3239" s="1164">
        <v>3700</v>
      </c>
      <c r="F3239" s="1151">
        <v>72922048</v>
      </c>
      <c r="G3239" s="759" t="s">
        <v>11637</v>
      </c>
      <c r="H3239" s="1021" t="s">
        <v>11552</v>
      </c>
      <c r="I3239" s="1021" t="s">
        <v>11553</v>
      </c>
      <c r="J3239" s="1150" t="s">
        <v>11412</v>
      </c>
      <c r="K3239" s="1152">
        <v>2</v>
      </c>
      <c r="L3239" s="1151">
        <v>12</v>
      </c>
      <c r="M3239" s="1164">
        <v>44763.97</v>
      </c>
      <c r="N3239" s="1151">
        <v>0</v>
      </c>
      <c r="O3239" s="1152">
        <v>6</v>
      </c>
      <c r="P3239" s="1180">
        <v>33457.61</v>
      </c>
    </row>
    <row r="3240" spans="1:16" ht="22.5" x14ac:dyDescent="0.2">
      <c r="A3240" s="1179" t="s">
        <v>3992</v>
      </c>
      <c r="B3240" s="1149" t="s">
        <v>13078</v>
      </c>
      <c r="C3240" s="1149" t="s">
        <v>65</v>
      </c>
      <c r="D3240" s="1150" t="s">
        <v>11638</v>
      </c>
      <c r="E3240" s="1164">
        <v>4000</v>
      </c>
      <c r="F3240" s="1151">
        <v>47577198</v>
      </c>
      <c r="G3240" s="759" t="s">
        <v>11639</v>
      </c>
      <c r="H3240" s="1021" t="s">
        <v>11585</v>
      </c>
      <c r="I3240" s="1021" t="s">
        <v>11553</v>
      </c>
      <c r="J3240" s="1150" t="s">
        <v>11412</v>
      </c>
      <c r="K3240" s="1152">
        <v>1</v>
      </c>
      <c r="L3240" s="1151">
        <v>1</v>
      </c>
      <c r="M3240" s="1164">
        <v>1968.17</v>
      </c>
      <c r="N3240" s="1151">
        <v>0</v>
      </c>
      <c r="O3240" s="1152">
        <v>6</v>
      </c>
      <c r="P3240" s="1180">
        <v>23957.61</v>
      </c>
    </row>
    <row r="3241" spans="1:16" ht="22.5" x14ac:dyDescent="0.2">
      <c r="A3241" s="1179" t="s">
        <v>3992</v>
      </c>
      <c r="B3241" s="1149" t="s">
        <v>13078</v>
      </c>
      <c r="C3241" s="1149" t="s">
        <v>65</v>
      </c>
      <c r="D3241" s="1150" t="s">
        <v>11559</v>
      </c>
      <c r="E3241" s="1164">
        <v>3700</v>
      </c>
      <c r="F3241" s="1151">
        <v>74659888</v>
      </c>
      <c r="G3241" s="759" t="s">
        <v>11640</v>
      </c>
      <c r="H3241" s="1021" t="s">
        <v>11552</v>
      </c>
      <c r="I3241" s="1021" t="s">
        <v>11553</v>
      </c>
      <c r="J3241" s="1150" t="s">
        <v>11412</v>
      </c>
      <c r="K3241" s="1152">
        <v>2</v>
      </c>
      <c r="L3241" s="1151">
        <v>12</v>
      </c>
      <c r="M3241" s="1164">
        <v>45131.77</v>
      </c>
      <c r="N3241" s="1151">
        <v>0</v>
      </c>
      <c r="O3241" s="1152">
        <v>6</v>
      </c>
      <c r="P3241" s="1180">
        <v>23957.61</v>
      </c>
    </row>
    <row r="3242" spans="1:16" ht="22.5" x14ac:dyDescent="0.2">
      <c r="A3242" s="1179" t="s">
        <v>3992</v>
      </c>
      <c r="B3242" s="1149" t="s">
        <v>13078</v>
      </c>
      <c r="C3242" s="1149" t="s">
        <v>65</v>
      </c>
      <c r="D3242" s="1150" t="s">
        <v>11641</v>
      </c>
      <c r="E3242" s="1164">
        <v>9000</v>
      </c>
      <c r="F3242" s="1151">
        <v>42557802</v>
      </c>
      <c r="G3242" s="759" t="s">
        <v>11642</v>
      </c>
      <c r="H3242" s="1021" t="s">
        <v>3530</v>
      </c>
      <c r="I3242" s="1021" t="s">
        <v>11553</v>
      </c>
      <c r="J3242" s="1150" t="s">
        <v>11412</v>
      </c>
      <c r="K3242" s="1152">
        <v>1</v>
      </c>
      <c r="L3242" s="1151">
        <v>12</v>
      </c>
      <c r="M3242" s="1164">
        <v>108363.97</v>
      </c>
      <c r="N3242" s="1151">
        <v>0</v>
      </c>
      <c r="O3242" s="1152">
        <v>6</v>
      </c>
      <c r="P3242" s="1180">
        <v>52957.61</v>
      </c>
    </row>
    <row r="3243" spans="1:16" ht="22.5" x14ac:dyDescent="0.2">
      <c r="A3243" s="1179" t="s">
        <v>3992</v>
      </c>
      <c r="B3243" s="1149" t="s">
        <v>13078</v>
      </c>
      <c r="C3243" s="1149" t="s">
        <v>65</v>
      </c>
      <c r="D3243" s="1150" t="s">
        <v>11577</v>
      </c>
      <c r="E3243" s="1164">
        <v>2500</v>
      </c>
      <c r="F3243" s="1151">
        <v>7450605</v>
      </c>
      <c r="G3243" s="759" t="s">
        <v>11643</v>
      </c>
      <c r="H3243" s="1021" t="s">
        <v>11579</v>
      </c>
      <c r="I3243" s="1021" t="s">
        <v>11644</v>
      </c>
      <c r="J3243" s="1150" t="s">
        <v>11412</v>
      </c>
      <c r="K3243" s="1152">
        <v>3</v>
      </c>
      <c r="L3243" s="1151">
        <v>12</v>
      </c>
      <c r="M3243" s="1164">
        <v>30363.97</v>
      </c>
      <c r="N3243" s="1151">
        <v>0</v>
      </c>
      <c r="O3243" s="1152">
        <v>6</v>
      </c>
      <c r="P3243" s="1180">
        <v>14957.61</v>
      </c>
    </row>
    <row r="3244" spans="1:16" ht="22.5" x14ac:dyDescent="0.2">
      <c r="A3244" s="1179" t="s">
        <v>3992</v>
      </c>
      <c r="B3244" s="1149" t="s">
        <v>13078</v>
      </c>
      <c r="C3244" s="1149" t="s">
        <v>65</v>
      </c>
      <c r="D3244" s="1150" t="s">
        <v>11645</v>
      </c>
      <c r="E3244" s="1164">
        <v>3500</v>
      </c>
      <c r="F3244" s="1151">
        <v>70816024</v>
      </c>
      <c r="G3244" s="759" t="s">
        <v>11646</v>
      </c>
      <c r="H3244" s="1021" t="s">
        <v>11552</v>
      </c>
      <c r="I3244" s="1021" t="s">
        <v>11563</v>
      </c>
      <c r="J3244" s="1150" t="s">
        <v>11412</v>
      </c>
      <c r="K3244" s="1152">
        <v>1</v>
      </c>
      <c r="L3244" s="1151">
        <v>12</v>
      </c>
      <c r="M3244" s="1164">
        <v>42363.97</v>
      </c>
      <c r="N3244" s="1151">
        <v>0</v>
      </c>
      <c r="O3244" s="1152">
        <v>6</v>
      </c>
      <c r="P3244" s="1180">
        <v>20957.61</v>
      </c>
    </row>
    <row r="3245" spans="1:16" ht="22.5" x14ac:dyDescent="0.2">
      <c r="A3245" s="1179" t="s">
        <v>3992</v>
      </c>
      <c r="B3245" s="1149" t="s">
        <v>13078</v>
      </c>
      <c r="C3245" s="1149" t="s">
        <v>65</v>
      </c>
      <c r="D3245" s="1150" t="s">
        <v>11647</v>
      </c>
      <c r="E3245" s="1164">
        <v>5000</v>
      </c>
      <c r="F3245" s="1151">
        <v>80526839</v>
      </c>
      <c r="G3245" s="759" t="s">
        <v>11648</v>
      </c>
      <c r="H3245" s="1021" t="s">
        <v>11633</v>
      </c>
      <c r="I3245" s="1021" t="s">
        <v>11553</v>
      </c>
      <c r="J3245" s="1150" t="s">
        <v>11412</v>
      </c>
      <c r="K3245" s="1152">
        <v>1</v>
      </c>
      <c r="L3245" s="1151">
        <v>12</v>
      </c>
      <c r="M3245" s="1164">
        <v>60363.97</v>
      </c>
      <c r="N3245" s="1151" t="s">
        <v>1445</v>
      </c>
      <c r="O3245" s="1152">
        <v>6</v>
      </c>
      <c r="P3245" s="1180">
        <v>29957.61</v>
      </c>
    </row>
    <row r="3246" spans="1:16" ht="22.5" x14ac:dyDescent="0.2">
      <c r="A3246" s="1179" t="s">
        <v>3992</v>
      </c>
      <c r="B3246" s="1149" t="s">
        <v>13078</v>
      </c>
      <c r="C3246" s="1149" t="s">
        <v>65</v>
      </c>
      <c r="D3246" s="1150" t="s">
        <v>11559</v>
      </c>
      <c r="E3246" s="1164">
        <v>3000</v>
      </c>
      <c r="F3246" s="1151">
        <v>71818431</v>
      </c>
      <c r="G3246" s="759" t="s">
        <v>11649</v>
      </c>
      <c r="H3246" s="1021" t="s">
        <v>11552</v>
      </c>
      <c r="I3246" s="1021" t="s">
        <v>11553</v>
      </c>
      <c r="J3246" s="1150" t="s">
        <v>11412</v>
      </c>
      <c r="K3246" s="1152">
        <v>3</v>
      </c>
      <c r="L3246" s="1151">
        <v>12</v>
      </c>
      <c r="M3246" s="1164">
        <v>36363.97</v>
      </c>
      <c r="N3246" s="1151">
        <v>0</v>
      </c>
      <c r="O3246" s="1152">
        <v>4</v>
      </c>
      <c r="P3246" s="1180">
        <v>10622.01</v>
      </c>
    </row>
    <row r="3247" spans="1:16" ht="22.5" x14ac:dyDescent="0.2">
      <c r="A3247" s="1179" t="s">
        <v>3992</v>
      </c>
      <c r="B3247" s="1149" t="s">
        <v>13078</v>
      </c>
      <c r="C3247" s="1149" t="s">
        <v>65</v>
      </c>
      <c r="D3247" s="1150" t="s">
        <v>11650</v>
      </c>
      <c r="E3247" s="1164">
        <v>8500</v>
      </c>
      <c r="F3247" s="1151">
        <v>41005364</v>
      </c>
      <c r="G3247" s="759" t="s">
        <v>11651</v>
      </c>
      <c r="H3247" s="1021" t="s">
        <v>11572</v>
      </c>
      <c r="I3247" s="1021" t="s">
        <v>11553</v>
      </c>
      <c r="J3247" s="1150" t="s">
        <v>11412</v>
      </c>
      <c r="K3247" s="1152">
        <v>2</v>
      </c>
      <c r="L3247" s="1151">
        <v>12</v>
      </c>
      <c r="M3247" s="1164">
        <v>102363.97</v>
      </c>
      <c r="N3247" s="1151">
        <v>0</v>
      </c>
      <c r="O3247" s="1152">
        <v>6</v>
      </c>
      <c r="P3247" s="1180">
        <v>50957.61</v>
      </c>
    </row>
    <row r="3248" spans="1:16" ht="22.5" x14ac:dyDescent="0.2">
      <c r="A3248" s="1179" t="s">
        <v>3992</v>
      </c>
      <c r="B3248" s="1149" t="s">
        <v>13078</v>
      </c>
      <c r="C3248" s="1149" t="s">
        <v>65</v>
      </c>
      <c r="D3248" s="1150" t="s">
        <v>11652</v>
      </c>
      <c r="E3248" s="1164">
        <v>4000</v>
      </c>
      <c r="F3248" s="1151">
        <v>8460120</v>
      </c>
      <c r="G3248" s="759" t="s">
        <v>11653</v>
      </c>
      <c r="H3248" s="1021" t="s">
        <v>11585</v>
      </c>
      <c r="I3248" s="1021" t="s">
        <v>11563</v>
      </c>
      <c r="J3248" s="1150" t="s">
        <v>11412</v>
      </c>
      <c r="K3248" s="1152">
        <v>1</v>
      </c>
      <c r="L3248" s="1151">
        <v>12</v>
      </c>
      <c r="M3248" s="1164">
        <v>48363.97</v>
      </c>
      <c r="N3248" s="1151">
        <v>0</v>
      </c>
      <c r="O3248" s="1152">
        <v>6</v>
      </c>
      <c r="P3248" s="1180">
        <v>23957.61</v>
      </c>
    </row>
    <row r="3249" spans="1:16" ht="22.5" x14ac:dyDescent="0.2">
      <c r="A3249" s="1179" t="s">
        <v>3992</v>
      </c>
      <c r="B3249" s="1149" t="s">
        <v>21386</v>
      </c>
      <c r="C3249" s="1149" t="s">
        <v>65</v>
      </c>
      <c r="D3249" s="1150" t="s">
        <v>11564</v>
      </c>
      <c r="E3249" s="1164">
        <v>8000</v>
      </c>
      <c r="F3249" s="1151">
        <v>43164845</v>
      </c>
      <c r="G3249" s="759" t="s">
        <v>11654</v>
      </c>
      <c r="H3249" s="1021" t="s">
        <v>11655</v>
      </c>
      <c r="I3249" s="1021" t="s">
        <v>11553</v>
      </c>
      <c r="J3249" s="1150" t="s">
        <v>11412</v>
      </c>
      <c r="K3249" s="1152">
        <v>0</v>
      </c>
      <c r="L3249" s="1151">
        <v>2</v>
      </c>
      <c r="M3249" s="1164">
        <v>15393.02</v>
      </c>
      <c r="N3249" s="1151">
        <v>0</v>
      </c>
      <c r="O3249" s="1152">
        <v>6</v>
      </c>
      <c r="P3249" s="1180">
        <v>49745.22</v>
      </c>
    </row>
    <row r="3250" spans="1:16" ht="22.5" x14ac:dyDescent="0.2">
      <c r="A3250" s="1179" t="s">
        <v>3992</v>
      </c>
      <c r="B3250" s="1149" t="s">
        <v>21386</v>
      </c>
      <c r="C3250" s="1149" t="s">
        <v>65</v>
      </c>
      <c r="D3250" s="1150" t="s">
        <v>11564</v>
      </c>
      <c r="E3250" s="1164">
        <v>8000</v>
      </c>
      <c r="F3250" s="1151">
        <v>43021362</v>
      </c>
      <c r="G3250" s="759" t="s">
        <v>11656</v>
      </c>
      <c r="H3250" s="1021" t="s">
        <v>11572</v>
      </c>
      <c r="I3250" s="1021" t="s">
        <v>11553</v>
      </c>
      <c r="J3250" s="1150" t="s">
        <v>11412</v>
      </c>
      <c r="K3250" s="1152">
        <v>2</v>
      </c>
      <c r="L3250" s="1151">
        <v>12</v>
      </c>
      <c r="M3250" s="1164">
        <v>96286.55</v>
      </c>
      <c r="N3250" s="1151">
        <v>0</v>
      </c>
      <c r="O3250" s="1152">
        <v>6</v>
      </c>
      <c r="P3250" s="1180">
        <v>51895.22</v>
      </c>
    </row>
    <row r="3251" spans="1:16" ht="33.75" x14ac:dyDescent="0.2">
      <c r="A3251" s="1179" t="s">
        <v>3992</v>
      </c>
      <c r="B3251" s="1149" t="s">
        <v>13078</v>
      </c>
      <c r="C3251" s="1149" t="s">
        <v>65</v>
      </c>
      <c r="D3251" s="1150" t="s">
        <v>11657</v>
      </c>
      <c r="E3251" s="1164">
        <v>7500</v>
      </c>
      <c r="F3251" s="1151">
        <v>6594600</v>
      </c>
      <c r="G3251" s="759" t="s">
        <v>11658</v>
      </c>
      <c r="H3251" s="1021" t="s">
        <v>11572</v>
      </c>
      <c r="I3251" s="1021" t="s">
        <v>11553</v>
      </c>
      <c r="J3251" s="1150" t="s">
        <v>11412</v>
      </c>
      <c r="K3251" s="1152">
        <v>2</v>
      </c>
      <c r="L3251" s="1151">
        <v>12</v>
      </c>
      <c r="M3251" s="1164">
        <v>90363.97</v>
      </c>
      <c r="N3251" s="1151">
        <v>0</v>
      </c>
      <c r="O3251" s="1152">
        <v>6</v>
      </c>
      <c r="P3251" s="1180">
        <v>44957.61</v>
      </c>
    </row>
    <row r="3252" spans="1:16" ht="22.5" x14ac:dyDescent="0.2">
      <c r="A3252" s="1179" t="s">
        <v>3992</v>
      </c>
      <c r="B3252" s="1149" t="s">
        <v>13078</v>
      </c>
      <c r="C3252" s="1149" t="s">
        <v>65</v>
      </c>
      <c r="D3252" s="1150" t="s">
        <v>11659</v>
      </c>
      <c r="E3252" s="1164">
        <v>3000</v>
      </c>
      <c r="F3252" s="1151">
        <v>47019184</v>
      </c>
      <c r="G3252" s="759" t="s">
        <v>11660</v>
      </c>
      <c r="H3252" s="1021" t="s">
        <v>11552</v>
      </c>
      <c r="I3252" s="1021" t="s">
        <v>11557</v>
      </c>
      <c r="J3252" s="1150" t="s">
        <v>11412</v>
      </c>
      <c r="K3252" s="1152">
        <v>1</v>
      </c>
      <c r="L3252" s="1151">
        <v>10</v>
      </c>
      <c r="M3252" s="1164">
        <v>26710.57</v>
      </c>
      <c r="N3252" s="1151" t="s">
        <v>1445</v>
      </c>
      <c r="O3252" s="1152" t="s">
        <v>1445</v>
      </c>
      <c r="P3252" s="1180" t="s">
        <v>11558</v>
      </c>
    </row>
    <row r="3253" spans="1:16" ht="22.5" x14ac:dyDescent="0.2">
      <c r="A3253" s="1179" t="s">
        <v>3992</v>
      </c>
      <c r="B3253" s="1149" t="s">
        <v>13078</v>
      </c>
      <c r="C3253" s="1149" t="s">
        <v>65</v>
      </c>
      <c r="D3253" s="1150" t="s">
        <v>11661</v>
      </c>
      <c r="E3253" s="1164">
        <v>10000</v>
      </c>
      <c r="F3253" s="1151">
        <v>9302471</v>
      </c>
      <c r="G3253" s="759" t="s">
        <v>11662</v>
      </c>
      <c r="H3253" s="1021" t="s">
        <v>11552</v>
      </c>
      <c r="I3253" s="1021" t="s">
        <v>11553</v>
      </c>
      <c r="J3253" s="1150" t="s">
        <v>11412</v>
      </c>
      <c r="K3253" s="1152">
        <v>1</v>
      </c>
      <c r="L3253" s="1151">
        <v>12</v>
      </c>
      <c r="M3253" s="1164">
        <v>120363.97</v>
      </c>
      <c r="N3253" s="1151">
        <v>0</v>
      </c>
      <c r="O3253" s="1152">
        <v>6</v>
      </c>
      <c r="P3253" s="1180">
        <v>59957.61</v>
      </c>
    </row>
    <row r="3254" spans="1:16" ht="22.5" x14ac:dyDescent="0.2">
      <c r="A3254" s="1179" t="s">
        <v>3992</v>
      </c>
      <c r="B3254" s="1149" t="s">
        <v>13078</v>
      </c>
      <c r="C3254" s="1149" t="s">
        <v>65</v>
      </c>
      <c r="D3254" s="1150" t="s">
        <v>11663</v>
      </c>
      <c r="E3254" s="1164">
        <v>2500</v>
      </c>
      <c r="F3254" s="1151">
        <v>47399320</v>
      </c>
      <c r="G3254" s="759" t="s">
        <v>11664</v>
      </c>
      <c r="H3254" s="1021" t="s">
        <v>11665</v>
      </c>
      <c r="I3254" s="1021" t="s">
        <v>11563</v>
      </c>
      <c r="J3254" s="1150" t="s">
        <v>11412</v>
      </c>
      <c r="K3254" s="1152">
        <v>3</v>
      </c>
      <c r="L3254" s="1151">
        <v>12</v>
      </c>
      <c r="M3254" s="1164">
        <v>30363.97</v>
      </c>
      <c r="N3254" s="1151">
        <v>0</v>
      </c>
      <c r="O3254" s="1152">
        <v>6</v>
      </c>
      <c r="P3254" s="1180">
        <v>14957.61</v>
      </c>
    </row>
    <row r="3255" spans="1:16" ht="22.5" x14ac:dyDescent="0.2">
      <c r="A3255" s="1179" t="s">
        <v>3992</v>
      </c>
      <c r="B3255" s="1149" t="s">
        <v>13078</v>
      </c>
      <c r="C3255" s="1149" t="s">
        <v>65</v>
      </c>
      <c r="D3255" s="1150" t="s">
        <v>11559</v>
      </c>
      <c r="E3255" s="1164">
        <v>3700</v>
      </c>
      <c r="F3255" s="1151">
        <v>44972597</v>
      </c>
      <c r="G3255" s="759" t="s">
        <v>11666</v>
      </c>
      <c r="H3255" s="1021" t="s">
        <v>11552</v>
      </c>
      <c r="I3255" s="1021" t="s">
        <v>11557</v>
      </c>
      <c r="J3255" s="1150" t="s">
        <v>11412</v>
      </c>
      <c r="K3255" s="1152">
        <v>2</v>
      </c>
      <c r="L3255" s="1151">
        <v>12</v>
      </c>
      <c r="M3255" s="1164">
        <v>44763.97</v>
      </c>
      <c r="N3255" s="1151" t="s">
        <v>1445</v>
      </c>
      <c r="O3255" s="1152">
        <v>11</v>
      </c>
      <c r="P3255" s="1180">
        <v>4746.6099999999997</v>
      </c>
    </row>
    <row r="3256" spans="1:16" ht="22.5" x14ac:dyDescent="0.2">
      <c r="A3256" s="1179" t="s">
        <v>3992</v>
      </c>
      <c r="B3256" s="1149" t="s">
        <v>13078</v>
      </c>
      <c r="C3256" s="1149" t="s">
        <v>65</v>
      </c>
      <c r="D3256" s="1150" t="s">
        <v>11667</v>
      </c>
      <c r="E3256" s="1164">
        <v>8000</v>
      </c>
      <c r="F3256" s="1151">
        <v>71716342</v>
      </c>
      <c r="G3256" s="759" t="s">
        <v>11668</v>
      </c>
      <c r="H3256" s="1021" t="s">
        <v>11589</v>
      </c>
      <c r="I3256" s="1021" t="s">
        <v>11563</v>
      </c>
      <c r="J3256" s="1150" t="s">
        <v>11412</v>
      </c>
      <c r="K3256" s="1152">
        <v>0</v>
      </c>
      <c r="L3256" s="1151">
        <v>12</v>
      </c>
      <c r="M3256" s="1164">
        <v>59563.97</v>
      </c>
      <c r="N3256" s="1151">
        <v>0</v>
      </c>
      <c r="O3256" s="1152">
        <v>6</v>
      </c>
      <c r="P3256" s="1180">
        <v>47957.61</v>
      </c>
    </row>
    <row r="3257" spans="1:16" ht="22.5" x14ac:dyDescent="0.2">
      <c r="A3257" s="1179" t="s">
        <v>3992</v>
      </c>
      <c r="B3257" s="1149" t="s">
        <v>13078</v>
      </c>
      <c r="C3257" s="1149" t="s">
        <v>65</v>
      </c>
      <c r="D3257" s="1150" t="s">
        <v>11669</v>
      </c>
      <c r="E3257" s="1164">
        <v>4500</v>
      </c>
      <c r="F3257" s="1151">
        <v>43652129</v>
      </c>
      <c r="G3257" s="759" t="s">
        <v>11670</v>
      </c>
      <c r="H3257" s="1021" t="s">
        <v>11598</v>
      </c>
      <c r="I3257" s="1021" t="s">
        <v>11553</v>
      </c>
      <c r="J3257" s="1150" t="s">
        <v>11412</v>
      </c>
      <c r="K3257" s="1152">
        <v>2</v>
      </c>
      <c r="L3257" s="1151">
        <v>12</v>
      </c>
      <c r="M3257" s="1164">
        <v>54363.97</v>
      </c>
      <c r="N3257" s="1151">
        <v>0</v>
      </c>
      <c r="O3257" s="1152">
        <v>6</v>
      </c>
      <c r="P3257" s="1180">
        <v>26957.61</v>
      </c>
    </row>
    <row r="3258" spans="1:16" ht="22.5" x14ac:dyDescent="0.2">
      <c r="A3258" s="1179" t="s">
        <v>3992</v>
      </c>
      <c r="B3258" s="1149" t="s">
        <v>13078</v>
      </c>
      <c r="C3258" s="1149" t="s">
        <v>65</v>
      </c>
      <c r="D3258" s="1150" t="s">
        <v>11671</v>
      </c>
      <c r="E3258" s="1164">
        <v>5500</v>
      </c>
      <c r="F3258" s="1151">
        <v>71328577</v>
      </c>
      <c r="G3258" s="759" t="s">
        <v>11672</v>
      </c>
      <c r="H3258" s="1021" t="s">
        <v>11589</v>
      </c>
      <c r="I3258" s="1021" t="s">
        <v>11563</v>
      </c>
      <c r="J3258" s="1150" t="s">
        <v>11412</v>
      </c>
      <c r="K3258" s="1152">
        <v>1</v>
      </c>
      <c r="L3258" s="1151">
        <v>12</v>
      </c>
      <c r="M3258" s="1164">
        <v>66581.77</v>
      </c>
      <c r="N3258" s="1151">
        <v>0</v>
      </c>
      <c r="O3258" s="1152">
        <v>6</v>
      </c>
      <c r="P3258" s="1180">
        <v>32957.61</v>
      </c>
    </row>
    <row r="3259" spans="1:16" ht="22.5" x14ac:dyDescent="0.2">
      <c r="A3259" s="1179" t="s">
        <v>3992</v>
      </c>
      <c r="B3259" s="1149" t="s">
        <v>13078</v>
      </c>
      <c r="C3259" s="1149" t="s">
        <v>65</v>
      </c>
      <c r="D3259" s="1150" t="s">
        <v>11673</v>
      </c>
      <c r="E3259" s="1164">
        <v>3500</v>
      </c>
      <c r="F3259" s="1151">
        <v>76386188</v>
      </c>
      <c r="G3259" s="759" t="s">
        <v>11674</v>
      </c>
      <c r="H3259" s="1021" t="s">
        <v>11552</v>
      </c>
      <c r="I3259" s="1021" t="s">
        <v>11563</v>
      </c>
      <c r="J3259" s="1150" t="s">
        <v>11412</v>
      </c>
      <c r="K3259" s="1152">
        <v>1</v>
      </c>
      <c r="L3259" s="1151">
        <v>5</v>
      </c>
      <c r="M3259" s="1164">
        <v>18657.169999999998</v>
      </c>
      <c r="N3259" s="1151">
        <v>0</v>
      </c>
      <c r="O3259" s="1152">
        <v>6</v>
      </c>
      <c r="P3259" s="1180">
        <v>20957.61</v>
      </c>
    </row>
    <row r="3260" spans="1:16" ht="22.5" x14ac:dyDescent="0.2">
      <c r="A3260" s="1179" t="s">
        <v>3992</v>
      </c>
      <c r="B3260" s="1149" t="s">
        <v>13078</v>
      </c>
      <c r="C3260" s="1149" t="s">
        <v>65</v>
      </c>
      <c r="D3260" s="1150" t="s">
        <v>11559</v>
      </c>
      <c r="E3260" s="1164">
        <v>3000</v>
      </c>
      <c r="F3260" s="1151">
        <v>46595431</v>
      </c>
      <c r="G3260" s="759" t="s">
        <v>11675</v>
      </c>
      <c r="H3260" s="1021" t="s">
        <v>11552</v>
      </c>
      <c r="I3260" s="1021" t="s">
        <v>11557</v>
      </c>
      <c r="J3260" s="1150" t="s">
        <v>11412</v>
      </c>
      <c r="K3260" s="1152">
        <v>5</v>
      </c>
      <c r="L3260" s="1151">
        <v>12</v>
      </c>
      <c r="M3260" s="1164">
        <v>36363.97</v>
      </c>
      <c r="N3260" s="1151" t="s">
        <v>1445</v>
      </c>
      <c r="O3260" s="1152">
        <v>6</v>
      </c>
      <c r="P3260" s="1180">
        <v>4306.8</v>
      </c>
    </row>
    <row r="3261" spans="1:16" ht="22.5" x14ac:dyDescent="0.2">
      <c r="A3261" s="1179" t="s">
        <v>3992</v>
      </c>
      <c r="B3261" s="1149" t="s">
        <v>13078</v>
      </c>
      <c r="C3261" s="1149" t="s">
        <v>65</v>
      </c>
      <c r="D3261" s="1150" t="s">
        <v>11573</v>
      </c>
      <c r="E3261" s="1164">
        <v>5500</v>
      </c>
      <c r="F3261" s="1151">
        <v>40573472</v>
      </c>
      <c r="G3261" s="759" t="s">
        <v>11676</v>
      </c>
      <c r="H3261" s="1021" t="s">
        <v>11572</v>
      </c>
      <c r="I3261" s="1021" t="s">
        <v>11553</v>
      </c>
      <c r="J3261" s="1150" t="s">
        <v>11412</v>
      </c>
      <c r="K3261" s="1152">
        <v>2</v>
      </c>
      <c r="L3261" s="1151">
        <v>12</v>
      </c>
      <c r="M3261" s="1164">
        <v>66363.97</v>
      </c>
      <c r="N3261" s="1151">
        <v>0</v>
      </c>
      <c r="O3261" s="1152">
        <v>6</v>
      </c>
      <c r="P3261" s="1180">
        <v>32957.61</v>
      </c>
    </row>
    <row r="3262" spans="1:16" ht="22.5" x14ac:dyDescent="0.2">
      <c r="A3262" s="1179" t="s">
        <v>3992</v>
      </c>
      <c r="B3262" s="1149" t="s">
        <v>13078</v>
      </c>
      <c r="C3262" s="1149" t="s">
        <v>65</v>
      </c>
      <c r="D3262" s="1150" t="s">
        <v>11677</v>
      </c>
      <c r="E3262" s="1164">
        <v>9000</v>
      </c>
      <c r="F3262" s="1151">
        <v>41574668</v>
      </c>
      <c r="G3262" s="759" t="s">
        <v>11678</v>
      </c>
      <c r="H3262" s="1021" t="s">
        <v>11552</v>
      </c>
      <c r="I3262" s="1021" t="s">
        <v>11553</v>
      </c>
      <c r="J3262" s="1150" t="s">
        <v>11412</v>
      </c>
      <c r="K3262" s="1152">
        <v>1</v>
      </c>
      <c r="L3262" s="1151">
        <v>12</v>
      </c>
      <c r="M3262" s="1164">
        <v>108363.97</v>
      </c>
      <c r="N3262" s="1151">
        <v>0</v>
      </c>
      <c r="O3262" s="1152">
        <v>6</v>
      </c>
      <c r="P3262" s="1180">
        <v>53957.61</v>
      </c>
    </row>
    <row r="3263" spans="1:16" ht="22.5" x14ac:dyDescent="0.2">
      <c r="A3263" s="1179" t="s">
        <v>3992</v>
      </c>
      <c r="B3263" s="1149" t="s">
        <v>13078</v>
      </c>
      <c r="C3263" s="1149" t="s">
        <v>65</v>
      </c>
      <c r="D3263" s="1150" t="s">
        <v>11638</v>
      </c>
      <c r="E3263" s="1164">
        <v>5500</v>
      </c>
      <c r="F3263" s="1151">
        <v>45139093</v>
      </c>
      <c r="G3263" s="759" t="s">
        <v>11679</v>
      </c>
      <c r="H3263" s="1021" t="s">
        <v>11585</v>
      </c>
      <c r="I3263" s="1021" t="s">
        <v>11553</v>
      </c>
      <c r="J3263" s="1150" t="s">
        <v>11412</v>
      </c>
      <c r="K3263" s="1152">
        <v>1</v>
      </c>
      <c r="L3263" s="1151">
        <v>12</v>
      </c>
      <c r="M3263" s="1164">
        <v>58098.44</v>
      </c>
      <c r="N3263" s="1151">
        <v>0</v>
      </c>
      <c r="O3263" s="1152">
        <v>6</v>
      </c>
      <c r="P3263" s="1180">
        <v>32957.61</v>
      </c>
    </row>
    <row r="3264" spans="1:16" ht="22.5" x14ac:dyDescent="0.2">
      <c r="A3264" s="1179" t="s">
        <v>3992</v>
      </c>
      <c r="B3264" s="1149" t="s">
        <v>13078</v>
      </c>
      <c r="C3264" s="1149" t="s">
        <v>65</v>
      </c>
      <c r="D3264" s="1150" t="s">
        <v>11559</v>
      </c>
      <c r="E3264" s="1164">
        <v>3700</v>
      </c>
      <c r="F3264" s="1151">
        <v>76531259</v>
      </c>
      <c r="G3264" s="759" t="s">
        <v>11680</v>
      </c>
      <c r="H3264" s="1021" t="s">
        <v>11552</v>
      </c>
      <c r="I3264" s="1021" t="s">
        <v>11557</v>
      </c>
      <c r="J3264" s="1150" t="s">
        <v>11412</v>
      </c>
      <c r="K3264" s="1152">
        <v>0</v>
      </c>
      <c r="L3264" s="1151">
        <v>2</v>
      </c>
      <c r="M3264" s="1164">
        <v>2749.3</v>
      </c>
      <c r="N3264" s="1151" t="s">
        <v>1445</v>
      </c>
      <c r="O3264" s="1152" t="s">
        <v>1445</v>
      </c>
      <c r="P3264" s="1180" t="s">
        <v>11558</v>
      </c>
    </row>
    <row r="3265" spans="1:16" ht="22.5" x14ac:dyDescent="0.2">
      <c r="A3265" s="1179" t="s">
        <v>3992</v>
      </c>
      <c r="B3265" s="1149" t="s">
        <v>13078</v>
      </c>
      <c r="C3265" s="1149" t="s">
        <v>65</v>
      </c>
      <c r="D3265" s="1150" t="s">
        <v>11594</v>
      </c>
      <c r="E3265" s="1164">
        <v>6000</v>
      </c>
      <c r="F3265" s="1151">
        <v>45136159</v>
      </c>
      <c r="G3265" s="759" t="s">
        <v>11681</v>
      </c>
      <c r="H3265" s="1021" t="s">
        <v>11552</v>
      </c>
      <c r="I3265" s="1021" t="s">
        <v>11553</v>
      </c>
      <c r="J3265" s="1150" t="s">
        <v>11412</v>
      </c>
      <c r="K3265" s="1152">
        <v>1</v>
      </c>
      <c r="L3265" s="1151">
        <v>12</v>
      </c>
      <c r="M3265" s="1164">
        <v>60363.97</v>
      </c>
      <c r="N3265" s="1151">
        <v>0</v>
      </c>
      <c r="O3265" s="1152">
        <v>6</v>
      </c>
      <c r="P3265" s="1180">
        <v>35957.61</v>
      </c>
    </row>
    <row r="3266" spans="1:16" ht="22.5" x14ac:dyDescent="0.2">
      <c r="A3266" s="1179" t="s">
        <v>3992</v>
      </c>
      <c r="B3266" s="1149" t="s">
        <v>13078</v>
      </c>
      <c r="C3266" s="1149" t="s">
        <v>65</v>
      </c>
      <c r="D3266" s="1150" t="s">
        <v>11682</v>
      </c>
      <c r="E3266" s="1164">
        <v>6000</v>
      </c>
      <c r="F3266" s="1151">
        <v>44335780</v>
      </c>
      <c r="G3266" s="759" t="s">
        <v>11683</v>
      </c>
      <c r="H3266" s="1021" t="s">
        <v>11684</v>
      </c>
      <c r="I3266" s="1021" t="s">
        <v>11553</v>
      </c>
      <c r="J3266" s="1150" t="s">
        <v>11412</v>
      </c>
      <c r="K3266" s="1152">
        <v>2</v>
      </c>
      <c r="L3266" s="1151">
        <v>12</v>
      </c>
      <c r="M3266" s="1164">
        <v>72363.97</v>
      </c>
      <c r="N3266" s="1151">
        <v>0</v>
      </c>
      <c r="O3266" s="1152">
        <v>6</v>
      </c>
      <c r="P3266" s="1180">
        <v>35957.61</v>
      </c>
    </row>
    <row r="3267" spans="1:16" ht="22.5" x14ac:dyDescent="0.2">
      <c r="A3267" s="1179" t="s">
        <v>3992</v>
      </c>
      <c r="B3267" s="1149" t="s">
        <v>13078</v>
      </c>
      <c r="C3267" s="1149" t="s">
        <v>65</v>
      </c>
      <c r="D3267" s="1150" t="s">
        <v>11685</v>
      </c>
      <c r="E3267" s="1164">
        <v>10000</v>
      </c>
      <c r="F3267" s="1151">
        <v>40438651</v>
      </c>
      <c r="G3267" s="759" t="s">
        <v>11686</v>
      </c>
      <c r="H3267" s="1021" t="s">
        <v>11687</v>
      </c>
      <c r="I3267" s="1021" t="s">
        <v>11553</v>
      </c>
      <c r="J3267" s="1150" t="s">
        <v>11412</v>
      </c>
      <c r="K3267" s="1152">
        <v>1</v>
      </c>
      <c r="L3267" s="1151">
        <v>5</v>
      </c>
      <c r="M3267" s="1164">
        <v>52723.839999999997</v>
      </c>
      <c r="N3267" s="1151">
        <v>0</v>
      </c>
      <c r="O3267" s="1152">
        <v>6</v>
      </c>
      <c r="P3267" s="1180">
        <v>59957.61</v>
      </c>
    </row>
    <row r="3268" spans="1:16" ht="22.5" x14ac:dyDescent="0.2">
      <c r="A3268" s="1179" t="s">
        <v>3992</v>
      </c>
      <c r="B3268" s="1149" t="s">
        <v>21386</v>
      </c>
      <c r="C3268" s="1149" t="s">
        <v>65</v>
      </c>
      <c r="D3268" s="1150" t="s">
        <v>11550</v>
      </c>
      <c r="E3268" s="1164">
        <v>4000</v>
      </c>
      <c r="F3268" s="1151">
        <v>45935968</v>
      </c>
      <c r="G3268" s="759" t="s">
        <v>11688</v>
      </c>
      <c r="H3268" s="1021" t="s">
        <v>11552</v>
      </c>
      <c r="I3268" s="1021" t="s">
        <v>11553</v>
      </c>
      <c r="J3268" s="1150" t="s">
        <v>11412</v>
      </c>
      <c r="K3268" s="1152">
        <v>1</v>
      </c>
      <c r="L3268" s="1151">
        <v>12</v>
      </c>
      <c r="M3268" s="1164">
        <v>48286.55</v>
      </c>
      <c r="N3268" s="1151">
        <v>0</v>
      </c>
      <c r="O3268" s="1152">
        <v>6</v>
      </c>
      <c r="P3268" s="1180">
        <v>25745.22</v>
      </c>
    </row>
    <row r="3269" spans="1:16" ht="22.5" x14ac:dyDescent="0.2">
      <c r="A3269" s="1179" t="s">
        <v>3992</v>
      </c>
      <c r="B3269" s="1149" t="s">
        <v>13078</v>
      </c>
      <c r="C3269" s="1149" t="s">
        <v>65</v>
      </c>
      <c r="D3269" s="1150" t="s">
        <v>11559</v>
      </c>
      <c r="E3269" s="1164">
        <v>3700</v>
      </c>
      <c r="F3269" s="1151">
        <v>46772700</v>
      </c>
      <c r="G3269" s="759" t="s">
        <v>11689</v>
      </c>
      <c r="H3269" s="1021" t="s">
        <v>11552</v>
      </c>
      <c r="I3269" s="1021" t="s">
        <v>11557</v>
      </c>
      <c r="J3269" s="1150" t="s">
        <v>11412</v>
      </c>
      <c r="K3269" s="1152">
        <v>2</v>
      </c>
      <c r="L3269" s="1151">
        <v>12</v>
      </c>
      <c r="M3269" s="1164">
        <v>44763.97</v>
      </c>
      <c r="N3269" s="1151" t="s">
        <v>1445</v>
      </c>
      <c r="O3269" s="1152">
        <v>1</v>
      </c>
      <c r="P3269" s="1180">
        <v>3917.8</v>
      </c>
    </row>
    <row r="3270" spans="1:16" ht="22.5" x14ac:dyDescent="0.2">
      <c r="A3270" s="1179" t="s">
        <v>3992</v>
      </c>
      <c r="B3270" s="1149" t="s">
        <v>13078</v>
      </c>
      <c r="C3270" s="1149" t="s">
        <v>65</v>
      </c>
      <c r="D3270" s="1150" t="s">
        <v>11594</v>
      </c>
      <c r="E3270" s="1164">
        <v>3000</v>
      </c>
      <c r="F3270" s="1151">
        <v>46535308</v>
      </c>
      <c r="G3270" s="759" t="s">
        <v>11690</v>
      </c>
      <c r="H3270" s="1021" t="s">
        <v>11552</v>
      </c>
      <c r="I3270" s="1021" t="s">
        <v>11553</v>
      </c>
      <c r="J3270" s="1150" t="s">
        <v>11412</v>
      </c>
      <c r="K3270" s="1152">
        <v>2</v>
      </c>
      <c r="L3270" s="1151">
        <v>12</v>
      </c>
      <c r="M3270" s="1164">
        <v>36363.97</v>
      </c>
      <c r="N3270" s="1151">
        <v>0</v>
      </c>
      <c r="O3270" s="1152">
        <v>6</v>
      </c>
      <c r="P3270" s="1180">
        <v>17957.61</v>
      </c>
    </row>
    <row r="3271" spans="1:16" ht="22.5" x14ac:dyDescent="0.2">
      <c r="A3271" s="1179" t="s">
        <v>3992</v>
      </c>
      <c r="B3271" s="1149" t="s">
        <v>13078</v>
      </c>
      <c r="C3271" s="1149" t="s">
        <v>65</v>
      </c>
      <c r="D3271" s="1150" t="s">
        <v>11691</v>
      </c>
      <c r="E3271" s="1164">
        <v>5200</v>
      </c>
      <c r="F3271" s="1151">
        <v>41344384</v>
      </c>
      <c r="G3271" s="759" t="s">
        <v>11692</v>
      </c>
      <c r="H3271" s="1021" t="s">
        <v>11585</v>
      </c>
      <c r="I3271" s="1021" t="s">
        <v>11553</v>
      </c>
      <c r="J3271" s="1150" t="s">
        <v>11412</v>
      </c>
      <c r="K3271" s="1152">
        <v>2</v>
      </c>
      <c r="L3271" s="1151">
        <v>12</v>
      </c>
      <c r="M3271" s="1164">
        <v>62763.97</v>
      </c>
      <c r="N3271" s="1151">
        <v>0</v>
      </c>
      <c r="O3271" s="1152">
        <v>6</v>
      </c>
      <c r="P3271" s="1180">
        <v>31157.61</v>
      </c>
    </row>
    <row r="3272" spans="1:16" ht="22.5" x14ac:dyDescent="0.2">
      <c r="A3272" s="1179" t="s">
        <v>3992</v>
      </c>
      <c r="B3272" s="1149" t="s">
        <v>13078</v>
      </c>
      <c r="C3272" s="1149" t="s">
        <v>65</v>
      </c>
      <c r="D3272" s="1150" t="s">
        <v>11693</v>
      </c>
      <c r="E3272" s="1164">
        <v>6500</v>
      </c>
      <c r="F3272" s="1151">
        <v>43040294</v>
      </c>
      <c r="G3272" s="759" t="s">
        <v>11694</v>
      </c>
      <c r="H3272" s="1021" t="s">
        <v>11585</v>
      </c>
      <c r="I3272" s="1021" t="s">
        <v>11553</v>
      </c>
      <c r="J3272" s="1150" t="s">
        <v>11412</v>
      </c>
      <c r="K3272" s="1152">
        <v>2</v>
      </c>
      <c r="L3272" s="1151">
        <v>12</v>
      </c>
      <c r="M3272" s="1164">
        <v>77363.97</v>
      </c>
      <c r="N3272" s="1151">
        <v>0</v>
      </c>
      <c r="O3272" s="1152">
        <v>6</v>
      </c>
      <c r="P3272" s="1180">
        <v>38957.61</v>
      </c>
    </row>
    <row r="3273" spans="1:16" ht="22.5" x14ac:dyDescent="0.2">
      <c r="A3273" s="1179" t="s">
        <v>3992</v>
      </c>
      <c r="B3273" s="1149" t="s">
        <v>13078</v>
      </c>
      <c r="C3273" s="1149" t="s">
        <v>65</v>
      </c>
      <c r="D3273" s="1150" t="s">
        <v>11695</v>
      </c>
      <c r="E3273" s="1164">
        <v>6000</v>
      </c>
      <c r="F3273" s="1151">
        <v>10260792</v>
      </c>
      <c r="G3273" s="759" t="s">
        <v>11696</v>
      </c>
      <c r="H3273" s="1021" t="s">
        <v>11697</v>
      </c>
      <c r="I3273" s="1021" t="s">
        <v>11553</v>
      </c>
      <c r="J3273" s="1150" t="s">
        <v>11412</v>
      </c>
      <c r="K3273" s="1152">
        <v>0</v>
      </c>
      <c r="L3273" s="1151">
        <v>5</v>
      </c>
      <c r="M3273" s="1164">
        <v>35057.17</v>
      </c>
      <c r="N3273" s="1151">
        <v>0</v>
      </c>
      <c r="O3273" s="1152">
        <v>6</v>
      </c>
      <c r="P3273" s="1180">
        <v>35957.61</v>
      </c>
    </row>
    <row r="3274" spans="1:16" ht="22.5" x14ac:dyDescent="0.2">
      <c r="A3274" s="1179" t="s">
        <v>3992</v>
      </c>
      <c r="B3274" s="1149" t="s">
        <v>13078</v>
      </c>
      <c r="C3274" s="1149" t="s">
        <v>65</v>
      </c>
      <c r="D3274" s="1150" t="s">
        <v>11631</v>
      </c>
      <c r="E3274" s="1164">
        <v>12000</v>
      </c>
      <c r="F3274" s="1151">
        <v>9642381</v>
      </c>
      <c r="G3274" s="759" t="s">
        <v>11698</v>
      </c>
      <c r="H3274" s="1021" t="s">
        <v>11699</v>
      </c>
      <c r="I3274" s="1021" t="s">
        <v>11593</v>
      </c>
      <c r="J3274" s="1150" t="s">
        <v>11412</v>
      </c>
      <c r="K3274" s="1152">
        <v>1</v>
      </c>
      <c r="L3274" s="1151">
        <v>8</v>
      </c>
      <c r="M3274" s="1164">
        <v>87492.77</v>
      </c>
      <c r="N3274" s="1151" t="s">
        <v>1445</v>
      </c>
      <c r="O3274" s="1152" t="s">
        <v>1445</v>
      </c>
      <c r="P3274" s="1180" t="s">
        <v>11558</v>
      </c>
    </row>
    <row r="3275" spans="1:16" ht="45" x14ac:dyDescent="0.2">
      <c r="A3275" s="1179" t="s">
        <v>3992</v>
      </c>
      <c r="B3275" s="1149" t="s">
        <v>13078</v>
      </c>
      <c r="C3275" s="1149" t="s">
        <v>65</v>
      </c>
      <c r="D3275" s="1150" t="s">
        <v>11700</v>
      </c>
      <c r="E3275" s="1164">
        <v>4000</v>
      </c>
      <c r="F3275" s="1151">
        <v>45200443</v>
      </c>
      <c r="G3275" s="759" t="s">
        <v>11701</v>
      </c>
      <c r="H3275" s="1021" t="s">
        <v>11613</v>
      </c>
      <c r="I3275" s="1021" t="s">
        <v>11563</v>
      </c>
      <c r="J3275" s="1150" t="s">
        <v>11412</v>
      </c>
      <c r="K3275" s="1152">
        <v>1</v>
      </c>
      <c r="L3275" s="1151">
        <v>12</v>
      </c>
      <c r="M3275" s="1164">
        <v>48363.97</v>
      </c>
      <c r="N3275" s="1151">
        <v>0</v>
      </c>
      <c r="O3275" s="1152">
        <v>6</v>
      </c>
      <c r="P3275" s="1180">
        <v>23957.61</v>
      </c>
    </row>
    <row r="3276" spans="1:16" ht="45" x14ac:dyDescent="0.2">
      <c r="A3276" s="1179" t="s">
        <v>3992</v>
      </c>
      <c r="B3276" s="1149" t="s">
        <v>13078</v>
      </c>
      <c r="C3276" s="1149" t="s">
        <v>65</v>
      </c>
      <c r="D3276" s="1150" t="s">
        <v>11702</v>
      </c>
      <c r="E3276" s="1164">
        <v>11000</v>
      </c>
      <c r="F3276" s="1151">
        <v>29724481</v>
      </c>
      <c r="G3276" s="759" t="s">
        <v>11703</v>
      </c>
      <c r="H3276" s="1021" t="s">
        <v>11569</v>
      </c>
      <c r="I3276" s="1021" t="s">
        <v>11553</v>
      </c>
      <c r="J3276" s="1150" t="s">
        <v>11412</v>
      </c>
      <c r="K3276" s="1152">
        <v>0</v>
      </c>
      <c r="L3276" s="1151">
        <v>12</v>
      </c>
      <c r="M3276" s="1164">
        <v>103948.44</v>
      </c>
      <c r="N3276" s="1151">
        <v>0</v>
      </c>
      <c r="O3276" s="1152">
        <v>6</v>
      </c>
      <c r="P3276" s="1180">
        <v>65957.61</v>
      </c>
    </row>
    <row r="3277" spans="1:16" ht="22.5" x14ac:dyDescent="0.2">
      <c r="A3277" s="1179" t="s">
        <v>3992</v>
      </c>
      <c r="B3277" s="1149" t="s">
        <v>13078</v>
      </c>
      <c r="C3277" s="1149" t="s">
        <v>65</v>
      </c>
      <c r="D3277" s="1150" t="s">
        <v>11550</v>
      </c>
      <c r="E3277" s="1164">
        <v>3500</v>
      </c>
      <c r="F3277" s="1151">
        <v>47177776</v>
      </c>
      <c r="G3277" s="759" t="s">
        <v>11704</v>
      </c>
      <c r="H3277" s="1021" t="s">
        <v>11552</v>
      </c>
      <c r="I3277" s="1021" t="s">
        <v>11553</v>
      </c>
      <c r="J3277" s="1150" t="s">
        <v>11412</v>
      </c>
      <c r="K3277" s="1152">
        <v>1</v>
      </c>
      <c r="L3277" s="1151">
        <v>12</v>
      </c>
      <c r="M3277" s="1164">
        <v>36107.47</v>
      </c>
      <c r="N3277" s="1151">
        <v>0</v>
      </c>
      <c r="O3277" s="1152">
        <v>6</v>
      </c>
      <c r="P3277" s="1180">
        <v>20957.61</v>
      </c>
    </row>
    <row r="3278" spans="1:16" ht="22.5" x14ac:dyDescent="0.2">
      <c r="A3278" s="1179" t="s">
        <v>3992</v>
      </c>
      <c r="B3278" s="1149" t="s">
        <v>13078</v>
      </c>
      <c r="C3278" s="1149" t="s">
        <v>65</v>
      </c>
      <c r="D3278" s="1150" t="s">
        <v>11663</v>
      </c>
      <c r="E3278" s="1164">
        <v>2500</v>
      </c>
      <c r="F3278" s="1151">
        <v>44097958</v>
      </c>
      <c r="G3278" s="759" t="s">
        <v>11705</v>
      </c>
      <c r="H3278" s="1021" t="s">
        <v>11665</v>
      </c>
      <c r="I3278" s="1021" t="s">
        <v>11557</v>
      </c>
      <c r="J3278" s="1150" t="s">
        <v>11412</v>
      </c>
      <c r="K3278" s="1152">
        <v>3</v>
      </c>
      <c r="L3278" s="1151">
        <v>12</v>
      </c>
      <c r="M3278" s="1164">
        <v>30363.97</v>
      </c>
      <c r="N3278" s="1151" t="s">
        <v>1445</v>
      </c>
      <c r="O3278" s="1152" t="s">
        <v>1445</v>
      </c>
      <c r="P3278" s="1180" t="s">
        <v>11558</v>
      </c>
    </row>
    <row r="3279" spans="1:16" ht="22.5" x14ac:dyDescent="0.2">
      <c r="A3279" s="1179" t="s">
        <v>3992</v>
      </c>
      <c r="B3279" s="1149" t="s">
        <v>13078</v>
      </c>
      <c r="C3279" s="1149" t="s">
        <v>65</v>
      </c>
      <c r="D3279" s="1150" t="s">
        <v>11706</v>
      </c>
      <c r="E3279" s="1164">
        <v>3000</v>
      </c>
      <c r="F3279" s="1151">
        <v>72690387</v>
      </c>
      <c r="G3279" s="759" t="s">
        <v>11707</v>
      </c>
      <c r="H3279" s="1021" t="s">
        <v>11552</v>
      </c>
      <c r="I3279" s="1021" t="s">
        <v>11563</v>
      </c>
      <c r="J3279" s="1150" t="s">
        <v>11412</v>
      </c>
      <c r="K3279" s="1152">
        <v>2</v>
      </c>
      <c r="L3279" s="1151">
        <v>12</v>
      </c>
      <c r="M3279" s="1164">
        <v>36363.97</v>
      </c>
      <c r="N3279" s="1151">
        <v>0</v>
      </c>
      <c r="O3279" s="1152">
        <v>6</v>
      </c>
      <c r="P3279" s="1180">
        <v>17957.61</v>
      </c>
    </row>
    <row r="3280" spans="1:16" ht="22.5" x14ac:dyDescent="0.2">
      <c r="A3280" s="1179" t="s">
        <v>3992</v>
      </c>
      <c r="B3280" s="1149" t="s">
        <v>13078</v>
      </c>
      <c r="C3280" s="1149" t="s">
        <v>65</v>
      </c>
      <c r="D3280" s="1150" t="s">
        <v>11559</v>
      </c>
      <c r="E3280" s="1164">
        <v>3700</v>
      </c>
      <c r="F3280" s="1151">
        <v>46368649</v>
      </c>
      <c r="G3280" s="759" t="s">
        <v>11708</v>
      </c>
      <c r="H3280" s="1021" t="s">
        <v>11552</v>
      </c>
      <c r="I3280" s="1021" t="s">
        <v>11557</v>
      </c>
      <c r="J3280" s="1150" t="s">
        <v>11412</v>
      </c>
      <c r="K3280" s="1152">
        <v>2</v>
      </c>
      <c r="L3280" s="1151">
        <v>12</v>
      </c>
      <c r="M3280" s="1164">
        <v>44763.97</v>
      </c>
      <c r="N3280" s="1151" t="s">
        <v>1445</v>
      </c>
      <c r="O3280" s="1152">
        <v>2</v>
      </c>
      <c r="P3280" s="1180">
        <v>7286.41</v>
      </c>
    </row>
    <row r="3281" spans="1:16" ht="22.5" x14ac:dyDescent="0.2">
      <c r="A3281" s="1179" t="s">
        <v>3992</v>
      </c>
      <c r="B3281" s="1149" t="s">
        <v>13078</v>
      </c>
      <c r="C3281" s="1149" t="s">
        <v>65</v>
      </c>
      <c r="D3281" s="1150" t="s">
        <v>11570</v>
      </c>
      <c r="E3281" s="1164">
        <v>5800</v>
      </c>
      <c r="F3281" s="1151">
        <v>9389400</v>
      </c>
      <c r="G3281" s="759" t="s">
        <v>11709</v>
      </c>
      <c r="H3281" s="1021" t="s">
        <v>11710</v>
      </c>
      <c r="I3281" s="1021" t="s">
        <v>11553</v>
      </c>
      <c r="J3281" s="1150" t="s">
        <v>11412</v>
      </c>
      <c r="K3281" s="1152">
        <v>2</v>
      </c>
      <c r="L3281" s="1151">
        <v>12</v>
      </c>
      <c r="M3281" s="1164">
        <v>69963.97</v>
      </c>
      <c r="N3281" s="1151">
        <v>0</v>
      </c>
      <c r="O3281" s="1152">
        <v>6</v>
      </c>
      <c r="P3281" s="1180">
        <v>34757.61</v>
      </c>
    </row>
    <row r="3282" spans="1:16" ht="22.5" x14ac:dyDescent="0.2">
      <c r="A3282" s="1179" t="s">
        <v>3992</v>
      </c>
      <c r="B3282" s="1149" t="s">
        <v>13078</v>
      </c>
      <c r="C3282" s="1149" t="s">
        <v>65</v>
      </c>
      <c r="D3282" s="1150" t="s">
        <v>11711</v>
      </c>
      <c r="E3282" s="1164">
        <v>10500</v>
      </c>
      <c r="F3282" s="1151">
        <v>43097956</v>
      </c>
      <c r="G3282" s="759" t="s">
        <v>11712</v>
      </c>
      <c r="H3282" s="1021" t="s">
        <v>11713</v>
      </c>
      <c r="I3282" s="1021" t="s">
        <v>11553</v>
      </c>
      <c r="J3282" s="1150" t="s">
        <v>11412</v>
      </c>
      <c r="K3282" s="1152">
        <v>2</v>
      </c>
      <c r="L3282" s="1151">
        <v>12</v>
      </c>
      <c r="M3282" s="1164">
        <v>121363.97</v>
      </c>
      <c r="N3282" s="1151">
        <v>0</v>
      </c>
      <c r="O3282" s="1152">
        <v>6</v>
      </c>
      <c r="P3282" s="1180">
        <v>62957.61</v>
      </c>
    </row>
    <row r="3283" spans="1:16" ht="22.5" x14ac:dyDescent="0.2">
      <c r="A3283" s="1179" t="s">
        <v>3992</v>
      </c>
      <c r="B3283" s="1149" t="s">
        <v>13078</v>
      </c>
      <c r="C3283" s="1149" t="s">
        <v>65</v>
      </c>
      <c r="D3283" s="1150" t="s">
        <v>11605</v>
      </c>
      <c r="E3283" s="1164">
        <v>3000</v>
      </c>
      <c r="F3283" s="1151">
        <v>47231606</v>
      </c>
      <c r="G3283" s="759" t="s">
        <v>11714</v>
      </c>
      <c r="H3283" s="1021" t="s">
        <v>11552</v>
      </c>
      <c r="I3283" s="1021" t="s">
        <v>11557</v>
      </c>
      <c r="J3283" s="1150" t="s">
        <v>11412</v>
      </c>
      <c r="K3283" s="1152">
        <v>2</v>
      </c>
      <c r="L3283" s="1151">
        <v>10</v>
      </c>
      <c r="M3283" s="1164">
        <v>17374.97</v>
      </c>
      <c r="N3283" s="1151" t="s">
        <v>1445</v>
      </c>
      <c r="O3283" s="1152" t="s">
        <v>1445</v>
      </c>
      <c r="P3283" s="1180" t="s">
        <v>11558</v>
      </c>
    </row>
    <row r="3284" spans="1:16" ht="22.5" x14ac:dyDescent="0.2">
      <c r="A3284" s="1179" t="s">
        <v>3992</v>
      </c>
      <c r="B3284" s="1149" t="s">
        <v>13078</v>
      </c>
      <c r="C3284" s="1149" t="s">
        <v>65</v>
      </c>
      <c r="D3284" s="1150" t="s">
        <v>11559</v>
      </c>
      <c r="E3284" s="1164">
        <v>3000</v>
      </c>
      <c r="F3284" s="1151">
        <v>46511761</v>
      </c>
      <c r="G3284" s="759" t="s">
        <v>11715</v>
      </c>
      <c r="H3284" s="1021" t="s">
        <v>11552</v>
      </c>
      <c r="I3284" s="1021" t="s">
        <v>11563</v>
      </c>
      <c r="J3284" s="1150" t="s">
        <v>11412</v>
      </c>
      <c r="K3284" s="1152">
        <v>3</v>
      </c>
      <c r="L3284" s="1151">
        <v>12</v>
      </c>
      <c r="M3284" s="1164">
        <v>36363.97</v>
      </c>
      <c r="N3284" s="1151">
        <v>0</v>
      </c>
      <c r="O3284" s="1152">
        <v>6</v>
      </c>
      <c r="P3284" s="1180">
        <v>8057.61</v>
      </c>
    </row>
    <row r="3285" spans="1:16" ht="22.5" x14ac:dyDescent="0.2">
      <c r="A3285" s="1179" t="s">
        <v>3992</v>
      </c>
      <c r="B3285" s="1149" t="s">
        <v>13078</v>
      </c>
      <c r="C3285" s="1149" t="s">
        <v>65</v>
      </c>
      <c r="D3285" s="1150" t="s">
        <v>11594</v>
      </c>
      <c r="E3285" s="1164">
        <v>3000</v>
      </c>
      <c r="F3285" s="1151">
        <v>71850825</v>
      </c>
      <c r="G3285" s="759" t="s">
        <v>11716</v>
      </c>
      <c r="H3285" s="1021" t="s">
        <v>11552</v>
      </c>
      <c r="I3285" s="1021" t="s">
        <v>11563</v>
      </c>
      <c r="J3285" s="1150" t="s">
        <v>11412</v>
      </c>
      <c r="K3285" s="1152">
        <v>3</v>
      </c>
      <c r="L3285" s="1151">
        <v>12</v>
      </c>
      <c r="M3285" s="1164">
        <v>36363.97</v>
      </c>
      <c r="N3285" s="1151">
        <v>0</v>
      </c>
      <c r="O3285" s="1152">
        <v>6</v>
      </c>
      <c r="P3285" s="1180">
        <v>17957.61</v>
      </c>
    </row>
    <row r="3286" spans="1:16" ht="22.5" x14ac:dyDescent="0.2">
      <c r="A3286" s="1179" t="s">
        <v>3992</v>
      </c>
      <c r="B3286" s="1149" t="s">
        <v>21386</v>
      </c>
      <c r="C3286" s="1149" t="s">
        <v>65</v>
      </c>
      <c r="D3286" s="1150" t="s">
        <v>11717</v>
      </c>
      <c r="E3286" s="1164">
        <v>7500</v>
      </c>
      <c r="F3286" s="1151">
        <v>47235051</v>
      </c>
      <c r="G3286" s="759" t="s">
        <v>11718</v>
      </c>
      <c r="H3286" s="1021" t="s">
        <v>11572</v>
      </c>
      <c r="I3286" s="1021" t="s">
        <v>11553</v>
      </c>
      <c r="J3286" s="1150" t="s">
        <v>11412</v>
      </c>
      <c r="K3286" s="1152">
        <v>1</v>
      </c>
      <c r="L3286" s="1151">
        <v>12</v>
      </c>
      <c r="M3286" s="1164">
        <v>90286.55</v>
      </c>
      <c r="N3286" s="1151">
        <v>0</v>
      </c>
      <c r="O3286" s="1152">
        <v>6</v>
      </c>
      <c r="P3286" s="1180">
        <v>46745.22</v>
      </c>
    </row>
    <row r="3287" spans="1:16" ht="22.5" x14ac:dyDescent="0.2">
      <c r="A3287" s="1179" t="s">
        <v>3992</v>
      </c>
      <c r="B3287" s="1149" t="s">
        <v>13078</v>
      </c>
      <c r="C3287" s="1149" t="s">
        <v>65</v>
      </c>
      <c r="D3287" s="1150" t="s">
        <v>11719</v>
      </c>
      <c r="E3287" s="1164">
        <v>6000</v>
      </c>
      <c r="F3287" s="1151">
        <v>44148743</v>
      </c>
      <c r="G3287" s="759" t="s">
        <v>11720</v>
      </c>
      <c r="H3287" s="1021" t="s">
        <v>11552</v>
      </c>
      <c r="I3287" s="1021" t="s">
        <v>11553</v>
      </c>
      <c r="J3287" s="1150" t="s">
        <v>11412</v>
      </c>
      <c r="K3287" s="1152">
        <v>2</v>
      </c>
      <c r="L3287" s="1151">
        <v>12</v>
      </c>
      <c r="M3287" s="1164">
        <v>66107.47</v>
      </c>
      <c r="N3287" s="1151">
        <v>0</v>
      </c>
      <c r="O3287" s="1152">
        <v>6</v>
      </c>
      <c r="P3287" s="1180">
        <v>35957.61</v>
      </c>
    </row>
    <row r="3288" spans="1:16" ht="45" x14ac:dyDescent="0.2">
      <c r="A3288" s="1179" t="s">
        <v>3992</v>
      </c>
      <c r="B3288" s="1149" t="s">
        <v>13078</v>
      </c>
      <c r="C3288" s="1149" t="s">
        <v>65</v>
      </c>
      <c r="D3288" s="1150" t="s">
        <v>11721</v>
      </c>
      <c r="E3288" s="1164">
        <v>2500</v>
      </c>
      <c r="F3288" s="1151">
        <v>46557990</v>
      </c>
      <c r="G3288" s="759" t="s">
        <v>11722</v>
      </c>
      <c r="H3288" s="1021" t="s">
        <v>11723</v>
      </c>
      <c r="I3288" s="1021" t="s">
        <v>11644</v>
      </c>
      <c r="J3288" s="1150" t="s">
        <v>11412</v>
      </c>
      <c r="K3288" s="1152">
        <v>3</v>
      </c>
      <c r="L3288" s="1151">
        <v>12</v>
      </c>
      <c r="M3288" s="1164">
        <v>30363.97</v>
      </c>
      <c r="N3288" s="1151">
        <v>0</v>
      </c>
      <c r="O3288" s="1152">
        <v>6</v>
      </c>
      <c r="P3288" s="1180">
        <v>14957.61</v>
      </c>
    </row>
    <row r="3289" spans="1:16" ht="22.5" x14ac:dyDescent="0.2">
      <c r="A3289" s="1179" t="s">
        <v>3992</v>
      </c>
      <c r="B3289" s="1149" t="s">
        <v>13078</v>
      </c>
      <c r="C3289" s="1149" t="s">
        <v>65</v>
      </c>
      <c r="D3289" s="1150" t="s">
        <v>11724</v>
      </c>
      <c r="E3289" s="1164">
        <v>2500</v>
      </c>
      <c r="F3289" s="1151">
        <v>74080330</v>
      </c>
      <c r="G3289" s="759" t="s">
        <v>11725</v>
      </c>
      <c r="H3289" s="1021" t="s">
        <v>11726</v>
      </c>
      <c r="I3289" s="1021" t="s">
        <v>11727</v>
      </c>
      <c r="J3289" s="1150" t="s">
        <v>11412</v>
      </c>
      <c r="K3289" s="1152">
        <v>3</v>
      </c>
      <c r="L3289" s="1151">
        <v>12</v>
      </c>
      <c r="M3289" s="1164">
        <v>30363.97</v>
      </c>
      <c r="N3289" s="1151">
        <v>0</v>
      </c>
      <c r="O3289" s="1152">
        <v>6</v>
      </c>
      <c r="P3289" s="1180">
        <v>14957.61</v>
      </c>
    </row>
    <row r="3290" spans="1:16" ht="22.5" x14ac:dyDescent="0.2">
      <c r="A3290" s="1179" t="s">
        <v>3992</v>
      </c>
      <c r="B3290" s="1149" t="s">
        <v>13078</v>
      </c>
      <c r="C3290" s="1149" t="s">
        <v>65</v>
      </c>
      <c r="D3290" s="1150" t="s">
        <v>11728</v>
      </c>
      <c r="E3290" s="1164">
        <v>6000</v>
      </c>
      <c r="F3290" s="1151">
        <v>40837677</v>
      </c>
      <c r="G3290" s="759" t="s">
        <v>11729</v>
      </c>
      <c r="H3290" s="1021" t="s">
        <v>11730</v>
      </c>
      <c r="I3290" s="1021" t="s">
        <v>11553</v>
      </c>
      <c r="J3290" s="1150" t="s">
        <v>11412</v>
      </c>
      <c r="K3290" s="1152">
        <v>1</v>
      </c>
      <c r="L3290" s="1151">
        <v>1</v>
      </c>
      <c r="M3290" s="1164">
        <v>2768.17</v>
      </c>
      <c r="N3290" s="1151">
        <v>0</v>
      </c>
      <c r="O3290" s="1152">
        <v>6</v>
      </c>
      <c r="P3290" s="1180">
        <v>35957.61</v>
      </c>
    </row>
    <row r="3291" spans="1:16" ht="45" x14ac:dyDescent="0.2">
      <c r="A3291" s="1179" t="s">
        <v>3992</v>
      </c>
      <c r="B3291" s="1149" t="s">
        <v>13078</v>
      </c>
      <c r="C3291" s="1149" t="s">
        <v>65</v>
      </c>
      <c r="D3291" s="1150" t="s">
        <v>11731</v>
      </c>
      <c r="E3291" s="1164">
        <v>8000</v>
      </c>
      <c r="F3291" s="1151">
        <v>44204558</v>
      </c>
      <c r="G3291" s="759" t="s">
        <v>11732</v>
      </c>
      <c r="H3291" s="1021" t="s">
        <v>11610</v>
      </c>
      <c r="I3291" s="1021" t="s">
        <v>11553</v>
      </c>
      <c r="J3291" s="1150" t="s">
        <v>11412</v>
      </c>
      <c r="K3291" s="1152">
        <v>1</v>
      </c>
      <c r="L3291" s="1151">
        <v>12</v>
      </c>
      <c r="M3291" s="1164">
        <v>96363.97</v>
      </c>
      <c r="N3291" s="1151">
        <v>0</v>
      </c>
      <c r="O3291" s="1152">
        <v>6</v>
      </c>
      <c r="P3291" s="1180">
        <v>47957.61</v>
      </c>
    </row>
    <row r="3292" spans="1:16" ht="22.5" x14ac:dyDescent="0.2">
      <c r="A3292" s="1179" t="s">
        <v>3992</v>
      </c>
      <c r="B3292" s="1149" t="s">
        <v>13078</v>
      </c>
      <c r="C3292" s="1149" t="s">
        <v>65</v>
      </c>
      <c r="D3292" s="1150" t="s">
        <v>11605</v>
      </c>
      <c r="E3292" s="1164">
        <v>3000</v>
      </c>
      <c r="F3292" s="1151">
        <v>43147341</v>
      </c>
      <c r="G3292" s="759" t="s">
        <v>11733</v>
      </c>
      <c r="H3292" s="1021" t="s">
        <v>11552</v>
      </c>
      <c r="I3292" s="1021" t="s">
        <v>11563</v>
      </c>
      <c r="J3292" s="1150" t="s">
        <v>11412</v>
      </c>
      <c r="K3292" s="1152">
        <v>2</v>
      </c>
      <c r="L3292" s="1151">
        <v>10</v>
      </c>
      <c r="M3292" s="1164">
        <v>29928.37</v>
      </c>
      <c r="N3292" s="1151">
        <v>0</v>
      </c>
      <c r="O3292" s="1152">
        <v>6</v>
      </c>
      <c r="P3292" s="1180">
        <v>17957.61</v>
      </c>
    </row>
    <row r="3293" spans="1:16" ht="22.5" x14ac:dyDescent="0.2">
      <c r="A3293" s="1179" t="s">
        <v>3992</v>
      </c>
      <c r="B3293" s="1149" t="s">
        <v>13078</v>
      </c>
      <c r="C3293" s="1149" t="s">
        <v>65</v>
      </c>
      <c r="D3293" s="1150" t="s">
        <v>11564</v>
      </c>
      <c r="E3293" s="1164">
        <v>5000</v>
      </c>
      <c r="F3293" s="1151">
        <v>43576928</v>
      </c>
      <c r="G3293" s="759" t="s">
        <v>11734</v>
      </c>
      <c r="H3293" s="1021" t="s">
        <v>11735</v>
      </c>
      <c r="I3293" s="1021" t="s">
        <v>11553</v>
      </c>
      <c r="J3293" s="1150" t="s">
        <v>11412</v>
      </c>
      <c r="K3293" s="1152">
        <v>2</v>
      </c>
      <c r="L3293" s="1151">
        <v>12</v>
      </c>
      <c r="M3293" s="1164">
        <v>60363.97</v>
      </c>
      <c r="N3293" s="1151">
        <v>0</v>
      </c>
      <c r="O3293" s="1152">
        <v>6</v>
      </c>
      <c r="P3293" s="1180">
        <v>29957.61</v>
      </c>
    </row>
    <row r="3294" spans="1:16" ht="22.5" x14ac:dyDescent="0.2">
      <c r="A3294" s="1179" t="s">
        <v>3992</v>
      </c>
      <c r="B3294" s="1149" t="s">
        <v>13078</v>
      </c>
      <c r="C3294" s="1149" t="s">
        <v>65</v>
      </c>
      <c r="D3294" s="1150" t="s">
        <v>11559</v>
      </c>
      <c r="E3294" s="1164">
        <v>3000</v>
      </c>
      <c r="F3294" s="1151">
        <v>73473069</v>
      </c>
      <c r="G3294" s="759" t="s">
        <v>11736</v>
      </c>
      <c r="H3294" s="1021" t="s">
        <v>11552</v>
      </c>
      <c r="I3294" s="1021" t="s">
        <v>11563</v>
      </c>
      <c r="J3294" s="1150" t="s">
        <v>11412</v>
      </c>
      <c r="K3294" s="1152">
        <v>2</v>
      </c>
      <c r="L3294" s="1151">
        <v>12</v>
      </c>
      <c r="M3294" s="1164">
        <v>36363.97</v>
      </c>
      <c r="N3294" s="1151">
        <v>0</v>
      </c>
      <c r="O3294" s="1152">
        <v>4</v>
      </c>
      <c r="P3294" s="1180">
        <v>10622.01</v>
      </c>
    </row>
    <row r="3295" spans="1:16" ht="22.5" x14ac:dyDescent="0.2">
      <c r="A3295" s="1179" t="s">
        <v>3992</v>
      </c>
      <c r="B3295" s="1149" t="s">
        <v>13078</v>
      </c>
      <c r="C3295" s="1149" t="s">
        <v>65</v>
      </c>
      <c r="D3295" s="1150" t="s">
        <v>11594</v>
      </c>
      <c r="E3295" s="1164">
        <v>5000</v>
      </c>
      <c r="F3295" s="1151">
        <v>48174881</v>
      </c>
      <c r="G3295" s="759" t="s">
        <v>11737</v>
      </c>
      <c r="H3295" s="1021" t="s">
        <v>11552</v>
      </c>
      <c r="I3295" s="1021" t="s">
        <v>11553</v>
      </c>
      <c r="J3295" s="1150" t="s">
        <v>11412</v>
      </c>
      <c r="K3295" s="1152">
        <v>2</v>
      </c>
      <c r="L3295" s="1151">
        <v>12</v>
      </c>
      <c r="M3295" s="1164">
        <v>59281.77</v>
      </c>
      <c r="N3295" s="1151">
        <v>0</v>
      </c>
      <c r="O3295" s="1152">
        <v>6</v>
      </c>
      <c r="P3295" s="1180">
        <v>34890.94</v>
      </c>
    </row>
    <row r="3296" spans="1:16" ht="22.5" x14ac:dyDescent="0.2">
      <c r="A3296" s="1179" t="s">
        <v>3992</v>
      </c>
      <c r="B3296" s="1149" t="s">
        <v>13078</v>
      </c>
      <c r="C3296" s="1149" t="s">
        <v>65</v>
      </c>
      <c r="D3296" s="1150" t="s">
        <v>11550</v>
      </c>
      <c r="E3296" s="1164">
        <v>3500</v>
      </c>
      <c r="F3296" s="1151">
        <v>45501145</v>
      </c>
      <c r="G3296" s="759" t="s">
        <v>11738</v>
      </c>
      <c r="H3296" s="1021" t="s">
        <v>11552</v>
      </c>
      <c r="I3296" s="1021" t="s">
        <v>11553</v>
      </c>
      <c r="J3296" s="1150" t="s">
        <v>11412</v>
      </c>
      <c r="K3296" s="1152">
        <v>1</v>
      </c>
      <c r="L3296" s="1151">
        <v>12</v>
      </c>
      <c r="M3296" s="1164">
        <v>42363.97</v>
      </c>
      <c r="N3296" s="1151">
        <v>0</v>
      </c>
      <c r="O3296" s="1152">
        <v>6</v>
      </c>
      <c r="P3296" s="1180">
        <v>20957.61</v>
      </c>
    </row>
    <row r="3297" spans="1:16" ht="22.5" x14ac:dyDescent="0.2">
      <c r="A3297" s="1179" t="s">
        <v>3992</v>
      </c>
      <c r="B3297" s="1149" t="s">
        <v>13078</v>
      </c>
      <c r="C3297" s="1149" t="s">
        <v>65</v>
      </c>
      <c r="D3297" s="1150" t="s">
        <v>11559</v>
      </c>
      <c r="E3297" s="1164">
        <v>3700</v>
      </c>
      <c r="F3297" s="1151">
        <v>73790872</v>
      </c>
      <c r="G3297" s="759" t="s">
        <v>11739</v>
      </c>
      <c r="H3297" s="1021" t="s">
        <v>11552</v>
      </c>
      <c r="I3297" s="1021" t="s">
        <v>11557</v>
      </c>
      <c r="J3297" s="1150" t="s">
        <v>11412</v>
      </c>
      <c r="K3297" s="1152">
        <v>2</v>
      </c>
      <c r="L3297" s="1151">
        <v>11</v>
      </c>
      <c r="M3297" s="1164">
        <v>40846.17</v>
      </c>
      <c r="N3297" s="1151" t="s">
        <v>1445</v>
      </c>
      <c r="O3297" s="1152" t="s">
        <v>1445</v>
      </c>
      <c r="P3297" s="1180" t="s">
        <v>11558</v>
      </c>
    </row>
    <row r="3298" spans="1:16" ht="22.5" x14ac:dyDescent="0.2">
      <c r="A3298" s="1179" t="s">
        <v>3992</v>
      </c>
      <c r="B3298" s="1149" t="s">
        <v>13078</v>
      </c>
      <c r="C3298" s="1149" t="s">
        <v>65</v>
      </c>
      <c r="D3298" s="1150" t="s">
        <v>11645</v>
      </c>
      <c r="E3298" s="1164">
        <v>3500</v>
      </c>
      <c r="F3298" s="1151">
        <v>71606066</v>
      </c>
      <c r="G3298" s="759" t="s">
        <v>11740</v>
      </c>
      <c r="H3298" s="1021" t="s">
        <v>11552</v>
      </c>
      <c r="I3298" s="1021" t="s">
        <v>11553</v>
      </c>
      <c r="J3298" s="1150" t="s">
        <v>11412</v>
      </c>
      <c r="K3298" s="1152">
        <v>1</v>
      </c>
      <c r="L3298" s="1151">
        <v>12</v>
      </c>
      <c r="M3298" s="1164">
        <v>42363.97</v>
      </c>
      <c r="N3298" s="1151">
        <v>0</v>
      </c>
      <c r="O3298" s="1152">
        <v>6</v>
      </c>
      <c r="P3298" s="1180">
        <v>20957.61</v>
      </c>
    </row>
    <row r="3299" spans="1:16" ht="22.5" x14ac:dyDescent="0.2">
      <c r="A3299" s="1179" t="s">
        <v>3992</v>
      </c>
      <c r="B3299" s="1149" t="s">
        <v>13078</v>
      </c>
      <c r="C3299" s="1149" t="s">
        <v>65</v>
      </c>
      <c r="D3299" s="1150" t="s">
        <v>11741</v>
      </c>
      <c r="E3299" s="1164">
        <v>2500</v>
      </c>
      <c r="F3299" s="1151">
        <v>70139540</v>
      </c>
      <c r="G3299" s="759" t="s">
        <v>11742</v>
      </c>
      <c r="H3299" s="1021" t="s">
        <v>11743</v>
      </c>
      <c r="I3299" s="1021" t="s">
        <v>11557</v>
      </c>
      <c r="J3299" s="1150" t="s">
        <v>11412</v>
      </c>
      <c r="K3299" s="1152">
        <v>3</v>
      </c>
      <c r="L3299" s="1151">
        <v>12</v>
      </c>
      <c r="M3299" s="1164">
        <v>30363.97</v>
      </c>
      <c r="N3299" s="1151" t="s">
        <v>1445</v>
      </c>
      <c r="O3299" s="1152" t="s">
        <v>1445</v>
      </c>
      <c r="P3299" s="1180" t="s">
        <v>11558</v>
      </c>
    </row>
    <row r="3300" spans="1:16" ht="45" x14ac:dyDescent="0.2">
      <c r="A3300" s="1179" t="s">
        <v>3992</v>
      </c>
      <c r="B3300" s="1149" t="s">
        <v>13078</v>
      </c>
      <c r="C3300" s="1149" t="s">
        <v>65</v>
      </c>
      <c r="D3300" s="1150" t="s">
        <v>11744</v>
      </c>
      <c r="E3300" s="1164">
        <v>3000</v>
      </c>
      <c r="F3300" s="1151">
        <v>41056155</v>
      </c>
      <c r="G3300" s="759" t="s">
        <v>11745</v>
      </c>
      <c r="H3300" s="1021" t="s">
        <v>11552</v>
      </c>
      <c r="I3300" s="1021" t="s">
        <v>11563</v>
      </c>
      <c r="J3300" s="1150" t="s">
        <v>11412</v>
      </c>
      <c r="K3300" s="1152">
        <v>1</v>
      </c>
      <c r="L3300" s="1151">
        <v>12</v>
      </c>
      <c r="M3300" s="1164">
        <v>36363.97</v>
      </c>
      <c r="N3300" s="1151">
        <v>0</v>
      </c>
      <c r="O3300" s="1152">
        <v>6</v>
      </c>
      <c r="P3300" s="1180">
        <v>17957.61</v>
      </c>
    </row>
    <row r="3301" spans="1:16" ht="22.5" x14ac:dyDescent="0.2">
      <c r="A3301" s="1179" t="s">
        <v>3992</v>
      </c>
      <c r="B3301" s="1149" t="s">
        <v>13078</v>
      </c>
      <c r="C3301" s="1149" t="s">
        <v>65</v>
      </c>
      <c r="D3301" s="1150" t="s">
        <v>11746</v>
      </c>
      <c r="E3301" s="1164">
        <v>4000</v>
      </c>
      <c r="F3301" s="1151">
        <v>42265682</v>
      </c>
      <c r="G3301" s="759" t="s">
        <v>11747</v>
      </c>
      <c r="H3301" s="1021" t="s">
        <v>11748</v>
      </c>
      <c r="I3301" s="1021" t="s">
        <v>11553</v>
      </c>
      <c r="J3301" s="1150" t="s">
        <v>11412</v>
      </c>
      <c r="K3301" s="1152">
        <v>1</v>
      </c>
      <c r="L3301" s="1151">
        <v>12</v>
      </c>
      <c r="M3301" s="1164">
        <v>48363.97</v>
      </c>
      <c r="N3301" s="1151">
        <v>0</v>
      </c>
      <c r="O3301" s="1152">
        <v>6</v>
      </c>
      <c r="P3301" s="1180">
        <v>23957.61</v>
      </c>
    </row>
    <row r="3302" spans="1:16" ht="22.5" x14ac:dyDescent="0.2">
      <c r="A3302" s="1179" t="s">
        <v>3992</v>
      </c>
      <c r="B3302" s="1149" t="s">
        <v>13078</v>
      </c>
      <c r="C3302" s="1149" t="s">
        <v>65</v>
      </c>
      <c r="D3302" s="1150" t="s">
        <v>11749</v>
      </c>
      <c r="E3302" s="1164">
        <v>2500</v>
      </c>
      <c r="F3302" s="1151">
        <v>25866173</v>
      </c>
      <c r="G3302" s="759" t="s">
        <v>11750</v>
      </c>
      <c r="H3302" s="1021" t="s">
        <v>11751</v>
      </c>
      <c r="I3302" s="1021" t="s">
        <v>11614</v>
      </c>
      <c r="J3302" s="1150" t="s">
        <v>11412</v>
      </c>
      <c r="K3302" s="1152">
        <v>3</v>
      </c>
      <c r="L3302" s="1151">
        <v>12</v>
      </c>
      <c r="M3302" s="1164">
        <v>30363.97</v>
      </c>
      <c r="N3302" s="1151">
        <v>0</v>
      </c>
      <c r="O3302" s="1152">
        <v>6</v>
      </c>
      <c r="P3302" s="1180">
        <v>14957.61</v>
      </c>
    </row>
    <row r="3303" spans="1:16" ht="22.5" x14ac:dyDescent="0.2">
      <c r="A3303" s="1179" t="s">
        <v>3992</v>
      </c>
      <c r="B3303" s="1149" t="s">
        <v>13078</v>
      </c>
      <c r="C3303" s="1149" t="s">
        <v>65</v>
      </c>
      <c r="D3303" s="1150" t="s">
        <v>11752</v>
      </c>
      <c r="E3303" s="1164">
        <v>7000</v>
      </c>
      <c r="F3303" s="1151">
        <v>7267589</v>
      </c>
      <c r="G3303" s="759" t="s">
        <v>11753</v>
      </c>
      <c r="H3303" s="1021" t="s">
        <v>11552</v>
      </c>
      <c r="I3303" s="1021" t="s">
        <v>11553</v>
      </c>
      <c r="J3303" s="1150" t="s">
        <v>11412</v>
      </c>
      <c r="K3303" s="1152">
        <v>1</v>
      </c>
      <c r="L3303" s="1151">
        <v>12</v>
      </c>
      <c r="M3303" s="1164">
        <v>84363.97</v>
      </c>
      <c r="N3303" s="1151">
        <v>0</v>
      </c>
      <c r="O3303" s="1152">
        <v>6</v>
      </c>
      <c r="P3303" s="1180">
        <v>41957.61</v>
      </c>
    </row>
    <row r="3304" spans="1:16" ht="22.5" x14ac:dyDescent="0.2">
      <c r="A3304" s="1179" t="s">
        <v>3992</v>
      </c>
      <c r="B3304" s="1149" t="s">
        <v>13078</v>
      </c>
      <c r="C3304" s="1149" t="s">
        <v>65</v>
      </c>
      <c r="D3304" s="1150" t="s">
        <v>11754</v>
      </c>
      <c r="E3304" s="1164">
        <v>5500</v>
      </c>
      <c r="F3304" s="1151">
        <v>46641753</v>
      </c>
      <c r="G3304" s="759" t="s">
        <v>11755</v>
      </c>
      <c r="H3304" s="1021" t="s">
        <v>11552</v>
      </c>
      <c r="I3304" s="1021" t="s">
        <v>11553</v>
      </c>
      <c r="J3304" s="1150" t="s">
        <v>11412</v>
      </c>
      <c r="K3304" s="1152">
        <v>1</v>
      </c>
      <c r="L3304" s="1151">
        <v>12</v>
      </c>
      <c r="M3304" s="1164">
        <v>66363.97</v>
      </c>
      <c r="N3304" s="1151">
        <v>0</v>
      </c>
      <c r="O3304" s="1152">
        <v>6</v>
      </c>
      <c r="P3304" s="1180">
        <v>32957.61</v>
      </c>
    </row>
    <row r="3305" spans="1:16" ht="22.5" x14ac:dyDescent="0.2">
      <c r="A3305" s="1179" t="s">
        <v>3992</v>
      </c>
      <c r="B3305" s="1149" t="s">
        <v>13078</v>
      </c>
      <c r="C3305" s="1149" t="s">
        <v>65</v>
      </c>
      <c r="D3305" s="1150" t="s">
        <v>11559</v>
      </c>
      <c r="E3305" s="1164">
        <v>3700</v>
      </c>
      <c r="F3305" s="1151">
        <v>46133186</v>
      </c>
      <c r="G3305" s="759" t="s">
        <v>11756</v>
      </c>
      <c r="H3305" s="1021" t="s">
        <v>11552</v>
      </c>
      <c r="I3305" s="1021" t="s">
        <v>11593</v>
      </c>
      <c r="J3305" s="1150" t="s">
        <v>11412</v>
      </c>
      <c r="K3305" s="1152">
        <v>2</v>
      </c>
      <c r="L3305" s="1151">
        <v>12</v>
      </c>
      <c r="M3305" s="1164">
        <v>44763.97</v>
      </c>
      <c r="N3305" s="1151" t="s">
        <v>1445</v>
      </c>
      <c r="O3305" s="1152">
        <v>1</v>
      </c>
      <c r="P3305" s="1180">
        <v>3917.8</v>
      </c>
    </row>
    <row r="3306" spans="1:16" ht="22.5" x14ac:dyDescent="0.2">
      <c r="A3306" s="1179" t="s">
        <v>3992</v>
      </c>
      <c r="B3306" s="1149" t="s">
        <v>13078</v>
      </c>
      <c r="C3306" s="1149" t="s">
        <v>65</v>
      </c>
      <c r="D3306" s="1150" t="s">
        <v>11757</v>
      </c>
      <c r="E3306" s="1164">
        <v>4500</v>
      </c>
      <c r="F3306" s="1151">
        <v>44763408</v>
      </c>
      <c r="G3306" s="759" t="s">
        <v>11758</v>
      </c>
      <c r="H3306" s="1021" t="s">
        <v>11759</v>
      </c>
      <c r="I3306" s="1021" t="s">
        <v>11563</v>
      </c>
      <c r="J3306" s="1150" t="s">
        <v>11412</v>
      </c>
      <c r="K3306" s="1152">
        <v>2</v>
      </c>
      <c r="L3306" s="1151">
        <v>12</v>
      </c>
      <c r="M3306" s="1164">
        <v>54363.97</v>
      </c>
      <c r="N3306" s="1151">
        <v>0</v>
      </c>
      <c r="O3306" s="1152">
        <v>6</v>
      </c>
      <c r="P3306" s="1180">
        <v>26957.61</v>
      </c>
    </row>
    <row r="3307" spans="1:16" ht="22.5" x14ac:dyDescent="0.2">
      <c r="A3307" s="1179" t="s">
        <v>3992</v>
      </c>
      <c r="B3307" s="1149" t="s">
        <v>13078</v>
      </c>
      <c r="C3307" s="1149" t="s">
        <v>65</v>
      </c>
      <c r="D3307" s="1150" t="s">
        <v>11760</v>
      </c>
      <c r="E3307" s="1164">
        <v>10000</v>
      </c>
      <c r="F3307" s="1151">
        <v>45412933</v>
      </c>
      <c r="G3307" s="759" t="s">
        <v>11761</v>
      </c>
      <c r="H3307" s="1021" t="s">
        <v>11762</v>
      </c>
      <c r="I3307" s="1021" t="s">
        <v>11593</v>
      </c>
      <c r="J3307" s="1150" t="s">
        <v>11412</v>
      </c>
      <c r="K3307" s="1152">
        <v>0</v>
      </c>
      <c r="L3307" s="1151">
        <v>2</v>
      </c>
      <c r="M3307" s="1164">
        <v>28403.77</v>
      </c>
      <c r="N3307" s="1151" t="s">
        <v>1445</v>
      </c>
      <c r="O3307" s="1152" t="s">
        <v>1445</v>
      </c>
      <c r="P3307" s="1180" t="s">
        <v>11558</v>
      </c>
    </row>
    <row r="3308" spans="1:16" ht="22.5" x14ac:dyDescent="0.2">
      <c r="A3308" s="1179" t="s">
        <v>3992</v>
      </c>
      <c r="B3308" s="1149" t="s">
        <v>13078</v>
      </c>
      <c r="C3308" s="1149" t="s">
        <v>65</v>
      </c>
      <c r="D3308" s="1150" t="s">
        <v>11559</v>
      </c>
      <c r="E3308" s="1164">
        <v>3000</v>
      </c>
      <c r="F3308" s="1151">
        <v>73103798</v>
      </c>
      <c r="G3308" s="759" t="s">
        <v>11763</v>
      </c>
      <c r="H3308" s="1021" t="s">
        <v>11552</v>
      </c>
      <c r="I3308" s="1021" t="s">
        <v>11563</v>
      </c>
      <c r="J3308" s="1150" t="s">
        <v>11412</v>
      </c>
      <c r="K3308" s="1152">
        <v>1</v>
      </c>
      <c r="L3308" s="1151">
        <v>5</v>
      </c>
      <c r="M3308" s="1164">
        <v>16357.17</v>
      </c>
      <c r="N3308" s="1151">
        <v>0</v>
      </c>
      <c r="O3308" s="1152">
        <v>3</v>
      </c>
      <c r="P3308" s="1180">
        <v>7904.21</v>
      </c>
    </row>
    <row r="3309" spans="1:16" ht="22.5" x14ac:dyDescent="0.2">
      <c r="A3309" s="1179" t="s">
        <v>3992</v>
      </c>
      <c r="B3309" s="1149" t="s">
        <v>13078</v>
      </c>
      <c r="C3309" s="1149" t="s">
        <v>65</v>
      </c>
      <c r="D3309" s="1150" t="s">
        <v>11671</v>
      </c>
      <c r="E3309" s="1164">
        <v>4500</v>
      </c>
      <c r="F3309" s="1151">
        <v>70440132</v>
      </c>
      <c r="G3309" s="759" t="s">
        <v>11764</v>
      </c>
      <c r="H3309" s="1021" t="s">
        <v>11765</v>
      </c>
      <c r="I3309" s="1021" t="s">
        <v>11563</v>
      </c>
      <c r="J3309" s="1150" t="s">
        <v>11412</v>
      </c>
      <c r="K3309" s="1152">
        <v>0</v>
      </c>
      <c r="L3309" s="1151">
        <v>2</v>
      </c>
      <c r="M3309" s="1164">
        <v>11903.77</v>
      </c>
      <c r="N3309" s="1151">
        <v>0</v>
      </c>
      <c r="O3309" s="1152">
        <v>6</v>
      </c>
      <c r="P3309" s="1180">
        <v>26957.61</v>
      </c>
    </row>
    <row r="3310" spans="1:16" ht="22.5" x14ac:dyDescent="0.2">
      <c r="A3310" s="1179" t="s">
        <v>3992</v>
      </c>
      <c r="B3310" s="1149" t="s">
        <v>13078</v>
      </c>
      <c r="C3310" s="1149" t="s">
        <v>65</v>
      </c>
      <c r="D3310" s="1150" t="s">
        <v>11559</v>
      </c>
      <c r="E3310" s="1164">
        <v>3700</v>
      </c>
      <c r="F3310" s="1151">
        <v>47210442</v>
      </c>
      <c r="G3310" s="759" t="s">
        <v>11766</v>
      </c>
      <c r="H3310" s="1021" t="s">
        <v>11552</v>
      </c>
      <c r="I3310" s="1021" t="s">
        <v>11557</v>
      </c>
      <c r="J3310" s="1150" t="s">
        <v>11412</v>
      </c>
      <c r="K3310" s="1152">
        <v>2</v>
      </c>
      <c r="L3310" s="1151">
        <v>12</v>
      </c>
      <c r="M3310" s="1164">
        <v>44763.97</v>
      </c>
      <c r="N3310" s="1151" t="s">
        <v>1445</v>
      </c>
      <c r="O3310" s="1152">
        <v>1</v>
      </c>
      <c r="P3310" s="1180">
        <v>3917.8</v>
      </c>
    </row>
    <row r="3311" spans="1:16" ht="22.5" x14ac:dyDescent="0.2">
      <c r="A3311" s="1179" t="s">
        <v>3992</v>
      </c>
      <c r="B3311" s="1149" t="s">
        <v>13078</v>
      </c>
      <c r="C3311" s="1149" t="s">
        <v>65</v>
      </c>
      <c r="D3311" s="1150" t="s">
        <v>11767</v>
      </c>
      <c r="E3311" s="1164">
        <v>7000</v>
      </c>
      <c r="F3311" s="1151">
        <v>70438950</v>
      </c>
      <c r="G3311" s="759" t="s">
        <v>11768</v>
      </c>
      <c r="H3311" s="1021" t="s">
        <v>11769</v>
      </c>
      <c r="I3311" s="1021" t="s">
        <v>11614</v>
      </c>
      <c r="J3311" s="1150" t="s">
        <v>11412</v>
      </c>
      <c r="K3311" s="1152">
        <v>1</v>
      </c>
      <c r="L3311" s="1151">
        <v>12</v>
      </c>
      <c r="M3311" s="1164">
        <v>84363.97</v>
      </c>
      <c r="N3311" s="1151">
        <v>0</v>
      </c>
      <c r="O3311" s="1152">
        <v>6</v>
      </c>
      <c r="P3311" s="1180">
        <v>41957.61</v>
      </c>
    </row>
    <row r="3312" spans="1:16" ht="22.5" x14ac:dyDescent="0.2">
      <c r="A3312" s="1179" t="s">
        <v>3992</v>
      </c>
      <c r="B3312" s="1149" t="s">
        <v>13078</v>
      </c>
      <c r="C3312" s="1149" t="s">
        <v>65</v>
      </c>
      <c r="D3312" s="1150" t="s">
        <v>11770</v>
      </c>
      <c r="E3312" s="1164">
        <v>4000</v>
      </c>
      <c r="F3312" s="1151">
        <v>48276625</v>
      </c>
      <c r="G3312" s="759" t="s">
        <v>11771</v>
      </c>
      <c r="H3312" s="1021" t="s">
        <v>3530</v>
      </c>
      <c r="I3312" s="1021" t="s">
        <v>11553</v>
      </c>
      <c r="J3312" s="1150" t="s">
        <v>11412</v>
      </c>
      <c r="K3312" s="1152">
        <v>1</v>
      </c>
      <c r="L3312" s="1151">
        <v>12</v>
      </c>
      <c r="M3312" s="1164">
        <v>48363.97</v>
      </c>
      <c r="N3312" s="1151">
        <v>0</v>
      </c>
      <c r="O3312" s="1152">
        <v>6</v>
      </c>
      <c r="P3312" s="1180">
        <v>23957.61</v>
      </c>
    </row>
    <row r="3313" spans="1:16" ht="22.5" x14ac:dyDescent="0.2">
      <c r="A3313" s="1179" t="s">
        <v>3992</v>
      </c>
      <c r="B3313" s="1149" t="s">
        <v>13078</v>
      </c>
      <c r="C3313" s="1149" t="s">
        <v>65</v>
      </c>
      <c r="D3313" s="1150" t="s">
        <v>11772</v>
      </c>
      <c r="E3313" s="1164">
        <v>3500</v>
      </c>
      <c r="F3313" s="1151">
        <v>42853005</v>
      </c>
      <c r="G3313" s="759" t="s">
        <v>11773</v>
      </c>
      <c r="H3313" s="1021" t="s">
        <v>11613</v>
      </c>
      <c r="I3313" s="1021" t="s">
        <v>11644</v>
      </c>
      <c r="J3313" s="1150" t="s">
        <v>11412</v>
      </c>
      <c r="K3313" s="1152">
        <v>1</v>
      </c>
      <c r="L3313" s="1151">
        <v>12</v>
      </c>
      <c r="M3313" s="1164">
        <v>42363.97</v>
      </c>
      <c r="N3313" s="1151">
        <v>0</v>
      </c>
      <c r="O3313" s="1152">
        <v>6</v>
      </c>
      <c r="P3313" s="1180">
        <v>20957.61</v>
      </c>
    </row>
    <row r="3314" spans="1:16" ht="22.5" x14ac:dyDescent="0.2">
      <c r="A3314" s="1179" t="s">
        <v>3992</v>
      </c>
      <c r="B3314" s="1149" t="s">
        <v>13078</v>
      </c>
      <c r="C3314" s="1149" t="s">
        <v>65</v>
      </c>
      <c r="D3314" s="1150" t="s">
        <v>11577</v>
      </c>
      <c r="E3314" s="1164">
        <v>2500</v>
      </c>
      <c r="F3314" s="1151">
        <v>47419336</v>
      </c>
      <c r="G3314" s="759" t="s">
        <v>11774</v>
      </c>
      <c r="H3314" s="1021" t="s">
        <v>11743</v>
      </c>
      <c r="I3314" s="1021" t="s">
        <v>11557</v>
      </c>
      <c r="J3314" s="1150" t="s">
        <v>11412</v>
      </c>
      <c r="K3314" s="1152">
        <v>0</v>
      </c>
      <c r="L3314" s="1151">
        <v>3</v>
      </c>
      <c r="M3314" s="1164">
        <v>5903.77</v>
      </c>
      <c r="N3314" s="1151" t="s">
        <v>1445</v>
      </c>
      <c r="O3314" s="1152" t="s">
        <v>1445</v>
      </c>
      <c r="P3314" s="1180" t="s">
        <v>11558</v>
      </c>
    </row>
    <row r="3315" spans="1:16" ht="22.5" x14ac:dyDescent="0.2">
      <c r="A3315" s="1179" t="s">
        <v>3992</v>
      </c>
      <c r="B3315" s="1149" t="s">
        <v>13078</v>
      </c>
      <c r="C3315" s="1149" t="s">
        <v>65</v>
      </c>
      <c r="D3315" s="1150" t="s">
        <v>11775</v>
      </c>
      <c r="E3315" s="1164">
        <v>7000</v>
      </c>
      <c r="F3315" s="1151">
        <v>43558802</v>
      </c>
      <c r="G3315" s="759" t="s">
        <v>11776</v>
      </c>
      <c r="H3315" s="1021" t="s">
        <v>11552</v>
      </c>
      <c r="I3315" s="1021" t="s">
        <v>11553</v>
      </c>
      <c r="J3315" s="1150" t="s">
        <v>11412</v>
      </c>
      <c r="K3315" s="1152">
        <v>2</v>
      </c>
      <c r="L3315" s="1151">
        <v>12</v>
      </c>
      <c r="M3315" s="1164">
        <v>84363.97</v>
      </c>
      <c r="N3315" s="1151">
        <v>0</v>
      </c>
      <c r="O3315" s="1152">
        <v>6</v>
      </c>
      <c r="P3315" s="1180">
        <v>41957.61</v>
      </c>
    </row>
    <row r="3316" spans="1:16" ht="22.5" x14ac:dyDescent="0.2">
      <c r="A3316" s="1179" t="s">
        <v>3992</v>
      </c>
      <c r="B3316" s="1149" t="s">
        <v>13078</v>
      </c>
      <c r="C3316" s="1149" t="s">
        <v>65</v>
      </c>
      <c r="D3316" s="1150" t="s">
        <v>11777</v>
      </c>
      <c r="E3316" s="1164">
        <v>5000</v>
      </c>
      <c r="F3316" s="1151">
        <v>46472877</v>
      </c>
      <c r="G3316" s="759" t="s">
        <v>11778</v>
      </c>
      <c r="H3316" s="1021" t="s">
        <v>11598</v>
      </c>
      <c r="I3316" s="1021" t="s">
        <v>11563</v>
      </c>
      <c r="J3316" s="1150" t="s">
        <v>11412</v>
      </c>
      <c r="K3316" s="1152">
        <v>1</v>
      </c>
      <c r="L3316" s="1151">
        <v>12</v>
      </c>
      <c r="M3316" s="1164">
        <v>60363.97</v>
      </c>
      <c r="N3316" s="1151">
        <v>0</v>
      </c>
      <c r="O3316" s="1152">
        <v>6</v>
      </c>
      <c r="P3316" s="1180">
        <v>29957.61</v>
      </c>
    </row>
    <row r="3317" spans="1:16" ht="22.5" x14ac:dyDescent="0.2">
      <c r="A3317" s="1179" t="s">
        <v>3992</v>
      </c>
      <c r="B3317" s="1149" t="s">
        <v>13078</v>
      </c>
      <c r="C3317" s="1149" t="s">
        <v>65</v>
      </c>
      <c r="D3317" s="1150" t="s">
        <v>11590</v>
      </c>
      <c r="E3317" s="1164">
        <v>3500</v>
      </c>
      <c r="F3317" s="1151">
        <v>72886678</v>
      </c>
      <c r="G3317" s="759" t="s">
        <v>11779</v>
      </c>
      <c r="H3317" s="1021" t="s">
        <v>11780</v>
      </c>
      <c r="I3317" s="1021" t="s">
        <v>11557</v>
      </c>
      <c r="J3317" s="1150" t="s">
        <v>11412</v>
      </c>
      <c r="K3317" s="1152">
        <v>2</v>
      </c>
      <c r="L3317" s="1151">
        <v>11</v>
      </c>
      <c r="M3317" s="1164">
        <v>37479.5</v>
      </c>
      <c r="N3317" s="1151" t="s">
        <v>1445</v>
      </c>
      <c r="O3317" s="1152" t="s">
        <v>1445</v>
      </c>
      <c r="P3317" s="1180" t="s">
        <v>11558</v>
      </c>
    </row>
    <row r="3318" spans="1:16" ht="22.5" x14ac:dyDescent="0.2">
      <c r="A3318" s="1179" t="s">
        <v>3992</v>
      </c>
      <c r="B3318" s="1149" t="s">
        <v>13078</v>
      </c>
      <c r="C3318" s="1149" t="s">
        <v>65</v>
      </c>
      <c r="D3318" s="1150" t="s">
        <v>11559</v>
      </c>
      <c r="E3318" s="1164">
        <v>3000</v>
      </c>
      <c r="F3318" s="1151">
        <v>75830672</v>
      </c>
      <c r="G3318" s="759" t="s">
        <v>11781</v>
      </c>
      <c r="H3318" s="1021" t="s">
        <v>11552</v>
      </c>
      <c r="I3318" s="1021" t="s">
        <v>11563</v>
      </c>
      <c r="J3318" s="1150" t="s">
        <v>11412</v>
      </c>
      <c r="K3318" s="1152">
        <v>2</v>
      </c>
      <c r="L3318" s="1151">
        <v>12</v>
      </c>
      <c r="M3318" s="1164">
        <v>36363.97</v>
      </c>
      <c r="N3318" s="1151">
        <v>0</v>
      </c>
      <c r="O3318" s="1152">
        <v>3</v>
      </c>
      <c r="P3318" s="1180">
        <v>15904.21</v>
      </c>
    </row>
    <row r="3319" spans="1:16" ht="22.5" x14ac:dyDescent="0.2">
      <c r="A3319" s="1179" t="s">
        <v>3992</v>
      </c>
      <c r="B3319" s="1149" t="s">
        <v>13078</v>
      </c>
      <c r="C3319" s="1149" t="s">
        <v>65</v>
      </c>
      <c r="D3319" s="1150" t="s">
        <v>11782</v>
      </c>
      <c r="E3319" s="1164">
        <v>5500</v>
      </c>
      <c r="F3319" s="1151">
        <v>25619260</v>
      </c>
      <c r="G3319" s="759" t="s">
        <v>11783</v>
      </c>
      <c r="H3319" s="1021" t="s">
        <v>11784</v>
      </c>
      <c r="I3319" s="1021" t="s">
        <v>11557</v>
      </c>
      <c r="J3319" s="1150" t="s">
        <v>11412</v>
      </c>
      <c r="K3319" s="1152">
        <v>0</v>
      </c>
      <c r="L3319" s="1151">
        <v>12</v>
      </c>
      <c r="M3319" s="1164">
        <v>3468.17</v>
      </c>
      <c r="N3319" s="1151" t="s">
        <v>1445</v>
      </c>
      <c r="O3319" s="1152" t="s">
        <v>1445</v>
      </c>
      <c r="P3319" s="1180" t="s">
        <v>11558</v>
      </c>
    </row>
    <row r="3320" spans="1:16" ht="22.5" x14ac:dyDescent="0.2">
      <c r="A3320" s="1179" t="s">
        <v>3992</v>
      </c>
      <c r="B3320" s="1149" t="s">
        <v>13078</v>
      </c>
      <c r="C3320" s="1149" t="s">
        <v>65</v>
      </c>
      <c r="D3320" s="1150" t="s">
        <v>11785</v>
      </c>
      <c r="E3320" s="1164">
        <v>4000</v>
      </c>
      <c r="F3320" s="1151">
        <v>41382260</v>
      </c>
      <c r="G3320" s="759" t="s">
        <v>11786</v>
      </c>
      <c r="H3320" s="1021" t="s">
        <v>11552</v>
      </c>
      <c r="I3320" s="1021" t="s">
        <v>11563</v>
      </c>
      <c r="J3320" s="1150" t="s">
        <v>11412</v>
      </c>
      <c r="K3320" s="1152">
        <v>1</v>
      </c>
      <c r="L3320" s="1151">
        <v>12</v>
      </c>
      <c r="M3320" s="1164">
        <v>48363.97</v>
      </c>
      <c r="N3320" s="1151">
        <v>0</v>
      </c>
      <c r="O3320" s="1152">
        <v>6</v>
      </c>
      <c r="P3320" s="1180">
        <v>23957.61</v>
      </c>
    </row>
    <row r="3321" spans="1:16" ht="22.5" x14ac:dyDescent="0.2">
      <c r="A3321" s="1179" t="s">
        <v>3992</v>
      </c>
      <c r="B3321" s="1149" t="s">
        <v>13078</v>
      </c>
      <c r="C3321" s="1149" t="s">
        <v>65</v>
      </c>
      <c r="D3321" s="1150" t="s">
        <v>11787</v>
      </c>
      <c r="E3321" s="1164">
        <v>7000</v>
      </c>
      <c r="F3321" s="1151">
        <v>25768844</v>
      </c>
      <c r="G3321" s="759" t="s">
        <v>11788</v>
      </c>
      <c r="H3321" s="1021" t="s">
        <v>11789</v>
      </c>
      <c r="I3321" s="1021" t="s">
        <v>11557</v>
      </c>
      <c r="J3321" s="1150" t="s">
        <v>11412</v>
      </c>
      <c r="K3321" s="1152">
        <v>0</v>
      </c>
      <c r="L3321" s="1151">
        <v>3</v>
      </c>
      <c r="M3321" s="1164">
        <v>21954.9</v>
      </c>
      <c r="N3321" s="1151" t="s">
        <v>1445</v>
      </c>
      <c r="O3321" s="1152">
        <v>6</v>
      </c>
      <c r="P3321" s="1180">
        <v>36357.61</v>
      </c>
    </row>
    <row r="3322" spans="1:16" ht="33.75" x14ac:dyDescent="0.2">
      <c r="A3322" s="1179" t="s">
        <v>3992</v>
      </c>
      <c r="B3322" s="1149" t="s">
        <v>13078</v>
      </c>
      <c r="C3322" s="1149" t="s">
        <v>65</v>
      </c>
      <c r="D3322" s="1150" t="s">
        <v>11790</v>
      </c>
      <c r="E3322" s="1164">
        <v>5000</v>
      </c>
      <c r="F3322" s="1151">
        <v>45235330</v>
      </c>
      <c r="G3322" s="759" t="s">
        <v>11791</v>
      </c>
      <c r="H3322" s="1021" t="s">
        <v>11552</v>
      </c>
      <c r="I3322" s="1021" t="s">
        <v>11553</v>
      </c>
      <c r="J3322" s="1150" t="s">
        <v>11412</v>
      </c>
      <c r="K3322" s="1152">
        <v>3</v>
      </c>
      <c r="L3322" s="1151">
        <v>12</v>
      </c>
      <c r="M3322" s="1164">
        <v>60363.97</v>
      </c>
      <c r="N3322" s="1151">
        <v>0</v>
      </c>
      <c r="O3322" s="1152">
        <v>6</v>
      </c>
      <c r="P3322" s="1180">
        <v>29957.61</v>
      </c>
    </row>
    <row r="3323" spans="1:16" ht="22.5" x14ac:dyDescent="0.2">
      <c r="A3323" s="1179" t="s">
        <v>3992</v>
      </c>
      <c r="B3323" s="1149" t="s">
        <v>13078</v>
      </c>
      <c r="C3323" s="1149" t="s">
        <v>65</v>
      </c>
      <c r="D3323" s="1150" t="s">
        <v>11559</v>
      </c>
      <c r="E3323" s="1164">
        <v>3000</v>
      </c>
      <c r="F3323" s="1151">
        <v>46703107</v>
      </c>
      <c r="G3323" s="759" t="s">
        <v>11792</v>
      </c>
      <c r="H3323" s="1021" t="s">
        <v>11552</v>
      </c>
      <c r="I3323" s="1021" t="s">
        <v>11593</v>
      </c>
      <c r="J3323" s="1150" t="s">
        <v>11412</v>
      </c>
      <c r="K3323" s="1152">
        <v>3</v>
      </c>
      <c r="L3323" s="1151">
        <v>12</v>
      </c>
      <c r="M3323" s="1164">
        <v>36363.97</v>
      </c>
      <c r="N3323" s="1151" t="s">
        <v>1445</v>
      </c>
      <c r="O3323" s="1152" t="s">
        <v>1445</v>
      </c>
      <c r="P3323" s="1180" t="s">
        <v>11558</v>
      </c>
    </row>
    <row r="3324" spans="1:16" ht="22.5" x14ac:dyDescent="0.2">
      <c r="A3324" s="1179" t="s">
        <v>3992</v>
      </c>
      <c r="B3324" s="1149" t="s">
        <v>13078</v>
      </c>
      <c r="C3324" s="1149" t="s">
        <v>65</v>
      </c>
      <c r="D3324" s="1150" t="s">
        <v>11793</v>
      </c>
      <c r="E3324" s="1164">
        <v>3400</v>
      </c>
      <c r="F3324" s="1151">
        <v>74060494</v>
      </c>
      <c r="G3324" s="759" t="s">
        <v>11794</v>
      </c>
      <c r="H3324" s="1021" t="s">
        <v>11589</v>
      </c>
      <c r="I3324" s="1021" t="s">
        <v>11553</v>
      </c>
      <c r="J3324" s="1150" t="s">
        <v>11412</v>
      </c>
      <c r="K3324" s="1152">
        <v>0</v>
      </c>
      <c r="L3324" s="1151">
        <v>1</v>
      </c>
      <c r="M3324" s="1164">
        <v>4985.97</v>
      </c>
      <c r="N3324" s="1151">
        <v>0</v>
      </c>
      <c r="O3324" s="1152">
        <v>6</v>
      </c>
      <c r="P3324" s="1180">
        <v>20357.61</v>
      </c>
    </row>
    <row r="3325" spans="1:16" ht="22.5" x14ac:dyDescent="0.2">
      <c r="A3325" s="1179" t="s">
        <v>3992</v>
      </c>
      <c r="B3325" s="1149" t="s">
        <v>13078</v>
      </c>
      <c r="C3325" s="1149" t="s">
        <v>65</v>
      </c>
      <c r="D3325" s="1150" t="s">
        <v>11795</v>
      </c>
      <c r="E3325" s="1164">
        <v>5000</v>
      </c>
      <c r="F3325" s="1151">
        <v>7537538</v>
      </c>
      <c r="G3325" s="759" t="s">
        <v>11796</v>
      </c>
      <c r="H3325" s="1021" t="s">
        <v>11552</v>
      </c>
      <c r="I3325" s="1021" t="s">
        <v>11553</v>
      </c>
      <c r="J3325" s="1150" t="s">
        <v>11412</v>
      </c>
      <c r="K3325" s="1152">
        <v>2</v>
      </c>
      <c r="L3325" s="1151">
        <v>12</v>
      </c>
      <c r="M3325" s="1164">
        <v>60363.97</v>
      </c>
      <c r="N3325" s="1151">
        <v>0</v>
      </c>
      <c r="O3325" s="1152">
        <v>6</v>
      </c>
      <c r="P3325" s="1180">
        <v>29957.61</v>
      </c>
    </row>
    <row r="3326" spans="1:16" ht="22.5" x14ac:dyDescent="0.2">
      <c r="A3326" s="1179" t="s">
        <v>3992</v>
      </c>
      <c r="B3326" s="1149" t="s">
        <v>13078</v>
      </c>
      <c r="C3326" s="1149" t="s">
        <v>65</v>
      </c>
      <c r="D3326" s="1150" t="s">
        <v>11559</v>
      </c>
      <c r="E3326" s="1164">
        <v>3700</v>
      </c>
      <c r="F3326" s="1151">
        <v>46585673</v>
      </c>
      <c r="G3326" s="759" t="s">
        <v>11797</v>
      </c>
      <c r="H3326" s="1021" t="s">
        <v>11552</v>
      </c>
      <c r="I3326" s="1021" t="s">
        <v>11593</v>
      </c>
      <c r="J3326" s="1150" t="s">
        <v>11412</v>
      </c>
      <c r="K3326" s="1152">
        <v>2</v>
      </c>
      <c r="L3326" s="1151">
        <v>12</v>
      </c>
      <c r="M3326" s="1164">
        <v>44763.97</v>
      </c>
      <c r="N3326" s="1151" t="s">
        <v>1445</v>
      </c>
      <c r="O3326" s="1152">
        <v>1</v>
      </c>
      <c r="P3326" s="1180">
        <v>3917.8</v>
      </c>
    </row>
    <row r="3327" spans="1:16" ht="22.5" x14ac:dyDescent="0.2">
      <c r="A3327" s="1179" t="s">
        <v>3992</v>
      </c>
      <c r="B3327" s="1149" t="s">
        <v>13078</v>
      </c>
      <c r="C3327" s="1149" t="s">
        <v>65</v>
      </c>
      <c r="D3327" s="1150" t="s">
        <v>11760</v>
      </c>
      <c r="E3327" s="1164">
        <v>10000</v>
      </c>
      <c r="F3327" s="1151">
        <v>45987327</v>
      </c>
      <c r="G3327" s="759" t="s">
        <v>11798</v>
      </c>
      <c r="H3327" s="1021" t="s">
        <v>11762</v>
      </c>
      <c r="I3327" s="1021" t="s">
        <v>11593</v>
      </c>
      <c r="J3327" s="1150" t="s">
        <v>11412</v>
      </c>
      <c r="K3327" s="1152">
        <v>1</v>
      </c>
      <c r="L3327" s="1151">
        <v>1</v>
      </c>
      <c r="M3327" s="1164">
        <v>18185.97</v>
      </c>
      <c r="N3327" s="1151" t="s">
        <v>1445</v>
      </c>
      <c r="O3327" s="1152">
        <v>3</v>
      </c>
      <c r="P3327" s="1180">
        <v>29304.21</v>
      </c>
    </row>
    <row r="3328" spans="1:16" ht="22.5" x14ac:dyDescent="0.2">
      <c r="A3328" s="1179" t="s">
        <v>3992</v>
      </c>
      <c r="B3328" s="1149" t="s">
        <v>13078</v>
      </c>
      <c r="C3328" s="1149" t="s">
        <v>65</v>
      </c>
      <c r="D3328" s="1150" t="s">
        <v>11559</v>
      </c>
      <c r="E3328" s="1164">
        <v>3700</v>
      </c>
      <c r="F3328" s="1151">
        <v>71510273</v>
      </c>
      <c r="G3328" s="759" t="s">
        <v>11799</v>
      </c>
      <c r="H3328" s="1021" t="s">
        <v>11552</v>
      </c>
      <c r="I3328" s="1021" t="s">
        <v>11563</v>
      </c>
      <c r="J3328" s="1150" t="s">
        <v>11412</v>
      </c>
      <c r="K3328" s="1152">
        <v>2</v>
      </c>
      <c r="L3328" s="1151">
        <v>11</v>
      </c>
      <c r="M3328" s="1164">
        <v>40846.17</v>
      </c>
      <c r="N3328" s="1151">
        <v>0</v>
      </c>
      <c r="O3328" s="1152">
        <v>3</v>
      </c>
      <c r="P3328" s="1180">
        <v>8104.21</v>
      </c>
    </row>
    <row r="3329" spans="1:16" ht="22.5" x14ac:dyDescent="0.2">
      <c r="A3329" s="1179" t="s">
        <v>3992</v>
      </c>
      <c r="B3329" s="1149" t="s">
        <v>13078</v>
      </c>
      <c r="C3329" s="1149" t="s">
        <v>65</v>
      </c>
      <c r="D3329" s="1150" t="s">
        <v>11617</v>
      </c>
      <c r="E3329" s="1164">
        <v>4000</v>
      </c>
      <c r="F3329" s="1151">
        <v>47131857</v>
      </c>
      <c r="G3329" s="759" t="s">
        <v>11800</v>
      </c>
      <c r="H3329" s="1021" t="s">
        <v>11552</v>
      </c>
      <c r="I3329" s="1021" t="s">
        <v>11563</v>
      </c>
      <c r="J3329" s="1150" t="s">
        <v>11412</v>
      </c>
      <c r="K3329" s="1152">
        <v>0</v>
      </c>
      <c r="L3329" s="1151">
        <v>3</v>
      </c>
      <c r="M3329" s="1164">
        <v>11954.9</v>
      </c>
      <c r="N3329" s="1151">
        <v>0</v>
      </c>
      <c r="O3329" s="1152">
        <v>6</v>
      </c>
      <c r="P3329" s="1180">
        <v>23957.61</v>
      </c>
    </row>
    <row r="3330" spans="1:16" ht="22.5" x14ac:dyDescent="0.2">
      <c r="A3330" s="1179" t="s">
        <v>3992</v>
      </c>
      <c r="B3330" s="1149" t="s">
        <v>13078</v>
      </c>
      <c r="C3330" s="1149" t="s">
        <v>65</v>
      </c>
      <c r="D3330" s="1150" t="s">
        <v>11801</v>
      </c>
      <c r="E3330" s="1164">
        <v>9000</v>
      </c>
      <c r="F3330" s="1151">
        <v>9006254</v>
      </c>
      <c r="G3330" s="759" t="s">
        <v>11802</v>
      </c>
      <c r="H3330" s="1021" t="s">
        <v>11589</v>
      </c>
      <c r="I3330" s="1021" t="s">
        <v>11553</v>
      </c>
      <c r="J3330" s="1150" t="s">
        <v>11412</v>
      </c>
      <c r="K3330" s="1152">
        <v>1</v>
      </c>
      <c r="L3330" s="1151">
        <v>12</v>
      </c>
      <c r="M3330" s="1164">
        <v>108363.97</v>
      </c>
      <c r="N3330" s="1151">
        <v>0</v>
      </c>
      <c r="O3330" s="1152">
        <v>6</v>
      </c>
      <c r="P3330" s="1180">
        <v>53957.61</v>
      </c>
    </row>
    <row r="3331" spans="1:16" ht="22.5" x14ac:dyDescent="0.2">
      <c r="A3331" s="1179" t="s">
        <v>3992</v>
      </c>
      <c r="B3331" s="1149" t="s">
        <v>13078</v>
      </c>
      <c r="C3331" s="1149" t="s">
        <v>65</v>
      </c>
      <c r="D3331" s="1150" t="s">
        <v>11645</v>
      </c>
      <c r="E3331" s="1164">
        <v>3500</v>
      </c>
      <c r="F3331" s="1151">
        <v>48035134</v>
      </c>
      <c r="G3331" s="759" t="s">
        <v>11803</v>
      </c>
      <c r="H3331" s="1021" t="s">
        <v>11589</v>
      </c>
      <c r="I3331" s="1021" t="s">
        <v>11563</v>
      </c>
      <c r="J3331" s="1150" t="s">
        <v>11412</v>
      </c>
      <c r="K3331" s="1152">
        <v>1</v>
      </c>
      <c r="L3331" s="1151">
        <v>12</v>
      </c>
      <c r="M3331" s="1164">
        <v>42363.97</v>
      </c>
      <c r="N3331" s="1151">
        <v>0</v>
      </c>
      <c r="O3331" s="1152">
        <v>6</v>
      </c>
      <c r="P3331" s="1180">
        <v>20957.61</v>
      </c>
    </row>
    <row r="3332" spans="1:16" ht="22.5" x14ac:dyDescent="0.2">
      <c r="A3332" s="1179" t="s">
        <v>3992</v>
      </c>
      <c r="B3332" s="1149" t="s">
        <v>13078</v>
      </c>
      <c r="C3332" s="1149" t="s">
        <v>65</v>
      </c>
      <c r="D3332" s="1150" t="s">
        <v>11559</v>
      </c>
      <c r="E3332" s="1164">
        <v>3700</v>
      </c>
      <c r="F3332" s="1151">
        <v>71249548</v>
      </c>
      <c r="G3332" s="759" t="s">
        <v>11804</v>
      </c>
      <c r="H3332" s="1021" t="s">
        <v>11552</v>
      </c>
      <c r="I3332" s="1021" t="s">
        <v>11557</v>
      </c>
      <c r="J3332" s="1150" t="s">
        <v>11412</v>
      </c>
      <c r="K3332" s="1152">
        <v>1</v>
      </c>
      <c r="L3332" s="1151">
        <v>4</v>
      </c>
      <c r="M3332" s="1164">
        <v>15982.7</v>
      </c>
      <c r="N3332" s="1151" t="s">
        <v>1445</v>
      </c>
      <c r="O3332" s="1152">
        <v>1</v>
      </c>
      <c r="P3332" s="1180">
        <v>3917.8</v>
      </c>
    </row>
    <row r="3333" spans="1:16" ht="22.5" x14ac:dyDescent="0.2">
      <c r="A3333" s="1179" t="s">
        <v>3992</v>
      </c>
      <c r="B3333" s="1149" t="s">
        <v>13078</v>
      </c>
      <c r="C3333" s="1149" t="s">
        <v>65</v>
      </c>
      <c r="D3333" s="1150" t="s">
        <v>11617</v>
      </c>
      <c r="E3333" s="1164">
        <v>4000</v>
      </c>
      <c r="F3333" s="1151">
        <v>44225323</v>
      </c>
      <c r="G3333" s="759" t="s">
        <v>11805</v>
      </c>
      <c r="H3333" s="1021" t="s">
        <v>11552</v>
      </c>
      <c r="I3333" s="1021" t="s">
        <v>11593</v>
      </c>
      <c r="J3333" s="1150" t="s">
        <v>11412</v>
      </c>
      <c r="K3333" s="1152">
        <v>0</v>
      </c>
      <c r="L3333" s="1151">
        <v>3</v>
      </c>
      <c r="M3333" s="1164">
        <v>11954.9</v>
      </c>
      <c r="N3333" s="1151" t="s">
        <v>1445</v>
      </c>
      <c r="O3333" s="1152">
        <v>2</v>
      </c>
      <c r="P3333" s="1180">
        <v>4568.93</v>
      </c>
    </row>
    <row r="3334" spans="1:16" ht="22.5" x14ac:dyDescent="0.2">
      <c r="A3334" s="1179" t="s">
        <v>3992</v>
      </c>
      <c r="B3334" s="1149" t="s">
        <v>13078</v>
      </c>
      <c r="C3334" s="1149" t="s">
        <v>65</v>
      </c>
      <c r="D3334" s="1150" t="s">
        <v>11806</v>
      </c>
      <c r="E3334" s="1164">
        <v>3000</v>
      </c>
      <c r="F3334" s="1151">
        <v>48177913</v>
      </c>
      <c r="G3334" s="759" t="s">
        <v>11807</v>
      </c>
      <c r="H3334" s="1021" t="s">
        <v>11552</v>
      </c>
      <c r="I3334" s="1021" t="s">
        <v>11563</v>
      </c>
      <c r="J3334" s="1150" t="s">
        <v>11412</v>
      </c>
      <c r="K3334" s="1152">
        <v>1</v>
      </c>
      <c r="L3334" s="1151">
        <v>12</v>
      </c>
      <c r="M3334" s="1164">
        <v>36363.97</v>
      </c>
      <c r="N3334" s="1151">
        <v>0</v>
      </c>
      <c r="O3334" s="1152">
        <v>6</v>
      </c>
      <c r="P3334" s="1180">
        <v>17957.61</v>
      </c>
    </row>
    <row r="3335" spans="1:16" ht="22.5" x14ac:dyDescent="0.2">
      <c r="A3335" s="1179" t="s">
        <v>3992</v>
      </c>
      <c r="B3335" s="1149" t="s">
        <v>13078</v>
      </c>
      <c r="C3335" s="1149" t="s">
        <v>65</v>
      </c>
      <c r="D3335" s="1150" t="s">
        <v>11559</v>
      </c>
      <c r="E3335" s="1164">
        <v>3000</v>
      </c>
      <c r="F3335" s="1151">
        <v>45977681</v>
      </c>
      <c r="G3335" s="759" t="s">
        <v>11808</v>
      </c>
      <c r="H3335" s="1021" t="s">
        <v>11552</v>
      </c>
      <c r="I3335" s="1021" t="s">
        <v>11557</v>
      </c>
      <c r="J3335" s="1150" t="s">
        <v>11412</v>
      </c>
      <c r="K3335" s="1152">
        <v>3</v>
      </c>
      <c r="L3335" s="1151">
        <v>12</v>
      </c>
      <c r="M3335" s="1164">
        <v>36363.97</v>
      </c>
      <c r="N3335" s="1151" t="s">
        <v>1445</v>
      </c>
      <c r="O3335" s="1152">
        <v>6</v>
      </c>
      <c r="P3335" s="1180">
        <v>4306.8</v>
      </c>
    </row>
    <row r="3336" spans="1:16" ht="33.75" x14ac:dyDescent="0.2">
      <c r="A3336" s="1179" t="s">
        <v>3992</v>
      </c>
      <c r="B3336" s="1149" t="s">
        <v>13078</v>
      </c>
      <c r="C3336" s="1149" t="s">
        <v>65</v>
      </c>
      <c r="D3336" s="1150" t="s">
        <v>11809</v>
      </c>
      <c r="E3336" s="1164">
        <v>6000</v>
      </c>
      <c r="F3336" s="1151">
        <v>41807448</v>
      </c>
      <c r="G3336" s="759" t="s">
        <v>11810</v>
      </c>
      <c r="H3336" s="1021" t="s">
        <v>11735</v>
      </c>
      <c r="I3336" s="1021" t="s">
        <v>11553</v>
      </c>
      <c r="J3336" s="1150" t="s">
        <v>11412</v>
      </c>
      <c r="K3336" s="1152">
        <v>2</v>
      </c>
      <c r="L3336" s="1151">
        <v>12</v>
      </c>
      <c r="M3336" s="1164">
        <v>72363.97</v>
      </c>
      <c r="N3336" s="1151">
        <v>0</v>
      </c>
      <c r="O3336" s="1152">
        <v>6</v>
      </c>
      <c r="P3336" s="1180">
        <v>35957.61</v>
      </c>
    </row>
    <row r="3337" spans="1:16" ht="22.5" x14ac:dyDescent="0.2">
      <c r="A3337" s="1179" t="s">
        <v>3992</v>
      </c>
      <c r="B3337" s="1149" t="s">
        <v>13078</v>
      </c>
      <c r="C3337" s="1149" t="s">
        <v>65</v>
      </c>
      <c r="D3337" s="1150" t="s">
        <v>11811</v>
      </c>
      <c r="E3337" s="1164">
        <v>4000</v>
      </c>
      <c r="F3337" s="1151">
        <v>46025505</v>
      </c>
      <c r="G3337" s="759" t="s">
        <v>11812</v>
      </c>
      <c r="H3337" s="1021" t="s">
        <v>11633</v>
      </c>
      <c r="I3337" s="1021" t="s">
        <v>11563</v>
      </c>
      <c r="J3337" s="1150" t="s">
        <v>11412</v>
      </c>
      <c r="K3337" s="1152">
        <v>2</v>
      </c>
      <c r="L3337" s="1151">
        <v>12</v>
      </c>
      <c r="M3337" s="1164">
        <v>48363.97</v>
      </c>
      <c r="N3337" s="1151">
        <v>0</v>
      </c>
      <c r="O3337" s="1152">
        <v>6</v>
      </c>
      <c r="P3337" s="1180">
        <v>23957.61</v>
      </c>
    </row>
    <row r="3338" spans="1:16" ht="22.5" x14ac:dyDescent="0.2">
      <c r="A3338" s="1179" t="s">
        <v>3992</v>
      </c>
      <c r="B3338" s="1149" t="s">
        <v>13078</v>
      </c>
      <c r="C3338" s="1149" t="s">
        <v>65</v>
      </c>
      <c r="D3338" s="1150" t="s">
        <v>11813</v>
      </c>
      <c r="E3338" s="1164">
        <v>6000</v>
      </c>
      <c r="F3338" s="1151">
        <v>6804474</v>
      </c>
      <c r="G3338" s="759" t="s">
        <v>11814</v>
      </c>
      <c r="H3338" s="1021" t="s">
        <v>11815</v>
      </c>
      <c r="I3338" s="1021" t="s">
        <v>11816</v>
      </c>
      <c r="J3338" s="1150" t="s">
        <v>11412</v>
      </c>
      <c r="K3338" s="1152">
        <v>0</v>
      </c>
      <c r="L3338" s="1151">
        <v>6</v>
      </c>
      <c r="M3338" s="1164">
        <v>35057.17</v>
      </c>
      <c r="N3338" s="1151" t="s">
        <v>1445</v>
      </c>
      <c r="O3338" s="1152" t="s">
        <v>1445</v>
      </c>
      <c r="P3338" s="1180" t="s">
        <v>11558</v>
      </c>
    </row>
    <row r="3339" spans="1:16" ht="22.5" x14ac:dyDescent="0.2">
      <c r="A3339" s="1179" t="s">
        <v>3992</v>
      </c>
      <c r="B3339" s="1149" t="s">
        <v>13078</v>
      </c>
      <c r="C3339" s="1149" t="s">
        <v>65</v>
      </c>
      <c r="D3339" s="1150" t="s">
        <v>11817</v>
      </c>
      <c r="E3339" s="1164">
        <v>7000</v>
      </c>
      <c r="F3339" s="1151">
        <v>42776379</v>
      </c>
      <c r="G3339" s="759" t="s">
        <v>11818</v>
      </c>
      <c r="H3339" s="1021" t="s">
        <v>11552</v>
      </c>
      <c r="I3339" s="1021" t="s">
        <v>11553</v>
      </c>
      <c r="J3339" s="1150" t="s">
        <v>11412</v>
      </c>
      <c r="K3339" s="1152">
        <v>1</v>
      </c>
      <c r="L3339" s="1151">
        <v>12</v>
      </c>
      <c r="M3339" s="1164">
        <v>84363.97</v>
      </c>
      <c r="N3339" s="1151">
        <v>0</v>
      </c>
      <c r="O3339" s="1152">
        <v>6</v>
      </c>
      <c r="P3339" s="1180">
        <v>41957.61</v>
      </c>
    </row>
    <row r="3340" spans="1:16" ht="33.75" x14ac:dyDescent="0.2">
      <c r="A3340" s="1179" t="s">
        <v>3992</v>
      </c>
      <c r="B3340" s="1149" t="s">
        <v>13078</v>
      </c>
      <c r="C3340" s="1149" t="s">
        <v>65</v>
      </c>
      <c r="D3340" s="1150" t="s">
        <v>11819</v>
      </c>
      <c r="E3340" s="1164">
        <v>4000</v>
      </c>
      <c r="F3340" s="1151">
        <v>10197302</v>
      </c>
      <c r="G3340" s="759" t="s">
        <v>11820</v>
      </c>
      <c r="H3340" s="1021" t="s">
        <v>11552</v>
      </c>
      <c r="I3340" s="1021" t="s">
        <v>11563</v>
      </c>
      <c r="J3340" s="1150" t="s">
        <v>11412</v>
      </c>
      <c r="K3340" s="1152">
        <v>2</v>
      </c>
      <c r="L3340" s="1151">
        <v>12</v>
      </c>
      <c r="M3340" s="1164">
        <v>48363.97</v>
      </c>
      <c r="N3340" s="1151">
        <v>0</v>
      </c>
      <c r="O3340" s="1152">
        <v>6</v>
      </c>
      <c r="P3340" s="1180">
        <v>23957.61</v>
      </c>
    </row>
    <row r="3341" spans="1:16" ht="22.5" x14ac:dyDescent="0.2">
      <c r="A3341" s="1179" t="s">
        <v>3992</v>
      </c>
      <c r="B3341" s="1149" t="s">
        <v>13078</v>
      </c>
      <c r="C3341" s="1149" t="s">
        <v>65</v>
      </c>
      <c r="D3341" s="1150" t="s">
        <v>11821</v>
      </c>
      <c r="E3341" s="1164">
        <v>11500</v>
      </c>
      <c r="F3341" s="1151">
        <v>43437431</v>
      </c>
      <c r="G3341" s="759" t="s">
        <v>11822</v>
      </c>
      <c r="H3341" s="1021" t="s">
        <v>11589</v>
      </c>
      <c r="I3341" s="1021" t="s">
        <v>11553</v>
      </c>
      <c r="J3341" s="1150" t="s">
        <v>11412</v>
      </c>
      <c r="K3341" s="1152">
        <v>1</v>
      </c>
      <c r="L3341" s="1151">
        <v>5</v>
      </c>
      <c r="M3341" s="1164">
        <v>60773.84</v>
      </c>
      <c r="N3341" s="1151">
        <v>0</v>
      </c>
      <c r="O3341" s="1152">
        <v>6</v>
      </c>
      <c r="P3341" s="1180">
        <v>64957.61</v>
      </c>
    </row>
    <row r="3342" spans="1:16" ht="22.5" x14ac:dyDescent="0.2">
      <c r="A3342" s="1179" t="s">
        <v>3992</v>
      </c>
      <c r="B3342" s="1149" t="s">
        <v>13078</v>
      </c>
      <c r="C3342" s="1149" t="s">
        <v>65</v>
      </c>
      <c r="D3342" s="1150" t="s">
        <v>11719</v>
      </c>
      <c r="E3342" s="1164">
        <v>6000</v>
      </c>
      <c r="F3342" s="1151">
        <v>9887734</v>
      </c>
      <c r="G3342" s="759" t="s">
        <v>11823</v>
      </c>
      <c r="H3342" s="1021" t="s">
        <v>11552</v>
      </c>
      <c r="I3342" s="1021" t="s">
        <v>11553</v>
      </c>
      <c r="J3342" s="1150" t="s">
        <v>11412</v>
      </c>
      <c r="K3342" s="1152">
        <v>1</v>
      </c>
      <c r="L3342" s="1151">
        <v>12</v>
      </c>
      <c r="M3342" s="1164">
        <v>72363.97</v>
      </c>
      <c r="N3342" s="1151">
        <v>0</v>
      </c>
      <c r="O3342" s="1152">
        <v>6</v>
      </c>
      <c r="P3342" s="1180">
        <v>35957.61</v>
      </c>
    </row>
    <row r="3343" spans="1:16" ht="22.5" x14ac:dyDescent="0.2">
      <c r="A3343" s="1179" t="s">
        <v>3992</v>
      </c>
      <c r="B3343" s="1149" t="s">
        <v>13078</v>
      </c>
      <c r="C3343" s="1149" t="s">
        <v>65</v>
      </c>
      <c r="D3343" s="1150" t="s">
        <v>11824</v>
      </c>
      <c r="E3343" s="1164">
        <v>7000</v>
      </c>
      <c r="F3343" s="1151">
        <v>41938086</v>
      </c>
      <c r="G3343" s="759" t="s">
        <v>11825</v>
      </c>
      <c r="H3343" s="1021" t="s">
        <v>11552</v>
      </c>
      <c r="I3343" s="1021" t="s">
        <v>11553</v>
      </c>
      <c r="J3343" s="1150" t="s">
        <v>11412</v>
      </c>
      <c r="K3343" s="1152">
        <v>1</v>
      </c>
      <c r="L3343" s="1151">
        <v>12</v>
      </c>
      <c r="M3343" s="1164">
        <v>84363.97</v>
      </c>
      <c r="N3343" s="1151">
        <v>0</v>
      </c>
      <c r="O3343" s="1152">
        <v>6</v>
      </c>
      <c r="P3343" s="1180">
        <v>41957.61</v>
      </c>
    </row>
    <row r="3344" spans="1:16" ht="22.5" x14ac:dyDescent="0.2">
      <c r="A3344" s="1179" t="s">
        <v>3992</v>
      </c>
      <c r="B3344" s="1149" t="s">
        <v>13078</v>
      </c>
      <c r="C3344" s="1149" t="s">
        <v>65</v>
      </c>
      <c r="D3344" s="1150" t="s">
        <v>11605</v>
      </c>
      <c r="E3344" s="1164">
        <v>3000</v>
      </c>
      <c r="F3344" s="1151">
        <v>46088317</v>
      </c>
      <c r="G3344" s="759" t="s">
        <v>11826</v>
      </c>
      <c r="H3344" s="1021" t="s">
        <v>11552</v>
      </c>
      <c r="I3344" s="1021" t="s">
        <v>11563</v>
      </c>
      <c r="J3344" s="1150" t="s">
        <v>11412</v>
      </c>
      <c r="K3344" s="1152">
        <v>2</v>
      </c>
      <c r="L3344" s="1151">
        <v>12</v>
      </c>
      <c r="M3344" s="1164">
        <v>36363.97</v>
      </c>
      <c r="N3344" s="1151">
        <v>0</v>
      </c>
      <c r="O3344" s="1152">
        <v>4</v>
      </c>
      <c r="P3344" s="1180">
        <v>10622.01</v>
      </c>
    </row>
    <row r="3345" spans="1:16" ht="22.5" x14ac:dyDescent="0.2">
      <c r="A3345" s="1179" t="s">
        <v>3992</v>
      </c>
      <c r="B3345" s="1149" t="s">
        <v>13078</v>
      </c>
      <c r="C3345" s="1149" t="s">
        <v>65</v>
      </c>
      <c r="D3345" s="1150" t="s">
        <v>11617</v>
      </c>
      <c r="E3345" s="1164">
        <v>4000</v>
      </c>
      <c r="F3345" s="1151">
        <v>47051179</v>
      </c>
      <c r="G3345" s="759" t="s">
        <v>11827</v>
      </c>
      <c r="H3345" s="1021" t="s">
        <v>11552</v>
      </c>
      <c r="I3345" s="1021" t="s">
        <v>11553</v>
      </c>
      <c r="J3345" s="1150" t="s">
        <v>11412</v>
      </c>
      <c r="K3345" s="1152">
        <v>0</v>
      </c>
      <c r="L3345" s="1151">
        <v>3</v>
      </c>
      <c r="M3345" s="1164">
        <v>11954.9</v>
      </c>
      <c r="N3345" s="1151">
        <v>0</v>
      </c>
      <c r="O3345" s="1152">
        <v>6</v>
      </c>
      <c r="P3345" s="1180">
        <v>23957.61</v>
      </c>
    </row>
    <row r="3346" spans="1:16" ht="22.5" x14ac:dyDescent="0.2">
      <c r="A3346" s="1179" t="s">
        <v>3992</v>
      </c>
      <c r="B3346" s="1149" t="s">
        <v>13078</v>
      </c>
      <c r="C3346" s="1149" t="s">
        <v>65</v>
      </c>
      <c r="D3346" s="1150" t="s">
        <v>11828</v>
      </c>
      <c r="E3346" s="1164">
        <v>7000</v>
      </c>
      <c r="F3346" s="1151">
        <v>10696605</v>
      </c>
      <c r="G3346" s="759" t="s">
        <v>11829</v>
      </c>
      <c r="H3346" s="1021" t="s">
        <v>11585</v>
      </c>
      <c r="I3346" s="1021" t="s">
        <v>11593</v>
      </c>
      <c r="J3346" s="1150" t="s">
        <v>11412</v>
      </c>
      <c r="K3346" s="1152">
        <v>0</v>
      </c>
      <c r="L3346" s="1151">
        <v>1</v>
      </c>
      <c r="M3346" s="1164">
        <v>4968.17</v>
      </c>
      <c r="N3346" s="1151" t="s">
        <v>1445</v>
      </c>
      <c r="O3346" s="1152" t="s">
        <v>1445</v>
      </c>
      <c r="P3346" s="1180" t="s">
        <v>11558</v>
      </c>
    </row>
    <row r="3347" spans="1:16" ht="22.5" x14ac:dyDescent="0.2">
      <c r="A3347" s="1179" t="s">
        <v>3992</v>
      </c>
      <c r="B3347" s="1149" t="s">
        <v>13078</v>
      </c>
      <c r="C3347" s="1149" t="s">
        <v>65</v>
      </c>
      <c r="D3347" s="1150" t="s">
        <v>11605</v>
      </c>
      <c r="E3347" s="1164">
        <v>3000</v>
      </c>
      <c r="F3347" s="1151">
        <v>47006302</v>
      </c>
      <c r="G3347" s="759" t="s">
        <v>11830</v>
      </c>
      <c r="H3347" s="1021" t="s">
        <v>11552</v>
      </c>
      <c r="I3347" s="1021" t="s">
        <v>11553</v>
      </c>
      <c r="J3347" s="1150" t="s">
        <v>11412</v>
      </c>
      <c r="K3347" s="1152">
        <v>2</v>
      </c>
      <c r="L3347" s="1151">
        <v>12</v>
      </c>
      <c r="M3347" s="1164">
        <v>36363.97</v>
      </c>
      <c r="N3347" s="1151">
        <v>0</v>
      </c>
      <c r="O3347" s="1152">
        <v>6</v>
      </c>
      <c r="P3347" s="1180">
        <v>17957.61</v>
      </c>
    </row>
    <row r="3348" spans="1:16" ht="22.5" x14ac:dyDescent="0.2">
      <c r="A3348" s="1179" t="s">
        <v>3992</v>
      </c>
      <c r="B3348" s="1149" t="s">
        <v>13078</v>
      </c>
      <c r="C3348" s="1149" t="s">
        <v>65</v>
      </c>
      <c r="D3348" s="1150" t="s">
        <v>11831</v>
      </c>
      <c r="E3348" s="1164">
        <v>3500</v>
      </c>
      <c r="F3348" s="1151">
        <v>46917364</v>
      </c>
      <c r="G3348" s="759" t="s">
        <v>11832</v>
      </c>
      <c r="H3348" s="1021" t="s">
        <v>11589</v>
      </c>
      <c r="I3348" s="1021" t="s">
        <v>11563</v>
      </c>
      <c r="J3348" s="1150" t="s">
        <v>11412</v>
      </c>
      <c r="K3348" s="1152">
        <v>2</v>
      </c>
      <c r="L3348" s="1151">
        <v>12</v>
      </c>
      <c r="M3348" s="1164">
        <v>42363.97</v>
      </c>
      <c r="N3348" s="1151">
        <v>0</v>
      </c>
      <c r="O3348" s="1152">
        <v>6</v>
      </c>
      <c r="P3348" s="1180">
        <v>28157.61</v>
      </c>
    </row>
    <row r="3349" spans="1:16" ht="22.5" x14ac:dyDescent="0.2">
      <c r="A3349" s="1179" t="s">
        <v>3992</v>
      </c>
      <c r="B3349" s="1149" t="s">
        <v>13078</v>
      </c>
      <c r="C3349" s="1149" t="s">
        <v>65</v>
      </c>
      <c r="D3349" s="1150" t="s">
        <v>11559</v>
      </c>
      <c r="E3349" s="1164">
        <v>3700</v>
      </c>
      <c r="F3349" s="1151">
        <v>47374580</v>
      </c>
      <c r="G3349" s="759" t="s">
        <v>11833</v>
      </c>
      <c r="H3349" s="1021" t="s">
        <v>11552</v>
      </c>
      <c r="I3349" s="1021" t="s">
        <v>11557</v>
      </c>
      <c r="J3349" s="1150" t="s">
        <v>11412</v>
      </c>
      <c r="K3349" s="1152">
        <v>2</v>
      </c>
      <c r="L3349" s="1151">
        <v>12</v>
      </c>
      <c r="M3349" s="1164">
        <v>44763.97</v>
      </c>
      <c r="N3349" s="1151" t="s">
        <v>1445</v>
      </c>
      <c r="O3349" s="1152">
        <v>1</v>
      </c>
      <c r="P3349" s="1180">
        <v>3917.8</v>
      </c>
    </row>
    <row r="3350" spans="1:16" ht="22.5" x14ac:dyDescent="0.2">
      <c r="A3350" s="1179" t="s">
        <v>3992</v>
      </c>
      <c r="B3350" s="1149" t="s">
        <v>13078</v>
      </c>
      <c r="C3350" s="1149" t="s">
        <v>65</v>
      </c>
      <c r="D3350" s="1150" t="s">
        <v>11559</v>
      </c>
      <c r="E3350" s="1164">
        <v>3000</v>
      </c>
      <c r="F3350" s="1151">
        <v>72799201</v>
      </c>
      <c r="G3350" s="759" t="s">
        <v>11834</v>
      </c>
      <c r="H3350" s="1021" t="s">
        <v>11552</v>
      </c>
      <c r="I3350" s="1021" t="s">
        <v>11563</v>
      </c>
      <c r="J3350" s="1150" t="s">
        <v>11412</v>
      </c>
      <c r="K3350" s="1152">
        <v>2</v>
      </c>
      <c r="L3350" s="1151">
        <v>12</v>
      </c>
      <c r="M3350" s="1164">
        <v>36363.97</v>
      </c>
      <c r="N3350" s="1151">
        <v>0</v>
      </c>
      <c r="O3350" s="1152">
        <v>6</v>
      </c>
      <c r="P3350" s="1180">
        <v>17957.61</v>
      </c>
    </row>
    <row r="3351" spans="1:16" ht="22.5" x14ac:dyDescent="0.2">
      <c r="A3351" s="1179" t="s">
        <v>3992</v>
      </c>
      <c r="B3351" s="1149" t="s">
        <v>21386</v>
      </c>
      <c r="C3351" s="1149" t="s">
        <v>65</v>
      </c>
      <c r="D3351" s="1150" t="s">
        <v>11835</v>
      </c>
      <c r="E3351" s="1164">
        <v>10000</v>
      </c>
      <c r="F3351" s="1151">
        <v>44105700</v>
      </c>
      <c r="G3351" s="759" t="s">
        <v>11836</v>
      </c>
      <c r="H3351" s="1021" t="s">
        <v>11552</v>
      </c>
      <c r="I3351" s="1021" t="s">
        <v>11553</v>
      </c>
      <c r="J3351" s="1150" t="s">
        <v>11412</v>
      </c>
      <c r="K3351" s="1152">
        <v>1</v>
      </c>
      <c r="L3351" s="1151">
        <v>12</v>
      </c>
      <c r="M3351" s="1164">
        <v>120286.55</v>
      </c>
      <c r="N3351" s="1151">
        <v>0</v>
      </c>
      <c r="O3351" s="1152">
        <v>6</v>
      </c>
      <c r="P3351" s="1180">
        <v>61745.22</v>
      </c>
    </row>
    <row r="3352" spans="1:16" ht="22.5" x14ac:dyDescent="0.2">
      <c r="A3352" s="1179" t="s">
        <v>3992</v>
      </c>
      <c r="B3352" s="1149" t="s">
        <v>13078</v>
      </c>
      <c r="C3352" s="1149" t="s">
        <v>65</v>
      </c>
      <c r="D3352" s="1150" t="s">
        <v>11605</v>
      </c>
      <c r="E3352" s="1164">
        <v>3000</v>
      </c>
      <c r="F3352" s="1151">
        <v>47142651</v>
      </c>
      <c r="G3352" s="759" t="s">
        <v>11837</v>
      </c>
      <c r="H3352" s="1021" t="s">
        <v>11552</v>
      </c>
      <c r="I3352" s="1021" t="s">
        <v>11563</v>
      </c>
      <c r="J3352" s="1150" t="s">
        <v>11412</v>
      </c>
      <c r="K3352" s="1152">
        <v>2</v>
      </c>
      <c r="L3352" s="1151">
        <v>12</v>
      </c>
      <c r="M3352" s="1164">
        <v>36363.97</v>
      </c>
      <c r="N3352" s="1151">
        <v>0</v>
      </c>
      <c r="O3352" s="1152">
        <v>4</v>
      </c>
      <c r="P3352" s="1180">
        <v>10622.01</v>
      </c>
    </row>
    <row r="3353" spans="1:16" ht="22.5" x14ac:dyDescent="0.2">
      <c r="A3353" s="1179" t="s">
        <v>3992</v>
      </c>
      <c r="B3353" s="1149" t="s">
        <v>13078</v>
      </c>
      <c r="C3353" s="1149" t="s">
        <v>65</v>
      </c>
      <c r="D3353" s="1150" t="s">
        <v>11559</v>
      </c>
      <c r="E3353" s="1164">
        <v>3700</v>
      </c>
      <c r="F3353" s="1151">
        <v>43707110</v>
      </c>
      <c r="G3353" s="759" t="s">
        <v>11838</v>
      </c>
      <c r="H3353" s="1021" t="s">
        <v>11552</v>
      </c>
      <c r="I3353" s="1021" t="s">
        <v>11557</v>
      </c>
      <c r="J3353" s="1150" t="s">
        <v>11412</v>
      </c>
      <c r="K3353" s="1152">
        <v>3</v>
      </c>
      <c r="L3353" s="1151">
        <v>12</v>
      </c>
      <c r="M3353" s="1164">
        <v>44763.97</v>
      </c>
      <c r="N3353" s="1151" t="s">
        <v>1445</v>
      </c>
      <c r="O3353" s="1152">
        <v>1</v>
      </c>
      <c r="P3353" s="1180">
        <v>3917.8</v>
      </c>
    </row>
    <row r="3354" spans="1:16" ht="22.5" x14ac:dyDescent="0.2">
      <c r="A3354" s="1179" t="s">
        <v>3992</v>
      </c>
      <c r="B3354" s="1149" t="s">
        <v>21386</v>
      </c>
      <c r="C3354" s="1149" t="s">
        <v>65</v>
      </c>
      <c r="D3354" s="1150" t="s">
        <v>11550</v>
      </c>
      <c r="E3354" s="1164">
        <v>4500</v>
      </c>
      <c r="F3354" s="1151">
        <v>40062302</v>
      </c>
      <c r="G3354" s="759" t="s">
        <v>11839</v>
      </c>
      <c r="H3354" s="1021" t="s">
        <v>11552</v>
      </c>
      <c r="I3354" s="1021" t="s">
        <v>11563</v>
      </c>
      <c r="J3354" s="1150" t="s">
        <v>11412</v>
      </c>
      <c r="K3354" s="1152">
        <v>0</v>
      </c>
      <c r="L3354" s="1151">
        <v>12</v>
      </c>
      <c r="M3354" s="1164">
        <v>50271.02</v>
      </c>
      <c r="N3354" s="1151">
        <v>0</v>
      </c>
      <c r="O3354" s="1152">
        <v>6</v>
      </c>
      <c r="P3354" s="1180">
        <v>28745.22</v>
      </c>
    </row>
    <row r="3355" spans="1:16" ht="22.5" x14ac:dyDescent="0.2">
      <c r="A3355" s="1179" t="s">
        <v>3992</v>
      </c>
      <c r="B3355" s="1149" t="s">
        <v>13078</v>
      </c>
      <c r="C3355" s="1149" t="s">
        <v>65</v>
      </c>
      <c r="D3355" s="1150" t="s">
        <v>11590</v>
      </c>
      <c r="E3355" s="1164">
        <v>3500</v>
      </c>
      <c r="F3355" s="1151">
        <v>70247951</v>
      </c>
      <c r="G3355" s="759" t="s">
        <v>11840</v>
      </c>
      <c r="H3355" s="1021" t="s">
        <v>11620</v>
      </c>
      <c r="I3355" s="1021" t="s">
        <v>11563</v>
      </c>
      <c r="J3355" s="1150" t="s">
        <v>11412</v>
      </c>
      <c r="K3355" s="1152">
        <v>2</v>
      </c>
      <c r="L3355" s="1151">
        <v>11</v>
      </c>
      <c r="M3355" s="1164">
        <v>37479.5</v>
      </c>
      <c r="N3355" s="1151">
        <v>0</v>
      </c>
      <c r="O3355" s="1152">
        <v>6</v>
      </c>
      <c r="P3355" s="1180">
        <v>20957.61</v>
      </c>
    </row>
    <row r="3356" spans="1:16" ht="22.5" x14ac:dyDescent="0.2">
      <c r="A3356" s="1179" t="s">
        <v>3992</v>
      </c>
      <c r="B3356" s="1149" t="s">
        <v>21386</v>
      </c>
      <c r="C3356" s="1149" t="s">
        <v>65</v>
      </c>
      <c r="D3356" s="1150" t="s">
        <v>11550</v>
      </c>
      <c r="E3356" s="1164">
        <v>4000</v>
      </c>
      <c r="F3356" s="1151">
        <v>72493311</v>
      </c>
      <c r="G3356" s="759" t="s">
        <v>11841</v>
      </c>
      <c r="H3356" s="1021" t="s">
        <v>11552</v>
      </c>
      <c r="I3356" s="1021" t="s">
        <v>11816</v>
      </c>
      <c r="J3356" s="1150" t="s">
        <v>11412</v>
      </c>
      <c r="K3356" s="1152">
        <v>1</v>
      </c>
      <c r="L3356" s="1151">
        <v>12</v>
      </c>
      <c r="M3356" s="1164">
        <v>48286.55</v>
      </c>
      <c r="N3356" s="1151" t="s">
        <v>1445</v>
      </c>
      <c r="O3356" s="1152" t="s">
        <v>1445</v>
      </c>
      <c r="P3356" s="1180" t="s">
        <v>11558</v>
      </c>
    </row>
    <row r="3357" spans="1:16" ht="22.5" x14ac:dyDescent="0.2">
      <c r="A3357" s="1179" t="s">
        <v>3992</v>
      </c>
      <c r="B3357" s="1149" t="s">
        <v>13078</v>
      </c>
      <c r="C3357" s="1149" t="s">
        <v>65</v>
      </c>
      <c r="D3357" s="1150" t="s">
        <v>11617</v>
      </c>
      <c r="E3357" s="1164">
        <v>4000</v>
      </c>
      <c r="F3357" s="1151">
        <v>73639964</v>
      </c>
      <c r="G3357" s="759" t="s">
        <v>11842</v>
      </c>
      <c r="H3357" s="1021" t="s">
        <v>11552</v>
      </c>
      <c r="I3357" s="1021" t="s">
        <v>11553</v>
      </c>
      <c r="J3357" s="1150" t="s">
        <v>11412</v>
      </c>
      <c r="K3357" s="1152">
        <v>0</v>
      </c>
      <c r="L3357" s="1151">
        <v>2</v>
      </c>
      <c r="M3357" s="1164">
        <v>9737.1</v>
      </c>
      <c r="N3357" s="1151">
        <v>0</v>
      </c>
      <c r="O3357" s="1152">
        <v>6</v>
      </c>
      <c r="P3357" s="1180">
        <v>23957.61</v>
      </c>
    </row>
    <row r="3358" spans="1:16" ht="22.5" x14ac:dyDescent="0.2">
      <c r="A3358" s="1179" t="s">
        <v>3992</v>
      </c>
      <c r="B3358" s="1149" t="s">
        <v>13078</v>
      </c>
      <c r="C3358" s="1149" t="s">
        <v>65</v>
      </c>
      <c r="D3358" s="1150" t="s">
        <v>11843</v>
      </c>
      <c r="E3358" s="1164">
        <v>3500</v>
      </c>
      <c r="F3358" s="1151">
        <v>72655063</v>
      </c>
      <c r="G3358" s="759" t="s">
        <v>11844</v>
      </c>
      <c r="H3358" s="1021" t="s">
        <v>11552</v>
      </c>
      <c r="I3358" s="1021" t="s">
        <v>11557</v>
      </c>
      <c r="J3358" s="1150" t="s">
        <v>11412</v>
      </c>
      <c r="K3358" s="1152">
        <v>1</v>
      </c>
      <c r="L3358" s="1151">
        <v>5</v>
      </c>
      <c r="M3358" s="1164">
        <v>17840.5</v>
      </c>
      <c r="N3358" s="1151" t="s">
        <v>1445</v>
      </c>
      <c r="O3358" s="1152">
        <v>5</v>
      </c>
      <c r="P3358" s="1180">
        <v>15023.14</v>
      </c>
    </row>
    <row r="3359" spans="1:16" ht="22.5" x14ac:dyDescent="0.2">
      <c r="A3359" s="1179" t="s">
        <v>3992</v>
      </c>
      <c r="B3359" s="1149" t="s">
        <v>13078</v>
      </c>
      <c r="C3359" s="1149" t="s">
        <v>65</v>
      </c>
      <c r="D3359" s="1150" t="s">
        <v>11559</v>
      </c>
      <c r="E3359" s="1164">
        <v>3700</v>
      </c>
      <c r="F3359" s="1151">
        <v>46877712</v>
      </c>
      <c r="G3359" s="759" t="s">
        <v>11845</v>
      </c>
      <c r="H3359" s="1021" t="s">
        <v>11552</v>
      </c>
      <c r="I3359" s="1021" t="s">
        <v>11557</v>
      </c>
      <c r="J3359" s="1150" t="s">
        <v>11412</v>
      </c>
      <c r="K3359" s="1152">
        <v>1</v>
      </c>
      <c r="L3359" s="1151">
        <v>3</v>
      </c>
      <c r="M3359" s="1164">
        <v>15982.7</v>
      </c>
      <c r="N3359" s="1151" t="s">
        <v>1445</v>
      </c>
      <c r="O3359" s="1152" t="s">
        <v>1445</v>
      </c>
      <c r="P3359" s="1180" t="s">
        <v>11558</v>
      </c>
    </row>
    <row r="3360" spans="1:16" ht="22.5" x14ac:dyDescent="0.2">
      <c r="A3360" s="1179" t="s">
        <v>3992</v>
      </c>
      <c r="B3360" s="1149" t="s">
        <v>13078</v>
      </c>
      <c r="C3360" s="1149" t="s">
        <v>65</v>
      </c>
      <c r="D3360" s="1150" t="s">
        <v>11577</v>
      </c>
      <c r="E3360" s="1164">
        <v>2500</v>
      </c>
      <c r="F3360" s="1151">
        <v>43794006</v>
      </c>
      <c r="G3360" s="759" t="s">
        <v>11846</v>
      </c>
      <c r="H3360" s="1021" t="s">
        <v>11613</v>
      </c>
      <c r="I3360" s="1021" t="s">
        <v>11563</v>
      </c>
      <c r="J3360" s="1150" t="s">
        <v>11412</v>
      </c>
      <c r="K3360" s="1152">
        <v>3</v>
      </c>
      <c r="L3360" s="1151">
        <v>12</v>
      </c>
      <c r="M3360" s="1164">
        <v>30363.97</v>
      </c>
      <c r="N3360" s="1151">
        <v>0</v>
      </c>
      <c r="O3360" s="1152">
        <v>6</v>
      </c>
      <c r="P3360" s="1180">
        <v>14957.61</v>
      </c>
    </row>
    <row r="3361" spans="1:16" ht="22.5" x14ac:dyDescent="0.2">
      <c r="A3361" s="1179" t="s">
        <v>3992</v>
      </c>
      <c r="B3361" s="1149" t="s">
        <v>13078</v>
      </c>
      <c r="C3361" s="1149" t="s">
        <v>65</v>
      </c>
      <c r="D3361" s="1150" t="s">
        <v>11847</v>
      </c>
      <c r="E3361" s="1164">
        <v>8000</v>
      </c>
      <c r="F3361" s="1151">
        <v>41616011</v>
      </c>
      <c r="G3361" s="759" t="s">
        <v>11848</v>
      </c>
      <c r="H3361" s="1021" t="s">
        <v>11552</v>
      </c>
      <c r="I3361" s="1021" t="s">
        <v>11553</v>
      </c>
      <c r="J3361" s="1150" t="s">
        <v>11412</v>
      </c>
      <c r="K3361" s="1152">
        <v>1</v>
      </c>
      <c r="L3361" s="1151">
        <v>12</v>
      </c>
      <c r="M3361" s="1164">
        <v>96363.97</v>
      </c>
      <c r="N3361" s="1151">
        <v>0</v>
      </c>
      <c r="O3361" s="1152">
        <v>6</v>
      </c>
      <c r="P3361" s="1180">
        <v>44957.61</v>
      </c>
    </row>
    <row r="3362" spans="1:16" ht="22.5" x14ac:dyDescent="0.2">
      <c r="A3362" s="1179" t="s">
        <v>3992</v>
      </c>
      <c r="B3362" s="1149" t="s">
        <v>13078</v>
      </c>
      <c r="C3362" s="1149" t="s">
        <v>65</v>
      </c>
      <c r="D3362" s="1150" t="s">
        <v>11605</v>
      </c>
      <c r="E3362" s="1164">
        <v>3000</v>
      </c>
      <c r="F3362" s="1151">
        <v>46454533</v>
      </c>
      <c r="G3362" s="759" t="s">
        <v>11849</v>
      </c>
      <c r="H3362" s="1021" t="s">
        <v>11552</v>
      </c>
      <c r="I3362" s="1021" t="s">
        <v>11557</v>
      </c>
      <c r="J3362" s="1150" t="s">
        <v>11412</v>
      </c>
      <c r="K3362" s="1152">
        <v>2</v>
      </c>
      <c r="L3362" s="1151">
        <v>12</v>
      </c>
      <c r="M3362" s="1164">
        <v>36363.97</v>
      </c>
      <c r="N3362" s="1151" t="s">
        <v>1445</v>
      </c>
      <c r="O3362" s="1152">
        <v>2</v>
      </c>
      <c r="P3362" s="1180">
        <v>5886.41</v>
      </c>
    </row>
    <row r="3363" spans="1:16" ht="22.5" x14ac:dyDescent="0.2">
      <c r="A3363" s="1179" t="s">
        <v>3992</v>
      </c>
      <c r="B3363" s="1149" t="s">
        <v>13078</v>
      </c>
      <c r="C3363" s="1149" t="s">
        <v>65</v>
      </c>
      <c r="D3363" s="1150" t="s">
        <v>11577</v>
      </c>
      <c r="E3363" s="1164">
        <v>2500</v>
      </c>
      <c r="F3363" s="1151">
        <v>70565607</v>
      </c>
      <c r="G3363" s="759" t="s">
        <v>11850</v>
      </c>
      <c r="H3363" s="1021" t="s">
        <v>3530</v>
      </c>
      <c r="I3363" s="1021" t="s">
        <v>11553</v>
      </c>
      <c r="J3363" s="1150" t="s">
        <v>11412</v>
      </c>
      <c r="K3363" s="1152">
        <v>3</v>
      </c>
      <c r="L3363" s="1151">
        <v>12</v>
      </c>
      <c r="M3363" s="1164">
        <v>30363.97</v>
      </c>
      <c r="N3363" s="1151">
        <v>0</v>
      </c>
      <c r="O3363" s="1152">
        <v>6</v>
      </c>
      <c r="P3363" s="1180">
        <v>14957.61</v>
      </c>
    </row>
    <row r="3364" spans="1:16" ht="22.5" x14ac:dyDescent="0.2">
      <c r="A3364" s="1179" t="s">
        <v>3992</v>
      </c>
      <c r="B3364" s="1149" t="s">
        <v>13078</v>
      </c>
      <c r="C3364" s="1149" t="s">
        <v>65</v>
      </c>
      <c r="D3364" s="1150" t="s">
        <v>11559</v>
      </c>
      <c r="E3364" s="1164">
        <v>3000</v>
      </c>
      <c r="F3364" s="1151">
        <v>45814070</v>
      </c>
      <c r="G3364" s="759" t="s">
        <v>11851</v>
      </c>
      <c r="H3364" s="1021" t="s">
        <v>11552</v>
      </c>
      <c r="I3364" s="1021" t="s">
        <v>11557</v>
      </c>
      <c r="J3364" s="1150" t="s">
        <v>11412</v>
      </c>
      <c r="K3364" s="1152">
        <v>3</v>
      </c>
      <c r="L3364" s="1151">
        <v>12</v>
      </c>
      <c r="M3364" s="1164">
        <v>36363.97</v>
      </c>
      <c r="N3364" s="1151" t="s">
        <v>1445</v>
      </c>
      <c r="O3364" s="1152" t="s">
        <v>1445</v>
      </c>
      <c r="P3364" s="1180" t="s">
        <v>11558</v>
      </c>
    </row>
    <row r="3365" spans="1:16" ht="22.5" x14ac:dyDescent="0.2">
      <c r="A3365" s="1179" t="s">
        <v>3992</v>
      </c>
      <c r="B3365" s="1149" t="s">
        <v>13078</v>
      </c>
      <c r="C3365" s="1149" t="s">
        <v>65</v>
      </c>
      <c r="D3365" s="1150" t="s">
        <v>11852</v>
      </c>
      <c r="E3365" s="1164">
        <v>3000</v>
      </c>
      <c r="F3365" s="1151">
        <v>47000602</v>
      </c>
      <c r="G3365" s="759" t="s">
        <v>11853</v>
      </c>
      <c r="H3365" s="1021" t="s">
        <v>11598</v>
      </c>
      <c r="I3365" s="1021" t="s">
        <v>11553</v>
      </c>
      <c r="J3365" s="1150" t="s">
        <v>11412</v>
      </c>
      <c r="K3365" s="1152">
        <v>2</v>
      </c>
      <c r="L3365" s="1151">
        <v>12</v>
      </c>
      <c r="M3365" s="1164">
        <v>36363.97</v>
      </c>
      <c r="N3365" s="1151">
        <v>0</v>
      </c>
      <c r="O3365" s="1152">
        <v>6</v>
      </c>
      <c r="P3365" s="1180">
        <v>17957.61</v>
      </c>
    </row>
    <row r="3366" spans="1:16" ht="22.5" x14ac:dyDescent="0.2">
      <c r="A3366" s="1179" t="s">
        <v>3992</v>
      </c>
      <c r="B3366" s="1149" t="s">
        <v>13078</v>
      </c>
      <c r="C3366" s="1149" t="s">
        <v>65</v>
      </c>
      <c r="D3366" s="1150" t="s">
        <v>11854</v>
      </c>
      <c r="E3366" s="1164">
        <v>7000</v>
      </c>
      <c r="F3366" s="1151">
        <v>72038938</v>
      </c>
      <c r="G3366" s="759" t="s">
        <v>11855</v>
      </c>
      <c r="H3366" s="1021" t="s">
        <v>11856</v>
      </c>
      <c r="I3366" s="1021" t="s">
        <v>11553</v>
      </c>
      <c r="J3366" s="1150" t="s">
        <v>11412</v>
      </c>
      <c r="K3366" s="1152">
        <v>0</v>
      </c>
      <c r="L3366" s="1151">
        <v>3</v>
      </c>
      <c r="M3366" s="1164">
        <v>23588.240000000002</v>
      </c>
      <c r="N3366" s="1151">
        <v>0</v>
      </c>
      <c r="O3366" s="1152">
        <v>6</v>
      </c>
      <c r="P3366" s="1180">
        <v>41957.61</v>
      </c>
    </row>
    <row r="3367" spans="1:16" ht="22.5" x14ac:dyDescent="0.2">
      <c r="A3367" s="1179" t="s">
        <v>3992</v>
      </c>
      <c r="B3367" s="1149" t="s">
        <v>13078</v>
      </c>
      <c r="C3367" s="1149" t="s">
        <v>65</v>
      </c>
      <c r="D3367" s="1150" t="s">
        <v>11559</v>
      </c>
      <c r="E3367" s="1164">
        <v>3000</v>
      </c>
      <c r="F3367" s="1151">
        <v>48337627</v>
      </c>
      <c r="G3367" s="759" t="s">
        <v>11857</v>
      </c>
      <c r="H3367" s="1021" t="s">
        <v>11552</v>
      </c>
      <c r="I3367" s="1021" t="s">
        <v>11563</v>
      </c>
      <c r="J3367" s="1150" t="s">
        <v>11412</v>
      </c>
      <c r="K3367" s="1152">
        <v>1</v>
      </c>
      <c r="L3367" s="1151">
        <v>1</v>
      </c>
      <c r="M3367" s="1164">
        <v>4185.97</v>
      </c>
      <c r="N3367" s="1151">
        <v>0</v>
      </c>
      <c r="O3367" s="1152">
        <v>6</v>
      </c>
      <c r="P3367" s="1180">
        <v>17957.61</v>
      </c>
    </row>
    <row r="3368" spans="1:16" ht="22.5" x14ac:dyDescent="0.2">
      <c r="A3368" s="1179" t="s">
        <v>3992</v>
      </c>
      <c r="B3368" s="1149" t="s">
        <v>13078</v>
      </c>
      <c r="C3368" s="1149" t="s">
        <v>65</v>
      </c>
      <c r="D3368" s="1150" t="s">
        <v>11559</v>
      </c>
      <c r="E3368" s="1164">
        <v>3700</v>
      </c>
      <c r="F3368" s="1151">
        <v>73042298</v>
      </c>
      <c r="G3368" s="759" t="s">
        <v>11858</v>
      </c>
      <c r="H3368" s="1021" t="s">
        <v>11552</v>
      </c>
      <c r="I3368" s="1021" t="s">
        <v>11563</v>
      </c>
      <c r="J3368" s="1150" t="s">
        <v>11412</v>
      </c>
      <c r="K3368" s="1152">
        <v>2</v>
      </c>
      <c r="L3368" s="1151">
        <v>12</v>
      </c>
      <c r="M3368" s="1164">
        <v>44763.97</v>
      </c>
      <c r="N3368" s="1151">
        <v>0</v>
      </c>
      <c r="O3368" s="1152">
        <v>4</v>
      </c>
      <c r="P3368" s="1180">
        <v>11222.01</v>
      </c>
    </row>
    <row r="3369" spans="1:16" ht="22.5" x14ac:dyDescent="0.2">
      <c r="A3369" s="1179" t="s">
        <v>3992</v>
      </c>
      <c r="B3369" s="1149" t="s">
        <v>21386</v>
      </c>
      <c r="C3369" s="1149" t="s">
        <v>65</v>
      </c>
      <c r="D3369" s="1150" t="s">
        <v>11859</v>
      </c>
      <c r="E3369" s="1164">
        <v>4500</v>
      </c>
      <c r="F3369" s="1151">
        <v>47408917</v>
      </c>
      <c r="G3369" s="759" t="s">
        <v>11860</v>
      </c>
      <c r="H3369" s="1021" t="s">
        <v>11861</v>
      </c>
      <c r="I3369" s="1021" t="s">
        <v>11563</v>
      </c>
      <c r="J3369" s="1150" t="s">
        <v>11412</v>
      </c>
      <c r="K3369" s="1152">
        <v>2</v>
      </c>
      <c r="L3369" s="1151">
        <v>12</v>
      </c>
      <c r="M3369" s="1164">
        <v>54286.55</v>
      </c>
      <c r="N3369" s="1151">
        <v>0</v>
      </c>
      <c r="O3369" s="1152">
        <v>6</v>
      </c>
      <c r="P3369" s="1180">
        <v>28745.22</v>
      </c>
    </row>
    <row r="3370" spans="1:16" ht="33.75" x14ac:dyDescent="0.2">
      <c r="A3370" s="1179" t="s">
        <v>3992</v>
      </c>
      <c r="B3370" s="1149" t="s">
        <v>13078</v>
      </c>
      <c r="C3370" s="1149" t="s">
        <v>65</v>
      </c>
      <c r="D3370" s="1150" t="s">
        <v>11605</v>
      </c>
      <c r="E3370" s="1164">
        <v>3000</v>
      </c>
      <c r="F3370" s="1151">
        <v>44518783</v>
      </c>
      <c r="G3370" s="759" t="s">
        <v>11862</v>
      </c>
      <c r="H3370" s="1021" t="s">
        <v>11552</v>
      </c>
      <c r="I3370" s="1021" t="s">
        <v>11863</v>
      </c>
      <c r="J3370" s="1150" t="s">
        <v>11412</v>
      </c>
      <c r="K3370" s="1152">
        <v>0</v>
      </c>
      <c r="L3370" s="1151">
        <v>2</v>
      </c>
      <c r="M3370" s="1164">
        <v>4185.97</v>
      </c>
      <c r="N3370" s="1151" t="s">
        <v>1445</v>
      </c>
      <c r="O3370" s="1152" t="s">
        <v>1445</v>
      </c>
      <c r="P3370" s="1180" t="s">
        <v>11558</v>
      </c>
    </row>
    <row r="3371" spans="1:16" ht="22.5" x14ac:dyDescent="0.2">
      <c r="A3371" s="1179" t="s">
        <v>3992</v>
      </c>
      <c r="B3371" s="1149" t="s">
        <v>13078</v>
      </c>
      <c r="C3371" s="1149" t="s">
        <v>65</v>
      </c>
      <c r="D3371" s="1150" t="s">
        <v>11864</v>
      </c>
      <c r="E3371" s="1164">
        <v>2000</v>
      </c>
      <c r="F3371" s="1151">
        <v>74060397</v>
      </c>
      <c r="G3371" s="759" t="s">
        <v>11865</v>
      </c>
      <c r="H3371" s="1021" t="s">
        <v>11598</v>
      </c>
      <c r="I3371" s="1021" t="s">
        <v>11563</v>
      </c>
      <c r="J3371" s="1150" t="s">
        <v>11412</v>
      </c>
      <c r="K3371" s="1152">
        <v>2</v>
      </c>
      <c r="L3371" s="1151">
        <v>12</v>
      </c>
      <c r="M3371" s="1164">
        <v>24363.97</v>
      </c>
      <c r="N3371" s="1151">
        <v>0</v>
      </c>
      <c r="O3371" s="1152">
        <v>6</v>
      </c>
      <c r="P3371" s="1180">
        <v>11957.61</v>
      </c>
    </row>
    <row r="3372" spans="1:16" ht="22.5" x14ac:dyDescent="0.2">
      <c r="A3372" s="1179" t="s">
        <v>3992</v>
      </c>
      <c r="B3372" s="1149" t="s">
        <v>13078</v>
      </c>
      <c r="C3372" s="1149" t="s">
        <v>65</v>
      </c>
      <c r="D3372" s="1150" t="s">
        <v>11590</v>
      </c>
      <c r="E3372" s="1164">
        <v>3500</v>
      </c>
      <c r="F3372" s="1151">
        <v>46466139</v>
      </c>
      <c r="G3372" s="759" t="s">
        <v>11866</v>
      </c>
      <c r="H3372" s="1021" t="s">
        <v>11620</v>
      </c>
      <c r="I3372" s="1021" t="s">
        <v>11563</v>
      </c>
      <c r="J3372" s="1150" t="s">
        <v>11412</v>
      </c>
      <c r="K3372" s="1152">
        <v>2</v>
      </c>
      <c r="L3372" s="1151">
        <v>11</v>
      </c>
      <c r="M3372" s="1164">
        <v>37479.5</v>
      </c>
      <c r="N3372" s="1151">
        <v>0</v>
      </c>
      <c r="O3372" s="1152">
        <v>6</v>
      </c>
      <c r="P3372" s="1180">
        <v>20957.61</v>
      </c>
    </row>
    <row r="3373" spans="1:16" ht="22.5" x14ac:dyDescent="0.2">
      <c r="A3373" s="1179" t="s">
        <v>3992</v>
      </c>
      <c r="B3373" s="1149" t="s">
        <v>13078</v>
      </c>
      <c r="C3373" s="1149" t="s">
        <v>65</v>
      </c>
      <c r="D3373" s="1150" t="s">
        <v>11867</v>
      </c>
      <c r="E3373" s="1164">
        <v>4000</v>
      </c>
      <c r="F3373" s="1151">
        <v>45018984</v>
      </c>
      <c r="G3373" s="759" t="s">
        <v>11868</v>
      </c>
      <c r="H3373" s="1021" t="s">
        <v>11869</v>
      </c>
      <c r="I3373" s="1021" t="s">
        <v>11557</v>
      </c>
      <c r="J3373" s="1150" t="s">
        <v>11412</v>
      </c>
      <c r="K3373" s="1152">
        <v>2</v>
      </c>
      <c r="L3373" s="1151">
        <v>12</v>
      </c>
      <c r="M3373" s="1164">
        <v>48363.97</v>
      </c>
      <c r="N3373" s="1151" t="s">
        <v>1445</v>
      </c>
      <c r="O3373" s="1152" t="s">
        <v>1445</v>
      </c>
      <c r="P3373" s="1180" t="s">
        <v>11558</v>
      </c>
    </row>
    <row r="3374" spans="1:16" ht="22.5" x14ac:dyDescent="0.2">
      <c r="A3374" s="1179" t="s">
        <v>3992</v>
      </c>
      <c r="B3374" s="1149" t="s">
        <v>21386</v>
      </c>
      <c r="C3374" s="1149" t="s">
        <v>65</v>
      </c>
      <c r="D3374" s="1150" t="s">
        <v>11594</v>
      </c>
      <c r="E3374" s="1164">
        <v>7500</v>
      </c>
      <c r="F3374" s="1151">
        <v>72208434</v>
      </c>
      <c r="G3374" s="759" t="s">
        <v>11870</v>
      </c>
      <c r="H3374" s="1021" t="s">
        <v>11552</v>
      </c>
      <c r="I3374" s="1021" t="s">
        <v>11553</v>
      </c>
      <c r="J3374" s="1150" t="s">
        <v>11412</v>
      </c>
      <c r="K3374" s="1152">
        <v>1</v>
      </c>
      <c r="L3374" s="1151">
        <v>12</v>
      </c>
      <c r="M3374" s="1164">
        <v>90286.55</v>
      </c>
      <c r="N3374" s="1151">
        <v>0</v>
      </c>
      <c r="O3374" s="1152">
        <v>6</v>
      </c>
      <c r="P3374" s="1180">
        <v>46745.22</v>
      </c>
    </row>
    <row r="3375" spans="1:16" ht="22.5" x14ac:dyDescent="0.2">
      <c r="A3375" s="1179" t="s">
        <v>3992</v>
      </c>
      <c r="B3375" s="1149" t="s">
        <v>13078</v>
      </c>
      <c r="C3375" s="1149" t="s">
        <v>65</v>
      </c>
      <c r="D3375" s="1150" t="s">
        <v>11871</v>
      </c>
      <c r="E3375" s="1164">
        <v>6000</v>
      </c>
      <c r="F3375" s="1151">
        <v>44827712</v>
      </c>
      <c r="G3375" s="759" t="s">
        <v>11872</v>
      </c>
      <c r="H3375" s="1021" t="s">
        <v>11598</v>
      </c>
      <c r="I3375" s="1021" t="s">
        <v>11553</v>
      </c>
      <c r="J3375" s="1150" t="s">
        <v>11412</v>
      </c>
      <c r="K3375" s="1152">
        <v>0</v>
      </c>
      <c r="L3375" s="1151">
        <v>12</v>
      </c>
      <c r="M3375" s="1164">
        <v>15003.77</v>
      </c>
      <c r="N3375" s="1151">
        <v>0</v>
      </c>
      <c r="O3375" s="1152">
        <v>6</v>
      </c>
      <c r="P3375" s="1180">
        <v>35957.61</v>
      </c>
    </row>
    <row r="3376" spans="1:16" ht="22.5" x14ac:dyDescent="0.2">
      <c r="A3376" s="1179" t="s">
        <v>3992</v>
      </c>
      <c r="B3376" s="1149" t="s">
        <v>13078</v>
      </c>
      <c r="C3376" s="1149" t="s">
        <v>65</v>
      </c>
      <c r="D3376" s="1150" t="s">
        <v>11873</v>
      </c>
      <c r="E3376" s="1164">
        <v>12000</v>
      </c>
      <c r="F3376" s="1151">
        <v>42858549</v>
      </c>
      <c r="G3376" s="759" t="s">
        <v>11874</v>
      </c>
      <c r="H3376" s="1021" t="s">
        <v>11552</v>
      </c>
      <c r="I3376" s="1021" t="s">
        <v>11553</v>
      </c>
      <c r="J3376" s="1150" t="s">
        <v>11412</v>
      </c>
      <c r="K3376" s="1152">
        <v>1</v>
      </c>
      <c r="L3376" s="1151">
        <v>12</v>
      </c>
      <c r="M3376" s="1164">
        <v>144363.97</v>
      </c>
      <c r="N3376" s="1151">
        <v>0</v>
      </c>
      <c r="O3376" s="1152">
        <v>6</v>
      </c>
      <c r="P3376" s="1180">
        <v>71957.61</v>
      </c>
    </row>
    <row r="3377" spans="1:16" ht="22.5" x14ac:dyDescent="0.2">
      <c r="A3377" s="1179" t="s">
        <v>3992</v>
      </c>
      <c r="B3377" s="1149" t="s">
        <v>13078</v>
      </c>
      <c r="C3377" s="1149" t="s">
        <v>65</v>
      </c>
      <c r="D3377" s="1150" t="s">
        <v>11645</v>
      </c>
      <c r="E3377" s="1164">
        <v>3500</v>
      </c>
      <c r="F3377" s="1151">
        <v>46994742</v>
      </c>
      <c r="G3377" s="759" t="s">
        <v>11875</v>
      </c>
      <c r="H3377" s="1021" t="s">
        <v>11552</v>
      </c>
      <c r="I3377" s="1021" t="s">
        <v>11553</v>
      </c>
      <c r="J3377" s="1150" t="s">
        <v>11412</v>
      </c>
      <c r="K3377" s="1152">
        <v>1</v>
      </c>
      <c r="L3377" s="1151">
        <v>12</v>
      </c>
      <c r="M3377" s="1164">
        <v>42363.97</v>
      </c>
      <c r="N3377" s="1151">
        <v>0</v>
      </c>
      <c r="O3377" s="1152">
        <v>6</v>
      </c>
      <c r="P3377" s="1180">
        <v>20957.61</v>
      </c>
    </row>
    <row r="3378" spans="1:16" ht="22.5" x14ac:dyDescent="0.2">
      <c r="A3378" s="1179" t="s">
        <v>3992</v>
      </c>
      <c r="B3378" s="1149" t="s">
        <v>13078</v>
      </c>
      <c r="C3378" s="1149" t="s">
        <v>65</v>
      </c>
      <c r="D3378" s="1150" t="s">
        <v>11611</v>
      </c>
      <c r="E3378" s="1164">
        <v>2500</v>
      </c>
      <c r="F3378" s="1151">
        <v>10702005</v>
      </c>
      <c r="G3378" s="759" t="s">
        <v>11876</v>
      </c>
      <c r="H3378" s="1021" t="s">
        <v>11613</v>
      </c>
      <c r="I3378" s="1021" t="s">
        <v>11580</v>
      </c>
      <c r="J3378" s="1150" t="s">
        <v>11412</v>
      </c>
      <c r="K3378" s="1152">
        <v>1</v>
      </c>
      <c r="L3378" s="1151">
        <v>8</v>
      </c>
      <c r="M3378" s="1164">
        <v>19492.77</v>
      </c>
      <c r="N3378" s="1151" t="s">
        <v>1445</v>
      </c>
      <c r="O3378" s="1152" t="s">
        <v>1445</v>
      </c>
      <c r="P3378" s="1180" t="s">
        <v>11558</v>
      </c>
    </row>
    <row r="3379" spans="1:16" ht="22.5" x14ac:dyDescent="0.2">
      <c r="A3379" s="1179" t="s">
        <v>3992</v>
      </c>
      <c r="B3379" s="1149" t="s">
        <v>13078</v>
      </c>
      <c r="C3379" s="1149" t="s">
        <v>65</v>
      </c>
      <c r="D3379" s="1150" t="s">
        <v>11559</v>
      </c>
      <c r="E3379" s="1164">
        <v>3000</v>
      </c>
      <c r="F3379" s="1151">
        <v>42699776</v>
      </c>
      <c r="G3379" s="759" t="s">
        <v>11877</v>
      </c>
      <c r="H3379" s="1021" t="s">
        <v>11552</v>
      </c>
      <c r="I3379" s="1021" t="s">
        <v>11563</v>
      </c>
      <c r="J3379" s="1150" t="s">
        <v>11412</v>
      </c>
      <c r="K3379" s="1152">
        <v>3</v>
      </c>
      <c r="L3379" s="1151">
        <v>12</v>
      </c>
      <c r="M3379" s="1164">
        <v>36363.97</v>
      </c>
      <c r="N3379" s="1151">
        <v>0</v>
      </c>
      <c r="O3379" s="1152">
        <v>6</v>
      </c>
      <c r="P3379" s="1180">
        <v>17957.61</v>
      </c>
    </row>
    <row r="3380" spans="1:16" ht="22.5" x14ac:dyDescent="0.2">
      <c r="A3380" s="1179" t="s">
        <v>3992</v>
      </c>
      <c r="B3380" s="1149" t="s">
        <v>13078</v>
      </c>
      <c r="C3380" s="1149" t="s">
        <v>65</v>
      </c>
      <c r="D3380" s="1150" t="s">
        <v>11559</v>
      </c>
      <c r="E3380" s="1164">
        <v>3000</v>
      </c>
      <c r="F3380" s="1151">
        <v>48051661</v>
      </c>
      <c r="G3380" s="759" t="s">
        <v>11878</v>
      </c>
      <c r="H3380" s="1021" t="s">
        <v>11552</v>
      </c>
      <c r="I3380" s="1021" t="s">
        <v>11563</v>
      </c>
      <c r="J3380" s="1150" t="s">
        <v>11412</v>
      </c>
      <c r="K3380" s="1152">
        <v>2</v>
      </c>
      <c r="L3380" s="1151">
        <v>12</v>
      </c>
      <c r="M3380" s="1164">
        <v>36363.97</v>
      </c>
      <c r="N3380" s="1151">
        <v>0</v>
      </c>
      <c r="O3380" s="1152">
        <v>6</v>
      </c>
      <c r="P3380" s="1180">
        <v>17957.61</v>
      </c>
    </row>
    <row r="3381" spans="1:16" ht="22.5" x14ac:dyDescent="0.2">
      <c r="A3381" s="1179" t="s">
        <v>3992</v>
      </c>
      <c r="B3381" s="1149" t="s">
        <v>13078</v>
      </c>
      <c r="C3381" s="1149" t="s">
        <v>65</v>
      </c>
      <c r="D3381" s="1150" t="s">
        <v>11599</v>
      </c>
      <c r="E3381" s="1164">
        <v>9000</v>
      </c>
      <c r="F3381" s="1151">
        <v>46717693</v>
      </c>
      <c r="G3381" s="759" t="s">
        <v>11879</v>
      </c>
      <c r="H3381" s="1021" t="s">
        <v>11880</v>
      </c>
      <c r="I3381" s="1021" t="s">
        <v>11557</v>
      </c>
      <c r="J3381" s="1150" t="s">
        <v>11412</v>
      </c>
      <c r="K3381" s="1152">
        <v>0</v>
      </c>
      <c r="L3381" s="1151">
        <v>3</v>
      </c>
      <c r="M3381" s="1164">
        <v>32821.57</v>
      </c>
      <c r="N3381" s="1151" t="s">
        <v>1445</v>
      </c>
      <c r="O3381" s="1152">
        <v>6</v>
      </c>
      <c r="P3381" s="1180">
        <v>53957.61</v>
      </c>
    </row>
    <row r="3382" spans="1:16" ht="22.5" x14ac:dyDescent="0.2">
      <c r="A3382" s="1179" t="s">
        <v>3992</v>
      </c>
      <c r="B3382" s="1149" t="s">
        <v>13078</v>
      </c>
      <c r="C3382" s="1149" t="s">
        <v>65</v>
      </c>
      <c r="D3382" s="1150" t="s">
        <v>11559</v>
      </c>
      <c r="E3382" s="1164">
        <v>3700</v>
      </c>
      <c r="F3382" s="1151">
        <v>48409864</v>
      </c>
      <c r="G3382" s="759" t="s">
        <v>11881</v>
      </c>
      <c r="H3382" s="1021" t="s">
        <v>11552</v>
      </c>
      <c r="I3382" s="1021" t="s">
        <v>11557</v>
      </c>
      <c r="J3382" s="1150" t="s">
        <v>11412</v>
      </c>
      <c r="K3382" s="1152">
        <v>2</v>
      </c>
      <c r="L3382" s="1151">
        <v>12</v>
      </c>
      <c r="M3382" s="1164">
        <v>44763.97</v>
      </c>
      <c r="N3382" s="1151" t="s">
        <v>1445</v>
      </c>
      <c r="O3382" s="1152">
        <v>1</v>
      </c>
      <c r="P3382" s="1180">
        <v>3917.8</v>
      </c>
    </row>
    <row r="3383" spans="1:16" ht="22.5" x14ac:dyDescent="0.2">
      <c r="A3383" s="1179" t="s">
        <v>3992</v>
      </c>
      <c r="B3383" s="1149" t="s">
        <v>13078</v>
      </c>
      <c r="C3383" s="1149" t="s">
        <v>65</v>
      </c>
      <c r="D3383" s="1150" t="s">
        <v>11882</v>
      </c>
      <c r="E3383" s="1164">
        <v>12000</v>
      </c>
      <c r="F3383" s="1151">
        <v>10796169</v>
      </c>
      <c r="G3383" s="759" t="s">
        <v>11883</v>
      </c>
      <c r="H3383" s="1021" t="s">
        <v>11884</v>
      </c>
      <c r="I3383" s="1021" t="s">
        <v>11553</v>
      </c>
      <c r="J3383" s="1150" t="s">
        <v>11412</v>
      </c>
      <c r="K3383" s="1152">
        <v>1</v>
      </c>
      <c r="L3383" s="1151">
        <v>12</v>
      </c>
      <c r="M3383" s="1164">
        <v>144363.97</v>
      </c>
      <c r="N3383" s="1151">
        <v>0</v>
      </c>
      <c r="O3383" s="1152">
        <v>6</v>
      </c>
      <c r="P3383" s="1180">
        <v>71957.61</v>
      </c>
    </row>
    <row r="3384" spans="1:16" ht="22.5" x14ac:dyDescent="0.2">
      <c r="A3384" s="1179" t="s">
        <v>3992</v>
      </c>
      <c r="B3384" s="1149" t="s">
        <v>13078</v>
      </c>
      <c r="C3384" s="1149" t="s">
        <v>65</v>
      </c>
      <c r="D3384" s="1150" t="s">
        <v>11605</v>
      </c>
      <c r="E3384" s="1164">
        <v>3000</v>
      </c>
      <c r="F3384" s="1151">
        <v>48964242</v>
      </c>
      <c r="G3384" s="759" t="s">
        <v>11885</v>
      </c>
      <c r="H3384" s="1021" t="s">
        <v>11552</v>
      </c>
      <c r="I3384" s="1021" t="s">
        <v>11563</v>
      </c>
      <c r="J3384" s="1150" t="s">
        <v>11412</v>
      </c>
      <c r="K3384" s="1152">
        <v>2</v>
      </c>
      <c r="L3384" s="1151">
        <v>12</v>
      </c>
      <c r="M3384" s="1164">
        <v>36363.97</v>
      </c>
      <c r="N3384" s="1151">
        <v>0</v>
      </c>
      <c r="O3384" s="1152">
        <v>6</v>
      </c>
      <c r="P3384" s="1180">
        <v>17957.61</v>
      </c>
    </row>
    <row r="3385" spans="1:16" ht="22.5" x14ac:dyDescent="0.2">
      <c r="A3385" s="1179" t="s">
        <v>3992</v>
      </c>
      <c r="B3385" s="1149" t="s">
        <v>21386</v>
      </c>
      <c r="C3385" s="1149" t="s">
        <v>65</v>
      </c>
      <c r="D3385" s="1150" t="s">
        <v>11645</v>
      </c>
      <c r="E3385" s="1164">
        <v>4000</v>
      </c>
      <c r="F3385" s="1151">
        <v>45611959</v>
      </c>
      <c r="G3385" s="759" t="s">
        <v>11886</v>
      </c>
      <c r="H3385" s="1021" t="s">
        <v>11552</v>
      </c>
      <c r="I3385" s="1021" t="s">
        <v>11563</v>
      </c>
      <c r="J3385" s="1150" t="s">
        <v>11412</v>
      </c>
      <c r="K3385" s="1152">
        <v>2</v>
      </c>
      <c r="L3385" s="1151">
        <v>12</v>
      </c>
      <c r="M3385" s="1164">
        <v>48286.55</v>
      </c>
      <c r="N3385" s="1151">
        <v>0</v>
      </c>
      <c r="O3385" s="1152">
        <v>6</v>
      </c>
      <c r="P3385" s="1180">
        <v>25745.22</v>
      </c>
    </row>
    <row r="3386" spans="1:16" ht="22.5" x14ac:dyDescent="0.2">
      <c r="A3386" s="1179" t="s">
        <v>3992</v>
      </c>
      <c r="B3386" s="1149" t="s">
        <v>13078</v>
      </c>
      <c r="C3386" s="1149" t="s">
        <v>65</v>
      </c>
      <c r="D3386" s="1150" t="s">
        <v>11561</v>
      </c>
      <c r="E3386" s="1164">
        <v>5500</v>
      </c>
      <c r="F3386" s="1151">
        <v>42102091</v>
      </c>
      <c r="G3386" s="759" t="s">
        <v>11887</v>
      </c>
      <c r="H3386" s="1021" t="s">
        <v>11552</v>
      </c>
      <c r="I3386" s="1021" t="s">
        <v>11563</v>
      </c>
      <c r="J3386" s="1150" t="s">
        <v>11412</v>
      </c>
      <c r="K3386" s="1152">
        <v>1</v>
      </c>
      <c r="L3386" s="1151">
        <v>12</v>
      </c>
      <c r="M3386" s="1164">
        <v>66363.97</v>
      </c>
      <c r="N3386" s="1151">
        <v>0</v>
      </c>
      <c r="O3386" s="1152">
        <v>6</v>
      </c>
      <c r="P3386" s="1180">
        <v>32957.61</v>
      </c>
    </row>
    <row r="3387" spans="1:16" ht="22.5" x14ac:dyDescent="0.2">
      <c r="A3387" s="1179" t="s">
        <v>3992</v>
      </c>
      <c r="B3387" s="1149" t="s">
        <v>13078</v>
      </c>
      <c r="C3387" s="1149" t="s">
        <v>65</v>
      </c>
      <c r="D3387" s="1150" t="s">
        <v>11888</v>
      </c>
      <c r="E3387" s="1164">
        <v>3500</v>
      </c>
      <c r="F3387" s="1151">
        <v>43521154</v>
      </c>
      <c r="G3387" s="759" t="s">
        <v>11889</v>
      </c>
      <c r="H3387" s="1021" t="s">
        <v>11585</v>
      </c>
      <c r="I3387" s="1021" t="s">
        <v>11553</v>
      </c>
      <c r="J3387" s="1150" t="s">
        <v>11412</v>
      </c>
      <c r="K3387" s="1152">
        <v>0</v>
      </c>
      <c r="L3387" s="1151">
        <v>2</v>
      </c>
      <c r="M3387" s="1164">
        <v>8087.1</v>
      </c>
      <c r="N3387" s="1151">
        <v>0</v>
      </c>
      <c r="O3387" s="1152">
        <v>6</v>
      </c>
      <c r="P3387" s="1180">
        <v>20957.61</v>
      </c>
    </row>
    <row r="3388" spans="1:16" ht="22.5" x14ac:dyDescent="0.2">
      <c r="A3388" s="1179" t="s">
        <v>3992</v>
      </c>
      <c r="B3388" s="1149" t="s">
        <v>13078</v>
      </c>
      <c r="C3388" s="1149" t="s">
        <v>65</v>
      </c>
      <c r="D3388" s="1150" t="s">
        <v>11559</v>
      </c>
      <c r="E3388" s="1164">
        <v>3700</v>
      </c>
      <c r="F3388" s="1151">
        <v>72663568</v>
      </c>
      <c r="G3388" s="759" t="s">
        <v>11890</v>
      </c>
      <c r="H3388" s="1021" t="s">
        <v>11552</v>
      </c>
      <c r="I3388" s="1021" t="s">
        <v>11563</v>
      </c>
      <c r="J3388" s="1150" t="s">
        <v>11412</v>
      </c>
      <c r="K3388" s="1152">
        <v>2</v>
      </c>
      <c r="L3388" s="1151">
        <v>12</v>
      </c>
      <c r="M3388" s="1164">
        <v>44763.97</v>
      </c>
      <c r="N3388" s="1151">
        <v>0</v>
      </c>
      <c r="O3388" s="1152">
        <v>3</v>
      </c>
      <c r="P3388" s="1180">
        <v>8104.21</v>
      </c>
    </row>
    <row r="3389" spans="1:16" ht="22.5" x14ac:dyDescent="0.2">
      <c r="A3389" s="1179" t="s">
        <v>3992</v>
      </c>
      <c r="B3389" s="1149" t="s">
        <v>13078</v>
      </c>
      <c r="C3389" s="1149" t="s">
        <v>65</v>
      </c>
      <c r="D3389" s="1150" t="s">
        <v>11835</v>
      </c>
      <c r="E3389" s="1164">
        <v>9000</v>
      </c>
      <c r="F3389" s="1151">
        <v>45114832</v>
      </c>
      <c r="G3389" s="759" t="s">
        <v>11891</v>
      </c>
      <c r="H3389" s="1021" t="s">
        <v>11552</v>
      </c>
      <c r="I3389" s="1021" t="s">
        <v>11553</v>
      </c>
      <c r="J3389" s="1150" t="s">
        <v>11412</v>
      </c>
      <c r="K3389" s="1152">
        <v>1</v>
      </c>
      <c r="L3389" s="1151">
        <v>12</v>
      </c>
      <c r="M3389" s="1164">
        <v>108363.97</v>
      </c>
      <c r="N3389" s="1151">
        <v>0</v>
      </c>
      <c r="O3389" s="1152">
        <v>6</v>
      </c>
      <c r="P3389" s="1180">
        <v>53957.61</v>
      </c>
    </row>
    <row r="3390" spans="1:16" ht="22.5" x14ac:dyDescent="0.2">
      <c r="A3390" s="1179" t="s">
        <v>3992</v>
      </c>
      <c r="B3390" s="1149" t="s">
        <v>13078</v>
      </c>
      <c r="C3390" s="1149" t="s">
        <v>65</v>
      </c>
      <c r="D3390" s="1150" t="s">
        <v>11559</v>
      </c>
      <c r="E3390" s="1164">
        <v>3000</v>
      </c>
      <c r="F3390" s="1151">
        <v>47470600</v>
      </c>
      <c r="G3390" s="759" t="s">
        <v>11892</v>
      </c>
      <c r="H3390" s="1021" t="s">
        <v>11552</v>
      </c>
      <c r="I3390" s="1021" t="s">
        <v>11553</v>
      </c>
      <c r="J3390" s="1150" t="s">
        <v>11412</v>
      </c>
      <c r="K3390" s="1152">
        <v>3</v>
      </c>
      <c r="L3390" s="1151">
        <v>12</v>
      </c>
      <c r="M3390" s="1164">
        <v>36363.97</v>
      </c>
      <c r="N3390" s="1151">
        <v>0</v>
      </c>
      <c r="O3390" s="1152">
        <v>6</v>
      </c>
      <c r="P3390" s="1180">
        <v>17957.61</v>
      </c>
    </row>
    <row r="3391" spans="1:16" ht="22.5" x14ac:dyDescent="0.2">
      <c r="A3391" s="1179" t="s">
        <v>3992</v>
      </c>
      <c r="B3391" s="1149" t="s">
        <v>13078</v>
      </c>
      <c r="C3391" s="1149" t="s">
        <v>65</v>
      </c>
      <c r="D3391" s="1150" t="s">
        <v>11893</v>
      </c>
      <c r="E3391" s="1164">
        <v>2000</v>
      </c>
      <c r="F3391" s="1151">
        <v>70250445</v>
      </c>
      <c r="G3391" s="759" t="s">
        <v>11894</v>
      </c>
      <c r="H3391" s="1021" t="s">
        <v>11895</v>
      </c>
      <c r="I3391" s="1021" t="s">
        <v>11553</v>
      </c>
      <c r="J3391" s="1150" t="s">
        <v>11412</v>
      </c>
      <c r="K3391" s="1152">
        <v>2</v>
      </c>
      <c r="L3391" s="1151">
        <v>12</v>
      </c>
      <c r="M3391" s="1164">
        <v>24363.97</v>
      </c>
      <c r="N3391" s="1151">
        <v>0</v>
      </c>
      <c r="O3391" s="1152">
        <v>6</v>
      </c>
      <c r="P3391" s="1180">
        <v>11957.61</v>
      </c>
    </row>
    <row r="3392" spans="1:16" ht="22.5" x14ac:dyDescent="0.2">
      <c r="A3392" s="1179" t="s">
        <v>3992</v>
      </c>
      <c r="B3392" s="1149" t="s">
        <v>13078</v>
      </c>
      <c r="C3392" s="1149" t="s">
        <v>65</v>
      </c>
      <c r="D3392" s="1150" t="s">
        <v>11896</v>
      </c>
      <c r="E3392" s="1164">
        <v>3500</v>
      </c>
      <c r="F3392" s="1151">
        <v>25428478</v>
      </c>
      <c r="G3392" s="759" t="s">
        <v>11897</v>
      </c>
      <c r="H3392" s="1021" t="s">
        <v>11585</v>
      </c>
      <c r="I3392" s="1021" t="s">
        <v>11593</v>
      </c>
      <c r="J3392" s="1150" t="s">
        <v>11412</v>
      </c>
      <c r="K3392" s="1152">
        <v>0</v>
      </c>
      <c r="L3392" s="1151">
        <v>5</v>
      </c>
      <c r="M3392" s="1164">
        <v>12621.57</v>
      </c>
      <c r="N3392" s="1151" t="s">
        <v>1445</v>
      </c>
      <c r="O3392" s="1152" t="s">
        <v>1445</v>
      </c>
      <c r="P3392" s="1180" t="s">
        <v>11558</v>
      </c>
    </row>
    <row r="3393" spans="1:16" ht="22.5" x14ac:dyDescent="0.2">
      <c r="A3393" s="1179" t="s">
        <v>3992</v>
      </c>
      <c r="B3393" s="1149" t="s">
        <v>21386</v>
      </c>
      <c r="C3393" s="1149" t="s">
        <v>65</v>
      </c>
      <c r="D3393" s="1150" t="s">
        <v>11559</v>
      </c>
      <c r="E3393" s="1164">
        <v>4500</v>
      </c>
      <c r="F3393" s="1151">
        <v>73575549</v>
      </c>
      <c r="G3393" s="759" t="s">
        <v>11898</v>
      </c>
      <c r="H3393" s="1021" t="s">
        <v>11552</v>
      </c>
      <c r="I3393" s="1021" t="s">
        <v>11593</v>
      </c>
      <c r="J3393" s="1150" t="s">
        <v>11412</v>
      </c>
      <c r="K3393" s="1152">
        <v>0</v>
      </c>
      <c r="L3393" s="1151">
        <v>2</v>
      </c>
      <c r="M3393" s="1164">
        <v>3958.55</v>
      </c>
      <c r="N3393" s="1151" t="s">
        <v>1445</v>
      </c>
      <c r="O3393" s="1152" t="s">
        <v>1445</v>
      </c>
      <c r="P3393" s="1180" t="s">
        <v>11558</v>
      </c>
    </row>
    <row r="3394" spans="1:16" ht="22.5" x14ac:dyDescent="0.2">
      <c r="A3394" s="1179" t="s">
        <v>3992</v>
      </c>
      <c r="B3394" s="1149" t="s">
        <v>21386</v>
      </c>
      <c r="C3394" s="1149" t="s">
        <v>65</v>
      </c>
      <c r="D3394" s="1150" t="s">
        <v>11594</v>
      </c>
      <c r="E3394" s="1164">
        <v>7500</v>
      </c>
      <c r="F3394" s="1151">
        <v>45788055</v>
      </c>
      <c r="G3394" s="759" t="s">
        <v>11899</v>
      </c>
      <c r="H3394" s="1021" t="s">
        <v>11552</v>
      </c>
      <c r="I3394" s="1021" t="s">
        <v>11553</v>
      </c>
      <c r="J3394" s="1150" t="s">
        <v>11412</v>
      </c>
      <c r="K3394" s="1152">
        <v>1</v>
      </c>
      <c r="L3394" s="1151">
        <v>12</v>
      </c>
      <c r="M3394" s="1164">
        <v>90286.55</v>
      </c>
      <c r="N3394" s="1151">
        <v>0</v>
      </c>
      <c r="O3394" s="1152">
        <v>6</v>
      </c>
      <c r="P3394" s="1180">
        <v>46745.22</v>
      </c>
    </row>
    <row r="3395" spans="1:16" ht="22.5" x14ac:dyDescent="0.2">
      <c r="A3395" s="1179" t="s">
        <v>3992</v>
      </c>
      <c r="B3395" s="1149" t="s">
        <v>13078</v>
      </c>
      <c r="C3395" s="1149" t="s">
        <v>65</v>
      </c>
      <c r="D3395" s="1150" t="s">
        <v>11900</v>
      </c>
      <c r="E3395" s="1164">
        <v>6000</v>
      </c>
      <c r="F3395" s="1151">
        <v>73277230</v>
      </c>
      <c r="G3395" s="759" t="s">
        <v>11901</v>
      </c>
      <c r="H3395" s="1021" t="s">
        <v>11589</v>
      </c>
      <c r="I3395" s="1021" t="s">
        <v>11553</v>
      </c>
      <c r="J3395" s="1150" t="s">
        <v>11412</v>
      </c>
      <c r="K3395" s="1152">
        <v>1</v>
      </c>
      <c r="L3395" s="1151">
        <v>12</v>
      </c>
      <c r="M3395" s="1164">
        <v>72363.97</v>
      </c>
      <c r="N3395" s="1151">
        <v>0</v>
      </c>
      <c r="O3395" s="1152">
        <v>6</v>
      </c>
      <c r="P3395" s="1180">
        <v>35957.61</v>
      </c>
    </row>
    <row r="3396" spans="1:16" ht="22.5" x14ac:dyDescent="0.2">
      <c r="A3396" s="1179" t="s">
        <v>3992</v>
      </c>
      <c r="B3396" s="1149" t="s">
        <v>13078</v>
      </c>
      <c r="C3396" s="1149" t="s">
        <v>65</v>
      </c>
      <c r="D3396" s="1150" t="s">
        <v>11902</v>
      </c>
      <c r="E3396" s="1164">
        <v>4700</v>
      </c>
      <c r="F3396" s="1151">
        <v>42963014</v>
      </c>
      <c r="G3396" s="759" t="s">
        <v>11903</v>
      </c>
      <c r="H3396" s="1021" t="s">
        <v>11579</v>
      </c>
      <c r="I3396" s="1021" t="s">
        <v>11614</v>
      </c>
      <c r="J3396" s="1150" t="s">
        <v>11412</v>
      </c>
      <c r="K3396" s="1152">
        <v>0</v>
      </c>
      <c r="L3396" s="1151">
        <v>12</v>
      </c>
      <c r="M3396" s="1164">
        <v>19676.04</v>
      </c>
      <c r="N3396" s="1151" t="s">
        <v>1445</v>
      </c>
      <c r="O3396" s="1152">
        <v>6</v>
      </c>
      <c r="P3396" s="1180">
        <v>28157.61</v>
      </c>
    </row>
    <row r="3397" spans="1:16" ht="22.5" x14ac:dyDescent="0.2">
      <c r="A3397" s="1179" t="s">
        <v>3992</v>
      </c>
      <c r="B3397" s="1149" t="s">
        <v>13078</v>
      </c>
      <c r="C3397" s="1149" t="s">
        <v>65</v>
      </c>
      <c r="D3397" s="1150" t="s">
        <v>11904</v>
      </c>
      <c r="E3397" s="1164">
        <v>3000</v>
      </c>
      <c r="F3397" s="1151">
        <v>46769481</v>
      </c>
      <c r="G3397" s="759" t="s">
        <v>11905</v>
      </c>
      <c r="H3397" s="1021" t="s">
        <v>11552</v>
      </c>
      <c r="I3397" s="1021" t="s">
        <v>11553</v>
      </c>
      <c r="J3397" s="1150" t="s">
        <v>11412</v>
      </c>
      <c r="K3397" s="1152">
        <v>1</v>
      </c>
      <c r="L3397" s="1151">
        <v>12</v>
      </c>
      <c r="M3397" s="1164">
        <v>36363.97</v>
      </c>
      <c r="N3397" s="1151">
        <v>0</v>
      </c>
      <c r="O3397" s="1152">
        <v>6</v>
      </c>
      <c r="P3397" s="1180">
        <v>17957.61</v>
      </c>
    </row>
    <row r="3398" spans="1:16" ht="22.5" x14ac:dyDescent="0.2">
      <c r="A3398" s="1179" t="s">
        <v>3992</v>
      </c>
      <c r="B3398" s="1149" t="s">
        <v>13078</v>
      </c>
      <c r="C3398" s="1149" t="s">
        <v>65</v>
      </c>
      <c r="D3398" s="1150" t="s">
        <v>11594</v>
      </c>
      <c r="E3398" s="1164">
        <v>8500</v>
      </c>
      <c r="F3398" s="1151">
        <v>7263490</v>
      </c>
      <c r="G3398" s="759" t="s">
        <v>11906</v>
      </c>
      <c r="H3398" s="1021" t="s">
        <v>11552</v>
      </c>
      <c r="I3398" s="1021" t="s">
        <v>11553</v>
      </c>
      <c r="J3398" s="1150" t="s">
        <v>11412</v>
      </c>
      <c r="K3398" s="1152">
        <v>1</v>
      </c>
      <c r="L3398" s="1151">
        <v>12</v>
      </c>
      <c r="M3398" s="1164">
        <v>102363.97</v>
      </c>
      <c r="N3398" s="1151">
        <v>0</v>
      </c>
      <c r="O3398" s="1152">
        <v>6</v>
      </c>
      <c r="P3398" s="1180">
        <v>50957.61</v>
      </c>
    </row>
    <row r="3399" spans="1:16" ht="22.5" x14ac:dyDescent="0.2">
      <c r="A3399" s="1179" t="s">
        <v>3992</v>
      </c>
      <c r="B3399" s="1149" t="s">
        <v>13078</v>
      </c>
      <c r="C3399" s="1149" t="s">
        <v>65</v>
      </c>
      <c r="D3399" s="1150" t="s">
        <v>11559</v>
      </c>
      <c r="E3399" s="1164">
        <v>3000</v>
      </c>
      <c r="F3399" s="1151">
        <v>72677099</v>
      </c>
      <c r="G3399" s="759" t="s">
        <v>11907</v>
      </c>
      <c r="H3399" s="1021" t="s">
        <v>11552</v>
      </c>
      <c r="I3399" s="1021" t="s">
        <v>11563</v>
      </c>
      <c r="J3399" s="1150" t="s">
        <v>11412</v>
      </c>
      <c r="K3399" s="1152">
        <v>2</v>
      </c>
      <c r="L3399" s="1151">
        <v>12</v>
      </c>
      <c r="M3399" s="1164">
        <v>36363.97</v>
      </c>
      <c r="N3399" s="1151">
        <v>0</v>
      </c>
      <c r="O3399" s="1152">
        <v>6</v>
      </c>
      <c r="P3399" s="1180">
        <v>17957.61</v>
      </c>
    </row>
    <row r="3400" spans="1:16" ht="22.5" x14ac:dyDescent="0.2">
      <c r="A3400" s="1179" t="s">
        <v>3992</v>
      </c>
      <c r="B3400" s="1149" t="s">
        <v>13078</v>
      </c>
      <c r="C3400" s="1149" t="s">
        <v>65</v>
      </c>
      <c r="D3400" s="1150" t="s">
        <v>11550</v>
      </c>
      <c r="E3400" s="1164">
        <v>3500</v>
      </c>
      <c r="F3400" s="1151">
        <v>45362937</v>
      </c>
      <c r="G3400" s="759" t="s">
        <v>11908</v>
      </c>
      <c r="H3400" s="1021" t="s">
        <v>11552</v>
      </c>
      <c r="I3400" s="1021" t="s">
        <v>11553</v>
      </c>
      <c r="J3400" s="1150" t="s">
        <v>11412</v>
      </c>
      <c r="K3400" s="1152">
        <v>1</v>
      </c>
      <c r="L3400" s="1151">
        <v>12</v>
      </c>
      <c r="M3400" s="1164">
        <v>36171.97</v>
      </c>
      <c r="N3400" s="1151">
        <v>0</v>
      </c>
      <c r="O3400" s="1152">
        <v>6</v>
      </c>
      <c r="P3400" s="1180">
        <v>20957.61</v>
      </c>
    </row>
    <row r="3401" spans="1:16" ht="22.5" x14ac:dyDescent="0.2">
      <c r="A3401" s="1179" t="s">
        <v>3992</v>
      </c>
      <c r="B3401" s="1149" t="s">
        <v>13078</v>
      </c>
      <c r="C3401" s="1149" t="s">
        <v>65</v>
      </c>
      <c r="D3401" s="1150" t="s">
        <v>11559</v>
      </c>
      <c r="E3401" s="1164">
        <v>3000</v>
      </c>
      <c r="F3401" s="1151">
        <v>44796863</v>
      </c>
      <c r="G3401" s="759" t="s">
        <v>11909</v>
      </c>
      <c r="H3401" s="1021" t="s">
        <v>11552</v>
      </c>
      <c r="I3401" s="1021" t="s">
        <v>11593</v>
      </c>
      <c r="J3401" s="1150" t="s">
        <v>11412</v>
      </c>
      <c r="K3401" s="1152">
        <v>0</v>
      </c>
      <c r="L3401" s="1151">
        <v>2</v>
      </c>
      <c r="M3401" s="1164">
        <v>2885.97</v>
      </c>
      <c r="N3401" s="1151" t="s">
        <v>1445</v>
      </c>
      <c r="O3401" s="1152" t="s">
        <v>1445</v>
      </c>
      <c r="P3401" s="1180" t="s">
        <v>11558</v>
      </c>
    </row>
    <row r="3402" spans="1:16" ht="22.5" x14ac:dyDescent="0.2">
      <c r="A3402" s="1179" t="s">
        <v>3992</v>
      </c>
      <c r="B3402" s="1149" t="s">
        <v>13078</v>
      </c>
      <c r="C3402" s="1149" t="s">
        <v>65</v>
      </c>
      <c r="D3402" s="1150" t="s">
        <v>11559</v>
      </c>
      <c r="E3402" s="1164">
        <v>3000</v>
      </c>
      <c r="F3402" s="1151">
        <v>70767235</v>
      </c>
      <c r="G3402" s="759" t="s">
        <v>11910</v>
      </c>
      <c r="H3402" s="1021" t="s">
        <v>11552</v>
      </c>
      <c r="I3402" s="1021" t="s">
        <v>11593</v>
      </c>
      <c r="J3402" s="1150" t="s">
        <v>11412</v>
      </c>
      <c r="K3402" s="1152">
        <v>3</v>
      </c>
      <c r="L3402" s="1151">
        <v>12</v>
      </c>
      <c r="M3402" s="1164">
        <v>36363.97</v>
      </c>
      <c r="N3402" s="1151" t="s">
        <v>1445</v>
      </c>
      <c r="O3402" s="1152">
        <v>2</v>
      </c>
      <c r="P3402" s="1180">
        <v>5086.41</v>
      </c>
    </row>
    <row r="3403" spans="1:16" ht="22.5" x14ac:dyDescent="0.2">
      <c r="A3403" s="1179" t="s">
        <v>3992</v>
      </c>
      <c r="B3403" s="1149" t="s">
        <v>13078</v>
      </c>
      <c r="C3403" s="1149" t="s">
        <v>65</v>
      </c>
      <c r="D3403" s="1150" t="s">
        <v>11559</v>
      </c>
      <c r="E3403" s="1164">
        <v>3000</v>
      </c>
      <c r="F3403" s="1151">
        <v>47897735</v>
      </c>
      <c r="G3403" s="759" t="s">
        <v>11911</v>
      </c>
      <c r="H3403" s="1021" t="s">
        <v>11552</v>
      </c>
      <c r="I3403" s="1021" t="s">
        <v>11557</v>
      </c>
      <c r="J3403" s="1150" t="s">
        <v>11412</v>
      </c>
      <c r="K3403" s="1152">
        <v>3</v>
      </c>
      <c r="L3403" s="1151">
        <v>12</v>
      </c>
      <c r="M3403" s="1164">
        <v>36363.97</v>
      </c>
      <c r="N3403" s="1151" t="s">
        <v>1445</v>
      </c>
      <c r="O3403" s="1152">
        <v>6</v>
      </c>
      <c r="P3403" s="1180">
        <v>4306.8</v>
      </c>
    </row>
    <row r="3404" spans="1:16" ht="22.5" x14ac:dyDescent="0.2">
      <c r="A3404" s="1179" t="s">
        <v>3992</v>
      </c>
      <c r="B3404" s="1149" t="s">
        <v>21386</v>
      </c>
      <c r="C3404" s="1149" t="s">
        <v>65</v>
      </c>
      <c r="D3404" s="1150" t="s">
        <v>11912</v>
      </c>
      <c r="E3404" s="1164">
        <v>5000</v>
      </c>
      <c r="F3404" s="1151">
        <v>45086054</v>
      </c>
      <c r="G3404" s="759" t="s">
        <v>11913</v>
      </c>
      <c r="H3404" s="1021" t="s">
        <v>11895</v>
      </c>
      <c r="I3404" s="1021" t="s">
        <v>11553</v>
      </c>
      <c r="J3404" s="1150" t="s">
        <v>11412</v>
      </c>
      <c r="K3404" s="1152">
        <v>3</v>
      </c>
      <c r="L3404" s="1151">
        <v>12</v>
      </c>
      <c r="M3404" s="1164">
        <v>60286.55</v>
      </c>
      <c r="N3404" s="1151">
        <v>0</v>
      </c>
      <c r="O3404" s="1152">
        <v>6</v>
      </c>
      <c r="P3404" s="1180">
        <v>31745.22</v>
      </c>
    </row>
    <row r="3405" spans="1:16" ht="22.5" x14ac:dyDescent="0.2">
      <c r="A3405" s="1179" t="s">
        <v>3992</v>
      </c>
      <c r="B3405" s="1149" t="s">
        <v>13078</v>
      </c>
      <c r="C3405" s="1149" t="s">
        <v>65</v>
      </c>
      <c r="D3405" s="1150" t="s">
        <v>11550</v>
      </c>
      <c r="E3405" s="1164">
        <v>4500</v>
      </c>
      <c r="F3405" s="1151">
        <v>46658918</v>
      </c>
      <c r="G3405" s="759" t="s">
        <v>11914</v>
      </c>
      <c r="H3405" s="1021" t="s">
        <v>11552</v>
      </c>
      <c r="I3405" s="1021" t="s">
        <v>11553</v>
      </c>
      <c r="J3405" s="1150" t="s">
        <v>11412</v>
      </c>
      <c r="K3405" s="1152">
        <v>0</v>
      </c>
      <c r="L3405" s="1151">
        <v>10</v>
      </c>
      <c r="M3405" s="1164">
        <v>45448.44</v>
      </c>
      <c r="N3405" s="1151">
        <v>0</v>
      </c>
      <c r="O3405" s="1152">
        <v>6</v>
      </c>
      <c r="P3405" s="1180">
        <v>25957.61</v>
      </c>
    </row>
    <row r="3406" spans="1:16" ht="22.5" x14ac:dyDescent="0.2">
      <c r="A3406" s="1179" t="s">
        <v>3992</v>
      </c>
      <c r="B3406" s="1149" t="s">
        <v>13078</v>
      </c>
      <c r="C3406" s="1149" t="s">
        <v>65</v>
      </c>
      <c r="D3406" s="1150" t="s">
        <v>11605</v>
      </c>
      <c r="E3406" s="1164">
        <v>3000</v>
      </c>
      <c r="F3406" s="1151">
        <v>48629156</v>
      </c>
      <c r="G3406" s="759" t="s">
        <v>11915</v>
      </c>
      <c r="H3406" s="1021" t="s">
        <v>11552</v>
      </c>
      <c r="I3406" s="1021" t="s">
        <v>11563</v>
      </c>
      <c r="J3406" s="1150" t="s">
        <v>11412</v>
      </c>
      <c r="K3406" s="1152">
        <v>4</v>
      </c>
      <c r="L3406" s="1151">
        <v>12</v>
      </c>
      <c r="M3406" s="1164">
        <v>36363.97</v>
      </c>
      <c r="N3406" s="1151">
        <v>0</v>
      </c>
      <c r="O3406" s="1152">
        <v>6</v>
      </c>
      <c r="P3406" s="1180">
        <v>16557.61</v>
      </c>
    </row>
    <row r="3407" spans="1:16" ht="22.5" x14ac:dyDescent="0.2">
      <c r="A3407" s="1179" t="s">
        <v>3992</v>
      </c>
      <c r="B3407" s="1149" t="s">
        <v>13078</v>
      </c>
      <c r="C3407" s="1149" t="s">
        <v>65</v>
      </c>
      <c r="D3407" s="1150" t="s">
        <v>11594</v>
      </c>
      <c r="E3407" s="1164">
        <v>4000</v>
      </c>
      <c r="F3407" s="1151">
        <v>43335538</v>
      </c>
      <c r="G3407" s="759" t="s">
        <v>11916</v>
      </c>
      <c r="H3407" s="1021" t="s">
        <v>11552</v>
      </c>
      <c r="I3407" s="1021" t="s">
        <v>11553</v>
      </c>
      <c r="J3407" s="1150" t="s">
        <v>11412</v>
      </c>
      <c r="K3407" s="1152">
        <v>2</v>
      </c>
      <c r="L3407" s="1151">
        <v>12</v>
      </c>
      <c r="M3407" s="1164">
        <v>48363.97</v>
      </c>
      <c r="N3407" s="1151">
        <v>0</v>
      </c>
      <c r="O3407" s="1152">
        <v>6</v>
      </c>
      <c r="P3407" s="1180">
        <v>43690.95</v>
      </c>
    </row>
    <row r="3408" spans="1:16" ht="22.5" x14ac:dyDescent="0.2">
      <c r="A3408" s="1179" t="s">
        <v>3992</v>
      </c>
      <c r="B3408" s="1149" t="s">
        <v>13078</v>
      </c>
      <c r="C3408" s="1149" t="s">
        <v>65</v>
      </c>
      <c r="D3408" s="1150" t="s">
        <v>11917</v>
      </c>
      <c r="E3408" s="1164">
        <v>3000</v>
      </c>
      <c r="F3408" s="1151">
        <v>48310011</v>
      </c>
      <c r="G3408" s="759" t="s">
        <v>11918</v>
      </c>
      <c r="H3408" s="1021" t="s">
        <v>11552</v>
      </c>
      <c r="I3408" s="1021" t="s">
        <v>11553</v>
      </c>
      <c r="J3408" s="1150" t="s">
        <v>11412</v>
      </c>
      <c r="K3408" s="1152">
        <v>3</v>
      </c>
      <c r="L3408" s="1151">
        <v>12</v>
      </c>
      <c r="M3408" s="1164">
        <v>36363.97</v>
      </c>
      <c r="N3408" s="1151">
        <v>0</v>
      </c>
      <c r="O3408" s="1152">
        <v>3</v>
      </c>
      <c r="P3408" s="1180">
        <v>8037.54</v>
      </c>
    </row>
    <row r="3409" spans="1:16" ht="22.5" x14ac:dyDescent="0.2">
      <c r="A3409" s="1179" t="s">
        <v>3992</v>
      </c>
      <c r="B3409" s="1149" t="s">
        <v>13078</v>
      </c>
      <c r="C3409" s="1149" t="s">
        <v>65</v>
      </c>
      <c r="D3409" s="1150" t="s">
        <v>11785</v>
      </c>
      <c r="E3409" s="1164">
        <v>3500</v>
      </c>
      <c r="F3409" s="1151">
        <v>76722892</v>
      </c>
      <c r="G3409" s="759" t="s">
        <v>11919</v>
      </c>
      <c r="H3409" s="1021" t="s">
        <v>11552</v>
      </c>
      <c r="I3409" s="1021" t="s">
        <v>11563</v>
      </c>
      <c r="J3409" s="1150" t="s">
        <v>11412</v>
      </c>
      <c r="K3409" s="1152">
        <v>0</v>
      </c>
      <c r="L3409" s="1151">
        <v>3</v>
      </c>
      <c r="M3409" s="1164">
        <v>10871.57</v>
      </c>
      <c r="N3409" s="1151">
        <v>0</v>
      </c>
      <c r="O3409" s="1152">
        <v>6</v>
      </c>
      <c r="P3409" s="1180">
        <v>20957.61</v>
      </c>
    </row>
    <row r="3410" spans="1:16" ht="22.5" x14ac:dyDescent="0.2">
      <c r="A3410" s="1179" t="s">
        <v>3992</v>
      </c>
      <c r="B3410" s="1149" t="s">
        <v>13078</v>
      </c>
      <c r="C3410" s="1149" t="s">
        <v>65</v>
      </c>
      <c r="D3410" s="1150" t="s">
        <v>11920</v>
      </c>
      <c r="E3410" s="1164">
        <v>6000</v>
      </c>
      <c r="F3410" s="1151">
        <v>46421084</v>
      </c>
      <c r="G3410" s="759" t="s">
        <v>11921</v>
      </c>
      <c r="H3410" s="1021" t="s">
        <v>11922</v>
      </c>
      <c r="I3410" s="1021" t="s">
        <v>11553</v>
      </c>
      <c r="J3410" s="1150" t="s">
        <v>11412</v>
      </c>
      <c r="K3410" s="1152">
        <v>1</v>
      </c>
      <c r="L3410" s="1151">
        <v>12</v>
      </c>
      <c r="M3410" s="1164">
        <v>72363.97</v>
      </c>
      <c r="N3410" s="1151">
        <v>0</v>
      </c>
      <c r="O3410" s="1152">
        <v>6</v>
      </c>
      <c r="P3410" s="1180">
        <v>35957.61</v>
      </c>
    </row>
    <row r="3411" spans="1:16" ht="22.5" x14ac:dyDescent="0.2">
      <c r="A3411" s="1179" t="s">
        <v>3992</v>
      </c>
      <c r="B3411" s="1149" t="s">
        <v>13078</v>
      </c>
      <c r="C3411" s="1149" t="s">
        <v>65</v>
      </c>
      <c r="D3411" s="1150" t="s">
        <v>11550</v>
      </c>
      <c r="E3411" s="1164">
        <v>3500</v>
      </c>
      <c r="F3411" s="1151">
        <v>45667172</v>
      </c>
      <c r="G3411" s="759" t="s">
        <v>11923</v>
      </c>
      <c r="H3411" s="1021" t="s">
        <v>11552</v>
      </c>
      <c r="I3411" s="1021" t="s">
        <v>11553</v>
      </c>
      <c r="J3411" s="1150" t="s">
        <v>11412</v>
      </c>
      <c r="K3411" s="1152">
        <v>1</v>
      </c>
      <c r="L3411" s="1151">
        <v>12</v>
      </c>
      <c r="M3411" s="1164">
        <v>42363.97</v>
      </c>
      <c r="N3411" s="1151">
        <v>0</v>
      </c>
      <c r="O3411" s="1152">
        <v>6</v>
      </c>
      <c r="P3411" s="1180">
        <v>20957.61</v>
      </c>
    </row>
    <row r="3412" spans="1:16" ht="22.5" x14ac:dyDescent="0.2">
      <c r="A3412" s="1179" t="s">
        <v>3992</v>
      </c>
      <c r="B3412" s="1149" t="s">
        <v>13078</v>
      </c>
      <c r="C3412" s="1149" t="s">
        <v>65</v>
      </c>
      <c r="D3412" s="1150" t="s">
        <v>11924</v>
      </c>
      <c r="E3412" s="1164">
        <v>3400</v>
      </c>
      <c r="F3412" s="1151">
        <v>47102099</v>
      </c>
      <c r="G3412" s="759" t="s">
        <v>11925</v>
      </c>
      <c r="H3412" s="1021" t="s">
        <v>11589</v>
      </c>
      <c r="I3412" s="1021" t="s">
        <v>11563</v>
      </c>
      <c r="J3412" s="1150" t="s">
        <v>11412</v>
      </c>
      <c r="K3412" s="1152">
        <v>1</v>
      </c>
      <c r="L3412" s="1151">
        <v>12</v>
      </c>
      <c r="M3412" s="1164">
        <v>41163.97</v>
      </c>
      <c r="N3412" s="1151">
        <v>0</v>
      </c>
      <c r="O3412" s="1152">
        <v>6</v>
      </c>
      <c r="P3412" s="1180">
        <v>20357.61</v>
      </c>
    </row>
    <row r="3413" spans="1:16" ht="22.5" x14ac:dyDescent="0.2">
      <c r="A3413" s="1179" t="s">
        <v>3992</v>
      </c>
      <c r="B3413" s="1149" t="s">
        <v>13078</v>
      </c>
      <c r="C3413" s="1149" t="s">
        <v>65</v>
      </c>
      <c r="D3413" s="1150" t="s">
        <v>11605</v>
      </c>
      <c r="E3413" s="1164">
        <v>3000</v>
      </c>
      <c r="F3413" s="1151">
        <v>74045631</v>
      </c>
      <c r="G3413" s="759" t="s">
        <v>11926</v>
      </c>
      <c r="H3413" s="1021" t="s">
        <v>11552</v>
      </c>
      <c r="I3413" s="1021" t="s">
        <v>11553</v>
      </c>
      <c r="J3413" s="1150" t="s">
        <v>11412</v>
      </c>
      <c r="K3413" s="1152">
        <v>1</v>
      </c>
      <c r="L3413" s="1151">
        <v>10</v>
      </c>
      <c r="M3413" s="1164">
        <v>4185.97</v>
      </c>
      <c r="N3413" s="1151" t="s">
        <v>1445</v>
      </c>
      <c r="O3413" s="1152" t="s">
        <v>1445</v>
      </c>
      <c r="P3413" s="1180" t="s">
        <v>11558</v>
      </c>
    </row>
    <row r="3414" spans="1:16" ht="22.5" x14ac:dyDescent="0.2">
      <c r="A3414" s="1179" t="s">
        <v>3992</v>
      </c>
      <c r="B3414" s="1149" t="s">
        <v>13078</v>
      </c>
      <c r="C3414" s="1149" t="s">
        <v>65</v>
      </c>
      <c r="D3414" s="1150" t="s">
        <v>11559</v>
      </c>
      <c r="E3414" s="1164">
        <v>3700</v>
      </c>
      <c r="F3414" s="1151">
        <v>45442711</v>
      </c>
      <c r="G3414" s="759" t="s">
        <v>11927</v>
      </c>
      <c r="H3414" s="1021" t="s">
        <v>11552</v>
      </c>
      <c r="I3414" s="1021" t="s">
        <v>11557</v>
      </c>
      <c r="J3414" s="1150" t="s">
        <v>11412</v>
      </c>
      <c r="K3414" s="1152">
        <v>0</v>
      </c>
      <c r="L3414" s="1151">
        <v>3</v>
      </c>
      <c r="M3414" s="1164">
        <v>7900.44</v>
      </c>
      <c r="N3414" s="1151" t="s">
        <v>1445</v>
      </c>
      <c r="O3414" s="1152" t="s">
        <v>1445</v>
      </c>
      <c r="P3414" s="1180" t="s">
        <v>11558</v>
      </c>
    </row>
    <row r="3415" spans="1:16" ht="22.5" x14ac:dyDescent="0.2">
      <c r="A3415" s="1179" t="s">
        <v>3992</v>
      </c>
      <c r="B3415" s="1149" t="s">
        <v>13078</v>
      </c>
      <c r="C3415" s="1149" t="s">
        <v>65</v>
      </c>
      <c r="D3415" s="1150" t="s">
        <v>11605</v>
      </c>
      <c r="E3415" s="1164">
        <v>3000</v>
      </c>
      <c r="F3415" s="1151">
        <v>72721297</v>
      </c>
      <c r="G3415" s="759" t="s">
        <v>11928</v>
      </c>
      <c r="H3415" s="1021" t="s">
        <v>11552</v>
      </c>
      <c r="I3415" s="1021" t="s">
        <v>11557</v>
      </c>
      <c r="J3415" s="1150" t="s">
        <v>11412</v>
      </c>
      <c r="K3415" s="1152">
        <v>5</v>
      </c>
      <c r="L3415" s="1151">
        <v>12</v>
      </c>
      <c r="M3415" s="1164">
        <v>36363.97</v>
      </c>
      <c r="N3415" s="1151" t="s">
        <v>1445</v>
      </c>
      <c r="O3415" s="1152">
        <v>1</v>
      </c>
      <c r="P3415" s="1180">
        <v>3217.8</v>
      </c>
    </row>
    <row r="3416" spans="1:16" ht="22.5" x14ac:dyDescent="0.2">
      <c r="A3416" s="1179" t="s">
        <v>3992</v>
      </c>
      <c r="B3416" s="1149" t="s">
        <v>13078</v>
      </c>
      <c r="C3416" s="1149" t="s">
        <v>65</v>
      </c>
      <c r="D3416" s="1150" t="s">
        <v>11590</v>
      </c>
      <c r="E3416" s="1164">
        <v>3500</v>
      </c>
      <c r="F3416" s="1151">
        <v>46444682</v>
      </c>
      <c r="G3416" s="759" t="s">
        <v>11929</v>
      </c>
      <c r="H3416" s="1021" t="s">
        <v>11552</v>
      </c>
      <c r="I3416" s="1021" t="s">
        <v>11553</v>
      </c>
      <c r="J3416" s="1150" t="s">
        <v>11412</v>
      </c>
      <c r="K3416" s="1152">
        <v>2</v>
      </c>
      <c r="L3416" s="1151">
        <v>11</v>
      </c>
      <c r="M3416" s="1164">
        <v>37479.5</v>
      </c>
      <c r="N3416" s="1151">
        <v>0</v>
      </c>
      <c r="O3416" s="1152">
        <v>6</v>
      </c>
      <c r="P3416" s="1180">
        <v>20957.61</v>
      </c>
    </row>
    <row r="3417" spans="1:16" ht="22.5" x14ac:dyDescent="0.2">
      <c r="A3417" s="1179" t="s">
        <v>3992</v>
      </c>
      <c r="B3417" s="1149" t="s">
        <v>13078</v>
      </c>
      <c r="C3417" s="1149" t="s">
        <v>65</v>
      </c>
      <c r="D3417" s="1150" t="s">
        <v>11671</v>
      </c>
      <c r="E3417" s="1164">
        <v>5000</v>
      </c>
      <c r="F3417" s="1151">
        <v>46658965</v>
      </c>
      <c r="G3417" s="759" t="s">
        <v>11930</v>
      </c>
      <c r="H3417" s="1021" t="s">
        <v>11589</v>
      </c>
      <c r="I3417" s="1021" t="s">
        <v>11557</v>
      </c>
      <c r="J3417" s="1150" t="s">
        <v>11412</v>
      </c>
      <c r="K3417" s="1152">
        <v>1</v>
      </c>
      <c r="L3417" s="1151">
        <v>12</v>
      </c>
      <c r="M3417" s="1164">
        <v>60363.97</v>
      </c>
      <c r="N3417" s="1151" t="s">
        <v>1445</v>
      </c>
      <c r="O3417" s="1152">
        <v>6</v>
      </c>
      <c r="P3417" s="1180">
        <v>2140.13</v>
      </c>
    </row>
    <row r="3418" spans="1:16" ht="22.5" x14ac:dyDescent="0.2">
      <c r="A3418" s="1179" t="s">
        <v>3992</v>
      </c>
      <c r="B3418" s="1149" t="s">
        <v>13078</v>
      </c>
      <c r="C3418" s="1149" t="s">
        <v>65</v>
      </c>
      <c r="D3418" s="1150" t="s">
        <v>11931</v>
      </c>
      <c r="E3418" s="1164">
        <v>6000</v>
      </c>
      <c r="F3418" s="1151">
        <v>41570128</v>
      </c>
      <c r="G3418" s="759" t="s">
        <v>11932</v>
      </c>
      <c r="H3418" s="1021" t="s">
        <v>11598</v>
      </c>
      <c r="I3418" s="1021" t="s">
        <v>11563</v>
      </c>
      <c r="J3418" s="1150" t="s">
        <v>11412</v>
      </c>
      <c r="K3418" s="1152">
        <v>2</v>
      </c>
      <c r="L3418" s="1151">
        <v>12</v>
      </c>
      <c r="M3418" s="1164">
        <v>72363.97</v>
      </c>
      <c r="N3418" s="1151">
        <v>0</v>
      </c>
      <c r="O3418" s="1152">
        <v>6</v>
      </c>
      <c r="P3418" s="1180">
        <v>35957.61</v>
      </c>
    </row>
    <row r="3419" spans="1:16" ht="22.5" x14ac:dyDescent="0.2">
      <c r="A3419" s="1179" t="s">
        <v>3992</v>
      </c>
      <c r="B3419" s="1149" t="s">
        <v>13078</v>
      </c>
      <c r="C3419" s="1149" t="s">
        <v>65</v>
      </c>
      <c r="D3419" s="1150" t="s">
        <v>11559</v>
      </c>
      <c r="E3419" s="1164">
        <v>3000</v>
      </c>
      <c r="F3419" s="1151">
        <v>48314637</v>
      </c>
      <c r="G3419" s="759" t="s">
        <v>11933</v>
      </c>
      <c r="H3419" s="1021" t="s">
        <v>11552</v>
      </c>
      <c r="I3419" s="1021" t="s">
        <v>11563</v>
      </c>
      <c r="J3419" s="1150" t="s">
        <v>11412</v>
      </c>
      <c r="K3419" s="1152">
        <v>3</v>
      </c>
      <c r="L3419" s="1151">
        <v>11</v>
      </c>
      <c r="M3419" s="1164">
        <v>32246.17</v>
      </c>
      <c r="N3419" s="1151">
        <v>0</v>
      </c>
      <c r="O3419" s="1152">
        <v>6</v>
      </c>
      <c r="P3419" s="1180">
        <v>17957.61</v>
      </c>
    </row>
    <row r="3420" spans="1:16" ht="22.5" x14ac:dyDescent="0.2">
      <c r="A3420" s="1179" t="s">
        <v>3992</v>
      </c>
      <c r="B3420" s="1149" t="s">
        <v>13078</v>
      </c>
      <c r="C3420" s="1149" t="s">
        <v>65</v>
      </c>
      <c r="D3420" s="1150" t="s">
        <v>11785</v>
      </c>
      <c r="E3420" s="1164">
        <v>3500</v>
      </c>
      <c r="F3420" s="1151">
        <v>70425063</v>
      </c>
      <c r="G3420" s="759" t="s">
        <v>11934</v>
      </c>
      <c r="H3420" s="1021" t="s">
        <v>11552</v>
      </c>
      <c r="I3420" s="1021" t="s">
        <v>11563</v>
      </c>
      <c r="J3420" s="1150" t="s">
        <v>11412</v>
      </c>
      <c r="K3420" s="1152">
        <v>0</v>
      </c>
      <c r="L3420" s="1151">
        <v>3</v>
      </c>
      <c r="M3420" s="1164">
        <v>10871.57</v>
      </c>
      <c r="N3420" s="1151">
        <v>0</v>
      </c>
      <c r="O3420" s="1152">
        <v>6</v>
      </c>
      <c r="P3420" s="1180">
        <v>20957.61</v>
      </c>
    </row>
    <row r="3421" spans="1:16" ht="22.5" x14ac:dyDescent="0.2">
      <c r="A3421" s="1179" t="s">
        <v>3992</v>
      </c>
      <c r="B3421" s="1149" t="s">
        <v>13078</v>
      </c>
      <c r="C3421" s="1149" t="s">
        <v>65</v>
      </c>
      <c r="D3421" s="1150" t="s">
        <v>11559</v>
      </c>
      <c r="E3421" s="1164">
        <v>3000</v>
      </c>
      <c r="F3421" s="1151">
        <v>70757033</v>
      </c>
      <c r="G3421" s="759" t="s">
        <v>11935</v>
      </c>
      <c r="H3421" s="1021" t="s">
        <v>11552</v>
      </c>
      <c r="I3421" s="1021" t="s">
        <v>11557</v>
      </c>
      <c r="J3421" s="1150" t="s">
        <v>11412</v>
      </c>
      <c r="K3421" s="1152">
        <v>2</v>
      </c>
      <c r="L3421" s="1151">
        <v>9</v>
      </c>
      <c r="M3421" s="1164">
        <v>26710.57</v>
      </c>
      <c r="N3421" s="1151" t="s">
        <v>1445</v>
      </c>
      <c r="O3421" s="1152" t="s">
        <v>1445</v>
      </c>
      <c r="P3421" s="1180" t="s">
        <v>11558</v>
      </c>
    </row>
    <row r="3422" spans="1:16" ht="22.5" x14ac:dyDescent="0.2">
      <c r="A3422" s="1179" t="s">
        <v>3992</v>
      </c>
      <c r="B3422" s="1149" t="s">
        <v>13078</v>
      </c>
      <c r="C3422" s="1149" t="s">
        <v>65</v>
      </c>
      <c r="D3422" s="1150" t="s">
        <v>11559</v>
      </c>
      <c r="E3422" s="1164">
        <v>3700</v>
      </c>
      <c r="F3422" s="1151">
        <v>70758189</v>
      </c>
      <c r="G3422" s="759" t="s">
        <v>11936</v>
      </c>
      <c r="H3422" s="1021" t="s">
        <v>11552</v>
      </c>
      <c r="I3422" s="1021" t="s">
        <v>11593</v>
      </c>
      <c r="J3422" s="1150" t="s">
        <v>11412</v>
      </c>
      <c r="K3422" s="1152">
        <v>2</v>
      </c>
      <c r="L3422" s="1151">
        <v>12</v>
      </c>
      <c r="M3422" s="1164">
        <v>44763.97</v>
      </c>
      <c r="N3422" s="1151" t="s">
        <v>1445</v>
      </c>
      <c r="O3422" s="1152">
        <v>2</v>
      </c>
      <c r="P3422" s="1180">
        <v>6486.41</v>
      </c>
    </row>
    <row r="3423" spans="1:16" ht="22.5" x14ac:dyDescent="0.2">
      <c r="A3423" s="1179" t="s">
        <v>3992</v>
      </c>
      <c r="B3423" s="1149" t="s">
        <v>13078</v>
      </c>
      <c r="C3423" s="1149" t="s">
        <v>65</v>
      </c>
      <c r="D3423" s="1150" t="s">
        <v>11719</v>
      </c>
      <c r="E3423" s="1164">
        <v>6000</v>
      </c>
      <c r="F3423" s="1151">
        <v>45452839</v>
      </c>
      <c r="G3423" s="759" t="s">
        <v>11937</v>
      </c>
      <c r="H3423" s="1021" t="s">
        <v>11552</v>
      </c>
      <c r="I3423" s="1021" t="s">
        <v>11553</v>
      </c>
      <c r="J3423" s="1150" t="s">
        <v>11412</v>
      </c>
      <c r="K3423" s="1152">
        <v>2</v>
      </c>
      <c r="L3423" s="1151">
        <v>12</v>
      </c>
      <c r="M3423" s="1164">
        <v>72363.97</v>
      </c>
      <c r="N3423" s="1151">
        <v>0</v>
      </c>
      <c r="O3423" s="1152">
        <v>6</v>
      </c>
      <c r="P3423" s="1180">
        <v>35957.61</v>
      </c>
    </row>
    <row r="3424" spans="1:16" ht="22.5" x14ac:dyDescent="0.2">
      <c r="A3424" s="1179" t="s">
        <v>3992</v>
      </c>
      <c r="B3424" s="1149" t="s">
        <v>21386</v>
      </c>
      <c r="C3424" s="1149" t="s">
        <v>65</v>
      </c>
      <c r="D3424" s="1150" t="s">
        <v>11938</v>
      </c>
      <c r="E3424" s="1164">
        <v>13000</v>
      </c>
      <c r="F3424" s="1151">
        <v>40917123</v>
      </c>
      <c r="G3424" s="759" t="s">
        <v>11939</v>
      </c>
      <c r="H3424" s="1021" t="s">
        <v>11572</v>
      </c>
      <c r="I3424" s="1021" t="s">
        <v>11553</v>
      </c>
      <c r="J3424" s="1150" t="s">
        <v>11412</v>
      </c>
      <c r="K3424" s="1152">
        <v>2</v>
      </c>
      <c r="L3424" s="1151">
        <v>12</v>
      </c>
      <c r="M3424" s="1164">
        <v>156286.54999999999</v>
      </c>
      <c r="N3424" s="1151" t="s">
        <v>1445</v>
      </c>
      <c r="O3424" s="1152">
        <v>6</v>
      </c>
      <c r="P3424" s="1180">
        <v>79745.22</v>
      </c>
    </row>
    <row r="3425" spans="1:16" ht="22.5" x14ac:dyDescent="0.2">
      <c r="A3425" s="1179" t="s">
        <v>3992</v>
      </c>
      <c r="B3425" s="1149" t="s">
        <v>21386</v>
      </c>
      <c r="C3425" s="1149" t="s">
        <v>65</v>
      </c>
      <c r="D3425" s="1150" t="s">
        <v>11940</v>
      </c>
      <c r="E3425" s="1164">
        <v>9000</v>
      </c>
      <c r="F3425" s="1151">
        <v>10684654</v>
      </c>
      <c r="G3425" s="759" t="s">
        <v>11941</v>
      </c>
      <c r="H3425" s="1021" t="s">
        <v>11572</v>
      </c>
      <c r="I3425" s="1021" t="s">
        <v>11553</v>
      </c>
      <c r="J3425" s="1150" t="s">
        <v>11412</v>
      </c>
      <c r="K3425" s="1152">
        <v>2</v>
      </c>
      <c r="L3425" s="1151">
        <v>9</v>
      </c>
      <c r="M3425" s="1164">
        <v>79133.149999999994</v>
      </c>
      <c r="N3425" s="1151">
        <v>0</v>
      </c>
      <c r="O3425" s="1152">
        <v>6</v>
      </c>
      <c r="P3425" s="1180">
        <v>55745.22</v>
      </c>
    </row>
    <row r="3426" spans="1:16" ht="22.5" x14ac:dyDescent="0.2">
      <c r="A3426" s="1179" t="s">
        <v>3992</v>
      </c>
      <c r="B3426" s="1149" t="s">
        <v>13078</v>
      </c>
      <c r="C3426" s="1149" t="s">
        <v>65</v>
      </c>
      <c r="D3426" s="1150" t="s">
        <v>11596</v>
      </c>
      <c r="E3426" s="1164">
        <v>6500</v>
      </c>
      <c r="F3426" s="1151">
        <v>40524555</v>
      </c>
      <c r="G3426" s="759" t="s">
        <v>11942</v>
      </c>
      <c r="H3426" s="1021" t="s">
        <v>11943</v>
      </c>
      <c r="I3426" s="1021" t="s">
        <v>11553</v>
      </c>
      <c r="J3426" s="1150" t="s">
        <v>11412</v>
      </c>
      <c r="K3426" s="1152">
        <v>1</v>
      </c>
      <c r="L3426" s="1151">
        <v>12</v>
      </c>
      <c r="M3426" s="1164">
        <v>78363.97</v>
      </c>
      <c r="N3426" s="1151">
        <v>0</v>
      </c>
      <c r="O3426" s="1152">
        <v>6</v>
      </c>
      <c r="P3426" s="1180">
        <v>38957.61</v>
      </c>
    </row>
    <row r="3427" spans="1:16" ht="22.5" x14ac:dyDescent="0.2">
      <c r="A3427" s="1179" t="s">
        <v>3992</v>
      </c>
      <c r="B3427" s="1149" t="s">
        <v>13078</v>
      </c>
      <c r="C3427" s="1149" t="s">
        <v>65</v>
      </c>
      <c r="D3427" s="1150" t="s">
        <v>11605</v>
      </c>
      <c r="E3427" s="1164">
        <v>3000</v>
      </c>
      <c r="F3427" s="1151">
        <v>45808085</v>
      </c>
      <c r="G3427" s="759" t="s">
        <v>11944</v>
      </c>
      <c r="H3427" s="1021" t="s">
        <v>11552</v>
      </c>
      <c r="I3427" s="1021" t="s">
        <v>11557</v>
      </c>
      <c r="J3427" s="1150" t="s">
        <v>11412</v>
      </c>
      <c r="K3427" s="1152">
        <v>2</v>
      </c>
      <c r="L3427" s="1151">
        <v>10</v>
      </c>
      <c r="M3427" s="1164">
        <v>29928.37</v>
      </c>
      <c r="N3427" s="1151" t="s">
        <v>1445</v>
      </c>
      <c r="O3427" s="1152">
        <v>6</v>
      </c>
      <c r="P3427" s="1180">
        <v>4306.8</v>
      </c>
    </row>
    <row r="3428" spans="1:16" ht="33.75" x14ac:dyDescent="0.2">
      <c r="A3428" s="1179" t="s">
        <v>3992</v>
      </c>
      <c r="B3428" s="1149" t="s">
        <v>13078</v>
      </c>
      <c r="C3428" s="1149" t="s">
        <v>65</v>
      </c>
      <c r="D3428" s="1150" t="s">
        <v>11945</v>
      </c>
      <c r="E3428" s="1164">
        <v>7000</v>
      </c>
      <c r="F3428" s="1151">
        <v>7855923</v>
      </c>
      <c r="G3428" s="759" t="s">
        <v>11946</v>
      </c>
      <c r="H3428" s="1021" t="s">
        <v>11947</v>
      </c>
      <c r="I3428" s="1021" t="s">
        <v>11557</v>
      </c>
      <c r="J3428" s="1150" t="s">
        <v>11412</v>
      </c>
      <c r="K3428" s="1152">
        <v>2</v>
      </c>
      <c r="L3428" s="1151">
        <v>8</v>
      </c>
      <c r="M3428" s="1164">
        <v>55492.77</v>
      </c>
      <c r="N3428" s="1151" t="s">
        <v>1445</v>
      </c>
      <c r="O3428" s="1152" t="s">
        <v>1445</v>
      </c>
      <c r="P3428" s="1180" t="s">
        <v>11558</v>
      </c>
    </row>
    <row r="3429" spans="1:16" ht="22.5" x14ac:dyDescent="0.2">
      <c r="A3429" s="1179" t="s">
        <v>3992</v>
      </c>
      <c r="B3429" s="1149" t="s">
        <v>21386</v>
      </c>
      <c r="C3429" s="1149" t="s">
        <v>65</v>
      </c>
      <c r="D3429" s="1150" t="s">
        <v>11594</v>
      </c>
      <c r="E3429" s="1164">
        <v>8000</v>
      </c>
      <c r="F3429" s="1151">
        <v>70444077</v>
      </c>
      <c r="G3429" s="759" t="s">
        <v>11948</v>
      </c>
      <c r="H3429" s="1021" t="s">
        <v>11552</v>
      </c>
      <c r="I3429" s="1021" t="s">
        <v>11553</v>
      </c>
      <c r="J3429" s="1150" t="s">
        <v>11412</v>
      </c>
      <c r="K3429" s="1152">
        <v>2</v>
      </c>
      <c r="L3429" s="1151">
        <v>12</v>
      </c>
      <c r="M3429" s="1164">
        <v>96286.55</v>
      </c>
      <c r="N3429" s="1151">
        <v>0</v>
      </c>
      <c r="O3429" s="1152">
        <v>6</v>
      </c>
      <c r="P3429" s="1180">
        <v>49745.22</v>
      </c>
    </row>
    <row r="3430" spans="1:16" ht="22.5" x14ac:dyDescent="0.2">
      <c r="A3430" s="1179" t="s">
        <v>3992</v>
      </c>
      <c r="B3430" s="1149" t="s">
        <v>13078</v>
      </c>
      <c r="C3430" s="1149" t="s">
        <v>65</v>
      </c>
      <c r="D3430" s="1150" t="s">
        <v>11663</v>
      </c>
      <c r="E3430" s="1164">
        <v>2500</v>
      </c>
      <c r="F3430" s="1151">
        <v>47261950</v>
      </c>
      <c r="G3430" s="759" t="s">
        <v>11949</v>
      </c>
      <c r="H3430" s="1021" t="s">
        <v>11743</v>
      </c>
      <c r="I3430" s="1021" t="s">
        <v>11563</v>
      </c>
      <c r="J3430" s="1150" t="s">
        <v>11412</v>
      </c>
      <c r="K3430" s="1152">
        <v>3</v>
      </c>
      <c r="L3430" s="1151">
        <v>12</v>
      </c>
      <c r="M3430" s="1164">
        <v>31363.97</v>
      </c>
      <c r="N3430" s="1151">
        <v>0</v>
      </c>
      <c r="O3430" s="1152">
        <v>6</v>
      </c>
      <c r="P3430" s="1180">
        <v>20957.61</v>
      </c>
    </row>
    <row r="3431" spans="1:16" ht="22.5" x14ac:dyDescent="0.2">
      <c r="A3431" s="1179" t="s">
        <v>3992</v>
      </c>
      <c r="B3431" s="1149" t="s">
        <v>13078</v>
      </c>
      <c r="C3431" s="1149" t="s">
        <v>65</v>
      </c>
      <c r="D3431" s="1150" t="s">
        <v>11719</v>
      </c>
      <c r="E3431" s="1164">
        <v>7500</v>
      </c>
      <c r="F3431" s="1151">
        <v>46012645</v>
      </c>
      <c r="G3431" s="759" t="s">
        <v>11950</v>
      </c>
      <c r="H3431" s="1021" t="s">
        <v>11552</v>
      </c>
      <c r="I3431" s="1021" t="s">
        <v>11553</v>
      </c>
      <c r="J3431" s="1150" t="s">
        <v>11412</v>
      </c>
      <c r="K3431" s="1152">
        <v>1</v>
      </c>
      <c r="L3431" s="1151">
        <v>12</v>
      </c>
      <c r="M3431" s="1164">
        <v>90363.97</v>
      </c>
      <c r="N3431" s="1151">
        <v>0</v>
      </c>
      <c r="O3431" s="1152">
        <v>6</v>
      </c>
      <c r="P3431" s="1180">
        <v>44957.61</v>
      </c>
    </row>
    <row r="3432" spans="1:16" ht="33.75" x14ac:dyDescent="0.2">
      <c r="A3432" s="1179" t="s">
        <v>3992</v>
      </c>
      <c r="B3432" s="1149" t="s">
        <v>13078</v>
      </c>
      <c r="C3432" s="1149" t="s">
        <v>65</v>
      </c>
      <c r="D3432" s="1150" t="s">
        <v>11951</v>
      </c>
      <c r="E3432" s="1164">
        <v>7000</v>
      </c>
      <c r="F3432" s="1151">
        <v>10616070</v>
      </c>
      <c r="G3432" s="759" t="s">
        <v>11952</v>
      </c>
      <c r="H3432" s="1021" t="s">
        <v>11569</v>
      </c>
      <c r="I3432" s="1021" t="s">
        <v>11553</v>
      </c>
      <c r="J3432" s="1150" t="s">
        <v>11412</v>
      </c>
      <c r="K3432" s="1152">
        <v>1</v>
      </c>
      <c r="L3432" s="1151">
        <v>12</v>
      </c>
      <c r="M3432" s="1164">
        <v>84363.97</v>
      </c>
      <c r="N3432" s="1151">
        <v>0</v>
      </c>
      <c r="O3432" s="1152">
        <v>6</v>
      </c>
      <c r="P3432" s="1180">
        <v>41957.61</v>
      </c>
    </row>
    <row r="3433" spans="1:16" ht="22.5" x14ac:dyDescent="0.2">
      <c r="A3433" s="1179" t="s">
        <v>3992</v>
      </c>
      <c r="B3433" s="1149" t="s">
        <v>13078</v>
      </c>
      <c r="C3433" s="1149" t="s">
        <v>65</v>
      </c>
      <c r="D3433" s="1150" t="s">
        <v>11785</v>
      </c>
      <c r="E3433" s="1164">
        <v>3000</v>
      </c>
      <c r="F3433" s="1151">
        <v>44927706</v>
      </c>
      <c r="G3433" s="759" t="s">
        <v>11953</v>
      </c>
      <c r="H3433" s="1021" t="s">
        <v>11552</v>
      </c>
      <c r="I3433" s="1021" t="s">
        <v>11593</v>
      </c>
      <c r="J3433" s="1150" t="s">
        <v>11412</v>
      </c>
      <c r="K3433" s="1152">
        <v>1</v>
      </c>
      <c r="L3433" s="1151">
        <v>12</v>
      </c>
      <c r="M3433" s="1164">
        <v>36363.97</v>
      </c>
      <c r="N3433" s="1151" t="s">
        <v>1445</v>
      </c>
      <c r="O3433" s="1152" t="s">
        <v>1445</v>
      </c>
      <c r="P3433" s="1180" t="s">
        <v>11558</v>
      </c>
    </row>
    <row r="3434" spans="1:16" ht="22.5" x14ac:dyDescent="0.2">
      <c r="A3434" s="1179" t="s">
        <v>3992</v>
      </c>
      <c r="B3434" s="1149" t="s">
        <v>13078</v>
      </c>
      <c r="C3434" s="1149" t="s">
        <v>65</v>
      </c>
      <c r="D3434" s="1150" t="s">
        <v>11954</v>
      </c>
      <c r="E3434" s="1164">
        <v>4700</v>
      </c>
      <c r="F3434" s="1151">
        <v>43717818</v>
      </c>
      <c r="G3434" s="759" t="s">
        <v>11955</v>
      </c>
      <c r="H3434" s="1021" t="s">
        <v>11613</v>
      </c>
      <c r="I3434" s="1021" t="s">
        <v>11614</v>
      </c>
      <c r="J3434" s="1150" t="s">
        <v>11412</v>
      </c>
      <c r="K3434" s="1152">
        <v>0</v>
      </c>
      <c r="L3434" s="1151">
        <v>12</v>
      </c>
      <c r="M3434" s="1164">
        <v>39163.97</v>
      </c>
      <c r="N3434" s="1151">
        <v>0</v>
      </c>
      <c r="O3434" s="1152">
        <v>6</v>
      </c>
      <c r="P3434" s="1180">
        <v>28157.61</v>
      </c>
    </row>
    <row r="3435" spans="1:16" ht="22.5" x14ac:dyDescent="0.2">
      <c r="A3435" s="1179" t="s">
        <v>3992</v>
      </c>
      <c r="B3435" s="1149" t="s">
        <v>13078</v>
      </c>
      <c r="C3435" s="1149" t="s">
        <v>65</v>
      </c>
      <c r="D3435" s="1150" t="s">
        <v>11893</v>
      </c>
      <c r="E3435" s="1164">
        <v>2000</v>
      </c>
      <c r="F3435" s="1151">
        <v>47548351</v>
      </c>
      <c r="G3435" s="759" t="s">
        <v>11956</v>
      </c>
      <c r="H3435" s="1021" t="s">
        <v>11598</v>
      </c>
      <c r="I3435" s="1021" t="s">
        <v>11563</v>
      </c>
      <c r="J3435" s="1150" t="s">
        <v>11412</v>
      </c>
      <c r="K3435" s="1152">
        <v>2</v>
      </c>
      <c r="L3435" s="1151">
        <v>12</v>
      </c>
      <c r="M3435" s="1164">
        <v>24363.97</v>
      </c>
      <c r="N3435" s="1151">
        <v>0</v>
      </c>
      <c r="O3435" s="1152">
        <v>6</v>
      </c>
      <c r="P3435" s="1180">
        <v>14557.61</v>
      </c>
    </row>
    <row r="3436" spans="1:16" ht="22.5" x14ac:dyDescent="0.2">
      <c r="A3436" s="1179" t="s">
        <v>3992</v>
      </c>
      <c r="B3436" s="1149" t="s">
        <v>13078</v>
      </c>
      <c r="C3436" s="1149" t="s">
        <v>65</v>
      </c>
      <c r="D3436" s="1150" t="s">
        <v>11673</v>
      </c>
      <c r="E3436" s="1164">
        <v>3500</v>
      </c>
      <c r="F3436" s="1151">
        <v>70755462</v>
      </c>
      <c r="G3436" s="759" t="s">
        <v>11957</v>
      </c>
      <c r="H3436" s="1021" t="s">
        <v>11552</v>
      </c>
      <c r="I3436" s="1021" t="s">
        <v>11563</v>
      </c>
      <c r="J3436" s="1150" t="s">
        <v>11412</v>
      </c>
      <c r="K3436" s="1152">
        <v>1</v>
      </c>
      <c r="L3436" s="1151">
        <v>5</v>
      </c>
      <c r="M3436" s="1164">
        <v>18657.169999999998</v>
      </c>
      <c r="N3436" s="1151">
        <v>0</v>
      </c>
      <c r="O3436" s="1152">
        <v>6</v>
      </c>
      <c r="P3436" s="1180">
        <v>20957.61</v>
      </c>
    </row>
    <row r="3437" spans="1:16" ht="22.5" x14ac:dyDescent="0.2">
      <c r="A3437" s="1179" t="s">
        <v>3992</v>
      </c>
      <c r="B3437" s="1149" t="s">
        <v>21386</v>
      </c>
      <c r="C3437" s="1149" t="s">
        <v>65</v>
      </c>
      <c r="D3437" s="1150" t="s">
        <v>11924</v>
      </c>
      <c r="E3437" s="1164">
        <v>4500</v>
      </c>
      <c r="F3437" s="1151">
        <v>72918465</v>
      </c>
      <c r="G3437" s="759" t="s">
        <v>11958</v>
      </c>
      <c r="H3437" s="1021" t="s">
        <v>11589</v>
      </c>
      <c r="I3437" s="1021" t="s">
        <v>11553</v>
      </c>
      <c r="J3437" s="1150" t="s">
        <v>11412</v>
      </c>
      <c r="K3437" s="1152">
        <v>1</v>
      </c>
      <c r="L3437" s="1151">
        <v>12</v>
      </c>
      <c r="M3437" s="1164">
        <v>54442.55</v>
      </c>
      <c r="N3437" s="1151">
        <v>0</v>
      </c>
      <c r="O3437" s="1152">
        <v>6</v>
      </c>
      <c r="P3437" s="1180">
        <v>28745.22</v>
      </c>
    </row>
    <row r="3438" spans="1:16" ht="22.5" x14ac:dyDescent="0.2">
      <c r="A3438" s="1179" t="s">
        <v>3992</v>
      </c>
      <c r="B3438" s="1149" t="s">
        <v>13078</v>
      </c>
      <c r="C3438" s="1149" t="s">
        <v>65</v>
      </c>
      <c r="D3438" s="1150" t="s">
        <v>11959</v>
      </c>
      <c r="E3438" s="1164">
        <v>4000</v>
      </c>
      <c r="F3438" s="1151">
        <v>45758148</v>
      </c>
      <c r="G3438" s="759" t="s">
        <v>11960</v>
      </c>
      <c r="H3438" s="1021" t="s">
        <v>11585</v>
      </c>
      <c r="I3438" s="1021" t="s">
        <v>11553</v>
      </c>
      <c r="J3438" s="1150" t="s">
        <v>11412</v>
      </c>
      <c r="K3438" s="1152">
        <v>1</v>
      </c>
      <c r="L3438" s="1151">
        <v>12</v>
      </c>
      <c r="M3438" s="1164">
        <v>48363.97</v>
      </c>
      <c r="N3438" s="1151">
        <v>0</v>
      </c>
      <c r="O3438" s="1152">
        <v>6</v>
      </c>
      <c r="P3438" s="1180">
        <v>23957.61</v>
      </c>
    </row>
    <row r="3439" spans="1:16" ht="22.5" x14ac:dyDescent="0.2">
      <c r="A3439" s="1179" t="s">
        <v>3992</v>
      </c>
      <c r="B3439" s="1149" t="s">
        <v>21386</v>
      </c>
      <c r="C3439" s="1149" t="s">
        <v>65</v>
      </c>
      <c r="D3439" s="1150" t="s">
        <v>11559</v>
      </c>
      <c r="E3439" s="1164">
        <v>4500</v>
      </c>
      <c r="F3439" s="1151">
        <v>44908809</v>
      </c>
      <c r="G3439" s="759" t="s">
        <v>11961</v>
      </c>
      <c r="H3439" s="1021" t="s">
        <v>11552</v>
      </c>
      <c r="I3439" s="1021" t="s">
        <v>11557</v>
      </c>
      <c r="J3439" s="1150" t="s">
        <v>11412</v>
      </c>
      <c r="K3439" s="1152">
        <v>1</v>
      </c>
      <c r="L3439" s="1151">
        <v>12</v>
      </c>
      <c r="M3439" s="1164">
        <v>54286.55</v>
      </c>
      <c r="N3439" s="1151" t="s">
        <v>1445</v>
      </c>
      <c r="O3439" s="1152" t="s">
        <v>1445</v>
      </c>
      <c r="P3439" s="1180" t="s">
        <v>11558</v>
      </c>
    </row>
    <row r="3440" spans="1:16" ht="22.5" x14ac:dyDescent="0.2">
      <c r="A3440" s="1179" t="s">
        <v>3992</v>
      </c>
      <c r="B3440" s="1149" t="s">
        <v>13078</v>
      </c>
      <c r="C3440" s="1149" t="s">
        <v>65</v>
      </c>
      <c r="D3440" s="1150" t="s">
        <v>11559</v>
      </c>
      <c r="E3440" s="1164">
        <v>3000</v>
      </c>
      <c r="F3440" s="1151">
        <v>72933243</v>
      </c>
      <c r="G3440" s="759" t="s">
        <v>11962</v>
      </c>
      <c r="H3440" s="1021" t="s">
        <v>11552</v>
      </c>
      <c r="I3440" s="1021" t="s">
        <v>11553</v>
      </c>
      <c r="J3440" s="1150" t="s">
        <v>11412</v>
      </c>
      <c r="K3440" s="1152">
        <v>2</v>
      </c>
      <c r="L3440" s="1151">
        <v>12</v>
      </c>
      <c r="M3440" s="1164">
        <v>36363.97</v>
      </c>
      <c r="N3440" s="1151">
        <v>0</v>
      </c>
      <c r="O3440" s="1152">
        <v>6</v>
      </c>
      <c r="P3440" s="1180">
        <v>17957.61</v>
      </c>
    </row>
    <row r="3441" spans="1:16" ht="22.5" x14ac:dyDescent="0.2">
      <c r="A3441" s="1179" t="s">
        <v>3992</v>
      </c>
      <c r="B3441" s="1149" t="s">
        <v>13078</v>
      </c>
      <c r="C3441" s="1149" t="s">
        <v>65</v>
      </c>
      <c r="D3441" s="1150" t="s">
        <v>11559</v>
      </c>
      <c r="E3441" s="1164">
        <v>5000</v>
      </c>
      <c r="F3441" s="1151">
        <v>70792711</v>
      </c>
      <c r="G3441" s="759" t="s">
        <v>11963</v>
      </c>
      <c r="H3441" s="1021" t="s">
        <v>11552</v>
      </c>
      <c r="I3441" s="1021" t="s">
        <v>11553</v>
      </c>
      <c r="J3441" s="1150" t="s">
        <v>11412</v>
      </c>
      <c r="K3441" s="1152">
        <v>1</v>
      </c>
      <c r="L3441" s="1151">
        <v>12</v>
      </c>
      <c r="M3441" s="1164">
        <v>60363.97</v>
      </c>
      <c r="N3441" s="1151">
        <v>0</v>
      </c>
      <c r="O3441" s="1152">
        <v>6</v>
      </c>
      <c r="P3441" s="1180">
        <v>29957.61</v>
      </c>
    </row>
    <row r="3442" spans="1:16" ht="22.5" x14ac:dyDescent="0.2">
      <c r="A3442" s="1179" t="s">
        <v>3992</v>
      </c>
      <c r="B3442" s="1149" t="s">
        <v>13078</v>
      </c>
      <c r="C3442" s="1149" t="s">
        <v>65</v>
      </c>
      <c r="D3442" s="1150" t="s">
        <v>11964</v>
      </c>
      <c r="E3442" s="1164">
        <v>7000</v>
      </c>
      <c r="F3442" s="1151">
        <v>42928423</v>
      </c>
      <c r="G3442" s="759" t="s">
        <v>11965</v>
      </c>
      <c r="H3442" s="1021" t="s">
        <v>11585</v>
      </c>
      <c r="I3442" s="1021" t="s">
        <v>11563</v>
      </c>
      <c r="J3442" s="1150" t="s">
        <v>11412</v>
      </c>
      <c r="K3442" s="1152">
        <v>1</v>
      </c>
      <c r="L3442" s="1151">
        <v>12</v>
      </c>
      <c r="M3442" s="1164">
        <v>84363.97</v>
      </c>
      <c r="N3442" s="1151">
        <v>0</v>
      </c>
      <c r="O3442" s="1152">
        <v>6</v>
      </c>
      <c r="P3442" s="1180">
        <v>41957.61</v>
      </c>
    </row>
    <row r="3443" spans="1:16" ht="22.5" x14ac:dyDescent="0.2">
      <c r="A3443" s="1179" t="s">
        <v>3992</v>
      </c>
      <c r="B3443" s="1149" t="s">
        <v>13078</v>
      </c>
      <c r="C3443" s="1149" t="s">
        <v>65</v>
      </c>
      <c r="D3443" s="1150" t="s">
        <v>11559</v>
      </c>
      <c r="E3443" s="1164">
        <v>4000</v>
      </c>
      <c r="F3443" s="1151">
        <v>70285089</v>
      </c>
      <c r="G3443" s="759" t="s">
        <v>11966</v>
      </c>
      <c r="H3443" s="1021" t="s">
        <v>11552</v>
      </c>
      <c r="I3443" s="1021" t="s">
        <v>11553</v>
      </c>
      <c r="J3443" s="1150" t="s">
        <v>11412</v>
      </c>
      <c r="K3443" s="1152">
        <v>1</v>
      </c>
      <c r="L3443" s="1151">
        <v>12</v>
      </c>
      <c r="M3443" s="1164">
        <v>41415.1</v>
      </c>
      <c r="N3443" s="1151">
        <v>0</v>
      </c>
      <c r="O3443" s="1152">
        <v>6</v>
      </c>
      <c r="P3443" s="1180">
        <v>25624.27</v>
      </c>
    </row>
    <row r="3444" spans="1:16" ht="22.5" x14ac:dyDescent="0.2">
      <c r="A3444" s="1179" t="s">
        <v>3992</v>
      </c>
      <c r="B3444" s="1149" t="s">
        <v>13078</v>
      </c>
      <c r="C3444" s="1149" t="s">
        <v>65</v>
      </c>
      <c r="D3444" s="1150" t="s">
        <v>11559</v>
      </c>
      <c r="E3444" s="1164">
        <v>3700</v>
      </c>
      <c r="F3444" s="1151">
        <v>47156931</v>
      </c>
      <c r="G3444" s="759" t="s">
        <v>11967</v>
      </c>
      <c r="H3444" s="1021" t="s">
        <v>11552</v>
      </c>
      <c r="I3444" s="1021" t="s">
        <v>11557</v>
      </c>
      <c r="J3444" s="1150" t="s">
        <v>11412</v>
      </c>
      <c r="K3444" s="1152">
        <v>2</v>
      </c>
      <c r="L3444" s="1151">
        <v>12</v>
      </c>
      <c r="M3444" s="1164">
        <v>44763.97</v>
      </c>
      <c r="N3444" s="1151" t="s">
        <v>1445</v>
      </c>
      <c r="O3444" s="1152">
        <v>1</v>
      </c>
      <c r="P3444" s="1180">
        <v>3917.8</v>
      </c>
    </row>
    <row r="3445" spans="1:16" ht="22.5" x14ac:dyDescent="0.2">
      <c r="A3445" s="1179" t="s">
        <v>3992</v>
      </c>
      <c r="B3445" s="1149" t="s">
        <v>13078</v>
      </c>
      <c r="C3445" s="1149" t="s">
        <v>65</v>
      </c>
      <c r="D3445" s="1150" t="s">
        <v>11968</v>
      </c>
      <c r="E3445" s="1164">
        <v>8000</v>
      </c>
      <c r="F3445" s="1151">
        <v>6807358</v>
      </c>
      <c r="G3445" s="759" t="s">
        <v>11969</v>
      </c>
      <c r="H3445" s="1021" t="s">
        <v>11589</v>
      </c>
      <c r="I3445" s="1021" t="s">
        <v>11553</v>
      </c>
      <c r="J3445" s="1150" t="s">
        <v>11412</v>
      </c>
      <c r="K3445" s="1152">
        <v>2</v>
      </c>
      <c r="L3445" s="1151">
        <v>12</v>
      </c>
      <c r="M3445" s="1164">
        <v>96363.97</v>
      </c>
      <c r="N3445" s="1151">
        <v>0</v>
      </c>
      <c r="O3445" s="1152">
        <v>6</v>
      </c>
      <c r="P3445" s="1180">
        <v>47957.61</v>
      </c>
    </row>
    <row r="3446" spans="1:16" ht="22.5" x14ac:dyDescent="0.2">
      <c r="A3446" s="1179" t="s">
        <v>3992</v>
      </c>
      <c r="B3446" s="1149" t="s">
        <v>13078</v>
      </c>
      <c r="C3446" s="1149" t="s">
        <v>65</v>
      </c>
      <c r="D3446" s="1150" t="s">
        <v>11924</v>
      </c>
      <c r="E3446" s="1164">
        <v>3500</v>
      </c>
      <c r="F3446" s="1151">
        <v>47626192</v>
      </c>
      <c r="G3446" s="759" t="s">
        <v>11970</v>
      </c>
      <c r="H3446" s="1021" t="s">
        <v>11589</v>
      </c>
      <c r="I3446" s="1021" t="s">
        <v>11557</v>
      </c>
      <c r="J3446" s="1150" t="s">
        <v>11412</v>
      </c>
      <c r="K3446" s="1152">
        <v>1</v>
      </c>
      <c r="L3446" s="1151">
        <v>12</v>
      </c>
      <c r="M3446" s="1164">
        <v>31210.57</v>
      </c>
      <c r="N3446" s="1151" t="s">
        <v>1445</v>
      </c>
      <c r="O3446" s="1152" t="s">
        <v>1445</v>
      </c>
      <c r="P3446" s="1180" t="s">
        <v>11558</v>
      </c>
    </row>
    <row r="3447" spans="1:16" ht="22.5" x14ac:dyDescent="0.2">
      <c r="A3447" s="1179" t="s">
        <v>3992</v>
      </c>
      <c r="B3447" s="1149" t="s">
        <v>13078</v>
      </c>
      <c r="C3447" s="1149" t="s">
        <v>65</v>
      </c>
      <c r="D3447" s="1150" t="s">
        <v>11621</v>
      </c>
      <c r="E3447" s="1164">
        <v>7000</v>
      </c>
      <c r="F3447" s="1151">
        <v>40566585</v>
      </c>
      <c r="G3447" s="759" t="s">
        <v>11971</v>
      </c>
      <c r="H3447" s="1021" t="s">
        <v>11972</v>
      </c>
      <c r="I3447" s="1021" t="s">
        <v>11553</v>
      </c>
      <c r="J3447" s="1150" t="s">
        <v>11412</v>
      </c>
      <c r="K3447" s="1152" t="s">
        <v>1445</v>
      </c>
      <c r="L3447" s="1151" t="s">
        <v>1445</v>
      </c>
      <c r="M3447" s="1164" t="s">
        <v>1445</v>
      </c>
      <c r="N3447" s="1151">
        <v>0</v>
      </c>
      <c r="O3447" s="1152">
        <v>6</v>
      </c>
      <c r="P3447" s="1180">
        <v>7891</v>
      </c>
    </row>
    <row r="3448" spans="1:16" ht="22.5" x14ac:dyDescent="0.2">
      <c r="A3448" s="1179" t="s">
        <v>3992</v>
      </c>
      <c r="B3448" s="1149" t="s">
        <v>13078</v>
      </c>
      <c r="C3448" s="1149" t="s">
        <v>65</v>
      </c>
      <c r="D3448" s="1150" t="s">
        <v>11973</v>
      </c>
      <c r="E3448" s="1164">
        <v>3500</v>
      </c>
      <c r="F3448" s="1151">
        <v>73198344</v>
      </c>
      <c r="G3448" s="759" t="s">
        <v>11974</v>
      </c>
      <c r="H3448" s="1021" t="s">
        <v>11975</v>
      </c>
      <c r="I3448" s="1021" t="s">
        <v>11553</v>
      </c>
      <c r="J3448" s="1150" t="s">
        <v>11412</v>
      </c>
      <c r="K3448" s="1152" t="s">
        <v>1445</v>
      </c>
      <c r="L3448" s="1151" t="s">
        <v>1445</v>
      </c>
      <c r="M3448" s="1164" t="s">
        <v>1445</v>
      </c>
      <c r="N3448" s="1151">
        <v>0</v>
      </c>
      <c r="O3448" s="1152">
        <v>6</v>
      </c>
      <c r="P3448" s="1180">
        <v>5558</v>
      </c>
    </row>
    <row r="3449" spans="1:16" ht="22.5" x14ac:dyDescent="0.2">
      <c r="A3449" s="1179" t="s">
        <v>3992</v>
      </c>
      <c r="B3449" s="1149" t="s">
        <v>13078</v>
      </c>
      <c r="C3449" s="1149" t="s">
        <v>65</v>
      </c>
      <c r="D3449" s="1150" t="s">
        <v>11617</v>
      </c>
      <c r="E3449" s="1164">
        <v>4000</v>
      </c>
      <c r="F3449" s="1151">
        <v>72257812</v>
      </c>
      <c r="G3449" s="759" t="s">
        <v>11976</v>
      </c>
      <c r="H3449" s="1021" t="s">
        <v>11975</v>
      </c>
      <c r="I3449" s="1021" t="s">
        <v>11557</v>
      </c>
      <c r="J3449" s="1150" t="s">
        <v>11412</v>
      </c>
      <c r="K3449" s="1152" t="s">
        <v>1445</v>
      </c>
      <c r="L3449" s="1151" t="s">
        <v>1445</v>
      </c>
      <c r="M3449" s="1164" t="s">
        <v>1445</v>
      </c>
      <c r="N3449" s="1151" t="s">
        <v>1445</v>
      </c>
      <c r="O3449" s="1152">
        <v>1</v>
      </c>
      <c r="P3449" s="1180">
        <v>3684</v>
      </c>
    </row>
    <row r="3450" spans="1:16" ht="22.5" x14ac:dyDescent="0.2">
      <c r="A3450" s="1179" t="s">
        <v>3992</v>
      </c>
      <c r="B3450" s="1149" t="s">
        <v>13078</v>
      </c>
      <c r="C3450" s="1149" t="s">
        <v>65</v>
      </c>
      <c r="D3450" s="1150" t="s">
        <v>11977</v>
      </c>
      <c r="E3450" s="1164">
        <v>4000</v>
      </c>
      <c r="F3450" s="1151">
        <v>44805184</v>
      </c>
      <c r="G3450" s="759" t="s">
        <v>11978</v>
      </c>
      <c r="H3450" s="1021" t="s">
        <v>11979</v>
      </c>
      <c r="I3450" s="1021" t="s">
        <v>11563</v>
      </c>
      <c r="J3450" s="1150" t="s">
        <v>11412</v>
      </c>
      <c r="K3450" s="1152" t="s">
        <v>1445</v>
      </c>
      <c r="L3450" s="1151" t="s">
        <v>1445</v>
      </c>
      <c r="M3450" s="1164" t="s">
        <v>1445</v>
      </c>
      <c r="N3450" s="1151">
        <v>0</v>
      </c>
      <c r="O3450" s="1152">
        <v>6</v>
      </c>
      <c r="P3450" s="1180">
        <v>19824</v>
      </c>
    </row>
    <row r="3451" spans="1:16" ht="22.5" x14ac:dyDescent="0.2">
      <c r="A3451" s="1179" t="s">
        <v>3992</v>
      </c>
      <c r="B3451" s="1149" t="s">
        <v>13078</v>
      </c>
      <c r="C3451" s="1149" t="s">
        <v>65</v>
      </c>
      <c r="D3451" s="1150" t="s">
        <v>11645</v>
      </c>
      <c r="E3451" s="1164">
        <v>3500</v>
      </c>
      <c r="F3451" s="1151">
        <v>76597268</v>
      </c>
      <c r="G3451" s="759" t="s">
        <v>11980</v>
      </c>
      <c r="H3451" s="1021" t="s">
        <v>11975</v>
      </c>
      <c r="I3451" s="1021" t="s">
        <v>11553</v>
      </c>
      <c r="J3451" s="1150" t="s">
        <v>11412</v>
      </c>
      <c r="K3451" s="1152" t="s">
        <v>1445</v>
      </c>
      <c r="L3451" s="1151" t="s">
        <v>1445</v>
      </c>
      <c r="M3451" s="1164" t="s">
        <v>1445</v>
      </c>
      <c r="N3451" s="1151">
        <v>0</v>
      </c>
      <c r="O3451" s="1152">
        <v>6</v>
      </c>
      <c r="P3451" s="1180">
        <v>20608</v>
      </c>
    </row>
    <row r="3452" spans="1:16" ht="22.5" x14ac:dyDescent="0.2">
      <c r="A3452" s="1179" t="s">
        <v>3992</v>
      </c>
      <c r="B3452" s="1149" t="s">
        <v>13078</v>
      </c>
      <c r="C3452" s="1149" t="s">
        <v>65</v>
      </c>
      <c r="D3452" s="1150" t="s">
        <v>11559</v>
      </c>
      <c r="E3452" s="1164">
        <v>3000</v>
      </c>
      <c r="F3452" s="1151">
        <v>48060133</v>
      </c>
      <c r="G3452" s="759" t="s">
        <v>11981</v>
      </c>
      <c r="H3452" s="1021" t="s">
        <v>11975</v>
      </c>
      <c r="I3452" s="1021" t="s">
        <v>11553</v>
      </c>
      <c r="J3452" s="1150" t="s">
        <v>11412</v>
      </c>
      <c r="K3452" s="1152" t="s">
        <v>1445</v>
      </c>
      <c r="L3452" s="1151" t="s">
        <v>1445</v>
      </c>
      <c r="M3452" s="1164" t="s">
        <v>1445</v>
      </c>
      <c r="N3452" s="1151">
        <v>0</v>
      </c>
      <c r="O3452" s="1152">
        <v>6</v>
      </c>
      <c r="P3452" s="1180">
        <v>5058</v>
      </c>
    </row>
    <row r="3453" spans="1:16" ht="22.5" x14ac:dyDescent="0.2">
      <c r="A3453" s="1179" t="s">
        <v>3992</v>
      </c>
      <c r="B3453" s="1149" t="s">
        <v>13078</v>
      </c>
      <c r="C3453" s="1149" t="s">
        <v>65</v>
      </c>
      <c r="D3453" s="1150" t="s">
        <v>11982</v>
      </c>
      <c r="E3453" s="1164">
        <v>10000</v>
      </c>
      <c r="F3453" s="1151">
        <v>9834219</v>
      </c>
      <c r="G3453" s="759" t="s">
        <v>11983</v>
      </c>
      <c r="H3453" s="1021" t="s">
        <v>11975</v>
      </c>
      <c r="I3453" s="1021" t="s">
        <v>11553</v>
      </c>
      <c r="J3453" s="1150" t="s">
        <v>11412</v>
      </c>
      <c r="K3453" s="1152" t="s">
        <v>1445</v>
      </c>
      <c r="L3453" s="1151" t="s">
        <v>1445</v>
      </c>
      <c r="M3453" s="1164" t="s">
        <v>1445</v>
      </c>
      <c r="N3453" s="1151">
        <v>0</v>
      </c>
      <c r="O3453" s="1152">
        <v>6</v>
      </c>
      <c r="P3453" s="1180">
        <v>47958</v>
      </c>
    </row>
    <row r="3454" spans="1:16" ht="22.5" x14ac:dyDescent="0.2">
      <c r="A3454" s="1179" t="s">
        <v>3992</v>
      </c>
      <c r="B3454" s="1149" t="s">
        <v>13078</v>
      </c>
      <c r="C3454" s="1149" t="s">
        <v>65</v>
      </c>
      <c r="D3454" s="1150" t="s">
        <v>11659</v>
      </c>
      <c r="E3454" s="1164">
        <v>3000</v>
      </c>
      <c r="F3454" s="1151">
        <v>72203934</v>
      </c>
      <c r="G3454" s="759" t="s">
        <v>11984</v>
      </c>
      <c r="H3454" s="1021" t="s">
        <v>11975</v>
      </c>
      <c r="I3454" s="1021" t="s">
        <v>11553</v>
      </c>
      <c r="J3454" s="1150" t="s">
        <v>11412</v>
      </c>
      <c r="K3454" s="1152" t="s">
        <v>1445</v>
      </c>
      <c r="L3454" s="1151" t="s">
        <v>1445</v>
      </c>
      <c r="M3454" s="1164" t="s">
        <v>1445</v>
      </c>
      <c r="N3454" s="1151">
        <v>0</v>
      </c>
      <c r="O3454" s="1152">
        <v>6</v>
      </c>
      <c r="P3454" s="1180">
        <v>11058</v>
      </c>
    </row>
    <row r="3455" spans="1:16" ht="22.5" x14ac:dyDescent="0.2">
      <c r="A3455" s="1179" t="s">
        <v>3992</v>
      </c>
      <c r="B3455" s="1149" t="s">
        <v>13078</v>
      </c>
      <c r="C3455" s="1149" t="s">
        <v>65</v>
      </c>
      <c r="D3455" s="1150" t="s">
        <v>11645</v>
      </c>
      <c r="E3455" s="1164">
        <v>3500</v>
      </c>
      <c r="F3455" s="1151">
        <v>48748988</v>
      </c>
      <c r="G3455" s="759" t="s">
        <v>11985</v>
      </c>
      <c r="H3455" s="1021" t="s">
        <v>11975</v>
      </c>
      <c r="I3455" s="1021" t="s">
        <v>11563</v>
      </c>
      <c r="J3455" s="1150" t="s">
        <v>11412</v>
      </c>
      <c r="K3455" s="1152" t="s">
        <v>1445</v>
      </c>
      <c r="L3455" s="1151" t="s">
        <v>1445</v>
      </c>
      <c r="M3455" s="1164" t="s">
        <v>1445</v>
      </c>
      <c r="N3455" s="1151">
        <v>0</v>
      </c>
      <c r="O3455" s="1152">
        <v>6</v>
      </c>
      <c r="P3455" s="1180">
        <v>5558</v>
      </c>
    </row>
    <row r="3456" spans="1:16" ht="22.5" x14ac:dyDescent="0.2">
      <c r="A3456" s="1179" t="s">
        <v>3992</v>
      </c>
      <c r="B3456" s="1149" t="s">
        <v>13078</v>
      </c>
      <c r="C3456" s="1149" t="s">
        <v>65</v>
      </c>
      <c r="D3456" s="1150" t="s">
        <v>11986</v>
      </c>
      <c r="E3456" s="1164">
        <v>9000</v>
      </c>
      <c r="F3456" s="1151">
        <v>6802795</v>
      </c>
      <c r="G3456" s="759" t="s">
        <v>11987</v>
      </c>
      <c r="H3456" s="1021" t="s">
        <v>11988</v>
      </c>
      <c r="I3456" s="1021" t="s">
        <v>11563</v>
      </c>
      <c r="J3456" s="1150" t="s">
        <v>11412</v>
      </c>
      <c r="K3456" s="1152" t="s">
        <v>1445</v>
      </c>
      <c r="L3456" s="1151" t="s">
        <v>1445</v>
      </c>
      <c r="M3456" s="1164" t="s">
        <v>1445</v>
      </c>
      <c r="N3456" s="1151">
        <v>0</v>
      </c>
      <c r="O3456" s="1152">
        <v>6</v>
      </c>
      <c r="P3456" s="1180">
        <v>12858</v>
      </c>
    </row>
    <row r="3457" spans="1:16" ht="22.5" x14ac:dyDescent="0.2">
      <c r="A3457" s="1179" t="s">
        <v>3992</v>
      </c>
      <c r="B3457" s="1149" t="s">
        <v>13078</v>
      </c>
      <c r="C3457" s="1149" t="s">
        <v>65</v>
      </c>
      <c r="D3457" s="1150" t="s">
        <v>11989</v>
      </c>
      <c r="E3457" s="1164">
        <v>9000</v>
      </c>
      <c r="F3457" s="1151">
        <v>10557998</v>
      </c>
      <c r="G3457" s="759" t="s">
        <v>11990</v>
      </c>
      <c r="H3457" s="1021" t="s">
        <v>11991</v>
      </c>
      <c r="I3457" s="1021" t="s">
        <v>11644</v>
      </c>
      <c r="J3457" s="1150" t="s">
        <v>11412</v>
      </c>
      <c r="K3457" s="1152" t="s">
        <v>1445</v>
      </c>
      <c r="L3457" s="1151" t="s">
        <v>1445</v>
      </c>
      <c r="M3457" s="1164" t="s">
        <v>1445</v>
      </c>
      <c r="N3457" s="1151">
        <v>0</v>
      </c>
      <c r="O3457" s="1152">
        <v>6</v>
      </c>
      <c r="P3457" s="1180">
        <v>32958</v>
      </c>
    </row>
    <row r="3458" spans="1:16" ht="22.5" x14ac:dyDescent="0.2">
      <c r="A3458" s="1179" t="s">
        <v>3992</v>
      </c>
      <c r="B3458" s="1149" t="s">
        <v>13078</v>
      </c>
      <c r="C3458" s="1149" t="s">
        <v>65</v>
      </c>
      <c r="D3458" s="1150" t="s">
        <v>11617</v>
      </c>
      <c r="E3458" s="1164">
        <v>3500</v>
      </c>
      <c r="F3458" s="1151">
        <v>46853434</v>
      </c>
      <c r="G3458" s="759" t="s">
        <v>11992</v>
      </c>
      <c r="H3458" s="1021" t="s">
        <v>11975</v>
      </c>
      <c r="I3458" s="1021" t="s">
        <v>11553</v>
      </c>
      <c r="J3458" s="1150" t="s">
        <v>11412</v>
      </c>
      <c r="K3458" s="1152" t="s">
        <v>1445</v>
      </c>
      <c r="L3458" s="1151" t="s">
        <v>1445</v>
      </c>
      <c r="M3458" s="1164" t="s">
        <v>1445</v>
      </c>
      <c r="N3458" s="1151">
        <v>0</v>
      </c>
      <c r="O3458" s="1152">
        <v>6</v>
      </c>
      <c r="P3458" s="1180">
        <v>4974</v>
      </c>
    </row>
    <row r="3459" spans="1:16" ht="22.5" x14ac:dyDescent="0.2">
      <c r="A3459" s="1179" t="s">
        <v>3992</v>
      </c>
      <c r="B3459" s="1149" t="s">
        <v>13078</v>
      </c>
      <c r="C3459" s="1149" t="s">
        <v>65</v>
      </c>
      <c r="D3459" s="1150" t="s">
        <v>11993</v>
      </c>
      <c r="E3459" s="1164">
        <v>3500</v>
      </c>
      <c r="F3459" s="1151">
        <v>72022879</v>
      </c>
      <c r="G3459" s="759" t="s">
        <v>11994</v>
      </c>
      <c r="H3459" s="1021" t="s">
        <v>11975</v>
      </c>
      <c r="I3459" s="1021" t="s">
        <v>11557</v>
      </c>
      <c r="J3459" s="1150" t="s">
        <v>11412</v>
      </c>
      <c r="K3459" s="1152" t="s">
        <v>1445</v>
      </c>
      <c r="L3459" s="1151" t="s">
        <v>1445</v>
      </c>
      <c r="M3459" s="1164" t="s">
        <v>1445</v>
      </c>
      <c r="N3459" s="1151" t="s">
        <v>1445</v>
      </c>
      <c r="O3459" s="1152">
        <v>4</v>
      </c>
      <c r="P3459" s="1180">
        <v>9089</v>
      </c>
    </row>
    <row r="3460" spans="1:16" ht="22.5" x14ac:dyDescent="0.2">
      <c r="A3460" s="1179" t="s">
        <v>3992</v>
      </c>
      <c r="B3460" s="1149" t="s">
        <v>21386</v>
      </c>
      <c r="C3460" s="1149" t="s">
        <v>65</v>
      </c>
      <c r="D3460" s="1150" t="s">
        <v>11645</v>
      </c>
      <c r="E3460" s="1164">
        <v>4000</v>
      </c>
      <c r="F3460" s="1151">
        <v>43668692</v>
      </c>
      <c r="G3460" s="759" t="s">
        <v>11995</v>
      </c>
      <c r="H3460" s="1021" t="s">
        <v>11975</v>
      </c>
      <c r="I3460" s="1021" t="s">
        <v>11563</v>
      </c>
      <c r="J3460" s="1150" t="s">
        <v>11412</v>
      </c>
      <c r="K3460" s="1152" t="s">
        <v>1445</v>
      </c>
      <c r="L3460" s="1151" t="s">
        <v>1445</v>
      </c>
      <c r="M3460" s="1164" t="s">
        <v>1445</v>
      </c>
      <c r="N3460" s="1151">
        <v>0</v>
      </c>
      <c r="O3460" s="1152">
        <v>6</v>
      </c>
      <c r="P3460" s="1180">
        <v>17745</v>
      </c>
    </row>
    <row r="3461" spans="1:16" ht="22.5" x14ac:dyDescent="0.2">
      <c r="A3461" s="1179" t="s">
        <v>3992</v>
      </c>
      <c r="B3461" s="1149" t="s">
        <v>13078</v>
      </c>
      <c r="C3461" s="1149" t="s">
        <v>65</v>
      </c>
      <c r="D3461" s="1150" t="s">
        <v>11996</v>
      </c>
      <c r="E3461" s="1164">
        <v>5000</v>
      </c>
      <c r="F3461" s="1151">
        <v>8959672</v>
      </c>
      <c r="G3461" s="759" t="s">
        <v>11997</v>
      </c>
      <c r="H3461" s="1021" t="s">
        <v>11998</v>
      </c>
      <c r="I3461" s="1021" t="s">
        <v>11553</v>
      </c>
      <c r="J3461" s="1150" t="s">
        <v>11412</v>
      </c>
      <c r="K3461" s="1152" t="s">
        <v>1445</v>
      </c>
      <c r="L3461" s="1151" t="s">
        <v>1445</v>
      </c>
      <c r="M3461" s="1164" t="s">
        <v>1445</v>
      </c>
      <c r="N3461" s="1151">
        <v>0</v>
      </c>
      <c r="O3461" s="1152">
        <v>6</v>
      </c>
      <c r="P3461" s="1180">
        <v>7124</v>
      </c>
    </row>
    <row r="3462" spans="1:16" ht="22.5" x14ac:dyDescent="0.2">
      <c r="A3462" s="1179" t="s">
        <v>3992</v>
      </c>
      <c r="B3462" s="1149" t="s">
        <v>13078</v>
      </c>
      <c r="C3462" s="1149" t="s">
        <v>65</v>
      </c>
      <c r="D3462" s="1150" t="s">
        <v>11559</v>
      </c>
      <c r="E3462" s="1164">
        <v>3000</v>
      </c>
      <c r="F3462" s="1151">
        <v>46072666</v>
      </c>
      <c r="G3462" s="759" t="s">
        <v>11999</v>
      </c>
      <c r="H3462" s="1021" t="s">
        <v>11975</v>
      </c>
      <c r="I3462" s="1021" t="s">
        <v>11553</v>
      </c>
      <c r="J3462" s="1150" t="s">
        <v>11412</v>
      </c>
      <c r="K3462" s="1152" t="s">
        <v>1445</v>
      </c>
      <c r="L3462" s="1151" t="s">
        <v>1445</v>
      </c>
      <c r="M3462" s="1164" t="s">
        <v>1445</v>
      </c>
      <c r="N3462" s="1151">
        <v>0</v>
      </c>
      <c r="O3462" s="1152">
        <v>6</v>
      </c>
      <c r="P3462" s="1180">
        <v>4258</v>
      </c>
    </row>
    <row r="3463" spans="1:16" ht="22.5" x14ac:dyDescent="0.2">
      <c r="A3463" s="1179" t="s">
        <v>3992</v>
      </c>
      <c r="B3463" s="1149" t="s">
        <v>13078</v>
      </c>
      <c r="C3463" s="1149" t="s">
        <v>65</v>
      </c>
      <c r="D3463" s="1150" t="s">
        <v>11924</v>
      </c>
      <c r="E3463" s="1164">
        <v>4500</v>
      </c>
      <c r="F3463" s="1151">
        <v>46757308</v>
      </c>
      <c r="G3463" s="759" t="s">
        <v>12000</v>
      </c>
      <c r="H3463" s="1021" t="s">
        <v>12001</v>
      </c>
      <c r="I3463" s="1021" t="s">
        <v>11553</v>
      </c>
      <c r="J3463" s="1150" t="s">
        <v>11412</v>
      </c>
      <c r="K3463" s="1152" t="s">
        <v>1445</v>
      </c>
      <c r="L3463" s="1151" t="s">
        <v>1445</v>
      </c>
      <c r="M3463" s="1164" t="s">
        <v>1445</v>
      </c>
      <c r="N3463" s="1151">
        <v>0</v>
      </c>
      <c r="O3463" s="1152">
        <v>6</v>
      </c>
      <c r="P3463" s="1180">
        <v>7158</v>
      </c>
    </row>
    <row r="3464" spans="1:16" ht="22.5" x14ac:dyDescent="0.2">
      <c r="A3464" s="1179" t="s">
        <v>3992</v>
      </c>
      <c r="B3464" s="1149" t="s">
        <v>13078</v>
      </c>
      <c r="C3464" s="1149" t="s">
        <v>65</v>
      </c>
      <c r="D3464" s="1150" t="s">
        <v>12002</v>
      </c>
      <c r="E3464" s="1164">
        <v>3500</v>
      </c>
      <c r="F3464" s="1151">
        <v>47357932</v>
      </c>
      <c r="G3464" s="759" t="s">
        <v>12003</v>
      </c>
      <c r="H3464" s="1021" t="s">
        <v>11998</v>
      </c>
      <c r="I3464" s="1021" t="s">
        <v>11563</v>
      </c>
      <c r="J3464" s="1150" t="s">
        <v>11412</v>
      </c>
      <c r="K3464" s="1152" t="s">
        <v>1445</v>
      </c>
      <c r="L3464" s="1151" t="s">
        <v>1445</v>
      </c>
      <c r="M3464" s="1164" t="s">
        <v>1445</v>
      </c>
      <c r="N3464" s="1151">
        <v>0</v>
      </c>
      <c r="O3464" s="1152">
        <v>6</v>
      </c>
      <c r="P3464" s="1180">
        <v>16458</v>
      </c>
    </row>
    <row r="3465" spans="1:16" ht="22.5" x14ac:dyDescent="0.2">
      <c r="A3465" s="1179" t="s">
        <v>3992</v>
      </c>
      <c r="B3465" s="1149" t="s">
        <v>13078</v>
      </c>
      <c r="C3465" s="1149" t="s">
        <v>65</v>
      </c>
      <c r="D3465" s="1150" t="s">
        <v>12004</v>
      </c>
      <c r="E3465" s="1164">
        <v>8000</v>
      </c>
      <c r="F3465" s="1151">
        <v>41398355</v>
      </c>
      <c r="G3465" s="759" t="s">
        <v>12005</v>
      </c>
      <c r="H3465" s="1021" t="s">
        <v>11979</v>
      </c>
      <c r="I3465" s="1021" t="s">
        <v>11563</v>
      </c>
      <c r="J3465" s="1150" t="s">
        <v>11412</v>
      </c>
      <c r="K3465" s="1152" t="s">
        <v>1445</v>
      </c>
      <c r="L3465" s="1151" t="s">
        <v>1445</v>
      </c>
      <c r="M3465" s="1164" t="s">
        <v>1445</v>
      </c>
      <c r="N3465" s="1151">
        <v>0</v>
      </c>
      <c r="O3465" s="1152">
        <v>6</v>
      </c>
      <c r="P3465" s="1180">
        <v>37323</v>
      </c>
    </row>
    <row r="3466" spans="1:16" ht="22.5" x14ac:dyDescent="0.2">
      <c r="A3466" s="1179" t="s">
        <v>3992</v>
      </c>
      <c r="B3466" s="1149" t="s">
        <v>21386</v>
      </c>
      <c r="C3466" s="1149" t="s">
        <v>65</v>
      </c>
      <c r="D3466" s="1150" t="s">
        <v>11564</v>
      </c>
      <c r="E3466" s="1164">
        <v>8000</v>
      </c>
      <c r="F3466" s="1151">
        <v>10213330</v>
      </c>
      <c r="G3466" s="759" t="s">
        <v>12006</v>
      </c>
      <c r="H3466" s="1021" t="s">
        <v>11998</v>
      </c>
      <c r="I3466" s="1021" t="s">
        <v>11553</v>
      </c>
      <c r="J3466" s="1150" t="s">
        <v>11412</v>
      </c>
      <c r="K3466" s="1152" t="s">
        <v>1445</v>
      </c>
      <c r="L3466" s="1151" t="s">
        <v>1445</v>
      </c>
      <c r="M3466" s="1164" t="s">
        <v>1445</v>
      </c>
      <c r="N3466" s="1151">
        <v>0</v>
      </c>
      <c r="O3466" s="1152">
        <v>6</v>
      </c>
      <c r="P3466" s="1180">
        <v>15345</v>
      </c>
    </row>
    <row r="3467" spans="1:16" ht="22.5" x14ac:dyDescent="0.2">
      <c r="A3467" s="1179" t="s">
        <v>3992</v>
      </c>
      <c r="B3467" s="1149" t="s">
        <v>21386</v>
      </c>
      <c r="C3467" s="1149" t="s">
        <v>65</v>
      </c>
      <c r="D3467" s="1150" t="s">
        <v>12007</v>
      </c>
      <c r="E3467" s="1164">
        <v>3500</v>
      </c>
      <c r="F3467" s="1151">
        <v>43023218</v>
      </c>
      <c r="G3467" s="759" t="s">
        <v>12008</v>
      </c>
      <c r="H3467" s="1021" t="s">
        <v>12009</v>
      </c>
      <c r="I3467" s="1021" t="s">
        <v>11614</v>
      </c>
      <c r="J3467" s="1150" t="s">
        <v>11412</v>
      </c>
      <c r="K3467" s="1152" t="s">
        <v>1445</v>
      </c>
      <c r="L3467" s="1151" t="s">
        <v>1445</v>
      </c>
      <c r="M3467" s="1164" t="s">
        <v>1445</v>
      </c>
      <c r="N3467" s="1151">
        <v>0</v>
      </c>
      <c r="O3467" s="1152">
        <v>6</v>
      </c>
      <c r="P3467" s="1180">
        <v>6762</v>
      </c>
    </row>
    <row r="3468" spans="1:16" ht="22.5" x14ac:dyDescent="0.2">
      <c r="A3468" s="1179" t="s">
        <v>3992</v>
      </c>
      <c r="B3468" s="1149" t="s">
        <v>13078</v>
      </c>
      <c r="C3468" s="1149" t="s">
        <v>65</v>
      </c>
      <c r="D3468" s="1150" t="s">
        <v>11617</v>
      </c>
      <c r="E3468" s="1164">
        <v>3500</v>
      </c>
      <c r="F3468" s="1151">
        <v>43489322</v>
      </c>
      <c r="G3468" s="759" t="s">
        <v>12010</v>
      </c>
      <c r="H3468" s="1021" t="s">
        <v>11975</v>
      </c>
      <c r="I3468" s="1021" t="s">
        <v>11553</v>
      </c>
      <c r="J3468" s="1150" t="s">
        <v>11412</v>
      </c>
      <c r="K3468" s="1152" t="s">
        <v>1445</v>
      </c>
      <c r="L3468" s="1151" t="s">
        <v>1445</v>
      </c>
      <c r="M3468" s="1164" t="s">
        <v>1445</v>
      </c>
      <c r="N3468" s="1151">
        <v>0</v>
      </c>
      <c r="O3468" s="1152">
        <v>6</v>
      </c>
      <c r="P3468" s="1180">
        <v>4974</v>
      </c>
    </row>
    <row r="3469" spans="1:16" ht="22.5" x14ac:dyDescent="0.2">
      <c r="A3469" s="1179" t="s">
        <v>3992</v>
      </c>
      <c r="B3469" s="1149" t="s">
        <v>13078</v>
      </c>
      <c r="C3469" s="1149" t="s">
        <v>65</v>
      </c>
      <c r="D3469" s="1150" t="s">
        <v>12011</v>
      </c>
      <c r="E3469" s="1164">
        <v>4000</v>
      </c>
      <c r="F3469" s="1151">
        <v>43602222</v>
      </c>
      <c r="G3469" s="759" t="s">
        <v>12012</v>
      </c>
      <c r="H3469" s="1021" t="s">
        <v>11975</v>
      </c>
      <c r="I3469" s="1021" t="s">
        <v>11553</v>
      </c>
      <c r="J3469" s="1150" t="s">
        <v>11412</v>
      </c>
      <c r="K3469" s="1152" t="s">
        <v>1445</v>
      </c>
      <c r="L3469" s="1151" t="s">
        <v>1445</v>
      </c>
      <c r="M3469" s="1164" t="s">
        <v>1445</v>
      </c>
      <c r="N3469" s="1151">
        <v>0</v>
      </c>
      <c r="O3469" s="1152">
        <v>6</v>
      </c>
      <c r="P3469" s="1180">
        <v>6758</v>
      </c>
    </row>
    <row r="3470" spans="1:16" ht="22.5" x14ac:dyDescent="0.2">
      <c r="A3470" s="1179" t="s">
        <v>3992</v>
      </c>
      <c r="B3470" s="1149" t="s">
        <v>13078</v>
      </c>
      <c r="C3470" s="1149" t="s">
        <v>65</v>
      </c>
      <c r="D3470" s="1150" t="s">
        <v>11559</v>
      </c>
      <c r="E3470" s="1164">
        <v>3000</v>
      </c>
      <c r="F3470" s="1151">
        <v>70021772</v>
      </c>
      <c r="G3470" s="759" t="s">
        <v>12013</v>
      </c>
      <c r="H3470" s="1021" t="s">
        <v>11975</v>
      </c>
      <c r="I3470" s="1021" t="s">
        <v>11557</v>
      </c>
      <c r="J3470" s="1150" t="s">
        <v>11412</v>
      </c>
      <c r="K3470" s="1152" t="s">
        <v>1445</v>
      </c>
      <c r="L3470" s="1151" t="s">
        <v>1445</v>
      </c>
      <c r="M3470" s="1164" t="s">
        <v>1445</v>
      </c>
      <c r="N3470" s="1151" t="s">
        <v>1445</v>
      </c>
      <c r="O3470" s="1152">
        <v>4</v>
      </c>
      <c r="P3470" s="1180">
        <v>8522</v>
      </c>
    </row>
    <row r="3471" spans="1:16" ht="22.5" x14ac:dyDescent="0.2">
      <c r="A3471" s="1179" t="s">
        <v>3992</v>
      </c>
      <c r="B3471" s="1149" t="s">
        <v>21386</v>
      </c>
      <c r="C3471" s="1149" t="s">
        <v>65</v>
      </c>
      <c r="D3471" s="1150" t="s">
        <v>12014</v>
      </c>
      <c r="E3471" s="1164">
        <v>4500</v>
      </c>
      <c r="F3471" s="1151">
        <v>72644237</v>
      </c>
      <c r="G3471" s="759" t="s">
        <v>12015</v>
      </c>
      <c r="H3471" s="1021" t="s">
        <v>11975</v>
      </c>
      <c r="I3471" s="1021" t="s">
        <v>11553</v>
      </c>
      <c r="J3471" s="1150" t="s">
        <v>11412</v>
      </c>
      <c r="K3471" s="1152" t="s">
        <v>1445</v>
      </c>
      <c r="L3471" s="1151" t="s">
        <v>1445</v>
      </c>
      <c r="M3471" s="1164" t="s">
        <v>1445</v>
      </c>
      <c r="N3471" s="1151">
        <v>0</v>
      </c>
      <c r="O3471" s="1152">
        <v>6</v>
      </c>
      <c r="P3471" s="1180">
        <v>8195</v>
      </c>
    </row>
    <row r="3472" spans="1:16" ht="22.5" x14ac:dyDescent="0.2">
      <c r="A3472" s="1179" t="s">
        <v>3992</v>
      </c>
      <c r="B3472" s="1149" t="s">
        <v>13078</v>
      </c>
      <c r="C3472" s="1149" t="s">
        <v>65</v>
      </c>
      <c r="D3472" s="1150" t="s">
        <v>11559</v>
      </c>
      <c r="E3472" s="1164">
        <v>3000</v>
      </c>
      <c r="F3472" s="1151">
        <v>70248714</v>
      </c>
      <c r="G3472" s="759" t="s">
        <v>12016</v>
      </c>
      <c r="H3472" s="1021" t="s">
        <v>11975</v>
      </c>
      <c r="I3472" s="1021" t="s">
        <v>11553</v>
      </c>
      <c r="J3472" s="1150" t="s">
        <v>11412</v>
      </c>
      <c r="K3472" s="1152" t="s">
        <v>1445</v>
      </c>
      <c r="L3472" s="1151" t="s">
        <v>1445</v>
      </c>
      <c r="M3472" s="1164" t="s">
        <v>1445</v>
      </c>
      <c r="N3472" s="1151">
        <v>0</v>
      </c>
      <c r="O3472" s="1152">
        <v>6</v>
      </c>
      <c r="P3472" s="1180">
        <v>13558</v>
      </c>
    </row>
    <row r="3473" spans="1:16" ht="22.5" x14ac:dyDescent="0.2">
      <c r="A3473" s="1179" t="s">
        <v>3992</v>
      </c>
      <c r="B3473" s="1149" t="s">
        <v>13078</v>
      </c>
      <c r="C3473" s="1149" t="s">
        <v>65</v>
      </c>
      <c r="D3473" s="1150" t="s">
        <v>11760</v>
      </c>
      <c r="E3473" s="1164">
        <v>10000</v>
      </c>
      <c r="F3473" s="1151">
        <v>9670182</v>
      </c>
      <c r="G3473" s="759" t="s">
        <v>12017</v>
      </c>
      <c r="H3473" s="1021" t="s">
        <v>12018</v>
      </c>
      <c r="I3473" s="1021" t="s">
        <v>11553</v>
      </c>
      <c r="J3473" s="1150" t="s">
        <v>11412</v>
      </c>
      <c r="K3473" s="1152" t="s">
        <v>1445</v>
      </c>
      <c r="L3473" s="1151" t="s">
        <v>1445</v>
      </c>
      <c r="M3473" s="1164" t="s">
        <v>1445</v>
      </c>
      <c r="N3473" s="1151">
        <v>0</v>
      </c>
      <c r="O3473" s="1152">
        <v>6</v>
      </c>
      <c r="P3473" s="1180">
        <v>25291</v>
      </c>
    </row>
    <row r="3474" spans="1:16" ht="22.5" x14ac:dyDescent="0.2">
      <c r="A3474" s="1179" t="s">
        <v>3992</v>
      </c>
      <c r="B3474" s="1149" t="s">
        <v>13078</v>
      </c>
      <c r="C3474" s="1149" t="s">
        <v>65</v>
      </c>
      <c r="D3474" s="1150" t="s">
        <v>11996</v>
      </c>
      <c r="E3474" s="1164">
        <v>5000</v>
      </c>
      <c r="F3474" s="1151">
        <v>4083899</v>
      </c>
      <c r="G3474" s="759" t="s">
        <v>12019</v>
      </c>
      <c r="H3474" s="1021" t="s">
        <v>12020</v>
      </c>
      <c r="I3474" s="1021" t="s">
        <v>11553</v>
      </c>
      <c r="J3474" s="1150" t="s">
        <v>11412</v>
      </c>
      <c r="K3474" s="1152" t="s">
        <v>1445</v>
      </c>
      <c r="L3474" s="1151" t="s">
        <v>1445</v>
      </c>
      <c r="M3474" s="1164" t="s">
        <v>1445</v>
      </c>
      <c r="N3474" s="1151">
        <v>0</v>
      </c>
      <c r="O3474" s="1152">
        <v>6</v>
      </c>
      <c r="P3474" s="1180">
        <v>7124</v>
      </c>
    </row>
    <row r="3475" spans="1:16" ht="23.25" thickBot="1" x14ac:dyDescent="0.25">
      <c r="A3475" s="1181" t="s">
        <v>3992</v>
      </c>
      <c r="B3475" s="1182" t="s">
        <v>13078</v>
      </c>
      <c r="C3475" s="1182" t="s">
        <v>65</v>
      </c>
      <c r="D3475" s="1183" t="s">
        <v>11559</v>
      </c>
      <c r="E3475" s="1184">
        <v>8000</v>
      </c>
      <c r="F3475" s="1185">
        <v>46752377</v>
      </c>
      <c r="G3475" s="852" t="s">
        <v>12021</v>
      </c>
      <c r="H3475" s="1186" t="s">
        <v>12001</v>
      </c>
      <c r="I3475" s="1186" t="s">
        <v>11557</v>
      </c>
      <c r="J3475" s="1183" t="s">
        <v>11412</v>
      </c>
      <c r="K3475" s="1187" t="s">
        <v>1445</v>
      </c>
      <c r="L3475" s="1185" t="s">
        <v>1445</v>
      </c>
      <c r="M3475" s="1184" t="s">
        <v>1445</v>
      </c>
      <c r="N3475" s="1185" t="s">
        <v>1445</v>
      </c>
      <c r="O3475" s="1187">
        <v>6</v>
      </c>
      <c r="P3475" s="1188">
        <v>13024</v>
      </c>
    </row>
    <row r="3476" spans="1:16" ht="28.9" customHeight="1" thickTop="1" thickBot="1" x14ac:dyDescent="0.25">
      <c r="A3476" s="2035" t="s">
        <v>12022</v>
      </c>
      <c r="B3476" s="2035"/>
      <c r="C3476" s="2035"/>
      <c r="D3476" s="2035"/>
      <c r="E3476" s="2035"/>
      <c r="F3476" s="2035"/>
      <c r="G3476" s="2035"/>
      <c r="H3476" s="2035"/>
      <c r="I3476" s="2035"/>
      <c r="J3476" s="2035"/>
      <c r="K3476" s="2035"/>
      <c r="L3476" s="2035"/>
      <c r="M3476" s="2035"/>
      <c r="N3476" s="2035"/>
      <c r="O3476" s="2035"/>
      <c r="P3476" s="2035"/>
    </row>
    <row r="3477" spans="1:16" ht="23.25" thickTop="1" x14ac:dyDescent="0.2">
      <c r="A3477" s="1170" t="s">
        <v>4019</v>
      </c>
      <c r="B3477" s="1171" t="s">
        <v>13078</v>
      </c>
      <c r="C3477" s="1171" t="s">
        <v>65</v>
      </c>
      <c r="D3477" s="1172" t="s">
        <v>4366</v>
      </c>
      <c r="E3477" s="1173">
        <v>2800</v>
      </c>
      <c r="F3477" s="1174">
        <v>45286924</v>
      </c>
      <c r="G3477" s="1175" t="s">
        <v>12023</v>
      </c>
      <c r="H3477" s="1176" t="s">
        <v>4470</v>
      </c>
      <c r="I3477" s="1176" t="s">
        <v>6022</v>
      </c>
      <c r="J3477" s="1172" t="s">
        <v>4366</v>
      </c>
      <c r="K3477" s="1177">
        <v>2</v>
      </c>
      <c r="L3477" s="1174">
        <v>12</v>
      </c>
      <c r="M3477" s="1173">
        <v>33600</v>
      </c>
      <c r="N3477" s="1174">
        <v>3</v>
      </c>
      <c r="O3477" s="1177">
        <v>6</v>
      </c>
      <c r="P3477" s="1178">
        <v>16800</v>
      </c>
    </row>
    <row r="3478" spans="1:16" ht="22.5" x14ac:dyDescent="0.2">
      <c r="A3478" s="1179" t="s">
        <v>4019</v>
      </c>
      <c r="B3478" s="1149" t="s">
        <v>13078</v>
      </c>
      <c r="C3478" s="1149" t="s">
        <v>65</v>
      </c>
      <c r="D3478" s="1150" t="s">
        <v>12024</v>
      </c>
      <c r="E3478" s="1164">
        <v>6000</v>
      </c>
      <c r="F3478" s="1151">
        <v>44489489</v>
      </c>
      <c r="G3478" s="759" t="s">
        <v>12025</v>
      </c>
      <c r="H3478" s="1021" t="s">
        <v>12026</v>
      </c>
      <c r="I3478" s="1021" t="s">
        <v>12027</v>
      </c>
      <c r="J3478" s="1150" t="s">
        <v>12024</v>
      </c>
      <c r="K3478" s="1152">
        <v>1</v>
      </c>
      <c r="L3478" s="1151">
        <v>1</v>
      </c>
      <c r="M3478" s="1164">
        <v>1800</v>
      </c>
      <c r="N3478" s="1151">
        <v>1</v>
      </c>
      <c r="O3478" s="1152">
        <v>6</v>
      </c>
      <c r="P3478" s="1180">
        <v>36000</v>
      </c>
    </row>
    <row r="3479" spans="1:16" ht="22.5" x14ac:dyDescent="0.2">
      <c r="A3479" s="1179" t="s">
        <v>4019</v>
      </c>
      <c r="B3479" s="1149" t="s">
        <v>13078</v>
      </c>
      <c r="C3479" s="1149" t="s">
        <v>65</v>
      </c>
      <c r="D3479" s="1150" t="s">
        <v>12028</v>
      </c>
      <c r="E3479" s="1164">
        <v>7200</v>
      </c>
      <c r="F3479" s="1151">
        <v>23949021</v>
      </c>
      <c r="G3479" s="759" t="s">
        <v>12029</v>
      </c>
      <c r="H3479" s="1021" t="s">
        <v>12030</v>
      </c>
      <c r="I3479" s="1021" t="s">
        <v>12027</v>
      </c>
      <c r="J3479" s="1150" t="s">
        <v>12028</v>
      </c>
      <c r="K3479" s="1152">
        <v>10</v>
      </c>
      <c r="L3479" s="1151">
        <v>12</v>
      </c>
      <c r="M3479" s="1164">
        <v>85700</v>
      </c>
      <c r="N3479" s="1151">
        <v>11</v>
      </c>
      <c r="O3479" s="1152">
        <v>6</v>
      </c>
      <c r="P3479" s="1180">
        <v>43200</v>
      </c>
    </row>
    <row r="3480" spans="1:16" ht="22.5" x14ac:dyDescent="0.2">
      <c r="A3480" s="1179" t="s">
        <v>4019</v>
      </c>
      <c r="B3480" s="1149" t="s">
        <v>13078</v>
      </c>
      <c r="C3480" s="1149" t="s">
        <v>65</v>
      </c>
      <c r="D3480" s="1150" t="s">
        <v>12031</v>
      </c>
      <c r="E3480" s="1164">
        <v>1800</v>
      </c>
      <c r="F3480" s="1151">
        <v>43287051</v>
      </c>
      <c r="G3480" s="759" t="s">
        <v>12032</v>
      </c>
      <c r="H3480" s="1021" t="s">
        <v>9934</v>
      </c>
      <c r="I3480" s="1021" t="s">
        <v>6022</v>
      </c>
      <c r="J3480" s="1150" t="s">
        <v>12031</v>
      </c>
      <c r="K3480" s="1152">
        <v>1</v>
      </c>
      <c r="L3480" s="1151">
        <v>1</v>
      </c>
      <c r="M3480" s="1164">
        <v>1698.6</v>
      </c>
      <c r="N3480" s="1151">
        <v>0</v>
      </c>
      <c r="O3480" s="1152">
        <v>0</v>
      </c>
      <c r="P3480" s="1180">
        <v>0</v>
      </c>
    </row>
    <row r="3481" spans="1:16" ht="22.5" x14ac:dyDescent="0.2">
      <c r="A3481" s="1179" t="s">
        <v>4019</v>
      </c>
      <c r="B3481" s="1149" t="s">
        <v>13078</v>
      </c>
      <c r="C3481" s="1149" t="s">
        <v>65</v>
      </c>
      <c r="D3481" s="1150" t="s">
        <v>12033</v>
      </c>
      <c r="E3481" s="1164">
        <v>11000</v>
      </c>
      <c r="F3481" s="1151">
        <v>7734016</v>
      </c>
      <c r="G3481" s="759" t="s">
        <v>12034</v>
      </c>
      <c r="H3481" s="1021" t="s">
        <v>12030</v>
      </c>
      <c r="I3481" s="1021" t="s">
        <v>12027</v>
      </c>
      <c r="J3481" s="1150" t="s">
        <v>12033</v>
      </c>
      <c r="K3481" s="1152">
        <v>6</v>
      </c>
      <c r="L3481" s="1151">
        <v>12</v>
      </c>
      <c r="M3481" s="1164">
        <v>132000</v>
      </c>
      <c r="N3481" s="1151">
        <v>7</v>
      </c>
      <c r="O3481" s="1152">
        <v>6</v>
      </c>
      <c r="P3481" s="1180">
        <v>66000</v>
      </c>
    </row>
    <row r="3482" spans="1:16" ht="22.5" x14ac:dyDescent="0.2">
      <c r="A3482" s="1179" t="s">
        <v>4019</v>
      </c>
      <c r="B3482" s="1149" t="s">
        <v>13078</v>
      </c>
      <c r="C3482" s="1149" t="s">
        <v>65</v>
      </c>
      <c r="D3482" s="1150" t="s">
        <v>12035</v>
      </c>
      <c r="E3482" s="1164">
        <v>9300</v>
      </c>
      <c r="F3482" s="1151">
        <v>10618682</v>
      </c>
      <c r="G3482" s="759" t="s">
        <v>12036</v>
      </c>
      <c r="H3482" s="1021" t="s">
        <v>12030</v>
      </c>
      <c r="I3482" s="1021" t="s">
        <v>12027</v>
      </c>
      <c r="J3482" s="1150" t="s">
        <v>12035</v>
      </c>
      <c r="K3482" s="1152">
        <v>1</v>
      </c>
      <c r="L3482" s="1151">
        <v>12</v>
      </c>
      <c r="M3482" s="1164">
        <v>111600</v>
      </c>
      <c r="N3482" s="1151">
        <v>2</v>
      </c>
      <c r="O3482" s="1152">
        <v>6</v>
      </c>
      <c r="P3482" s="1180">
        <v>55800</v>
      </c>
    </row>
    <row r="3483" spans="1:16" ht="22.5" x14ac:dyDescent="0.2">
      <c r="A3483" s="1179" t="s">
        <v>4019</v>
      </c>
      <c r="B3483" s="1149" t="s">
        <v>13078</v>
      </c>
      <c r="C3483" s="1149" t="s">
        <v>65</v>
      </c>
      <c r="D3483" s="1150" t="s">
        <v>12037</v>
      </c>
      <c r="E3483" s="1164">
        <v>9300</v>
      </c>
      <c r="F3483" s="1151">
        <v>8571530</v>
      </c>
      <c r="G3483" s="759" t="s">
        <v>12038</v>
      </c>
      <c r="H3483" s="1021" t="s">
        <v>4932</v>
      </c>
      <c r="I3483" s="1021" t="s">
        <v>12027</v>
      </c>
      <c r="J3483" s="1150" t="s">
        <v>12037</v>
      </c>
      <c r="K3483" s="1152">
        <v>1</v>
      </c>
      <c r="L3483" s="1151">
        <v>9</v>
      </c>
      <c r="M3483" s="1164">
        <v>73303.06</v>
      </c>
      <c r="N3483" s="1151">
        <v>0</v>
      </c>
      <c r="O3483" s="1152">
        <v>0</v>
      </c>
      <c r="P3483" s="1180">
        <v>0</v>
      </c>
    </row>
    <row r="3484" spans="1:16" ht="22.5" x14ac:dyDescent="0.2">
      <c r="A3484" s="1179" t="s">
        <v>4019</v>
      </c>
      <c r="B3484" s="1149" t="s">
        <v>13078</v>
      </c>
      <c r="C3484" s="1149" t="s">
        <v>65</v>
      </c>
      <c r="D3484" s="1150" t="s">
        <v>12039</v>
      </c>
      <c r="E3484" s="1164">
        <v>11000</v>
      </c>
      <c r="F3484" s="1151">
        <v>22498115</v>
      </c>
      <c r="G3484" s="759" t="s">
        <v>12040</v>
      </c>
      <c r="H3484" s="1021" t="s">
        <v>10277</v>
      </c>
      <c r="I3484" s="1021" t="s">
        <v>4274</v>
      </c>
      <c r="J3484" s="1150" t="s">
        <v>12039</v>
      </c>
      <c r="K3484" s="1152">
        <v>2</v>
      </c>
      <c r="L3484" s="1151">
        <v>1</v>
      </c>
      <c r="M3484" s="1164">
        <v>11000</v>
      </c>
      <c r="N3484" s="1151">
        <v>0</v>
      </c>
      <c r="O3484" s="1152">
        <v>0</v>
      </c>
      <c r="P3484" s="1180">
        <v>0</v>
      </c>
    </row>
    <row r="3485" spans="1:16" ht="22.5" x14ac:dyDescent="0.2">
      <c r="A3485" s="1179" t="s">
        <v>4019</v>
      </c>
      <c r="B3485" s="1149" t="s">
        <v>13078</v>
      </c>
      <c r="C3485" s="1149" t="s">
        <v>65</v>
      </c>
      <c r="D3485" s="1150" t="s">
        <v>4474</v>
      </c>
      <c r="E3485" s="1164">
        <v>2800</v>
      </c>
      <c r="F3485" s="1151">
        <v>10481189</v>
      </c>
      <c r="G3485" s="759" t="s">
        <v>12041</v>
      </c>
      <c r="H3485" s="1021"/>
      <c r="I3485" s="1021" t="s">
        <v>12042</v>
      </c>
      <c r="J3485" s="1150" t="s">
        <v>4474</v>
      </c>
      <c r="K3485" s="1152">
        <v>11</v>
      </c>
      <c r="L3485" s="1151">
        <v>12</v>
      </c>
      <c r="M3485" s="1164">
        <v>33600</v>
      </c>
      <c r="N3485" s="1151">
        <v>12</v>
      </c>
      <c r="O3485" s="1152">
        <v>6</v>
      </c>
      <c r="P3485" s="1180">
        <v>16800</v>
      </c>
    </row>
    <row r="3486" spans="1:16" ht="22.5" x14ac:dyDescent="0.2">
      <c r="A3486" s="1179" t="s">
        <v>4019</v>
      </c>
      <c r="B3486" s="1149" t="s">
        <v>13078</v>
      </c>
      <c r="C3486" s="1149" t="s">
        <v>65</v>
      </c>
      <c r="D3486" s="1150" t="s">
        <v>12043</v>
      </c>
      <c r="E3486" s="1164">
        <v>2800</v>
      </c>
      <c r="F3486" s="1151">
        <v>8022505</v>
      </c>
      <c r="G3486" s="759" t="s">
        <v>12044</v>
      </c>
      <c r="H3486" s="1021"/>
      <c r="I3486" s="1021" t="s">
        <v>12042</v>
      </c>
      <c r="J3486" s="1150" t="s">
        <v>12043</v>
      </c>
      <c r="K3486" s="1152">
        <v>10</v>
      </c>
      <c r="L3486" s="1151">
        <v>12</v>
      </c>
      <c r="M3486" s="1164">
        <v>33600</v>
      </c>
      <c r="N3486" s="1151">
        <v>11</v>
      </c>
      <c r="O3486" s="1152">
        <v>6</v>
      </c>
      <c r="P3486" s="1180">
        <v>16800</v>
      </c>
    </row>
    <row r="3487" spans="1:16" ht="22.5" x14ac:dyDescent="0.2">
      <c r="A3487" s="1179" t="s">
        <v>4019</v>
      </c>
      <c r="B3487" s="1149" t="s">
        <v>13078</v>
      </c>
      <c r="C3487" s="1149" t="s">
        <v>65</v>
      </c>
      <c r="D3487" s="1150" t="s">
        <v>12045</v>
      </c>
      <c r="E3487" s="1164">
        <v>14000</v>
      </c>
      <c r="F3487" s="1151">
        <v>10270369</v>
      </c>
      <c r="G3487" s="759" t="s">
        <v>12046</v>
      </c>
      <c r="H3487" s="1021" t="s">
        <v>10277</v>
      </c>
      <c r="I3487" s="1021" t="s">
        <v>4274</v>
      </c>
      <c r="J3487" s="1150" t="s">
        <v>12045</v>
      </c>
      <c r="K3487" s="1152">
        <v>5</v>
      </c>
      <c r="L3487" s="1151">
        <v>12</v>
      </c>
      <c r="M3487" s="1164">
        <v>168000</v>
      </c>
      <c r="N3487" s="1151">
        <v>6</v>
      </c>
      <c r="O3487" s="1152">
        <v>6</v>
      </c>
      <c r="P3487" s="1180">
        <v>84000</v>
      </c>
    </row>
    <row r="3488" spans="1:16" ht="22.5" x14ac:dyDescent="0.2">
      <c r="A3488" s="1179" t="s">
        <v>4019</v>
      </c>
      <c r="B3488" s="1149" t="s">
        <v>13078</v>
      </c>
      <c r="C3488" s="1149" t="s">
        <v>65</v>
      </c>
      <c r="D3488" s="1150" t="s">
        <v>12047</v>
      </c>
      <c r="E3488" s="1164">
        <v>6000</v>
      </c>
      <c r="F3488" s="1151">
        <v>10477483</v>
      </c>
      <c r="G3488" s="759" t="s">
        <v>12048</v>
      </c>
      <c r="H3488" s="1021" t="s">
        <v>10277</v>
      </c>
      <c r="I3488" s="1021" t="s">
        <v>4274</v>
      </c>
      <c r="J3488" s="1150" t="s">
        <v>12047</v>
      </c>
      <c r="K3488" s="1152">
        <v>11</v>
      </c>
      <c r="L3488" s="1151">
        <v>12</v>
      </c>
      <c r="M3488" s="1164">
        <v>70545.84</v>
      </c>
      <c r="N3488" s="1151">
        <v>12</v>
      </c>
      <c r="O3488" s="1152">
        <v>6</v>
      </c>
      <c r="P3488" s="1180">
        <v>36000</v>
      </c>
    </row>
    <row r="3489" spans="1:16" ht="22.5" x14ac:dyDescent="0.2">
      <c r="A3489" s="1179" t="s">
        <v>4019</v>
      </c>
      <c r="B3489" s="1149" t="s">
        <v>13078</v>
      </c>
      <c r="C3489" s="1149" t="s">
        <v>65</v>
      </c>
      <c r="D3489" s="1150" t="s">
        <v>12049</v>
      </c>
      <c r="E3489" s="1164">
        <v>6000</v>
      </c>
      <c r="F3489" s="1151">
        <v>46184876</v>
      </c>
      <c r="G3489" s="759" t="s">
        <v>12050</v>
      </c>
      <c r="H3489" s="1021" t="s">
        <v>4966</v>
      </c>
      <c r="I3489" s="1021" t="s">
        <v>12027</v>
      </c>
      <c r="J3489" s="1150" t="s">
        <v>12049</v>
      </c>
      <c r="K3489" s="1152">
        <v>5</v>
      </c>
      <c r="L3489" s="1151">
        <v>3</v>
      </c>
      <c r="M3489" s="1164">
        <v>21093.34</v>
      </c>
      <c r="N3489" s="1151">
        <v>0</v>
      </c>
      <c r="O3489" s="1152">
        <v>0</v>
      </c>
      <c r="P3489" s="1180">
        <v>0</v>
      </c>
    </row>
    <row r="3490" spans="1:16" ht="22.5" x14ac:dyDescent="0.2">
      <c r="A3490" s="1179" t="s">
        <v>4019</v>
      </c>
      <c r="B3490" s="1149" t="s">
        <v>13078</v>
      </c>
      <c r="C3490" s="1149" t="s">
        <v>65</v>
      </c>
      <c r="D3490" s="1150" t="s">
        <v>12051</v>
      </c>
      <c r="E3490" s="1164">
        <v>9300</v>
      </c>
      <c r="F3490" s="1151">
        <v>46184876</v>
      </c>
      <c r="G3490" s="759" t="s">
        <v>12050</v>
      </c>
      <c r="H3490" s="1021" t="s">
        <v>4966</v>
      </c>
      <c r="I3490" s="1021" t="s">
        <v>12027</v>
      </c>
      <c r="J3490" s="1150" t="s">
        <v>12051</v>
      </c>
      <c r="K3490" s="1152">
        <v>1</v>
      </c>
      <c r="L3490" s="1151">
        <v>10</v>
      </c>
      <c r="M3490" s="1164">
        <v>83698.710000000006</v>
      </c>
      <c r="N3490" s="1151">
        <v>1</v>
      </c>
      <c r="O3490" s="1152">
        <v>6</v>
      </c>
      <c r="P3490" s="1180">
        <v>55800</v>
      </c>
    </row>
    <row r="3491" spans="1:16" ht="22.5" x14ac:dyDescent="0.2">
      <c r="A3491" s="1179" t="s">
        <v>4019</v>
      </c>
      <c r="B3491" s="1149" t="s">
        <v>13078</v>
      </c>
      <c r="C3491" s="1149" t="s">
        <v>65</v>
      </c>
      <c r="D3491" s="1150" t="s">
        <v>12052</v>
      </c>
      <c r="E3491" s="1164">
        <v>4200</v>
      </c>
      <c r="F3491" s="1151">
        <v>47473072</v>
      </c>
      <c r="G3491" s="759" t="s">
        <v>12053</v>
      </c>
      <c r="H3491" s="1021" t="s">
        <v>12054</v>
      </c>
      <c r="I3491" s="1021" t="s">
        <v>12027</v>
      </c>
      <c r="J3491" s="1150" t="s">
        <v>12052</v>
      </c>
      <c r="K3491" s="1152">
        <v>2</v>
      </c>
      <c r="L3491" s="1151">
        <v>12</v>
      </c>
      <c r="M3491" s="1164">
        <v>49343</v>
      </c>
      <c r="N3491" s="1151">
        <v>3</v>
      </c>
      <c r="O3491" s="1152">
        <v>6</v>
      </c>
      <c r="P3491" s="1180">
        <v>25200</v>
      </c>
    </row>
    <row r="3492" spans="1:16" ht="22.5" x14ac:dyDescent="0.2">
      <c r="A3492" s="1179" t="s">
        <v>4019</v>
      </c>
      <c r="B3492" s="1149" t="s">
        <v>13078</v>
      </c>
      <c r="C3492" s="1149" t="s">
        <v>65</v>
      </c>
      <c r="D3492" s="1150" t="s">
        <v>12055</v>
      </c>
      <c r="E3492" s="1164">
        <v>11000</v>
      </c>
      <c r="F3492" s="1151">
        <v>42543126</v>
      </c>
      <c r="G3492" s="759" t="s">
        <v>12056</v>
      </c>
      <c r="H3492" s="1021" t="s">
        <v>7840</v>
      </c>
      <c r="I3492" s="1021" t="s">
        <v>12027</v>
      </c>
      <c r="J3492" s="1150" t="s">
        <v>12055</v>
      </c>
      <c r="K3492" s="1152">
        <v>2</v>
      </c>
      <c r="L3492" s="1151">
        <v>12</v>
      </c>
      <c r="M3492" s="1164">
        <v>130500</v>
      </c>
      <c r="N3492" s="1151">
        <v>3</v>
      </c>
      <c r="O3492" s="1152">
        <v>6</v>
      </c>
      <c r="P3492" s="1180">
        <v>65307.98</v>
      </c>
    </row>
    <row r="3493" spans="1:16" ht="22.5" x14ac:dyDescent="0.2">
      <c r="A3493" s="1179" t="s">
        <v>4019</v>
      </c>
      <c r="B3493" s="1149" t="s">
        <v>13078</v>
      </c>
      <c r="C3493" s="1149" t="s">
        <v>65</v>
      </c>
      <c r="D3493" s="1150" t="s">
        <v>6438</v>
      </c>
      <c r="E3493" s="1164">
        <v>3600</v>
      </c>
      <c r="F3493" s="1151">
        <v>25769627</v>
      </c>
      <c r="G3493" s="759" t="s">
        <v>12057</v>
      </c>
      <c r="H3493" s="1021" t="s">
        <v>10277</v>
      </c>
      <c r="I3493" s="1021" t="s">
        <v>4274</v>
      </c>
      <c r="J3493" s="1150" t="s">
        <v>6438</v>
      </c>
      <c r="K3493" s="1152">
        <v>2</v>
      </c>
      <c r="L3493" s="1151">
        <v>12</v>
      </c>
      <c r="M3493" s="1164">
        <v>43200</v>
      </c>
      <c r="N3493" s="1151">
        <v>3</v>
      </c>
      <c r="O3493" s="1152">
        <v>6</v>
      </c>
      <c r="P3493" s="1180">
        <v>21600</v>
      </c>
    </row>
    <row r="3494" spans="1:16" ht="22.5" x14ac:dyDescent="0.2">
      <c r="A3494" s="1179" t="s">
        <v>4019</v>
      </c>
      <c r="B3494" s="1149" t="s">
        <v>13078</v>
      </c>
      <c r="C3494" s="1149" t="s">
        <v>65</v>
      </c>
      <c r="D3494" s="1150" t="s">
        <v>12058</v>
      </c>
      <c r="E3494" s="1164">
        <v>9300</v>
      </c>
      <c r="F3494" s="1151">
        <v>41167686</v>
      </c>
      <c r="G3494" s="759" t="s">
        <v>12059</v>
      </c>
      <c r="H3494" s="1021" t="s">
        <v>7840</v>
      </c>
      <c r="I3494" s="1021" t="s">
        <v>12027</v>
      </c>
      <c r="J3494" s="1150" t="s">
        <v>12058</v>
      </c>
      <c r="K3494" s="1152">
        <v>5</v>
      </c>
      <c r="L3494" s="1151">
        <v>12</v>
      </c>
      <c r="M3494" s="1164">
        <v>111585.79</v>
      </c>
      <c r="N3494" s="1151">
        <v>6</v>
      </c>
      <c r="O3494" s="1152">
        <v>6</v>
      </c>
      <c r="P3494" s="1180">
        <v>55800</v>
      </c>
    </row>
    <row r="3495" spans="1:16" ht="22.5" x14ac:dyDescent="0.2">
      <c r="A3495" s="1179" t="s">
        <v>4019</v>
      </c>
      <c r="B3495" s="1149" t="s">
        <v>13078</v>
      </c>
      <c r="C3495" s="1149" t="s">
        <v>65</v>
      </c>
      <c r="D3495" s="1150" t="s">
        <v>12060</v>
      </c>
      <c r="E3495" s="1164">
        <v>4200</v>
      </c>
      <c r="F3495" s="1151">
        <v>47181020</v>
      </c>
      <c r="G3495" s="759" t="s">
        <v>12061</v>
      </c>
      <c r="H3495" s="1021" t="s">
        <v>10277</v>
      </c>
      <c r="I3495" s="1021" t="s">
        <v>4274</v>
      </c>
      <c r="J3495" s="1150" t="s">
        <v>12060</v>
      </c>
      <c r="K3495" s="1152">
        <v>1</v>
      </c>
      <c r="L3495" s="1151">
        <v>2</v>
      </c>
      <c r="M3495" s="1164">
        <v>5320</v>
      </c>
      <c r="N3495" s="1151">
        <v>1</v>
      </c>
      <c r="O3495" s="1152">
        <v>6</v>
      </c>
      <c r="P3495" s="1180">
        <v>25200</v>
      </c>
    </row>
    <row r="3496" spans="1:16" ht="22.5" x14ac:dyDescent="0.2">
      <c r="A3496" s="1179" t="s">
        <v>4019</v>
      </c>
      <c r="B3496" s="1149" t="s">
        <v>13078</v>
      </c>
      <c r="C3496" s="1149" t="s">
        <v>65</v>
      </c>
      <c r="D3496" s="1150" t="s">
        <v>12062</v>
      </c>
      <c r="E3496" s="1164">
        <v>11000</v>
      </c>
      <c r="F3496" s="1151">
        <v>42720326</v>
      </c>
      <c r="G3496" s="759" t="s">
        <v>12063</v>
      </c>
      <c r="H3496" s="1021" t="s">
        <v>12064</v>
      </c>
      <c r="I3496" s="1021" t="s">
        <v>12027</v>
      </c>
      <c r="J3496" s="1150" t="s">
        <v>12062</v>
      </c>
      <c r="K3496" s="1152">
        <v>1</v>
      </c>
      <c r="L3496" s="1151">
        <v>2</v>
      </c>
      <c r="M3496" s="1164">
        <v>13933.33</v>
      </c>
      <c r="N3496" s="1151">
        <v>1</v>
      </c>
      <c r="O3496" s="1152">
        <v>6</v>
      </c>
      <c r="P3496" s="1180">
        <v>66000</v>
      </c>
    </row>
    <row r="3497" spans="1:16" ht="22.5" x14ac:dyDescent="0.2">
      <c r="A3497" s="1179" t="s">
        <v>4019</v>
      </c>
      <c r="B3497" s="1149" t="s">
        <v>13078</v>
      </c>
      <c r="C3497" s="1149" t="s">
        <v>65</v>
      </c>
      <c r="D3497" s="1150" t="s">
        <v>12049</v>
      </c>
      <c r="E3497" s="1164">
        <v>6000</v>
      </c>
      <c r="F3497" s="1151">
        <v>45380858</v>
      </c>
      <c r="G3497" s="759" t="s">
        <v>12065</v>
      </c>
      <c r="H3497" s="1021" t="s">
        <v>4207</v>
      </c>
      <c r="I3497" s="1021" t="s">
        <v>12027</v>
      </c>
      <c r="J3497" s="1150" t="s">
        <v>12049</v>
      </c>
      <c r="K3497" s="1152">
        <v>6</v>
      </c>
      <c r="L3497" s="1151">
        <v>12</v>
      </c>
      <c r="M3497" s="1164">
        <v>72000</v>
      </c>
      <c r="N3497" s="1151">
        <v>7</v>
      </c>
      <c r="O3497" s="1152">
        <v>6</v>
      </c>
      <c r="P3497" s="1180">
        <v>36000</v>
      </c>
    </row>
    <row r="3498" spans="1:16" ht="22.5" x14ac:dyDescent="0.2">
      <c r="A3498" s="1179" t="s">
        <v>4019</v>
      </c>
      <c r="B3498" s="1149" t="s">
        <v>13078</v>
      </c>
      <c r="C3498" s="1149" t="s">
        <v>65</v>
      </c>
      <c r="D3498" s="1150" t="s">
        <v>12066</v>
      </c>
      <c r="E3498" s="1164">
        <v>2800</v>
      </c>
      <c r="F3498" s="1151">
        <v>43129448</v>
      </c>
      <c r="G3498" s="759" t="s">
        <v>12067</v>
      </c>
      <c r="H3498" s="1021" t="s">
        <v>12068</v>
      </c>
      <c r="I3498" s="1021" t="s">
        <v>4274</v>
      </c>
      <c r="J3498" s="1150" t="s">
        <v>12066</v>
      </c>
      <c r="K3498" s="1152">
        <v>0</v>
      </c>
      <c r="L3498" s="1151">
        <v>0</v>
      </c>
      <c r="M3498" s="1164">
        <v>0</v>
      </c>
      <c r="N3498" s="1151">
        <v>1</v>
      </c>
      <c r="O3498" s="1152">
        <v>6</v>
      </c>
      <c r="P3498" s="1180">
        <v>14000</v>
      </c>
    </row>
    <row r="3499" spans="1:16" ht="22.5" x14ac:dyDescent="0.2">
      <c r="A3499" s="1179" t="s">
        <v>4019</v>
      </c>
      <c r="B3499" s="1149" t="s">
        <v>13078</v>
      </c>
      <c r="C3499" s="1149" t="s">
        <v>65</v>
      </c>
      <c r="D3499" s="1150" t="s">
        <v>12069</v>
      </c>
      <c r="E3499" s="1164">
        <v>6000</v>
      </c>
      <c r="F3499" s="1151">
        <v>42114987</v>
      </c>
      <c r="G3499" s="759" t="s">
        <v>12070</v>
      </c>
      <c r="H3499" s="1021" t="s">
        <v>12071</v>
      </c>
      <c r="I3499" s="1021" t="s">
        <v>12027</v>
      </c>
      <c r="J3499" s="1150" t="s">
        <v>12069</v>
      </c>
      <c r="K3499" s="1152">
        <v>1</v>
      </c>
      <c r="L3499" s="1151">
        <v>2</v>
      </c>
      <c r="M3499" s="1164">
        <v>7600</v>
      </c>
      <c r="N3499" s="1151">
        <v>1</v>
      </c>
      <c r="O3499" s="1152">
        <v>6</v>
      </c>
      <c r="P3499" s="1180">
        <v>36000</v>
      </c>
    </row>
    <row r="3500" spans="1:16" ht="22.5" x14ac:dyDescent="0.2">
      <c r="A3500" s="1179" t="s">
        <v>4019</v>
      </c>
      <c r="B3500" s="1149" t="s">
        <v>13078</v>
      </c>
      <c r="C3500" s="1149" t="s">
        <v>65</v>
      </c>
      <c r="D3500" s="1150" t="s">
        <v>12072</v>
      </c>
      <c r="E3500" s="1164">
        <v>6000</v>
      </c>
      <c r="F3500" s="1151">
        <v>43067069</v>
      </c>
      <c r="G3500" s="759" t="s">
        <v>12073</v>
      </c>
      <c r="H3500" s="1021" t="s">
        <v>12074</v>
      </c>
      <c r="I3500" s="1021" t="s">
        <v>4274</v>
      </c>
      <c r="J3500" s="1150" t="s">
        <v>12072</v>
      </c>
      <c r="K3500" s="1152">
        <v>2</v>
      </c>
      <c r="L3500" s="1151">
        <v>12</v>
      </c>
      <c r="M3500" s="1164">
        <v>71999.17</v>
      </c>
      <c r="N3500" s="1151">
        <v>3</v>
      </c>
      <c r="O3500" s="1152">
        <v>6</v>
      </c>
      <c r="P3500" s="1180">
        <v>36000</v>
      </c>
    </row>
    <row r="3501" spans="1:16" ht="22.5" x14ac:dyDescent="0.2">
      <c r="A3501" s="1179" t="s">
        <v>4019</v>
      </c>
      <c r="B3501" s="1149" t="s">
        <v>13078</v>
      </c>
      <c r="C3501" s="1149" t="s">
        <v>65</v>
      </c>
      <c r="D3501" s="1150" t="s">
        <v>12075</v>
      </c>
      <c r="E3501" s="1164">
        <v>2800</v>
      </c>
      <c r="F3501" s="1151">
        <v>8128609</v>
      </c>
      <c r="G3501" s="759" t="s">
        <v>12076</v>
      </c>
      <c r="H3501" s="1021" t="s">
        <v>12077</v>
      </c>
      <c r="I3501" s="1021" t="s">
        <v>6022</v>
      </c>
      <c r="J3501" s="1150" t="s">
        <v>12075</v>
      </c>
      <c r="K3501" s="1152">
        <v>2</v>
      </c>
      <c r="L3501" s="1151">
        <v>10</v>
      </c>
      <c r="M3501" s="1164">
        <v>27906.67</v>
      </c>
      <c r="N3501" s="1151">
        <v>3</v>
      </c>
      <c r="O3501" s="1152">
        <v>6</v>
      </c>
      <c r="P3501" s="1180">
        <v>16800</v>
      </c>
    </row>
    <row r="3502" spans="1:16" ht="22.5" x14ac:dyDescent="0.2">
      <c r="A3502" s="1179" t="s">
        <v>4019</v>
      </c>
      <c r="B3502" s="1149" t="s">
        <v>13078</v>
      </c>
      <c r="C3502" s="1149" t="s">
        <v>65</v>
      </c>
      <c r="D3502" s="1150" t="s">
        <v>12078</v>
      </c>
      <c r="E3502" s="1164">
        <v>6000</v>
      </c>
      <c r="F3502" s="1151">
        <v>41633387</v>
      </c>
      <c r="G3502" s="759" t="s">
        <v>12079</v>
      </c>
      <c r="H3502" s="1021" t="s">
        <v>4243</v>
      </c>
      <c r="I3502" s="1021" t="s">
        <v>12027</v>
      </c>
      <c r="J3502" s="1150" t="s">
        <v>12078</v>
      </c>
      <c r="K3502" s="1152">
        <v>5</v>
      </c>
      <c r="L3502" s="1151">
        <v>12</v>
      </c>
      <c r="M3502" s="1164">
        <v>72000</v>
      </c>
      <c r="N3502" s="1151">
        <v>6</v>
      </c>
      <c r="O3502" s="1152">
        <v>6</v>
      </c>
      <c r="P3502" s="1180">
        <v>36000</v>
      </c>
    </row>
    <row r="3503" spans="1:16" ht="22.5" x14ac:dyDescent="0.2">
      <c r="A3503" s="1179" t="s">
        <v>4019</v>
      </c>
      <c r="B3503" s="1149" t="s">
        <v>13078</v>
      </c>
      <c r="C3503" s="1149" t="s">
        <v>65</v>
      </c>
      <c r="D3503" s="1150" t="s">
        <v>12080</v>
      </c>
      <c r="E3503" s="1164">
        <v>7200</v>
      </c>
      <c r="F3503" s="1151">
        <v>9703595</v>
      </c>
      <c r="G3503" s="759" t="s">
        <v>12081</v>
      </c>
      <c r="H3503" s="1021" t="s">
        <v>12082</v>
      </c>
      <c r="I3503" s="1021" t="s">
        <v>12027</v>
      </c>
      <c r="J3503" s="1150" t="s">
        <v>12080</v>
      </c>
      <c r="K3503" s="1152">
        <v>7</v>
      </c>
      <c r="L3503" s="1151">
        <v>12</v>
      </c>
      <c r="M3503" s="1164">
        <v>84000</v>
      </c>
      <c r="N3503" s="1151">
        <v>8</v>
      </c>
      <c r="O3503" s="1152">
        <v>6</v>
      </c>
      <c r="P3503" s="1180">
        <v>43200</v>
      </c>
    </row>
    <row r="3504" spans="1:16" ht="22.5" x14ac:dyDescent="0.2">
      <c r="A3504" s="1179" t="s">
        <v>4019</v>
      </c>
      <c r="B3504" s="1149" t="s">
        <v>13078</v>
      </c>
      <c r="C3504" s="1149" t="s">
        <v>65</v>
      </c>
      <c r="D3504" s="1150" t="s">
        <v>12083</v>
      </c>
      <c r="E3504" s="1164">
        <v>3600</v>
      </c>
      <c r="F3504" s="1151">
        <v>43342923</v>
      </c>
      <c r="G3504" s="759" t="s">
        <v>12084</v>
      </c>
      <c r="H3504" s="1021" t="s">
        <v>10277</v>
      </c>
      <c r="I3504" s="1021" t="s">
        <v>4274</v>
      </c>
      <c r="J3504" s="1150" t="s">
        <v>12083</v>
      </c>
      <c r="K3504" s="1152">
        <v>12</v>
      </c>
      <c r="L3504" s="1151">
        <v>12</v>
      </c>
      <c r="M3504" s="1164">
        <v>43200</v>
      </c>
      <c r="N3504" s="1151">
        <v>13</v>
      </c>
      <c r="O3504" s="1152">
        <v>6</v>
      </c>
      <c r="P3504" s="1180">
        <v>21600</v>
      </c>
    </row>
    <row r="3505" spans="1:16" ht="22.5" x14ac:dyDescent="0.2">
      <c r="A3505" s="1179" t="s">
        <v>4019</v>
      </c>
      <c r="B3505" s="1149" t="s">
        <v>13078</v>
      </c>
      <c r="C3505" s="1149" t="s">
        <v>65</v>
      </c>
      <c r="D3505" s="1150" t="s">
        <v>12085</v>
      </c>
      <c r="E3505" s="1164">
        <v>1800</v>
      </c>
      <c r="F3505" s="1151">
        <v>10219138</v>
      </c>
      <c r="G3505" s="759" t="s">
        <v>12086</v>
      </c>
      <c r="H3505" s="1021" t="s">
        <v>10277</v>
      </c>
      <c r="I3505" s="1021" t="s">
        <v>12027</v>
      </c>
      <c r="J3505" s="1150" t="s">
        <v>12085</v>
      </c>
      <c r="K3505" s="1152">
        <v>13</v>
      </c>
      <c r="L3505" s="1151">
        <v>12</v>
      </c>
      <c r="M3505" s="1164">
        <v>21599.37</v>
      </c>
      <c r="N3505" s="1151">
        <v>14</v>
      </c>
      <c r="O3505" s="1152">
        <v>6</v>
      </c>
      <c r="P3505" s="1180">
        <v>10800</v>
      </c>
    </row>
    <row r="3506" spans="1:16" ht="22.5" x14ac:dyDescent="0.2">
      <c r="A3506" s="1179" t="s">
        <v>4019</v>
      </c>
      <c r="B3506" s="1149" t="s">
        <v>13078</v>
      </c>
      <c r="C3506" s="1149" t="s">
        <v>65</v>
      </c>
      <c r="D3506" s="1150" t="s">
        <v>12087</v>
      </c>
      <c r="E3506" s="1164">
        <v>7200</v>
      </c>
      <c r="F3506" s="1151">
        <v>43150179</v>
      </c>
      <c r="G3506" s="759" t="s">
        <v>12088</v>
      </c>
      <c r="H3506" s="1021" t="s">
        <v>4243</v>
      </c>
      <c r="I3506" s="1021" t="s">
        <v>4274</v>
      </c>
      <c r="J3506" s="1150" t="s">
        <v>12087</v>
      </c>
      <c r="K3506" s="1152">
        <v>5</v>
      </c>
      <c r="L3506" s="1151">
        <v>12</v>
      </c>
      <c r="M3506" s="1164">
        <v>86400</v>
      </c>
      <c r="N3506" s="1151">
        <v>6</v>
      </c>
      <c r="O3506" s="1152">
        <v>6</v>
      </c>
      <c r="P3506" s="1180">
        <v>43200</v>
      </c>
    </row>
    <row r="3507" spans="1:16" ht="22.5" x14ac:dyDescent="0.2">
      <c r="A3507" s="1179" t="s">
        <v>4019</v>
      </c>
      <c r="B3507" s="1149" t="s">
        <v>13078</v>
      </c>
      <c r="C3507" s="1149" t="s">
        <v>65</v>
      </c>
      <c r="D3507" s="1150" t="s">
        <v>12089</v>
      </c>
      <c r="E3507" s="1164">
        <v>9300</v>
      </c>
      <c r="F3507" s="1151">
        <v>25828909</v>
      </c>
      <c r="G3507" s="759" t="s">
        <v>12090</v>
      </c>
      <c r="H3507" s="1021" t="s">
        <v>4243</v>
      </c>
      <c r="I3507" s="1021" t="s">
        <v>12027</v>
      </c>
      <c r="J3507" s="1150" t="s">
        <v>12089</v>
      </c>
      <c r="K3507" s="1152">
        <v>7</v>
      </c>
      <c r="L3507" s="1151">
        <v>12</v>
      </c>
      <c r="M3507" s="1164">
        <v>111600</v>
      </c>
      <c r="N3507" s="1151">
        <v>8</v>
      </c>
      <c r="O3507" s="1152">
        <v>6</v>
      </c>
      <c r="P3507" s="1180">
        <v>55800</v>
      </c>
    </row>
    <row r="3508" spans="1:16" ht="22.5" x14ac:dyDescent="0.2">
      <c r="A3508" s="1179" t="s">
        <v>4019</v>
      </c>
      <c r="B3508" s="1149" t="s">
        <v>13078</v>
      </c>
      <c r="C3508" s="1149" t="s">
        <v>65</v>
      </c>
      <c r="D3508" s="1150" t="s">
        <v>12091</v>
      </c>
      <c r="E3508" s="1164">
        <v>1800</v>
      </c>
      <c r="F3508" s="1151">
        <v>70373920</v>
      </c>
      <c r="G3508" s="759" t="s">
        <v>12092</v>
      </c>
      <c r="H3508" s="1021" t="s">
        <v>10926</v>
      </c>
      <c r="I3508" s="1021" t="s">
        <v>6022</v>
      </c>
      <c r="J3508" s="1150" t="s">
        <v>12091</v>
      </c>
      <c r="K3508" s="1152">
        <v>0</v>
      </c>
      <c r="L3508" s="1151">
        <v>0</v>
      </c>
      <c r="M3508" s="1164">
        <v>0</v>
      </c>
      <c r="N3508" s="1151">
        <v>1</v>
      </c>
      <c r="O3508" s="1152">
        <v>6</v>
      </c>
      <c r="P3508" s="1180">
        <v>9720</v>
      </c>
    </row>
    <row r="3509" spans="1:16" ht="22.5" x14ac:dyDescent="0.2">
      <c r="A3509" s="1179" t="s">
        <v>4019</v>
      </c>
      <c r="B3509" s="1149" t="s">
        <v>13078</v>
      </c>
      <c r="C3509" s="1149" t="s">
        <v>65</v>
      </c>
      <c r="D3509" s="1150" t="s">
        <v>4617</v>
      </c>
      <c r="E3509" s="1164">
        <v>6000</v>
      </c>
      <c r="F3509" s="1151">
        <v>47508069</v>
      </c>
      <c r="G3509" s="759" t="s">
        <v>12093</v>
      </c>
      <c r="H3509" s="1021" t="s">
        <v>4211</v>
      </c>
      <c r="I3509" s="1021" t="s">
        <v>12027</v>
      </c>
      <c r="J3509" s="1150" t="s">
        <v>4617</v>
      </c>
      <c r="K3509" s="1152">
        <v>1</v>
      </c>
      <c r="L3509" s="1151">
        <v>12</v>
      </c>
      <c r="M3509" s="1164">
        <v>72000</v>
      </c>
      <c r="N3509" s="1151">
        <v>2</v>
      </c>
      <c r="O3509" s="1152">
        <v>6</v>
      </c>
      <c r="P3509" s="1180">
        <v>36000</v>
      </c>
    </row>
    <row r="3510" spans="1:16" ht="22.5" x14ac:dyDescent="0.2">
      <c r="A3510" s="1179" t="s">
        <v>4019</v>
      </c>
      <c r="B3510" s="1149" t="s">
        <v>13078</v>
      </c>
      <c r="C3510" s="1149" t="s">
        <v>65</v>
      </c>
      <c r="D3510" s="1150" t="s">
        <v>12094</v>
      </c>
      <c r="E3510" s="1164">
        <v>6000</v>
      </c>
      <c r="F3510" s="1151">
        <v>46680615</v>
      </c>
      <c r="G3510" s="759" t="s">
        <v>12095</v>
      </c>
      <c r="H3510" s="1021" t="s">
        <v>4243</v>
      </c>
      <c r="I3510" s="1021" t="s">
        <v>4274</v>
      </c>
      <c r="J3510" s="1150" t="s">
        <v>12094</v>
      </c>
      <c r="K3510" s="1152">
        <v>3</v>
      </c>
      <c r="L3510" s="1151">
        <v>1</v>
      </c>
      <c r="M3510" s="1164">
        <v>6000</v>
      </c>
      <c r="N3510" s="1151">
        <v>0</v>
      </c>
      <c r="O3510" s="1152">
        <v>0</v>
      </c>
      <c r="P3510" s="1180">
        <v>0</v>
      </c>
    </row>
    <row r="3511" spans="1:16" ht="22.5" x14ac:dyDescent="0.2">
      <c r="A3511" s="1179" t="s">
        <v>4019</v>
      </c>
      <c r="B3511" s="1149" t="s">
        <v>13078</v>
      </c>
      <c r="C3511" s="1149" t="s">
        <v>65</v>
      </c>
      <c r="D3511" s="1150" t="s">
        <v>12083</v>
      </c>
      <c r="E3511" s="1164">
        <v>3600</v>
      </c>
      <c r="F3511" s="1151">
        <v>43486265</v>
      </c>
      <c r="G3511" s="759" t="s">
        <v>12096</v>
      </c>
      <c r="H3511" s="1021" t="s">
        <v>10277</v>
      </c>
      <c r="I3511" s="1021" t="s">
        <v>12027</v>
      </c>
      <c r="J3511" s="1150" t="s">
        <v>12083</v>
      </c>
      <c r="K3511" s="1152">
        <v>12</v>
      </c>
      <c r="L3511" s="1151">
        <v>12</v>
      </c>
      <c r="M3511" s="1164">
        <v>43176</v>
      </c>
      <c r="N3511" s="1151">
        <v>13</v>
      </c>
      <c r="O3511" s="1152">
        <v>6</v>
      </c>
      <c r="P3511" s="1180">
        <v>21600</v>
      </c>
    </row>
    <row r="3512" spans="1:16" ht="22.5" x14ac:dyDescent="0.2">
      <c r="A3512" s="1179" t="s">
        <v>4019</v>
      </c>
      <c r="B3512" s="1149" t="s">
        <v>13078</v>
      </c>
      <c r="C3512" s="1149" t="s">
        <v>65</v>
      </c>
      <c r="D3512" s="1150" t="s">
        <v>12097</v>
      </c>
      <c r="E3512" s="1164">
        <v>12500</v>
      </c>
      <c r="F3512" s="1151">
        <v>8123394</v>
      </c>
      <c r="G3512" s="759" t="s">
        <v>12098</v>
      </c>
      <c r="H3512" s="1021" t="s">
        <v>12099</v>
      </c>
      <c r="I3512" s="1021" t="s">
        <v>12027</v>
      </c>
      <c r="J3512" s="1150" t="s">
        <v>12097</v>
      </c>
      <c r="K3512" s="1152">
        <v>11</v>
      </c>
      <c r="L3512" s="1151">
        <v>12</v>
      </c>
      <c r="M3512" s="1164">
        <v>150000</v>
      </c>
      <c r="N3512" s="1151">
        <v>12</v>
      </c>
      <c r="O3512" s="1152">
        <v>6</v>
      </c>
      <c r="P3512" s="1180">
        <v>75000</v>
      </c>
    </row>
    <row r="3513" spans="1:16" ht="22.5" x14ac:dyDescent="0.2">
      <c r="A3513" s="1179" t="s">
        <v>4019</v>
      </c>
      <c r="B3513" s="1149" t="s">
        <v>13078</v>
      </c>
      <c r="C3513" s="1149" t="s">
        <v>65</v>
      </c>
      <c r="D3513" s="1150" t="s">
        <v>12100</v>
      </c>
      <c r="E3513" s="1164">
        <v>4200</v>
      </c>
      <c r="F3513" s="1151">
        <v>40316578</v>
      </c>
      <c r="G3513" s="759" t="s">
        <v>12101</v>
      </c>
      <c r="H3513" s="1021" t="s">
        <v>12102</v>
      </c>
      <c r="I3513" s="1021" t="s">
        <v>12027</v>
      </c>
      <c r="J3513" s="1150" t="s">
        <v>12100</v>
      </c>
      <c r="K3513" s="1152">
        <v>0</v>
      </c>
      <c r="L3513" s="1151">
        <v>0</v>
      </c>
      <c r="M3513" s="1164">
        <v>0</v>
      </c>
      <c r="N3513" s="1151">
        <v>1</v>
      </c>
      <c r="O3513" s="1152">
        <v>6</v>
      </c>
      <c r="P3513" s="1180">
        <v>16800</v>
      </c>
    </row>
    <row r="3514" spans="1:16" ht="22.5" x14ac:dyDescent="0.2">
      <c r="A3514" s="1179" t="s">
        <v>4019</v>
      </c>
      <c r="B3514" s="1149" t="s">
        <v>13078</v>
      </c>
      <c r="C3514" s="1149" t="s">
        <v>65</v>
      </c>
      <c r="D3514" s="1150" t="s">
        <v>12103</v>
      </c>
      <c r="E3514" s="1164">
        <v>6000</v>
      </c>
      <c r="F3514" s="1151">
        <v>9250788</v>
      </c>
      <c r="G3514" s="759" t="s">
        <v>12104</v>
      </c>
      <c r="H3514" s="1021" t="s">
        <v>12105</v>
      </c>
      <c r="I3514" s="1021" t="s">
        <v>4274</v>
      </c>
      <c r="J3514" s="1150" t="s">
        <v>12103</v>
      </c>
      <c r="K3514" s="1152">
        <v>6</v>
      </c>
      <c r="L3514" s="1151">
        <v>12</v>
      </c>
      <c r="M3514" s="1164">
        <v>72000</v>
      </c>
      <c r="N3514" s="1151">
        <v>7</v>
      </c>
      <c r="O3514" s="1152">
        <v>4</v>
      </c>
      <c r="P3514" s="1180">
        <v>20000</v>
      </c>
    </row>
    <row r="3515" spans="1:16" ht="22.5" x14ac:dyDescent="0.2">
      <c r="A3515" s="1179" t="s">
        <v>4019</v>
      </c>
      <c r="B3515" s="1149" t="s">
        <v>13078</v>
      </c>
      <c r="C3515" s="1149" t="s">
        <v>65</v>
      </c>
      <c r="D3515" s="1150" t="s">
        <v>12106</v>
      </c>
      <c r="E3515" s="1164">
        <v>9300</v>
      </c>
      <c r="F3515" s="1151">
        <v>4073080</v>
      </c>
      <c r="G3515" s="759" t="s">
        <v>12107</v>
      </c>
      <c r="H3515" s="1021" t="s">
        <v>4398</v>
      </c>
      <c r="I3515" s="1021" t="s">
        <v>4274</v>
      </c>
      <c r="J3515" s="1150" t="s">
        <v>12106</v>
      </c>
      <c r="K3515" s="1152">
        <v>0</v>
      </c>
      <c r="L3515" s="1151">
        <v>0</v>
      </c>
      <c r="M3515" s="1164">
        <v>0</v>
      </c>
      <c r="N3515" s="1151">
        <v>1</v>
      </c>
      <c r="O3515" s="1152">
        <v>6</v>
      </c>
      <c r="P3515" s="1180">
        <v>15190</v>
      </c>
    </row>
    <row r="3516" spans="1:16" ht="22.5" x14ac:dyDescent="0.2">
      <c r="A3516" s="1179" t="s">
        <v>4019</v>
      </c>
      <c r="B3516" s="1149" t="s">
        <v>13078</v>
      </c>
      <c r="C3516" s="1149" t="s">
        <v>65</v>
      </c>
      <c r="D3516" s="1150" t="s">
        <v>12108</v>
      </c>
      <c r="E3516" s="1164">
        <v>7200</v>
      </c>
      <c r="F3516" s="1151">
        <v>41587540</v>
      </c>
      <c r="G3516" s="759" t="s">
        <v>12109</v>
      </c>
      <c r="H3516" s="1021" t="s">
        <v>4243</v>
      </c>
      <c r="I3516" s="1021" t="s">
        <v>12027</v>
      </c>
      <c r="J3516" s="1150" t="s">
        <v>12108</v>
      </c>
      <c r="K3516" s="1152">
        <v>6</v>
      </c>
      <c r="L3516" s="1151">
        <v>12</v>
      </c>
      <c r="M3516" s="1164">
        <v>86260</v>
      </c>
      <c r="N3516" s="1151">
        <v>7</v>
      </c>
      <c r="O3516" s="1152">
        <v>6</v>
      </c>
      <c r="P3516" s="1180">
        <v>43200</v>
      </c>
    </row>
    <row r="3517" spans="1:16" ht="22.5" x14ac:dyDescent="0.2">
      <c r="A3517" s="1179" t="s">
        <v>4019</v>
      </c>
      <c r="B3517" s="1149" t="s">
        <v>13078</v>
      </c>
      <c r="C3517" s="1149" t="s">
        <v>65</v>
      </c>
      <c r="D3517" s="1150" t="s">
        <v>12062</v>
      </c>
      <c r="E3517" s="1164">
        <v>11000</v>
      </c>
      <c r="F3517" s="1151">
        <v>17918722</v>
      </c>
      <c r="G3517" s="759" t="s">
        <v>12110</v>
      </c>
      <c r="H3517" s="1021" t="s">
        <v>12111</v>
      </c>
      <c r="I3517" s="1021" t="s">
        <v>12027</v>
      </c>
      <c r="J3517" s="1150" t="s">
        <v>12062</v>
      </c>
      <c r="K3517" s="1152">
        <v>1</v>
      </c>
      <c r="L3517" s="1151">
        <v>0</v>
      </c>
      <c r="M3517" s="1164">
        <v>6233.33</v>
      </c>
      <c r="N3517" s="1151">
        <v>2</v>
      </c>
      <c r="O3517" s="1152">
        <v>0</v>
      </c>
      <c r="P3517" s="1180">
        <v>44366.67</v>
      </c>
    </row>
    <row r="3518" spans="1:16" ht="22.5" x14ac:dyDescent="0.2">
      <c r="A3518" s="1179" t="s">
        <v>4019</v>
      </c>
      <c r="B3518" s="1149" t="s">
        <v>13078</v>
      </c>
      <c r="C3518" s="1149" t="s">
        <v>65</v>
      </c>
      <c r="D3518" s="1150" t="s">
        <v>12112</v>
      </c>
      <c r="E3518" s="1164">
        <v>6000</v>
      </c>
      <c r="F3518" s="1151">
        <v>44729244</v>
      </c>
      <c r="G3518" s="759" t="s">
        <v>12113</v>
      </c>
      <c r="H3518" s="1021" t="s">
        <v>12114</v>
      </c>
      <c r="I3518" s="1021" t="s">
        <v>12027</v>
      </c>
      <c r="J3518" s="1150" t="s">
        <v>12112</v>
      </c>
      <c r="K3518" s="1152">
        <v>2</v>
      </c>
      <c r="L3518" s="1151">
        <v>12</v>
      </c>
      <c r="M3518" s="1164">
        <v>71970.83</v>
      </c>
      <c r="N3518" s="1151">
        <v>3</v>
      </c>
      <c r="O3518" s="1152">
        <v>6</v>
      </c>
      <c r="P3518" s="1180">
        <v>36000</v>
      </c>
    </row>
    <row r="3519" spans="1:16" ht="22.5" x14ac:dyDescent="0.2">
      <c r="A3519" s="1179" t="s">
        <v>4019</v>
      </c>
      <c r="B3519" s="1149" t="s">
        <v>13078</v>
      </c>
      <c r="C3519" s="1149" t="s">
        <v>65</v>
      </c>
      <c r="D3519" s="1150" t="s">
        <v>12115</v>
      </c>
      <c r="E3519" s="1164">
        <v>11000</v>
      </c>
      <c r="F3519" s="1151">
        <v>40019621</v>
      </c>
      <c r="G3519" s="759" t="s">
        <v>12116</v>
      </c>
      <c r="H3519" s="1021" t="s">
        <v>12064</v>
      </c>
      <c r="I3519" s="1021" t="s">
        <v>12027</v>
      </c>
      <c r="J3519" s="1150" t="s">
        <v>12115</v>
      </c>
      <c r="K3519" s="1152">
        <v>2</v>
      </c>
      <c r="L3519" s="1151">
        <v>12</v>
      </c>
      <c r="M3519" s="1164">
        <v>132000</v>
      </c>
      <c r="N3519" s="1151">
        <v>3</v>
      </c>
      <c r="O3519" s="1152">
        <v>6</v>
      </c>
      <c r="P3519" s="1180">
        <v>66000</v>
      </c>
    </row>
    <row r="3520" spans="1:16" ht="22.5" x14ac:dyDescent="0.2">
      <c r="A3520" s="1179" t="s">
        <v>4019</v>
      </c>
      <c r="B3520" s="1149" t="s">
        <v>13078</v>
      </c>
      <c r="C3520" s="1149" t="s">
        <v>65</v>
      </c>
      <c r="D3520" s="1150" t="s">
        <v>5212</v>
      </c>
      <c r="E3520" s="1164">
        <v>2800</v>
      </c>
      <c r="F3520" s="1151">
        <v>29617449</v>
      </c>
      <c r="G3520" s="759" t="s">
        <v>12117</v>
      </c>
      <c r="H3520" s="1021" t="s">
        <v>10277</v>
      </c>
      <c r="I3520" s="1021" t="s">
        <v>4274</v>
      </c>
      <c r="J3520" s="1150" t="s">
        <v>5212</v>
      </c>
      <c r="K3520" s="1152">
        <v>7</v>
      </c>
      <c r="L3520" s="1151">
        <v>12</v>
      </c>
      <c r="M3520" s="1164">
        <v>33600</v>
      </c>
      <c r="N3520" s="1151">
        <v>8</v>
      </c>
      <c r="O3520" s="1152">
        <v>6</v>
      </c>
      <c r="P3520" s="1180">
        <v>16800</v>
      </c>
    </row>
    <row r="3521" spans="1:16" ht="22.5" x14ac:dyDescent="0.2">
      <c r="A3521" s="1179" t="s">
        <v>4019</v>
      </c>
      <c r="B3521" s="1149" t="s">
        <v>13078</v>
      </c>
      <c r="C3521" s="1149" t="s">
        <v>65</v>
      </c>
      <c r="D3521" s="1150" t="s">
        <v>12118</v>
      </c>
      <c r="E3521" s="1164">
        <v>6000</v>
      </c>
      <c r="F3521" s="1151">
        <v>46730215</v>
      </c>
      <c r="G3521" s="759" t="s">
        <v>12119</v>
      </c>
      <c r="H3521" s="1021" t="s">
        <v>12064</v>
      </c>
      <c r="I3521" s="1021" t="s">
        <v>12027</v>
      </c>
      <c r="J3521" s="1150" t="s">
        <v>12118</v>
      </c>
      <c r="K3521" s="1152">
        <v>1</v>
      </c>
      <c r="L3521" s="1151">
        <v>12</v>
      </c>
      <c r="M3521" s="1164">
        <v>72000</v>
      </c>
      <c r="N3521" s="1151">
        <v>2</v>
      </c>
      <c r="O3521" s="1152">
        <v>6</v>
      </c>
      <c r="P3521" s="1180">
        <v>36000</v>
      </c>
    </row>
    <row r="3522" spans="1:16" ht="22.5" x14ac:dyDescent="0.2">
      <c r="A3522" s="1179" t="s">
        <v>4019</v>
      </c>
      <c r="B3522" s="1149" t="s">
        <v>13078</v>
      </c>
      <c r="C3522" s="1149" t="s">
        <v>65</v>
      </c>
      <c r="D3522" s="1150" t="s">
        <v>12120</v>
      </c>
      <c r="E3522" s="1164">
        <v>7200</v>
      </c>
      <c r="F3522" s="1151">
        <v>45295491</v>
      </c>
      <c r="G3522" s="759" t="s">
        <v>12121</v>
      </c>
      <c r="H3522" s="1021" t="s">
        <v>4243</v>
      </c>
      <c r="I3522" s="1021" t="s">
        <v>12027</v>
      </c>
      <c r="J3522" s="1150" t="s">
        <v>12120</v>
      </c>
      <c r="K3522" s="1152">
        <v>3</v>
      </c>
      <c r="L3522" s="1151">
        <v>12</v>
      </c>
      <c r="M3522" s="1164">
        <v>86386</v>
      </c>
      <c r="N3522" s="1151">
        <v>4</v>
      </c>
      <c r="O3522" s="1152">
        <v>6</v>
      </c>
      <c r="P3522" s="1180">
        <v>43200</v>
      </c>
    </row>
    <row r="3523" spans="1:16" ht="22.5" x14ac:dyDescent="0.2">
      <c r="A3523" s="1179" t="s">
        <v>4019</v>
      </c>
      <c r="B3523" s="1149" t="s">
        <v>13078</v>
      </c>
      <c r="C3523" s="1149" t="s">
        <v>65</v>
      </c>
      <c r="D3523" s="1150" t="s">
        <v>12122</v>
      </c>
      <c r="E3523" s="1164">
        <v>12500</v>
      </c>
      <c r="F3523" s="1151">
        <v>42458039</v>
      </c>
      <c r="G3523" s="759" t="s">
        <v>12123</v>
      </c>
      <c r="H3523" s="1021" t="s">
        <v>8179</v>
      </c>
      <c r="I3523" s="1021" t="s">
        <v>12027</v>
      </c>
      <c r="J3523" s="1150" t="s">
        <v>12122</v>
      </c>
      <c r="K3523" s="1152">
        <v>1</v>
      </c>
      <c r="L3523" s="1151">
        <v>2</v>
      </c>
      <c r="M3523" s="1164">
        <v>12916.67</v>
      </c>
      <c r="N3523" s="1151">
        <v>2</v>
      </c>
      <c r="O3523" s="1152">
        <v>6</v>
      </c>
      <c r="P3523" s="1180">
        <v>75000</v>
      </c>
    </row>
    <row r="3524" spans="1:16" ht="22.5" x14ac:dyDescent="0.2">
      <c r="A3524" s="1179" t="s">
        <v>4019</v>
      </c>
      <c r="B3524" s="1149" t="s">
        <v>13078</v>
      </c>
      <c r="C3524" s="1149" t="s">
        <v>65</v>
      </c>
      <c r="D3524" s="1150" t="s">
        <v>10107</v>
      </c>
      <c r="E3524" s="1164">
        <v>4200</v>
      </c>
      <c r="F3524" s="1151">
        <v>42792972</v>
      </c>
      <c r="G3524" s="759" t="s">
        <v>12124</v>
      </c>
      <c r="H3524" s="1021" t="s">
        <v>4211</v>
      </c>
      <c r="I3524" s="1021" t="s">
        <v>12027</v>
      </c>
      <c r="J3524" s="1150" t="s">
        <v>10107</v>
      </c>
      <c r="K3524" s="1152">
        <v>1</v>
      </c>
      <c r="L3524" s="1151">
        <v>12</v>
      </c>
      <c r="M3524" s="1164">
        <v>50393</v>
      </c>
      <c r="N3524" s="1151">
        <v>2</v>
      </c>
      <c r="O3524" s="1152">
        <v>6</v>
      </c>
      <c r="P3524" s="1180">
        <v>25200</v>
      </c>
    </row>
    <row r="3525" spans="1:16" ht="22.5" x14ac:dyDescent="0.2">
      <c r="A3525" s="1179" t="s">
        <v>4019</v>
      </c>
      <c r="B3525" s="1149" t="s">
        <v>13078</v>
      </c>
      <c r="C3525" s="1149" t="s">
        <v>65</v>
      </c>
      <c r="D3525" s="1150" t="s">
        <v>12125</v>
      </c>
      <c r="E3525" s="1164">
        <v>9300</v>
      </c>
      <c r="F3525" s="1151">
        <v>45027108</v>
      </c>
      <c r="G3525" s="759" t="s">
        <v>12126</v>
      </c>
      <c r="H3525" s="1021" t="s">
        <v>4235</v>
      </c>
      <c r="I3525" s="1021" t="s">
        <v>12027</v>
      </c>
      <c r="J3525" s="1150" t="s">
        <v>12125</v>
      </c>
      <c r="K3525" s="1152">
        <v>8</v>
      </c>
      <c r="L3525" s="1151">
        <v>12</v>
      </c>
      <c r="M3525" s="1164">
        <v>111374.6</v>
      </c>
      <c r="N3525" s="1151">
        <v>9</v>
      </c>
      <c r="O3525" s="1152">
        <v>6</v>
      </c>
      <c r="P3525" s="1180">
        <v>55800</v>
      </c>
    </row>
    <row r="3526" spans="1:16" ht="22.5" x14ac:dyDescent="0.2">
      <c r="A3526" s="1179" t="s">
        <v>4019</v>
      </c>
      <c r="B3526" s="1149" t="s">
        <v>13078</v>
      </c>
      <c r="C3526" s="1149" t="s">
        <v>65</v>
      </c>
      <c r="D3526" s="1150" t="s">
        <v>12127</v>
      </c>
      <c r="E3526" s="1164">
        <v>4200</v>
      </c>
      <c r="F3526" s="1151">
        <v>42699820</v>
      </c>
      <c r="G3526" s="759" t="s">
        <v>12128</v>
      </c>
      <c r="H3526" s="1021" t="s">
        <v>4216</v>
      </c>
      <c r="I3526" s="1021" t="s">
        <v>12027</v>
      </c>
      <c r="J3526" s="1150" t="s">
        <v>12127</v>
      </c>
      <c r="K3526" s="1152">
        <v>8</v>
      </c>
      <c r="L3526" s="1151">
        <v>12</v>
      </c>
      <c r="M3526" s="1164">
        <v>50383.67</v>
      </c>
      <c r="N3526" s="1151">
        <v>9</v>
      </c>
      <c r="O3526" s="1152">
        <v>6</v>
      </c>
      <c r="P3526" s="1180">
        <v>25256</v>
      </c>
    </row>
    <row r="3527" spans="1:16" ht="22.5" x14ac:dyDescent="0.2">
      <c r="A3527" s="1179" t="s">
        <v>4019</v>
      </c>
      <c r="B3527" s="1149" t="s">
        <v>13078</v>
      </c>
      <c r="C3527" s="1149" t="s">
        <v>65</v>
      </c>
      <c r="D3527" s="1150" t="s">
        <v>12072</v>
      </c>
      <c r="E3527" s="1164">
        <v>6000</v>
      </c>
      <c r="F3527" s="1151">
        <v>47293169</v>
      </c>
      <c r="G3527" s="759" t="s">
        <v>12129</v>
      </c>
      <c r="H3527" s="1021" t="s">
        <v>4350</v>
      </c>
      <c r="I3527" s="1021" t="s">
        <v>4274</v>
      </c>
      <c r="J3527" s="1150" t="s">
        <v>12072</v>
      </c>
      <c r="K3527" s="1152">
        <v>2</v>
      </c>
      <c r="L3527" s="1151">
        <v>12</v>
      </c>
      <c r="M3527" s="1164">
        <v>72000</v>
      </c>
      <c r="N3527" s="1151">
        <v>3</v>
      </c>
      <c r="O3527" s="1152">
        <v>6</v>
      </c>
      <c r="P3527" s="1180">
        <v>36000</v>
      </c>
    </row>
    <row r="3528" spans="1:16" ht="22.5" x14ac:dyDescent="0.2">
      <c r="A3528" s="1179" t="s">
        <v>4019</v>
      </c>
      <c r="B3528" s="1149" t="s">
        <v>13078</v>
      </c>
      <c r="C3528" s="1149" t="s">
        <v>65</v>
      </c>
      <c r="D3528" s="1150" t="s">
        <v>5212</v>
      </c>
      <c r="E3528" s="1164">
        <v>3600</v>
      </c>
      <c r="F3528" s="1151">
        <v>46393244</v>
      </c>
      <c r="G3528" s="759" t="s">
        <v>12130</v>
      </c>
      <c r="H3528" s="1021" t="s">
        <v>4350</v>
      </c>
      <c r="I3528" s="1021" t="s">
        <v>4274</v>
      </c>
      <c r="J3528" s="1150" t="s">
        <v>5212</v>
      </c>
      <c r="K3528" s="1152">
        <v>5</v>
      </c>
      <c r="L3528" s="1151">
        <v>12</v>
      </c>
      <c r="M3528" s="1164">
        <v>43200</v>
      </c>
      <c r="N3528" s="1151">
        <v>6</v>
      </c>
      <c r="O3528" s="1152">
        <v>6</v>
      </c>
      <c r="P3528" s="1180">
        <v>21600</v>
      </c>
    </row>
    <row r="3529" spans="1:16" ht="22.5" x14ac:dyDescent="0.2">
      <c r="A3529" s="1179" t="s">
        <v>4019</v>
      </c>
      <c r="B3529" s="1149" t="s">
        <v>13078</v>
      </c>
      <c r="C3529" s="1149" t="s">
        <v>65</v>
      </c>
      <c r="D3529" s="1150" t="s">
        <v>12131</v>
      </c>
      <c r="E3529" s="1164">
        <v>11000</v>
      </c>
      <c r="F3529" s="1151">
        <v>8155649</v>
      </c>
      <c r="G3529" s="759" t="s">
        <v>12132</v>
      </c>
      <c r="H3529" s="1021" t="s">
        <v>12133</v>
      </c>
      <c r="I3529" s="1021" t="s">
        <v>12027</v>
      </c>
      <c r="J3529" s="1150" t="s">
        <v>12131</v>
      </c>
      <c r="K3529" s="1152">
        <v>8</v>
      </c>
      <c r="L3529" s="1151">
        <v>12</v>
      </c>
      <c r="M3529" s="1164">
        <v>132000</v>
      </c>
      <c r="N3529" s="1151">
        <v>9</v>
      </c>
      <c r="O3529" s="1152">
        <v>6</v>
      </c>
      <c r="P3529" s="1180">
        <v>66000</v>
      </c>
    </row>
    <row r="3530" spans="1:16" ht="22.5" x14ac:dyDescent="0.2">
      <c r="A3530" s="1179" t="s">
        <v>4019</v>
      </c>
      <c r="B3530" s="1149" t="s">
        <v>13078</v>
      </c>
      <c r="C3530" s="1149" t="s">
        <v>65</v>
      </c>
      <c r="D3530" s="1150" t="s">
        <v>12062</v>
      </c>
      <c r="E3530" s="1164">
        <v>11000</v>
      </c>
      <c r="F3530" s="1151">
        <v>45027870</v>
      </c>
      <c r="G3530" s="759" t="s">
        <v>12134</v>
      </c>
      <c r="H3530" s="1021" t="s">
        <v>12135</v>
      </c>
      <c r="I3530" s="1021" t="s">
        <v>12027</v>
      </c>
      <c r="J3530" s="1150" t="s">
        <v>12062</v>
      </c>
      <c r="K3530" s="1152">
        <v>1</v>
      </c>
      <c r="L3530" s="1151">
        <v>1</v>
      </c>
      <c r="M3530" s="1164">
        <v>6233.33</v>
      </c>
      <c r="N3530" s="1151">
        <v>2</v>
      </c>
      <c r="O3530" s="1152">
        <v>6</v>
      </c>
      <c r="P3530" s="1180">
        <v>66000</v>
      </c>
    </row>
    <row r="3531" spans="1:16" ht="22.5" x14ac:dyDescent="0.2">
      <c r="A3531" s="1179" t="s">
        <v>4019</v>
      </c>
      <c r="B3531" s="1149" t="s">
        <v>13078</v>
      </c>
      <c r="C3531" s="1149" t="s">
        <v>65</v>
      </c>
      <c r="D3531" s="1150" t="s">
        <v>12136</v>
      </c>
      <c r="E3531" s="1164">
        <v>9300</v>
      </c>
      <c r="F3531" s="1151">
        <v>40963512</v>
      </c>
      <c r="G3531" s="759" t="s">
        <v>12137</v>
      </c>
      <c r="H3531" s="1021" t="s">
        <v>4243</v>
      </c>
      <c r="I3531" s="1021" t="s">
        <v>12027</v>
      </c>
      <c r="J3531" s="1150" t="s">
        <v>12136</v>
      </c>
      <c r="K3531" s="1152">
        <v>4</v>
      </c>
      <c r="L3531" s="1151">
        <v>12</v>
      </c>
      <c r="M3531" s="1164">
        <v>111574.81</v>
      </c>
      <c r="N3531" s="1151">
        <v>5</v>
      </c>
      <c r="O3531" s="1152">
        <v>6</v>
      </c>
      <c r="P3531" s="1180">
        <v>55800</v>
      </c>
    </row>
    <row r="3532" spans="1:16" ht="22.5" x14ac:dyDescent="0.2">
      <c r="A3532" s="1179" t="s">
        <v>4019</v>
      </c>
      <c r="B3532" s="1149" t="s">
        <v>13078</v>
      </c>
      <c r="C3532" s="1149" t="s">
        <v>65</v>
      </c>
      <c r="D3532" s="1150" t="s">
        <v>12138</v>
      </c>
      <c r="E3532" s="1164">
        <v>9300</v>
      </c>
      <c r="F3532" s="1151">
        <v>41108435</v>
      </c>
      <c r="G3532" s="759" t="s">
        <v>12139</v>
      </c>
      <c r="H3532" s="1021" t="s">
        <v>12114</v>
      </c>
      <c r="I3532" s="1021" t="s">
        <v>12027</v>
      </c>
      <c r="J3532" s="1150" t="s">
        <v>12138</v>
      </c>
      <c r="K3532" s="1152">
        <v>2</v>
      </c>
      <c r="L3532" s="1151">
        <v>12</v>
      </c>
      <c r="M3532" s="1164">
        <v>111598.71</v>
      </c>
      <c r="N3532" s="1151">
        <v>3</v>
      </c>
      <c r="O3532" s="1152">
        <v>6</v>
      </c>
      <c r="P3532" s="1180">
        <v>55800</v>
      </c>
    </row>
    <row r="3533" spans="1:16" ht="22.5" x14ac:dyDescent="0.2">
      <c r="A3533" s="1179" t="s">
        <v>4019</v>
      </c>
      <c r="B3533" s="1149" t="s">
        <v>13078</v>
      </c>
      <c r="C3533" s="1149" t="s">
        <v>65</v>
      </c>
      <c r="D3533" s="1150" t="s">
        <v>12140</v>
      </c>
      <c r="E3533" s="1164">
        <v>4200</v>
      </c>
      <c r="F3533" s="1151">
        <v>46209318</v>
      </c>
      <c r="G3533" s="759" t="s">
        <v>12141</v>
      </c>
      <c r="H3533" s="1021" t="s">
        <v>12142</v>
      </c>
      <c r="I3533" s="1021" t="s">
        <v>12027</v>
      </c>
      <c r="J3533" s="1150" t="s">
        <v>12140</v>
      </c>
      <c r="K3533" s="1152">
        <v>2</v>
      </c>
      <c r="L3533" s="1151">
        <v>12</v>
      </c>
      <c r="M3533" s="1164">
        <v>50400</v>
      </c>
      <c r="N3533" s="1151">
        <v>3</v>
      </c>
      <c r="O3533" s="1152">
        <v>6</v>
      </c>
      <c r="P3533" s="1180">
        <v>25200</v>
      </c>
    </row>
    <row r="3534" spans="1:16" ht="22.5" x14ac:dyDescent="0.2">
      <c r="A3534" s="1179" t="s">
        <v>4019</v>
      </c>
      <c r="B3534" s="1149" t="s">
        <v>13078</v>
      </c>
      <c r="C3534" s="1149" t="s">
        <v>65</v>
      </c>
      <c r="D3534" s="1150" t="s">
        <v>12143</v>
      </c>
      <c r="E3534" s="1164">
        <v>9300</v>
      </c>
      <c r="F3534" s="1151">
        <v>10508998</v>
      </c>
      <c r="G3534" s="759" t="s">
        <v>12144</v>
      </c>
      <c r="H3534" s="1021" t="s">
        <v>12030</v>
      </c>
      <c r="I3534" s="1021" t="s">
        <v>12027</v>
      </c>
      <c r="J3534" s="1150" t="s">
        <v>12143</v>
      </c>
      <c r="K3534" s="1152">
        <v>5</v>
      </c>
      <c r="L3534" s="1151">
        <v>12</v>
      </c>
      <c r="M3534" s="1164">
        <v>111600</v>
      </c>
      <c r="N3534" s="1151">
        <v>6</v>
      </c>
      <c r="O3534" s="1152">
        <v>6</v>
      </c>
      <c r="P3534" s="1180">
        <v>55800</v>
      </c>
    </row>
    <row r="3535" spans="1:16" ht="22.5" x14ac:dyDescent="0.2">
      <c r="A3535" s="1179" t="s">
        <v>4019</v>
      </c>
      <c r="B3535" s="1149" t="s">
        <v>13078</v>
      </c>
      <c r="C3535" s="1149" t="s">
        <v>65</v>
      </c>
      <c r="D3535" s="1150" t="s">
        <v>12145</v>
      </c>
      <c r="E3535" s="1164">
        <v>12500</v>
      </c>
      <c r="F3535" s="1151">
        <v>8191938</v>
      </c>
      <c r="G3535" s="759" t="s">
        <v>12146</v>
      </c>
      <c r="H3535" s="1021" t="s">
        <v>12147</v>
      </c>
      <c r="I3535" s="1021" t="s">
        <v>12027</v>
      </c>
      <c r="J3535" s="1150" t="s">
        <v>12145</v>
      </c>
      <c r="K3535" s="1152">
        <v>8</v>
      </c>
      <c r="L3535" s="1151">
        <v>12</v>
      </c>
      <c r="M3535" s="1164">
        <v>150000</v>
      </c>
      <c r="N3535" s="1151">
        <v>9</v>
      </c>
      <c r="O3535" s="1152">
        <v>6</v>
      </c>
      <c r="P3535" s="1180">
        <v>75000</v>
      </c>
    </row>
    <row r="3536" spans="1:16" ht="22.5" x14ac:dyDescent="0.2">
      <c r="A3536" s="1179" t="s">
        <v>4019</v>
      </c>
      <c r="B3536" s="1149" t="s">
        <v>13078</v>
      </c>
      <c r="C3536" s="1149" t="s">
        <v>65</v>
      </c>
      <c r="D3536" s="1150" t="s">
        <v>12148</v>
      </c>
      <c r="E3536" s="1164">
        <v>12500</v>
      </c>
      <c r="F3536" s="1151">
        <v>7918459</v>
      </c>
      <c r="G3536" s="759" t="s">
        <v>12149</v>
      </c>
      <c r="H3536" s="1021" t="s">
        <v>4525</v>
      </c>
      <c r="I3536" s="1021" t="s">
        <v>12027</v>
      </c>
      <c r="J3536" s="1150" t="s">
        <v>12148</v>
      </c>
      <c r="K3536" s="1152">
        <v>7</v>
      </c>
      <c r="L3536" s="1151">
        <v>12</v>
      </c>
      <c r="M3536" s="1164">
        <v>149993.92000000001</v>
      </c>
      <c r="N3536" s="1151">
        <v>8</v>
      </c>
      <c r="O3536" s="1152">
        <v>6</v>
      </c>
      <c r="P3536" s="1180">
        <v>75000</v>
      </c>
    </row>
    <row r="3537" spans="1:16" ht="22.5" x14ac:dyDescent="0.2">
      <c r="A3537" s="1179" t="s">
        <v>4019</v>
      </c>
      <c r="B3537" s="1149" t="s">
        <v>13078</v>
      </c>
      <c r="C3537" s="1149" t="s">
        <v>65</v>
      </c>
      <c r="D3537" s="1150" t="s">
        <v>12031</v>
      </c>
      <c r="E3537" s="1164">
        <v>1800</v>
      </c>
      <c r="F3537" s="1151">
        <v>76735493</v>
      </c>
      <c r="G3537" s="759" t="s">
        <v>12150</v>
      </c>
      <c r="H3537" s="1021" t="s">
        <v>10277</v>
      </c>
      <c r="I3537" s="1021" t="s">
        <v>12027</v>
      </c>
      <c r="J3537" s="1150" t="s">
        <v>12031</v>
      </c>
      <c r="K3537" s="1152">
        <v>2</v>
      </c>
      <c r="L3537" s="1151">
        <v>12</v>
      </c>
      <c r="M3537" s="1164">
        <v>21600</v>
      </c>
      <c r="N3537" s="1151">
        <v>3</v>
      </c>
      <c r="O3537" s="1152">
        <v>6</v>
      </c>
      <c r="P3537" s="1180">
        <v>10800</v>
      </c>
    </row>
    <row r="3538" spans="1:16" ht="22.5" x14ac:dyDescent="0.2">
      <c r="A3538" s="1179" t="s">
        <v>4019</v>
      </c>
      <c r="B3538" s="1149" t="s">
        <v>13078</v>
      </c>
      <c r="C3538" s="1149" t="s">
        <v>65</v>
      </c>
      <c r="D3538" s="1150" t="s">
        <v>12151</v>
      </c>
      <c r="E3538" s="1164">
        <v>7200</v>
      </c>
      <c r="F3538" s="1151">
        <v>40220098</v>
      </c>
      <c r="G3538" s="759" t="s">
        <v>12152</v>
      </c>
      <c r="H3538" s="1021" t="s">
        <v>4243</v>
      </c>
      <c r="I3538" s="1021" t="s">
        <v>12027</v>
      </c>
      <c r="J3538" s="1150" t="s">
        <v>12151</v>
      </c>
      <c r="K3538" s="1152">
        <v>6</v>
      </c>
      <c r="L3538" s="1151">
        <v>12</v>
      </c>
      <c r="M3538" s="1164">
        <v>86400</v>
      </c>
      <c r="N3538" s="1151">
        <v>7</v>
      </c>
      <c r="O3538" s="1152">
        <v>6</v>
      </c>
      <c r="P3538" s="1180">
        <v>43200</v>
      </c>
    </row>
    <row r="3539" spans="1:16" ht="22.5" x14ac:dyDescent="0.2">
      <c r="A3539" s="1179" t="s">
        <v>4019</v>
      </c>
      <c r="B3539" s="1149" t="s">
        <v>13078</v>
      </c>
      <c r="C3539" s="1149" t="s">
        <v>65</v>
      </c>
      <c r="D3539" s="1150" t="s">
        <v>12153</v>
      </c>
      <c r="E3539" s="1164">
        <v>6000</v>
      </c>
      <c r="F3539" s="1151">
        <v>45867883</v>
      </c>
      <c r="G3539" s="759" t="s">
        <v>12154</v>
      </c>
      <c r="H3539" s="1021" t="s">
        <v>12155</v>
      </c>
      <c r="I3539" s="1021" t="s">
        <v>4274</v>
      </c>
      <c r="J3539" s="1150" t="s">
        <v>12153</v>
      </c>
      <c r="K3539" s="1152">
        <v>2</v>
      </c>
      <c r="L3539" s="1151">
        <v>12</v>
      </c>
      <c r="M3539" s="1164">
        <v>71921.66</v>
      </c>
      <c r="N3539" s="1151">
        <v>3</v>
      </c>
      <c r="O3539" s="1152">
        <v>6</v>
      </c>
      <c r="P3539" s="1180">
        <v>36000</v>
      </c>
    </row>
    <row r="3540" spans="1:16" ht="22.5" x14ac:dyDescent="0.2">
      <c r="A3540" s="1179" t="s">
        <v>4019</v>
      </c>
      <c r="B3540" s="1149" t="s">
        <v>13078</v>
      </c>
      <c r="C3540" s="1149" t="s">
        <v>65</v>
      </c>
      <c r="D3540" s="1150" t="s">
        <v>12156</v>
      </c>
      <c r="E3540" s="1164">
        <v>11000</v>
      </c>
      <c r="F3540" s="1151">
        <v>29721009</v>
      </c>
      <c r="G3540" s="759" t="s">
        <v>12157</v>
      </c>
      <c r="H3540" s="1021" t="s">
        <v>4216</v>
      </c>
      <c r="I3540" s="1021" t="s">
        <v>12027</v>
      </c>
      <c r="J3540" s="1150" t="s">
        <v>12156</v>
      </c>
      <c r="K3540" s="1152">
        <v>2</v>
      </c>
      <c r="L3540" s="1151">
        <v>12</v>
      </c>
      <c r="M3540" s="1164">
        <v>132000</v>
      </c>
      <c r="N3540" s="1151">
        <v>3</v>
      </c>
      <c r="O3540" s="1152">
        <v>6</v>
      </c>
      <c r="P3540" s="1180">
        <v>66000</v>
      </c>
    </row>
    <row r="3541" spans="1:16" ht="22.5" x14ac:dyDescent="0.2">
      <c r="A3541" s="1179" t="s">
        <v>4019</v>
      </c>
      <c r="B3541" s="1149" t="s">
        <v>13078</v>
      </c>
      <c r="C3541" s="1149" t="s">
        <v>65</v>
      </c>
      <c r="D3541" s="1150" t="s">
        <v>12035</v>
      </c>
      <c r="E3541" s="1164">
        <v>9300</v>
      </c>
      <c r="F3541" s="1151">
        <v>25820846</v>
      </c>
      <c r="G3541" s="759" t="s">
        <v>12158</v>
      </c>
      <c r="H3541" s="1021" t="s">
        <v>12159</v>
      </c>
      <c r="I3541" s="1021" t="s">
        <v>4274</v>
      </c>
      <c r="J3541" s="1150" t="s">
        <v>12035</v>
      </c>
      <c r="K3541" s="1152">
        <v>4</v>
      </c>
      <c r="L3541" s="1151">
        <v>12</v>
      </c>
      <c r="M3541" s="1164">
        <v>111600</v>
      </c>
      <c r="N3541" s="1151">
        <v>5</v>
      </c>
      <c r="O3541" s="1152">
        <v>6</v>
      </c>
      <c r="P3541" s="1180">
        <v>55800</v>
      </c>
    </row>
    <row r="3542" spans="1:16" ht="22.5" x14ac:dyDescent="0.2">
      <c r="A3542" s="1179" t="s">
        <v>4019</v>
      </c>
      <c r="B3542" s="1149" t="s">
        <v>13078</v>
      </c>
      <c r="C3542" s="1149" t="s">
        <v>65</v>
      </c>
      <c r="D3542" s="1150" t="s">
        <v>12160</v>
      </c>
      <c r="E3542" s="1164">
        <v>12500</v>
      </c>
      <c r="F3542" s="1151">
        <v>10362535</v>
      </c>
      <c r="G3542" s="759" t="s">
        <v>12161</v>
      </c>
      <c r="H3542" s="1021" t="s">
        <v>12114</v>
      </c>
      <c r="I3542" s="1021" t="s">
        <v>12027</v>
      </c>
      <c r="J3542" s="1150" t="s">
        <v>12160</v>
      </c>
      <c r="K3542" s="1152">
        <v>3</v>
      </c>
      <c r="L3542" s="1151">
        <v>12</v>
      </c>
      <c r="M3542" s="1164">
        <v>150000</v>
      </c>
      <c r="N3542" s="1151">
        <v>4</v>
      </c>
      <c r="O3542" s="1152">
        <v>6</v>
      </c>
      <c r="P3542" s="1180">
        <v>75000</v>
      </c>
    </row>
    <row r="3543" spans="1:16" ht="22.5" x14ac:dyDescent="0.2">
      <c r="A3543" s="1179" t="s">
        <v>4019</v>
      </c>
      <c r="B3543" s="1149" t="s">
        <v>13078</v>
      </c>
      <c r="C3543" s="1149" t="s">
        <v>65</v>
      </c>
      <c r="D3543" s="1150" t="s">
        <v>12162</v>
      </c>
      <c r="E3543" s="1164">
        <v>11000</v>
      </c>
      <c r="F3543" s="1151">
        <v>9593521</v>
      </c>
      <c r="G3543" s="759" t="s">
        <v>12163</v>
      </c>
      <c r="H3543" s="1021" t="s">
        <v>10277</v>
      </c>
      <c r="I3543" s="1021" t="s">
        <v>12027</v>
      </c>
      <c r="J3543" s="1150" t="s">
        <v>12162</v>
      </c>
      <c r="K3543" s="1152">
        <v>4</v>
      </c>
      <c r="L3543" s="1151">
        <v>1</v>
      </c>
      <c r="M3543" s="1164">
        <v>11000</v>
      </c>
      <c r="N3543" s="1151">
        <v>0</v>
      </c>
      <c r="O3543" s="1152">
        <v>0</v>
      </c>
      <c r="P3543" s="1180">
        <v>0</v>
      </c>
    </row>
    <row r="3544" spans="1:16" ht="22.5" x14ac:dyDescent="0.2">
      <c r="A3544" s="1179" t="s">
        <v>4019</v>
      </c>
      <c r="B3544" s="1149" t="s">
        <v>13078</v>
      </c>
      <c r="C3544" s="1149" t="s">
        <v>65</v>
      </c>
      <c r="D3544" s="1150" t="s">
        <v>12164</v>
      </c>
      <c r="E3544" s="1164">
        <v>11000</v>
      </c>
      <c r="F3544" s="1151">
        <v>20052570</v>
      </c>
      <c r="G3544" s="759" t="s">
        <v>12165</v>
      </c>
      <c r="H3544" s="1021" t="s">
        <v>12030</v>
      </c>
      <c r="I3544" s="1021" t="s">
        <v>12027</v>
      </c>
      <c r="J3544" s="1150" t="s">
        <v>12164</v>
      </c>
      <c r="K3544" s="1152">
        <v>2</v>
      </c>
      <c r="L3544" s="1151">
        <v>12</v>
      </c>
      <c r="M3544" s="1164">
        <v>132000</v>
      </c>
      <c r="N3544" s="1151">
        <v>3</v>
      </c>
      <c r="O3544" s="1152">
        <v>6</v>
      </c>
      <c r="P3544" s="1180">
        <v>66000</v>
      </c>
    </row>
    <row r="3545" spans="1:16" ht="22.5" x14ac:dyDescent="0.2">
      <c r="A3545" s="1179" t="s">
        <v>4019</v>
      </c>
      <c r="B3545" s="1149" t="s">
        <v>13078</v>
      </c>
      <c r="C3545" s="1149" t="s">
        <v>65</v>
      </c>
      <c r="D3545" s="1150" t="s">
        <v>12166</v>
      </c>
      <c r="E3545" s="1164">
        <v>11000</v>
      </c>
      <c r="F3545" s="1151">
        <v>9954777</v>
      </c>
      <c r="G3545" s="759" t="s">
        <v>12167</v>
      </c>
      <c r="H3545" s="1021" t="s">
        <v>12135</v>
      </c>
      <c r="I3545" s="1021" t="s">
        <v>12027</v>
      </c>
      <c r="J3545" s="1150" t="s">
        <v>12166</v>
      </c>
      <c r="K3545" s="1152">
        <v>0</v>
      </c>
      <c r="L3545" s="1151">
        <v>0</v>
      </c>
      <c r="M3545" s="1164">
        <v>0</v>
      </c>
      <c r="N3545" s="1151">
        <v>1</v>
      </c>
      <c r="O3545" s="1152">
        <v>6</v>
      </c>
      <c r="P3545" s="1180">
        <v>17966.669999999998</v>
      </c>
    </row>
    <row r="3546" spans="1:16" ht="22.5" x14ac:dyDescent="0.2">
      <c r="A3546" s="1179" t="s">
        <v>4019</v>
      </c>
      <c r="B3546" s="1149" t="s">
        <v>13078</v>
      </c>
      <c r="C3546" s="1149" t="s">
        <v>65</v>
      </c>
      <c r="D3546" s="1150" t="s">
        <v>12066</v>
      </c>
      <c r="E3546" s="1164">
        <v>2800</v>
      </c>
      <c r="F3546" s="1151">
        <v>45479536</v>
      </c>
      <c r="G3546" s="759" t="s">
        <v>12168</v>
      </c>
      <c r="H3546" s="1021" t="s">
        <v>10277</v>
      </c>
      <c r="I3546" s="1021" t="s">
        <v>6022</v>
      </c>
      <c r="J3546" s="1150" t="s">
        <v>12066</v>
      </c>
      <c r="K3546" s="1152">
        <v>1</v>
      </c>
      <c r="L3546" s="1151">
        <v>2</v>
      </c>
      <c r="M3546" s="1164">
        <v>5320</v>
      </c>
      <c r="N3546" s="1151">
        <v>0</v>
      </c>
      <c r="O3546" s="1152">
        <v>0</v>
      </c>
      <c r="P3546" s="1180">
        <v>0</v>
      </c>
    </row>
    <row r="3547" spans="1:16" ht="22.5" x14ac:dyDescent="0.2">
      <c r="A3547" s="1179" t="s">
        <v>4019</v>
      </c>
      <c r="B3547" s="1149" t="s">
        <v>13078</v>
      </c>
      <c r="C3547" s="1149" t="s">
        <v>65</v>
      </c>
      <c r="D3547" s="1150" t="s">
        <v>12169</v>
      </c>
      <c r="E3547" s="1164">
        <v>9300</v>
      </c>
      <c r="F3547" s="1151">
        <v>44398508</v>
      </c>
      <c r="G3547" s="759" t="s">
        <v>12170</v>
      </c>
      <c r="H3547" s="1021" t="s">
        <v>8179</v>
      </c>
      <c r="I3547" s="1021" t="s">
        <v>12027</v>
      </c>
      <c r="J3547" s="1150" t="s">
        <v>12169</v>
      </c>
      <c r="K3547" s="1152">
        <v>0</v>
      </c>
      <c r="L3547" s="1151">
        <v>0</v>
      </c>
      <c r="M3547" s="1164">
        <v>0</v>
      </c>
      <c r="N3547" s="1151">
        <v>1</v>
      </c>
      <c r="O3547" s="1152">
        <v>6</v>
      </c>
      <c r="P3547" s="1180">
        <v>13640</v>
      </c>
    </row>
    <row r="3548" spans="1:16" ht="22.5" x14ac:dyDescent="0.2">
      <c r="A3548" s="1179" t="s">
        <v>4019</v>
      </c>
      <c r="B3548" s="1149" t="s">
        <v>13078</v>
      </c>
      <c r="C3548" s="1149" t="s">
        <v>65</v>
      </c>
      <c r="D3548" s="1150" t="s">
        <v>12171</v>
      </c>
      <c r="E3548" s="1164">
        <v>12500</v>
      </c>
      <c r="F3548" s="1151">
        <v>8758094</v>
      </c>
      <c r="G3548" s="759" t="s">
        <v>12172</v>
      </c>
      <c r="H3548" s="1021" t="s">
        <v>4243</v>
      </c>
      <c r="I3548" s="1021" t="s">
        <v>12027</v>
      </c>
      <c r="J3548" s="1150" t="s">
        <v>12171</v>
      </c>
      <c r="K3548" s="1152">
        <v>6</v>
      </c>
      <c r="L3548" s="1151">
        <v>12</v>
      </c>
      <c r="M3548" s="1164">
        <v>150000</v>
      </c>
      <c r="N3548" s="1151">
        <v>7</v>
      </c>
      <c r="O3548" s="1152">
        <v>6</v>
      </c>
      <c r="P3548" s="1180">
        <v>75000</v>
      </c>
    </row>
    <row r="3549" spans="1:16" ht="22.5" x14ac:dyDescent="0.2">
      <c r="A3549" s="1179" t="s">
        <v>4019</v>
      </c>
      <c r="B3549" s="1149" t="s">
        <v>13078</v>
      </c>
      <c r="C3549" s="1149" t="s">
        <v>65</v>
      </c>
      <c r="D3549" s="1150" t="s">
        <v>12173</v>
      </c>
      <c r="E3549" s="1164">
        <v>12500</v>
      </c>
      <c r="F3549" s="1151">
        <v>41489851</v>
      </c>
      <c r="G3549" s="759" t="s">
        <v>12174</v>
      </c>
      <c r="H3549" s="1021" t="s">
        <v>4243</v>
      </c>
      <c r="I3549" s="1021" t="s">
        <v>12027</v>
      </c>
      <c r="J3549" s="1150" t="s">
        <v>12173</v>
      </c>
      <c r="K3549" s="1152">
        <v>6</v>
      </c>
      <c r="L3549" s="1151">
        <v>12</v>
      </c>
      <c r="M3549" s="1164">
        <v>149966.15</v>
      </c>
      <c r="N3549" s="1151">
        <v>7</v>
      </c>
      <c r="O3549" s="1152">
        <v>6</v>
      </c>
      <c r="P3549" s="1180">
        <v>75000</v>
      </c>
    </row>
    <row r="3550" spans="1:16" ht="22.5" x14ac:dyDescent="0.2">
      <c r="A3550" s="1179" t="s">
        <v>4019</v>
      </c>
      <c r="B3550" s="1149" t="s">
        <v>13078</v>
      </c>
      <c r="C3550" s="1149" t="s">
        <v>65</v>
      </c>
      <c r="D3550" s="1150" t="s">
        <v>12033</v>
      </c>
      <c r="E3550" s="1164">
        <v>11000</v>
      </c>
      <c r="F3550" s="1151">
        <v>15452502</v>
      </c>
      <c r="G3550" s="759" t="s">
        <v>12175</v>
      </c>
      <c r="H3550" s="1021" t="s">
        <v>10277</v>
      </c>
      <c r="I3550" s="1021" t="s">
        <v>4309</v>
      </c>
      <c r="J3550" s="1150" t="s">
        <v>12033</v>
      </c>
      <c r="K3550" s="1152">
        <v>7</v>
      </c>
      <c r="L3550" s="1151">
        <v>12</v>
      </c>
      <c r="M3550" s="1164">
        <v>132000</v>
      </c>
      <c r="N3550" s="1151">
        <v>8</v>
      </c>
      <c r="O3550" s="1152">
        <v>6</v>
      </c>
      <c r="P3550" s="1180">
        <v>66000</v>
      </c>
    </row>
    <row r="3551" spans="1:16" ht="22.5" x14ac:dyDescent="0.2">
      <c r="A3551" s="1179" t="s">
        <v>4019</v>
      </c>
      <c r="B3551" s="1149" t="s">
        <v>13078</v>
      </c>
      <c r="C3551" s="1149" t="s">
        <v>65</v>
      </c>
      <c r="D3551" s="1150" t="s">
        <v>12066</v>
      </c>
      <c r="E3551" s="1164">
        <v>2800</v>
      </c>
      <c r="F3551" s="1151">
        <v>46473726</v>
      </c>
      <c r="G3551" s="759" t="s">
        <v>12176</v>
      </c>
      <c r="H3551" s="1021" t="s">
        <v>10277</v>
      </c>
      <c r="I3551" s="1021" t="s">
        <v>12027</v>
      </c>
      <c r="J3551" s="1150" t="s">
        <v>12066</v>
      </c>
      <c r="K3551" s="1152">
        <v>1</v>
      </c>
      <c r="L3551" s="1151">
        <v>12</v>
      </c>
      <c r="M3551" s="1164">
        <v>27440</v>
      </c>
      <c r="N3551" s="1151">
        <v>2</v>
      </c>
      <c r="O3551" s="1152">
        <v>6</v>
      </c>
      <c r="P3551" s="1180">
        <v>16800</v>
      </c>
    </row>
    <row r="3552" spans="1:16" ht="22.5" x14ac:dyDescent="0.2">
      <c r="A3552" s="1179" t="s">
        <v>4019</v>
      </c>
      <c r="B3552" s="1149" t="s">
        <v>13078</v>
      </c>
      <c r="C3552" s="1149" t="s">
        <v>65</v>
      </c>
      <c r="D3552" s="1150" t="s">
        <v>12177</v>
      </c>
      <c r="E3552" s="1164">
        <v>12500</v>
      </c>
      <c r="F3552" s="1151">
        <v>10739199</v>
      </c>
      <c r="G3552" s="759" t="s">
        <v>12178</v>
      </c>
      <c r="H3552" s="1021" t="s">
        <v>4315</v>
      </c>
      <c r="I3552" s="1021" t="s">
        <v>12027</v>
      </c>
      <c r="J3552" s="1150" t="s">
        <v>12177</v>
      </c>
      <c r="K3552" s="1152">
        <v>10</v>
      </c>
      <c r="L3552" s="1151">
        <v>12</v>
      </c>
      <c r="M3552" s="1164">
        <v>149913.19</v>
      </c>
      <c r="N3552" s="1151">
        <v>11</v>
      </c>
      <c r="O3552" s="1152">
        <v>6</v>
      </c>
      <c r="P3552" s="1180">
        <v>75000</v>
      </c>
    </row>
    <row r="3553" spans="1:16" ht="22.5" x14ac:dyDescent="0.2">
      <c r="A3553" s="1179" t="s">
        <v>4019</v>
      </c>
      <c r="B3553" s="1149" t="s">
        <v>13078</v>
      </c>
      <c r="C3553" s="1149" t="s">
        <v>65</v>
      </c>
      <c r="D3553" s="1150" t="s">
        <v>12087</v>
      </c>
      <c r="E3553" s="1164">
        <v>7200</v>
      </c>
      <c r="F3553" s="1151">
        <v>40319761</v>
      </c>
      <c r="G3553" s="759" t="s">
        <v>12179</v>
      </c>
      <c r="H3553" s="1021" t="s">
        <v>4243</v>
      </c>
      <c r="I3553" s="1021" t="s">
        <v>12027</v>
      </c>
      <c r="J3553" s="1150" t="s">
        <v>12087</v>
      </c>
      <c r="K3553" s="1152">
        <v>5</v>
      </c>
      <c r="L3553" s="1151">
        <v>12</v>
      </c>
      <c r="M3553" s="1164">
        <v>86400</v>
      </c>
      <c r="N3553" s="1151">
        <v>6</v>
      </c>
      <c r="O3553" s="1152">
        <v>6</v>
      </c>
      <c r="P3553" s="1180">
        <v>43200</v>
      </c>
    </row>
    <row r="3554" spans="1:16" ht="22.5" x14ac:dyDescent="0.2">
      <c r="A3554" s="1179" t="s">
        <v>4019</v>
      </c>
      <c r="B3554" s="1149" t="s">
        <v>13078</v>
      </c>
      <c r="C3554" s="1149" t="s">
        <v>65</v>
      </c>
      <c r="D3554" s="1150" t="s">
        <v>12180</v>
      </c>
      <c r="E3554" s="1164">
        <v>9300</v>
      </c>
      <c r="F3554" s="1151">
        <v>41088648</v>
      </c>
      <c r="G3554" s="759" t="s">
        <v>12181</v>
      </c>
      <c r="H3554" s="1021" t="s">
        <v>5788</v>
      </c>
      <c r="I3554" s="1021" t="s">
        <v>12027</v>
      </c>
      <c r="J3554" s="1150" t="s">
        <v>12180</v>
      </c>
      <c r="K3554" s="1152">
        <v>9</v>
      </c>
      <c r="L3554" s="1151">
        <v>12</v>
      </c>
      <c r="M3554" s="1164">
        <v>110050</v>
      </c>
      <c r="N3554" s="1151">
        <v>10</v>
      </c>
      <c r="O3554" s="1152">
        <v>6</v>
      </c>
      <c r="P3554" s="1180">
        <v>55800</v>
      </c>
    </row>
    <row r="3555" spans="1:16" ht="22.5" x14ac:dyDescent="0.2">
      <c r="A3555" s="1179" t="s">
        <v>4019</v>
      </c>
      <c r="B3555" s="1149" t="s">
        <v>13078</v>
      </c>
      <c r="C3555" s="1149" t="s">
        <v>65</v>
      </c>
      <c r="D3555" s="1150" t="s">
        <v>12182</v>
      </c>
      <c r="E3555" s="1164">
        <v>1800</v>
      </c>
      <c r="F3555" s="1151">
        <v>9921031</v>
      </c>
      <c r="G3555" s="759" t="s">
        <v>12183</v>
      </c>
      <c r="H3555" s="1021" t="s">
        <v>12184</v>
      </c>
      <c r="I3555" s="1021" t="s">
        <v>12185</v>
      </c>
      <c r="J3555" s="1150" t="s">
        <v>12182</v>
      </c>
      <c r="K3555" s="1152">
        <v>10</v>
      </c>
      <c r="L3555" s="1151">
        <v>12</v>
      </c>
      <c r="M3555" s="1164">
        <v>21594.87</v>
      </c>
      <c r="N3555" s="1151">
        <v>11</v>
      </c>
      <c r="O3555" s="1152">
        <v>6</v>
      </c>
      <c r="P3555" s="1180">
        <v>10800</v>
      </c>
    </row>
    <row r="3556" spans="1:16" ht="22.5" x14ac:dyDescent="0.2">
      <c r="A3556" s="1179" t="s">
        <v>4019</v>
      </c>
      <c r="B3556" s="1149" t="s">
        <v>13078</v>
      </c>
      <c r="C3556" s="1149" t="s">
        <v>65</v>
      </c>
      <c r="D3556" s="1150" t="s">
        <v>12186</v>
      </c>
      <c r="E3556" s="1164">
        <v>11000</v>
      </c>
      <c r="F3556" s="1151">
        <v>8509579</v>
      </c>
      <c r="G3556" s="759" t="s">
        <v>12187</v>
      </c>
      <c r="H3556" s="1021" t="s">
        <v>12188</v>
      </c>
      <c r="I3556" s="1021" t="s">
        <v>12027</v>
      </c>
      <c r="J3556" s="1150" t="s">
        <v>12186</v>
      </c>
      <c r="K3556" s="1152">
        <v>1</v>
      </c>
      <c r="L3556" s="1151">
        <v>12</v>
      </c>
      <c r="M3556" s="1164">
        <v>132000</v>
      </c>
      <c r="N3556" s="1151">
        <v>2</v>
      </c>
      <c r="O3556" s="1152">
        <v>6</v>
      </c>
      <c r="P3556" s="1180">
        <v>66000</v>
      </c>
    </row>
    <row r="3557" spans="1:16" ht="22.5" x14ac:dyDescent="0.2">
      <c r="A3557" s="1179" t="s">
        <v>4019</v>
      </c>
      <c r="B3557" s="1149" t="s">
        <v>13078</v>
      </c>
      <c r="C3557" s="1149" t="s">
        <v>65</v>
      </c>
      <c r="D3557" s="1150" t="s">
        <v>12189</v>
      </c>
      <c r="E3557" s="1164">
        <v>6000</v>
      </c>
      <c r="F3557" s="1151">
        <v>8437766</v>
      </c>
      <c r="G3557" s="759" t="s">
        <v>12190</v>
      </c>
      <c r="H3557" s="1021" t="s">
        <v>12030</v>
      </c>
      <c r="I3557" s="1021" t="s">
        <v>12027</v>
      </c>
      <c r="J3557" s="1150" t="s">
        <v>12189</v>
      </c>
      <c r="K3557" s="1152">
        <v>4</v>
      </c>
      <c r="L3557" s="1151">
        <v>12</v>
      </c>
      <c r="M3557" s="1164">
        <v>72000</v>
      </c>
      <c r="N3557" s="1151">
        <v>5</v>
      </c>
      <c r="O3557" s="1152">
        <v>1</v>
      </c>
      <c r="P3557" s="1180">
        <v>0</v>
      </c>
    </row>
    <row r="3558" spans="1:16" ht="22.5" x14ac:dyDescent="0.2">
      <c r="A3558" s="1179" t="s">
        <v>4019</v>
      </c>
      <c r="B3558" s="1149" t="s">
        <v>13078</v>
      </c>
      <c r="C3558" s="1149" t="s">
        <v>65</v>
      </c>
      <c r="D3558" s="1150" t="s">
        <v>12115</v>
      </c>
      <c r="E3558" s="1164">
        <v>11000</v>
      </c>
      <c r="F3558" s="1151">
        <v>8437766</v>
      </c>
      <c r="G3558" s="759" t="s">
        <v>12190</v>
      </c>
      <c r="H3558" s="1021" t="s">
        <v>12030</v>
      </c>
      <c r="I3558" s="1021" t="s">
        <v>12027</v>
      </c>
      <c r="J3558" s="1150" t="s">
        <v>12115</v>
      </c>
      <c r="K3558" s="1152">
        <v>0</v>
      </c>
      <c r="L3558" s="1151">
        <v>0</v>
      </c>
      <c r="M3558" s="1164">
        <v>0</v>
      </c>
      <c r="N3558" s="1151">
        <v>1</v>
      </c>
      <c r="O3558" s="1152">
        <v>5</v>
      </c>
      <c r="P3558" s="1180">
        <v>61000</v>
      </c>
    </row>
    <row r="3559" spans="1:16" ht="22.5" x14ac:dyDescent="0.2">
      <c r="A3559" s="1179" t="s">
        <v>4019</v>
      </c>
      <c r="B3559" s="1149" t="s">
        <v>13078</v>
      </c>
      <c r="C3559" s="1149" t="s">
        <v>65</v>
      </c>
      <c r="D3559" s="1150" t="s">
        <v>12191</v>
      </c>
      <c r="E3559" s="1164">
        <v>9300</v>
      </c>
      <c r="F3559" s="1151">
        <v>42776507</v>
      </c>
      <c r="G3559" s="759" t="s">
        <v>12192</v>
      </c>
      <c r="H3559" s="1021" t="s">
        <v>4243</v>
      </c>
      <c r="I3559" s="1021" t="s">
        <v>12027</v>
      </c>
      <c r="J3559" s="1150" t="s">
        <v>12191</v>
      </c>
      <c r="K3559" s="1152">
        <v>1</v>
      </c>
      <c r="L3559" s="1151">
        <v>1</v>
      </c>
      <c r="M3559" s="1164">
        <v>9057.4</v>
      </c>
      <c r="N3559" s="1151">
        <v>0</v>
      </c>
      <c r="O3559" s="1152">
        <v>0</v>
      </c>
      <c r="P3559" s="1180">
        <v>0</v>
      </c>
    </row>
    <row r="3560" spans="1:16" ht="22.5" x14ac:dyDescent="0.2">
      <c r="A3560" s="1179" t="s">
        <v>4019</v>
      </c>
      <c r="B3560" s="1149" t="s">
        <v>13078</v>
      </c>
      <c r="C3560" s="1149" t="s">
        <v>65</v>
      </c>
      <c r="D3560" s="1150" t="s">
        <v>12087</v>
      </c>
      <c r="E3560" s="1164">
        <v>7200</v>
      </c>
      <c r="F3560" s="1151">
        <v>10007602</v>
      </c>
      <c r="G3560" s="759" t="s">
        <v>12193</v>
      </c>
      <c r="H3560" s="1021" t="s">
        <v>4207</v>
      </c>
      <c r="I3560" s="1021" t="s">
        <v>12027</v>
      </c>
      <c r="J3560" s="1150" t="s">
        <v>12087</v>
      </c>
      <c r="K3560" s="1152">
        <v>5</v>
      </c>
      <c r="L3560" s="1151">
        <v>12</v>
      </c>
      <c r="M3560" s="1164">
        <v>73200</v>
      </c>
      <c r="N3560" s="1151">
        <v>6</v>
      </c>
      <c r="O3560" s="1152">
        <v>6</v>
      </c>
      <c r="P3560" s="1180">
        <v>43200</v>
      </c>
    </row>
    <row r="3561" spans="1:16" ht="22.5" x14ac:dyDescent="0.2">
      <c r="A3561" s="1179" t="s">
        <v>4019</v>
      </c>
      <c r="B3561" s="1149" t="s">
        <v>13078</v>
      </c>
      <c r="C3561" s="1149" t="s">
        <v>65</v>
      </c>
      <c r="D3561" s="1150" t="s">
        <v>12194</v>
      </c>
      <c r="E3561" s="1164">
        <v>9300</v>
      </c>
      <c r="F3561" s="1151">
        <v>32740769</v>
      </c>
      <c r="G3561" s="759" t="s">
        <v>12195</v>
      </c>
      <c r="H3561" s="1021" t="s">
        <v>12196</v>
      </c>
      <c r="I3561" s="1021" t="s">
        <v>12027</v>
      </c>
      <c r="J3561" s="1150" t="s">
        <v>12194</v>
      </c>
      <c r="K3561" s="1152">
        <v>0</v>
      </c>
      <c r="L3561" s="1151">
        <v>0</v>
      </c>
      <c r="M3561" s="1164">
        <v>0</v>
      </c>
      <c r="N3561" s="1151">
        <v>1</v>
      </c>
      <c r="O3561" s="1152">
        <v>6</v>
      </c>
      <c r="P3561" s="1180">
        <v>15190</v>
      </c>
    </row>
    <row r="3562" spans="1:16" ht="22.5" x14ac:dyDescent="0.2">
      <c r="A3562" s="1179" t="s">
        <v>4019</v>
      </c>
      <c r="B3562" s="1149" t="s">
        <v>13078</v>
      </c>
      <c r="C3562" s="1149" t="s">
        <v>65</v>
      </c>
      <c r="D3562" s="1150" t="s">
        <v>12033</v>
      </c>
      <c r="E3562" s="1164">
        <v>11000</v>
      </c>
      <c r="F3562" s="1151">
        <v>42804865</v>
      </c>
      <c r="G3562" s="759" t="s">
        <v>12197</v>
      </c>
      <c r="H3562" s="1021" t="s">
        <v>12082</v>
      </c>
      <c r="I3562" s="1021" t="s">
        <v>12027</v>
      </c>
      <c r="J3562" s="1150" t="s">
        <v>12033</v>
      </c>
      <c r="K3562" s="1152">
        <v>6</v>
      </c>
      <c r="L3562" s="1151">
        <v>12</v>
      </c>
      <c r="M3562" s="1164">
        <v>132000</v>
      </c>
      <c r="N3562" s="1151">
        <v>7</v>
      </c>
      <c r="O3562" s="1152">
        <v>6</v>
      </c>
      <c r="P3562" s="1180">
        <v>66000</v>
      </c>
    </row>
    <row r="3563" spans="1:16" ht="22.5" x14ac:dyDescent="0.2">
      <c r="A3563" s="1179" t="s">
        <v>4019</v>
      </c>
      <c r="B3563" s="1149" t="s">
        <v>13078</v>
      </c>
      <c r="C3563" s="1149" t="s">
        <v>65</v>
      </c>
      <c r="D3563" s="1150" t="s">
        <v>10107</v>
      </c>
      <c r="E3563" s="1164">
        <v>4200</v>
      </c>
      <c r="F3563" s="1151">
        <v>43765652</v>
      </c>
      <c r="G3563" s="759" t="s">
        <v>12198</v>
      </c>
      <c r="H3563" s="1021" t="s">
        <v>4235</v>
      </c>
      <c r="I3563" s="1021" t="s">
        <v>12027</v>
      </c>
      <c r="J3563" s="1150" t="s">
        <v>10107</v>
      </c>
      <c r="K3563" s="1152">
        <v>1</v>
      </c>
      <c r="L3563" s="1151">
        <v>12</v>
      </c>
      <c r="M3563" s="1164">
        <v>50400</v>
      </c>
      <c r="N3563" s="1151">
        <v>2</v>
      </c>
      <c r="O3563" s="1152">
        <v>6</v>
      </c>
      <c r="P3563" s="1180">
        <v>25200</v>
      </c>
    </row>
    <row r="3564" spans="1:16" ht="22.5" x14ac:dyDescent="0.2">
      <c r="A3564" s="1179" t="s">
        <v>4019</v>
      </c>
      <c r="B3564" s="1149" t="s">
        <v>13078</v>
      </c>
      <c r="C3564" s="1149" t="s">
        <v>65</v>
      </c>
      <c r="D3564" s="1150" t="s">
        <v>12033</v>
      </c>
      <c r="E3564" s="1164">
        <v>11000</v>
      </c>
      <c r="F3564" s="1151">
        <v>42175141</v>
      </c>
      <c r="G3564" s="759" t="s">
        <v>12199</v>
      </c>
      <c r="H3564" s="1021" t="s">
        <v>12200</v>
      </c>
      <c r="I3564" s="1021" t="s">
        <v>12027</v>
      </c>
      <c r="J3564" s="1150" t="s">
        <v>12033</v>
      </c>
      <c r="K3564" s="1152">
        <v>6</v>
      </c>
      <c r="L3564" s="1151">
        <v>12</v>
      </c>
      <c r="M3564" s="1164">
        <v>131943.47</v>
      </c>
      <c r="N3564" s="1151">
        <v>7</v>
      </c>
      <c r="O3564" s="1152">
        <v>6</v>
      </c>
      <c r="P3564" s="1180">
        <v>66117.33</v>
      </c>
    </row>
    <row r="3565" spans="1:16" ht="22.5" x14ac:dyDescent="0.2">
      <c r="A3565" s="1179" t="s">
        <v>4019</v>
      </c>
      <c r="B3565" s="1149" t="s">
        <v>13078</v>
      </c>
      <c r="C3565" s="1149" t="s">
        <v>65</v>
      </c>
      <c r="D3565" s="1150" t="s">
        <v>12151</v>
      </c>
      <c r="E3565" s="1164">
        <v>7200</v>
      </c>
      <c r="F3565" s="1151">
        <v>41445257</v>
      </c>
      <c r="G3565" s="759" t="s">
        <v>12201</v>
      </c>
      <c r="H3565" s="1021" t="s">
        <v>4243</v>
      </c>
      <c r="I3565" s="1021" t="s">
        <v>12027</v>
      </c>
      <c r="J3565" s="1150" t="s">
        <v>12151</v>
      </c>
      <c r="K3565" s="1152">
        <v>10</v>
      </c>
      <c r="L3565" s="1151">
        <v>12</v>
      </c>
      <c r="M3565" s="1164">
        <v>86396.5</v>
      </c>
      <c r="N3565" s="1151">
        <v>11</v>
      </c>
      <c r="O3565" s="1152">
        <v>6</v>
      </c>
      <c r="P3565" s="1180">
        <v>43200</v>
      </c>
    </row>
    <row r="3566" spans="1:16" ht="22.5" x14ac:dyDescent="0.2">
      <c r="A3566" s="1179" t="s">
        <v>4019</v>
      </c>
      <c r="B3566" s="1149" t="s">
        <v>13078</v>
      </c>
      <c r="C3566" s="1149" t="s">
        <v>65</v>
      </c>
      <c r="D3566" s="1150" t="s">
        <v>12131</v>
      </c>
      <c r="E3566" s="1164">
        <v>11000</v>
      </c>
      <c r="F3566" s="1151">
        <v>29425170</v>
      </c>
      <c r="G3566" s="759" t="s">
        <v>12202</v>
      </c>
      <c r="H3566" s="1021" t="s">
        <v>12203</v>
      </c>
      <c r="I3566" s="1021" t="s">
        <v>12027</v>
      </c>
      <c r="J3566" s="1150" t="s">
        <v>12131</v>
      </c>
      <c r="K3566" s="1152">
        <v>5</v>
      </c>
      <c r="L3566" s="1151">
        <v>12</v>
      </c>
      <c r="M3566" s="1164">
        <v>132000</v>
      </c>
      <c r="N3566" s="1151">
        <v>6</v>
      </c>
      <c r="O3566" s="1152">
        <v>6</v>
      </c>
      <c r="P3566" s="1180">
        <v>66000</v>
      </c>
    </row>
    <row r="3567" spans="1:16" ht="22.5" x14ac:dyDescent="0.2">
      <c r="A3567" s="1179" t="s">
        <v>4019</v>
      </c>
      <c r="B3567" s="1149" t="s">
        <v>13078</v>
      </c>
      <c r="C3567" s="1149" t="s">
        <v>65</v>
      </c>
      <c r="D3567" s="1150" t="s">
        <v>12204</v>
      </c>
      <c r="E3567" s="1164">
        <v>2800</v>
      </c>
      <c r="F3567" s="1151">
        <v>46550029</v>
      </c>
      <c r="G3567" s="759" t="s">
        <v>12205</v>
      </c>
      <c r="H3567" s="1021" t="s">
        <v>10277</v>
      </c>
      <c r="I3567" s="1021" t="s">
        <v>4274</v>
      </c>
      <c r="J3567" s="1150" t="s">
        <v>12204</v>
      </c>
      <c r="K3567" s="1152">
        <v>2</v>
      </c>
      <c r="L3567" s="1151">
        <v>12</v>
      </c>
      <c r="M3567" s="1164">
        <v>33597.47</v>
      </c>
      <c r="N3567" s="1151">
        <v>3</v>
      </c>
      <c r="O3567" s="1152">
        <v>6</v>
      </c>
      <c r="P3567" s="1180">
        <v>16800</v>
      </c>
    </row>
    <row r="3568" spans="1:16" ht="22.5" x14ac:dyDescent="0.2">
      <c r="A3568" s="1179" t="s">
        <v>4019</v>
      </c>
      <c r="B3568" s="1149" t="s">
        <v>13078</v>
      </c>
      <c r="C3568" s="1149" t="s">
        <v>65</v>
      </c>
      <c r="D3568" s="1150" t="s">
        <v>12206</v>
      </c>
      <c r="E3568" s="1164">
        <v>7200</v>
      </c>
      <c r="F3568" s="1151">
        <v>42521096</v>
      </c>
      <c r="G3568" s="759" t="s">
        <v>12207</v>
      </c>
      <c r="H3568" s="1021" t="s">
        <v>12208</v>
      </c>
      <c r="I3568" s="1021" t="s">
        <v>12027</v>
      </c>
      <c r="J3568" s="1150" t="s">
        <v>12206</v>
      </c>
      <c r="K3568" s="1152">
        <v>7</v>
      </c>
      <c r="L3568" s="1151">
        <v>1</v>
      </c>
      <c r="M3568" s="1164">
        <v>7200</v>
      </c>
      <c r="N3568" s="1151">
        <v>0</v>
      </c>
      <c r="O3568" s="1152">
        <v>0</v>
      </c>
      <c r="P3568" s="1180">
        <v>0</v>
      </c>
    </row>
    <row r="3569" spans="1:16" ht="22.5" x14ac:dyDescent="0.2">
      <c r="A3569" s="1179" t="s">
        <v>4019</v>
      </c>
      <c r="B3569" s="1149" t="s">
        <v>13078</v>
      </c>
      <c r="C3569" s="1149" t="s">
        <v>65</v>
      </c>
      <c r="D3569" s="1150" t="s">
        <v>12209</v>
      </c>
      <c r="E3569" s="1164">
        <v>12500</v>
      </c>
      <c r="F3569" s="1151">
        <v>42217729</v>
      </c>
      <c r="G3569" s="759" t="s">
        <v>12210</v>
      </c>
      <c r="H3569" s="1021" t="s">
        <v>4566</v>
      </c>
      <c r="I3569" s="1021" t="s">
        <v>12027</v>
      </c>
      <c r="J3569" s="1150" t="s">
        <v>12209</v>
      </c>
      <c r="K3569" s="1152">
        <v>1</v>
      </c>
      <c r="L3569" s="1151">
        <v>12</v>
      </c>
      <c r="M3569" s="1164">
        <v>149988.71</v>
      </c>
      <c r="N3569" s="1151">
        <v>2</v>
      </c>
      <c r="O3569" s="1152">
        <v>6</v>
      </c>
      <c r="P3569" s="1180">
        <v>75000</v>
      </c>
    </row>
    <row r="3570" spans="1:16" ht="22.5" x14ac:dyDescent="0.2">
      <c r="A3570" s="1179" t="s">
        <v>4019</v>
      </c>
      <c r="B3570" s="1149" t="s">
        <v>13078</v>
      </c>
      <c r="C3570" s="1149" t="s">
        <v>65</v>
      </c>
      <c r="D3570" s="1150" t="s">
        <v>12211</v>
      </c>
      <c r="E3570" s="1164">
        <v>6000</v>
      </c>
      <c r="F3570" s="1151">
        <v>48062191</v>
      </c>
      <c r="G3570" s="759" t="s">
        <v>12212</v>
      </c>
      <c r="H3570" s="1021" t="s">
        <v>4235</v>
      </c>
      <c r="I3570" s="1021" t="s">
        <v>4274</v>
      </c>
      <c r="J3570" s="1150" t="s">
        <v>12211</v>
      </c>
      <c r="K3570" s="1152">
        <v>1</v>
      </c>
      <c r="L3570" s="1151">
        <v>12</v>
      </c>
      <c r="M3570" s="1164">
        <v>71238.75</v>
      </c>
      <c r="N3570" s="1151">
        <v>2</v>
      </c>
      <c r="O3570" s="1152">
        <v>6</v>
      </c>
      <c r="P3570" s="1180">
        <v>36000</v>
      </c>
    </row>
    <row r="3571" spans="1:16" ht="22.5" x14ac:dyDescent="0.2">
      <c r="A3571" s="1179" t="s">
        <v>4019</v>
      </c>
      <c r="B3571" s="1149" t="s">
        <v>13078</v>
      </c>
      <c r="C3571" s="1149" t="s">
        <v>65</v>
      </c>
      <c r="D3571" s="1150" t="s">
        <v>12213</v>
      </c>
      <c r="E3571" s="1164">
        <v>12500</v>
      </c>
      <c r="F3571" s="1151">
        <v>23926371</v>
      </c>
      <c r="G3571" s="759" t="s">
        <v>12214</v>
      </c>
      <c r="H3571" s="1021" t="s">
        <v>12215</v>
      </c>
      <c r="I3571" s="1021" t="s">
        <v>12027</v>
      </c>
      <c r="J3571" s="1150" t="s">
        <v>12213</v>
      </c>
      <c r="K3571" s="1152">
        <v>4</v>
      </c>
      <c r="L3571" s="1151">
        <v>12</v>
      </c>
      <c r="M3571" s="1164">
        <v>150000</v>
      </c>
      <c r="N3571" s="1151">
        <v>5</v>
      </c>
      <c r="O3571" s="1152">
        <v>6</v>
      </c>
      <c r="P3571" s="1180">
        <v>75000</v>
      </c>
    </row>
    <row r="3572" spans="1:16" ht="22.5" x14ac:dyDescent="0.2">
      <c r="A3572" s="1179" t="s">
        <v>4019</v>
      </c>
      <c r="B3572" s="1149" t="s">
        <v>13078</v>
      </c>
      <c r="C3572" s="1149" t="s">
        <v>65</v>
      </c>
      <c r="D3572" s="1150" t="s">
        <v>12216</v>
      </c>
      <c r="E3572" s="1164">
        <v>11000</v>
      </c>
      <c r="F3572" s="1151">
        <v>40828819</v>
      </c>
      <c r="G3572" s="759" t="s">
        <v>12217</v>
      </c>
      <c r="H3572" s="1021" t="s">
        <v>12030</v>
      </c>
      <c r="I3572" s="1021" t="s">
        <v>12027</v>
      </c>
      <c r="J3572" s="1150" t="s">
        <v>12216</v>
      </c>
      <c r="K3572" s="1152">
        <v>3</v>
      </c>
      <c r="L3572" s="1151">
        <v>12</v>
      </c>
      <c r="M3572" s="1164">
        <v>132000</v>
      </c>
      <c r="N3572" s="1151">
        <v>4</v>
      </c>
      <c r="O3572" s="1152">
        <v>6</v>
      </c>
      <c r="P3572" s="1180">
        <v>66000</v>
      </c>
    </row>
    <row r="3573" spans="1:16" ht="22.5" x14ac:dyDescent="0.2">
      <c r="A3573" s="1179" t="s">
        <v>4019</v>
      </c>
      <c r="B3573" s="1149" t="s">
        <v>13078</v>
      </c>
      <c r="C3573" s="1149" t="s">
        <v>65</v>
      </c>
      <c r="D3573" s="1150" t="s">
        <v>12218</v>
      </c>
      <c r="E3573" s="1164">
        <v>9300</v>
      </c>
      <c r="F3573" s="1151">
        <v>42467145</v>
      </c>
      <c r="G3573" s="759" t="s">
        <v>12219</v>
      </c>
      <c r="H3573" s="1021" t="s">
        <v>8772</v>
      </c>
      <c r="I3573" s="1021" t="s">
        <v>12027</v>
      </c>
      <c r="J3573" s="1150" t="s">
        <v>12218</v>
      </c>
      <c r="K3573" s="1152">
        <v>6</v>
      </c>
      <c r="L3573" s="1151">
        <v>11</v>
      </c>
      <c r="M3573" s="1164">
        <v>102825.25</v>
      </c>
      <c r="N3573" s="1151">
        <v>0</v>
      </c>
      <c r="O3573" s="1152">
        <v>0</v>
      </c>
      <c r="P3573" s="1180">
        <v>0</v>
      </c>
    </row>
    <row r="3574" spans="1:16" ht="22.5" x14ac:dyDescent="0.2">
      <c r="A3574" s="1179" t="s">
        <v>4019</v>
      </c>
      <c r="B3574" s="1149" t="s">
        <v>13078</v>
      </c>
      <c r="C3574" s="1149" t="s">
        <v>65</v>
      </c>
      <c r="D3574" s="1150" t="s">
        <v>12220</v>
      </c>
      <c r="E3574" s="1164">
        <v>12500</v>
      </c>
      <c r="F3574" s="1151">
        <v>42467145</v>
      </c>
      <c r="G3574" s="759" t="s">
        <v>12219</v>
      </c>
      <c r="H3574" s="1021" t="s">
        <v>8772</v>
      </c>
      <c r="I3574" s="1021" t="s">
        <v>12027</v>
      </c>
      <c r="J3574" s="1150" t="s">
        <v>12220</v>
      </c>
      <c r="K3574" s="1152">
        <v>1</v>
      </c>
      <c r="L3574" s="1151">
        <v>2</v>
      </c>
      <c r="M3574" s="1164">
        <v>12500</v>
      </c>
      <c r="N3574" s="1151">
        <v>1</v>
      </c>
      <c r="O3574" s="1152">
        <v>6</v>
      </c>
      <c r="P3574" s="1180">
        <v>75000</v>
      </c>
    </row>
    <row r="3575" spans="1:16" ht="22.5" x14ac:dyDescent="0.2">
      <c r="A3575" s="1179" t="s">
        <v>4019</v>
      </c>
      <c r="B3575" s="1149" t="s">
        <v>13078</v>
      </c>
      <c r="C3575" s="1149" t="s">
        <v>65</v>
      </c>
      <c r="D3575" s="1150" t="s">
        <v>12221</v>
      </c>
      <c r="E3575" s="1164">
        <v>1800</v>
      </c>
      <c r="F3575" s="1151">
        <v>10867188</v>
      </c>
      <c r="G3575" s="759" t="s">
        <v>12222</v>
      </c>
      <c r="H3575" s="1021" t="s">
        <v>10277</v>
      </c>
      <c r="I3575" s="1021" t="s">
        <v>12027</v>
      </c>
      <c r="J3575" s="1150" t="s">
        <v>12221</v>
      </c>
      <c r="K3575" s="1152">
        <v>9</v>
      </c>
      <c r="L3575" s="1151">
        <v>12</v>
      </c>
      <c r="M3575" s="1164">
        <v>15780</v>
      </c>
      <c r="N3575" s="1151">
        <v>10</v>
      </c>
      <c r="O3575" s="1152">
        <v>6</v>
      </c>
      <c r="P3575" s="1180">
        <v>10800</v>
      </c>
    </row>
    <row r="3576" spans="1:16" ht="22.5" x14ac:dyDescent="0.2">
      <c r="A3576" s="1179" t="s">
        <v>4019</v>
      </c>
      <c r="B3576" s="1149" t="s">
        <v>13078</v>
      </c>
      <c r="C3576" s="1149" t="s">
        <v>65</v>
      </c>
      <c r="D3576" s="1150" t="s">
        <v>12223</v>
      </c>
      <c r="E3576" s="1164">
        <v>12500</v>
      </c>
      <c r="F3576" s="1151">
        <v>29730811</v>
      </c>
      <c r="G3576" s="759" t="s">
        <v>12224</v>
      </c>
      <c r="H3576" s="1021" t="s">
        <v>12225</v>
      </c>
      <c r="I3576" s="1021" t="s">
        <v>12027</v>
      </c>
      <c r="J3576" s="1150" t="s">
        <v>12223</v>
      </c>
      <c r="K3576" s="1152">
        <v>5</v>
      </c>
      <c r="L3576" s="1151">
        <v>12</v>
      </c>
      <c r="M3576" s="1164">
        <v>150000</v>
      </c>
      <c r="N3576" s="1151">
        <v>6</v>
      </c>
      <c r="O3576" s="1152">
        <v>6</v>
      </c>
      <c r="P3576" s="1180">
        <v>75000</v>
      </c>
    </row>
    <row r="3577" spans="1:16" ht="22.5" x14ac:dyDescent="0.2">
      <c r="A3577" s="1179" t="s">
        <v>4019</v>
      </c>
      <c r="B3577" s="1149" t="s">
        <v>13078</v>
      </c>
      <c r="C3577" s="1149" t="s">
        <v>65</v>
      </c>
      <c r="D3577" s="1150" t="s">
        <v>12066</v>
      </c>
      <c r="E3577" s="1164">
        <v>2800</v>
      </c>
      <c r="F3577" s="1151">
        <v>45978725</v>
      </c>
      <c r="G3577" s="759" t="s">
        <v>12226</v>
      </c>
      <c r="H3577" s="1021" t="s">
        <v>10277</v>
      </c>
      <c r="I3577" s="1021" t="s">
        <v>12027</v>
      </c>
      <c r="J3577" s="1150" t="s">
        <v>12066</v>
      </c>
      <c r="K3577" s="1152">
        <v>2</v>
      </c>
      <c r="L3577" s="1151">
        <v>12</v>
      </c>
      <c r="M3577" s="1164">
        <v>33600</v>
      </c>
      <c r="N3577" s="1151">
        <v>3</v>
      </c>
      <c r="O3577" s="1152">
        <v>6</v>
      </c>
      <c r="P3577" s="1180">
        <v>16800</v>
      </c>
    </row>
    <row r="3578" spans="1:16" ht="22.5" x14ac:dyDescent="0.2">
      <c r="A3578" s="1179" t="s">
        <v>4019</v>
      </c>
      <c r="B3578" s="1149" t="s">
        <v>13078</v>
      </c>
      <c r="C3578" s="1149" t="s">
        <v>65</v>
      </c>
      <c r="D3578" s="1150" t="s">
        <v>12227</v>
      </c>
      <c r="E3578" s="1164">
        <v>6000</v>
      </c>
      <c r="F3578" s="1151">
        <v>45947423</v>
      </c>
      <c r="G3578" s="759" t="s">
        <v>12228</v>
      </c>
      <c r="H3578" s="1021" t="s">
        <v>12111</v>
      </c>
      <c r="I3578" s="1021" t="s">
        <v>12027</v>
      </c>
      <c r="J3578" s="1150" t="s">
        <v>12227</v>
      </c>
      <c r="K3578" s="1152">
        <v>1</v>
      </c>
      <c r="L3578" s="1151">
        <v>12</v>
      </c>
      <c r="M3578" s="1164">
        <v>72000</v>
      </c>
      <c r="N3578" s="1151">
        <v>2</v>
      </c>
      <c r="O3578" s="1152">
        <v>6</v>
      </c>
      <c r="P3578" s="1180">
        <v>36000</v>
      </c>
    </row>
    <row r="3579" spans="1:16" ht="22.5" x14ac:dyDescent="0.2">
      <c r="A3579" s="1179" t="s">
        <v>4019</v>
      </c>
      <c r="B3579" s="1149" t="s">
        <v>13078</v>
      </c>
      <c r="C3579" s="1149" t="s">
        <v>65</v>
      </c>
      <c r="D3579" s="1150" t="s">
        <v>12229</v>
      </c>
      <c r="E3579" s="1164">
        <v>9300</v>
      </c>
      <c r="F3579" s="1151">
        <v>7545900</v>
      </c>
      <c r="G3579" s="759" t="s">
        <v>12230</v>
      </c>
      <c r="H3579" s="1021" t="s">
        <v>12231</v>
      </c>
      <c r="I3579" s="1021" t="s">
        <v>12027</v>
      </c>
      <c r="J3579" s="1150" t="s">
        <v>12229</v>
      </c>
      <c r="K3579" s="1152">
        <v>9</v>
      </c>
      <c r="L3579" s="1151">
        <v>12</v>
      </c>
      <c r="M3579" s="1164">
        <v>111600</v>
      </c>
      <c r="N3579" s="1151">
        <v>10</v>
      </c>
      <c r="O3579" s="1152">
        <v>6</v>
      </c>
      <c r="P3579" s="1180">
        <v>55800</v>
      </c>
    </row>
    <row r="3580" spans="1:16" ht="22.5" x14ac:dyDescent="0.2">
      <c r="A3580" s="1179" t="s">
        <v>4019</v>
      </c>
      <c r="B3580" s="1149" t="s">
        <v>13078</v>
      </c>
      <c r="C3580" s="1149" t="s">
        <v>65</v>
      </c>
      <c r="D3580" s="1150" t="s">
        <v>12120</v>
      </c>
      <c r="E3580" s="1164">
        <v>7200</v>
      </c>
      <c r="F3580" s="1151">
        <v>44370479</v>
      </c>
      <c r="G3580" s="759" t="s">
        <v>12232</v>
      </c>
      <c r="H3580" s="1021" t="s">
        <v>4243</v>
      </c>
      <c r="I3580" s="1021" t="s">
        <v>12027</v>
      </c>
      <c r="J3580" s="1150" t="s">
        <v>12120</v>
      </c>
      <c r="K3580" s="1152">
        <v>1</v>
      </c>
      <c r="L3580" s="1151">
        <v>12</v>
      </c>
      <c r="M3580" s="1164">
        <v>86390.5</v>
      </c>
      <c r="N3580" s="1151">
        <v>2</v>
      </c>
      <c r="O3580" s="1152">
        <v>6</v>
      </c>
      <c r="P3580" s="1180">
        <v>43200</v>
      </c>
    </row>
    <row r="3581" spans="1:16" ht="22.5" x14ac:dyDescent="0.2">
      <c r="A3581" s="1179" t="s">
        <v>4019</v>
      </c>
      <c r="B3581" s="1149" t="s">
        <v>13078</v>
      </c>
      <c r="C3581" s="1149" t="s">
        <v>65</v>
      </c>
      <c r="D3581" s="1150" t="s">
        <v>12233</v>
      </c>
      <c r="E3581" s="1164">
        <v>2800</v>
      </c>
      <c r="F3581" s="1151">
        <v>44794516</v>
      </c>
      <c r="G3581" s="759" t="s">
        <v>12234</v>
      </c>
      <c r="H3581" s="1021" t="s">
        <v>7135</v>
      </c>
      <c r="I3581" s="1021" t="s">
        <v>12027</v>
      </c>
      <c r="J3581" s="1150" t="s">
        <v>12233</v>
      </c>
      <c r="K3581" s="1152">
        <v>2</v>
      </c>
      <c r="L3581" s="1151">
        <v>11</v>
      </c>
      <c r="M3581" s="1164">
        <v>30602.44</v>
      </c>
      <c r="N3581" s="1151">
        <v>3</v>
      </c>
      <c r="O3581" s="1152">
        <v>6</v>
      </c>
      <c r="P3581" s="1180">
        <v>16800</v>
      </c>
    </row>
    <row r="3582" spans="1:16" ht="22.5" x14ac:dyDescent="0.2">
      <c r="A3582" s="1179" t="s">
        <v>4019</v>
      </c>
      <c r="B3582" s="1149" t="s">
        <v>13078</v>
      </c>
      <c r="C3582" s="1149" t="s">
        <v>65</v>
      </c>
      <c r="D3582" s="1150" t="s">
        <v>12235</v>
      </c>
      <c r="E3582" s="1164">
        <v>9300</v>
      </c>
      <c r="F3582" s="1151">
        <v>40960369</v>
      </c>
      <c r="G3582" s="759" t="s">
        <v>12236</v>
      </c>
      <c r="H3582" s="1021" t="s">
        <v>4329</v>
      </c>
      <c r="I3582" s="1021" t="s">
        <v>12027</v>
      </c>
      <c r="J3582" s="1150" t="s">
        <v>12235</v>
      </c>
      <c r="K3582" s="1152">
        <v>2</v>
      </c>
      <c r="L3582" s="1151">
        <v>12</v>
      </c>
      <c r="M3582" s="1164">
        <v>111910</v>
      </c>
      <c r="N3582" s="1151">
        <v>3</v>
      </c>
      <c r="O3582" s="1152">
        <v>6</v>
      </c>
      <c r="P3582" s="1180">
        <v>55800</v>
      </c>
    </row>
    <row r="3583" spans="1:16" ht="22.5" x14ac:dyDescent="0.2">
      <c r="A3583" s="1179" t="s">
        <v>4019</v>
      </c>
      <c r="B3583" s="1149" t="s">
        <v>13078</v>
      </c>
      <c r="C3583" s="1149" t="s">
        <v>65</v>
      </c>
      <c r="D3583" s="1150" t="s">
        <v>12237</v>
      </c>
      <c r="E3583" s="1164">
        <v>9300</v>
      </c>
      <c r="F3583" s="1151">
        <v>45495280</v>
      </c>
      <c r="G3583" s="759" t="s">
        <v>12238</v>
      </c>
      <c r="H3583" s="1021" t="s">
        <v>4932</v>
      </c>
      <c r="I3583" s="1021" t="s">
        <v>12027</v>
      </c>
      <c r="J3583" s="1150" t="s">
        <v>12237</v>
      </c>
      <c r="K3583" s="1152">
        <v>2</v>
      </c>
      <c r="L3583" s="1151">
        <v>2</v>
      </c>
      <c r="M3583" s="1164">
        <v>13020</v>
      </c>
      <c r="N3583" s="1151">
        <v>0</v>
      </c>
      <c r="O3583" s="1152">
        <v>0</v>
      </c>
      <c r="P3583" s="1180">
        <v>0</v>
      </c>
    </row>
    <row r="3584" spans="1:16" ht="22.5" x14ac:dyDescent="0.2">
      <c r="A3584" s="1179" t="s">
        <v>4019</v>
      </c>
      <c r="B3584" s="1149" t="s">
        <v>13078</v>
      </c>
      <c r="C3584" s="1149" t="s">
        <v>65</v>
      </c>
      <c r="D3584" s="1150" t="s">
        <v>12239</v>
      </c>
      <c r="E3584" s="1164">
        <v>12500</v>
      </c>
      <c r="F3584" s="1151">
        <v>7931861</v>
      </c>
      <c r="G3584" s="759" t="s">
        <v>12240</v>
      </c>
      <c r="H3584" s="1021" t="s">
        <v>12133</v>
      </c>
      <c r="I3584" s="1021" t="s">
        <v>12027</v>
      </c>
      <c r="J3584" s="1150" t="s">
        <v>12239</v>
      </c>
      <c r="K3584" s="1152">
        <v>9</v>
      </c>
      <c r="L3584" s="1151">
        <v>9</v>
      </c>
      <c r="M3584" s="1164">
        <v>112500</v>
      </c>
      <c r="N3584" s="1151">
        <v>0</v>
      </c>
      <c r="O3584" s="1152">
        <v>0</v>
      </c>
      <c r="P3584" s="1180">
        <v>0</v>
      </c>
    </row>
    <row r="3585" spans="1:16" ht="22.5" x14ac:dyDescent="0.2">
      <c r="A3585" s="1179" t="s">
        <v>4019</v>
      </c>
      <c r="B3585" s="1149" t="s">
        <v>13078</v>
      </c>
      <c r="C3585" s="1149" t="s">
        <v>65</v>
      </c>
      <c r="D3585" s="1150" t="s">
        <v>12189</v>
      </c>
      <c r="E3585" s="1164">
        <v>6000</v>
      </c>
      <c r="F3585" s="1151">
        <v>32962660</v>
      </c>
      <c r="G3585" s="759" t="s">
        <v>12241</v>
      </c>
      <c r="H3585" s="1021" t="s">
        <v>12242</v>
      </c>
      <c r="I3585" s="1021" t="s">
        <v>12027</v>
      </c>
      <c r="J3585" s="1150" t="s">
        <v>12189</v>
      </c>
      <c r="K3585" s="1152">
        <v>3</v>
      </c>
      <c r="L3585" s="1151">
        <v>12</v>
      </c>
      <c r="M3585" s="1164">
        <v>72000</v>
      </c>
      <c r="N3585" s="1151">
        <v>4</v>
      </c>
      <c r="O3585" s="1152">
        <v>6</v>
      </c>
      <c r="P3585" s="1180">
        <v>36000</v>
      </c>
    </row>
    <row r="3586" spans="1:16" ht="22.5" x14ac:dyDescent="0.2">
      <c r="A3586" s="1179" t="s">
        <v>4019</v>
      </c>
      <c r="B3586" s="1149" t="s">
        <v>13078</v>
      </c>
      <c r="C3586" s="1149" t="s">
        <v>65</v>
      </c>
      <c r="D3586" s="1150" t="s">
        <v>7664</v>
      </c>
      <c r="E3586" s="1164">
        <v>4200</v>
      </c>
      <c r="F3586" s="1151">
        <v>45193328</v>
      </c>
      <c r="G3586" s="759" t="s">
        <v>12243</v>
      </c>
      <c r="H3586" s="1021" t="s">
        <v>10274</v>
      </c>
      <c r="I3586" s="1021" t="s">
        <v>12027</v>
      </c>
      <c r="J3586" s="1150" t="s">
        <v>7664</v>
      </c>
      <c r="K3586" s="1152">
        <v>1</v>
      </c>
      <c r="L3586" s="1151">
        <v>12</v>
      </c>
      <c r="M3586" s="1164">
        <v>50721.31</v>
      </c>
      <c r="N3586" s="1151">
        <v>2</v>
      </c>
      <c r="O3586" s="1152">
        <v>6</v>
      </c>
      <c r="P3586" s="1180">
        <v>25200</v>
      </c>
    </row>
    <row r="3587" spans="1:16" ht="22.5" x14ac:dyDescent="0.2">
      <c r="A3587" s="1179" t="s">
        <v>4019</v>
      </c>
      <c r="B3587" s="1149" t="s">
        <v>13078</v>
      </c>
      <c r="C3587" s="1149" t="s">
        <v>65</v>
      </c>
      <c r="D3587" s="1150" t="s">
        <v>12244</v>
      </c>
      <c r="E3587" s="1164">
        <v>7200</v>
      </c>
      <c r="F3587" s="1151">
        <v>41934210</v>
      </c>
      <c r="G3587" s="759" t="s">
        <v>12245</v>
      </c>
      <c r="H3587" s="1021" t="s">
        <v>4243</v>
      </c>
      <c r="I3587" s="1021" t="s">
        <v>12027</v>
      </c>
      <c r="J3587" s="1150" t="s">
        <v>12244</v>
      </c>
      <c r="K3587" s="1152">
        <v>0</v>
      </c>
      <c r="L3587" s="1151">
        <v>0</v>
      </c>
      <c r="M3587" s="1164">
        <v>0</v>
      </c>
      <c r="N3587" s="1151">
        <v>1</v>
      </c>
      <c r="O3587" s="1152">
        <v>6</v>
      </c>
      <c r="P3587" s="1180">
        <v>11760</v>
      </c>
    </row>
    <row r="3588" spans="1:16" ht="22.5" x14ac:dyDescent="0.2">
      <c r="A3588" s="1179" t="s">
        <v>4019</v>
      </c>
      <c r="B3588" s="1149" t="s">
        <v>13078</v>
      </c>
      <c r="C3588" s="1149" t="s">
        <v>65</v>
      </c>
      <c r="D3588" s="1150" t="s">
        <v>12246</v>
      </c>
      <c r="E3588" s="1164">
        <v>6000</v>
      </c>
      <c r="F3588" s="1151">
        <v>44718982</v>
      </c>
      <c r="G3588" s="759" t="s">
        <v>12247</v>
      </c>
      <c r="H3588" s="1021" t="s">
        <v>4350</v>
      </c>
      <c r="I3588" s="1021" t="s">
        <v>4274</v>
      </c>
      <c r="J3588" s="1150" t="s">
        <v>12246</v>
      </c>
      <c r="K3588" s="1152">
        <v>2</v>
      </c>
      <c r="L3588" s="1151">
        <v>12</v>
      </c>
      <c r="M3588" s="1164">
        <v>71998.33</v>
      </c>
      <c r="N3588" s="1151">
        <v>3</v>
      </c>
      <c r="O3588" s="1152">
        <v>6</v>
      </c>
      <c r="P3588" s="1180">
        <v>36000</v>
      </c>
    </row>
    <row r="3589" spans="1:16" ht="22.5" x14ac:dyDescent="0.2">
      <c r="A3589" s="1179" t="s">
        <v>4019</v>
      </c>
      <c r="B3589" s="1149" t="s">
        <v>13078</v>
      </c>
      <c r="C3589" s="1149" t="s">
        <v>65</v>
      </c>
      <c r="D3589" s="1150" t="s">
        <v>12248</v>
      </c>
      <c r="E3589" s="1164">
        <v>6000</v>
      </c>
      <c r="F3589" s="1151">
        <v>40266562</v>
      </c>
      <c r="G3589" s="759" t="s">
        <v>12249</v>
      </c>
      <c r="H3589" s="1021" t="s">
        <v>12030</v>
      </c>
      <c r="I3589" s="1021" t="s">
        <v>12027</v>
      </c>
      <c r="J3589" s="1150" t="s">
        <v>12248</v>
      </c>
      <c r="K3589" s="1152">
        <v>7</v>
      </c>
      <c r="L3589" s="1151">
        <v>12</v>
      </c>
      <c r="M3589" s="1164">
        <v>71854.58</v>
      </c>
      <c r="N3589" s="1151">
        <v>8</v>
      </c>
      <c r="O3589" s="1152">
        <v>6</v>
      </c>
      <c r="P3589" s="1180">
        <v>36000</v>
      </c>
    </row>
    <row r="3590" spans="1:16" ht="22.5" x14ac:dyDescent="0.2">
      <c r="A3590" s="1179" t="s">
        <v>4019</v>
      </c>
      <c r="B3590" s="1149" t="s">
        <v>13078</v>
      </c>
      <c r="C3590" s="1149" t="s">
        <v>65</v>
      </c>
      <c r="D3590" s="1150" t="s">
        <v>12131</v>
      </c>
      <c r="E3590" s="1164">
        <v>11000</v>
      </c>
      <c r="F3590" s="1151">
        <v>40162600</v>
      </c>
      <c r="G3590" s="759" t="s">
        <v>12250</v>
      </c>
      <c r="H3590" s="1021" t="s">
        <v>7840</v>
      </c>
      <c r="I3590" s="1021" t="s">
        <v>12027</v>
      </c>
      <c r="J3590" s="1150" t="s">
        <v>12131</v>
      </c>
      <c r="K3590" s="1152">
        <v>6</v>
      </c>
      <c r="L3590" s="1151">
        <v>12</v>
      </c>
      <c r="M3590" s="1164">
        <v>131989.31</v>
      </c>
      <c r="N3590" s="1151">
        <v>7</v>
      </c>
      <c r="O3590" s="1152">
        <v>6</v>
      </c>
      <c r="P3590" s="1180">
        <v>66000</v>
      </c>
    </row>
    <row r="3591" spans="1:16" ht="22.5" x14ac:dyDescent="0.2">
      <c r="A3591" s="1179" t="s">
        <v>4019</v>
      </c>
      <c r="B3591" s="1149" t="s">
        <v>13078</v>
      </c>
      <c r="C3591" s="1149" t="s">
        <v>65</v>
      </c>
      <c r="D3591" s="1150" t="s">
        <v>12251</v>
      </c>
      <c r="E3591" s="1164">
        <v>6000</v>
      </c>
      <c r="F3591" s="1151">
        <v>46438819</v>
      </c>
      <c r="G3591" s="759" t="s">
        <v>12252</v>
      </c>
      <c r="H3591" s="1021" t="s">
        <v>12253</v>
      </c>
      <c r="I3591" s="1021" t="s">
        <v>12027</v>
      </c>
      <c r="J3591" s="1150" t="s">
        <v>12251</v>
      </c>
      <c r="K3591" s="1152">
        <v>1</v>
      </c>
      <c r="L3591" s="1151">
        <v>1</v>
      </c>
      <c r="M3591" s="1164">
        <v>1800</v>
      </c>
      <c r="N3591" s="1151">
        <v>2</v>
      </c>
      <c r="O3591" s="1152">
        <v>6</v>
      </c>
      <c r="P3591" s="1180">
        <v>36000</v>
      </c>
    </row>
    <row r="3592" spans="1:16" ht="22.5" x14ac:dyDescent="0.2">
      <c r="A3592" s="1179" t="s">
        <v>4019</v>
      </c>
      <c r="B3592" s="1149" t="s">
        <v>13078</v>
      </c>
      <c r="C3592" s="1149" t="s">
        <v>65</v>
      </c>
      <c r="D3592" s="1150" t="s">
        <v>12131</v>
      </c>
      <c r="E3592" s="1164">
        <v>11000</v>
      </c>
      <c r="F3592" s="1151">
        <v>9393455</v>
      </c>
      <c r="G3592" s="759" t="s">
        <v>12254</v>
      </c>
      <c r="H3592" s="1021" t="s">
        <v>4350</v>
      </c>
      <c r="I3592" s="1021" t="s">
        <v>12027</v>
      </c>
      <c r="J3592" s="1150" t="s">
        <v>12131</v>
      </c>
      <c r="K3592" s="1152">
        <v>5</v>
      </c>
      <c r="L3592" s="1151">
        <v>12</v>
      </c>
      <c r="M3592" s="1164">
        <v>132000</v>
      </c>
      <c r="N3592" s="1151">
        <v>6</v>
      </c>
      <c r="O3592" s="1152">
        <v>6</v>
      </c>
      <c r="P3592" s="1180">
        <v>66000</v>
      </c>
    </row>
    <row r="3593" spans="1:16" ht="22.5" x14ac:dyDescent="0.2">
      <c r="A3593" s="1179" t="s">
        <v>4019</v>
      </c>
      <c r="B3593" s="1149" t="s">
        <v>13078</v>
      </c>
      <c r="C3593" s="1149" t="s">
        <v>65</v>
      </c>
      <c r="D3593" s="1150" t="s">
        <v>12255</v>
      </c>
      <c r="E3593" s="1164">
        <v>11000</v>
      </c>
      <c r="F3593" s="1151">
        <v>23837036</v>
      </c>
      <c r="G3593" s="759" t="s">
        <v>12256</v>
      </c>
      <c r="H3593" s="1021" t="s">
        <v>12030</v>
      </c>
      <c r="I3593" s="1021" t="s">
        <v>12027</v>
      </c>
      <c r="J3593" s="1150" t="s">
        <v>12255</v>
      </c>
      <c r="K3593" s="1152">
        <v>3</v>
      </c>
      <c r="L3593" s="1151">
        <v>1</v>
      </c>
      <c r="M3593" s="1164">
        <v>11000</v>
      </c>
      <c r="N3593" s="1151">
        <v>0</v>
      </c>
      <c r="O3593" s="1152">
        <v>0</v>
      </c>
      <c r="P3593" s="1180">
        <v>0</v>
      </c>
    </row>
    <row r="3594" spans="1:16" ht="22.5" x14ac:dyDescent="0.2">
      <c r="A3594" s="1179" t="s">
        <v>4019</v>
      </c>
      <c r="B3594" s="1149" t="s">
        <v>13078</v>
      </c>
      <c r="C3594" s="1149" t="s">
        <v>65</v>
      </c>
      <c r="D3594" s="1150" t="s">
        <v>12257</v>
      </c>
      <c r="E3594" s="1164">
        <v>12500</v>
      </c>
      <c r="F3594" s="1151">
        <v>23837036</v>
      </c>
      <c r="G3594" s="759" t="s">
        <v>12256</v>
      </c>
      <c r="H3594" s="1021" t="s">
        <v>12030</v>
      </c>
      <c r="I3594" s="1021" t="s">
        <v>12027</v>
      </c>
      <c r="J3594" s="1150" t="s">
        <v>12257</v>
      </c>
      <c r="K3594" s="1152">
        <v>1</v>
      </c>
      <c r="L3594" s="1151">
        <v>2</v>
      </c>
      <c r="M3594" s="1164">
        <v>12916.67</v>
      </c>
      <c r="N3594" s="1151">
        <v>1</v>
      </c>
      <c r="O3594" s="1152">
        <v>6</v>
      </c>
      <c r="P3594" s="1180">
        <v>75000</v>
      </c>
    </row>
    <row r="3595" spans="1:16" ht="22.5" x14ac:dyDescent="0.2">
      <c r="A3595" s="1179" t="s">
        <v>4019</v>
      </c>
      <c r="B3595" s="1149" t="s">
        <v>13078</v>
      </c>
      <c r="C3595" s="1149" t="s">
        <v>65</v>
      </c>
      <c r="D3595" s="1150" t="s">
        <v>12258</v>
      </c>
      <c r="E3595" s="1164">
        <v>6000</v>
      </c>
      <c r="F3595" s="1151">
        <v>41975554</v>
      </c>
      <c r="G3595" s="759" t="s">
        <v>12259</v>
      </c>
      <c r="H3595" s="1021" t="s">
        <v>10277</v>
      </c>
      <c r="I3595" s="1021" t="s">
        <v>12027</v>
      </c>
      <c r="J3595" s="1150" t="s">
        <v>12258</v>
      </c>
      <c r="K3595" s="1152">
        <v>2</v>
      </c>
      <c r="L3595" s="1151">
        <v>12</v>
      </c>
      <c r="M3595" s="1164">
        <v>71965.42</v>
      </c>
      <c r="N3595" s="1151">
        <v>3</v>
      </c>
      <c r="O3595" s="1152">
        <v>6</v>
      </c>
      <c r="P3595" s="1180">
        <v>36000</v>
      </c>
    </row>
    <row r="3596" spans="1:16" ht="33.75" x14ac:dyDescent="0.2">
      <c r="A3596" s="1179" t="s">
        <v>4019</v>
      </c>
      <c r="B3596" s="1149" t="s">
        <v>13078</v>
      </c>
      <c r="C3596" s="1149" t="s">
        <v>65</v>
      </c>
      <c r="D3596" s="1150" t="s">
        <v>12160</v>
      </c>
      <c r="E3596" s="1164">
        <v>12500</v>
      </c>
      <c r="F3596" s="1151">
        <v>10322699</v>
      </c>
      <c r="G3596" s="759" t="s">
        <v>12260</v>
      </c>
      <c r="H3596" s="1021" t="s">
        <v>12261</v>
      </c>
      <c r="I3596" s="1021" t="s">
        <v>4309</v>
      </c>
      <c r="J3596" s="1150" t="s">
        <v>12160</v>
      </c>
      <c r="K3596" s="1152">
        <v>7</v>
      </c>
      <c r="L3596" s="1151">
        <v>12</v>
      </c>
      <c r="M3596" s="1164">
        <v>150000</v>
      </c>
      <c r="N3596" s="1151">
        <v>8</v>
      </c>
      <c r="O3596" s="1152">
        <v>1</v>
      </c>
      <c r="P3596" s="1180">
        <v>12500</v>
      </c>
    </row>
    <row r="3597" spans="1:16" ht="22.5" x14ac:dyDescent="0.2">
      <c r="A3597" s="1179" t="s">
        <v>4019</v>
      </c>
      <c r="B3597" s="1149" t="s">
        <v>13078</v>
      </c>
      <c r="C3597" s="1149" t="s">
        <v>65</v>
      </c>
      <c r="D3597" s="1150" t="s">
        <v>12262</v>
      </c>
      <c r="E3597" s="1164">
        <v>7200</v>
      </c>
      <c r="F3597" s="1151">
        <v>42123671</v>
      </c>
      <c r="G3597" s="759" t="s">
        <v>12263</v>
      </c>
      <c r="H3597" s="1021" t="s">
        <v>12114</v>
      </c>
      <c r="I3597" s="1021" t="s">
        <v>12027</v>
      </c>
      <c r="J3597" s="1150" t="s">
        <v>12262</v>
      </c>
      <c r="K3597" s="1152">
        <v>2</v>
      </c>
      <c r="L3597" s="1151">
        <v>12</v>
      </c>
      <c r="M3597" s="1164">
        <v>86312</v>
      </c>
      <c r="N3597" s="1151">
        <v>3</v>
      </c>
      <c r="O3597" s="1152">
        <v>6</v>
      </c>
      <c r="P3597" s="1180">
        <v>43200</v>
      </c>
    </row>
    <row r="3598" spans="1:16" ht="22.5" x14ac:dyDescent="0.2">
      <c r="A3598" s="1179" t="s">
        <v>4019</v>
      </c>
      <c r="B3598" s="1149" t="s">
        <v>13078</v>
      </c>
      <c r="C3598" s="1149" t="s">
        <v>65</v>
      </c>
      <c r="D3598" s="1150" t="s">
        <v>12078</v>
      </c>
      <c r="E3598" s="1164">
        <v>6000</v>
      </c>
      <c r="F3598" s="1151">
        <v>73178116</v>
      </c>
      <c r="G3598" s="759" t="s">
        <v>12264</v>
      </c>
      <c r="H3598" s="1021" t="s">
        <v>4932</v>
      </c>
      <c r="I3598" s="1021" t="s">
        <v>12027</v>
      </c>
      <c r="J3598" s="1150" t="s">
        <v>12078</v>
      </c>
      <c r="K3598" s="1152">
        <v>1</v>
      </c>
      <c r="L3598" s="1151">
        <v>12</v>
      </c>
      <c r="M3598" s="1164">
        <v>70200</v>
      </c>
      <c r="N3598" s="1151">
        <v>2</v>
      </c>
      <c r="O3598" s="1152">
        <v>6</v>
      </c>
      <c r="P3598" s="1180">
        <v>36000</v>
      </c>
    </row>
    <row r="3599" spans="1:16" ht="22.5" x14ac:dyDescent="0.2">
      <c r="A3599" s="1179" t="s">
        <v>4019</v>
      </c>
      <c r="B3599" s="1149" t="s">
        <v>13078</v>
      </c>
      <c r="C3599" s="1149" t="s">
        <v>65</v>
      </c>
      <c r="D3599" s="1150" t="s">
        <v>12265</v>
      </c>
      <c r="E3599" s="1164">
        <v>2800</v>
      </c>
      <c r="F3599" s="1151">
        <v>46420664</v>
      </c>
      <c r="G3599" s="759" t="s">
        <v>12266</v>
      </c>
      <c r="H3599" s="1021" t="s">
        <v>10277</v>
      </c>
      <c r="I3599" s="1021" t="s">
        <v>12027</v>
      </c>
      <c r="J3599" s="1150" t="s">
        <v>12265</v>
      </c>
      <c r="K3599" s="1152">
        <v>2</v>
      </c>
      <c r="L3599" s="1151">
        <v>11</v>
      </c>
      <c r="M3599" s="1164">
        <v>30613.33</v>
      </c>
      <c r="N3599" s="1151">
        <v>3</v>
      </c>
      <c r="O3599" s="1152">
        <v>6</v>
      </c>
      <c r="P3599" s="1180">
        <v>16800</v>
      </c>
    </row>
    <row r="3600" spans="1:16" ht="22.5" x14ac:dyDescent="0.2">
      <c r="A3600" s="1179" t="s">
        <v>4019</v>
      </c>
      <c r="B3600" s="1149" t="s">
        <v>13078</v>
      </c>
      <c r="C3600" s="1149" t="s">
        <v>65</v>
      </c>
      <c r="D3600" s="1150" t="s">
        <v>5378</v>
      </c>
      <c r="E3600" s="1164">
        <v>9300</v>
      </c>
      <c r="F3600" s="1151">
        <v>45379589</v>
      </c>
      <c r="G3600" s="759" t="s">
        <v>12267</v>
      </c>
      <c r="H3600" s="1021" t="s">
        <v>4235</v>
      </c>
      <c r="I3600" s="1021" t="s">
        <v>12027</v>
      </c>
      <c r="J3600" s="1150" t="s">
        <v>5378</v>
      </c>
      <c r="K3600" s="1152">
        <v>3</v>
      </c>
      <c r="L3600" s="1151">
        <v>12</v>
      </c>
      <c r="M3600" s="1164">
        <v>111600</v>
      </c>
      <c r="N3600" s="1151">
        <v>4</v>
      </c>
      <c r="O3600" s="1152">
        <v>3</v>
      </c>
      <c r="P3600" s="1180">
        <v>21080</v>
      </c>
    </row>
    <row r="3601" spans="1:16" ht="22.5" x14ac:dyDescent="0.2">
      <c r="A3601" s="1179" t="s">
        <v>4019</v>
      </c>
      <c r="B3601" s="1149" t="s">
        <v>13078</v>
      </c>
      <c r="C3601" s="1149" t="s">
        <v>65</v>
      </c>
      <c r="D3601" s="1150" t="s">
        <v>12268</v>
      </c>
      <c r="E3601" s="1164">
        <v>4200</v>
      </c>
      <c r="F3601" s="1151">
        <v>73341262</v>
      </c>
      <c r="G3601" s="759" t="s">
        <v>12269</v>
      </c>
      <c r="H3601" s="1021" t="s">
        <v>10277</v>
      </c>
      <c r="I3601" s="1021" t="s">
        <v>12027</v>
      </c>
      <c r="J3601" s="1150" t="s">
        <v>12268</v>
      </c>
      <c r="K3601" s="1152">
        <v>2</v>
      </c>
      <c r="L3601" s="1151">
        <v>12</v>
      </c>
      <c r="M3601" s="1164">
        <v>50400</v>
      </c>
      <c r="N3601" s="1151">
        <v>3</v>
      </c>
      <c r="O3601" s="1152">
        <v>6</v>
      </c>
      <c r="P3601" s="1180">
        <v>25200</v>
      </c>
    </row>
    <row r="3602" spans="1:16" ht="22.5" x14ac:dyDescent="0.2">
      <c r="A3602" s="1179" t="s">
        <v>4019</v>
      </c>
      <c r="B3602" s="1149" t="s">
        <v>13078</v>
      </c>
      <c r="C3602" s="1149" t="s">
        <v>65</v>
      </c>
      <c r="D3602" s="1150" t="s">
        <v>12270</v>
      </c>
      <c r="E3602" s="1164">
        <v>7200</v>
      </c>
      <c r="F3602" s="1151">
        <v>44108466</v>
      </c>
      <c r="G3602" s="759" t="s">
        <v>12271</v>
      </c>
      <c r="H3602" s="1021" t="s">
        <v>8179</v>
      </c>
      <c r="I3602" s="1021" t="s">
        <v>12027</v>
      </c>
      <c r="J3602" s="1150" t="s">
        <v>12270</v>
      </c>
      <c r="K3602" s="1152">
        <v>1</v>
      </c>
      <c r="L3602" s="1151">
        <v>1</v>
      </c>
      <c r="M3602" s="1164">
        <v>7200</v>
      </c>
      <c r="N3602" s="1151">
        <v>2</v>
      </c>
      <c r="O3602" s="1152">
        <v>6</v>
      </c>
      <c r="P3602" s="1180">
        <v>43200</v>
      </c>
    </row>
    <row r="3603" spans="1:16" ht="22.5" x14ac:dyDescent="0.2">
      <c r="A3603" s="1179" t="s">
        <v>4019</v>
      </c>
      <c r="B3603" s="1149" t="s">
        <v>13078</v>
      </c>
      <c r="C3603" s="1149" t="s">
        <v>65</v>
      </c>
      <c r="D3603" s="1150" t="s">
        <v>12211</v>
      </c>
      <c r="E3603" s="1164">
        <v>6000</v>
      </c>
      <c r="F3603" s="1151">
        <v>71746561</v>
      </c>
      <c r="G3603" s="759" t="s">
        <v>12272</v>
      </c>
      <c r="H3603" s="1021" t="s">
        <v>4239</v>
      </c>
      <c r="I3603" s="1021" t="s">
        <v>12027</v>
      </c>
      <c r="J3603" s="1150" t="s">
        <v>12211</v>
      </c>
      <c r="K3603" s="1152">
        <v>2</v>
      </c>
      <c r="L3603" s="1151">
        <v>12</v>
      </c>
      <c r="M3603" s="1164">
        <v>71203.34</v>
      </c>
      <c r="N3603" s="1151">
        <v>3</v>
      </c>
      <c r="O3603" s="1152">
        <v>6</v>
      </c>
      <c r="P3603" s="1180">
        <v>36000</v>
      </c>
    </row>
    <row r="3604" spans="1:16" ht="22.5" x14ac:dyDescent="0.2">
      <c r="A3604" s="1179" t="s">
        <v>4019</v>
      </c>
      <c r="B3604" s="1149" t="s">
        <v>13078</v>
      </c>
      <c r="C3604" s="1149" t="s">
        <v>65</v>
      </c>
      <c r="D3604" s="1150" t="s">
        <v>12211</v>
      </c>
      <c r="E3604" s="1164">
        <v>6000</v>
      </c>
      <c r="F3604" s="1151">
        <v>73223479</v>
      </c>
      <c r="G3604" s="759" t="s">
        <v>12273</v>
      </c>
      <c r="H3604" s="1021" t="s">
        <v>4235</v>
      </c>
      <c r="I3604" s="1021" t="s">
        <v>4274</v>
      </c>
      <c r="J3604" s="1150" t="s">
        <v>12211</v>
      </c>
      <c r="K3604" s="1152">
        <v>1</v>
      </c>
      <c r="L3604" s="1151">
        <v>12</v>
      </c>
      <c r="M3604" s="1164">
        <v>71907.92</v>
      </c>
      <c r="N3604" s="1151">
        <v>2</v>
      </c>
      <c r="O3604" s="1152">
        <v>6</v>
      </c>
      <c r="P3604" s="1180">
        <v>36000</v>
      </c>
    </row>
    <row r="3605" spans="1:16" ht="22.5" x14ac:dyDescent="0.2">
      <c r="A3605" s="1179" t="s">
        <v>4019</v>
      </c>
      <c r="B3605" s="1149" t="s">
        <v>13078</v>
      </c>
      <c r="C3605" s="1149" t="s">
        <v>65</v>
      </c>
      <c r="D3605" s="1150" t="s">
        <v>12274</v>
      </c>
      <c r="E3605" s="1164">
        <v>9300</v>
      </c>
      <c r="F3605" s="1151">
        <v>41837797</v>
      </c>
      <c r="G3605" s="759" t="s">
        <v>12275</v>
      </c>
      <c r="H3605" s="1021" t="s">
        <v>7840</v>
      </c>
      <c r="I3605" s="1021" t="s">
        <v>12027</v>
      </c>
      <c r="J3605" s="1150" t="s">
        <v>12274</v>
      </c>
      <c r="K3605" s="1152">
        <v>4</v>
      </c>
      <c r="L3605" s="1151">
        <v>12</v>
      </c>
      <c r="M3605" s="1164">
        <v>111559.31</v>
      </c>
      <c r="N3605" s="1151">
        <v>5</v>
      </c>
      <c r="O3605" s="1152">
        <v>6</v>
      </c>
      <c r="P3605" s="1180">
        <v>55800</v>
      </c>
    </row>
    <row r="3606" spans="1:16" ht="22.5" x14ac:dyDescent="0.2">
      <c r="A3606" s="1179" t="s">
        <v>4019</v>
      </c>
      <c r="B3606" s="1149" t="s">
        <v>13078</v>
      </c>
      <c r="C3606" s="1149" t="s">
        <v>65</v>
      </c>
      <c r="D3606" s="1150" t="s">
        <v>12276</v>
      </c>
      <c r="E3606" s="1164">
        <v>6000</v>
      </c>
      <c r="F3606" s="1151">
        <v>40193788</v>
      </c>
      <c r="G3606" s="759" t="s">
        <v>12277</v>
      </c>
      <c r="H3606" s="1021" t="s">
        <v>4216</v>
      </c>
      <c r="I3606" s="1021" t="s">
        <v>12027</v>
      </c>
      <c r="J3606" s="1150" t="s">
        <v>12276</v>
      </c>
      <c r="K3606" s="1152">
        <v>8</v>
      </c>
      <c r="L3606" s="1151">
        <v>12</v>
      </c>
      <c r="M3606" s="1164">
        <v>71882.080000000002</v>
      </c>
      <c r="N3606" s="1151">
        <v>9</v>
      </c>
      <c r="O3606" s="1152">
        <v>6</v>
      </c>
      <c r="P3606" s="1180">
        <v>36000</v>
      </c>
    </row>
    <row r="3607" spans="1:16" ht="22.5" x14ac:dyDescent="0.2">
      <c r="A3607" s="1179" t="s">
        <v>4019</v>
      </c>
      <c r="B3607" s="1149" t="s">
        <v>13078</v>
      </c>
      <c r="C3607" s="1149" t="s">
        <v>65</v>
      </c>
      <c r="D3607" s="1150" t="s">
        <v>12278</v>
      </c>
      <c r="E3607" s="1164">
        <v>4200</v>
      </c>
      <c r="F3607" s="1151">
        <v>73984027</v>
      </c>
      <c r="G3607" s="759" t="s">
        <v>12279</v>
      </c>
      <c r="H3607" s="1021" t="s">
        <v>12280</v>
      </c>
      <c r="I3607" s="1021" t="s">
        <v>12027</v>
      </c>
      <c r="J3607" s="1150" t="s">
        <v>12278</v>
      </c>
      <c r="K3607" s="1152">
        <v>1</v>
      </c>
      <c r="L3607" s="1151">
        <v>1</v>
      </c>
      <c r="M3607" s="1164">
        <v>2380</v>
      </c>
      <c r="N3607" s="1151">
        <v>2</v>
      </c>
      <c r="O3607" s="1152">
        <v>6</v>
      </c>
      <c r="P3607" s="1180">
        <v>25200</v>
      </c>
    </row>
    <row r="3608" spans="1:16" ht="22.5" x14ac:dyDescent="0.2">
      <c r="A3608" s="1179" t="s">
        <v>4019</v>
      </c>
      <c r="B3608" s="1149" t="s">
        <v>13078</v>
      </c>
      <c r="C3608" s="1149" t="s">
        <v>65</v>
      </c>
      <c r="D3608" s="1150" t="s">
        <v>12281</v>
      </c>
      <c r="E3608" s="1164">
        <v>3600</v>
      </c>
      <c r="F3608" s="1151">
        <v>73176499</v>
      </c>
      <c r="G3608" s="759" t="s">
        <v>12282</v>
      </c>
      <c r="H3608" s="1021" t="s">
        <v>10277</v>
      </c>
      <c r="I3608" s="1021" t="s">
        <v>4274</v>
      </c>
      <c r="J3608" s="1150" t="s">
        <v>12281</v>
      </c>
      <c r="K3608" s="1152">
        <v>2</v>
      </c>
      <c r="L3608" s="1151">
        <v>12</v>
      </c>
      <c r="M3608" s="1164">
        <v>43174.5</v>
      </c>
      <c r="N3608" s="1151">
        <v>3</v>
      </c>
      <c r="O3608" s="1152">
        <v>6</v>
      </c>
      <c r="P3608" s="1180">
        <v>21600</v>
      </c>
    </row>
    <row r="3609" spans="1:16" ht="22.5" x14ac:dyDescent="0.2">
      <c r="A3609" s="1179" t="s">
        <v>4019</v>
      </c>
      <c r="B3609" s="1149" t="s">
        <v>13078</v>
      </c>
      <c r="C3609" s="1149" t="s">
        <v>65</v>
      </c>
      <c r="D3609" s="1150" t="s">
        <v>12283</v>
      </c>
      <c r="E3609" s="1164">
        <v>7200</v>
      </c>
      <c r="F3609" s="1151">
        <v>10603628</v>
      </c>
      <c r="G3609" s="759" t="s">
        <v>12284</v>
      </c>
      <c r="H3609" s="1021" t="s">
        <v>10274</v>
      </c>
      <c r="I3609" s="1021" t="s">
        <v>12027</v>
      </c>
      <c r="J3609" s="1150" t="s">
        <v>12283</v>
      </c>
      <c r="K3609" s="1152">
        <v>3</v>
      </c>
      <c r="L3609" s="1151">
        <v>12</v>
      </c>
      <c r="M3609" s="1164">
        <v>86400</v>
      </c>
      <c r="N3609" s="1151">
        <v>4</v>
      </c>
      <c r="O3609" s="1152">
        <v>6</v>
      </c>
      <c r="P3609" s="1180">
        <v>43200</v>
      </c>
    </row>
    <row r="3610" spans="1:16" ht="22.5" x14ac:dyDescent="0.2">
      <c r="A3610" s="1179" t="s">
        <v>4019</v>
      </c>
      <c r="B3610" s="1149" t="s">
        <v>13078</v>
      </c>
      <c r="C3610" s="1149" t="s">
        <v>65</v>
      </c>
      <c r="D3610" s="1150" t="s">
        <v>12285</v>
      </c>
      <c r="E3610" s="1164">
        <v>1800</v>
      </c>
      <c r="F3610" s="1151">
        <v>45409660</v>
      </c>
      <c r="G3610" s="759" t="s">
        <v>12286</v>
      </c>
      <c r="H3610" s="1021" t="s">
        <v>12280</v>
      </c>
      <c r="I3610" s="1021" t="s">
        <v>12027</v>
      </c>
      <c r="J3610" s="1150" t="s">
        <v>12285</v>
      </c>
      <c r="K3610" s="1152">
        <v>4</v>
      </c>
      <c r="L3610" s="1151">
        <v>11</v>
      </c>
      <c r="M3610" s="1164">
        <v>19833.330000000002</v>
      </c>
      <c r="N3610" s="1151">
        <v>0</v>
      </c>
      <c r="O3610" s="1152">
        <v>0</v>
      </c>
      <c r="P3610" s="1180">
        <v>0</v>
      </c>
    </row>
    <row r="3611" spans="1:16" ht="22.5" x14ac:dyDescent="0.2">
      <c r="A3611" s="1179" t="s">
        <v>4019</v>
      </c>
      <c r="B3611" s="1149" t="s">
        <v>13078</v>
      </c>
      <c r="C3611" s="1149" t="s">
        <v>65</v>
      </c>
      <c r="D3611" s="1150" t="s">
        <v>12287</v>
      </c>
      <c r="E3611" s="1164">
        <v>2800</v>
      </c>
      <c r="F3611" s="1151">
        <v>45409660</v>
      </c>
      <c r="G3611" s="759" t="s">
        <v>12286</v>
      </c>
      <c r="H3611" s="1021" t="s">
        <v>12280</v>
      </c>
      <c r="I3611" s="1021" t="s">
        <v>12027</v>
      </c>
      <c r="J3611" s="1150" t="s">
        <v>12287</v>
      </c>
      <c r="K3611" s="1152">
        <v>1</v>
      </c>
      <c r="L3611" s="1151">
        <v>2</v>
      </c>
      <c r="M3611" s="1164">
        <v>2800</v>
      </c>
      <c r="N3611" s="1151">
        <v>2</v>
      </c>
      <c r="O3611" s="1152">
        <v>6</v>
      </c>
      <c r="P3611" s="1180">
        <v>16800</v>
      </c>
    </row>
    <row r="3612" spans="1:16" ht="22.5" x14ac:dyDescent="0.2">
      <c r="A3612" s="1179" t="s">
        <v>4019</v>
      </c>
      <c r="B3612" s="1149" t="s">
        <v>13078</v>
      </c>
      <c r="C3612" s="1149" t="s">
        <v>65</v>
      </c>
      <c r="D3612" s="1150" t="s">
        <v>12288</v>
      </c>
      <c r="E3612" s="1164">
        <v>9300</v>
      </c>
      <c r="F3612" s="1151">
        <v>45923126</v>
      </c>
      <c r="G3612" s="759" t="s">
        <v>12289</v>
      </c>
      <c r="H3612" s="1021" t="s">
        <v>12114</v>
      </c>
      <c r="I3612" s="1021" t="s">
        <v>12027</v>
      </c>
      <c r="J3612" s="1150" t="s">
        <v>12288</v>
      </c>
      <c r="K3612" s="1152">
        <v>1</v>
      </c>
      <c r="L3612" s="1151">
        <v>12</v>
      </c>
      <c r="M3612" s="1164">
        <v>111600</v>
      </c>
      <c r="N3612" s="1151">
        <v>2</v>
      </c>
      <c r="O3612" s="1152">
        <v>6</v>
      </c>
      <c r="P3612" s="1180">
        <v>55800</v>
      </c>
    </row>
    <row r="3613" spans="1:16" ht="22.5" x14ac:dyDescent="0.2">
      <c r="A3613" s="1179" t="s">
        <v>4019</v>
      </c>
      <c r="B3613" s="1149" t="s">
        <v>13078</v>
      </c>
      <c r="C3613" s="1149" t="s">
        <v>65</v>
      </c>
      <c r="D3613" s="1150" t="s">
        <v>10107</v>
      </c>
      <c r="E3613" s="1164">
        <v>4200</v>
      </c>
      <c r="F3613" s="1151">
        <v>43824597</v>
      </c>
      <c r="G3613" s="759" t="s">
        <v>12290</v>
      </c>
      <c r="H3613" s="1021" t="s">
        <v>4211</v>
      </c>
      <c r="I3613" s="1021" t="s">
        <v>12027</v>
      </c>
      <c r="J3613" s="1150" t="s">
        <v>10107</v>
      </c>
      <c r="K3613" s="1152">
        <v>1</v>
      </c>
      <c r="L3613" s="1151">
        <v>12</v>
      </c>
      <c r="M3613" s="1164">
        <v>50400</v>
      </c>
      <c r="N3613" s="1151">
        <v>2</v>
      </c>
      <c r="O3613" s="1152">
        <v>6</v>
      </c>
      <c r="P3613" s="1180">
        <v>25200</v>
      </c>
    </row>
    <row r="3614" spans="1:16" ht="22.5" x14ac:dyDescent="0.2">
      <c r="A3614" s="1179" t="s">
        <v>4019</v>
      </c>
      <c r="B3614" s="1149" t="s">
        <v>13078</v>
      </c>
      <c r="C3614" s="1149" t="s">
        <v>65</v>
      </c>
      <c r="D3614" s="1150" t="s">
        <v>12291</v>
      </c>
      <c r="E3614" s="1164">
        <v>7200</v>
      </c>
      <c r="F3614" s="1151">
        <v>29600257</v>
      </c>
      <c r="G3614" s="759" t="s">
        <v>12292</v>
      </c>
      <c r="H3614" s="1021" t="s">
        <v>4315</v>
      </c>
      <c r="I3614" s="1021" t="s">
        <v>12027</v>
      </c>
      <c r="J3614" s="1150" t="s">
        <v>12291</v>
      </c>
      <c r="K3614" s="1152">
        <v>11</v>
      </c>
      <c r="L3614" s="1151">
        <v>12</v>
      </c>
      <c r="M3614" s="1164">
        <v>86254.5</v>
      </c>
      <c r="N3614" s="1151">
        <v>12</v>
      </c>
      <c r="O3614" s="1152">
        <v>6</v>
      </c>
      <c r="P3614" s="1180">
        <v>43200</v>
      </c>
    </row>
    <row r="3615" spans="1:16" ht="22.5" x14ac:dyDescent="0.2">
      <c r="A3615" s="1179" t="s">
        <v>4019</v>
      </c>
      <c r="B3615" s="1149" t="s">
        <v>13078</v>
      </c>
      <c r="C3615" s="1149" t="s">
        <v>65</v>
      </c>
      <c r="D3615" s="1150" t="s">
        <v>12293</v>
      </c>
      <c r="E3615" s="1164">
        <v>9300</v>
      </c>
      <c r="F3615" s="1151">
        <v>46205968</v>
      </c>
      <c r="G3615" s="759" t="s">
        <v>12294</v>
      </c>
      <c r="H3615" s="1021" t="s">
        <v>4235</v>
      </c>
      <c r="I3615" s="1021" t="s">
        <v>12027</v>
      </c>
      <c r="J3615" s="1150" t="s">
        <v>12293</v>
      </c>
      <c r="K3615" s="1152">
        <v>2</v>
      </c>
      <c r="L3615" s="1151">
        <v>12</v>
      </c>
      <c r="M3615" s="1164">
        <v>107756.64</v>
      </c>
      <c r="N3615" s="1151">
        <v>0</v>
      </c>
      <c r="O3615" s="1152">
        <v>0</v>
      </c>
      <c r="P3615" s="1180">
        <v>0</v>
      </c>
    </row>
    <row r="3616" spans="1:16" ht="22.5" x14ac:dyDescent="0.2">
      <c r="A3616" s="1179" t="s">
        <v>4019</v>
      </c>
      <c r="B3616" s="1149" t="s">
        <v>13078</v>
      </c>
      <c r="C3616" s="1149" t="s">
        <v>65</v>
      </c>
      <c r="D3616" s="1150" t="s">
        <v>12295</v>
      </c>
      <c r="E3616" s="1164">
        <v>3600</v>
      </c>
      <c r="F3616" s="1151">
        <v>43657985</v>
      </c>
      <c r="G3616" s="759" t="s">
        <v>12296</v>
      </c>
      <c r="H3616" s="1021" t="s">
        <v>10364</v>
      </c>
      <c r="I3616" s="1021" t="s">
        <v>12027</v>
      </c>
      <c r="J3616" s="1150" t="s">
        <v>12295</v>
      </c>
      <c r="K3616" s="1152">
        <v>1</v>
      </c>
      <c r="L3616" s="1151">
        <v>12</v>
      </c>
      <c r="M3616" s="1164">
        <v>43142.75</v>
      </c>
      <c r="N3616" s="1151">
        <v>2</v>
      </c>
      <c r="O3616" s="1152">
        <v>6</v>
      </c>
      <c r="P3616" s="1180">
        <v>21600</v>
      </c>
    </row>
    <row r="3617" spans="1:16" ht="22.5" x14ac:dyDescent="0.2">
      <c r="A3617" s="1179" t="s">
        <v>4019</v>
      </c>
      <c r="B3617" s="1149" t="s">
        <v>13078</v>
      </c>
      <c r="C3617" s="1149" t="s">
        <v>65</v>
      </c>
      <c r="D3617" s="1150" t="s">
        <v>12204</v>
      </c>
      <c r="E3617" s="1164">
        <v>2800</v>
      </c>
      <c r="F3617" s="1151">
        <v>46027892</v>
      </c>
      <c r="G3617" s="759" t="s">
        <v>12297</v>
      </c>
      <c r="H3617" s="1021" t="s">
        <v>10277</v>
      </c>
      <c r="I3617" s="1021" t="s">
        <v>12027</v>
      </c>
      <c r="J3617" s="1150" t="s">
        <v>12204</v>
      </c>
      <c r="K3617" s="1152">
        <v>3</v>
      </c>
      <c r="L3617" s="1151">
        <v>12</v>
      </c>
      <c r="M3617" s="1164">
        <v>33470.300000000003</v>
      </c>
      <c r="N3617" s="1151">
        <v>4</v>
      </c>
      <c r="O3617" s="1152">
        <v>6</v>
      </c>
      <c r="P3617" s="1180">
        <v>16800</v>
      </c>
    </row>
    <row r="3618" spans="1:16" ht="22.5" x14ac:dyDescent="0.2">
      <c r="A3618" s="1179" t="s">
        <v>4019</v>
      </c>
      <c r="B3618" s="1149" t="s">
        <v>13078</v>
      </c>
      <c r="C3618" s="1149" t="s">
        <v>65</v>
      </c>
      <c r="D3618" s="1150" t="s">
        <v>12298</v>
      </c>
      <c r="E3618" s="1164">
        <v>7200</v>
      </c>
      <c r="F3618" s="1151">
        <v>45045388</v>
      </c>
      <c r="G3618" s="759" t="s">
        <v>12299</v>
      </c>
      <c r="H3618" s="1021" t="s">
        <v>4207</v>
      </c>
      <c r="I3618" s="1021" t="s">
        <v>12027</v>
      </c>
      <c r="J3618" s="1150" t="s">
        <v>12298</v>
      </c>
      <c r="K3618" s="1152">
        <v>5</v>
      </c>
      <c r="L3618" s="1151">
        <v>12</v>
      </c>
      <c r="M3618" s="1164">
        <v>86400</v>
      </c>
      <c r="N3618" s="1151">
        <v>6</v>
      </c>
      <c r="O3618" s="1152">
        <v>6</v>
      </c>
      <c r="P3618" s="1180">
        <v>43200</v>
      </c>
    </row>
    <row r="3619" spans="1:16" ht="22.5" x14ac:dyDescent="0.2">
      <c r="A3619" s="1179" t="s">
        <v>4019</v>
      </c>
      <c r="B3619" s="1149" t="s">
        <v>13078</v>
      </c>
      <c r="C3619" s="1149" t="s">
        <v>65</v>
      </c>
      <c r="D3619" s="1150" t="s">
        <v>12072</v>
      </c>
      <c r="E3619" s="1164">
        <v>6000</v>
      </c>
      <c r="F3619" s="1151">
        <v>72423549</v>
      </c>
      <c r="G3619" s="759" t="s">
        <v>12300</v>
      </c>
      <c r="H3619" s="1021" t="s">
        <v>12280</v>
      </c>
      <c r="I3619" s="1021" t="s">
        <v>12027</v>
      </c>
      <c r="J3619" s="1150" t="s">
        <v>12072</v>
      </c>
      <c r="K3619" s="1152">
        <v>0</v>
      </c>
      <c r="L3619" s="1151">
        <v>0</v>
      </c>
      <c r="M3619" s="1164">
        <v>0</v>
      </c>
      <c r="N3619" s="1151">
        <v>1</v>
      </c>
      <c r="O3619" s="1152">
        <v>6</v>
      </c>
      <c r="P3619" s="1180">
        <v>24000</v>
      </c>
    </row>
    <row r="3620" spans="1:16" ht="22.5" x14ac:dyDescent="0.2">
      <c r="A3620" s="1179" t="s">
        <v>4019</v>
      </c>
      <c r="B3620" s="1149" t="s">
        <v>13078</v>
      </c>
      <c r="C3620" s="1149" t="s">
        <v>65</v>
      </c>
      <c r="D3620" s="1150" t="s">
        <v>12189</v>
      </c>
      <c r="E3620" s="1164">
        <v>6000</v>
      </c>
      <c r="F3620" s="1151">
        <v>47521365</v>
      </c>
      <c r="G3620" s="759" t="s">
        <v>12301</v>
      </c>
      <c r="H3620" s="1021" t="s">
        <v>7840</v>
      </c>
      <c r="I3620" s="1021" t="s">
        <v>4274</v>
      </c>
      <c r="J3620" s="1150" t="s">
        <v>12189</v>
      </c>
      <c r="K3620" s="1152">
        <v>3</v>
      </c>
      <c r="L3620" s="1151">
        <v>12</v>
      </c>
      <c r="M3620" s="1164">
        <v>71416</v>
      </c>
      <c r="N3620" s="1151">
        <v>4</v>
      </c>
      <c r="O3620" s="1152">
        <v>6</v>
      </c>
      <c r="P3620" s="1180">
        <v>36000</v>
      </c>
    </row>
    <row r="3621" spans="1:16" ht="22.5" x14ac:dyDescent="0.2">
      <c r="A3621" s="1179" t="s">
        <v>4019</v>
      </c>
      <c r="B3621" s="1149" t="s">
        <v>13078</v>
      </c>
      <c r="C3621" s="1149" t="s">
        <v>65</v>
      </c>
      <c r="D3621" s="1150" t="s">
        <v>12302</v>
      </c>
      <c r="E3621" s="1164">
        <v>11000</v>
      </c>
      <c r="F3621" s="1151">
        <v>40312819</v>
      </c>
      <c r="G3621" s="759" t="s">
        <v>12303</v>
      </c>
      <c r="H3621" s="1021" t="s">
        <v>4566</v>
      </c>
      <c r="I3621" s="1021" t="s">
        <v>12027</v>
      </c>
      <c r="J3621" s="1150" t="s">
        <v>12302</v>
      </c>
      <c r="K3621" s="1152">
        <v>7</v>
      </c>
      <c r="L3621" s="1151">
        <v>1</v>
      </c>
      <c r="M3621" s="1164">
        <v>11000</v>
      </c>
      <c r="N3621" s="1151">
        <v>0</v>
      </c>
      <c r="O3621" s="1152">
        <v>0</v>
      </c>
      <c r="P3621" s="1180">
        <v>0</v>
      </c>
    </row>
    <row r="3622" spans="1:16" ht="22.5" x14ac:dyDescent="0.2">
      <c r="A3622" s="1179" t="s">
        <v>4019</v>
      </c>
      <c r="B3622" s="1149" t="s">
        <v>13078</v>
      </c>
      <c r="C3622" s="1149" t="s">
        <v>65</v>
      </c>
      <c r="D3622" s="1150" t="s">
        <v>12304</v>
      </c>
      <c r="E3622" s="1164">
        <v>11000</v>
      </c>
      <c r="F3622" s="1151">
        <v>40312819</v>
      </c>
      <c r="G3622" s="759" t="s">
        <v>12303</v>
      </c>
      <c r="H3622" s="1021" t="s">
        <v>4566</v>
      </c>
      <c r="I3622" s="1021" t="s">
        <v>12027</v>
      </c>
      <c r="J3622" s="1150" t="s">
        <v>12304</v>
      </c>
      <c r="K3622" s="1152">
        <v>1</v>
      </c>
      <c r="L3622" s="1151">
        <v>11</v>
      </c>
      <c r="M3622" s="1164">
        <v>120266.67</v>
      </c>
      <c r="N3622" s="1151">
        <v>1</v>
      </c>
      <c r="O3622" s="1152">
        <v>6</v>
      </c>
      <c r="P3622" s="1180">
        <v>66000</v>
      </c>
    </row>
    <row r="3623" spans="1:16" ht="22.5" x14ac:dyDescent="0.2">
      <c r="A3623" s="1179" t="s">
        <v>4019</v>
      </c>
      <c r="B3623" s="1149" t="s">
        <v>13078</v>
      </c>
      <c r="C3623" s="1149" t="s">
        <v>65</v>
      </c>
      <c r="D3623" s="1150" t="s">
        <v>12127</v>
      </c>
      <c r="E3623" s="1164">
        <v>4200</v>
      </c>
      <c r="F3623" s="1151">
        <v>40795082</v>
      </c>
      <c r="G3623" s="759" t="s">
        <v>12305</v>
      </c>
      <c r="H3623" s="1021" t="s">
        <v>4216</v>
      </c>
      <c r="I3623" s="1021" t="s">
        <v>12027</v>
      </c>
      <c r="J3623" s="1150" t="s">
        <v>12127</v>
      </c>
      <c r="K3623" s="1152">
        <v>8</v>
      </c>
      <c r="L3623" s="1151">
        <v>12</v>
      </c>
      <c r="M3623" s="1164">
        <v>50400</v>
      </c>
      <c r="N3623" s="1151">
        <v>9</v>
      </c>
      <c r="O3623" s="1152">
        <v>6</v>
      </c>
      <c r="P3623" s="1180">
        <v>25200</v>
      </c>
    </row>
    <row r="3624" spans="1:16" ht="22.5" x14ac:dyDescent="0.2">
      <c r="A3624" s="1179" t="s">
        <v>4019</v>
      </c>
      <c r="B3624" s="1149" t="s">
        <v>13078</v>
      </c>
      <c r="C3624" s="1149" t="s">
        <v>65</v>
      </c>
      <c r="D3624" s="1150" t="s">
        <v>12306</v>
      </c>
      <c r="E3624" s="1164">
        <v>9300</v>
      </c>
      <c r="F3624" s="1151">
        <v>42922317</v>
      </c>
      <c r="G3624" s="759" t="s">
        <v>12307</v>
      </c>
      <c r="H3624" s="1021" t="s">
        <v>4243</v>
      </c>
      <c r="I3624" s="1021" t="s">
        <v>12027</v>
      </c>
      <c r="J3624" s="1150" t="s">
        <v>12306</v>
      </c>
      <c r="K3624" s="1152">
        <v>1</v>
      </c>
      <c r="L3624" s="1151">
        <v>3</v>
      </c>
      <c r="M3624" s="1164">
        <v>24490</v>
      </c>
      <c r="N3624" s="1151">
        <v>1</v>
      </c>
      <c r="O3624" s="1152">
        <v>6</v>
      </c>
      <c r="P3624" s="1180">
        <v>55800</v>
      </c>
    </row>
    <row r="3625" spans="1:16" ht="22.5" x14ac:dyDescent="0.2">
      <c r="A3625" s="1179" t="s">
        <v>4019</v>
      </c>
      <c r="B3625" s="1149" t="s">
        <v>13078</v>
      </c>
      <c r="C3625" s="1149" t="s">
        <v>65</v>
      </c>
      <c r="D3625" s="1150" t="s">
        <v>12308</v>
      </c>
      <c r="E3625" s="1164">
        <v>6000</v>
      </c>
      <c r="F3625" s="1151">
        <v>45500733</v>
      </c>
      <c r="G3625" s="759" t="s">
        <v>12309</v>
      </c>
      <c r="H3625" s="1021" t="s">
        <v>10219</v>
      </c>
      <c r="I3625" s="1021" t="s">
        <v>4274</v>
      </c>
      <c r="J3625" s="1150" t="s">
        <v>12308</v>
      </c>
      <c r="K3625" s="1152">
        <v>4</v>
      </c>
      <c r="L3625" s="1151">
        <v>12</v>
      </c>
      <c r="M3625" s="1164">
        <v>72000</v>
      </c>
      <c r="N3625" s="1151">
        <v>5</v>
      </c>
      <c r="O3625" s="1152">
        <v>6</v>
      </c>
      <c r="P3625" s="1180">
        <v>36000</v>
      </c>
    </row>
    <row r="3626" spans="1:16" ht="22.5" x14ac:dyDescent="0.2">
      <c r="A3626" s="1179" t="s">
        <v>4019</v>
      </c>
      <c r="B3626" s="1149" t="s">
        <v>13078</v>
      </c>
      <c r="C3626" s="1149" t="s">
        <v>65</v>
      </c>
      <c r="D3626" s="1150" t="s">
        <v>4407</v>
      </c>
      <c r="E3626" s="1164">
        <v>4200</v>
      </c>
      <c r="F3626" s="1151">
        <v>74643631</v>
      </c>
      <c r="G3626" s="759" t="s">
        <v>12310</v>
      </c>
      <c r="H3626" s="1021" t="s">
        <v>4206</v>
      </c>
      <c r="I3626" s="1021" t="s">
        <v>12027</v>
      </c>
      <c r="J3626" s="1150" t="s">
        <v>4407</v>
      </c>
      <c r="K3626" s="1152">
        <v>1</v>
      </c>
      <c r="L3626" s="1151">
        <v>2</v>
      </c>
      <c r="M3626" s="1164">
        <v>4340</v>
      </c>
      <c r="N3626" s="1151">
        <v>2</v>
      </c>
      <c r="O3626" s="1152">
        <v>6</v>
      </c>
      <c r="P3626" s="1180">
        <v>25200</v>
      </c>
    </row>
    <row r="3627" spans="1:16" ht="22.5" x14ac:dyDescent="0.2">
      <c r="A3627" s="1179" t="s">
        <v>4019</v>
      </c>
      <c r="B3627" s="1149" t="s">
        <v>13078</v>
      </c>
      <c r="C3627" s="1149" t="s">
        <v>65</v>
      </c>
      <c r="D3627" s="1150" t="s">
        <v>12311</v>
      </c>
      <c r="E3627" s="1164">
        <v>11000</v>
      </c>
      <c r="F3627" s="1151">
        <v>2709857</v>
      </c>
      <c r="G3627" s="759" t="s">
        <v>12312</v>
      </c>
      <c r="H3627" s="1021" t="s">
        <v>12313</v>
      </c>
      <c r="I3627" s="1021" t="s">
        <v>12027</v>
      </c>
      <c r="J3627" s="1150" t="s">
        <v>12311</v>
      </c>
      <c r="K3627" s="1152">
        <v>4</v>
      </c>
      <c r="L3627" s="1151">
        <v>12</v>
      </c>
      <c r="M3627" s="1164">
        <v>131920.54999999999</v>
      </c>
      <c r="N3627" s="1151">
        <v>5</v>
      </c>
      <c r="O3627" s="1152">
        <v>6</v>
      </c>
      <c r="P3627" s="1180">
        <v>66000</v>
      </c>
    </row>
    <row r="3628" spans="1:16" ht="22.5" x14ac:dyDescent="0.2">
      <c r="A3628" s="1179" t="s">
        <v>4019</v>
      </c>
      <c r="B3628" s="1149" t="s">
        <v>13078</v>
      </c>
      <c r="C3628" s="1149" t="s">
        <v>65</v>
      </c>
      <c r="D3628" s="1150" t="s">
        <v>12314</v>
      </c>
      <c r="E3628" s="1164">
        <v>7200</v>
      </c>
      <c r="F3628" s="1151">
        <v>25747912</v>
      </c>
      <c r="G3628" s="759" t="s">
        <v>12315</v>
      </c>
      <c r="H3628" s="1021" t="s">
        <v>12111</v>
      </c>
      <c r="I3628" s="1021" t="s">
        <v>12027</v>
      </c>
      <c r="J3628" s="1150" t="s">
        <v>12314</v>
      </c>
      <c r="K3628" s="1152">
        <v>8</v>
      </c>
      <c r="L3628" s="1151">
        <v>12</v>
      </c>
      <c r="M3628" s="1164">
        <v>86399</v>
      </c>
      <c r="N3628" s="1151">
        <v>9</v>
      </c>
      <c r="O3628" s="1152">
        <v>6</v>
      </c>
      <c r="P3628" s="1180">
        <v>44505.59</v>
      </c>
    </row>
    <row r="3629" spans="1:16" ht="22.5" x14ac:dyDescent="0.2">
      <c r="A3629" s="1179" t="s">
        <v>4019</v>
      </c>
      <c r="B3629" s="1149" t="s">
        <v>13078</v>
      </c>
      <c r="C3629" s="1149" t="s">
        <v>65</v>
      </c>
      <c r="D3629" s="1150" t="s">
        <v>12244</v>
      </c>
      <c r="E3629" s="1164">
        <v>7200</v>
      </c>
      <c r="F3629" s="1151">
        <v>45202680</v>
      </c>
      <c r="G3629" s="759" t="s">
        <v>12316</v>
      </c>
      <c r="H3629" s="1021" t="s">
        <v>4206</v>
      </c>
      <c r="I3629" s="1021" t="s">
        <v>12027</v>
      </c>
      <c r="J3629" s="1150" t="s">
        <v>12244</v>
      </c>
      <c r="K3629" s="1152">
        <v>0</v>
      </c>
      <c r="L3629" s="1151">
        <v>0</v>
      </c>
      <c r="M3629" s="1164">
        <v>0</v>
      </c>
      <c r="N3629" s="1151">
        <v>1</v>
      </c>
      <c r="O3629" s="1152">
        <v>6</v>
      </c>
      <c r="P3629" s="1180">
        <v>11760</v>
      </c>
    </row>
    <row r="3630" spans="1:16" ht="22.5" x14ac:dyDescent="0.2">
      <c r="A3630" s="1179" t="s">
        <v>4019</v>
      </c>
      <c r="B3630" s="1149" t="s">
        <v>13078</v>
      </c>
      <c r="C3630" s="1149" t="s">
        <v>65</v>
      </c>
      <c r="D3630" s="1150" t="s">
        <v>12317</v>
      </c>
      <c r="E3630" s="1164">
        <v>6000</v>
      </c>
      <c r="F3630" s="1151">
        <v>40707547</v>
      </c>
      <c r="G3630" s="759" t="s">
        <v>12318</v>
      </c>
      <c r="H3630" s="1021" t="s">
        <v>10277</v>
      </c>
      <c r="I3630" s="1021" t="s">
        <v>12027</v>
      </c>
      <c r="J3630" s="1150" t="s">
        <v>12317</v>
      </c>
      <c r="K3630" s="1152">
        <v>3</v>
      </c>
      <c r="L3630" s="1151">
        <v>12</v>
      </c>
      <c r="M3630" s="1164">
        <v>72000</v>
      </c>
      <c r="N3630" s="1151">
        <v>4</v>
      </c>
      <c r="O3630" s="1152">
        <v>6</v>
      </c>
      <c r="P3630" s="1180">
        <v>36000</v>
      </c>
    </row>
    <row r="3631" spans="1:16" ht="22.5" x14ac:dyDescent="0.2">
      <c r="A3631" s="1179" t="s">
        <v>4019</v>
      </c>
      <c r="B3631" s="1149" t="s">
        <v>13078</v>
      </c>
      <c r="C3631" s="1149" t="s">
        <v>65</v>
      </c>
      <c r="D3631" s="1150" t="s">
        <v>12060</v>
      </c>
      <c r="E3631" s="1164">
        <v>4200</v>
      </c>
      <c r="F3631" s="1151">
        <v>46051093</v>
      </c>
      <c r="G3631" s="759" t="s">
        <v>12319</v>
      </c>
      <c r="H3631" s="1021" t="s">
        <v>4216</v>
      </c>
      <c r="I3631" s="1021" t="s">
        <v>12027</v>
      </c>
      <c r="J3631" s="1150" t="s">
        <v>12060</v>
      </c>
      <c r="K3631" s="1152">
        <v>5</v>
      </c>
      <c r="L3631" s="1151">
        <v>12</v>
      </c>
      <c r="M3631" s="1164">
        <v>50735.12</v>
      </c>
      <c r="N3631" s="1151">
        <v>6</v>
      </c>
      <c r="O3631" s="1152">
        <v>6</v>
      </c>
      <c r="P3631" s="1180">
        <v>25200</v>
      </c>
    </row>
    <row r="3632" spans="1:16" ht="22.5" x14ac:dyDescent="0.2">
      <c r="A3632" s="1179" t="s">
        <v>4019</v>
      </c>
      <c r="B3632" s="1149" t="s">
        <v>13078</v>
      </c>
      <c r="C3632" s="1149" t="s">
        <v>65</v>
      </c>
      <c r="D3632" s="1150" t="s">
        <v>12320</v>
      </c>
      <c r="E3632" s="1164">
        <v>7200</v>
      </c>
      <c r="F3632" s="1151">
        <v>46993412</v>
      </c>
      <c r="G3632" s="759" t="s">
        <v>12321</v>
      </c>
      <c r="H3632" s="1021" t="s">
        <v>12280</v>
      </c>
      <c r="I3632" s="1021" t="s">
        <v>6022</v>
      </c>
      <c r="J3632" s="1150" t="s">
        <v>12320</v>
      </c>
      <c r="K3632" s="1152">
        <v>0</v>
      </c>
      <c r="L3632" s="1151">
        <v>0</v>
      </c>
      <c r="M3632" s="1164">
        <v>0</v>
      </c>
      <c r="N3632" s="1151">
        <v>1</v>
      </c>
      <c r="O3632" s="1152">
        <v>6</v>
      </c>
      <c r="P3632" s="1180">
        <v>28800</v>
      </c>
    </row>
    <row r="3633" spans="1:16" ht="22.5" x14ac:dyDescent="0.2">
      <c r="A3633" s="1179" t="s">
        <v>4019</v>
      </c>
      <c r="B3633" s="1149" t="s">
        <v>13078</v>
      </c>
      <c r="C3633" s="1149" t="s">
        <v>65</v>
      </c>
      <c r="D3633" s="1150" t="s">
        <v>12322</v>
      </c>
      <c r="E3633" s="1164">
        <v>7200</v>
      </c>
      <c r="F3633" s="1151">
        <v>40882052</v>
      </c>
      <c r="G3633" s="759" t="s">
        <v>12323</v>
      </c>
      <c r="H3633" s="1021" t="s">
        <v>4235</v>
      </c>
      <c r="I3633" s="1021" t="s">
        <v>4274</v>
      </c>
      <c r="J3633" s="1150" t="s">
        <v>12322</v>
      </c>
      <c r="K3633" s="1152">
        <v>8</v>
      </c>
      <c r="L3633" s="1151">
        <v>12</v>
      </c>
      <c r="M3633" s="1164">
        <v>86400</v>
      </c>
      <c r="N3633" s="1151">
        <v>9</v>
      </c>
      <c r="O3633" s="1152">
        <v>6</v>
      </c>
      <c r="P3633" s="1180">
        <v>43200</v>
      </c>
    </row>
    <row r="3634" spans="1:16" ht="22.5" x14ac:dyDescent="0.2">
      <c r="A3634" s="1179" t="s">
        <v>4019</v>
      </c>
      <c r="B3634" s="1149" t="s">
        <v>13078</v>
      </c>
      <c r="C3634" s="1149" t="s">
        <v>65</v>
      </c>
      <c r="D3634" s="1150" t="s">
        <v>9638</v>
      </c>
      <c r="E3634" s="1164">
        <v>4200</v>
      </c>
      <c r="F3634" s="1151">
        <v>70754938</v>
      </c>
      <c r="G3634" s="759" t="s">
        <v>12324</v>
      </c>
      <c r="H3634" s="1021" t="s">
        <v>4211</v>
      </c>
      <c r="I3634" s="1021" t="s">
        <v>12027</v>
      </c>
      <c r="J3634" s="1150" t="s">
        <v>9638</v>
      </c>
      <c r="K3634" s="1152">
        <v>3</v>
      </c>
      <c r="L3634" s="1151">
        <v>12</v>
      </c>
      <c r="M3634" s="1164">
        <v>50736</v>
      </c>
      <c r="N3634" s="1151">
        <v>4</v>
      </c>
      <c r="O3634" s="1152">
        <v>6</v>
      </c>
      <c r="P3634" s="1180">
        <v>25200</v>
      </c>
    </row>
    <row r="3635" spans="1:16" ht="22.5" x14ac:dyDescent="0.2">
      <c r="A3635" s="1179" t="s">
        <v>4019</v>
      </c>
      <c r="B3635" s="1149" t="s">
        <v>13078</v>
      </c>
      <c r="C3635" s="1149" t="s">
        <v>65</v>
      </c>
      <c r="D3635" s="1150" t="s">
        <v>12325</v>
      </c>
      <c r="E3635" s="1164">
        <v>2800</v>
      </c>
      <c r="F3635" s="1151">
        <v>45634564</v>
      </c>
      <c r="G3635" s="759" t="s">
        <v>12326</v>
      </c>
      <c r="H3635" s="1021" t="s">
        <v>4211</v>
      </c>
      <c r="I3635" s="1021" t="s">
        <v>12027</v>
      </c>
      <c r="J3635" s="1150" t="s">
        <v>12325</v>
      </c>
      <c r="K3635" s="1152">
        <v>1</v>
      </c>
      <c r="L3635" s="1151">
        <v>10</v>
      </c>
      <c r="M3635" s="1164">
        <v>27906.67</v>
      </c>
      <c r="N3635" s="1151">
        <v>1</v>
      </c>
      <c r="O3635" s="1152">
        <v>6</v>
      </c>
      <c r="P3635" s="1180">
        <v>16800</v>
      </c>
    </row>
    <row r="3636" spans="1:16" ht="22.5" x14ac:dyDescent="0.2">
      <c r="A3636" s="1179" t="s">
        <v>4019</v>
      </c>
      <c r="B3636" s="1149" t="s">
        <v>13078</v>
      </c>
      <c r="C3636" s="1149" t="s">
        <v>65</v>
      </c>
      <c r="D3636" s="1150" t="s">
        <v>12327</v>
      </c>
      <c r="E3636" s="1164">
        <v>12500</v>
      </c>
      <c r="F3636" s="1151">
        <v>6026877</v>
      </c>
      <c r="G3636" s="759" t="s">
        <v>12328</v>
      </c>
      <c r="H3636" s="1021" t="s">
        <v>12329</v>
      </c>
      <c r="I3636" s="1021" t="s">
        <v>12027</v>
      </c>
      <c r="J3636" s="1150" t="s">
        <v>12327</v>
      </c>
      <c r="K3636" s="1152">
        <v>7</v>
      </c>
      <c r="L3636" s="1151">
        <v>12</v>
      </c>
      <c r="M3636" s="1164">
        <v>150000</v>
      </c>
      <c r="N3636" s="1151">
        <v>8</v>
      </c>
      <c r="O3636" s="1152">
        <v>6</v>
      </c>
      <c r="P3636" s="1180">
        <v>75000</v>
      </c>
    </row>
    <row r="3637" spans="1:16" ht="22.5" x14ac:dyDescent="0.2">
      <c r="A3637" s="1179" t="s">
        <v>4019</v>
      </c>
      <c r="B3637" s="1149" t="s">
        <v>13078</v>
      </c>
      <c r="C3637" s="1149" t="s">
        <v>65</v>
      </c>
      <c r="D3637" s="1150" t="s">
        <v>12330</v>
      </c>
      <c r="E3637" s="1164">
        <v>12500</v>
      </c>
      <c r="F3637" s="1151">
        <v>7758167</v>
      </c>
      <c r="G3637" s="759" t="s">
        <v>12331</v>
      </c>
      <c r="H3637" s="1021" t="s">
        <v>12332</v>
      </c>
      <c r="I3637" s="1021" t="s">
        <v>12027</v>
      </c>
      <c r="J3637" s="1150" t="s">
        <v>12330</v>
      </c>
      <c r="K3637" s="1152">
        <v>0</v>
      </c>
      <c r="L3637" s="1151">
        <v>0</v>
      </c>
      <c r="M3637" s="1164">
        <v>0</v>
      </c>
      <c r="N3637" s="1151">
        <v>1</v>
      </c>
      <c r="O3637" s="1152">
        <v>6</v>
      </c>
      <c r="P3637" s="1180">
        <v>73750</v>
      </c>
    </row>
    <row r="3638" spans="1:16" ht="22.5" x14ac:dyDescent="0.2">
      <c r="A3638" s="1179" t="s">
        <v>4019</v>
      </c>
      <c r="B3638" s="1149" t="s">
        <v>13078</v>
      </c>
      <c r="C3638" s="1149" t="s">
        <v>65</v>
      </c>
      <c r="D3638" s="1150" t="s">
        <v>12333</v>
      </c>
      <c r="E3638" s="1164">
        <v>9300</v>
      </c>
      <c r="F3638" s="1151">
        <v>70006603</v>
      </c>
      <c r="G3638" s="759" t="s">
        <v>12334</v>
      </c>
      <c r="H3638" s="1021" t="s">
        <v>4235</v>
      </c>
      <c r="I3638" s="1021" t="s">
        <v>12027</v>
      </c>
      <c r="J3638" s="1150" t="s">
        <v>12333</v>
      </c>
      <c r="K3638" s="1152">
        <v>6</v>
      </c>
      <c r="L3638" s="1151">
        <v>11</v>
      </c>
      <c r="M3638" s="1164">
        <v>102488.53</v>
      </c>
      <c r="N3638" s="1151">
        <v>0</v>
      </c>
      <c r="O3638" s="1152">
        <v>0</v>
      </c>
      <c r="P3638" s="1180">
        <v>0</v>
      </c>
    </row>
    <row r="3639" spans="1:16" ht="22.5" x14ac:dyDescent="0.2">
      <c r="A3639" s="1179" t="s">
        <v>4019</v>
      </c>
      <c r="B3639" s="1149" t="s">
        <v>13078</v>
      </c>
      <c r="C3639" s="1149" t="s">
        <v>65</v>
      </c>
      <c r="D3639" s="1150" t="s">
        <v>12335</v>
      </c>
      <c r="E3639" s="1164">
        <v>11000</v>
      </c>
      <c r="F3639" s="1151">
        <v>70006603</v>
      </c>
      <c r="G3639" s="759" t="s">
        <v>12334</v>
      </c>
      <c r="H3639" s="1021" t="s">
        <v>4235</v>
      </c>
      <c r="I3639" s="1021" t="s">
        <v>12027</v>
      </c>
      <c r="J3639" s="1150" t="s">
        <v>12335</v>
      </c>
      <c r="K3639" s="1152">
        <v>1</v>
      </c>
      <c r="L3639" s="1151">
        <v>2</v>
      </c>
      <c r="M3639" s="1164">
        <v>11000</v>
      </c>
      <c r="N3639" s="1151">
        <v>1</v>
      </c>
      <c r="O3639" s="1152">
        <v>6</v>
      </c>
      <c r="P3639" s="1180">
        <v>66000</v>
      </c>
    </row>
    <row r="3640" spans="1:16" ht="22.5" x14ac:dyDescent="0.2">
      <c r="A3640" s="1179" t="s">
        <v>4019</v>
      </c>
      <c r="B3640" s="1149" t="s">
        <v>13078</v>
      </c>
      <c r="C3640" s="1149" t="s">
        <v>65</v>
      </c>
      <c r="D3640" s="1150" t="s">
        <v>12336</v>
      </c>
      <c r="E3640" s="1164">
        <v>6000</v>
      </c>
      <c r="F3640" s="1151">
        <v>40144197</v>
      </c>
      <c r="G3640" s="759" t="s">
        <v>12337</v>
      </c>
      <c r="H3640" s="1021" t="s">
        <v>12102</v>
      </c>
      <c r="I3640" s="1021" t="s">
        <v>12027</v>
      </c>
      <c r="J3640" s="1150" t="s">
        <v>12336</v>
      </c>
      <c r="K3640" s="1152">
        <v>1</v>
      </c>
      <c r="L3640" s="1151">
        <v>1</v>
      </c>
      <c r="M3640" s="1164">
        <v>1800</v>
      </c>
      <c r="N3640" s="1151">
        <v>2</v>
      </c>
      <c r="O3640" s="1152">
        <v>6</v>
      </c>
      <c r="P3640" s="1180">
        <v>36000</v>
      </c>
    </row>
    <row r="3641" spans="1:16" ht="22.5" x14ac:dyDescent="0.2">
      <c r="A3641" s="1179" t="s">
        <v>4019</v>
      </c>
      <c r="B3641" s="1149" t="s">
        <v>13078</v>
      </c>
      <c r="C3641" s="1149" t="s">
        <v>65</v>
      </c>
      <c r="D3641" s="1150" t="s">
        <v>12338</v>
      </c>
      <c r="E3641" s="1164">
        <v>9300</v>
      </c>
      <c r="F3641" s="1151">
        <v>42199473</v>
      </c>
      <c r="G3641" s="759" t="s">
        <v>12339</v>
      </c>
      <c r="H3641" s="1021" t="s">
        <v>4243</v>
      </c>
      <c r="I3641" s="1021" t="s">
        <v>12027</v>
      </c>
      <c r="J3641" s="1150" t="s">
        <v>12338</v>
      </c>
      <c r="K3641" s="1152">
        <v>2</v>
      </c>
      <c r="L3641" s="1151">
        <v>1</v>
      </c>
      <c r="M3641" s="1164">
        <v>9296.1200000000008</v>
      </c>
      <c r="N3641" s="1151">
        <v>0</v>
      </c>
      <c r="O3641" s="1152">
        <v>0</v>
      </c>
      <c r="P3641" s="1180">
        <v>0</v>
      </c>
    </row>
    <row r="3642" spans="1:16" ht="22.5" x14ac:dyDescent="0.2">
      <c r="A3642" s="1179" t="s">
        <v>4019</v>
      </c>
      <c r="B3642" s="1149" t="s">
        <v>13078</v>
      </c>
      <c r="C3642" s="1149" t="s">
        <v>65</v>
      </c>
      <c r="D3642" s="1150" t="s">
        <v>12340</v>
      </c>
      <c r="E3642" s="1164">
        <v>9300</v>
      </c>
      <c r="F3642" s="1151">
        <v>23267543</v>
      </c>
      <c r="G3642" s="759" t="s">
        <v>12341</v>
      </c>
      <c r="H3642" s="1021" t="s">
        <v>4381</v>
      </c>
      <c r="I3642" s="1021" t="s">
        <v>12027</v>
      </c>
      <c r="J3642" s="1150" t="s">
        <v>12340</v>
      </c>
      <c r="K3642" s="1152">
        <v>3</v>
      </c>
      <c r="L3642" s="1151">
        <v>12</v>
      </c>
      <c r="M3642" s="1164">
        <v>111600</v>
      </c>
      <c r="N3642" s="1151">
        <v>4</v>
      </c>
      <c r="O3642" s="1152">
        <v>6</v>
      </c>
      <c r="P3642" s="1180">
        <v>55800</v>
      </c>
    </row>
    <row r="3643" spans="1:16" ht="22.5" x14ac:dyDescent="0.2">
      <c r="A3643" s="1179" t="s">
        <v>4019</v>
      </c>
      <c r="B3643" s="1149" t="s">
        <v>13078</v>
      </c>
      <c r="C3643" s="1149" t="s">
        <v>65</v>
      </c>
      <c r="D3643" s="1150" t="s">
        <v>12342</v>
      </c>
      <c r="E3643" s="1164">
        <v>11000</v>
      </c>
      <c r="F3643" s="1151">
        <v>10112947</v>
      </c>
      <c r="G3643" s="759" t="s">
        <v>12343</v>
      </c>
      <c r="H3643" s="1021" t="s">
        <v>12329</v>
      </c>
      <c r="I3643" s="1021" t="s">
        <v>12027</v>
      </c>
      <c r="J3643" s="1150" t="s">
        <v>12342</v>
      </c>
      <c r="K3643" s="1152">
        <v>7</v>
      </c>
      <c r="L3643" s="1151">
        <v>12</v>
      </c>
      <c r="M3643" s="1164">
        <v>132000</v>
      </c>
      <c r="N3643" s="1151">
        <v>8</v>
      </c>
      <c r="O3643" s="1152">
        <v>6</v>
      </c>
      <c r="P3643" s="1180">
        <v>66000</v>
      </c>
    </row>
    <row r="3644" spans="1:16" ht="22.5" x14ac:dyDescent="0.2">
      <c r="A3644" s="1179" t="s">
        <v>4019</v>
      </c>
      <c r="B3644" s="1149" t="s">
        <v>13078</v>
      </c>
      <c r="C3644" s="1149" t="s">
        <v>65</v>
      </c>
      <c r="D3644" s="1150" t="s">
        <v>12344</v>
      </c>
      <c r="E3644" s="1164">
        <v>6000</v>
      </c>
      <c r="F3644" s="1151">
        <v>21549102</v>
      </c>
      <c r="G3644" s="759" t="s">
        <v>12345</v>
      </c>
      <c r="H3644" s="1021" t="s">
        <v>12082</v>
      </c>
      <c r="I3644" s="1021" t="s">
        <v>12027</v>
      </c>
      <c r="J3644" s="1150" t="s">
        <v>12344</v>
      </c>
      <c r="K3644" s="1152">
        <v>6</v>
      </c>
      <c r="L3644" s="1151">
        <v>12</v>
      </c>
      <c r="M3644" s="1164">
        <v>72000</v>
      </c>
      <c r="N3644" s="1151">
        <v>7</v>
      </c>
      <c r="O3644" s="1152">
        <v>6</v>
      </c>
      <c r="P3644" s="1180">
        <v>36000</v>
      </c>
    </row>
    <row r="3645" spans="1:16" ht="22.5" x14ac:dyDescent="0.2">
      <c r="A3645" s="1179" t="s">
        <v>4019</v>
      </c>
      <c r="B3645" s="1149" t="s">
        <v>13078</v>
      </c>
      <c r="C3645" s="1149" t="s">
        <v>65</v>
      </c>
      <c r="D3645" s="1150" t="s">
        <v>12346</v>
      </c>
      <c r="E3645" s="1164">
        <v>2800</v>
      </c>
      <c r="F3645" s="1151">
        <v>40845177</v>
      </c>
      <c r="G3645" s="759" t="s">
        <v>12347</v>
      </c>
      <c r="H3645" s="1021" t="s">
        <v>12348</v>
      </c>
      <c r="I3645" s="1021" t="s">
        <v>6022</v>
      </c>
      <c r="J3645" s="1150" t="s">
        <v>12346</v>
      </c>
      <c r="K3645" s="1152">
        <v>1</v>
      </c>
      <c r="L3645" s="1151">
        <v>12</v>
      </c>
      <c r="M3645" s="1164">
        <v>33600</v>
      </c>
      <c r="N3645" s="1151">
        <v>2</v>
      </c>
      <c r="O3645" s="1152">
        <v>6</v>
      </c>
      <c r="P3645" s="1180">
        <v>16800</v>
      </c>
    </row>
    <row r="3646" spans="1:16" ht="33.75" x14ac:dyDescent="0.2">
      <c r="A3646" s="1179" t="s">
        <v>4019</v>
      </c>
      <c r="B3646" s="1149" t="s">
        <v>13078</v>
      </c>
      <c r="C3646" s="1149" t="s">
        <v>65</v>
      </c>
      <c r="D3646" s="1150" t="s">
        <v>12349</v>
      </c>
      <c r="E3646" s="1164">
        <v>9300</v>
      </c>
      <c r="F3646" s="1151">
        <v>10808849</v>
      </c>
      <c r="G3646" s="759" t="s">
        <v>12350</v>
      </c>
      <c r="H3646" s="1021" t="s">
        <v>12351</v>
      </c>
      <c r="I3646" s="1021" t="s">
        <v>12027</v>
      </c>
      <c r="J3646" s="1150" t="s">
        <v>12349</v>
      </c>
      <c r="K3646" s="1152">
        <v>5</v>
      </c>
      <c r="L3646" s="1151">
        <v>12</v>
      </c>
      <c r="M3646" s="1164">
        <v>111600</v>
      </c>
      <c r="N3646" s="1151">
        <v>6</v>
      </c>
      <c r="O3646" s="1152">
        <v>6</v>
      </c>
      <c r="P3646" s="1180">
        <v>55800</v>
      </c>
    </row>
    <row r="3647" spans="1:16" ht="22.5" x14ac:dyDescent="0.2">
      <c r="A3647" s="1179" t="s">
        <v>4019</v>
      </c>
      <c r="B3647" s="1149" t="s">
        <v>13078</v>
      </c>
      <c r="C3647" s="1149" t="s">
        <v>65</v>
      </c>
      <c r="D3647" s="1150" t="s">
        <v>12156</v>
      </c>
      <c r="E3647" s="1164">
        <v>11000</v>
      </c>
      <c r="F3647" s="1151">
        <v>8136694</v>
      </c>
      <c r="G3647" s="759" t="s">
        <v>12352</v>
      </c>
      <c r="H3647" s="1021" t="s">
        <v>4211</v>
      </c>
      <c r="I3647" s="1021" t="s">
        <v>12027</v>
      </c>
      <c r="J3647" s="1150" t="s">
        <v>12156</v>
      </c>
      <c r="K3647" s="1152">
        <v>2</v>
      </c>
      <c r="L3647" s="1151">
        <v>12</v>
      </c>
      <c r="M3647" s="1164">
        <v>132000</v>
      </c>
      <c r="N3647" s="1151">
        <v>3</v>
      </c>
      <c r="O3647" s="1152">
        <v>6</v>
      </c>
      <c r="P3647" s="1180">
        <v>66000</v>
      </c>
    </row>
    <row r="3648" spans="1:16" ht="22.5" x14ac:dyDescent="0.2">
      <c r="A3648" s="1179" t="s">
        <v>4019</v>
      </c>
      <c r="B3648" s="1149" t="s">
        <v>13078</v>
      </c>
      <c r="C3648" s="1149" t="s">
        <v>65</v>
      </c>
      <c r="D3648" s="1150" t="s">
        <v>12353</v>
      </c>
      <c r="E3648" s="1164">
        <v>12500</v>
      </c>
      <c r="F3648" s="1151">
        <v>40305872</v>
      </c>
      <c r="G3648" s="759" t="s">
        <v>12354</v>
      </c>
      <c r="H3648" s="1021" t="s">
        <v>10277</v>
      </c>
      <c r="I3648" s="1021" t="s">
        <v>4274</v>
      </c>
      <c r="J3648" s="1150" t="s">
        <v>12353</v>
      </c>
      <c r="K3648" s="1152">
        <v>5</v>
      </c>
      <c r="L3648" s="1151">
        <v>12</v>
      </c>
      <c r="M3648" s="1164">
        <v>144166.66</v>
      </c>
      <c r="N3648" s="1151">
        <v>6</v>
      </c>
      <c r="O3648" s="1152">
        <v>6</v>
      </c>
      <c r="P3648" s="1180">
        <v>75000</v>
      </c>
    </row>
    <row r="3649" spans="1:16" ht="22.5" x14ac:dyDescent="0.2">
      <c r="A3649" s="1179" t="s">
        <v>4019</v>
      </c>
      <c r="B3649" s="1149" t="s">
        <v>13078</v>
      </c>
      <c r="C3649" s="1149" t="s">
        <v>65</v>
      </c>
      <c r="D3649" s="1150" t="s">
        <v>12127</v>
      </c>
      <c r="E3649" s="1164">
        <v>4200</v>
      </c>
      <c r="F3649" s="1151">
        <v>44200833</v>
      </c>
      <c r="G3649" s="759" t="s">
        <v>12355</v>
      </c>
      <c r="H3649" s="1021" t="s">
        <v>10277</v>
      </c>
      <c r="I3649" s="1021" t="s">
        <v>12027</v>
      </c>
      <c r="J3649" s="1150" t="s">
        <v>12127</v>
      </c>
      <c r="K3649" s="1152">
        <v>8</v>
      </c>
      <c r="L3649" s="1151">
        <v>12</v>
      </c>
      <c r="M3649" s="1164">
        <v>50400</v>
      </c>
      <c r="N3649" s="1151">
        <v>9</v>
      </c>
      <c r="O3649" s="1152">
        <v>6</v>
      </c>
      <c r="P3649" s="1180">
        <v>25200</v>
      </c>
    </row>
    <row r="3650" spans="1:16" ht="22.5" x14ac:dyDescent="0.2">
      <c r="A3650" s="1179" t="s">
        <v>4019</v>
      </c>
      <c r="B3650" s="1149" t="s">
        <v>13078</v>
      </c>
      <c r="C3650" s="1149" t="s">
        <v>65</v>
      </c>
      <c r="D3650" s="1150" t="s">
        <v>12356</v>
      </c>
      <c r="E3650" s="1164">
        <v>9300</v>
      </c>
      <c r="F3650" s="1151">
        <v>43551750</v>
      </c>
      <c r="G3650" s="759" t="s">
        <v>12357</v>
      </c>
      <c r="H3650" s="1021" t="s">
        <v>4243</v>
      </c>
      <c r="I3650" s="1021" t="s">
        <v>12027</v>
      </c>
      <c r="J3650" s="1150" t="s">
        <v>12356</v>
      </c>
      <c r="K3650" s="1152">
        <v>1</v>
      </c>
      <c r="L3650" s="1151">
        <v>12</v>
      </c>
      <c r="M3650" s="1164">
        <v>111600</v>
      </c>
      <c r="N3650" s="1151">
        <v>2</v>
      </c>
      <c r="O3650" s="1152">
        <v>6</v>
      </c>
      <c r="P3650" s="1180">
        <v>55800</v>
      </c>
    </row>
    <row r="3651" spans="1:16" ht="22.5" x14ac:dyDescent="0.2">
      <c r="A3651" s="1179" t="s">
        <v>4019</v>
      </c>
      <c r="B3651" s="1149" t="s">
        <v>13078</v>
      </c>
      <c r="C3651" s="1149" t="s">
        <v>65</v>
      </c>
      <c r="D3651" s="1150" t="s">
        <v>5131</v>
      </c>
      <c r="E3651" s="1164">
        <v>12500</v>
      </c>
      <c r="F3651" s="1151">
        <v>10245271</v>
      </c>
      <c r="G3651" s="759" t="s">
        <v>12358</v>
      </c>
      <c r="H3651" s="1021" t="s">
        <v>12135</v>
      </c>
      <c r="I3651" s="1021" t="s">
        <v>12027</v>
      </c>
      <c r="J3651" s="1150" t="s">
        <v>5131</v>
      </c>
      <c r="K3651" s="1152">
        <v>1</v>
      </c>
      <c r="L3651" s="1151">
        <v>12</v>
      </c>
      <c r="M3651" s="1164">
        <v>150000</v>
      </c>
      <c r="N3651" s="1151">
        <v>2</v>
      </c>
      <c r="O3651" s="1152">
        <v>6</v>
      </c>
      <c r="P3651" s="1180">
        <v>75000</v>
      </c>
    </row>
    <row r="3652" spans="1:16" ht="22.5" x14ac:dyDescent="0.2">
      <c r="A3652" s="1179" t="s">
        <v>4019</v>
      </c>
      <c r="B3652" s="1149" t="s">
        <v>13078</v>
      </c>
      <c r="C3652" s="1149" t="s">
        <v>65</v>
      </c>
      <c r="D3652" s="1150" t="s">
        <v>12359</v>
      </c>
      <c r="E3652" s="1164">
        <v>3600</v>
      </c>
      <c r="F3652" s="1151">
        <v>44003868</v>
      </c>
      <c r="G3652" s="759" t="s">
        <v>12360</v>
      </c>
      <c r="H3652" s="1021" t="s">
        <v>10277</v>
      </c>
      <c r="I3652" s="1021" t="s">
        <v>12027</v>
      </c>
      <c r="J3652" s="1150" t="s">
        <v>12359</v>
      </c>
      <c r="K3652" s="1152">
        <v>1</v>
      </c>
      <c r="L3652" s="1151">
        <v>12</v>
      </c>
      <c r="M3652" s="1164">
        <v>43159.75</v>
      </c>
      <c r="N3652" s="1151">
        <v>2</v>
      </c>
      <c r="O3652" s="1152">
        <v>6</v>
      </c>
      <c r="P3652" s="1180">
        <v>21600</v>
      </c>
    </row>
    <row r="3653" spans="1:16" ht="22.5" x14ac:dyDescent="0.2">
      <c r="A3653" s="1179" t="s">
        <v>4019</v>
      </c>
      <c r="B3653" s="1149" t="s">
        <v>13078</v>
      </c>
      <c r="C3653" s="1149" t="s">
        <v>65</v>
      </c>
      <c r="D3653" s="1150" t="s">
        <v>12091</v>
      </c>
      <c r="E3653" s="1164">
        <v>1800</v>
      </c>
      <c r="F3653" s="1151">
        <v>71732346</v>
      </c>
      <c r="G3653" s="759" t="s">
        <v>12361</v>
      </c>
      <c r="H3653" s="1021" t="s">
        <v>12114</v>
      </c>
      <c r="I3653" s="1021" t="s">
        <v>12027</v>
      </c>
      <c r="J3653" s="1150" t="s">
        <v>12091</v>
      </c>
      <c r="K3653" s="1152">
        <v>5</v>
      </c>
      <c r="L3653" s="1151">
        <v>11</v>
      </c>
      <c r="M3653" s="1164">
        <v>19304.61</v>
      </c>
      <c r="N3653" s="1151">
        <v>0</v>
      </c>
      <c r="O3653" s="1152">
        <v>0</v>
      </c>
      <c r="P3653" s="1180">
        <v>0</v>
      </c>
    </row>
    <row r="3654" spans="1:16" ht="22.5" x14ac:dyDescent="0.2">
      <c r="A3654" s="1179" t="s">
        <v>4019</v>
      </c>
      <c r="B3654" s="1149" t="s">
        <v>13078</v>
      </c>
      <c r="C3654" s="1149" t="s">
        <v>65</v>
      </c>
      <c r="D3654" s="1150" t="s">
        <v>12362</v>
      </c>
      <c r="E3654" s="1164">
        <v>9300</v>
      </c>
      <c r="F3654" s="1151">
        <v>6783129</v>
      </c>
      <c r="G3654" s="759" t="s">
        <v>12363</v>
      </c>
      <c r="H3654" s="1021" t="s">
        <v>12364</v>
      </c>
      <c r="I3654" s="1021" t="s">
        <v>12027</v>
      </c>
      <c r="J3654" s="1150" t="s">
        <v>12362</v>
      </c>
      <c r="K3654" s="1152">
        <v>1</v>
      </c>
      <c r="L3654" s="1151">
        <v>3</v>
      </c>
      <c r="M3654" s="1164">
        <v>27900</v>
      </c>
      <c r="N3654" s="1151">
        <v>1</v>
      </c>
      <c r="O3654" s="1152">
        <v>6</v>
      </c>
      <c r="P3654" s="1180">
        <v>55800</v>
      </c>
    </row>
    <row r="3655" spans="1:16" ht="22.5" x14ac:dyDescent="0.2">
      <c r="A3655" s="1179" t="s">
        <v>4019</v>
      </c>
      <c r="B3655" s="1149" t="s">
        <v>13078</v>
      </c>
      <c r="C3655" s="1149" t="s">
        <v>65</v>
      </c>
      <c r="D3655" s="1150" t="s">
        <v>5131</v>
      </c>
      <c r="E3655" s="1164">
        <v>12500</v>
      </c>
      <c r="F3655" s="1151">
        <v>5644916</v>
      </c>
      <c r="G3655" s="759" t="s">
        <v>12365</v>
      </c>
      <c r="H3655" s="1021" t="s">
        <v>4243</v>
      </c>
      <c r="I3655" s="1021" t="s">
        <v>12027</v>
      </c>
      <c r="J3655" s="1150" t="s">
        <v>5131</v>
      </c>
      <c r="K3655" s="1152">
        <v>7</v>
      </c>
      <c r="L3655" s="1151">
        <v>12</v>
      </c>
      <c r="M3655" s="1164">
        <v>149986.10999999999</v>
      </c>
      <c r="N3655" s="1151">
        <v>8</v>
      </c>
      <c r="O3655" s="1152">
        <v>6</v>
      </c>
      <c r="P3655" s="1180">
        <v>75000</v>
      </c>
    </row>
    <row r="3656" spans="1:16" ht="22.5" x14ac:dyDescent="0.2">
      <c r="A3656" s="1179" t="s">
        <v>4019</v>
      </c>
      <c r="B3656" s="1149" t="s">
        <v>13078</v>
      </c>
      <c r="C3656" s="1149" t="s">
        <v>65</v>
      </c>
      <c r="D3656" s="1150" t="s">
        <v>12366</v>
      </c>
      <c r="E3656" s="1164">
        <v>11000</v>
      </c>
      <c r="F3656" s="1151">
        <v>41631029</v>
      </c>
      <c r="G3656" s="759" t="s">
        <v>12367</v>
      </c>
      <c r="H3656" s="1021" t="s">
        <v>8179</v>
      </c>
      <c r="I3656" s="1021" t="s">
        <v>12027</v>
      </c>
      <c r="J3656" s="1150" t="s">
        <v>12366</v>
      </c>
      <c r="K3656" s="1152">
        <v>0</v>
      </c>
      <c r="L3656" s="1151">
        <v>0</v>
      </c>
      <c r="M3656" s="1164">
        <v>0</v>
      </c>
      <c r="N3656" s="1151">
        <v>1</v>
      </c>
      <c r="O3656" s="1152">
        <v>6</v>
      </c>
      <c r="P3656" s="1180">
        <v>6966.67</v>
      </c>
    </row>
    <row r="3657" spans="1:16" ht="22.5" x14ac:dyDescent="0.2">
      <c r="A3657" s="1179" t="s">
        <v>4019</v>
      </c>
      <c r="B3657" s="1149" t="s">
        <v>13078</v>
      </c>
      <c r="C3657" s="1149" t="s">
        <v>65</v>
      </c>
      <c r="D3657" s="1150" t="s">
        <v>12368</v>
      </c>
      <c r="E3657" s="1164">
        <v>9300</v>
      </c>
      <c r="F3657" s="1151">
        <v>248150</v>
      </c>
      <c r="G3657" s="759" t="s">
        <v>12369</v>
      </c>
      <c r="H3657" s="1021" t="s">
        <v>4848</v>
      </c>
      <c r="I3657" s="1021" t="s">
        <v>12027</v>
      </c>
      <c r="J3657" s="1150" t="s">
        <v>12368</v>
      </c>
      <c r="K3657" s="1152">
        <v>9</v>
      </c>
      <c r="L3657" s="1151">
        <v>12</v>
      </c>
      <c r="M3657" s="1164">
        <v>111600</v>
      </c>
      <c r="N3657" s="1151">
        <v>10</v>
      </c>
      <c r="O3657" s="1152">
        <v>6</v>
      </c>
      <c r="P3657" s="1180">
        <v>55800</v>
      </c>
    </row>
    <row r="3658" spans="1:16" ht="22.5" x14ac:dyDescent="0.2">
      <c r="A3658" s="1179" t="s">
        <v>4019</v>
      </c>
      <c r="B3658" s="1149" t="s">
        <v>13078</v>
      </c>
      <c r="C3658" s="1149" t="s">
        <v>65</v>
      </c>
      <c r="D3658" s="1150" t="s">
        <v>12370</v>
      </c>
      <c r="E3658" s="1164">
        <v>6000</v>
      </c>
      <c r="F3658" s="1151">
        <v>45925376</v>
      </c>
      <c r="G3658" s="759" t="s">
        <v>12371</v>
      </c>
      <c r="H3658" s="1021" t="s">
        <v>10274</v>
      </c>
      <c r="I3658" s="1021" t="s">
        <v>12027</v>
      </c>
      <c r="J3658" s="1150" t="s">
        <v>12370</v>
      </c>
      <c r="K3658" s="1152">
        <v>1</v>
      </c>
      <c r="L3658" s="1151">
        <v>12</v>
      </c>
      <c r="M3658" s="1164">
        <v>72281.009999999995</v>
      </c>
      <c r="N3658" s="1151">
        <v>2</v>
      </c>
      <c r="O3658" s="1152">
        <v>6</v>
      </c>
      <c r="P3658" s="1180">
        <v>36000</v>
      </c>
    </row>
    <row r="3659" spans="1:16" ht="22.5" x14ac:dyDescent="0.2">
      <c r="A3659" s="1179" t="s">
        <v>4019</v>
      </c>
      <c r="B3659" s="1149" t="s">
        <v>13078</v>
      </c>
      <c r="C3659" s="1149" t="s">
        <v>65</v>
      </c>
      <c r="D3659" s="1150" t="s">
        <v>12118</v>
      </c>
      <c r="E3659" s="1164">
        <v>6000</v>
      </c>
      <c r="F3659" s="1151">
        <v>41558753</v>
      </c>
      <c r="G3659" s="759" t="s">
        <v>12372</v>
      </c>
      <c r="H3659" s="1021" t="s">
        <v>10277</v>
      </c>
      <c r="I3659" s="1021" t="s">
        <v>12027</v>
      </c>
      <c r="J3659" s="1150" t="s">
        <v>12118</v>
      </c>
      <c r="K3659" s="1152">
        <v>3</v>
      </c>
      <c r="L3659" s="1151">
        <v>12</v>
      </c>
      <c r="M3659" s="1164">
        <v>72000</v>
      </c>
      <c r="N3659" s="1151">
        <v>4</v>
      </c>
      <c r="O3659" s="1152">
        <v>6</v>
      </c>
      <c r="P3659" s="1180">
        <v>36000</v>
      </c>
    </row>
    <row r="3660" spans="1:16" ht="22.5" x14ac:dyDescent="0.2">
      <c r="A3660" s="1179" t="s">
        <v>4019</v>
      </c>
      <c r="B3660" s="1149" t="s">
        <v>13078</v>
      </c>
      <c r="C3660" s="1149" t="s">
        <v>65</v>
      </c>
      <c r="D3660" s="1150" t="s">
        <v>12373</v>
      </c>
      <c r="E3660" s="1164">
        <v>9300</v>
      </c>
      <c r="F3660" s="1151">
        <v>40285602</v>
      </c>
      <c r="G3660" s="759" t="s">
        <v>12374</v>
      </c>
      <c r="H3660" s="1021" t="s">
        <v>4216</v>
      </c>
      <c r="I3660" s="1021" t="s">
        <v>12027</v>
      </c>
      <c r="J3660" s="1150" t="s">
        <v>12373</v>
      </c>
      <c r="K3660" s="1152">
        <v>8</v>
      </c>
      <c r="L3660" s="1151">
        <v>12</v>
      </c>
      <c r="M3660" s="1164">
        <v>111600</v>
      </c>
      <c r="N3660" s="1151">
        <v>9</v>
      </c>
      <c r="O3660" s="1152">
        <v>6</v>
      </c>
      <c r="P3660" s="1180">
        <v>55800</v>
      </c>
    </row>
    <row r="3661" spans="1:16" ht="22.5" x14ac:dyDescent="0.2">
      <c r="A3661" s="1179" t="s">
        <v>4019</v>
      </c>
      <c r="B3661" s="1149" t="s">
        <v>13078</v>
      </c>
      <c r="C3661" s="1149" t="s">
        <v>65</v>
      </c>
      <c r="D3661" s="1150" t="s">
        <v>12060</v>
      </c>
      <c r="E3661" s="1164">
        <v>4200</v>
      </c>
      <c r="F3661" s="1151">
        <v>40514286</v>
      </c>
      <c r="G3661" s="759" t="s">
        <v>12375</v>
      </c>
      <c r="H3661" s="1021" t="s">
        <v>4211</v>
      </c>
      <c r="I3661" s="1021" t="s">
        <v>12027</v>
      </c>
      <c r="J3661" s="1150" t="s">
        <v>12060</v>
      </c>
      <c r="K3661" s="1152">
        <v>2</v>
      </c>
      <c r="L3661" s="1151">
        <v>10</v>
      </c>
      <c r="M3661" s="1164">
        <v>41856.21</v>
      </c>
      <c r="N3661" s="1151">
        <v>3</v>
      </c>
      <c r="O3661" s="1152">
        <v>6</v>
      </c>
      <c r="P3661" s="1180">
        <v>25200</v>
      </c>
    </row>
    <row r="3662" spans="1:16" ht="22.5" x14ac:dyDescent="0.2">
      <c r="A3662" s="1179" t="s">
        <v>4019</v>
      </c>
      <c r="B3662" s="1149" t="s">
        <v>13078</v>
      </c>
      <c r="C3662" s="1149" t="s">
        <v>65</v>
      </c>
      <c r="D3662" s="1150" t="s">
        <v>12062</v>
      </c>
      <c r="E3662" s="1164">
        <v>11000</v>
      </c>
      <c r="F3662" s="1151">
        <v>40462948</v>
      </c>
      <c r="G3662" s="759" t="s">
        <v>12376</v>
      </c>
      <c r="H3662" s="1021" t="s">
        <v>4932</v>
      </c>
      <c r="I3662" s="1021" t="s">
        <v>12027</v>
      </c>
      <c r="J3662" s="1150" t="s">
        <v>12062</v>
      </c>
      <c r="K3662" s="1152">
        <v>1</v>
      </c>
      <c r="L3662" s="1151">
        <v>12</v>
      </c>
      <c r="M3662" s="1164">
        <v>132000</v>
      </c>
      <c r="N3662" s="1151">
        <v>2</v>
      </c>
      <c r="O3662" s="1152">
        <v>6</v>
      </c>
      <c r="P3662" s="1180">
        <v>66000</v>
      </c>
    </row>
    <row r="3663" spans="1:16" ht="33.75" x14ac:dyDescent="0.2">
      <c r="A3663" s="1179" t="s">
        <v>4019</v>
      </c>
      <c r="B3663" s="1149" t="s">
        <v>13078</v>
      </c>
      <c r="C3663" s="1149" t="s">
        <v>65</v>
      </c>
      <c r="D3663" s="1150" t="s">
        <v>12377</v>
      </c>
      <c r="E3663" s="1164">
        <v>2800</v>
      </c>
      <c r="F3663" s="1151">
        <v>43040529</v>
      </c>
      <c r="G3663" s="759" t="s">
        <v>12378</v>
      </c>
      <c r="H3663" s="1021" t="s">
        <v>12379</v>
      </c>
      <c r="I3663" s="1021" t="s">
        <v>6022</v>
      </c>
      <c r="J3663" s="1150" t="s">
        <v>12377</v>
      </c>
      <c r="K3663" s="1152">
        <v>1</v>
      </c>
      <c r="L3663" s="1151">
        <v>12</v>
      </c>
      <c r="M3663" s="1164">
        <v>33600</v>
      </c>
      <c r="N3663" s="1151">
        <v>2</v>
      </c>
      <c r="O3663" s="1152">
        <v>6</v>
      </c>
      <c r="P3663" s="1180">
        <v>16800</v>
      </c>
    </row>
    <row r="3664" spans="1:16" ht="22.5" x14ac:dyDescent="0.2">
      <c r="A3664" s="1179" t="s">
        <v>4019</v>
      </c>
      <c r="B3664" s="1149" t="s">
        <v>13078</v>
      </c>
      <c r="C3664" s="1149" t="s">
        <v>65</v>
      </c>
      <c r="D3664" s="1150" t="s">
        <v>12380</v>
      </c>
      <c r="E3664" s="1164">
        <v>7200</v>
      </c>
      <c r="F3664" s="1151">
        <v>41962965</v>
      </c>
      <c r="G3664" s="759" t="s">
        <v>12381</v>
      </c>
      <c r="H3664" s="1021" t="s">
        <v>4315</v>
      </c>
      <c r="I3664" s="1021" t="s">
        <v>12027</v>
      </c>
      <c r="J3664" s="1150" t="s">
        <v>12380</v>
      </c>
      <c r="K3664" s="1152">
        <v>3</v>
      </c>
      <c r="L3664" s="1151">
        <v>12</v>
      </c>
      <c r="M3664" s="1164">
        <v>86371.5</v>
      </c>
      <c r="N3664" s="1151">
        <v>4</v>
      </c>
      <c r="O3664" s="1152">
        <v>6</v>
      </c>
      <c r="P3664" s="1180">
        <v>43200</v>
      </c>
    </row>
    <row r="3665" spans="1:16" ht="22.5" x14ac:dyDescent="0.2">
      <c r="A3665" s="1179" t="s">
        <v>4019</v>
      </c>
      <c r="B3665" s="1149" t="s">
        <v>13078</v>
      </c>
      <c r="C3665" s="1149" t="s">
        <v>65</v>
      </c>
      <c r="D3665" s="1150" t="s">
        <v>12033</v>
      </c>
      <c r="E3665" s="1164">
        <v>11000</v>
      </c>
      <c r="F3665" s="1151">
        <v>42390802</v>
      </c>
      <c r="G3665" s="759" t="s">
        <v>12382</v>
      </c>
      <c r="H3665" s="1021" t="s">
        <v>12030</v>
      </c>
      <c r="I3665" s="1021" t="s">
        <v>12027</v>
      </c>
      <c r="J3665" s="1150" t="s">
        <v>12033</v>
      </c>
      <c r="K3665" s="1152">
        <v>5</v>
      </c>
      <c r="L3665" s="1151">
        <v>12</v>
      </c>
      <c r="M3665" s="1164">
        <v>132000</v>
      </c>
      <c r="N3665" s="1151">
        <v>6</v>
      </c>
      <c r="O3665" s="1152">
        <v>6</v>
      </c>
      <c r="P3665" s="1180">
        <v>66000</v>
      </c>
    </row>
    <row r="3666" spans="1:16" ht="22.5" x14ac:dyDescent="0.2">
      <c r="A3666" s="1179" t="s">
        <v>4019</v>
      </c>
      <c r="B3666" s="1149" t="s">
        <v>13078</v>
      </c>
      <c r="C3666" s="1149" t="s">
        <v>65</v>
      </c>
      <c r="D3666" s="1150" t="s">
        <v>12383</v>
      </c>
      <c r="E3666" s="1164">
        <v>6000</v>
      </c>
      <c r="F3666" s="1151">
        <v>9538004</v>
      </c>
      <c r="G3666" s="759" t="s">
        <v>12384</v>
      </c>
      <c r="H3666" s="1021" t="s">
        <v>10274</v>
      </c>
      <c r="I3666" s="1021" t="s">
        <v>12027</v>
      </c>
      <c r="J3666" s="1150" t="s">
        <v>12383</v>
      </c>
      <c r="K3666" s="1152">
        <v>7</v>
      </c>
      <c r="L3666" s="1151">
        <v>12</v>
      </c>
      <c r="M3666" s="1164">
        <v>72000</v>
      </c>
      <c r="N3666" s="1151">
        <v>8</v>
      </c>
      <c r="O3666" s="1152">
        <v>6</v>
      </c>
      <c r="P3666" s="1180">
        <v>36000</v>
      </c>
    </row>
    <row r="3667" spans="1:16" ht="22.5" x14ac:dyDescent="0.2">
      <c r="A3667" s="1179" t="s">
        <v>4019</v>
      </c>
      <c r="B3667" s="1149" t="s">
        <v>13078</v>
      </c>
      <c r="C3667" s="1149" t="s">
        <v>65</v>
      </c>
      <c r="D3667" s="1150" t="s">
        <v>12385</v>
      </c>
      <c r="E3667" s="1164">
        <v>12500</v>
      </c>
      <c r="F3667" s="1151">
        <v>3901618</v>
      </c>
      <c r="G3667" s="759" t="s">
        <v>12386</v>
      </c>
      <c r="H3667" s="1021" t="s">
        <v>12225</v>
      </c>
      <c r="I3667" s="1021" t="s">
        <v>12027</v>
      </c>
      <c r="J3667" s="1150" t="s">
        <v>12385</v>
      </c>
      <c r="K3667" s="1152">
        <v>7</v>
      </c>
      <c r="L3667" s="1151">
        <v>12</v>
      </c>
      <c r="M3667" s="1164">
        <v>149999.13</v>
      </c>
      <c r="N3667" s="1151">
        <v>8</v>
      </c>
      <c r="O3667" s="1152">
        <v>6</v>
      </c>
      <c r="P3667" s="1180">
        <v>75000</v>
      </c>
    </row>
    <row r="3668" spans="1:16" ht="22.5" x14ac:dyDescent="0.2">
      <c r="A3668" s="1179" t="s">
        <v>4019</v>
      </c>
      <c r="B3668" s="1149" t="s">
        <v>13078</v>
      </c>
      <c r="C3668" s="1149" t="s">
        <v>65</v>
      </c>
      <c r="D3668" s="1150" t="s">
        <v>12387</v>
      </c>
      <c r="E3668" s="1164">
        <v>7200</v>
      </c>
      <c r="F3668" s="1151">
        <v>70445861</v>
      </c>
      <c r="G3668" s="759" t="s">
        <v>12388</v>
      </c>
      <c r="H3668" s="1021" t="s">
        <v>4243</v>
      </c>
      <c r="I3668" s="1021" t="s">
        <v>12027</v>
      </c>
      <c r="J3668" s="1150" t="s">
        <v>12387</v>
      </c>
      <c r="K3668" s="1152">
        <v>1</v>
      </c>
      <c r="L3668" s="1151">
        <v>1</v>
      </c>
      <c r="M3668" s="1164">
        <v>2160</v>
      </c>
      <c r="N3668" s="1151">
        <v>1</v>
      </c>
      <c r="O3668" s="1152">
        <v>6</v>
      </c>
      <c r="P3668" s="1180">
        <v>43200</v>
      </c>
    </row>
    <row r="3669" spans="1:16" ht="22.5" x14ac:dyDescent="0.2">
      <c r="A3669" s="1179" t="s">
        <v>4019</v>
      </c>
      <c r="B3669" s="1149" t="s">
        <v>13078</v>
      </c>
      <c r="C3669" s="1149" t="s">
        <v>65</v>
      </c>
      <c r="D3669" s="1150" t="s">
        <v>12389</v>
      </c>
      <c r="E3669" s="1164">
        <v>9300</v>
      </c>
      <c r="F3669" s="1151">
        <v>46788527</v>
      </c>
      <c r="G3669" s="759" t="s">
        <v>12390</v>
      </c>
      <c r="H3669" s="1021" t="s">
        <v>4243</v>
      </c>
      <c r="I3669" s="1021" t="s">
        <v>12027</v>
      </c>
      <c r="J3669" s="1150" t="s">
        <v>12389</v>
      </c>
      <c r="K3669" s="1152">
        <v>2</v>
      </c>
      <c r="L3669" s="1151">
        <v>12</v>
      </c>
      <c r="M3669" s="1164">
        <v>111600</v>
      </c>
      <c r="N3669" s="1151">
        <v>3</v>
      </c>
      <c r="O3669" s="1152">
        <v>6</v>
      </c>
      <c r="P3669" s="1180">
        <v>55800</v>
      </c>
    </row>
    <row r="3670" spans="1:16" ht="22.5" x14ac:dyDescent="0.2">
      <c r="A3670" s="1179" t="s">
        <v>4019</v>
      </c>
      <c r="B3670" s="1149" t="s">
        <v>13078</v>
      </c>
      <c r="C3670" s="1149" t="s">
        <v>65</v>
      </c>
      <c r="D3670" s="1150" t="s">
        <v>12049</v>
      </c>
      <c r="E3670" s="1164">
        <v>6000</v>
      </c>
      <c r="F3670" s="1151">
        <v>44165644</v>
      </c>
      <c r="G3670" s="759" t="s">
        <v>12391</v>
      </c>
      <c r="H3670" s="1021" t="s">
        <v>4207</v>
      </c>
      <c r="I3670" s="1021" t="s">
        <v>12027</v>
      </c>
      <c r="J3670" s="1150" t="s">
        <v>12049</v>
      </c>
      <c r="K3670" s="1152">
        <v>1</v>
      </c>
      <c r="L3670" s="1151">
        <v>2</v>
      </c>
      <c r="M3670" s="1164">
        <v>6200</v>
      </c>
      <c r="N3670" s="1151">
        <v>2</v>
      </c>
      <c r="O3670" s="1152">
        <v>6</v>
      </c>
      <c r="P3670" s="1180">
        <v>36000</v>
      </c>
    </row>
    <row r="3671" spans="1:16" ht="22.5" x14ac:dyDescent="0.2">
      <c r="A3671" s="1179" t="s">
        <v>4019</v>
      </c>
      <c r="B3671" s="1149" t="s">
        <v>13078</v>
      </c>
      <c r="C3671" s="1149" t="s">
        <v>65</v>
      </c>
      <c r="D3671" s="1150" t="s">
        <v>12392</v>
      </c>
      <c r="E3671" s="1164">
        <v>7200</v>
      </c>
      <c r="F3671" s="1151">
        <v>9894870</v>
      </c>
      <c r="G3671" s="759" t="s">
        <v>12393</v>
      </c>
      <c r="H3671" s="1021" t="s">
        <v>4216</v>
      </c>
      <c r="I3671" s="1021" t="s">
        <v>12027</v>
      </c>
      <c r="J3671" s="1150" t="s">
        <v>12392</v>
      </c>
      <c r="K3671" s="1152">
        <v>9</v>
      </c>
      <c r="L3671" s="1151">
        <v>12</v>
      </c>
      <c r="M3671" s="1164">
        <v>86931</v>
      </c>
      <c r="N3671" s="1151">
        <v>10</v>
      </c>
      <c r="O3671" s="1152">
        <v>6</v>
      </c>
      <c r="P3671" s="1180">
        <v>43200</v>
      </c>
    </row>
    <row r="3672" spans="1:16" ht="22.5" x14ac:dyDescent="0.2">
      <c r="A3672" s="1179" t="s">
        <v>4019</v>
      </c>
      <c r="B3672" s="1149" t="s">
        <v>13078</v>
      </c>
      <c r="C3672" s="1149" t="s">
        <v>65</v>
      </c>
      <c r="D3672" s="1150" t="s">
        <v>12270</v>
      </c>
      <c r="E3672" s="1164">
        <v>7200</v>
      </c>
      <c r="F3672" s="1151">
        <v>44546009</v>
      </c>
      <c r="G3672" s="759" t="s">
        <v>12394</v>
      </c>
      <c r="H3672" s="1021" t="s">
        <v>4350</v>
      </c>
      <c r="I3672" s="1021" t="s">
        <v>12027</v>
      </c>
      <c r="J3672" s="1150" t="s">
        <v>12270</v>
      </c>
      <c r="K3672" s="1152">
        <v>4</v>
      </c>
      <c r="L3672" s="1151">
        <v>3</v>
      </c>
      <c r="M3672" s="1164">
        <v>14384</v>
      </c>
      <c r="N3672" s="1151">
        <v>0</v>
      </c>
      <c r="O3672" s="1152">
        <v>0</v>
      </c>
      <c r="P3672" s="1180">
        <v>0</v>
      </c>
    </row>
    <row r="3673" spans="1:16" ht="22.5" x14ac:dyDescent="0.2">
      <c r="A3673" s="1179" t="s">
        <v>4019</v>
      </c>
      <c r="B3673" s="1149" t="s">
        <v>13078</v>
      </c>
      <c r="C3673" s="1149" t="s">
        <v>65</v>
      </c>
      <c r="D3673" s="1150" t="s">
        <v>12395</v>
      </c>
      <c r="E3673" s="1164">
        <v>9300</v>
      </c>
      <c r="F3673" s="1151">
        <v>44546009</v>
      </c>
      <c r="G3673" s="759" t="s">
        <v>12394</v>
      </c>
      <c r="H3673" s="1021" t="s">
        <v>4350</v>
      </c>
      <c r="I3673" s="1021" t="s">
        <v>12027</v>
      </c>
      <c r="J3673" s="1150" t="s">
        <v>12395</v>
      </c>
      <c r="K3673" s="1152">
        <v>1</v>
      </c>
      <c r="L3673" s="1151">
        <v>10</v>
      </c>
      <c r="M3673" s="1164">
        <v>92925</v>
      </c>
      <c r="N3673" s="1151">
        <v>1</v>
      </c>
      <c r="O3673" s="1152">
        <v>6</v>
      </c>
      <c r="P3673" s="1180">
        <v>55800</v>
      </c>
    </row>
    <row r="3674" spans="1:16" ht="22.5" x14ac:dyDescent="0.2">
      <c r="A3674" s="1179" t="s">
        <v>4019</v>
      </c>
      <c r="B3674" s="1149" t="s">
        <v>13078</v>
      </c>
      <c r="C3674" s="1149" t="s">
        <v>65</v>
      </c>
      <c r="D3674" s="1150" t="s">
        <v>12396</v>
      </c>
      <c r="E3674" s="1164">
        <v>6000</v>
      </c>
      <c r="F3674" s="1151">
        <v>41310540</v>
      </c>
      <c r="G3674" s="759" t="s">
        <v>12397</v>
      </c>
      <c r="H3674" s="1021" t="s">
        <v>4803</v>
      </c>
      <c r="I3674" s="1021" t="s">
        <v>12027</v>
      </c>
      <c r="J3674" s="1150" t="s">
        <v>12396</v>
      </c>
      <c r="K3674" s="1152">
        <v>3</v>
      </c>
      <c r="L3674" s="1151">
        <v>6</v>
      </c>
      <c r="M3674" s="1164">
        <v>36000</v>
      </c>
      <c r="N3674" s="1151">
        <v>0</v>
      </c>
      <c r="O3674" s="1152">
        <v>0</v>
      </c>
      <c r="P3674" s="1180">
        <v>0</v>
      </c>
    </row>
    <row r="3675" spans="1:16" ht="22.5" x14ac:dyDescent="0.2">
      <c r="A3675" s="1179" t="s">
        <v>4019</v>
      </c>
      <c r="B3675" s="1149" t="s">
        <v>13078</v>
      </c>
      <c r="C3675" s="1149" t="s">
        <v>65</v>
      </c>
      <c r="D3675" s="1150" t="s">
        <v>12398</v>
      </c>
      <c r="E3675" s="1164">
        <v>4200</v>
      </c>
      <c r="F3675" s="1151">
        <v>46717466</v>
      </c>
      <c r="G3675" s="759" t="s">
        <v>12399</v>
      </c>
      <c r="H3675" s="1021" t="s">
        <v>12064</v>
      </c>
      <c r="I3675" s="1021" t="s">
        <v>12027</v>
      </c>
      <c r="J3675" s="1150" t="s">
        <v>12398</v>
      </c>
      <c r="K3675" s="1152">
        <v>1</v>
      </c>
      <c r="L3675" s="1151">
        <v>1</v>
      </c>
      <c r="M3675" s="1164">
        <v>2380</v>
      </c>
      <c r="N3675" s="1151">
        <v>2</v>
      </c>
      <c r="O3675" s="1152">
        <v>6</v>
      </c>
      <c r="P3675" s="1180">
        <v>25200</v>
      </c>
    </row>
    <row r="3676" spans="1:16" ht="22.5" x14ac:dyDescent="0.2">
      <c r="A3676" s="1179" t="s">
        <v>4019</v>
      </c>
      <c r="B3676" s="1149" t="s">
        <v>13078</v>
      </c>
      <c r="C3676" s="1149" t="s">
        <v>65</v>
      </c>
      <c r="D3676" s="1150" t="s">
        <v>12400</v>
      </c>
      <c r="E3676" s="1164">
        <v>2800</v>
      </c>
      <c r="F3676" s="1151">
        <v>25836356</v>
      </c>
      <c r="G3676" s="759" t="s">
        <v>12401</v>
      </c>
      <c r="H3676" s="1021"/>
      <c r="I3676" s="1021" t="s">
        <v>12042</v>
      </c>
      <c r="J3676" s="1150" t="s">
        <v>12400</v>
      </c>
      <c r="K3676" s="1152">
        <v>2</v>
      </c>
      <c r="L3676" s="1151">
        <v>10</v>
      </c>
      <c r="M3676" s="1164">
        <v>27906.67</v>
      </c>
      <c r="N3676" s="1151">
        <v>3</v>
      </c>
      <c r="O3676" s="1152">
        <v>6</v>
      </c>
      <c r="P3676" s="1180">
        <v>16800</v>
      </c>
    </row>
    <row r="3677" spans="1:16" ht="22.5" x14ac:dyDescent="0.2">
      <c r="A3677" s="1179" t="s">
        <v>4019</v>
      </c>
      <c r="B3677" s="1149" t="s">
        <v>13078</v>
      </c>
      <c r="C3677" s="1149" t="s">
        <v>65</v>
      </c>
      <c r="D3677" s="1150" t="s">
        <v>5679</v>
      </c>
      <c r="E3677" s="1164">
        <v>6000</v>
      </c>
      <c r="F3677" s="1151">
        <v>41424698</v>
      </c>
      <c r="G3677" s="759" t="s">
        <v>12402</v>
      </c>
      <c r="H3677" s="1021" t="s">
        <v>12280</v>
      </c>
      <c r="I3677" s="1021" t="s">
        <v>12027</v>
      </c>
      <c r="J3677" s="1150" t="s">
        <v>5679</v>
      </c>
      <c r="K3677" s="1152">
        <v>2</v>
      </c>
      <c r="L3677" s="1151">
        <v>12</v>
      </c>
      <c r="M3677" s="1164">
        <v>71990.42</v>
      </c>
      <c r="N3677" s="1151">
        <v>3</v>
      </c>
      <c r="O3677" s="1152">
        <v>6</v>
      </c>
      <c r="P3677" s="1180">
        <v>36000</v>
      </c>
    </row>
    <row r="3678" spans="1:16" ht="22.5" x14ac:dyDescent="0.2">
      <c r="A3678" s="1179" t="s">
        <v>4019</v>
      </c>
      <c r="B3678" s="1149" t="s">
        <v>13078</v>
      </c>
      <c r="C3678" s="1149" t="s">
        <v>65</v>
      </c>
      <c r="D3678" s="1150" t="s">
        <v>12403</v>
      </c>
      <c r="E3678" s="1164">
        <v>6000</v>
      </c>
      <c r="F3678" s="1151">
        <v>46591847</v>
      </c>
      <c r="G3678" s="759" t="s">
        <v>12404</v>
      </c>
      <c r="H3678" s="1021" t="s">
        <v>12405</v>
      </c>
      <c r="I3678" s="1021" t="s">
        <v>12027</v>
      </c>
      <c r="J3678" s="1150" t="s">
        <v>12403</v>
      </c>
      <c r="K3678" s="1152">
        <v>1</v>
      </c>
      <c r="L3678" s="1151">
        <v>10</v>
      </c>
      <c r="M3678" s="1164">
        <v>59800</v>
      </c>
      <c r="N3678" s="1151">
        <v>2</v>
      </c>
      <c r="O3678" s="1152">
        <v>6</v>
      </c>
      <c r="P3678" s="1180">
        <v>36000</v>
      </c>
    </row>
    <row r="3679" spans="1:16" ht="22.5" x14ac:dyDescent="0.2">
      <c r="A3679" s="1179" t="s">
        <v>4019</v>
      </c>
      <c r="B3679" s="1149" t="s">
        <v>13078</v>
      </c>
      <c r="C3679" s="1149" t="s">
        <v>65</v>
      </c>
      <c r="D3679" s="1150" t="s">
        <v>12406</v>
      </c>
      <c r="E3679" s="1164">
        <v>6000</v>
      </c>
      <c r="F3679" s="1151">
        <v>42861358</v>
      </c>
      <c r="G3679" s="759" t="s">
        <v>12407</v>
      </c>
      <c r="H3679" s="1021" t="s">
        <v>7840</v>
      </c>
      <c r="I3679" s="1021" t="s">
        <v>12027</v>
      </c>
      <c r="J3679" s="1150" t="s">
        <v>12406</v>
      </c>
      <c r="K3679" s="1152">
        <v>8</v>
      </c>
      <c r="L3679" s="1151">
        <v>12</v>
      </c>
      <c r="M3679" s="1164">
        <v>72000</v>
      </c>
      <c r="N3679" s="1151">
        <v>9</v>
      </c>
      <c r="O3679" s="1152">
        <v>6</v>
      </c>
      <c r="P3679" s="1180">
        <v>36000</v>
      </c>
    </row>
    <row r="3680" spans="1:16" ht="22.5" x14ac:dyDescent="0.2">
      <c r="A3680" s="1179" t="s">
        <v>4019</v>
      </c>
      <c r="B3680" s="1149" t="s">
        <v>13078</v>
      </c>
      <c r="C3680" s="1149" t="s">
        <v>65</v>
      </c>
      <c r="D3680" s="1150" t="s">
        <v>12408</v>
      </c>
      <c r="E3680" s="1164">
        <v>9300</v>
      </c>
      <c r="F3680" s="1151">
        <v>42700688</v>
      </c>
      <c r="G3680" s="759" t="s">
        <v>12409</v>
      </c>
      <c r="H3680" s="1021" t="s">
        <v>4243</v>
      </c>
      <c r="I3680" s="1021" t="s">
        <v>12027</v>
      </c>
      <c r="J3680" s="1150" t="s">
        <v>12408</v>
      </c>
      <c r="K3680" s="1152">
        <v>6</v>
      </c>
      <c r="L3680" s="1151">
        <v>12</v>
      </c>
      <c r="M3680" s="1164">
        <v>108614.95</v>
      </c>
      <c r="N3680" s="1151">
        <v>7</v>
      </c>
      <c r="O3680" s="1152">
        <v>6</v>
      </c>
      <c r="P3680" s="1180">
        <v>55800</v>
      </c>
    </row>
    <row r="3681" spans="1:16" ht="22.5" x14ac:dyDescent="0.2">
      <c r="A3681" s="1179" t="s">
        <v>4019</v>
      </c>
      <c r="B3681" s="1149" t="s">
        <v>13078</v>
      </c>
      <c r="C3681" s="1149" t="s">
        <v>65</v>
      </c>
      <c r="D3681" s="1150" t="s">
        <v>12410</v>
      </c>
      <c r="E3681" s="1164">
        <v>6000</v>
      </c>
      <c r="F3681" s="1151">
        <v>43238353</v>
      </c>
      <c r="G3681" s="759" t="s">
        <v>12411</v>
      </c>
      <c r="H3681" s="1021" t="s">
        <v>10277</v>
      </c>
      <c r="I3681" s="1021" t="s">
        <v>12027</v>
      </c>
      <c r="J3681" s="1150" t="s">
        <v>12410</v>
      </c>
      <c r="K3681" s="1152">
        <v>9</v>
      </c>
      <c r="L3681" s="1151">
        <v>12</v>
      </c>
      <c r="M3681" s="1164">
        <v>72000</v>
      </c>
      <c r="N3681" s="1151">
        <v>10</v>
      </c>
      <c r="O3681" s="1152">
        <v>6</v>
      </c>
      <c r="P3681" s="1180">
        <v>36000</v>
      </c>
    </row>
    <row r="3682" spans="1:16" ht="22.5" x14ac:dyDescent="0.2">
      <c r="A3682" s="1179" t="s">
        <v>4019</v>
      </c>
      <c r="B3682" s="1149" t="s">
        <v>13078</v>
      </c>
      <c r="C3682" s="1149" t="s">
        <v>65</v>
      </c>
      <c r="D3682" s="1150" t="s">
        <v>12412</v>
      </c>
      <c r="E3682" s="1164">
        <v>7200</v>
      </c>
      <c r="F3682" s="1151">
        <v>7454596</v>
      </c>
      <c r="G3682" s="759" t="s">
        <v>12413</v>
      </c>
      <c r="H3682" s="1021" t="s">
        <v>4243</v>
      </c>
      <c r="I3682" s="1021" t="s">
        <v>12027</v>
      </c>
      <c r="J3682" s="1150" t="s">
        <v>12412</v>
      </c>
      <c r="K3682" s="1152">
        <v>8</v>
      </c>
      <c r="L3682" s="1151">
        <v>12</v>
      </c>
      <c r="M3682" s="1164">
        <v>86398</v>
      </c>
      <c r="N3682" s="1151">
        <v>9</v>
      </c>
      <c r="O3682" s="1152">
        <v>6</v>
      </c>
      <c r="P3682" s="1180">
        <v>43200</v>
      </c>
    </row>
    <row r="3683" spans="1:16" ht="22.5" x14ac:dyDescent="0.2">
      <c r="A3683" s="1179" t="s">
        <v>4019</v>
      </c>
      <c r="B3683" s="1149" t="s">
        <v>13078</v>
      </c>
      <c r="C3683" s="1149" t="s">
        <v>65</v>
      </c>
      <c r="D3683" s="1150" t="s">
        <v>12414</v>
      </c>
      <c r="E3683" s="1164">
        <v>14000</v>
      </c>
      <c r="F3683" s="1151">
        <v>10182752</v>
      </c>
      <c r="G3683" s="759" t="s">
        <v>12415</v>
      </c>
      <c r="H3683" s="1021" t="s">
        <v>4243</v>
      </c>
      <c r="I3683" s="1021" t="s">
        <v>12027</v>
      </c>
      <c r="J3683" s="1150" t="s">
        <v>12414</v>
      </c>
      <c r="K3683" s="1152">
        <v>3</v>
      </c>
      <c r="L3683" s="1151">
        <v>12</v>
      </c>
      <c r="M3683" s="1164">
        <v>168000</v>
      </c>
      <c r="N3683" s="1151">
        <v>4</v>
      </c>
      <c r="O3683" s="1152">
        <v>6</v>
      </c>
      <c r="P3683" s="1180">
        <v>84000</v>
      </c>
    </row>
    <row r="3684" spans="1:16" ht="22.5" x14ac:dyDescent="0.2">
      <c r="A3684" s="1179" t="s">
        <v>4019</v>
      </c>
      <c r="B3684" s="1149" t="s">
        <v>13078</v>
      </c>
      <c r="C3684" s="1149" t="s">
        <v>65</v>
      </c>
      <c r="D3684" s="1150" t="s">
        <v>12416</v>
      </c>
      <c r="E3684" s="1164">
        <v>7200</v>
      </c>
      <c r="F3684" s="1151">
        <v>44913038</v>
      </c>
      <c r="G3684" s="759" t="s">
        <v>12417</v>
      </c>
      <c r="H3684" s="1021" t="s">
        <v>4243</v>
      </c>
      <c r="I3684" s="1021" t="s">
        <v>12027</v>
      </c>
      <c r="J3684" s="1150" t="s">
        <v>12416</v>
      </c>
      <c r="K3684" s="1152">
        <v>1</v>
      </c>
      <c r="L3684" s="1151">
        <v>10</v>
      </c>
      <c r="M3684" s="1164">
        <v>70080</v>
      </c>
      <c r="N3684" s="1151">
        <v>2</v>
      </c>
      <c r="O3684" s="1152">
        <v>6</v>
      </c>
      <c r="P3684" s="1180">
        <v>43200</v>
      </c>
    </row>
    <row r="3685" spans="1:16" ht="22.5" x14ac:dyDescent="0.2">
      <c r="A3685" s="1179" t="s">
        <v>4019</v>
      </c>
      <c r="B3685" s="1149" t="s">
        <v>13078</v>
      </c>
      <c r="C3685" s="1149" t="s">
        <v>65</v>
      </c>
      <c r="D3685" s="1150" t="s">
        <v>12418</v>
      </c>
      <c r="E3685" s="1164">
        <v>9300</v>
      </c>
      <c r="F3685" s="1151">
        <v>29658833</v>
      </c>
      <c r="G3685" s="759" t="s">
        <v>12419</v>
      </c>
      <c r="H3685" s="1021" t="s">
        <v>4216</v>
      </c>
      <c r="I3685" s="1021" t="s">
        <v>12027</v>
      </c>
      <c r="J3685" s="1150" t="s">
        <v>12418</v>
      </c>
      <c r="K3685" s="1152">
        <v>10</v>
      </c>
      <c r="L3685" s="1151">
        <v>9</v>
      </c>
      <c r="M3685" s="1164">
        <v>83700</v>
      </c>
      <c r="N3685" s="1151">
        <v>0</v>
      </c>
      <c r="O3685" s="1152">
        <v>0</v>
      </c>
      <c r="P3685" s="1180">
        <v>0</v>
      </c>
    </row>
    <row r="3686" spans="1:16" ht="22.5" x14ac:dyDescent="0.2">
      <c r="A3686" s="1179" t="s">
        <v>4019</v>
      </c>
      <c r="B3686" s="1149" t="s">
        <v>13078</v>
      </c>
      <c r="C3686" s="1149" t="s">
        <v>65</v>
      </c>
      <c r="D3686" s="1150" t="s">
        <v>12420</v>
      </c>
      <c r="E3686" s="1164">
        <v>11000</v>
      </c>
      <c r="F3686" s="1151">
        <v>29658833</v>
      </c>
      <c r="G3686" s="759" t="s">
        <v>12419</v>
      </c>
      <c r="H3686" s="1021" t="s">
        <v>4216</v>
      </c>
      <c r="I3686" s="1021" t="s">
        <v>12027</v>
      </c>
      <c r="J3686" s="1150" t="s">
        <v>12420</v>
      </c>
      <c r="K3686" s="1152">
        <v>1</v>
      </c>
      <c r="L3686" s="1151">
        <v>3</v>
      </c>
      <c r="M3686" s="1164">
        <v>33000</v>
      </c>
      <c r="N3686" s="1151">
        <v>1</v>
      </c>
      <c r="O3686" s="1152">
        <v>6</v>
      </c>
      <c r="P3686" s="1180">
        <v>66000</v>
      </c>
    </row>
    <row r="3687" spans="1:16" ht="22.5" x14ac:dyDescent="0.2">
      <c r="A3687" s="1179" t="s">
        <v>4019</v>
      </c>
      <c r="B3687" s="1149" t="s">
        <v>13078</v>
      </c>
      <c r="C3687" s="1149" t="s">
        <v>65</v>
      </c>
      <c r="D3687" s="1150" t="s">
        <v>12421</v>
      </c>
      <c r="E3687" s="1164">
        <v>6000</v>
      </c>
      <c r="F3687" s="1151">
        <v>44261516</v>
      </c>
      <c r="G3687" s="759" t="s">
        <v>12422</v>
      </c>
      <c r="H3687" s="1021" t="s">
        <v>10274</v>
      </c>
      <c r="I3687" s="1021" t="s">
        <v>12027</v>
      </c>
      <c r="J3687" s="1150" t="s">
        <v>12421</v>
      </c>
      <c r="K3687" s="1152">
        <v>5</v>
      </c>
      <c r="L3687" s="1151">
        <v>12</v>
      </c>
      <c r="M3687" s="1164">
        <v>71959.17</v>
      </c>
      <c r="N3687" s="1151">
        <v>6</v>
      </c>
      <c r="O3687" s="1152">
        <v>6</v>
      </c>
      <c r="P3687" s="1180">
        <v>36000</v>
      </c>
    </row>
    <row r="3688" spans="1:16" ht="22.5" x14ac:dyDescent="0.2">
      <c r="A3688" s="1179" t="s">
        <v>4019</v>
      </c>
      <c r="B3688" s="1149" t="s">
        <v>13078</v>
      </c>
      <c r="C3688" s="1149" t="s">
        <v>65</v>
      </c>
      <c r="D3688" s="1150" t="s">
        <v>12131</v>
      </c>
      <c r="E3688" s="1164">
        <v>11000</v>
      </c>
      <c r="F3688" s="1151">
        <v>6233519</v>
      </c>
      <c r="G3688" s="759" t="s">
        <v>12423</v>
      </c>
      <c r="H3688" s="1021" t="s">
        <v>7840</v>
      </c>
      <c r="I3688" s="1021" t="s">
        <v>12027</v>
      </c>
      <c r="J3688" s="1150" t="s">
        <v>12131</v>
      </c>
      <c r="K3688" s="1152">
        <v>10</v>
      </c>
      <c r="L3688" s="1151">
        <v>12</v>
      </c>
      <c r="M3688" s="1164">
        <v>132000</v>
      </c>
      <c r="N3688" s="1151">
        <v>11</v>
      </c>
      <c r="O3688" s="1152">
        <v>6</v>
      </c>
      <c r="P3688" s="1180">
        <v>66000</v>
      </c>
    </row>
    <row r="3689" spans="1:16" ht="22.5" x14ac:dyDescent="0.2">
      <c r="A3689" s="1179" t="s">
        <v>4019</v>
      </c>
      <c r="B3689" s="1149" t="s">
        <v>13078</v>
      </c>
      <c r="C3689" s="1149" t="s">
        <v>65</v>
      </c>
      <c r="D3689" s="1150" t="s">
        <v>5562</v>
      </c>
      <c r="E3689" s="1164">
        <v>6000</v>
      </c>
      <c r="F3689" s="1151">
        <v>46179460</v>
      </c>
      <c r="G3689" s="759" t="s">
        <v>12424</v>
      </c>
      <c r="H3689" s="1021" t="s">
        <v>10277</v>
      </c>
      <c r="I3689" s="1021" t="s">
        <v>12027</v>
      </c>
      <c r="J3689" s="1150" t="s">
        <v>5562</v>
      </c>
      <c r="K3689" s="1152">
        <v>2</v>
      </c>
      <c r="L3689" s="1151">
        <v>12</v>
      </c>
      <c r="M3689" s="1164">
        <v>72000</v>
      </c>
      <c r="N3689" s="1151">
        <v>3</v>
      </c>
      <c r="O3689" s="1152">
        <v>6</v>
      </c>
      <c r="P3689" s="1180">
        <v>36000</v>
      </c>
    </row>
    <row r="3690" spans="1:16" ht="22.5" x14ac:dyDescent="0.2">
      <c r="A3690" s="1179" t="s">
        <v>4019</v>
      </c>
      <c r="B3690" s="1149" t="s">
        <v>13078</v>
      </c>
      <c r="C3690" s="1149" t="s">
        <v>65</v>
      </c>
      <c r="D3690" s="1150" t="s">
        <v>12425</v>
      </c>
      <c r="E3690" s="1164">
        <v>7200</v>
      </c>
      <c r="F3690" s="1151">
        <v>19261573</v>
      </c>
      <c r="G3690" s="759" t="s">
        <v>12426</v>
      </c>
      <c r="H3690" s="1021" t="s">
        <v>10274</v>
      </c>
      <c r="I3690" s="1021" t="s">
        <v>12027</v>
      </c>
      <c r="J3690" s="1150" t="s">
        <v>12425</v>
      </c>
      <c r="K3690" s="1152">
        <v>9</v>
      </c>
      <c r="L3690" s="1151">
        <v>12</v>
      </c>
      <c r="M3690" s="1164">
        <v>86224.5</v>
      </c>
      <c r="N3690" s="1151">
        <v>10</v>
      </c>
      <c r="O3690" s="1152">
        <v>6</v>
      </c>
      <c r="P3690" s="1180">
        <v>43200</v>
      </c>
    </row>
    <row r="3691" spans="1:16" ht="22.5" x14ac:dyDescent="0.2">
      <c r="A3691" s="1179" t="s">
        <v>4019</v>
      </c>
      <c r="B3691" s="1149" t="s">
        <v>13078</v>
      </c>
      <c r="C3691" s="1149" t="s">
        <v>65</v>
      </c>
      <c r="D3691" s="1150" t="s">
        <v>12118</v>
      </c>
      <c r="E3691" s="1164">
        <v>6000</v>
      </c>
      <c r="F3691" s="1151">
        <v>20051876</v>
      </c>
      <c r="G3691" s="759" t="s">
        <v>12427</v>
      </c>
      <c r="H3691" s="1021" t="s">
        <v>12428</v>
      </c>
      <c r="I3691" s="1021" t="s">
        <v>12027</v>
      </c>
      <c r="J3691" s="1150" t="s">
        <v>12118</v>
      </c>
      <c r="K3691" s="1152">
        <v>1</v>
      </c>
      <c r="L3691" s="1151">
        <v>12</v>
      </c>
      <c r="M3691" s="1164">
        <v>72000</v>
      </c>
      <c r="N3691" s="1151">
        <v>2</v>
      </c>
      <c r="O3691" s="1152">
        <v>6</v>
      </c>
      <c r="P3691" s="1180">
        <v>36000</v>
      </c>
    </row>
    <row r="3692" spans="1:16" ht="22.5" x14ac:dyDescent="0.2">
      <c r="A3692" s="1179" t="s">
        <v>4019</v>
      </c>
      <c r="B3692" s="1149" t="s">
        <v>13078</v>
      </c>
      <c r="C3692" s="1149" t="s">
        <v>65</v>
      </c>
      <c r="D3692" s="1150" t="s">
        <v>12204</v>
      </c>
      <c r="E3692" s="1164">
        <v>2800</v>
      </c>
      <c r="F3692" s="1151">
        <v>40728953</v>
      </c>
      <c r="G3692" s="759" t="s">
        <v>12429</v>
      </c>
      <c r="H3692" s="1021" t="s">
        <v>4206</v>
      </c>
      <c r="I3692" s="1021" t="s">
        <v>12027</v>
      </c>
      <c r="J3692" s="1150" t="s">
        <v>12204</v>
      </c>
      <c r="K3692" s="1152">
        <v>1</v>
      </c>
      <c r="L3692" s="1151">
        <v>4</v>
      </c>
      <c r="M3692" s="1164">
        <v>9333.33</v>
      </c>
      <c r="N3692" s="1151">
        <v>1</v>
      </c>
      <c r="O3692" s="1152">
        <v>6</v>
      </c>
      <c r="P3692" s="1180">
        <v>16800</v>
      </c>
    </row>
    <row r="3693" spans="1:16" ht="22.5" x14ac:dyDescent="0.2">
      <c r="A3693" s="1179" t="s">
        <v>4019</v>
      </c>
      <c r="B3693" s="1149" t="s">
        <v>13078</v>
      </c>
      <c r="C3693" s="1149" t="s">
        <v>65</v>
      </c>
      <c r="D3693" s="1150" t="s">
        <v>12288</v>
      </c>
      <c r="E3693" s="1164">
        <v>9300</v>
      </c>
      <c r="F3693" s="1151">
        <v>44764190</v>
      </c>
      <c r="G3693" s="759" t="s">
        <v>12430</v>
      </c>
      <c r="H3693" s="1021" t="s">
        <v>12431</v>
      </c>
      <c r="I3693" s="1021" t="s">
        <v>12027</v>
      </c>
      <c r="J3693" s="1150" t="s">
        <v>12288</v>
      </c>
      <c r="K3693" s="1152">
        <v>1</v>
      </c>
      <c r="L3693" s="1151">
        <v>12</v>
      </c>
      <c r="M3693" s="1164">
        <v>111600</v>
      </c>
      <c r="N3693" s="1151">
        <v>2</v>
      </c>
      <c r="O3693" s="1152">
        <v>6</v>
      </c>
      <c r="P3693" s="1180">
        <v>55800</v>
      </c>
    </row>
    <row r="3694" spans="1:16" ht="22.5" x14ac:dyDescent="0.2">
      <c r="A3694" s="1179" t="s">
        <v>4019</v>
      </c>
      <c r="B3694" s="1149" t="s">
        <v>13078</v>
      </c>
      <c r="C3694" s="1149" t="s">
        <v>65</v>
      </c>
      <c r="D3694" s="1150" t="s">
        <v>12432</v>
      </c>
      <c r="E3694" s="1164">
        <v>9300</v>
      </c>
      <c r="F3694" s="1151">
        <v>6785619</v>
      </c>
      <c r="G3694" s="759" t="s">
        <v>12433</v>
      </c>
      <c r="H3694" s="1021" t="s">
        <v>10274</v>
      </c>
      <c r="I3694" s="1021" t="s">
        <v>12027</v>
      </c>
      <c r="J3694" s="1150" t="s">
        <v>12432</v>
      </c>
      <c r="K3694" s="1152">
        <v>2</v>
      </c>
      <c r="L3694" s="1151">
        <v>12</v>
      </c>
      <c r="M3694" s="1164">
        <v>111600</v>
      </c>
      <c r="N3694" s="1151">
        <v>3</v>
      </c>
      <c r="O3694" s="1152">
        <v>6</v>
      </c>
      <c r="P3694" s="1180">
        <v>55800</v>
      </c>
    </row>
    <row r="3695" spans="1:16" ht="22.5" x14ac:dyDescent="0.2">
      <c r="A3695" s="1179" t="s">
        <v>4019</v>
      </c>
      <c r="B3695" s="1149" t="s">
        <v>13078</v>
      </c>
      <c r="C3695" s="1149" t="s">
        <v>65</v>
      </c>
      <c r="D3695" s="1150" t="s">
        <v>12434</v>
      </c>
      <c r="E3695" s="1164">
        <v>9300</v>
      </c>
      <c r="F3695" s="1151">
        <v>7563164</v>
      </c>
      <c r="G3695" s="759" t="s">
        <v>12435</v>
      </c>
      <c r="H3695" s="1021" t="s">
        <v>4216</v>
      </c>
      <c r="I3695" s="1021" t="s">
        <v>12027</v>
      </c>
      <c r="J3695" s="1150" t="s">
        <v>12434</v>
      </c>
      <c r="K3695" s="1152">
        <v>8</v>
      </c>
      <c r="L3695" s="1151">
        <v>12</v>
      </c>
      <c r="M3695" s="1164">
        <v>111600</v>
      </c>
      <c r="N3695" s="1151">
        <v>9</v>
      </c>
      <c r="O3695" s="1152">
        <v>6</v>
      </c>
      <c r="P3695" s="1180">
        <v>55800</v>
      </c>
    </row>
    <row r="3696" spans="1:16" ht="22.5" x14ac:dyDescent="0.2">
      <c r="A3696" s="1179" t="s">
        <v>4019</v>
      </c>
      <c r="B3696" s="1149" t="s">
        <v>13078</v>
      </c>
      <c r="C3696" s="1149" t="s">
        <v>65</v>
      </c>
      <c r="D3696" s="1150" t="s">
        <v>12436</v>
      </c>
      <c r="E3696" s="1164">
        <v>12500</v>
      </c>
      <c r="F3696" s="1151" t="s">
        <v>12437</v>
      </c>
      <c r="G3696" s="759" t="s">
        <v>12438</v>
      </c>
      <c r="H3696" s="1021" t="s">
        <v>10448</v>
      </c>
      <c r="I3696" s="1021" t="s">
        <v>12027</v>
      </c>
      <c r="J3696" s="1150" t="s">
        <v>12436</v>
      </c>
      <c r="K3696" s="1152">
        <v>1</v>
      </c>
      <c r="L3696" s="1151">
        <v>12</v>
      </c>
      <c r="M3696" s="1164">
        <v>150000</v>
      </c>
      <c r="N3696" s="1151">
        <v>2</v>
      </c>
      <c r="O3696" s="1152">
        <v>6</v>
      </c>
      <c r="P3696" s="1180">
        <v>75000</v>
      </c>
    </row>
    <row r="3697" spans="1:16" ht="22.5" x14ac:dyDescent="0.2">
      <c r="A3697" s="1179" t="s">
        <v>4019</v>
      </c>
      <c r="B3697" s="1149" t="s">
        <v>13078</v>
      </c>
      <c r="C3697" s="1149" t="s">
        <v>65</v>
      </c>
      <c r="D3697" s="1150" t="s">
        <v>12439</v>
      </c>
      <c r="E3697" s="1164">
        <v>11000</v>
      </c>
      <c r="F3697" s="1151">
        <v>7602125</v>
      </c>
      <c r="G3697" s="759" t="s">
        <v>12440</v>
      </c>
      <c r="H3697" s="1021" t="s">
        <v>12188</v>
      </c>
      <c r="I3697" s="1021" t="s">
        <v>12027</v>
      </c>
      <c r="J3697" s="1150" t="s">
        <v>12439</v>
      </c>
      <c r="K3697" s="1152">
        <v>5</v>
      </c>
      <c r="L3697" s="1151">
        <v>12</v>
      </c>
      <c r="M3697" s="1164">
        <v>132000</v>
      </c>
      <c r="N3697" s="1151">
        <v>6</v>
      </c>
      <c r="O3697" s="1152">
        <v>6</v>
      </c>
      <c r="P3697" s="1180">
        <v>66000</v>
      </c>
    </row>
    <row r="3698" spans="1:16" ht="22.5" x14ac:dyDescent="0.2">
      <c r="A3698" s="1179" t="s">
        <v>4019</v>
      </c>
      <c r="B3698" s="1149" t="s">
        <v>13078</v>
      </c>
      <c r="C3698" s="1149" t="s">
        <v>65</v>
      </c>
      <c r="D3698" s="1150" t="s">
        <v>12441</v>
      </c>
      <c r="E3698" s="1164">
        <v>11000</v>
      </c>
      <c r="F3698" s="1151">
        <v>9846452</v>
      </c>
      <c r="G3698" s="759" t="s">
        <v>12442</v>
      </c>
      <c r="H3698" s="1021" t="s">
        <v>12443</v>
      </c>
      <c r="I3698" s="1021" t="s">
        <v>12027</v>
      </c>
      <c r="J3698" s="1150" t="s">
        <v>12441</v>
      </c>
      <c r="K3698" s="1152">
        <v>9</v>
      </c>
      <c r="L3698" s="1151">
        <v>12</v>
      </c>
      <c r="M3698" s="1164">
        <v>131662.35999999999</v>
      </c>
      <c r="N3698" s="1151">
        <v>10</v>
      </c>
      <c r="O3698" s="1152">
        <v>6</v>
      </c>
      <c r="P3698" s="1180">
        <v>66000</v>
      </c>
    </row>
    <row r="3699" spans="1:16" ht="22.5" x14ac:dyDescent="0.2">
      <c r="A3699" s="1179" t="s">
        <v>4019</v>
      </c>
      <c r="B3699" s="1149" t="s">
        <v>13078</v>
      </c>
      <c r="C3699" s="1149" t="s">
        <v>65</v>
      </c>
      <c r="D3699" s="1150" t="s">
        <v>12444</v>
      </c>
      <c r="E3699" s="1164">
        <v>4200</v>
      </c>
      <c r="F3699" s="1151">
        <v>41551459</v>
      </c>
      <c r="G3699" s="759" t="s">
        <v>12445</v>
      </c>
      <c r="H3699" s="1021" t="s">
        <v>12042</v>
      </c>
      <c r="I3699" s="1021" t="s">
        <v>12042</v>
      </c>
      <c r="J3699" s="1150" t="s">
        <v>12444</v>
      </c>
      <c r="K3699" s="1152">
        <v>10</v>
      </c>
      <c r="L3699" s="1151">
        <v>12</v>
      </c>
      <c r="M3699" s="1164">
        <v>50380.17</v>
      </c>
      <c r="N3699" s="1151">
        <v>11</v>
      </c>
      <c r="O3699" s="1152">
        <v>6</v>
      </c>
      <c r="P3699" s="1180">
        <v>25200</v>
      </c>
    </row>
    <row r="3700" spans="1:16" ht="22.5" x14ac:dyDescent="0.2">
      <c r="A3700" s="1179" t="s">
        <v>4019</v>
      </c>
      <c r="B3700" s="1149" t="s">
        <v>13078</v>
      </c>
      <c r="C3700" s="1149" t="s">
        <v>65</v>
      </c>
      <c r="D3700" s="1150" t="s">
        <v>12072</v>
      </c>
      <c r="E3700" s="1164">
        <v>6000</v>
      </c>
      <c r="F3700" s="1151">
        <v>41392272</v>
      </c>
      <c r="G3700" s="759" t="s">
        <v>12446</v>
      </c>
      <c r="H3700" s="1021" t="s">
        <v>10277</v>
      </c>
      <c r="I3700" s="1021" t="s">
        <v>12027</v>
      </c>
      <c r="J3700" s="1150" t="s">
        <v>12072</v>
      </c>
      <c r="K3700" s="1152">
        <v>2</v>
      </c>
      <c r="L3700" s="1151">
        <v>12</v>
      </c>
      <c r="M3700" s="1164">
        <v>72000</v>
      </c>
      <c r="N3700" s="1151">
        <v>3</v>
      </c>
      <c r="O3700" s="1152">
        <v>6</v>
      </c>
      <c r="P3700" s="1180">
        <v>36000</v>
      </c>
    </row>
    <row r="3701" spans="1:16" ht="22.5" x14ac:dyDescent="0.2">
      <c r="A3701" s="1179" t="s">
        <v>4019</v>
      </c>
      <c r="B3701" s="1149" t="s">
        <v>13078</v>
      </c>
      <c r="C3701" s="1149" t="s">
        <v>65</v>
      </c>
      <c r="D3701" s="1150" t="s">
        <v>12447</v>
      </c>
      <c r="E3701" s="1164">
        <v>9300</v>
      </c>
      <c r="F3701" s="1151">
        <v>447431</v>
      </c>
      <c r="G3701" s="759" t="s">
        <v>12448</v>
      </c>
      <c r="H3701" s="1021" t="s">
        <v>4932</v>
      </c>
      <c r="I3701" s="1021" t="s">
        <v>12027</v>
      </c>
      <c r="J3701" s="1150" t="s">
        <v>12447</v>
      </c>
      <c r="K3701" s="1152">
        <v>0</v>
      </c>
      <c r="L3701" s="1151">
        <v>0</v>
      </c>
      <c r="M3701" s="1164">
        <v>0</v>
      </c>
      <c r="N3701" s="1151">
        <v>1</v>
      </c>
      <c r="O3701" s="1152">
        <v>6</v>
      </c>
      <c r="P3701" s="1180">
        <v>15190</v>
      </c>
    </row>
    <row r="3702" spans="1:16" ht="22.5" x14ac:dyDescent="0.2">
      <c r="A3702" s="1179" t="s">
        <v>4019</v>
      </c>
      <c r="B3702" s="1149" t="s">
        <v>13078</v>
      </c>
      <c r="C3702" s="1149" t="s">
        <v>65</v>
      </c>
      <c r="D3702" s="1150" t="s">
        <v>12449</v>
      </c>
      <c r="E3702" s="1164">
        <v>12500</v>
      </c>
      <c r="F3702" s="1151">
        <v>9389260</v>
      </c>
      <c r="G3702" s="759" t="s">
        <v>12450</v>
      </c>
      <c r="H3702" s="1021" t="s">
        <v>4243</v>
      </c>
      <c r="I3702" s="1021" t="s">
        <v>12027</v>
      </c>
      <c r="J3702" s="1150" t="s">
        <v>12449</v>
      </c>
      <c r="K3702" s="1152">
        <v>2</v>
      </c>
      <c r="L3702" s="1151">
        <v>12</v>
      </c>
      <c r="M3702" s="1164">
        <v>149787.32</v>
      </c>
      <c r="N3702" s="1151">
        <v>3</v>
      </c>
      <c r="O3702" s="1152">
        <v>6</v>
      </c>
      <c r="P3702" s="1180">
        <v>75000</v>
      </c>
    </row>
    <row r="3703" spans="1:16" ht="22.5" x14ac:dyDescent="0.2">
      <c r="A3703" s="1179" t="s">
        <v>4019</v>
      </c>
      <c r="B3703" s="1149" t="s">
        <v>13078</v>
      </c>
      <c r="C3703" s="1149" t="s">
        <v>65</v>
      </c>
      <c r="D3703" s="1150" t="s">
        <v>12204</v>
      </c>
      <c r="E3703" s="1164">
        <v>2800</v>
      </c>
      <c r="F3703" s="1151">
        <v>40402364</v>
      </c>
      <c r="G3703" s="759" t="s">
        <v>12451</v>
      </c>
      <c r="H3703" s="1021" t="s">
        <v>4257</v>
      </c>
      <c r="I3703" s="1021" t="s">
        <v>4274</v>
      </c>
      <c r="J3703" s="1150" t="s">
        <v>12204</v>
      </c>
      <c r="K3703" s="1152">
        <v>3</v>
      </c>
      <c r="L3703" s="1151">
        <v>12</v>
      </c>
      <c r="M3703" s="1164">
        <v>33599.81</v>
      </c>
      <c r="N3703" s="1151">
        <v>4</v>
      </c>
      <c r="O3703" s="1152">
        <v>6</v>
      </c>
      <c r="P3703" s="1180">
        <v>16800</v>
      </c>
    </row>
    <row r="3704" spans="1:16" ht="33.75" x14ac:dyDescent="0.2">
      <c r="A3704" s="1179" t="s">
        <v>4019</v>
      </c>
      <c r="B3704" s="1149" t="s">
        <v>13078</v>
      </c>
      <c r="C3704" s="1149" t="s">
        <v>65</v>
      </c>
      <c r="D3704" s="1150" t="s">
        <v>12452</v>
      </c>
      <c r="E3704" s="1164">
        <v>9300</v>
      </c>
      <c r="F3704" s="1151">
        <v>25741677</v>
      </c>
      <c r="G3704" s="759" t="s">
        <v>12453</v>
      </c>
      <c r="H3704" s="1021" t="s">
        <v>10277</v>
      </c>
      <c r="I3704" s="1021" t="s">
        <v>12027</v>
      </c>
      <c r="J3704" s="1150" t="s">
        <v>12452</v>
      </c>
      <c r="K3704" s="1152">
        <v>2</v>
      </c>
      <c r="L3704" s="1151">
        <v>12</v>
      </c>
      <c r="M3704" s="1164">
        <v>111600</v>
      </c>
      <c r="N3704" s="1151">
        <v>3</v>
      </c>
      <c r="O3704" s="1152">
        <v>6</v>
      </c>
      <c r="P3704" s="1180">
        <v>55800</v>
      </c>
    </row>
    <row r="3705" spans="1:16" ht="22.5" x14ac:dyDescent="0.2">
      <c r="A3705" s="1179" t="s">
        <v>4019</v>
      </c>
      <c r="B3705" s="1149" t="s">
        <v>13078</v>
      </c>
      <c r="C3705" s="1149" t="s">
        <v>65</v>
      </c>
      <c r="D3705" s="1150" t="s">
        <v>12454</v>
      </c>
      <c r="E3705" s="1164">
        <v>9300</v>
      </c>
      <c r="F3705" s="1151">
        <v>41072162</v>
      </c>
      <c r="G3705" s="759" t="s">
        <v>12455</v>
      </c>
      <c r="H3705" s="1021" t="s">
        <v>10219</v>
      </c>
      <c r="I3705" s="1021" t="s">
        <v>4274</v>
      </c>
      <c r="J3705" s="1150" t="s">
        <v>12454</v>
      </c>
      <c r="K3705" s="1152">
        <v>7</v>
      </c>
      <c r="L3705" s="1151">
        <v>10</v>
      </c>
      <c r="M3705" s="1164">
        <v>92967.06</v>
      </c>
      <c r="N3705" s="1151">
        <v>0</v>
      </c>
      <c r="O3705" s="1152">
        <v>0</v>
      </c>
      <c r="P3705" s="1180">
        <v>0</v>
      </c>
    </row>
    <row r="3706" spans="1:16" ht="22.5" x14ac:dyDescent="0.2">
      <c r="A3706" s="1179" t="s">
        <v>4019</v>
      </c>
      <c r="B3706" s="1149" t="s">
        <v>13078</v>
      </c>
      <c r="C3706" s="1149" t="s">
        <v>65</v>
      </c>
      <c r="D3706" s="1150" t="s">
        <v>12456</v>
      </c>
      <c r="E3706" s="1164">
        <v>3600</v>
      </c>
      <c r="F3706" s="1151">
        <v>42192182</v>
      </c>
      <c r="G3706" s="759" t="s">
        <v>12457</v>
      </c>
      <c r="H3706" s="1021" t="s">
        <v>4243</v>
      </c>
      <c r="I3706" s="1021" t="s">
        <v>4274</v>
      </c>
      <c r="J3706" s="1150" t="s">
        <v>12456</v>
      </c>
      <c r="K3706" s="1152">
        <v>9</v>
      </c>
      <c r="L3706" s="1151">
        <v>12</v>
      </c>
      <c r="M3706" s="1164">
        <v>43200</v>
      </c>
      <c r="N3706" s="1151">
        <v>10</v>
      </c>
      <c r="O3706" s="1152">
        <v>6</v>
      </c>
      <c r="P3706" s="1180">
        <v>21600</v>
      </c>
    </row>
    <row r="3707" spans="1:16" ht="22.5" x14ac:dyDescent="0.2">
      <c r="A3707" s="1179" t="s">
        <v>4019</v>
      </c>
      <c r="B3707" s="1149" t="s">
        <v>13078</v>
      </c>
      <c r="C3707" s="1149" t="s">
        <v>65</v>
      </c>
      <c r="D3707" s="1150" t="s">
        <v>12458</v>
      </c>
      <c r="E3707" s="1164">
        <v>4200</v>
      </c>
      <c r="F3707" s="1151">
        <v>70751218</v>
      </c>
      <c r="G3707" s="759" t="s">
        <v>12459</v>
      </c>
      <c r="H3707" s="1021" t="s">
        <v>4243</v>
      </c>
      <c r="I3707" s="1021" t="s">
        <v>12027</v>
      </c>
      <c r="J3707" s="1150" t="s">
        <v>12458</v>
      </c>
      <c r="K3707" s="1152">
        <v>1</v>
      </c>
      <c r="L3707" s="1151">
        <v>2</v>
      </c>
      <c r="M3707" s="1164">
        <v>4340</v>
      </c>
      <c r="N3707" s="1151">
        <v>2</v>
      </c>
      <c r="O3707" s="1152">
        <v>6</v>
      </c>
      <c r="P3707" s="1180">
        <v>25200</v>
      </c>
    </row>
    <row r="3708" spans="1:16" ht="22.5" x14ac:dyDescent="0.2">
      <c r="A3708" s="1179" t="s">
        <v>4019</v>
      </c>
      <c r="B3708" s="1149" t="s">
        <v>13078</v>
      </c>
      <c r="C3708" s="1149" t="s">
        <v>65</v>
      </c>
      <c r="D3708" s="1150" t="s">
        <v>12460</v>
      </c>
      <c r="E3708" s="1164">
        <v>6000</v>
      </c>
      <c r="F3708" s="1151">
        <v>70433009</v>
      </c>
      <c r="G3708" s="759" t="s">
        <v>12461</v>
      </c>
      <c r="H3708" s="1021" t="s">
        <v>4932</v>
      </c>
      <c r="I3708" s="1021" t="s">
        <v>12027</v>
      </c>
      <c r="J3708" s="1150" t="s">
        <v>12460</v>
      </c>
      <c r="K3708" s="1152">
        <v>1</v>
      </c>
      <c r="L3708" s="1151">
        <v>12</v>
      </c>
      <c r="M3708" s="1164">
        <v>71924.17</v>
      </c>
      <c r="N3708" s="1151">
        <v>2</v>
      </c>
      <c r="O3708" s="1152">
        <v>6</v>
      </c>
      <c r="P3708" s="1180">
        <v>36000</v>
      </c>
    </row>
    <row r="3709" spans="1:16" ht="22.5" x14ac:dyDescent="0.2">
      <c r="A3709" s="1179" t="s">
        <v>4019</v>
      </c>
      <c r="B3709" s="1149" t="s">
        <v>13078</v>
      </c>
      <c r="C3709" s="1149" t="s">
        <v>65</v>
      </c>
      <c r="D3709" s="1150" t="s">
        <v>12462</v>
      </c>
      <c r="E3709" s="1164">
        <v>4200</v>
      </c>
      <c r="F3709" s="1151">
        <v>46261983</v>
      </c>
      <c r="G3709" s="759" t="s">
        <v>12463</v>
      </c>
      <c r="H3709" s="1021" t="s">
        <v>10277</v>
      </c>
      <c r="I3709" s="1021" t="s">
        <v>12027</v>
      </c>
      <c r="J3709" s="1150" t="s">
        <v>12462</v>
      </c>
      <c r="K3709" s="1152">
        <v>5</v>
      </c>
      <c r="L3709" s="1151">
        <v>12</v>
      </c>
      <c r="M3709" s="1164">
        <v>48020</v>
      </c>
      <c r="N3709" s="1151">
        <v>0</v>
      </c>
      <c r="O3709" s="1152">
        <v>0</v>
      </c>
      <c r="P3709" s="1180">
        <v>0</v>
      </c>
    </row>
    <row r="3710" spans="1:16" ht="22.5" x14ac:dyDescent="0.2">
      <c r="A3710" s="1179" t="s">
        <v>4019</v>
      </c>
      <c r="B3710" s="1149" t="s">
        <v>13078</v>
      </c>
      <c r="C3710" s="1149" t="s">
        <v>65</v>
      </c>
      <c r="D3710" s="1150" t="s">
        <v>12246</v>
      </c>
      <c r="E3710" s="1164">
        <v>6000</v>
      </c>
      <c r="F3710" s="1151">
        <v>10730054</v>
      </c>
      <c r="G3710" s="759" t="s">
        <v>12464</v>
      </c>
      <c r="H3710" s="1021" t="s">
        <v>5408</v>
      </c>
      <c r="I3710" s="1021" t="s">
        <v>4274</v>
      </c>
      <c r="J3710" s="1150" t="s">
        <v>12246</v>
      </c>
      <c r="K3710" s="1152">
        <v>2</v>
      </c>
      <c r="L3710" s="1151">
        <v>12</v>
      </c>
      <c r="M3710" s="1164">
        <v>71995.83</v>
      </c>
      <c r="N3710" s="1151">
        <v>3</v>
      </c>
      <c r="O3710" s="1152">
        <v>6</v>
      </c>
      <c r="P3710" s="1180">
        <v>36000</v>
      </c>
    </row>
    <row r="3711" spans="1:16" ht="22.5" x14ac:dyDescent="0.2">
      <c r="A3711" s="1179" t="s">
        <v>4019</v>
      </c>
      <c r="B3711" s="1149" t="s">
        <v>13078</v>
      </c>
      <c r="C3711" s="1149" t="s">
        <v>65</v>
      </c>
      <c r="D3711" s="1150" t="s">
        <v>12465</v>
      </c>
      <c r="E3711" s="1164">
        <v>9300</v>
      </c>
      <c r="F3711" s="1151">
        <v>70757075</v>
      </c>
      <c r="G3711" s="759" t="s">
        <v>12466</v>
      </c>
      <c r="H3711" s="1021" t="s">
        <v>4932</v>
      </c>
      <c r="I3711" s="1021" t="s">
        <v>12027</v>
      </c>
      <c r="J3711" s="1150" t="s">
        <v>12465</v>
      </c>
      <c r="K3711" s="1152">
        <v>1</v>
      </c>
      <c r="L3711" s="1151">
        <v>12</v>
      </c>
      <c r="M3711" s="1164">
        <v>111600</v>
      </c>
      <c r="N3711" s="1151">
        <v>2</v>
      </c>
      <c r="O3711" s="1152">
        <v>6</v>
      </c>
      <c r="P3711" s="1180">
        <v>55800</v>
      </c>
    </row>
    <row r="3712" spans="1:16" ht="22.5" x14ac:dyDescent="0.2">
      <c r="A3712" s="1179" t="s">
        <v>4019</v>
      </c>
      <c r="B3712" s="1149" t="s">
        <v>13078</v>
      </c>
      <c r="C3712" s="1149" t="s">
        <v>65</v>
      </c>
      <c r="D3712" s="1150" t="s">
        <v>12467</v>
      </c>
      <c r="E3712" s="1164">
        <v>9300</v>
      </c>
      <c r="F3712" s="1151">
        <v>32962472</v>
      </c>
      <c r="G3712" s="759" t="s">
        <v>12468</v>
      </c>
      <c r="H3712" s="1021" t="s">
        <v>12155</v>
      </c>
      <c r="I3712" s="1021" t="s">
        <v>12027</v>
      </c>
      <c r="J3712" s="1150" t="s">
        <v>12467</v>
      </c>
      <c r="K3712" s="1152">
        <v>4</v>
      </c>
      <c r="L3712" s="1151">
        <v>12</v>
      </c>
      <c r="M3712" s="1164">
        <v>111600</v>
      </c>
      <c r="N3712" s="1151">
        <v>5</v>
      </c>
      <c r="O3712" s="1152">
        <v>6</v>
      </c>
      <c r="P3712" s="1180">
        <v>55800</v>
      </c>
    </row>
    <row r="3713" spans="1:16" ht="22.5" x14ac:dyDescent="0.2">
      <c r="A3713" s="1179" t="s">
        <v>4019</v>
      </c>
      <c r="B3713" s="1149" t="s">
        <v>13078</v>
      </c>
      <c r="C3713" s="1149" t="s">
        <v>65</v>
      </c>
      <c r="D3713" s="1150" t="s">
        <v>12380</v>
      </c>
      <c r="E3713" s="1164">
        <v>7200</v>
      </c>
      <c r="F3713" s="1151">
        <v>21869548</v>
      </c>
      <c r="G3713" s="759" t="s">
        <v>12469</v>
      </c>
      <c r="H3713" s="1021" t="s">
        <v>12208</v>
      </c>
      <c r="I3713" s="1021" t="s">
        <v>12027</v>
      </c>
      <c r="J3713" s="1150" t="s">
        <v>12380</v>
      </c>
      <c r="K3713" s="1152">
        <v>11</v>
      </c>
      <c r="L3713" s="1151">
        <v>12</v>
      </c>
      <c r="M3713" s="1164">
        <v>86345.5</v>
      </c>
      <c r="N3713" s="1151">
        <v>12</v>
      </c>
      <c r="O3713" s="1152">
        <v>6</v>
      </c>
      <c r="P3713" s="1180">
        <v>43200</v>
      </c>
    </row>
    <row r="3714" spans="1:16" ht="22.5" x14ac:dyDescent="0.2">
      <c r="A3714" s="1179" t="s">
        <v>4019</v>
      </c>
      <c r="B3714" s="1149" t="s">
        <v>13078</v>
      </c>
      <c r="C3714" s="1149" t="s">
        <v>65</v>
      </c>
      <c r="D3714" s="1150" t="s">
        <v>12047</v>
      </c>
      <c r="E3714" s="1164">
        <v>6000</v>
      </c>
      <c r="F3714" s="1151">
        <v>10714964</v>
      </c>
      <c r="G3714" s="759" t="s">
        <v>12470</v>
      </c>
      <c r="H3714" s="1021" t="s">
        <v>12471</v>
      </c>
      <c r="I3714" s="1021" t="s">
        <v>12027</v>
      </c>
      <c r="J3714" s="1150" t="s">
        <v>12047</v>
      </c>
      <c r="K3714" s="1152">
        <v>2</v>
      </c>
      <c r="L3714" s="1151">
        <v>12</v>
      </c>
      <c r="M3714" s="1164">
        <v>72000</v>
      </c>
      <c r="N3714" s="1151">
        <v>3</v>
      </c>
      <c r="O3714" s="1152">
        <v>6</v>
      </c>
      <c r="P3714" s="1180">
        <v>36000</v>
      </c>
    </row>
    <row r="3715" spans="1:16" ht="22.5" x14ac:dyDescent="0.2">
      <c r="A3715" s="1179" t="s">
        <v>4019</v>
      </c>
      <c r="B3715" s="1149" t="s">
        <v>13078</v>
      </c>
      <c r="C3715" s="1149" t="s">
        <v>65</v>
      </c>
      <c r="D3715" s="1150" t="s">
        <v>12416</v>
      </c>
      <c r="E3715" s="1164">
        <v>7200</v>
      </c>
      <c r="F3715" s="1151">
        <v>45424774</v>
      </c>
      <c r="G3715" s="759" t="s">
        <v>12472</v>
      </c>
      <c r="H3715" s="1021" t="s">
        <v>4243</v>
      </c>
      <c r="I3715" s="1021" t="s">
        <v>12027</v>
      </c>
      <c r="J3715" s="1150" t="s">
        <v>12416</v>
      </c>
      <c r="K3715" s="1152">
        <v>1</v>
      </c>
      <c r="L3715" s="1151">
        <v>12</v>
      </c>
      <c r="M3715" s="1164">
        <v>86400</v>
      </c>
      <c r="N3715" s="1151">
        <v>2</v>
      </c>
      <c r="O3715" s="1152">
        <v>6</v>
      </c>
      <c r="P3715" s="1180">
        <v>43200</v>
      </c>
    </row>
    <row r="3716" spans="1:16" ht="22.5" x14ac:dyDescent="0.2">
      <c r="A3716" s="1179" t="s">
        <v>4019</v>
      </c>
      <c r="B3716" s="1149" t="s">
        <v>13078</v>
      </c>
      <c r="C3716" s="1149" t="s">
        <v>65</v>
      </c>
      <c r="D3716" s="1150" t="s">
        <v>12078</v>
      </c>
      <c r="E3716" s="1164">
        <v>6000</v>
      </c>
      <c r="F3716" s="1151">
        <v>42188775</v>
      </c>
      <c r="G3716" s="759" t="s">
        <v>12473</v>
      </c>
      <c r="H3716" s="1021" t="s">
        <v>4243</v>
      </c>
      <c r="I3716" s="1021" t="s">
        <v>12027</v>
      </c>
      <c r="J3716" s="1150" t="s">
        <v>12078</v>
      </c>
      <c r="K3716" s="1152">
        <v>6</v>
      </c>
      <c r="L3716" s="1151">
        <v>12</v>
      </c>
      <c r="M3716" s="1164">
        <v>72000</v>
      </c>
      <c r="N3716" s="1151">
        <v>7</v>
      </c>
      <c r="O3716" s="1152">
        <v>6</v>
      </c>
      <c r="P3716" s="1180">
        <v>36000</v>
      </c>
    </row>
    <row r="3717" spans="1:16" ht="22.5" x14ac:dyDescent="0.2">
      <c r="A3717" s="1179" t="s">
        <v>4019</v>
      </c>
      <c r="B3717" s="1149" t="s">
        <v>13078</v>
      </c>
      <c r="C3717" s="1149" t="s">
        <v>65</v>
      </c>
      <c r="D3717" s="1150" t="s">
        <v>12474</v>
      </c>
      <c r="E3717" s="1164">
        <v>1800</v>
      </c>
      <c r="F3717" s="1151">
        <v>46596535</v>
      </c>
      <c r="G3717" s="759" t="s">
        <v>12475</v>
      </c>
      <c r="H3717" s="1021" t="s">
        <v>10277</v>
      </c>
      <c r="I3717" s="1021" t="s">
        <v>12027</v>
      </c>
      <c r="J3717" s="1150" t="s">
        <v>12474</v>
      </c>
      <c r="K3717" s="1152">
        <v>1</v>
      </c>
      <c r="L3717" s="1151">
        <v>12</v>
      </c>
      <c r="M3717" s="1164">
        <v>21582.49</v>
      </c>
      <c r="N3717" s="1151">
        <v>2</v>
      </c>
      <c r="O3717" s="1152">
        <v>6</v>
      </c>
      <c r="P3717" s="1180">
        <v>10800</v>
      </c>
    </row>
    <row r="3718" spans="1:16" ht="22.5" x14ac:dyDescent="0.2">
      <c r="A3718" s="1179" t="s">
        <v>4019</v>
      </c>
      <c r="B3718" s="1149" t="s">
        <v>13078</v>
      </c>
      <c r="C3718" s="1149" t="s">
        <v>65</v>
      </c>
      <c r="D3718" s="1150" t="s">
        <v>12131</v>
      </c>
      <c r="E3718" s="1164">
        <v>11000</v>
      </c>
      <c r="F3718" s="1151">
        <v>23982980</v>
      </c>
      <c r="G3718" s="759" t="s">
        <v>12476</v>
      </c>
      <c r="H3718" s="1021" t="s">
        <v>7840</v>
      </c>
      <c r="I3718" s="1021" t="s">
        <v>12027</v>
      </c>
      <c r="J3718" s="1150" t="s">
        <v>12131</v>
      </c>
      <c r="K3718" s="1152">
        <v>6</v>
      </c>
      <c r="L3718" s="1151">
        <v>12</v>
      </c>
      <c r="M3718" s="1164">
        <v>132000</v>
      </c>
      <c r="N3718" s="1151">
        <v>7</v>
      </c>
      <c r="O3718" s="1152">
        <v>6</v>
      </c>
      <c r="P3718" s="1180">
        <v>66000</v>
      </c>
    </row>
    <row r="3719" spans="1:16" ht="22.5" x14ac:dyDescent="0.2">
      <c r="A3719" s="1179" t="s">
        <v>4019</v>
      </c>
      <c r="B3719" s="1149" t="s">
        <v>13078</v>
      </c>
      <c r="C3719" s="1149" t="s">
        <v>65</v>
      </c>
      <c r="D3719" s="1150" t="s">
        <v>12387</v>
      </c>
      <c r="E3719" s="1164">
        <v>7200</v>
      </c>
      <c r="F3719" s="1151">
        <v>41647796</v>
      </c>
      <c r="G3719" s="759" t="s">
        <v>12477</v>
      </c>
      <c r="H3719" s="1021" t="s">
        <v>4206</v>
      </c>
      <c r="I3719" s="1021" t="s">
        <v>12027</v>
      </c>
      <c r="J3719" s="1150" t="s">
        <v>12387</v>
      </c>
      <c r="K3719" s="1152">
        <v>0</v>
      </c>
      <c r="L3719" s="1151">
        <v>0</v>
      </c>
      <c r="M3719" s="1164">
        <v>0</v>
      </c>
      <c r="N3719" s="1151">
        <v>1</v>
      </c>
      <c r="O3719" s="1152">
        <v>6</v>
      </c>
      <c r="P3719" s="1180">
        <v>11760</v>
      </c>
    </row>
    <row r="3720" spans="1:16" ht="22.5" x14ac:dyDescent="0.2">
      <c r="A3720" s="1179" t="s">
        <v>4019</v>
      </c>
      <c r="B3720" s="1149" t="s">
        <v>13078</v>
      </c>
      <c r="C3720" s="1149" t="s">
        <v>65</v>
      </c>
      <c r="D3720" s="1150" t="s">
        <v>12311</v>
      </c>
      <c r="E3720" s="1164">
        <v>11000</v>
      </c>
      <c r="F3720" s="1151">
        <v>46600436</v>
      </c>
      <c r="G3720" s="759" t="s">
        <v>12478</v>
      </c>
      <c r="H3720" s="1021" t="s">
        <v>12064</v>
      </c>
      <c r="I3720" s="1021" t="s">
        <v>12027</v>
      </c>
      <c r="J3720" s="1150" t="s">
        <v>12311</v>
      </c>
      <c r="K3720" s="1152">
        <v>1</v>
      </c>
      <c r="L3720" s="1151">
        <v>2</v>
      </c>
      <c r="M3720" s="1164">
        <v>11366.67</v>
      </c>
      <c r="N3720" s="1151">
        <v>2</v>
      </c>
      <c r="O3720" s="1152">
        <v>6</v>
      </c>
      <c r="P3720" s="1180">
        <v>66000</v>
      </c>
    </row>
    <row r="3721" spans="1:16" ht="22.5" x14ac:dyDescent="0.2">
      <c r="A3721" s="1179" t="s">
        <v>4019</v>
      </c>
      <c r="B3721" s="1149" t="s">
        <v>13078</v>
      </c>
      <c r="C3721" s="1149" t="s">
        <v>65</v>
      </c>
      <c r="D3721" s="1150" t="s">
        <v>12066</v>
      </c>
      <c r="E3721" s="1164">
        <v>2800</v>
      </c>
      <c r="F3721" s="1151">
        <v>42640112</v>
      </c>
      <c r="G3721" s="759" t="s">
        <v>12479</v>
      </c>
      <c r="H3721" s="1021" t="s">
        <v>4349</v>
      </c>
      <c r="I3721" s="1021" t="s">
        <v>12027</v>
      </c>
      <c r="J3721" s="1150" t="s">
        <v>12066</v>
      </c>
      <c r="K3721" s="1152">
        <v>2</v>
      </c>
      <c r="L3721" s="1151">
        <v>12</v>
      </c>
      <c r="M3721" s="1164">
        <v>33600</v>
      </c>
      <c r="N3721" s="1151">
        <v>3</v>
      </c>
      <c r="O3721" s="1152">
        <v>6</v>
      </c>
      <c r="P3721" s="1180">
        <v>16800</v>
      </c>
    </row>
    <row r="3722" spans="1:16" ht="22.5" x14ac:dyDescent="0.2">
      <c r="A3722" s="1179" t="s">
        <v>4019</v>
      </c>
      <c r="B3722" s="1149" t="s">
        <v>13078</v>
      </c>
      <c r="C3722" s="1149" t="s">
        <v>65</v>
      </c>
      <c r="D3722" s="1150" t="s">
        <v>12480</v>
      </c>
      <c r="E3722" s="1164">
        <v>11000</v>
      </c>
      <c r="F3722" s="1151">
        <v>44639247</v>
      </c>
      <c r="G3722" s="759" t="s">
        <v>12481</v>
      </c>
      <c r="H3722" s="1021" t="s">
        <v>4211</v>
      </c>
      <c r="I3722" s="1021" t="s">
        <v>12027</v>
      </c>
      <c r="J3722" s="1150" t="s">
        <v>12480</v>
      </c>
      <c r="K3722" s="1152">
        <v>1</v>
      </c>
      <c r="L3722" s="1151">
        <v>10</v>
      </c>
      <c r="M3722" s="1164">
        <v>109633.33</v>
      </c>
      <c r="N3722" s="1151">
        <v>1</v>
      </c>
      <c r="O3722" s="1152">
        <v>6</v>
      </c>
      <c r="P3722" s="1180">
        <v>66000</v>
      </c>
    </row>
    <row r="3723" spans="1:16" ht="22.5" x14ac:dyDescent="0.2">
      <c r="A3723" s="1179" t="s">
        <v>4019</v>
      </c>
      <c r="B3723" s="1149" t="s">
        <v>13078</v>
      </c>
      <c r="C3723" s="1149" t="s">
        <v>65</v>
      </c>
      <c r="D3723" s="1150" t="s">
        <v>12482</v>
      </c>
      <c r="E3723" s="1164">
        <v>9300</v>
      </c>
      <c r="F3723" s="1151">
        <v>41921448</v>
      </c>
      <c r="G3723" s="759" t="s">
        <v>12483</v>
      </c>
      <c r="H3723" s="1021" t="s">
        <v>7241</v>
      </c>
      <c r="I3723" s="1021" t="s">
        <v>4274</v>
      </c>
      <c r="J3723" s="1150" t="s">
        <v>12482</v>
      </c>
      <c r="K3723" s="1152">
        <v>1</v>
      </c>
      <c r="L3723" s="1151">
        <v>12</v>
      </c>
      <c r="M3723" s="1164">
        <v>111600</v>
      </c>
      <c r="N3723" s="1151">
        <v>2</v>
      </c>
      <c r="O3723" s="1152">
        <v>6</v>
      </c>
      <c r="P3723" s="1180">
        <v>55800</v>
      </c>
    </row>
    <row r="3724" spans="1:16" ht="22.5" x14ac:dyDescent="0.2">
      <c r="A3724" s="1179" t="s">
        <v>4019</v>
      </c>
      <c r="B3724" s="1149" t="s">
        <v>13078</v>
      </c>
      <c r="C3724" s="1149" t="s">
        <v>65</v>
      </c>
      <c r="D3724" s="1150" t="s">
        <v>12484</v>
      </c>
      <c r="E3724" s="1164">
        <v>6000</v>
      </c>
      <c r="F3724" s="1151">
        <v>40389000</v>
      </c>
      <c r="G3724" s="759" t="s">
        <v>12485</v>
      </c>
      <c r="H3724" s="1021" t="s">
        <v>4243</v>
      </c>
      <c r="I3724" s="1021" t="s">
        <v>12027</v>
      </c>
      <c r="J3724" s="1150" t="s">
        <v>12484</v>
      </c>
      <c r="K3724" s="1152">
        <v>1</v>
      </c>
      <c r="L3724" s="1151">
        <v>10</v>
      </c>
      <c r="M3724" s="1164">
        <v>59800</v>
      </c>
      <c r="N3724" s="1151">
        <v>1</v>
      </c>
      <c r="O3724" s="1152">
        <v>6</v>
      </c>
      <c r="P3724" s="1180">
        <v>36000</v>
      </c>
    </row>
    <row r="3725" spans="1:16" ht="22.5" x14ac:dyDescent="0.2">
      <c r="A3725" s="1179" t="s">
        <v>4019</v>
      </c>
      <c r="B3725" s="1149" t="s">
        <v>13078</v>
      </c>
      <c r="C3725" s="1149" t="s">
        <v>65</v>
      </c>
      <c r="D3725" s="1150" t="s">
        <v>12115</v>
      </c>
      <c r="E3725" s="1164">
        <v>11000</v>
      </c>
      <c r="F3725" s="1151">
        <v>40553719</v>
      </c>
      <c r="G3725" s="759" t="s">
        <v>12486</v>
      </c>
      <c r="H3725" s="1021" t="s">
        <v>12332</v>
      </c>
      <c r="I3725" s="1021" t="s">
        <v>12027</v>
      </c>
      <c r="J3725" s="1150" t="s">
        <v>12115</v>
      </c>
      <c r="K3725" s="1152">
        <v>2</v>
      </c>
      <c r="L3725" s="1151">
        <v>12</v>
      </c>
      <c r="M3725" s="1164">
        <v>132000</v>
      </c>
      <c r="N3725" s="1151">
        <v>3</v>
      </c>
      <c r="O3725" s="1152">
        <v>6</v>
      </c>
      <c r="P3725" s="1180">
        <v>66000</v>
      </c>
    </row>
    <row r="3726" spans="1:16" ht="22.5" x14ac:dyDescent="0.2">
      <c r="A3726" s="1179" t="s">
        <v>4019</v>
      </c>
      <c r="B3726" s="1149" t="s">
        <v>13078</v>
      </c>
      <c r="C3726" s="1149" t="s">
        <v>65</v>
      </c>
      <c r="D3726" s="1150" t="s">
        <v>12487</v>
      </c>
      <c r="E3726" s="1164">
        <v>4200</v>
      </c>
      <c r="F3726" s="1151">
        <v>72561482</v>
      </c>
      <c r="G3726" s="759" t="s">
        <v>12488</v>
      </c>
      <c r="H3726" s="1021" t="s">
        <v>4235</v>
      </c>
      <c r="I3726" s="1021" t="s">
        <v>12027</v>
      </c>
      <c r="J3726" s="1150" t="s">
        <v>12487</v>
      </c>
      <c r="K3726" s="1152">
        <v>1</v>
      </c>
      <c r="L3726" s="1151">
        <v>12</v>
      </c>
      <c r="M3726" s="1164">
        <v>50736</v>
      </c>
      <c r="N3726" s="1151">
        <v>2</v>
      </c>
      <c r="O3726" s="1152">
        <v>6</v>
      </c>
      <c r="P3726" s="1180">
        <v>25200</v>
      </c>
    </row>
    <row r="3727" spans="1:16" ht="22.5" x14ac:dyDescent="0.2">
      <c r="A3727" s="1179" t="s">
        <v>4019</v>
      </c>
      <c r="B3727" s="1149" t="s">
        <v>13078</v>
      </c>
      <c r="C3727" s="1149" t="s">
        <v>65</v>
      </c>
      <c r="D3727" s="1150" t="s">
        <v>12131</v>
      </c>
      <c r="E3727" s="1164">
        <v>11000</v>
      </c>
      <c r="F3727" s="1151">
        <v>6025967</v>
      </c>
      <c r="G3727" s="759" t="s">
        <v>12489</v>
      </c>
      <c r="H3727" s="1021" t="s">
        <v>12188</v>
      </c>
      <c r="I3727" s="1021" t="s">
        <v>12027</v>
      </c>
      <c r="J3727" s="1150" t="s">
        <v>12131</v>
      </c>
      <c r="K3727" s="1152">
        <v>5</v>
      </c>
      <c r="L3727" s="1151">
        <v>12</v>
      </c>
      <c r="M3727" s="1164">
        <v>132000</v>
      </c>
      <c r="N3727" s="1151">
        <v>6</v>
      </c>
      <c r="O3727" s="1152">
        <v>6</v>
      </c>
      <c r="P3727" s="1180">
        <v>66000</v>
      </c>
    </row>
    <row r="3728" spans="1:16" ht="22.5" x14ac:dyDescent="0.2">
      <c r="A3728" s="1179" t="s">
        <v>4019</v>
      </c>
      <c r="B3728" s="1149" t="s">
        <v>13078</v>
      </c>
      <c r="C3728" s="1149" t="s">
        <v>65</v>
      </c>
      <c r="D3728" s="1150" t="s">
        <v>12311</v>
      </c>
      <c r="E3728" s="1164">
        <v>11000</v>
      </c>
      <c r="F3728" s="1151">
        <v>23979405</v>
      </c>
      <c r="G3728" s="759" t="s">
        <v>12490</v>
      </c>
      <c r="H3728" s="1021" t="s">
        <v>12030</v>
      </c>
      <c r="I3728" s="1021" t="s">
        <v>12027</v>
      </c>
      <c r="J3728" s="1150" t="s">
        <v>12311</v>
      </c>
      <c r="K3728" s="1152">
        <v>4</v>
      </c>
      <c r="L3728" s="1151">
        <v>12</v>
      </c>
      <c r="M3728" s="1164">
        <v>132000</v>
      </c>
      <c r="N3728" s="1151">
        <v>5</v>
      </c>
      <c r="O3728" s="1152">
        <v>6</v>
      </c>
      <c r="P3728" s="1180">
        <v>66000</v>
      </c>
    </row>
    <row r="3729" spans="1:16" ht="22.5" x14ac:dyDescent="0.2">
      <c r="A3729" s="1179" t="s">
        <v>4019</v>
      </c>
      <c r="B3729" s="1149" t="s">
        <v>13078</v>
      </c>
      <c r="C3729" s="1149" t="s">
        <v>65</v>
      </c>
      <c r="D3729" s="1150" t="s">
        <v>12491</v>
      </c>
      <c r="E3729" s="1164">
        <v>2800</v>
      </c>
      <c r="F3729" s="1151">
        <v>42201906</v>
      </c>
      <c r="G3729" s="759" t="s">
        <v>12492</v>
      </c>
      <c r="H3729" s="1021"/>
      <c r="I3729" s="1021" t="s">
        <v>12042</v>
      </c>
      <c r="J3729" s="1150" t="s">
        <v>12491</v>
      </c>
      <c r="K3729" s="1152">
        <v>3</v>
      </c>
      <c r="L3729" s="1151">
        <v>12</v>
      </c>
      <c r="M3729" s="1164">
        <v>33600</v>
      </c>
      <c r="N3729" s="1151">
        <v>4</v>
      </c>
      <c r="O3729" s="1152">
        <v>6</v>
      </c>
      <c r="P3729" s="1180">
        <v>16800</v>
      </c>
    </row>
    <row r="3730" spans="1:16" ht="22.5" x14ac:dyDescent="0.2">
      <c r="A3730" s="1179" t="s">
        <v>4019</v>
      </c>
      <c r="B3730" s="1149" t="s">
        <v>13078</v>
      </c>
      <c r="C3730" s="1149" t="s">
        <v>65</v>
      </c>
      <c r="D3730" s="1150" t="s">
        <v>12493</v>
      </c>
      <c r="E3730" s="1164">
        <v>9300</v>
      </c>
      <c r="F3730" s="1151">
        <v>7625709</v>
      </c>
      <c r="G3730" s="759" t="s">
        <v>12494</v>
      </c>
      <c r="H3730" s="1021" t="s">
        <v>12114</v>
      </c>
      <c r="I3730" s="1021" t="s">
        <v>12027</v>
      </c>
      <c r="J3730" s="1150" t="s">
        <v>12493</v>
      </c>
      <c r="K3730" s="1152">
        <v>4</v>
      </c>
      <c r="L3730" s="1151">
        <v>12</v>
      </c>
      <c r="M3730" s="1164">
        <v>111600</v>
      </c>
      <c r="N3730" s="1151">
        <v>5</v>
      </c>
      <c r="O3730" s="1152">
        <v>6</v>
      </c>
      <c r="P3730" s="1180">
        <v>55800</v>
      </c>
    </row>
    <row r="3731" spans="1:16" ht="22.5" x14ac:dyDescent="0.2">
      <c r="A3731" s="1179" t="s">
        <v>4019</v>
      </c>
      <c r="B3731" s="1149" t="s">
        <v>13078</v>
      </c>
      <c r="C3731" s="1149" t="s">
        <v>65</v>
      </c>
      <c r="D3731" s="1150" t="s">
        <v>12495</v>
      </c>
      <c r="E3731" s="1164">
        <v>11000</v>
      </c>
      <c r="F3731" s="1151">
        <v>10459225</v>
      </c>
      <c r="G3731" s="759" t="s">
        <v>12496</v>
      </c>
      <c r="H3731" s="1021" t="s">
        <v>4235</v>
      </c>
      <c r="I3731" s="1021" t="s">
        <v>12027</v>
      </c>
      <c r="J3731" s="1150" t="s">
        <v>12495</v>
      </c>
      <c r="K3731" s="1152">
        <v>9</v>
      </c>
      <c r="L3731" s="1151">
        <v>1</v>
      </c>
      <c r="M3731" s="1164">
        <v>11000</v>
      </c>
      <c r="N3731" s="1151">
        <v>0</v>
      </c>
      <c r="O3731" s="1152">
        <v>0</v>
      </c>
      <c r="P3731" s="1180">
        <v>0</v>
      </c>
    </row>
    <row r="3732" spans="1:16" ht="22.5" x14ac:dyDescent="0.2">
      <c r="A3732" s="1179" t="s">
        <v>4019</v>
      </c>
      <c r="B3732" s="1149" t="s">
        <v>13078</v>
      </c>
      <c r="C3732" s="1149" t="s">
        <v>65</v>
      </c>
      <c r="D3732" s="1150" t="s">
        <v>12497</v>
      </c>
      <c r="E3732" s="1164">
        <v>11000</v>
      </c>
      <c r="F3732" s="1151">
        <v>9998547</v>
      </c>
      <c r="G3732" s="759" t="s">
        <v>12498</v>
      </c>
      <c r="H3732" s="1021" t="s">
        <v>12208</v>
      </c>
      <c r="I3732" s="1021" t="s">
        <v>12027</v>
      </c>
      <c r="J3732" s="1150" t="s">
        <v>12497</v>
      </c>
      <c r="K3732" s="1152">
        <v>10</v>
      </c>
      <c r="L3732" s="1151">
        <v>6</v>
      </c>
      <c r="M3732" s="1164">
        <v>65994.649999999994</v>
      </c>
      <c r="N3732" s="1151">
        <v>0</v>
      </c>
      <c r="O3732" s="1152">
        <v>0</v>
      </c>
      <c r="P3732" s="1180">
        <v>0</v>
      </c>
    </row>
    <row r="3733" spans="1:16" ht="22.5" x14ac:dyDescent="0.2">
      <c r="A3733" s="1179" t="s">
        <v>4019</v>
      </c>
      <c r="B3733" s="1149" t="s">
        <v>13078</v>
      </c>
      <c r="C3733" s="1149" t="s">
        <v>65</v>
      </c>
      <c r="D3733" s="1150" t="s">
        <v>12499</v>
      </c>
      <c r="E3733" s="1164">
        <v>3600</v>
      </c>
      <c r="F3733" s="1151">
        <v>41612381</v>
      </c>
      <c r="G3733" s="759" t="s">
        <v>12500</v>
      </c>
      <c r="H3733" s="1021" t="s">
        <v>12501</v>
      </c>
      <c r="I3733" s="1021" t="s">
        <v>6022</v>
      </c>
      <c r="J3733" s="1150" t="s">
        <v>12499</v>
      </c>
      <c r="K3733" s="1152">
        <v>1</v>
      </c>
      <c r="L3733" s="1151">
        <v>2</v>
      </c>
      <c r="M3733" s="1164">
        <v>3720</v>
      </c>
      <c r="N3733" s="1151">
        <v>2</v>
      </c>
      <c r="O3733" s="1152">
        <v>6</v>
      </c>
      <c r="P3733" s="1180">
        <v>21600</v>
      </c>
    </row>
    <row r="3734" spans="1:16" ht="22.5" x14ac:dyDescent="0.2">
      <c r="A3734" s="1179" t="s">
        <v>4019</v>
      </c>
      <c r="B3734" s="1149" t="s">
        <v>13078</v>
      </c>
      <c r="C3734" s="1149" t="s">
        <v>65</v>
      </c>
      <c r="D3734" s="1150" t="s">
        <v>11119</v>
      </c>
      <c r="E3734" s="1164">
        <v>2800</v>
      </c>
      <c r="F3734" s="1151">
        <v>41184134</v>
      </c>
      <c r="G3734" s="759" t="s">
        <v>12502</v>
      </c>
      <c r="H3734" s="1021" t="s">
        <v>10277</v>
      </c>
      <c r="I3734" s="1021" t="s">
        <v>12027</v>
      </c>
      <c r="J3734" s="1150" t="s">
        <v>11119</v>
      </c>
      <c r="K3734" s="1152">
        <v>11</v>
      </c>
      <c r="L3734" s="1151">
        <v>12</v>
      </c>
      <c r="M3734" s="1164">
        <v>33561.5</v>
      </c>
      <c r="N3734" s="1151">
        <v>12</v>
      </c>
      <c r="O3734" s="1152">
        <v>6</v>
      </c>
      <c r="P3734" s="1180">
        <v>16800</v>
      </c>
    </row>
    <row r="3735" spans="1:16" ht="22.5" x14ac:dyDescent="0.2">
      <c r="A3735" s="1179" t="s">
        <v>4019</v>
      </c>
      <c r="B3735" s="1149" t="s">
        <v>13078</v>
      </c>
      <c r="C3735" s="1149" t="s">
        <v>65</v>
      </c>
      <c r="D3735" s="1150" t="s">
        <v>12503</v>
      </c>
      <c r="E3735" s="1164">
        <v>11000</v>
      </c>
      <c r="F3735" s="1151">
        <v>45150000</v>
      </c>
      <c r="G3735" s="759" t="s">
        <v>12504</v>
      </c>
      <c r="H3735" s="1021" t="s">
        <v>4211</v>
      </c>
      <c r="I3735" s="1021" t="s">
        <v>12027</v>
      </c>
      <c r="J3735" s="1150" t="s">
        <v>12503</v>
      </c>
      <c r="K3735" s="1152">
        <v>1</v>
      </c>
      <c r="L3735" s="1151">
        <v>2</v>
      </c>
      <c r="M3735" s="1164">
        <v>13933.33</v>
      </c>
      <c r="N3735" s="1151">
        <v>1</v>
      </c>
      <c r="O3735" s="1152">
        <v>6</v>
      </c>
      <c r="P3735" s="1180">
        <v>66000</v>
      </c>
    </row>
    <row r="3736" spans="1:16" ht="22.5" x14ac:dyDescent="0.2">
      <c r="A3736" s="1179" t="s">
        <v>4019</v>
      </c>
      <c r="B3736" s="1149" t="s">
        <v>13078</v>
      </c>
      <c r="C3736" s="1149" t="s">
        <v>65</v>
      </c>
      <c r="D3736" s="1150" t="s">
        <v>12066</v>
      </c>
      <c r="E3736" s="1164">
        <v>2800</v>
      </c>
      <c r="F3736" s="1151">
        <v>45892770</v>
      </c>
      <c r="G3736" s="759" t="s">
        <v>12505</v>
      </c>
      <c r="H3736" s="1021" t="s">
        <v>10277</v>
      </c>
      <c r="I3736" s="1021" t="s">
        <v>12027</v>
      </c>
      <c r="J3736" s="1150" t="s">
        <v>12066</v>
      </c>
      <c r="K3736" s="1152">
        <v>3</v>
      </c>
      <c r="L3736" s="1151">
        <v>12</v>
      </c>
      <c r="M3736" s="1164">
        <v>33600</v>
      </c>
      <c r="N3736" s="1151">
        <v>4</v>
      </c>
      <c r="O3736" s="1152">
        <v>6</v>
      </c>
      <c r="P3736" s="1180">
        <v>16800</v>
      </c>
    </row>
    <row r="3737" spans="1:16" ht="22.5" x14ac:dyDescent="0.2">
      <c r="A3737" s="1179" t="s">
        <v>4019</v>
      </c>
      <c r="B3737" s="1149" t="s">
        <v>13078</v>
      </c>
      <c r="C3737" s="1149" t="s">
        <v>65</v>
      </c>
      <c r="D3737" s="1150" t="s">
        <v>12131</v>
      </c>
      <c r="E3737" s="1164">
        <v>11000</v>
      </c>
      <c r="F3737" s="1151">
        <v>18108023</v>
      </c>
      <c r="G3737" s="759" t="s">
        <v>12506</v>
      </c>
      <c r="H3737" s="1021" t="s">
        <v>12074</v>
      </c>
      <c r="I3737" s="1021" t="s">
        <v>4274</v>
      </c>
      <c r="J3737" s="1150" t="s">
        <v>12131</v>
      </c>
      <c r="K3737" s="1152">
        <v>6</v>
      </c>
      <c r="L3737" s="1151">
        <v>12</v>
      </c>
      <c r="M3737" s="1164">
        <v>132000</v>
      </c>
      <c r="N3737" s="1151">
        <v>7</v>
      </c>
      <c r="O3737" s="1152">
        <v>6</v>
      </c>
      <c r="P3737" s="1180">
        <v>66000</v>
      </c>
    </row>
    <row r="3738" spans="1:16" ht="22.5" x14ac:dyDescent="0.2">
      <c r="A3738" s="1179" t="s">
        <v>4019</v>
      </c>
      <c r="B3738" s="1149" t="s">
        <v>13078</v>
      </c>
      <c r="C3738" s="1149" t="s">
        <v>65</v>
      </c>
      <c r="D3738" s="1150" t="s">
        <v>12507</v>
      </c>
      <c r="E3738" s="1164">
        <v>11000</v>
      </c>
      <c r="F3738" s="1151">
        <v>40303643</v>
      </c>
      <c r="G3738" s="759" t="s">
        <v>12508</v>
      </c>
      <c r="H3738" s="1021" t="s">
        <v>4207</v>
      </c>
      <c r="I3738" s="1021" t="s">
        <v>12027</v>
      </c>
      <c r="J3738" s="1150" t="s">
        <v>12507</v>
      </c>
      <c r="K3738" s="1152">
        <v>1</v>
      </c>
      <c r="L3738" s="1151">
        <v>0</v>
      </c>
      <c r="M3738" s="1164">
        <v>131998.47</v>
      </c>
      <c r="N3738" s="1151">
        <v>0</v>
      </c>
      <c r="O3738" s="1152">
        <v>0</v>
      </c>
      <c r="P3738" s="1180">
        <v>0</v>
      </c>
    </row>
    <row r="3739" spans="1:16" ht="22.5" x14ac:dyDescent="0.2">
      <c r="A3739" s="1179" t="s">
        <v>4019</v>
      </c>
      <c r="B3739" s="1149" t="s">
        <v>13078</v>
      </c>
      <c r="C3739" s="1149" t="s">
        <v>65</v>
      </c>
      <c r="D3739" s="1150" t="s">
        <v>12204</v>
      </c>
      <c r="E3739" s="1164">
        <v>2800</v>
      </c>
      <c r="F3739" s="1151">
        <v>73515657</v>
      </c>
      <c r="G3739" s="759" t="s">
        <v>12509</v>
      </c>
      <c r="H3739" s="1021" t="s">
        <v>10277</v>
      </c>
      <c r="I3739" s="1021" t="s">
        <v>12027</v>
      </c>
      <c r="J3739" s="1150" t="s">
        <v>12204</v>
      </c>
      <c r="K3739" s="1152">
        <v>2</v>
      </c>
      <c r="L3739" s="1151">
        <v>12</v>
      </c>
      <c r="M3739" s="1164">
        <v>33599.81</v>
      </c>
      <c r="N3739" s="1151">
        <v>3</v>
      </c>
      <c r="O3739" s="1152">
        <v>6</v>
      </c>
      <c r="P3739" s="1180">
        <v>16800</v>
      </c>
    </row>
    <row r="3740" spans="1:16" ht="22.5" x14ac:dyDescent="0.2">
      <c r="A3740" s="1179" t="s">
        <v>4019</v>
      </c>
      <c r="B3740" s="1149" t="s">
        <v>13078</v>
      </c>
      <c r="C3740" s="1149" t="s">
        <v>65</v>
      </c>
      <c r="D3740" s="1150" t="s">
        <v>12164</v>
      </c>
      <c r="E3740" s="1164">
        <v>11000</v>
      </c>
      <c r="F3740" s="1151">
        <v>16627347</v>
      </c>
      <c r="G3740" s="759" t="s">
        <v>12510</v>
      </c>
      <c r="H3740" s="1021" t="s">
        <v>12313</v>
      </c>
      <c r="I3740" s="1021" t="s">
        <v>12027</v>
      </c>
      <c r="J3740" s="1150" t="s">
        <v>12164</v>
      </c>
      <c r="K3740" s="1152">
        <v>2</v>
      </c>
      <c r="L3740" s="1151">
        <v>12</v>
      </c>
      <c r="M3740" s="1164">
        <v>132000</v>
      </c>
      <c r="N3740" s="1151">
        <v>3</v>
      </c>
      <c r="O3740" s="1152">
        <v>6</v>
      </c>
      <c r="P3740" s="1180">
        <v>66000</v>
      </c>
    </row>
    <row r="3741" spans="1:16" ht="22.5" x14ac:dyDescent="0.2">
      <c r="A3741" s="1179" t="s">
        <v>4019</v>
      </c>
      <c r="B3741" s="1149" t="s">
        <v>13078</v>
      </c>
      <c r="C3741" s="1149" t="s">
        <v>65</v>
      </c>
      <c r="D3741" s="1150" t="s">
        <v>4302</v>
      </c>
      <c r="E3741" s="1164">
        <v>9300</v>
      </c>
      <c r="F3741" s="1151">
        <v>8166559</v>
      </c>
      <c r="G3741" s="759" t="s">
        <v>12511</v>
      </c>
      <c r="H3741" s="1021" t="s">
        <v>4211</v>
      </c>
      <c r="I3741" s="1021" t="s">
        <v>12027</v>
      </c>
      <c r="J3741" s="1150" t="s">
        <v>4302</v>
      </c>
      <c r="K3741" s="1152">
        <v>0</v>
      </c>
      <c r="L3741" s="1151">
        <v>0</v>
      </c>
      <c r="M3741" s="1164">
        <v>0</v>
      </c>
      <c r="N3741" s="1151">
        <v>1</v>
      </c>
      <c r="O3741" s="1152">
        <v>6</v>
      </c>
      <c r="P3741" s="1180">
        <v>34410</v>
      </c>
    </row>
    <row r="3742" spans="1:16" ht="22.5" x14ac:dyDescent="0.2">
      <c r="A3742" s="1179" t="s">
        <v>4019</v>
      </c>
      <c r="B3742" s="1149" t="s">
        <v>13078</v>
      </c>
      <c r="C3742" s="1149" t="s">
        <v>65</v>
      </c>
      <c r="D3742" s="1150" t="s">
        <v>12512</v>
      </c>
      <c r="E3742" s="1164">
        <v>6000</v>
      </c>
      <c r="F3742" s="1151">
        <v>73790872</v>
      </c>
      <c r="G3742" s="759" t="s">
        <v>12513</v>
      </c>
      <c r="H3742" s="1021" t="s">
        <v>4206</v>
      </c>
      <c r="I3742" s="1021" t="s">
        <v>12027</v>
      </c>
      <c r="J3742" s="1150" t="s">
        <v>12512</v>
      </c>
      <c r="K3742" s="1152">
        <v>1</v>
      </c>
      <c r="L3742" s="1151">
        <v>2</v>
      </c>
      <c r="M3742" s="1164">
        <v>6200</v>
      </c>
      <c r="N3742" s="1151">
        <v>2</v>
      </c>
      <c r="O3742" s="1152">
        <v>6</v>
      </c>
      <c r="P3742" s="1180">
        <v>36000</v>
      </c>
    </row>
    <row r="3743" spans="1:16" ht="22.5" x14ac:dyDescent="0.2">
      <c r="A3743" s="1179" t="s">
        <v>4019</v>
      </c>
      <c r="B3743" s="1149" t="s">
        <v>13078</v>
      </c>
      <c r="C3743" s="1149" t="s">
        <v>65</v>
      </c>
      <c r="D3743" s="1150" t="s">
        <v>12447</v>
      </c>
      <c r="E3743" s="1164">
        <v>9300</v>
      </c>
      <c r="F3743" s="1151">
        <v>18183627</v>
      </c>
      <c r="G3743" s="759" t="s">
        <v>12514</v>
      </c>
      <c r="H3743" s="1021" t="s">
        <v>4932</v>
      </c>
      <c r="I3743" s="1021" t="s">
        <v>12027</v>
      </c>
      <c r="J3743" s="1150" t="s">
        <v>12447</v>
      </c>
      <c r="K3743" s="1152">
        <v>0</v>
      </c>
      <c r="L3743" s="1151">
        <v>0</v>
      </c>
      <c r="M3743" s="1164">
        <v>0</v>
      </c>
      <c r="N3743" s="1151">
        <v>1</v>
      </c>
      <c r="O3743" s="1152">
        <v>6</v>
      </c>
      <c r="P3743" s="1180">
        <v>13640</v>
      </c>
    </row>
    <row r="3744" spans="1:16" ht="22.5" x14ac:dyDescent="0.2">
      <c r="A3744" s="1179" t="s">
        <v>4019</v>
      </c>
      <c r="B3744" s="1149" t="s">
        <v>13078</v>
      </c>
      <c r="C3744" s="1149" t="s">
        <v>65</v>
      </c>
      <c r="D3744" s="1150" t="s">
        <v>12515</v>
      </c>
      <c r="E3744" s="1164">
        <v>6000</v>
      </c>
      <c r="F3744" s="1151">
        <v>70427877</v>
      </c>
      <c r="G3744" s="759" t="s">
        <v>12516</v>
      </c>
      <c r="H3744" s="1021" t="s">
        <v>4235</v>
      </c>
      <c r="I3744" s="1021" t="s">
        <v>4274</v>
      </c>
      <c r="J3744" s="1150" t="s">
        <v>12515</v>
      </c>
      <c r="K3744" s="1152">
        <v>6</v>
      </c>
      <c r="L3744" s="1151">
        <v>12</v>
      </c>
      <c r="M3744" s="1164">
        <v>70507.92</v>
      </c>
      <c r="N3744" s="1151">
        <v>7</v>
      </c>
      <c r="O3744" s="1152">
        <v>6</v>
      </c>
      <c r="P3744" s="1180">
        <v>36000</v>
      </c>
    </row>
    <row r="3745" spans="1:16" ht="22.5" x14ac:dyDescent="0.2">
      <c r="A3745" s="1179" t="s">
        <v>4019</v>
      </c>
      <c r="B3745" s="1149" t="s">
        <v>13078</v>
      </c>
      <c r="C3745" s="1149" t="s">
        <v>65</v>
      </c>
      <c r="D3745" s="1150" t="s">
        <v>12517</v>
      </c>
      <c r="E3745" s="1164">
        <v>7200</v>
      </c>
      <c r="F3745" s="1151">
        <v>44366345</v>
      </c>
      <c r="G3745" s="759" t="s">
        <v>12518</v>
      </c>
      <c r="H3745" s="1021" t="s">
        <v>4243</v>
      </c>
      <c r="I3745" s="1021" t="s">
        <v>4274</v>
      </c>
      <c r="J3745" s="1150" t="s">
        <v>12517</v>
      </c>
      <c r="K3745" s="1152">
        <v>1</v>
      </c>
      <c r="L3745" s="1151">
        <v>12</v>
      </c>
      <c r="M3745" s="1164">
        <v>86400</v>
      </c>
      <c r="N3745" s="1151">
        <v>2</v>
      </c>
      <c r="O3745" s="1152">
        <v>6</v>
      </c>
      <c r="P3745" s="1180">
        <v>43200</v>
      </c>
    </row>
    <row r="3746" spans="1:16" ht="22.5" x14ac:dyDescent="0.2">
      <c r="A3746" s="1179" t="s">
        <v>4019</v>
      </c>
      <c r="B3746" s="1149" t="s">
        <v>13078</v>
      </c>
      <c r="C3746" s="1149" t="s">
        <v>65</v>
      </c>
      <c r="D3746" s="1150" t="s">
        <v>12362</v>
      </c>
      <c r="E3746" s="1164">
        <v>9300</v>
      </c>
      <c r="F3746" s="1151">
        <v>80397607</v>
      </c>
      <c r="G3746" s="759" t="s">
        <v>12519</v>
      </c>
      <c r="H3746" s="1021" t="s">
        <v>4315</v>
      </c>
      <c r="I3746" s="1021" t="s">
        <v>12027</v>
      </c>
      <c r="J3746" s="1150" t="s">
        <v>12362</v>
      </c>
      <c r="K3746" s="1152">
        <v>1</v>
      </c>
      <c r="L3746" s="1151">
        <v>12</v>
      </c>
      <c r="M3746" s="1164">
        <v>111600</v>
      </c>
      <c r="N3746" s="1151">
        <v>2</v>
      </c>
      <c r="O3746" s="1152">
        <v>6</v>
      </c>
      <c r="P3746" s="1180">
        <v>55800</v>
      </c>
    </row>
    <row r="3747" spans="1:16" ht="22.5" x14ac:dyDescent="0.2">
      <c r="A3747" s="1179" t="s">
        <v>4019</v>
      </c>
      <c r="B3747" s="1149" t="s">
        <v>13078</v>
      </c>
      <c r="C3747" s="1149" t="s">
        <v>65</v>
      </c>
      <c r="D3747" s="1150" t="s">
        <v>12520</v>
      </c>
      <c r="E3747" s="1164">
        <v>3600</v>
      </c>
      <c r="F3747" s="1151">
        <v>7580884</v>
      </c>
      <c r="G3747" s="759" t="s">
        <v>12521</v>
      </c>
      <c r="H3747" s="1021" t="s">
        <v>4216</v>
      </c>
      <c r="I3747" s="1021" t="s">
        <v>12027</v>
      </c>
      <c r="J3747" s="1150" t="s">
        <v>12520</v>
      </c>
      <c r="K3747" s="1152">
        <v>10</v>
      </c>
      <c r="L3747" s="1151">
        <v>12</v>
      </c>
      <c r="M3747" s="1164">
        <v>43200</v>
      </c>
      <c r="N3747" s="1151">
        <v>11</v>
      </c>
      <c r="O3747" s="1152">
        <v>6</v>
      </c>
      <c r="P3747" s="1180">
        <v>21600</v>
      </c>
    </row>
    <row r="3748" spans="1:16" ht="22.5" x14ac:dyDescent="0.2">
      <c r="A3748" s="1179" t="s">
        <v>4019</v>
      </c>
      <c r="B3748" s="1149" t="s">
        <v>13078</v>
      </c>
      <c r="C3748" s="1149" t="s">
        <v>65</v>
      </c>
      <c r="D3748" s="1150" t="s">
        <v>12522</v>
      </c>
      <c r="E3748" s="1164">
        <v>7200</v>
      </c>
      <c r="F3748" s="1151">
        <v>47303185</v>
      </c>
      <c r="G3748" s="759" t="s">
        <v>12523</v>
      </c>
      <c r="H3748" s="1021" t="s">
        <v>4243</v>
      </c>
      <c r="I3748" s="1021" t="s">
        <v>12027</v>
      </c>
      <c r="J3748" s="1150" t="s">
        <v>12522</v>
      </c>
      <c r="K3748" s="1152">
        <v>1</v>
      </c>
      <c r="L3748" s="1151">
        <v>10</v>
      </c>
      <c r="M3748" s="1164">
        <v>71760</v>
      </c>
      <c r="N3748" s="1151">
        <v>1</v>
      </c>
      <c r="O3748" s="1152">
        <v>6</v>
      </c>
      <c r="P3748" s="1180">
        <v>43200</v>
      </c>
    </row>
    <row r="3749" spans="1:16" ht="22.5" x14ac:dyDescent="0.2">
      <c r="A3749" s="1179" t="s">
        <v>4019</v>
      </c>
      <c r="B3749" s="1149" t="s">
        <v>13078</v>
      </c>
      <c r="C3749" s="1149" t="s">
        <v>65</v>
      </c>
      <c r="D3749" s="1150" t="s">
        <v>12033</v>
      </c>
      <c r="E3749" s="1164">
        <v>11000</v>
      </c>
      <c r="F3749" s="1151">
        <v>21143307</v>
      </c>
      <c r="G3749" s="759" t="s">
        <v>12524</v>
      </c>
      <c r="H3749" s="1021" t="s">
        <v>12030</v>
      </c>
      <c r="I3749" s="1021" t="s">
        <v>12027</v>
      </c>
      <c r="J3749" s="1150" t="s">
        <v>12033</v>
      </c>
      <c r="K3749" s="1152">
        <v>7</v>
      </c>
      <c r="L3749" s="1151">
        <v>3</v>
      </c>
      <c r="M3749" s="1164">
        <v>22000</v>
      </c>
      <c r="N3749" s="1151">
        <v>0</v>
      </c>
      <c r="O3749" s="1152">
        <v>0</v>
      </c>
      <c r="P3749" s="1180">
        <v>0</v>
      </c>
    </row>
    <row r="3750" spans="1:16" ht="22.5" x14ac:dyDescent="0.2">
      <c r="A3750" s="1179" t="s">
        <v>4019</v>
      </c>
      <c r="B3750" s="1149" t="s">
        <v>13078</v>
      </c>
      <c r="C3750" s="1149" t="s">
        <v>65</v>
      </c>
      <c r="D3750" s="1150" t="s">
        <v>12525</v>
      </c>
      <c r="E3750" s="1164">
        <v>12500</v>
      </c>
      <c r="F3750" s="1151">
        <v>21143307</v>
      </c>
      <c r="G3750" s="759" t="s">
        <v>12524</v>
      </c>
      <c r="H3750" s="1021" t="s">
        <v>12030</v>
      </c>
      <c r="I3750" s="1021" t="s">
        <v>12027</v>
      </c>
      <c r="J3750" s="1150" t="s">
        <v>12525</v>
      </c>
      <c r="K3750" s="1152">
        <v>1</v>
      </c>
      <c r="L3750" s="1151">
        <v>10</v>
      </c>
      <c r="M3750" s="1164">
        <v>124950</v>
      </c>
      <c r="N3750" s="1151">
        <v>1</v>
      </c>
      <c r="O3750" s="1152">
        <v>6</v>
      </c>
      <c r="P3750" s="1180">
        <v>75000</v>
      </c>
    </row>
    <row r="3751" spans="1:16" ht="22.5" x14ac:dyDescent="0.2">
      <c r="A3751" s="1179" t="s">
        <v>4019</v>
      </c>
      <c r="B3751" s="1149" t="s">
        <v>13078</v>
      </c>
      <c r="C3751" s="1149" t="s">
        <v>65</v>
      </c>
      <c r="D3751" s="1150" t="s">
        <v>12204</v>
      </c>
      <c r="E3751" s="1164">
        <v>2800</v>
      </c>
      <c r="F3751" s="1151">
        <v>70651363</v>
      </c>
      <c r="G3751" s="759" t="s">
        <v>12526</v>
      </c>
      <c r="H3751" s="1021" t="s">
        <v>4966</v>
      </c>
      <c r="I3751" s="1021" t="s">
        <v>12027</v>
      </c>
      <c r="J3751" s="1150" t="s">
        <v>12204</v>
      </c>
      <c r="K3751" s="1152">
        <v>3</v>
      </c>
      <c r="L3751" s="1151">
        <v>12</v>
      </c>
      <c r="M3751" s="1164">
        <v>33600</v>
      </c>
      <c r="N3751" s="1151">
        <v>4</v>
      </c>
      <c r="O3751" s="1152">
        <v>6</v>
      </c>
      <c r="P3751" s="1180">
        <v>16800</v>
      </c>
    </row>
    <row r="3752" spans="1:16" ht="22.5" x14ac:dyDescent="0.2">
      <c r="A3752" s="1179" t="s">
        <v>4019</v>
      </c>
      <c r="B3752" s="1149" t="s">
        <v>13078</v>
      </c>
      <c r="C3752" s="1149" t="s">
        <v>65</v>
      </c>
      <c r="D3752" s="1150" t="s">
        <v>12080</v>
      </c>
      <c r="E3752" s="1164">
        <v>7200</v>
      </c>
      <c r="F3752" s="1151">
        <v>32962984</v>
      </c>
      <c r="G3752" s="759" t="s">
        <v>12527</v>
      </c>
      <c r="H3752" s="1021" t="s">
        <v>12528</v>
      </c>
      <c r="I3752" s="1021" t="s">
        <v>4274</v>
      </c>
      <c r="J3752" s="1150" t="s">
        <v>12080</v>
      </c>
      <c r="K3752" s="1152">
        <v>5</v>
      </c>
      <c r="L3752" s="1151">
        <v>12</v>
      </c>
      <c r="M3752" s="1164">
        <v>86400</v>
      </c>
      <c r="N3752" s="1151">
        <v>6</v>
      </c>
      <c r="O3752" s="1152">
        <v>6</v>
      </c>
      <c r="P3752" s="1180">
        <v>43200</v>
      </c>
    </row>
    <row r="3753" spans="1:16" ht="22.5" x14ac:dyDescent="0.2">
      <c r="A3753" s="1179" t="s">
        <v>4019</v>
      </c>
      <c r="B3753" s="1149" t="s">
        <v>13078</v>
      </c>
      <c r="C3753" s="1149" t="s">
        <v>65</v>
      </c>
      <c r="D3753" s="1150" t="s">
        <v>12529</v>
      </c>
      <c r="E3753" s="1164">
        <v>7200</v>
      </c>
      <c r="F3753" s="1151">
        <v>45858414</v>
      </c>
      <c r="G3753" s="759" t="s">
        <v>12530</v>
      </c>
      <c r="H3753" s="1021" t="s">
        <v>4243</v>
      </c>
      <c r="I3753" s="1021" t="s">
        <v>4274</v>
      </c>
      <c r="J3753" s="1150" t="s">
        <v>12529</v>
      </c>
      <c r="K3753" s="1152">
        <v>2</v>
      </c>
      <c r="L3753" s="1151">
        <v>12</v>
      </c>
      <c r="M3753" s="1164">
        <v>86389</v>
      </c>
      <c r="N3753" s="1151">
        <v>3</v>
      </c>
      <c r="O3753" s="1152">
        <v>1</v>
      </c>
      <c r="P3753" s="1180">
        <v>7200</v>
      </c>
    </row>
    <row r="3754" spans="1:16" ht="22.5" x14ac:dyDescent="0.2">
      <c r="A3754" s="1179" t="s">
        <v>4019</v>
      </c>
      <c r="B3754" s="1149" t="s">
        <v>13078</v>
      </c>
      <c r="C3754" s="1149" t="s">
        <v>65</v>
      </c>
      <c r="D3754" s="1150" t="s">
        <v>12531</v>
      </c>
      <c r="E3754" s="1164">
        <v>6000</v>
      </c>
      <c r="F3754" s="1151">
        <v>42497206</v>
      </c>
      <c r="G3754" s="759" t="s">
        <v>12532</v>
      </c>
      <c r="H3754" s="1021" t="s">
        <v>12030</v>
      </c>
      <c r="I3754" s="1021" t="s">
        <v>12027</v>
      </c>
      <c r="J3754" s="1150" t="s">
        <v>12531</v>
      </c>
      <c r="K3754" s="1152">
        <v>5</v>
      </c>
      <c r="L3754" s="1151">
        <v>12</v>
      </c>
      <c r="M3754" s="1164">
        <v>71990.41</v>
      </c>
      <c r="N3754" s="1151">
        <v>6</v>
      </c>
      <c r="O3754" s="1152">
        <v>6</v>
      </c>
      <c r="P3754" s="1180">
        <v>36000</v>
      </c>
    </row>
    <row r="3755" spans="1:16" ht="22.5" x14ac:dyDescent="0.2">
      <c r="A3755" s="1179" t="s">
        <v>4019</v>
      </c>
      <c r="B3755" s="1149" t="s">
        <v>13078</v>
      </c>
      <c r="C3755" s="1149" t="s">
        <v>65</v>
      </c>
      <c r="D3755" s="1150" t="s">
        <v>12533</v>
      </c>
      <c r="E3755" s="1164">
        <v>7200</v>
      </c>
      <c r="F3755" s="1151">
        <v>70315337</v>
      </c>
      <c r="G3755" s="759" t="s">
        <v>12534</v>
      </c>
      <c r="H3755" s="1021" t="s">
        <v>4243</v>
      </c>
      <c r="I3755" s="1021" t="s">
        <v>12027</v>
      </c>
      <c r="J3755" s="1150" t="s">
        <v>12533</v>
      </c>
      <c r="K3755" s="1152">
        <v>3</v>
      </c>
      <c r="L3755" s="1151">
        <v>12</v>
      </c>
      <c r="M3755" s="1164">
        <v>86400</v>
      </c>
      <c r="N3755" s="1151">
        <v>4</v>
      </c>
      <c r="O3755" s="1152">
        <v>5</v>
      </c>
      <c r="P3755" s="1180">
        <v>30480</v>
      </c>
    </row>
    <row r="3756" spans="1:16" ht="22.5" x14ac:dyDescent="0.2">
      <c r="A3756" s="1179" t="s">
        <v>4019</v>
      </c>
      <c r="B3756" s="1149" t="s">
        <v>13078</v>
      </c>
      <c r="C3756" s="1149" t="s">
        <v>65</v>
      </c>
      <c r="D3756" s="1150" t="s">
        <v>12535</v>
      </c>
      <c r="E3756" s="1164">
        <v>11000</v>
      </c>
      <c r="F3756" s="1151">
        <v>7524563</v>
      </c>
      <c r="G3756" s="759" t="s">
        <v>12536</v>
      </c>
      <c r="H3756" s="1021" t="s">
        <v>4216</v>
      </c>
      <c r="I3756" s="1021" t="s">
        <v>12027</v>
      </c>
      <c r="J3756" s="1150" t="s">
        <v>12535</v>
      </c>
      <c r="K3756" s="1152">
        <v>7</v>
      </c>
      <c r="L3756" s="1151">
        <v>12</v>
      </c>
      <c r="M3756" s="1164">
        <v>132000</v>
      </c>
      <c r="N3756" s="1151">
        <v>8</v>
      </c>
      <c r="O3756" s="1152">
        <v>6</v>
      </c>
      <c r="P3756" s="1180">
        <v>66000</v>
      </c>
    </row>
    <row r="3757" spans="1:16" ht="22.5" x14ac:dyDescent="0.2">
      <c r="A3757" s="1179" t="s">
        <v>4019</v>
      </c>
      <c r="B3757" s="1149" t="s">
        <v>13078</v>
      </c>
      <c r="C3757" s="1149" t="s">
        <v>65</v>
      </c>
      <c r="D3757" s="1150" t="s">
        <v>12537</v>
      </c>
      <c r="E3757" s="1164">
        <v>6000</v>
      </c>
      <c r="F3757" s="1151">
        <v>70469568</v>
      </c>
      <c r="G3757" s="759" t="s">
        <v>12538</v>
      </c>
      <c r="H3757" s="1021" t="s">
        <v>4243</v>
      </c>
      <c r="I3757" s="1021" t="s">
        <v>12027</v>
      </c>
      <c r="J3757" s="1150" t="s">
        <v>12537</v>
      </c>
      <c r="K3757" s="1152">
        <v>2</v>
      </c>
      <c r="L3757" s="1151">
        <v>12</v>
      </c>
      <c r="M3757" s="1164">
        <v>71967.08</v>
      </c>
      <c r="N3757" s="1151">
        <v>3</v>
      </c>
      <c r="O3757" s="1152">
        <v>6</v>
      </c>
      <c r="P3757" s="1180">
        <v>36000</v>
      </c>
    </row>
    <row r="3758" spans="1:16" ht="22.5" x14ac:dyDescent="0.2">
      <c r="A3758" s="1179" t="s">
        <v>4019</v>
      </c>
      <c r="B3758" s="1149" t="s">
        <v>13078</v>
      </c>
      <c r="C3758" s="1149" t="s">
        <v>65</v>
      </c>
      <c r="D3758" s="1150" t="s">
        <v>4907</v>
      </c>
      <c r="E3758" s="1164">
        <v>9300</v>
      </c>
      <c r="F3758" s="1151">
        <v>10182017</v>
      </c>
      <c r="G3758" s="759" t="s">
        <v>12539</v>
      </c>
      <c r="H3758" s="1021" t="s">
        <v>4566</v>
      </c>
      <c r="I3758" s="1021" t="s">
        <v>12027</v>
      </c>
      <c r="J3758" s="1150" t="s">
        <v>4907</v>
      </c>
      <c r="K3758" s="1152">
        <v>6</v>
      </c>
      <c r="L3758" s="1151">
        <v>12</v>
      </c>
      <c r="M3758" s="1164">
        <v>111558.02</v>
      </c>
      <c r="N3758" s="1151">
        <v>7</v>
      </c>
      <c r="O3758" s="1152">
        <v>6</v>
      </c>
      <c r="P3758" s="1180">
        <v>55800</v>
      </c>
    </row>
    <row r="3759" spans="1:16" ht="22.5" x14ac:dyDescent="0.2">
      <c r="A3759" s="1179" t="s">
        <v>4019</v>
      </c>
      <c r="B3759" s="1149" t="s">
        <v>13078</v>
      </c>
      <c r="C3759" s="1149" t="s">
        <v>65</v>
      </c>
      <c r="D3759" s="1150" t="s">
        <v>12540</v>
      </c>
      <c r="E3759" s="1164">
        <v>12000</v>
      </c>
      <c r="F3759" s="1151">
        <v>42177770</v>
      </c>
      <c r="G3759" s="759" t="s">
        <v>12541</v>
      </c>
      <c r="H3759" s="1021" t="s">
        <v>12030</v>
      </c>
      <c r="I3759" s="1021" t="s">
        <v>12027</v>
      </c>
      <c r="J3759" s="1150" t="s">
        <v>12540</v>
      </c>
      <c r="K3759" s="1152">
        <v>4</v>
      </c>
      <c r="L3759" s="1151">
        <v>12</v>
      </c>
      <c r="M3759" s="1164">
        <v>144000</v>
      </c>
      <c r="N3759" s="1151">
        <v>5</v>
      </c>
      <c r="O3759" s="1152">
        <v>6</v>
      </c>
      <c r="P3759" s="1180">
        <v>72000</v>
      </c>
    </row>
    <row r="3760" spans="1:16" ht="22.5" x14ac:dyDescent="0.2">
      <c r="A3760" s="1179" t="s">
        <v>4019</v>
      </c>
      <c r="B3760" s="1149" t="s">
        <v>13078</v>
      </c>
      <c r="C3760" s="1149" t="s">
        <v>65</v>
      </c>
      <c r="D3760" s="1150" t="s">
        <v>12066</v>
      </c>
      <c r="E3760" s="1164">
        <v>2800</v>
      </c>
      <c r="F3760" s="1151">
        <v>40868194</v>
      </c>
      <c r="G3760" s="759" t="s">
        <v>12542</v>
      </c>
      <c r="H3760" s="1021" t="s">
        <v>10277</v>
      </c>
      <c r="I3760" s="1021" t="s">
        <v>12027</v>
      </c>
      <c r="J3760" s="1150" t="s">
        <v>12066</v>
      </c>
      <c r="K3760" s="1152">
        <v>2</v>
      </c>
      <c r="L3760" s="1151">
        <v>12</v>
      </c>
      <c r="M3760" s="1164">
        <v>33600</v>
      </c>
      <c r="N3760" s="1151">
        <v>3</v>
      </c>
      <c r="O3760" s="1152">
        <v>6</v>
      </c>
      <c r="P3760" s="1180">
        <v>16800</v>
      </c>
    </row>
    <row r="3761" spans="1:16" ht="22.5" x14ac:dyDescent="0.2">
      <c r="A3761" s="1179" t="s">
        <v>4019</v>
      </c>
      <c r="B3761" s="1149" t="s">
        <v>13078</v>
      </c>
      <c r="C3761" s="1149" t="s">
        <v>65</v>
      </c>
      <c r="D3761" s="1150" t="s">
        <v>12031</v>
      </c>
      <c r="E3761" s="1164">
        <v>1800</v>
      </c>
      <c r="F3761" s="1151">
        <v>41532395</v>
      </c>
      <c r="G3761" s="759" t="s">
        <v>12543</v>
      </c>
      <c r="H3761" s="1021" t="s">
        <v>12544</v>
      </c>
      <c r="I3761" s="1021" t="s">
        <v>6022</v>
      </c>
      <c r="J3761" s="1150" t="s">
        <v>12031</v>
      </c>
      <c r="K3761" s="1152">
        <v>1</v>
      </c>
      <c r="L3761" s="1151">
        <v>2</v>
      </c>
      <c r="M3761" s="1164">
        <v>2280</v>
      </c>
      <c r="N3761" s="1151">
        <v>1</v>
      </c>
      <c r="O3761" s="1152">
        <v>6</v>
      </c>
      <c r="P3761" s="1180">
        <v>10800</v>
      </c>
    </row>
    <row r="3762" spans="1:16" ht="22.5" x14ac:dyDescent="0.2">
      <c r="A3762" s="1179" t="s">
        <v>4019</v>
      </c>
      <c r="B3762" s="1149" t="s">
        <v>13078</v>
      </c>
      <c r="C3762" s="1149" t="s">
        <v>65</v>
      </c>
      <c r="D3762" s="1150" t="s">
        <v>12204</v>
      </c>
      <c r="E3762" s="1164">
        <v>2800</v>
      </c>
      <c r="F3762" s="1151">
        <v>48138581</v>
      </c>
      <c r="G3762" s="759" t="s">
        <v>12545</v>
      </c>
      <c r="H3762" s="1021" t="s">
        <v>4207</v>
      </c>
      <c r="I3762" s="1021" t="s">
        <v>12027</v>
      </c>
      <c r="J3762" s="1150" t="s">
        <v>12204</v>
      </c>
      <c r="K3762" s="1152">
        <v>1</v>
      </c>
      <c r="L3762" s="1151">
        <v>4</v>
      </c>
      <c r="M3762" s="1164">
        <v>8120</v>
      </c>
      <c r="N3762" s="1151">
        <v>0</v>
      </c>
      <c r="O3762" s="1152">
        <v>0</v>
      </c>
      <c r="P3762" s="1180">
        <v>0</v>
      </c>
    </row>
    <row r="3763" spans="1:16" ht="22.5" x14ac:dyDescent="0.2">
      <c r="A3763" s="1179" t="s">
        <v>4019</v>
      </c>
      <c r="B3763" s="1149" t="s">
        <v>13078</v>
      </c>
      <c r="C3763" s="1149" t="s">
        <v>65</v>
      </c>
      <c r="D3763" s="1150" t="s">
        <v>12546</v>
      </c>
      <c r="E3763" s="1164">
        <v>6000</v>
      </c>
      <c r="F3763" s="1151">
        <v>41818005</v>
      </c>
      <c r="G3763" s="759" t="s">
        <v>12547</v>
      </c>
      <c r="H3763" s="1021" t="s">
        <v>11440</v>
      </c>
      <c r="I3763" s="1021" t="s">
        <v>12027</v>
      </c>
      <c r="J3763" s="1150" t="s">
        <v>12546</v>
      </c>
      <c r="K3763" s="1152">
        <v>2</v>
      </c>
      <c r="L3763" s="1151">
        <v>12</v>
      </c>
      <c r="M3763" s="1164">
        <v>72000</v>
      </c>
      <c r="N3763" s="1151">
        <v>3</v>
      </c>
      <c r="O3763" s="1152">
        <v>6</v>
      </c>
      <c r="P3763" s="1180">
        <v>36000</v>
      </c>
    </row>
    <row r="3764" spans="1:16" ht="22.5" x14ac:dyDescent="0.2">
      <c r="A3764" s="1179" t="s">
        <v>4019</v>
      </c>
      <c r="B3764" s="1149" t="s">
        <v>13078</v>
      </c>
      <c r="C3764" s="1149" t="s">
        <v>65</v>
      </c>
      <c r="D3764" s="1150" t="s">
        <v>12548</v>
      </c>
      <c r="E3764" s="1164">
        <v>7200</v>
      </c>
      <c r="F3764" s="1151">
        <v>46894827</v>
      </c>
      <c r="G3764" s="759" t="s">
        <v>12549</v>
      </c>
      <c r="H3764" s="1021" t="s">
        <v>12280</v>
      </c>
      <c r="I3764" s="1021" t="s">
        <v>12027</v>
      </c>
      <c r="J3764" s="1150" t="s">
        <v>12548</v>
      </c>
      <c r="K3764" s="1152">
        <v>1</v>
      </c>
      <c r="L3764" s="1151">
        <v>2</v>
      </c>
      <c r="M3764" s="1164">
        <v>7440</v>
      </c>
      <c r="N3764" s="1151">
        <v>2</v>
      </c>
      <c r="O3764" s="1152">
        <v>6</v>
      </c>
      <c r="P3764" s="1180">
        <v>43200</v>
      </c>
    </row>
    <row r="3765" spans="1:16" ht="22.5" x14ac:dyDescent="0.2">
      <c r="A3765" s="1179" t="s">
        <v>4019</v>
      </c>
      <c r="B3765" s="1149" t="s">
        <v>13078</v>
      </c>
      <c r="C3765" s="1149" t="s">
        <v>65</v>
      </c>
      <c r="D3765" s="1150" t="s">
        <v>12233</v>
      </c>
      <c r="E3765" s="1164">
        <v>2800</v>
      </c>
      <c r="F3765" s="1151">
        <v>44202435</v>
      </c>
      <c r="G3765" s="759" t="s">
        <v>12550</v>
      </c>
      <c r="H3765" s="1021" t="s">
        <v>10277</v>
      </c>
      <c r="I3765" s="1021" t="s">
        <v>12027</v>
      </c>
      <c r="J3765" s="1150" t="s">
        <v>12233</v>
      </c>
      <c r="K3765" s="1152">
        <v>2</v>
      </c>
      <c r="L3765" s="1151">
        <v>11</v>
      </c>
      <c r="M3765" s="1164">
        <v>30571.91</v>
      </c>
      <c r="N3765" s="1151">
        <v>3</v>
      </c>
      <c r="O3765" s="1152">
        <v>6</v>
      </c>
      <c r="P3765" s="1180">
        <v>16800</v>
      </c>
    </row>
    <row r="3766" spans="1:16" ht="22.5" x14ac:dyDescent="0.2">
      <c r="A3766" s="1179" t="s">
        <v>4019</v>
      </c>
      <c r="B3766" s="1149" t="s">
        <v>13078</v>
      </c>
      <c r="C3766" s="1149" t="s">
        <v>65</v>
      </c>
      <c r="D3766" s="1150" t="s">
        <v>12062</v>
      </c>
      <c r="E3766" s="1164">
        <v>11000</v>
      </c>
      <c r="F3766" s="1151">
        <v>41584125</v>
      </c>
      <c r="G3766" s="759" t="s">
        <v>12551</v>
      </c>
      <c r="H3766" s="1021" t="s">
        <v>12111</v>
      </c>
      <c r="I3766" s="1021" t="s">
        <v>12027</v>
      </c>
      <c r="J3766" s="1150" t="s">
        <v>12062</v>
      </c>
      <c r="K3766" s="1152">
        <v>1</v>
      </c>
      <c r="L3766" s="1151">
        <v>1</v>
      </c>
      <c r="M3766" s="1164">
        <v>6233.33</v>
      </c>
      <c r="N3766" s="1151">
        <v>2</v>
      </c>
      <c r="O3766" s="1152">
        <v>6</v>
      </c>
      <c r="P3766" s="1180">
        <v>66000</v>
      </c>
    </row>
    <row r="3767" spans="1:16" ht="22.5" x14ac:dyDescent="0.2">
      <c r="A3767" s="1179" t="s">
        <v>4019</v>
      </c>
      <c r="B3767" s="1149" t="s">
        <v>13078</v>
      </c>
      <c r="C3767" s="1149" t="s">
        <v>65</v>
      </c>
      <c r="D3767" s="1150" t="s">
        <v>12552</v>
      </c>
      <c r="E3767" s="1164">
        <v>12500</v>
      </c>
      <c r="F3767" s="1151">
        <v>42053245</v>
      </c>
      <c r="G3767" s="759" t="s">
        <v>12553</v>
      </c>
      <c r="H3767" s="1021" t="s">
        <v>12133</v>
      </c>
      <c r="I3767" s="1021" t="s">
        <v>12027</v>
      </c>
      <c r="J3767" s="1150" t="s">
        <v>12552</v>
      </c>
      <c r="K3767" s="1152">
        <v>6</v>
      </c>
      <c r="L3767" s="1151">
        <v>12</v>
      </c>
      <c r="M3767" s="1164">
        <v>150000</v>
      </c>
      <c r="N3767" s="1151">
        <v>7</v>
      </c>
      <c r="O3767" s="1152">
        <v>6</v>
      </c>
      <c r="P3767" s="1180">
        <v>75000</v>
      </c>
    </row>
    <row r="3768" spans="1:16" ht="22.5" x14ac:dyDescent="0.2">
      <c r="A3768" s="1179" t="s">
        <v>4019</v>
      </c>
      <c r="B3768" s="1149" t="s">
        <v>13078</v>
      </c>
      <c r="C3768" s="1149" t="s">
        <v>65</v>
      </c>
      <c r="D3768" s="1150" t="s">
        <v>12554</v>
      </c>
      <c r="E3768" s="1164">
        <v>2800</v>
      </c>
      <c r="F3768" s="1151">
        <v>42853064</v>
      </c>
      <c r="G3768" s="759" t="s">
        <v>12555</v>
      </c>
      <c r="H3768" s="1021" t="s">
        <v>7820</v>
      </c>
      <c r="I3768" s="1021" t="s">
        <v>4274</v>
      </c>
      <c r="J3768" s="1150" t="s">
        <v>12554</v>
      </c>
      <c r="K3768" s="1152">
        <v>6</v>
      </c>
      <c r="L3768" s="1151">
        <v>10</v>
      </c>
      <c r="M3768" s="1164">
        <v>27999.61</v>
      </c>
      <c r="N3768" s="1151">
        <v>0</v>
      </c>
      <c r="O3768" s="1152">
        <v>0</v>
      </c>
      <c r="P3768" s="1180">
        <v>0</v>
      </c>
    </row>
    <row r="3769" spans="1:16" ht="22.5" x14ac:dyDescent="0.2">
      <c r="A3769" s="1179" t="s">
        <v>4019</v>
      </c>
      <c r="B3769" s="1149" t="s">
        <v>13078</v>
      </c>
      <c r="C3769" s="1149" t="s">
        <v>65</v>
      </c>
      <c r="D3769" s="1150" t="s">
        <v>12556</v>
      </c>
      <c r="E3769" s="1164">
        <v>4200</v>
      </c>
      <c r="F3769" s="1151">
        <v>71793047</v>
      </c>
      <c r="G3769" s="759" t="s">
        <v>12557</v>
      </c>
      <c r="H3769" s="1021" t="s">
        <v>12064</v>
      </c>
      <c r="I3769" s="1021" t="s">
        <v>12027</v>
      </c>
      <c r="J3769" s="1150" t="s">
        <v>12556</v>
      </c>
      <c r="K3769" s="1152">
        <v>1</v>
      </c>
      <c r="L3769" s="1151">
        <v>1</v>
      </c>
      <c r="M3769" s="1164">
        <v>2380</v>
      </c>
      <c r="N3769" s="1151">
        <v>1</v>
      </c>
      <c r="O3769" s="1152">
        <v>2</v>
      </c>
      <c r="P3769" s="1180">
        <v>6160</v>
      </c>
    </row>
    <row r="3770" spans="1:16" ht="22.5" x14ac:dyDescent="0.2">
      <c r="A3770" s="1179" t="s">
        <v>4019</v>
      </c>
      <c r="B3770" s="1149" t="s">
        <v>13078</v>
      </c>
      <c r="C3770" s="1149" t="s">
        <v>65</v>
      </c>
      <c r="D3770" s="1150" t="s">
        <v>12320</v>
      </c>
      <c r="E3770" s="1164">
        <v>7200</v>
      </c>
      <c r="F3770" s="1151">
        <v>44059234</v>
      </c>
      <c r="G3770" s="759" t="s">
        <v>12558</v>
      </c>
      <c r="H3770" s="1021" t="s">
        <v>7840</v>
      </c>
      <c r="I3770" s="1021" t="s">
        <v>12027</v>
      </c>
      <c r="J3770" s="1150" t="s">
        <v>12320</v>
      </c>
      <c r="K3770" s="1152">
        <v>5</v>
      </c>
      <c r="L3770" s="1151">
        <v>12</v>
      </c>
      <c r="M3770" s="1164">
        <v>79200</v>
      </c>
      <c r="N3770" s="1151">
        <v>0</v>
      </c>
      <c r="O3770" s="1152">
        <v>0</v>
      </c>
      <c r="P3770" s="1180">
        <v>0</v>
      </c>
    </row>
    <row r="3771" spans="1:16" ht="22.5" x14ac:dyDescent="0.2">
      <c r="A3771" s="1179" t="s">
        <v>4019</v>
      </c>
      <c r="B3771" s="1149" t="s">
        <v>13078</v>
      </c>
      <c r="C3771" s="1149" t="s">
        <v>65</v>
      </c>
      <c r="D3771" s="1150" t="s">
        <v>12062</v>
      </c>
      <c r="E3771" s="1164">
        <v>11000</v>
      </c>
      <c r="F3771" s="1151">
        <v>44059234</v>
      </c>
      <c r="G3771" s="759" t="s">
        <v>12558</v>
      </c>
      <c r="H3771" s="1021" t="s">
        <v>7840</v>
      </c>
      <c r="I3771" s="1021" t="s">
        <v>12027</v>
      </c>
      <c r="J3771" s="1150" t="s">
        <v>12062</v>
      </c>
      <c r="K3771" s="1152">
        <v>1</v>
      </c>
      <c r="L3771" s="1151">
        <v>1</v>
      </c>
      <c r="M3771" s="1164">
        <v>9353.33</v>
      </c>
      <c r="N3771" s="1151">
        <v>1</v>
      </c>
      <c r="O3771" s="1152">
        <v>6</v>
      </c>
      <c r="P3771" s="1180">
        <v>66000</v>
      </c>
    </row>
    <row r="3772" spans="1:16" ht="22.5" x14ac:dyDescent="0.2">
      <c r="A3772" s="1179" t="s">
        <v>4019</v>
      </c>
      <c r="B3772" s="1149" t="s">
        <v>13078</v>
      </c>
      <c r="C3772" s="1149" t="s">
        <v>65</v>
      </c>
      <c r="D3772" s="1150" t="s">
        <v>12559</v>
      </c>
      <c r="E3772" s="1164">
        <v>7200</v>
      </c>
      <c r="F3772" s="1151">
        <v>20089938</v>
      </c>
      <c r="G3772" s="759" t="s">
        <v>12560</v>
      </c>
      <c r="H3772" s="1021" t="s">
        <v>4235</v>
      </c>
      <c r="I3772" s="1021" t="s">
        <v>12027</v>
      </c>
      <c r="J3772" s="1150" t="s">
        <v>12559</v>
      </c>
      <c r="K3772" s="1152">
        <v>10</v>
      </c>
      <c r="L3772" s="1151">
        <v>12</v>
      </c>
      <c r="M3772" s="1164">
        <v>86400</v>
      </c>
      <c r="N3772" s="1151">
        <v>11</v>
      </c>
      <c r="O3772" s="1152">
        <v>6</v>
      </c>
      <c r="P3772" s="1180">
        <v>43200</v>
      </c>
    </row>
    <row r="3773" spans="1:16" ht="22.5" x14ac:dyDescent="0.2">
      <c r="A3773" s="1179" t="s">
        <v>4019</v>
      </c>
      <c r="B3773" s="1149" t="s">
        <v>13078</v>
      </c>
      <c r="C3773" s="1149" t="s">
        <v>65</v>
      </c>
      <c r="D3773" s="1150" t="s">
        <v>12164</v>
      </c>
      <c r="E3773" s="1164">
        <v>11000</v>
      </c>
      <c r="F3773" s="1151">
        <v>425205</v>
      </c>
      <c r="G3773" s="759" t="s">
        <v>12561</v>
      </c>
      <c r="H3773" s="1021" t="s">
        <v>12030</v>
      </c>
      <c r="I3773" s="1021" t="s">
        <v>12027</v>
      </c>
      <c r="J3773" s="1150" t="s">
        <v>12164</v>
      </c>
      <c r="K3773" s="1152">
        <v>2</v>
      </c>
      <c r="L3773" s="1151">
        <v>12</v>
      </c>
      <c r="M3773" s="1164">
        <v>132000</v>
      </c>
      <c r="N3773" s="1151">
        <v>3</v>
      </c>
      <c r="O3773" s="1152">
        <v>6</v>
      </c>
      <c r="P3773" s="1180">
        <v>66000</v>
      </c>
    </row>
    <row r="3774" spans="1:16" ht="22.5" x14ac:dyDescent="0.2">
      <c r="A3774" s="1179" t="s">
        <v>4019</v>
      </c>
      <c r="B3774" s="1149" t="s">
        <v>13078</v>
      </c>
      <c r="C3774" s="1149" t="s">
        <v>65</v>
      </c>
      <c r="D3774" s="1150" t="s">
        <v>12562</v>
      </c>
      <c r="E3774" s="1164">
        <v>12500</v>
      </c>
      <c r="F3774" s="1151">
        <v>41047054</v>
      </c>
      <c r="G3774" s="759" t="s">
        <v>12563</v>
      </c>
      <c r="H3774" s="1021" t="s">
        <v>4243</v>
      </c>
      <c r="I3774" s="1021" t="s">
        <v>12027</v>
      </c>
      <c r="J3774" s="1150" t="s">
        <v>12562</v>
      </c>
      <c r="K3774" s="1152">
        <v>3</v>
      </c>
      <c r="L3774" s="1151">
        <v>12</v>
      </c>
      <c r="M3774" s="1164">
        <v>150000</v>
      </c>
      <c r="N3774" s="1151">
        <v>4</v>
      </c>
      <c r="O3774" s="1152">
        <v>6</v>
      </c>
      <c r="P3774" s="1180">
        <v>75000</v>
      </c>
    </row>
    <row r="3775" spans="1:16" ht="22.5" x14ac:dyDescent="0.2">
      <c r="A3775" s="1179" t="s">
        <v>4019</v>
      </c>
      <c r="B3775" s="1149" t="s">
        <v>13078</v>
      </c>
      <c r="C3775" s="1149" t="s">
        <v>65</v>
      </c>
      <c r="D3775" s="1150" t="s">
        <v>12564</v>
      </c>
      <c r="E3775" s="1164">
        <v>11000</v>
      </c>
      <c r="F3775" s="1151">
        <v>18889926</v>
      </c>
      <c r="G3775" s="759" t="s">
        <v>12565</v>
      </c>
      <c r="H3775" s="1021" t="s">
        <v>7840</v>
      </c>
      <c r="I3775" s="1021" t="s">
        <v>12027</v>
      </c>
      <c r="J3775" s="1150" t="s">
        <v>12564</v>
      </c>
      <c r="K3775" s="1152">
        <v>5</v>
      </c>
      <c r="L3775" s="1151">
        <v>12</v>
      </c>
      <c r="M3775" s="1164">
        <v>131991.6</v>
      </c>
      <c r="N3775" s="1151">
        <v>6</v>
      </c>
      <c r="O3775" s="1152">
        <v>6</v>
      </c>
      <c r="P3775" s="1180">
        <v>66000</v>
      </c>
    </row>
    <row r="3776" spans="1:16" ht="22.5" x14ac:dyDescent="0.2">
      <c r="A3776" s="1179" t="s">
        <v>4019</v>
      </c>
      <c r="B3776" s="1149" t="s">
        <v>13078</v>
      </c>
      <c r="C3776" s="1149" t="s">
        <v>65</v>
      </c>
      <c r="D3776" s="1150" t="s">
        <v>4333</v>
      </c>
      <c r="E3776" s="1164">
        <v>9300</v>
      </c>
      <c r="F3776" s="1151">
        <v>41584657</v>
      </c>
      <c r="G3776" s="759" t="s">
        <v>12566</v>
      </c>
      <c r="H3776" s="1021" t="s">
        <v>4243</v>
      </c>
      <c r="I3776" s="1021" t="s">
        <v>12027</v>
      </c>
      <c r="J3776" s="1150" t="s">
        <v>4333</v>
      </c>
      <c r="K3776" s="1152">
        <v>2</v>
      </c>
      <c r="L3776" s="1151">
        <v>12</v>
      </c>
      <c r="M3776" s="1164">
        <v>111528.96000000001</v>
      </c>
      <c r="N3776" s="1151">
        <v>3</v>
      </c>
      <c r="O3776" s="1152">
        <v>6</v>
      </c>
      <c r="P3776" s="1180">
        <v>49982.33</v>
      </c>
    </row>
    <row r="3777" spans="1:16" ht="22.5" x14ac:dyDescent="0.2">
      <c r="A3777" s="1179" t="s">
        <v>4019</v>
      </c>
      <c r="B3777" s="1149" t="s">
        <v>13078</v>
      </c>
      <c r="C3777" s="1149" t="s">
        <v>65</v>
      </c>
      <c r="D3777" s="1150" t="s">
        <v>12080</v>
      </c>
      <c r="E3777" s="1164">
        <v>7200</v>
      </c>
      <c r="F3777" s="1151">
        <v>45755035</v>
      </c>
      <c r="G3777" s="759" t="s">
        <v>12567</v>
      </c>
      <c r="H3777" s="1021" t="s">
        <v>10277</v>
      </c>
      <c r="I3777" s="1021" t="s">
        <v>12027</v>
      </c>
      <c r="J3777" s="1150" t="s">
        <v>12080</v>
      </c>
      <c r="K3777" s="1152">
        <v>5</v>
      </c>
      <c r="L3777" s="1151">
        <v>12</v>
      </c>
      <c r="M3777" s="1164">
        <v>86338.5</v>
      </c>
      <c r="N3777" s="1151">
        <v>6</v>
      </c>
      <c r="O3777" s="1152">
        <v>6</v>
      </c>
      <c r="P3777" s="1180">
        <v>43200</v>
      </c>
    </row>
    <row r="3778" spans="1:16" ht="22.5" x14ac:dyDescent="0.2">
      <c r="A3778" s="1179" t="s">
        <v>4019</v>
      </c>
      <c r="B3778" s="1149" t="s">
        <v>13078</v>
      </c>
      <c r="C3778" s="1149" t="s">
        <v>65</v>
      </c>
      <c r="D3778" s="1150" t="s">
        <v>12568</v>
      </c>
      <c r="E3778" s="1164">
        <v>6000</v>
      </c>
      <c r="F3778" s="1151">
        <v>42442799</v>
      </c>
      <c r="G3778" s="759" t="s">
        <v>12569</v>
      </c>
      <c r="H3778" s="1021" t="s">
        <v>10219</v>
      </c>
      <c r="I3778" s="1021" t="s">
        <v>12027</v>
      </c>
      <c r="J3778" s="1150" t="s">
        <v>12568</v>
      </c>
      <c r="K3778" s="1152">
        <v>1</v>
      </c>
      <c r="L3778" s="1151">
        <v>2</v>
      </c>
      <c r="M3778" s="1164">
        <v>12000</v>
      </c>
      <c r="N3778" s="1151">
        <v>0</v>
      </c>
      <c r="O3778" s="1152">
        <v>0</v>
      </c>
      <c r="P3778" s="1180">
        <v>0</v>
      </c>
    </row>
    <row r="3779" spans="1:16" ht="22.5" x14ac:dyDescent="0.2">
      <c r="A3779" s="1179" t="s">
        <v>4019</v>
      </c>
      <c r="B3779" s="1149" t="s">
        <v>13078</v>
      </c>
      <c r="C3779" s="1149" t="s">
        <v>65</v>
      </c>
      <c r="D3779" s="1150" t="s">
        <v>12131</v>
      </c>
      <c r="E3779" s="1164">
        <v>11000</v>
      </c>
      <c r="F3779" s="1151">
        <v>40007619</v>
      </c>
      <c r="G3779" s="759" t="s">
        <v>12570</v>
      </c>
      <c r="H3779" s="1021" t="s">
        <v>4566</v>
      </c>
      <c r="I3779" s="1021" t="s">
        <v>12027</v>
      </c>
      <c r="J3779" s="1150" t="s">
        <v>12131</v>
      </c>
      <c r="K3779" s="1152">
        <v>5</v>
      </c>
      <c r="L3779" s="1151">
        <v>12</v>
      </c>
      <c r="M3779" s="1164">
        <v>132000</v>
      </c>
      <c r="N3779" s="1151">
        <v>6</v>
      </c>
      <c r="O3779" s="1152">
        <v>6</v>
      </c>
      <c r="P3779" s="1180">
        <v>66000</v>
      </c>
    </row>
    <row r="3780" spans="1:16" ht="22.5" x14ac:dyDescent="0.2">
      <c r="A3780" s="1179" t="s">
        <v>4019</v>
      </c>
      <c r="B3780" s="1149" t="s">
        <v>13078</v>
      </c>
      <c r="C3780" s="1149" t="s">
        <v>65</v>
      </c>
      <c r="D3780" s="1150" t="s">
        <v>12571</v>
      </c>
      <c r="E3780" s="1164">
        <v>4200</v>
      </c>
      <c r="F3780" s="1151">
        <v>46123618</v>
      </c>
      <c r="G3780" s="759" t="s">
        <v>12572</v>
      </c>
      <c r="H3780" s="1021" t="s">
        <v>12573</v>
      </c>
      <c r="I3780" s="1021" t="s">
        <v>4274</v>
      </c>
      <c r="J3780" s="1150" t="s">
        <v>12571</v>
      </c>
      <c r="K3780" s="1152">
        <v>3</v>
      </c>
      <c r="L3780" s="1151">
        <v>12</v>
      </c>
      <c r="M3780" s="1164">
        <v>50399.71</v>
      </c>
      <c r="N3780" s="1151">
        <v>4</v>
      </c>
      <c r="O3780" s="1152">
        <v>6</v>
      </c>
      <c r="P3780" s="1180">
        <v>25200</v>
      </c>
    </row>
    <row r="3781" spans="1:16" ht="22.5" x14ac:dyDescent="0.2">
      <c r="A3781" s="1179" t="s">
        <v>4019</v>
      </c>
      <c r="B3781" s="1149" t="s">
        <v>13078</v>
      </c>
      <c r="C3781" s="1149" t="s">
        <v>65</v>
      </c>
      <c r="D3781" s="1150" t="s">
        <v>12066</v>
      </c>
      <c r="E3781" s="1164">
        <v>2800</v>
      </c>
      <c r="F3781" s="1151">
        <v>46060872</v>
      </c>
      <c r="G3781" s="759" t="s">
        <v>12574</v>
      </c>
      <c r="H3781" s="1021" t="s">
        <v>4623</v>
      </c>
      <c r="I3781" s="1021" t="s">
        <v>12027</v>
      </c>
      <c r="J3781" s="1150" t="s">
        <v>12066</v>
      </c>
      <c r="K3781" s="1152">
        <v>1</v>
      </c>
      <c r="L3781" s="1151">
        <v>12</v>
      </c>
      <c r="M3781" s="1164">
        <v>33506.28</v>
      </c>
      <c r="N3781" s="1151">
        <v>2</v>
      </c>
      <c r="O3781" s="1152">
        <v>6</v>
      </c>
      <c r="P3781" s="1180">
        <v>16613.330000000002</v>
      </c>
    </row>
    <row r="3782" spans="1:16" ht="22.5" x14ac:dyDescent="0.2">
      <c r="A3782" s="1179" t="s">
        <v>4019</v>
      </c>
      <c r="B3782" s="1149" t="s">
        <v>13078</v>
      </c>
      <c r="C3782" s="1149" t="s">
        <v>65</v>
      </c>
      <c r="D3782" s="1150" t="s">
        <v>12575</v>
      </c>
      <c r="E3782" s="1164">
        <v>9300</v>
      </c>
      <c r="F3782" s="1151">
        <v>20009673</v>
      </c>
      <c r="G3782" s="759" t="s">
        <v>12576</v>
      </c>
      <c r="H3782" s="1021" t="s">
        <v>12577</v>
      </c>
      <c r="I3782" s="1021" t="s">
        <v>12027</v>
      </c>
      <c r="J3782" s="1150" t="s">
        <v>12575</v>
      </c>
      <c r="K3782" s="1152">
        <v>0</v>
      </c>
      <c r="L3782" s="1151">
        <v>0</v>
      </c>
      <c r="M3782" s="1164">
        <v>0</v>
      </c>
      <c r="N3782" s="1151">
        <v>1</v>
      </c>
      <c r="O3782" s="1152">
        <v>6</v>
      </c>
      <c r="P3782" s="1180">
        <v>15190</v>
      </c>
    </row>
    <row r="3783" spans="1:16" ht="22.5" x14ac:dyDescent="0.2">
      <c r="A3783" s="1179" t="s">
        <v>4019</v>
      </c>
      <c r="B3783" s="1149" t="s">
        <v>13078</v>
      </c>
      <c r="C3783" s="1149" t="s">
        <v>65</v>
      </c>
      <c r="D3783" s="1150" t="s">
        <v>12033</v>
      </c>
      <c r="E3783" s="1164">
        <v>11000</v>
      </c>
      <c r="F3783" s="1151">
        <v>20040401</v>
      </c>
      <c r="G3783" s="759" t="s">
        <v>12578</v>
      </c>
      <c r="H3783" s="1021" t="s">
        <v>12030</v>
      </c>
      <c r="I3783" s="1021" t="s">
        <v>12027</v>
      </c>
      <c r="J3783" s="1150" t="s">
        <v>12033</v>
      </c>
      <c r="K3783" s="1152">
        <v>6</v>
      </c>
      <c r="L3783" s="1151">
        <v>12</v>
      </c>
      <c r="M3783" s="1164">
        <v>132000</v>
      </c>
      <c r="N3783" s="1151">
        <v>7</v>
      </c>
      <c r="O3783" s="1152">
        <v>6</v>
      </c>
      <c r="P3783" s="1180">
        <v>66000</v>
      </c>
    </row>
    <row r="3784" spans="1:16" ht="22.5" x14ac:dyDescent="0.2">
      <c r="A3784" s="1179" t="s">
        <v>4019</v>
      </c>
      <c r="B3784" s="1149" t="s">
        <v>13078</v>
      </c>
      <c r="C3784" s="1149" t="s">
        <v>65</v>
      </c>
      <c r="D3784" s="1150" t="s">
        <v>12164</v>
      </c>
      <c r="E3784" s="1164">
        <v>11000</v>
      </c>
      <c r="F3784" s="1151">
        <v>512027</v>
      </c>
      <c r="G3784" s="759" t="s">
        <v>12579</v>
      </c>
      <c r="H3784" s="1021" t="s">
        <v>4195</v>
      </c>
      <c r="I3784" s="1021" t="s">
        <v>12027</v>
      </c>
      <c r="J3784" s="1150" t="s">
        <v>12164</v>
      </c>
      <c r="K3784" s="1152">
        <v>1</v>
      </c>
      <c r="L3784" s="1151">
        <v>12</v>
      </c>
      <c r="M3784" s="1164">
        <v>132000</v>
      </c>
      <c r="N3784" s="1151">
        <v>2</v>
      </c>
      <c r="O3784" s="1152">
        <v>6</v>
      </c>
      <c r="P3784" s="1180">
        <v>66000</v>
      </c>
    </row>
    <row r="3785" spans="1:16" ht="22.5" x14ac:dyDescent="0.2">
      <c r="A3785" s="1179" t="s">
        <v>4019</v>
      </c>
      <c r="B3785" s="1149" t="s">
        <v>13078</v>
      </c>
      <c r="C3785" s="1149" t="s">
        <v>65</v>
      </c>
      <c r="D3785" s="1150" t="s">
        <v>12580</v>
      </c>
      <c r="E3785" s="1164">
        <v>4200</v>
      </c>
      <c r="F3785" s="1151">
        <v>72163575</v>
      </c>
      <c r="G3785" s="759" t="s">
        <v>12581</v>
      </c>
      <c r="H3785" s="1021" t="s">
        <v>4243</v>
      </c>
      <c r="I3785" s="1021" t="s">
        <v>12027</v>
      </c>
      <c r="J3785" s="1150" t="s">
        <v>12580</v>
      </c>
      <c r="K3785" s="1152">
        <v>1</v>
      </c>
      <c r="L3785" s="1151">
        <v>12</v>
      </c>
      <c r="M3785" s="1164">
        <v>50400</v>
      </c>
      <c r="N3785" s="1151">
        <v>2</v>
      </c>
      <c r="O3785" s="1152">
        <v>6</v>
      </c>
      <c r="P3785" s="1180">
        <v>25200</v>
      </c>
    </row>
    <row r="3786" spans="1:16" ht="22.5" x14ac:dyDescent="0.2">
      <c r="A3786" s="1179" t="s">
        <v>4019</v>
      </c>
      <c r="B3786" s="1149" t="s">
        <v>13078</v>
      </c>
      <c r="C3786" s="1149" t="s">
        <v>65</v>
      </c>
      <c r="D3786" s="1150" t="s">
        <v>12118</v>
      </c>
      <c r="E3786" s="1164">
        <v>6000</v>
      </c>
      <c r="F3786" s="1151">
        <v>45995482</v>
      </c>
      <c r="G3786" s="759" t="s">
        <v>12582</v>
      </c>
      <c r="H3786" s="1021" t="s">
        <v>12030</v>
      </c>
      <c r="I3786" s="1021" t="s">
        <v>12027</v>
      </c>
      <c r="J3786" s="1150" t="s">
        <v>12118</v>
      </c>
      <c r="K3786" s="1152">
        <v>2</v>
      </c>
      <c r="L3786" s="1151">
        <v>12</v>
      </c>
      <c r="M3786" s="1164">
        <v>72000</v>
      </c>
      <c r="N3786" s="1151">
        <v>3</v>
      </c>
      <c r="O3786" s="1152">
        <v>6</v>
      </c>
      <c r="P3786" s="1180">
        <v>36000</v>
      </c>
    </row>
    <row r="3787" spans="1:16" ht="22.5" x14ac:dyDescent="0.2">
      <c r="A3787" s="1179" t="s">
        <v>4019</v>
      </c>
      <c r="B3787" s="1149" t="s">
        <v>13078</v>
      </c>
      <c r="C3787" s="1149" t="s">
        <v>65</v>
      </c>
      <c r="D3787" s="1150" t="s">
        <v>12583</v>
      </c>
      <c r="E3787" s="1164">
        <v>6000</v>
      </c>
      <c r="F3787" s="1151">
        <v>18212273</v>
      </c>
      <c r="G3787" s="759" t="s">
        <v>12584</v>
      </c>
      <c r="H3787" s="1021" t="s">
        <v>12585</v>
      </c>
      <c r="I3787" s="1021" t="s">
        <v>4274</v>
      </c>
      <c r="J3787" s="1150" t="s">
        <v>12583</v>
      </c>
      <c r="K3787" s="1152">
        <v>13</v>
      </c>
      <c r="L3787" s="1151">
        <v>12</v>
      </c>
      <c r="M3787" s="1164">
        <v>71987.5</v>
      </c>
      <c r="N3787" s="1151">
        <v>14</v>
      </c>
      <c r="O3787" s="1152">
        <v>6</v>
      </c>
      <c r="P3787" s="1180">
        <v>36000</v>
      </c>
    </row>
    <row r="3788" spans="1:16" ht="22.5" x14ac:dyDescent="0.2">
      <c r="A3788" s="1179" t="s">
        <v>4019</v>
      </c>
      <c r="B3788" s="1149" t="s">
        <v>13078</v>
      </c>
      <c r="C3788" s="1149" t="s">
        <v>65</v>
      </c>
      <c r="D3788" s="1150" t="s">
        <v>12387</v>
      </c>
      <c r="E3788" s="1164">
        <v>7200</v>
      </c>
      <c r="F3788" s="1151">
        <v>72187228</v>
      </c>
      <c r="G3788" s="759" t="s">
        <v>12586</v>
      </c>
      <c r="H3788" s="1021" t="s">
        <v>4207</v>
      </c>
      <c r="I3788" s="1021" t="s">
        <v>4274</v>
      </c>
      <c r="J3788" s="1150" t="s">
        <v>12387</v>
      </c>
      <c r="K3788" s="1152">
        <v>0</v>
      </c>
      <c r="L3788" s="1151">
        <v>0</v>
      </c>
      <c r="M3788" s="1164">
        <v>0</v>
      </c>
      <c r="N3788" s="1151">
        <v>1</v>
      </c>
      <c r="O3788" s="1152">
        <v>6</v>
      </c>
      <c r="P3788" s="1180">
        <v>11760</v>
      </c>
    </row>
    <row r="3789" spans="1:16" ht="22.5" x14ac:dyDescent="0.2">
      <c r="A3789" s="1179" t="s">
        <v>4019</v>
      </c>
      <c r="B3789" s="1149" t="s">
        <v>13078</v>
      </c>
      <c r="C3789" s="1149" t="s">
        <v>65</v>
      </c>
      <c r="D3789" s="1150" t="s">
        <v>12540</v>
      </c>
      <c r="E3789" s="1164">
        <v>12000</v>
      </c>
      <c r="F3789" s="1151">
        <v>41647256</v>
      </c>
      <c r="G3789" s="759" t="s">
        <v>12587</v>
      </c>
      <c r="H3789" s="1021" t="s">
        <v>12082</v>
      </c>
      <c r="I3789" s="1021" t="s">
        <v>12027</v>
      </c>
      <c r="J3789" s="1150" t="s">
        <v>12540</v>
      </c>
      <c r="K3789" s="1152">
        <v>7</v>
      </c>
      <c r="L3789" s="1151">
        <v>12</v>
      </c>
      <c r="M3789" s="1164">
        <v>144000</v>
      </c>
      <c r="N3789" s="1151">
        <v>8</v>
      </c>
      <c r="O3789" s="1152">
        <v>6</v>
      </c>
      <c r="P3789" s="1180">
        <v>72000</v>
      </c>
    </row>
    <row r="3790" spans="1:16" ht="22.5" x14ac:dyDescent="0.2">
      <c r="A3790" s="1179" t="s">
        <v>4019</v>
      </c>
      <c r="B3790" s="1149" t="s">
        <v>13078</v>
      </c>
      <c r="C3790" s="1149" t="s">
        <v>65</v>
      </c>
      <c r="D3790" s="1150" t="s">
        <v>12588</v>
      </c>
      <c r="E3790" s="1164">
        <v>6000</v>
      </c>
      <c r="F3790" s="1151">
        <v>41039598</v>
      </c>
      <c r="G3790" s="759" t="s">
        <v>12589</v>
      </c>
      <c r="H3790" s="1021" t="s">
        <v>4243</v>
      </c>
      <c r="I3790" s="1021" t="s">
        <v>12027</v>
      </c>
      <c r="J3790" s="1150" t="s">
        <v>12588</v>
      </c>
      <c r="K3790" s="1152">
        <v>3</v>
      </c>
      <c r="L3790" s="1151">
        <v>12</v>
      </c>
      <c r="M3790" s="1164">
        <v>71959.17</v>
      </c>
      <c r="N3790" s="1151">
        <v>4</v>
      </c>
      <c r="O3790" s="1152">
        <v>6</v>
      </c>
      <c r="P3790" s="1180">
        <v>36000</v>
      </c>
    </row>
    <row r="3791" spans="1:16" ht="22.5" x14ac:dyDescent="0.2">
      <c r="A3791" s="1179" t="s">
        <v>4019</v>
      </c>
      <c r="B3791" s="1149" t="s">
        <v>13078</v>
      </c>
      <c r="C3791" s="1149" t="s">
        <v>65</v>
      </c>
      <c r="D3791" s="1150" t="s">
        <v>12033</v>
      </c>
      <c r="E3791" s="1164">
        <v>11000</v>
      </c>
      <c r="F3791" s="1151">
        <v>16704972</v>
      </c>
      <c r="G3791" s="759" t="s">
        <v>12590</v>
      </c>
      <c r="H3791" s="1021" t="s">
        <v>12082</v>
      </c>
      <c r="I3791" s="1021" t="s">
        <v>12027</v>
      </c>
      <c r="J3791" s="1150" t="s">
        <v>12033</v>
      </c>
      <c r="K3791" s="1152">
        <v>7</v>
      </c>
      <c r="L3791" s="1151">
        <v>12</v>
      </c>
      <c r="M3791" s="1164">
        <v>132000</v>
      </c>
      <c r="N3791" s="1151">
        <v>8</v>
      </c>
      <c r="O3791" s="1152">
        <v>6</v>
      </c>
      <c r="P3791" s="1180">
        <v>66000</v>
      </c>
    </row>
    <row r="3792" spans="1:16" ht="22.5" x14ac:dyDescent="0.2">
      <c r="A3792" s="1179" t="s">
        <v>4019</v>
      </c>
      <c r="B3792" s="1149" t="s">
        <v>13078</v>
      </c>
      <c r="C3792" s="1149" t="s">
        <v>65</v>
      </c>
      <c r="D3792" s="1150" t="s">
        <v>12591</v>
      </c>
      <c r="E3792" s="1164">
        <v>11000</v>
      </c>
      <c r="F3792" s="1151">
        <v>7492930</v>
      </c>
      <c r="G3792" s="759" t="s">
        <v>12592</v>
      </c>
      <c r="H3792" s="1021" t="s">
        <v>12593</v>
      </c>
      <c r="I3792" s="1021" t="s">
        <v>12027</v>
      </c>
      <c r="J3792" s="1150" t="s">
        <v>12591</v>
      </c>
      <c r="K3792" s="1152">
        <v>10</v>
      </c>
      <c r="L3792" s="1151">
        <v>12</v>
      </c>
      <c r="M3792" s="1164">
        <v>131982.43</v>
      </c>
      <c r="N3792" s="1151">
        <v>11</v>
      </c>
      <c r="O3792" s="1152">
        <v>6</v>
      </c>
      <c r="P3792" s="1180">
        <v>66000</v>
      </c>
    </row>
    <row r="3793" spans="1:16" ht="22.5" x14ac:dyDescent="0.2">
      <c r="A3793" s="1179" t="s">
        <v>4019</v>
      </c>
      <c r="B3793" s="1149" t="s">
        <v>13078</v>
      </c>
      <c r="C3793" s="1149" t="s">
        <v>65</v>
      </c>
      <c r="D3793" s="1150" t="s">
        <v>12594</v>
      </c>
      <c r="E3793" s="1164">
        <v>11000</v>
      </c>
      <c r="F3793" s="1151">
        <v>41768322</v>
      </c>
      <c r="G3793" s="759" t="s">
        <v>12595</v>
      </c>
      <c r="H3793" s="1021" t="s">
        <v>4243</v>
      </c>
      <c r="I3793" s="1021" t="s">
        <v>12027</v>
      </c>
      <c r="J3793" s="1150" t="s">
        <v>12594</v>
      </c>
      <c r="K3793" s="1152">
        <v>0</v>
      </c>
      <c r="L3793" s="1151">
        <v>0</v>
      </c>
      <c r="M3793" s="1164">
        <v>0</v>
      </c>
      <c r="N3793" s="1151">
        <v>1</v>
      </c>
      <c r="O3793" s="1152">
        <v>6</v>
      </c>
      <c r="P3793" s="1180">
        <v>17966.669999999998</v>
      </c>
    </row>
    <row r="3794" spans="1:16" ht="22.5" x14ac:dyDescent="0.2">
      <c r="A3794" s="1179" t="s">
        <v>4019</v>
      </c>
      <c r="B3794" s="1149" t="s">
        <v>13078</v>
      </c>
      <c r="C3794" s="1149" t="s">
        <v>65</v>
      </c>
      <c r="D3794" s="1150" t="s">
        <v>12166</v>
      </c>
      <c r="E3794" s="1164">
        <v>11000</v>
      </c>
      <c r="F3794" s="1151">
        <v>41577338</v>
      </c>
      <c r="G3794" s="759" t="s">
        <v>12596</v>
      </c>
      <c r="H3794" s="1021" t="s">
        <v>7500</v>
      </c>
      <c r="I3794" s="1021" t="s">
        <v>4274</v>
      </c>
      <c r="J3794" s="1150" t="s">
        <v>12166</v>
      </c>
      <c r="K3794" s="1152">
        <v>3</v>
      </c>
      <c r="L3794" s="1151">
        <v>10</v>
      </c>
      <c r="M3794" s="1164">
        <v>106333.33</v>
      </c>
      <c r="N3794" s="1151">
        <v>0</v>
      </c>
      <c r="O3794" s="1152">
        <v>0</v>
      </c>
      <c r="P3794" s="1180">
        <v>0</v>
      </c>
    </row>
    <row r="3795" spans="1:16" ht="22.5" x14ac:dyDescent="0.2">
      <c r="A3795" s="1179" t="s">
        <v>4019</v>
      </c>
      <c r="B3795" s="1149" t="s">
        <v>13078</v>
      </c>
      <c r="C3795" s="1149" t="s">
        <v>65</v>
      </c>
      <c r="D3795" s="1150" t="s">
        <v>4407</v>
      </c>
      <c r="E3795" s="1164">
        <v>6000</v>
      </c>
      <c r="F3795" s="1151">
        <v>72186651</v>
      </c>
      <c r="G3795" s="759" t="s">
        <v>12597</v>
      </c>
      <c r="H3795" s="1021" t="s">
        <v>4243</v>
      </c>
      <c r="I3795" s="1021" t="s">
        <v>12027</v>
      </c>
      <c r="J3795" s="1150" t="s">
        <v>4407</v>
      </c>
      <c r="K3795" s="1152">
        <v>2</v>
      </c>
      <c r="L3795" s="1151">
        <v>12</v>
      </c>
      <c r="M3795" s="1164">
        <v>72000</v>
      </c>
      <c r="N3795" s="1151">
        <v>3</v>
      </c>
      <c r="O3795" s="1152">
        <v>6</v>
      </c>
      <c r="P3795" s="1180">
        <v>36000</v>
      </c>
    </row>
    <row r="3796" spans="1:16" ht="22.5" x14ac:dyDescent="0.2">
      <c r="A3796" s="1179" t="s">
        <v>4019</v>
      </c>
      <c r="B3796" s="1149" t="s">
        <v>13078</v>
      </c>
      <c r="C3796" s="1149" t="s">
        <v>65</v>
      </c>
      <c r="D3796" s="1150" t="s">
        <v>12191</v>
      </c>
      <c r="E3796" s="1164">
        <v>9300</v>
      </c>
      <c r="F3796" s="1151">
        <v>6284000</v>
      </c>
      <c r="G3796" s="759" t="s">
        <v>12598</v>
      </c>
      <c r="H3796" s="1021" t="s">
        <v>4243</v>
      </c>
      <c r="I3796" s="1021" t="s">
        <v>12027</v>
      </c>
      <c r="J3796" s="1150" t="s">
        <v>12191</v>
      </c>
      <c r="K3796" s="1152">
        <v>1</v>
      </c>
      <c r="L3796" s="1151">
        <v>4</v>
      </c>
      <c r="M3796" s="1164">
        <v>31000</v>
      </c>
      <c r="N3796" s="1151">
        <v>1</v>
      </c>
      <c r="O3796" s="1152">
        <v>6</v>
      </c>
      <c r="P3796" s="1180">
        <v>55800</v>
      </c>
    </row>
    <row r="3797" spans="1:16" ht="22.5" x14ac:dyDescent="0.2">
      <c r="A3797" s="1179" t="s">
        <v>4019</v>
      </c>
      <c r="B3797" s="1149" t="s">
        <v>13078</v>
      </c>
      <c r="C3797" s="1149" t="s">
        <v>65</v>
      </c>
      <c r="D3797" s="1150" t="s">
        <v>12322</v>
      </c>
      <c r="E3797" s="1164">
        <v>7200</v>
      </c>
      <c r="F3797" s="1151">
        <v>45784899</v>
      </c>
      <c r="G3797" s="759" t="s">
        <v>12599</v>
      </c>
      <c r="H3797" s="1021" t="s">
        <v>4235</v>
      </c>
      <c r="I3797" s="1021" t="s">
        <v>4274</v>
      </c>
      <c r="J3797" s="1150" t="s">
        <v>12322</v>
      </c>
      <c r="K3797" s="1152">
        <v>2</v>
      </c>
      <c r="L3797" s="1151">
        <v>12</v>
      </c>
      <c r="M3797" s="1164">
        <v>86320.5</v>
      </c>
      <c r="N3797" s="1151">
        <v>3</v>
      </c>
      <c r="O3797" s="1152">
        <v>6</v>
      </c>
      <c r="P3797" s="1180">
        <v>43200</v>
      </c>
    </row>
    <row r="3798" spans="1:16" ht="22.5" x14ac:dyDescent="0.2">
      <c r="A3798" s="1179" t="s">
        <v>4019</v>
      </c>
      <c r="B3798" s="1149" t="s">
        <v>13078</v>
      </c>
      <c r="C3798" s="1149" t="s">
        <v>65</v>
      </c>
      <c r="D3798" s="1150" t="s">
        <v>12600</v>
      </c>
      <c r="E3798" s="1164">
        <v>12500</v>
      </c>
      <c r="F3798" s="1151">
        <v>9902166</v>
      </c>
      <c r="G3798" s="759" t="s">
        <v>12601</v>
      </c>
      <c r="H3798" s="1021" t="s">
        <v>10277</v>
      </c>
      <c r="I3798" s="1021" t="s">
        <v>12027</v>
      </c>
      <c r="J3798" s="1150" t="s">
        <v>12600</v>
      </c>
      <c r="K3798" s="1152">
        <v>6</v>
      </c>
      <c r="L3798" s="1151">
        <v>12</v>
      </c>
      <c r="M3798" s="1164">
        <v>150000</v>
      </c>
      <c r="N3798" s="1151">
        <v>7</v>
      </c>
      <c r="O3798" s="1152">
        <v>6</v>
      </c>
      <c r="P3798" s="1180">
        <v>75000</v>
      </c>
    </row>
    <row r="3799" spans="1:16" ht="22.5" x14ac:dyDescent="0.2">
      <c r="A3799" s="1179" t="s">
        <v>4019</v>
      </c>
      <c r="B3799" s="1149" t="s">
        <v>13078</v>
      </c>
      <c r="C3799" s="1149" t="s">
        <v>65</v>
      </c>
      <c r="D3799" s="1150" t="s">
        <v>12060</v>
      </c>
      <c r="E3799" s="1164">
        <v>4200</v>
      </c>
      <c r="F3799" s="1151">
        <v>72448508</v>
      </c>
      <c r="G3799" s="759" t="s">
        <v>12602</v>
      </c>
      <c r="H3799" s="1021" t="s">
        <v>10277</v>
      </c>
      <c r="I3799" s="1021" t="s">
        <v>12027</v>
      </c>
      <c r="J3799" s="1150" t="s">
        <v>12060</v>
      </c>
      <c r="K3799" s="1152">
        <v>3</v>
      </c>
      <c r="L3799" s="1151">
        <v>12</v>
      </c>
      <c r="M3799" s="1164">
        <v>50400</v>
      </c>
      <c r="N3799" s="1151">
        <v>4</v>
      </c>
      <c r="O3799" s="1152">
        <v>6</v>
      </c>
      <c r="P3799" s="1180">
        <v>25200</v>
      </c>
    </row>
    <row r="3800" spans="1:16" ht="22.5" x14ac:dyDescent="0.2">
      <c r="A3800" s="1179" t="s">
        <v>4019</v>
      </c>
      <c r="B3800" s="1149" t="s">
        <v>13078</v>
      </c>
      <c r="C3800" s="1149" t="s">
        <v>65</v>
      </c>
      <c r="D3800" s="1150" t="s">
        <v>12204</v>
      </c>
      <c r="E3800" s="1164">
        <v>2800</v>
      </c>
      <c r="F3800" s="1151">
        <v>46380180</v>
      </c>
      <c r="G3800" s="759" t="s">
        <v>12603</v>
      </c>
      <c r="H3800" s="1021" t="s">
        <v>4243</v>
      </c>
      <c r="I3800" s="1021" t="s">
        <v>4274</v>
      </c>
      <c r="J3800" s="1150" t="s">
        <v>12204</v>
      </c>
      <c r="K3800" s="1152">
        <v>3</v>
      </c>
      <c r="L3800" s="1151">
        <v>12</v>
      </c>
      <c r="M3800" s="1164">
        <v>24546.33</v>
      </c>
      <c r="N3800" s="1151">
        <v>4</v>
      </c>
      <c r="O3800" s="1152">
        <v>6</v>
      </c>
      <c r="P3800" s="1180">
        <v>16800</v>
      </c>
    </row>
    <row r="3801" spans="1:16" ht="22.5" x14ac:dyDescent="0.2">
      <c r="A3801" s="1179" t="s">
        <v>4019</v>
      </c>
      <c r="B3801" s="1149" t="s">
        <v>13078</v>
      </c>
      <c r="C3801" s="1149" t="s">
        <v>65</v>
      </c>
      <c r="D3801" s="1150" t="s">
        <v>7964</v>
      </c>
      <c r="E3801" s="1164">
        <v>6000</v>
      </c>
      <c r="F3801" s="1151">
        <v>43122510</v>
      </c>
      <c r="G3801" s="759" t="s">
        <v>12604</v>
      </c>
      <c r="H3801" s="1021" t="s">
        <v>4381</v>
      </c>
      <c r="I3801" s="1021" t="s">
        <v>12027</v>
      </c>
      <c r="J3801" s="1150" t="s">
        <v>7964</v>
      </c>
      <c r="K3801" s="1152">
        <v>7</v>
      </c>
      <c r="L3801" s="1151">
        <v>12</v>
      </c>
      <c r="M3801" s="1164">
        <v>67335.839999999997</v>
      </c>
      <c r="N3801" s="1151">
        <v>8</v>
      </c>
      <c r="O3801" s="1152">
        <v>6</v>
      </c>
      <c r="P3801" s="1180">
        <v>35600</v>
      </c>
    </row>
    <row r="3802" spans="1:16" ht="22.5" x14ac:dyDescent="0.2">
      <c r="A3802" s="1179" t="s">
        <v>4019</v>
      </c>
      <c r="B3802" s="1149" t="s">
        <v>13078</v>
      </c>
      <c r="C3802" s="1149" t="s">
        <v>65</v>
      </c>
      <c r="D3802" s="1150" t="s">
        <v>12605</v>
      </c>
      <c r="E3802" s="1164">
        <v>12500</v>
      </c>
      <c r="F3802" s="1151">
        <v>42461654</v>
      </c>
      <c r="G3802" s="759" t="s">
        <v>12606</v>
      </c>
      <c r="H3802" s="1021" t="s">
        <v>4350</v>
      </c>
      <c r="I3802" s="1021" t="s">
        <v>12027</v>
      </c>
      <c r="J3802" s="1150" t="s">
        <v>12605</v>
      </c>
      <c r="K3802" s="1152">
        <v>2</v>
      </c>
      <c r="L3802" s="1151">
        <v>12</v>
      </c>
      <c r="M3802" s="1164">
        <v>150000</v>
      </c>
      <c r="N3802" s="1151">
        <v>3</v>
      </c>
      <c r="O3802" s="1152">
        <v>6</v>
      </c>
      <c r="P3802" s="1180">
        <v>75000</v>
      </c>
    </row>
    <row r="3803" spans="1:16" ht="22.5" x14ac:dyDescent="0.2">
      <c r="A3803" s="1179" t="s">
        <v>4019</v>
      </c>
      <c r="B3803" s="1149" t="s">
        <v>13078</v>
      </c>
      <c r="C3803" s="1149" t="s">
        <v>65</v>
      </c>
      <c r="D3803" s="1150" t="s">
        <v>12607</v>
      </c>
      <c r="E3803" s="1164">
        <v>6000</v>
      </c>
      <c r="F3803" s="1151">
        <v>45443324</v>
      </c>
      <c r="G3803" s="759" t="s">
        <v>12608</v>
      </c>
      <c r="H3803" s="1021" t="s">
        <v>12609</v>
      </c>
      <c r="I3803" s="1021" t="s">
        <v>12027</v>
      </c>
      <c r="J3803" s="1150" t="s">
        <v>12607</v>
      </c>
      <c r="K3803" s="1152">
        <v>3</v>
      </c>
      <c r="L3803" s="1151">
        <v>12</v>
      </c>
      <c r="M3803" s="1164">
        <v>71972.92</v>
      </c>
      <c r="N3803" s="1151">
        <v>4</v>
      </c>
      <c r="O3803" s="1152">
        <v>6</v>
      </c>
      <c r="P3803" s="1180">
        <v>36000</v>
      </c>
    </row>
    <row r="3804" spans="1:16" ht="22.5" x14ac:dyDescent="0.2">
      <c r="A3804" s="1179" t="s">
        <v>4019</v>
      </c>
      <c r="B3804" s="1149" t="s">
        <v>13078</v>
      </c>
      <c r="C3804" s="1149" t="s">
        <v>65</v>
      </c>
      <c r="D3804" s="1150" t="s">
        <v>12151</v>
      </c>
      <c r="E3804" s="1164">
        <v>7200</v>
      </c>
      <c r="F3804" s="1151">
        <v>41370135</v>
      </c>
      <c r="G3804" s="759" t="s">
        <v>12610</v>
      </c>
      <c r="H3804" s="1021" t="s">
        <v>4207</v>
      </c>
      <c r="I3804" s="1021" t="s">
        <v>12027</v>
      </c>
      <c r="J3804" s="1150" t="s">
        <v>12151</v>
      </c>
      <c r="K3804" s="1152">
        <v>10</v>
      </c>
      <c r="L3804" s="1151">
        <v>12</v>
      </c>
      <c r="M3804" s="1164">
        <v>86370.5</v>
      </c>
      <c r="N3804" s="1151">
        <v>11</v>
      </c>
      <c r="O3804" s="1152">
        <v>6</v>
      </c>
      <c r="P3804" s="1180">
        <v>43200</v>
      </c>
    </row>
    <row r="3805" spans="1:16" ht="22.5" x14ac:dyDescent="0.2">
      <c r="A3805" s="1179" t="s">
        <v>4019</v>
      </c>
      <c r="B3805" s="1149" t="s">
        <v>13078</v>
      </c>
      <c r="C3805" s="1149" t="s">
        <v>65</v>
      </c>
      <c r="D3805" s="1150" t="s">
        <v>12043</v>
      </c>
      <c r="E3805" s="1164">
        <v>2800</v>
      </c>
      <c r="F3805" s="1151">
        <v>10246862</v>
      </c>
      <c r="G3805" s="759" t="s">
        <v>12611</v>
      </c>
      <c r="H3805" s="1021" t="s">
        <v>12042</v>
      </c>
      <c r="I3805" s="1021" t="s">
        <v>12042</v>
      </c>
      <c r="J3805" s="1150" t="s">
        <v>12043</v>
      </c>
      <c r="K3805" s="1152">
        <v>10</v>
      </c>
      <c r="L3805" s="1151">
        <v>12</v>
      </c>
      <c r="M3805" s="1164">
        <v>33600</v>
      </c>
      <c r="N3805" s="1151">
        <v>11</v>
      </c>
      <c r="O3805" s="1152">
        <v>6</v>
      </c>
      <c r="P3805" s="1180">
        <v>16800</v>
      </c>
    </row>
    <row r="3806" spans="1:16" ht="22.5" x14ac:dyDescent="0.2">
      <c r="A3806" s="1179" t="s">
        <v>4019</v>
      </c>
      <c r="B3806" s="1149" t="s">
        <v>13078</v>
      </c>
      <c r="C3806" s="1149" t="s">
        <v>65</v>
      </c>
      <c r="D3806" s="1150" t="s">
        <v>5378</v>
      </c>
      <c r="E3806" s="1164">
        <v>9300</v>
      </c>
      <c r="F3806" s="1151">
        <v>43103343</v>
      </c>
      <c r="G3806" s="759" t="s">
        <v>12612</v>
      </c>
      <c r="H3806" s="1021" t="s">
        <v>4235</v>
      </c>
      <c r="I3806" s="1021" t="s">
        <v>12027</v>
      </c>
      <c r="J3806" s="1150" t="s">
        <v>5378</v>
      </c>
      <c r="K3806" s="1152">
        <v>0</v>
      </c>
      <c r="L3806" s="1151">
        <v>0</v>
      </c>
      <c r="M3806" s="1164">
        <v>0</v>
      </c>
      <c r="N3806" s="1151">
        <v>1</v>
      </c>
      <c r="O3806" s="1152">
        <v>6</v>
      </c>
      <c r="P3806" s="1180">
        <v>15190</v>
      </c>
    </row>
    <row r="3807" spans="1:16" ht="22.5" x14ac:dyDescent="0.2">
      <c r="A3807" s="1179" t="s">
        <v>4019</v>
      </c>
      <c r="B3807" s="1149" t="s">
        <v>13078</v>
      </c>
      <c r="C3807" s="1149" t="s">
        <v>65</v>
      </c>
      <c r="D3807" s="1150" t="s">
        <v>12131</v>
      </c>
      <c r="E3807" s="1164">
        <v>11000</v>
      </c>
      <c r="F3807" s="1151">
        <v>3828443</v>
      </c>
      <c r="G3807" s="759" t="s">
        <v>12613</v>
      </c>
      <c r="H3807" s="1021" t="s">
        <v>7840</v>
      </c>
      <c r="I3807" s="1021" t="s">
        <v>12027</v>
      </c>
      <c r="J3807" s="1150" t="s">
        <v>12131</v>
      </c>
      <c r="K3807" s="1152">
        <v>10</v>
      </c>
      <c r="L3807" s="1151">
        <v>12</v>
      </c>
      <c r="M3807" s="1164">
        <v>131992.35999999999</v>
      </c>
      <c r="N3807" s="1151">
        <v>11</v>
      </c>
      <c r="O3807" s="1152">
        <v>6</v>
      </c>
      <c r="P3807" s="1180">
        <v>66000</v>
      </c>
    </row>
    <row r="3808" spans="1:16" ht="22.5" x14ac:dyDescent="0.2">
      <c r="A3808" s="1179" t="s">
        <v>4019</v>
      </c>
      <c r="B3808" s="1149" t="s">
        <v>13078</v>
      </c>
      <c r="C3808" s="1149" t="s">
        <v>65</v>
      </c>
      <c r="D3808" s="1150" t="s">
        <v>5679</v>
      </c>
      <c r="E3808" s="1164">
        <v>6000</v>
      </c>
      <c r="F3808" s="1151">
        <v>74212310</v>
      </c>
      <c r="G3808" s="759" t="s">
        <v>12614</v>
      </c>
      <c r="H3808" s="1021" t="s">
        <v>12332</v>
      </c>
      <c r="I3808" s="1021" t="s">
        <v>12027</v>
      </c>
      <c r="J3808" s="1150" t="s">
        <v>5679</v>
      </c>
      <c r="K3808" s="1152">
        <v>1</v>
      </c>
      <c r="L3808" s="1151">
        <v>2</v>
      </c>
      <c r="M3808" s="1164">
        <v>7600</v>
      </c>
      <c r="N3808" s="1151">
        <v>1</v>
      </c>
      <c r="O3808" s="1152">
        <v>6</v>
      </c>
      <c r="P3808" s="1180">
        <v>36000</v>
      </c>
    </row>
    <row r="3809" spans="1:16" ht="22.5" x14ac:dyDescent="0.2">
      <c r="A3809" s="1179" t="s">
        <v>4019</v>
      </c>
      <c r="B3809" s="1149" t="s">
        <v>13078</v>
      </c>
      <c r="C3809" s="1149" t="s">
        <v>65</v>
      </c>
      <c r="D3809" s="1150" t="s">
        <v>12366</v>
      </c>
      <c r="E3809" s="1164">
        <v>9300</v>
      </c>
      <c r="F3809" s="1151">
        <v>15739771</v>
      </c>
      <c r="G3809" s="759" t="s">
        <v>12615</v>
      </c>
      <c r="H3809" s="1021" t="s">
        <v>12114</v>
      </c>
      <c r="I3809" s="1021" t="s">
        <v>12027</v>
      </c>
      <c r="J3809" s="1150" t="s">
        <v>12366</v>
      </c>
      <c r="K3809" s="1152">
        <v>0</v>
      </c>
      <c r="L3809" s="1151">
        <v>0</v>
      </c>
      <c r="M3809" s="1164">
        <v>0</v>
      </c>
      <c r="N3809" s="1151">
        <v>1</v>
      </c>
      <c r="O3809" s="1152">
        <v>6</v>
      </c>
      <c r="P3809" s="1180">
        <v>15190</v>
      </c>
    </row>
    <row r="3810" spans="1:16" ht="22.5" x14ac:dyDescent="0.2">
      <c r="A3810" s="1179" t="s">
        <v>4019</v>
      </c>
      <c r="B3810" s="1149" t="s">
        <v>13078</v>
      </c>
      <c r="C3810" s="1149" t="s">
        <v>65</v>
      </c>
      <c r="D3810" s="1150" t="s">
        <v>12522</v>
      </c>
      <c r="E3810" s="1164">
        <v>7200</v>
      </c>
      <c r="F3810" s="1151">
        <v>43688955</v>
      </c>
      <c r="G3810" s="759" t="s">
        <v>12616</v>
      </c>
      <c r="H3810" s="1021" t="s">
        <v>4243</v>
      </c>
      <c r="I3810" s="1021" t="s">
        <v>12027</v>
      </c>
      <c r="J3810" s="1150" t="s">
        <v>12522</v>
      </c>
      <c r="K3810" s="1152">
        <v>5</v>
      </c>
      <c r="L3810" s="1151">
        <v>1</v>
      </c>
      <c r="M3810" s="1164">
        <v>8470</v>
      </c>
      <c r="N3810" s="1151">
        <v>0</v>
      </c>
      <c r="O3810" s="1152">
        <v>0</v>
      </c>
      <c r="P3810" s="1180">
        <v>0</v>
      </c>
    </row>
    <row r="3811" spans="1:16" ht="22.5" x14ac:dyDescent="0.2">
      <c r="A3811" s="1179" t="s">
        <v>4019</v>
      </c>
      <c r="B3811" s="1149" t="s">
        <v>13078</v>
      </c>
      <c r="C3811" s="1149" t="s">
        <v>65</v>
      </c>
      <c r="D3811" s="1150" t="s">
        <v>4842</v>
      </c>
      <c r="E3811" s="1164">
        <v>9300</v>
      </c>
      <c r="F3811" s="1151">
        <v>43688955</v>
      </c>
      <c r="G3811" s="759" t="s">
        <v>12616</v>
      </c>
      <c r="H3811" s="1021" t="s">
        <v>4243</v>
      </c>
      <c r="I3811" s="1021" t="s">
        <v>12027</v>
      </c>
      <c r="J3811" s="1150" t="s">
        <v>4842</v>
      </c>
      <c r="K3811" s="1152">
        <v>1</v>
      </c>
      <c r="L3811" s="1151">
        <v>12</v>
      </c>
      <c r="M3811" s="1164">
        <v>102300</v>
      </c>
      <c r="N3811" s="1151">
        <v>1</v>
      </c>
      <c r="O3811" s="1152">
        <v>6</v>
      </c>
      <c r="P3811" s="1180">
        <v>55800</v>
      </c>
    </row>
    <row r="3812" spans="1:16" ht="22.5" x14ac:dyDescent="0.2">
      <c r="A3812" s="1179" t="s">
        <v>4019</v>
      </c>
      <c r="B3812" s="1149" t="s">
        <v>13078</v>
      </c>
      <c r="C3812" s="1149" t="s">
        <v>65</v>
      </c>
      <c r="D3812" s="1150" t="s">
        <v>12062</v>
      </c>
      <c r="E3812" s="1164">
        <v>11000</v>
      </c>
      <c r="F3812" s="1151">
        <v>24003704</v>
      </c>
      <c r="G3812" s="759" t="s">
        <v>12617</v>
      </c>
      <c r="H3812" s="1021" t="s">
        <v>12135</v>
      </c>
      <c r="I3812" s="1021" t="s">
        <v>12027</v>
      </c>
      <c r="J3812" s="1150" t="s">
        <v>12062</v>
      </c>
      <c r="K3812" s="1152">
        <v>1</v>
      </c>
      <c r="L3812" s="1151">
        <v>1</v>
      </c>
      <c r="M3812" s="1164">
        <v>6233.33</v>
      </c>
      <c r="N3812" s="1151">
        <v>2</v>
      </c>
      <c r="O3812" s="1152">
        <v>6</v>
      </c>
      <c r="P3812" s="1180">
        <v>66000</v>
      </c>
    </row>
    <row r="3813" spans="1:16" ht="22.5" x14ac:dyDescent="0.2">
      <c r="A3813" s="1179" t="s">
        <v>4019</v>
      </c>
      <c r="B3813" s="1149" t="s">
        <v>13078</v>
      </c>
      <c r="C3813" s="1149" t="s">
        <v>65</v>
      </c>
      <c r="D3813" s="1150" t="s">
        <v>12118</v>
      </c>
      <c r="E3813" s="1164">
        <v>6000</v>
      </c>
      <c r="F3813" s="1151">
        <v>47866381</v>
      </c>
      <c r="G3813" s="759" t="s">
        <v>12618</v>
      </c>
      <c r="H3813" s="1021" t="s">
        <v>12196</v>
      </c>
      <c r="I3813" s="1021" t="s">
        <v>12027</v>
      </c>
      <c r="J3813" s="1150" t="s">
        <v>12118</v>
      </c>
      <c r="K3813" s="1152">
        <v>1</v>
      </c>
      <c r="L3813" s="1151">
        <v>2</v>
      </c>
      <c r="M3813" s="1164">
        <v>7600</v>
      </c>
      <c r="N3813" s="1151">
        <v>1</v>
      </c>
      <c r="O3813" s="1152">
        <v>6</v>
      </c>
      <c r="P3813" s="1180">
        <v>36000</v>
      </c>
    </row>
    <row r="3814" spans="1:16" ht="22.5" x14ac:dyDescent="0.2">
      <c r="A3814" s="1179" t="s">
        <v>4019</v>
      </c>
      <c r="B3814" s="1149" t="s">
        <v>13078</v>
      </c>
      <c r="C3814" s="1149" t="s">
        <v>65</v>
      </c>
      <c r="D3814" s="1150" t="s">
        <v>12127</v>
      </c>
      <c r="E3814" s="1164">
        <v>4200</v>
      </c>
      <c r="F3814" s="1151">
        <v>44000763</v>
      </c>
      <c r="G3814" s="759" t="s">
        <v>12619</v>
      </c>
      <c r="H3814" s="1021" t="s">
        <v>10277</v>
      </c>
      <c r="I3814" s="1021" t="s">
        <v>12027</v>
      </c>
      <c r="J3814" s="1150" t="s">
        <v>12127</v>
      </c>
      <c r="K3814" s="1152">
        <v>8</v>
      </c>
      <c r="L3814" s="1151">
        <v>12</v>
      </c>
      <c r="M3814" s="1164">
        <v>50736</v>
      </c>
      <c r="N3814" s="1151">
        <v>9</v>
      </c>
      <c r="O3814" s="1152">
        <v>6</v>
      </c>
      <c r="P3814" s="1180">
        <v>25200</v>
      </c>
    </row>
    <row r="3815" spans="1:16" ht="22.5" x14ac:dyDescent="0.2">
      <c r="A3815" s="1179" t="s">
        <v>4019</v>
      </c>
      <c r="B3815" s="1149" t="s">
        <v>13078</v>
      </c>
      <c r="C3815" s="1149" t="s">
        <v>65</v>
      </c>
      <c r="D3815" s="1150" t="s">
        <v>6438</v>
      </c>
      <c r="E3815" s="1164">
        <v>3600</v>
      </c>
      <c r="F3815" s="1151">
        <v>19332967</v>
      </c>
      <c r="G3815" s="759" t="s">
        <v>12620</v>
      </c>
      <c r="H3815" s="1021" t="s">
        <v>10277</v>
      </c>
      <c r="I3815" s="1021" t="s">
        <v>12027</v>
      </c>
      <c r="J3815" s="1150" t="s">
        <v>6438</v>
      </c>
      <c r="K3815" s="1152">
        <v>1</v>
      </c>
      <c r="L3815" s="1151">
        <v>12</v>
      </c>
      <c r="M3815" s="1164">
        <v>43199.25</v>
      </c>
      <c r="N3815" s="1151">
        <v>2</v>
      </c>
      <c r="O3815" s="1152">
        <v>6</v>
      </c>
      <c r="P3815" s="1180">
        <v>21600</v>
      </c>
    </row>
    <row r="3816" spans="1:16" ht="22.5" x14ac:dyDescent="0.2">
      <c r="A3816" s="1179" t="s">
        <v>4019</v>
      </c>
      <c r="B3816" s="1149" t="s">
        <v>13078</v>
      </c>
      <c r="C3816" s="1149" t="s">
        <v>65</v>
      </c>
      <c r="D3816" s="1150" t="s">
        <v>12204</v>
      </c>
      <c r="E3816" s="1164">
        <v>2800</v>
      </c>
      <c r="F3816" s="1151">
        <v>46944787</v>
      </c>
      <c r="G3816" s="759" t="s">
        <v>12621</v>
      </c>
      <c r="H3816" s="1021" t="s">
        <v>10277</v>
      </c>
      <c r="I3816" s="1021" t="s">
        <v>12027</v>
      </c>
      <c r="J3816" s="1150" t="s">
        <v>12204</v>
      </c>
      <c r="K3816" s="1152">
        <v>5</v>
      </c>
      <c r="L3816" s="1151">
        <v>12</v>
      </c>
      <c r="M3816" s="1164">
        <v>33599.81</v>
      </c>
      <c r="N3816" s="1151">
        <v>6</v>
      </c>
      <c r="O3816" s="1152">
        <v>4</v>
      </c>
      <c r="P3816" s="1180">
        <v>9240</v>
      </c>
    </row>
    <row r="3817" spans="1:16" ht="22.5" x14ac:dyDescent="0.2">
      <c r="A3817" s="1179" t="s">
        <v>4019</v>
      </c>
      <c r="B3817" s="1149" t="s">
        <v>13078</v>
      </c>
      <c r="C3817" s="1149" t="s">
        <v>65</v>
      </c>
      <c r="D3817" s="1150" t="s">
        <v>12062</v>
      </c>
      <c r="E3817" s="1164">
        <v>11000</v>
      </c>
      <c r="F3817" s="1151">
        <v>29425377</v>
      </c>
      <c r="G3817" s="759" t="s">
        <v>12622</v>
      </c>
      <c r="H3817" s="1021" t="s">
        <v>12111</v>
      </c>
      <c r="I3817" s="1021" t="s">
        <v>12027</v>
      </c>
      <c r="J3817" s="1150" t="s">
        <v>12062</v>
      </c>
      <c r="K3817" s="1152">
        <v>1</v>
      </c>
      <c r="L3817" s="1151">
        <v>1</v>
      </c>
      <c r="M3817" s="1164">
        <v>6233.33</v>
      </c>
      <c r="N3817" s="1151">
        <v>2</v>
      </c>
      <c r="O3817" s="1152">
        <v>6</v>
      </c>
      <c r="P3817" s="1180">
        <v>66000</v>
      </c>
    </row>
    <row r="3818" spans="1:16" ht="22.5" x14ac:dyDescent="0.2">
      <c r="A3818" s="1179" t="s">
        <v>4019</v>
      </c>
      <c r="B3818" s="1149" t="s">
        <v>13078</v>
      </c>
      <c r="C3818" s="1149" t="s">
        <v>65</v>
      </c>
      <c r="D3818" s="1150" t="s">
        <v>12127</v>
      </c>
      <c r="E3818" s="1164">
        <v>4200</v>
      </c>
      <c r="F3818" s="1151">
        <v>45388615</v>
      </c>
      <c r="G3818" s="759" t="s">
        <v>12623</v>
      </c>
      <c r="H3818" s="1021" t="s">
        <v>10277</v>
      </c>
      <c r="I3818" s="1021" t="s">
        <v>12027</v>
      </c>
      <c r="J3818" s="1150" t="s">
        <v>12127</v>
      </c>
      <c r="K3818" s="1152">
        <v>8</v>
      </c>
      <c r="L3818" s="1151">
        <v>12</v>
      </c>
      <c r="M3818" s="1164">
        <v>50400</v>
      </c>
      <c r="N3818" s="1151">
        <v>9</v>
      </c>
      <c r="O3818" s="1152">
        <v>6</v>
      </c>
      <c r="P3818" s="1180">
        <v>25200</v>
      </c>
    </row>
    <row r="3819" spans="1:16" ht="22.5" x14ac:dyDescent="0.2">
      <c r="A3819" s="1179" t="s">
        <v>4019</v>
      </c>
      <c r="B3819" s="1149" t="s">
        <v>13078</v>
      </c>
      <c r="C3819" s="1149" t="s">
        <v>65</v>
      </c>
      <c r="D3819" s="1150" t="s">
        <v>12540</v>
      </c>
      <c r="E3819" s="1164">
        <v>12000</v>
      </c>
      <c r="F3819" s="1151">
        <v>23881295</v>
      </c>
      <c r="G3819" s="759" t="s">
        <v>12624</v>
      </c>
      <c r="H3819" s="1021" t="s">
        <v>12030</v>
      </c>
      <c r="I3819" s="1021" t="s">
        <v>12027</v>
      </c>
      <c r="J3819" s="1150" t="s">
        <v>12540</v>
      </c>
      <c r="K3819" s="1152">
        <v>4</v>
      </c>
      <c r="L3819" s="1151">
        <v>12</v>
      </c>
      <c r="M3819" s="1164">
        <v>144000</v>
      </c>
      <c r="N3819" s="1151">
        <v>5</v>
      </c>
      <c r="O3819" s="1152">
        <v>6</v>
      </c>
      <c r="P3819" s="1180">
        <v>72000</v>
      </c>
    </row>
    <row r="3820" spans="1:16" ht="22.5" x14ac:dyDescent="0.2">
      <c r="A3820" s="1179" t="s">
        <v>4019</v>
      </c>
      <c r="B3820" s="1149" t="s">
        <v>13078</v>
      </c>
      <c r="C3820" s="1149" t="s">
        <v>65</v>
      </c>
      <c r="D3820" s="1150" t="s">
        <v>12625</v>
      </c>
      <c r="E3820" s="1164">
        <v>3600</v>
      </c>
      <c r="F3820" s="1151">
        <v>43852170</v>
      </c>
      <c r="G3820" s="759" t="s">
        <v>12626</v>
      </c>
      <c r="H3820" s="1021" t="s">
        <v>4243</v>
      </c>
      <c r="I3820" s="1021" t="s">
        <v>12027</v>
      </c>
      <c r="J3820" s="1150" t="s">
        <v>12625</v>
      </c>
      <c r="K3820" s="1152">
        <v>1</v>
      </c>
      <c r="L3820" s="1151">
        <v>12</v>
      </c>
      <c r="M3820" s="1164">
        <v>43182.75</v>
      </c>
      <c r="N3820" s="1151">
        <v>2</v>
      </c>
      <c r="O3820" s="1152">
        <v>6</v>
      </c>
      <c r="P3820" s="1180">
        <v>21600</v>
      </c>
    </row>
    <row r="3821" spans="1:16" ht="22.5" x14ac:dyDescent="0.2">
      <c r="A3821" s="1179" t="s">
        <v>4019</v>
      </c>
      <c r="B3821" s="1149" t="s">
        <v>13078</v>
      </c>
      <c r="C3821" s="1149" t="s">
        <v>65</v>
      </c>
      <c r="D3821" s="1150" t="s">
        <v>12127</v>
      </c>
      <c r="E3821" s="1164">
        <v>4200</v>
      </c>
      <c r="F3821" s="1151">
        <v>42797272</v>
      </c>
      <c r="G3821" s="759" t="s">
        <v>12627</v>
      </c>
      <c r="H3821" s="1021" t="s">
        <v>10277</v>
      </c>
      <c r="I3821" s="1021" t="s">
        <v>12027</v>
      </c>
      <c r="J3821" s="1150" t="s">
        <v>12127</v>
      </c>
      <c r="K3821" s="1152">
        <v>9</v>
      </c>
      <c r="L3821" s="1151">
        <v>12</v>
      </c>
      <c r="M3821" s="1164">
        <v>50400</v>
      </c>
      <c r="N3821" s="1151">
        <v>10</v>
      </c>
      <c r="O3821" s="1152">
        <v>6</v>
      </c>
      <c r="P3821" s="1180">
        <v>25200</v>
      </c>
    </row>
    <row r="3822" spans="1:16" ht="22.5" x14ac:dyDescent="0.2">
      <c r="A3822" s="1179" t="s">
        <v>4019</v>
      </c>
      <c r="B3822" s="1149" t="s">
        <v>13078</v>
      </c>
      <c r="C3822" s="1149" t="s">
        <v>65</v>
      </c>
      <c r="D3822" s="1150" t="s">
        <v>12072</v>
      </c>
      <c r="E3822" s="1164">
        <v>6000</v>
      </c>
      <c r="F3822" s="1151">
        <v>2873989</v>
      </c>
      <c r="G3822" s="759" t="s">
        <v>12628</v>
      </c>
      <c r="H3822" s="1021" t="s">
        <v>4349</v>
      </c>
      <c r="I3822" s="1021" t="s">
        <v>12027</v>
      </c>
      <c r="J3822" s="1150" t="s">
        <v>12072</v>
      </c>
      <c r="K3822" s="1152">
        <v>1</v>
      </c>
      <c r="L3822" s="1151">
        <v>10</v>
      </c>
      <c r="M3822" s="1164">
        <v>58400</v>
      </c>
      <c r="N3822" s="1151">
        <v>1</v>
      </c>
      <c r="O3822" s="1152">
        <v>6</v>
      </c>
      <c r="P3822" s="1180">
        <v>36000</v>
      </c>
    </row>
    <row r="3823" spans="1:16" ht="22.5" x14ac:dyDescent="0.2">
      <c r="A3823" s="1179" t="s">
        <v>4019</v>
      </c>
      <c r="B3823" s="1149" t="s">
        <v>13078</v>
      </c>
      <c r="C3823" s="1149" t="s">
        <v>65</v>
      </c>
      <c r="D3823" s="1150" t="s">
        <v>12629</v>
      </c>
      <c r="E3823" s="1164">
        <v>7200</v>
      </c>
      <c r="F3823" s="1151">
        <v>41146531</v>
      </c>
      <c r="G3823" s="759" t="s">
        <v>12630</v>
      </c>
      <c r="H3823" s="1021" t="s">
        <v>10277</v>
      </c>
      <c r="I3823" s="1021" t="s">
        <v>12027</v>
      </c>
      <c r="J3823" s="1150" t="s">
        <v>12629</v>
      </c>
      <c r="K3823" s="1152">
        <v>6</v>
      </c>
      <c r="L3823" s="1151">
        <v>12</v>
      </c>
      <c r="M3823" s="1164">
        <v>86279.5</v>
      </c>
      <c r="N3823" s="1151">
        <v>7</v>
      </c>
      <c r="O3823" s="1152">
        <v>6</v>
      </c>
      <c r="P3823" s="1180">
        <v>43200</v>
      </c>
    </row>
    <row r="3824" spans="1:16" ht="22.5" x14ac:dyDescent="0.2">
      <c r="A3824" s="1179" t="s">
        <v>4019</v>
      </c>
      <c r="B3824" s="1149" t="s">
        <v>13078</v>
      </c>
      <c r="C3824" s="1149" t="s">
        <v>65</v>
      </c>
      <c r="D3824" s="1150" t="s">
        <v>12631</v>
      </c>
      <c r="E3824" s="1164">
        <v>7200</v>
      </c>
      <c r="F3824" s="1151">
        <v>47498614</v>
      </c>
      <c r="G3824" s="759" t="s">
        <v>12632</v>
      </c>
      <c r="H3824" s="1021" t="s">
        <v>4243</v>
      </c>
      <c r="I3824" s="1021" t="s">
        <v>4274</v>
      </c>
      <c r="J3824" s="1150" t="s">
        <v>12631</v>
      </c>
      <c r="K3824" s="1152">
        <v>2</v>
      </c>
      <c r="L3824" s="1151">
        <v>12</v>
      </c>
      <c r="M3824" s="1164">
        <v>86320.5</v>
      </c>
      <c r="N3824" s="1151">
        <v>3</v>
      </c>
      <c r="O3824" s="1152">
        <v>6</v>
      </c>
      <c r="P3824" s="1180">
        <v>43200</v>
      </c>
    </row>
    <row r="3825" spans="1:16" ht="33.75" x14ac:dyDescent="0.2">
      <c r="A3825" s="1179" t="s">
        <v>4019</v>
      </c>
      <c r="B3825" s="1149" t="s">
        <v>13078</v>
      </c>
      <c r="C3825" s="1149" t="s">
        <v>65</v>
      </c>
      <c r="D3825" s="1150" t="s">
        <v>12633</v>
      </c>
      <c r="E3825" s="1164">
        <v>9300</v>
      </c>
      <c r="F3825" s="1151">
        <v>43443962</v>
      </c>
      <c r="G3825" s="759" t="s">
        <v>12634</v>
      </c>
      <c r="H3825" s="1021" t="s">
        <v>12635</v>
      </c>
      <c r="I3825" s="1021" t="s">
        <v>12027</v>
      </c>
      <c r="J3825" s="1150" t="s">
        <v>12633</v>
      </c>
      <c r="K3825" s="1152">
        <v>1</v>
      </c>
      <c r="L3825" s="1151">
        <v>12</v>
      </c>
      <c r="M3825" s="1164">
        <v>111600</v>
      </c>
      <c r="N3825" s="1151">
        <v>2</v>
      </c>
      <c r="O3825" s="1152">
        <v>6</v>
      </c>
      <c r="P3825" s="1180">
        <v>55800</v>
      </c>
    </row>
    <row r="3826" spans="1:16" ht="22.5" x14ac:dyDescent="0.2">
      <c r="A3826" s="1179" t="s">
        <v>4019</v>
      </c>
      <c r="B3826" s="1149" t="s">
        <v>13078</v>
      </c>
      <c r="C3826" s="1149" t="s">
        <v>65</v>
      </c>
      <c r="D3826" s="1150" t="s">
        <v>12507</v>
      </c>
      <c r="E3826" s="1164">
        <v>11000</v>
      </c>
      <c r="F3826" s="1151">
        <v>40728123</v>
      </c>
      <c r="G3826" s="759" t="s">
        <v>12636</v>
      </c>
      <c r="H3826" s="1021" t="s">
        <v>4243</v>
      </c>
      <c r="I3826" s="1021" t="s">
        <v>12027</v>
      </c>
      <c r="J3826" s="1150" t="s">
        <v>12507</v>
      </c>
      <c r="K3826" s="1152">
        <v>0</v>
      </c>
      <c r="L3826" s="1151">
        <v>0</v>
      </c>
      <c r="M3826" s="1164">
        <v>0</v>
      </c>
      <c r="N3826" s="1151">
        <v>1</v>
      </c>
      <c r="O3826" s="1152">
        <v>6</v>
      </c>
      <c r="P3826" s="1180">
        <v>44000</v>
      </c>
    </row>
    <row r="3827" spans="1:16" ht="22.5" x14ac:dyDescent="0.2">
      <c r="A3827" s="1179" t="s">
        <v>4019</v>
      </c>
      <c r="B3827" s="1149" t="s">
        <v>13078</v>
      </c>
      <c r="C3827" s="1149" t="s">
        <v>65</v>
      </c>
      <c r="D3827" s="1150" t="s">
        <v>7964</v>
      </c>
      <c r="E3827" s="1164">
        <v>6000</v>
      </c>
      <c r="F3827" s="1151">
        <v>41568255</v>
      </c>
      <c r="G3827" s="759" t="s">
        <v>12637</v>
      </c>
      <c r="H3827" s="1021" t="s">
        <v>4315</v>
      </c>
      <c r="I3827" s="1021" t="s">
        <v>4274</v>
      </c>
      <c r="J3827" s="1150" t="s">
        <v>7964</v>
      </c>
      <c r="K3827" s="1152">
        <v>6</v>
      </c>
      <c r="L3827" s="1151">
        <v>12</v>
      </c>
      <c r="M3827" s="1164">
        <v>71976.67</v>
      </c>
      <c r="N3827" s="1151">
        <v>7</v>
      </c>
      <c r="O3827" s="1152">
        <v>6</v>
      </c>
      <c r="P3827" s="1180">
        <v>36000</v>
      </c>
    </row>
    <row r="3828" spans="1:16" ht="22.5" x14ac:dyDescent="0.2">
      <c r="A3828" s="1179" t="s">
        <v>4019</v>
      </c>
      <c r="B3828" s="1149" t="s">
        <v>13078</v>
      </c>
      <c r="C3828" s="1149" t="s">
        <v>65</v>
      </c>
      <c r="D3828" s="1150" t="s">
        <v>4302</v>
      </c>
      <c r="E3828" s="1164">
        <v>9300</v>
      </c>
      <c r="F3828" s="1151">
        <v>7857536</v>
      </c>
      <c r="G3828" s="759" t="s">
        <v>12638</v>
      </c>
      <c r="H3828" s="1021" t="s">
        <v>4211</v>
      </c>
      <c r="I3828" s="1021" t="s">
        <v>12027</v>
      </c>
      <c r="J3828" s="1150" t="s">
        <v>4302</v>
      </c>
      <c r="K3828" s="1152">
        <v>1</v>
      </c>
      <c r="L3828" s="1151">
        <v>12</v>
      </c>
      <c r="M3828" s="1164">
        <v>104048.4</v>
      </c>
      <c r="N3828" s="1151">
        <v>2</v>
      </c>
      <c r="O3828" s="1152">
        <v>1</v>
      </c>
      <c r="P3828" s="1180">
        <v>9300</v>
      </c>
    </row>
    <row r="3829" spans="1:16" ht="22.5" x14ac:dyDescent="0.2">
      <c r="A3829" s="1179" t="s">
        <v>4019</v>
      </c>
      <c r="B3829" s="1149" t="s">
        <v>13078</v>
      </c>
      <c r="C3829" s="1149" t="s">
        <v>65</v>
      </c>
      <c r="D3829" s="1150" t="s">
        <v>12304</v>
      </c>
      <c r="E3829" s="1164">
        <v>11000</v>
      </c>
      <c r="F3829" s="1151">
        <v>44135270</v>
      </c>
      <c r="G3829" s="759" t="s">
        <v>12639</v>
      </c>
      <c r="H3829" s="1021" t="s">
        <v>12280</v>
      </c>
      <c r="I3829" s="1021" t="s">
        <v>12027</v>
      </c>
      <c r="J3829" s="1150" t="s">
        <v>12304</v>
      </c>
      <c r="K3829" s="1152">
        <v>1</v>
      </c>
      <c r="L3829" s="1151">
        <v>2</v>
      </c>
      <c r="M3829" s="1164">
        <v>11366.67</v>
      </c>
      <c r="N3829" s="1151">
        <v>2</v>
      </c>
      <c r="O3829" s="1152">
        <v>6</v>
      </c>
      <c r="P3829" s="1180">
        <v>66000</v>
      </c>
    </row>
    <row r="3830" spans="1:16" ht="22.5" x14ac:dyDescent="0.2">
      <c r="A3830" s="1179" t="s">
        <v>4019</v>
      </c>
      <c r="B3830" s="1149" t="s">
        <v>13078</v>
      </c>
      <c r="C3830" s="1149" t="s">
        <v>65</v>
      </c>
      <c r="D3830" s="1150" t="s">
        <v>12640</v>
      </c>
      <c r="E3830" s="1164">
        <v>12500</v>
      </c>
      <c r="F3830" s="1151">
        <v>6860287</v>
      </c>
      <c r="G3830" s="759" t="s">
        <v>12641</v>
      </c>
      <c r="H3830" s="1021" t="s">
        <v>12133</v>
      </c>
      <c r="I3830" s="1021" t="s">
        <v>12027</v>
      </c>
      <c r="J3830" s="1150" t="s">
        <v>12640</v>
      </c>
      <c r="K3830" s="1152">
        <v>8</v>
      </c>
      <c r="L3830" s="1151">
        <v>1</v>
      </c>
      <c r="M3830" s="1164">
        <v>12500</v>
      </c>
      <c r="N3830" s="1151">
        <v>0</v>
      </c>
      <c r="O3830" s="1152">
        <v>0</v>
      </c>
      <c r="P3830" s="1180">
        <v>0</v>
      </c>
    </row>
    <row r="3831" spans="1:16" ht="22.5" x14ac:dyDescent="0.2">
      <c r="A3831" s="1179" t="s">
        <v>4019</v>
      </c>
      <c r="B3831" s="1149" t="s">
        <v>13078</v>
      </c>
      <c r="C3831" s="1149" t="s">
        <v>65</v>
      </c>
      <c r="D3831" s="1150" t="s">
        <v>12642</v>
      </c>
      <c r="E3831" s="1164">
        <v>4200</v>
      </c>
      <c r="F3831" s="1151">
        <v>41767173</v>
      </c>
      <c r="G3831" s="759" t="s">
        <v>12643</v>
      </c>
      <c r="H3831" s="1021" t="s">
        <v>10277</v>
      </c>
      <c r="I3831" s="1021" t="s">
        <v>12027</v>
      </c>
      <c r="J3831" s="1150" t="s">
        <v>12642</v>
      </c>
      <c r="K3831" s="1152">
        <v>2</v>
      </c>
      <c r="L3831" s="1151">
        <v>12</v>
      </c>
      <c r="M3831" s="1164">
        <v>50400</v>
      </c>
      <c r="N3831" s="1151">
        <v>3</v>
      </c>
      <c r="O3831" s="1152">
        <v>6</v>
      </c>
      <c r="P3831" s="1180">
        <v>25200</v>
      </c>
    </row>
    <row r="3832" spans="1:16" ht="22.5" x14ac:dyDescent="0.2">
      <c r="A3832" s="1179" t="s">
        <v>4019</v>
      </c>
      <c r="B3832" s="1149" t="s">
        <v>13078</v>
      </c>
      <c r="C3832" s="1149" t="s">
        <v>65</v>
      </c>
      <c r="D3832" s="1150" t="s">
        <v>12644</v>
      </c>
      <c r="E3832" s="1164">
        <v>11000</v>
      </c>
      <c r="F3832" s="1151">
        <v>44822209</v>
      </c>
      <c r="G3832" s="759" t="s">
        <v>12645</v>
      </c>
      <c r="H3832" s="1021" t="s">
        <v>12114</v>
      </c>
      <c r="I3832" s="1021" t="s">
        <v>12027</v>
      </c>
      <c r="J3832" s="1150" t="s">
        <v>12644</v>
      </c>
      <c r="K3832" s="1152">
        <v>2</v>
      </c>
      <c r="L3832" s="1151">
        <v>10</v>
      </c>
      <c r="M3832" s="1164">
        <v>109979.37</v>
      </c>
      <c r="N3832" s="1151">
        <v>0</v>
      </c>
      <c r="O3832" s="1152">
        <v>0</v>
      </c>
      <c r="P3832" s="1180">
        <v>0</v>
      </c>
    </row>
    <row r="3833" spans="1:16" ht="22.5" x14ac:dyDescent="0.2">
      <c r="A3833" s="1179" t="s">
        <v>4019</v>
      </c>
      <c r="B3833" s="1149" t="s">
        <v>13078</v>
      </c>
      <c r="C3833" s="1149" t="s">
        <v>65</v>
      </c>
      <c r="D3833" s="1150" t="s">
        <v>5212</v>
      </c>
      <c r="E3833" s="1164">
        <v>2940</v>
      </c>
      <c r="F3833" s="1151">
        <v>43724135</v>
      </c>
      <c r="G3833" s="759" t="s">
        <v>12646</v>
      </c>
      <c r="H3833" s="1021" t="s">
        <v>10277</v>
      </c>
      <c r="I3833" s="1021" t="s">
        <v>6022</v>
      </c>
      <c r="J3833" s="1150" t="s">
        <v>5212</v>
      </c>
      <c r="K3833" s="1152">
        <v>10</v>
      </c>
      <c r="L3833" s="1151">
        <v>12</v>
      </c>
      <c r="M3833" s="1164">
        <v>35267.75</v>
      </c>
      <c r="N3833" s="1151">
        <v>11</v>
      </c>
      <c r="O3833" s="1152">
        <v>6</v>
      </c>
      <c r="P3833" s="1180">
        <v>17640</v>
      </c>
    </row>
    <row r="3834" spans="1:16" ht="22.5" x14ac:dyDescent="0.2">
      <c r="A3834" s="1179" t="s">
        <v>4019</v>
      </c>
      <c r="B3834" s="1149" t="s">
        <v>13078</v>
      </c>
      <c r="C3834" s="1149" t="s">
        <v>65</v>
      </c>
      <c r="D3834" s="1150" t="s">
        <v>12647</v>
      </c>
      <c r="E3834" s="1164">
        <v>4200</v>
      </c>
      <c r="F3834" s="1151">
        <v>10792016</v>
      </c>
      <c r="G3834" s="759" t="s">
        <v>12648</v>
      </c>
      <c r="H3834" s="1021" t="s">
        <v>10277</v>
      </c>
      <c r="I3834" s="1021" t="s">
        <v>12027</v>
      </c>
      <c r="J3834" s="1150" t="s">
        <v>12647</v>
      </c>
      <c r="K3834" s="1152">
        <v>3</v>
      </c>
      <c r="L3834" s="1151">
        <v>12</v>
      </c>
      <c r="M3834" s="1164">
        <v>50400</v>
      </c>
      <c r="N3834" s="1151">
        <v>4</v>
      </c>
      <c r="O3834" s="1152">
        <v>6</v>
      </c>
      <c r="P3834" s="1180">
        <v>25200</v>
      </c>
    </row>
    <row r="3835" spans="1:16" ht="33.75" x14ac:dyDescent="0.2">
      <c r="A3835" s="1179" t="s">
        <v>4019</v>
      </c>
      <c r="B3835" s="1149" t="s">
        <v>13078</v>
      </c>
      <c r="C3835" s="1149" t="s">
        <v>65</v>
      </c>
      <c r="D3835" s="1150" t="s">
        <v>12649</v>
      </c>
      <c r="E3835" s="1164">
        <v>12500</v>
      </c>
      <c r="F3835" s="1151">
        <v>8073412</v>
      </c>
      <c r="G3835" s="759" t="s">
        <v>12650</v>
      </c>
      <c r="H3835" s="1021" t="s">
        <v>12651</v>
      </c>
      <c r="I3835" s="1021" t="s">
        <v>4309</v>
      </c>
      <c r="J3835" s="1150" t="s">
        <v>12649</v>
      </c>
      <c r="K3835" s="1152">
        <v>2</v>
      </c>
      <c r="L3835" s="1151">
        <v>12</v>
      </c>
      <c r="M3835" s="1164">
        <v>149993.92000000001</v>
      </c>
      <c r="N3835" s="1151">
        <v>3</v>
      </c>
      <c r="O3835" s="1152">
        <v>6</v>
      </c>
      <c r="P3835" s="1180">
        <v>75000</v>
      </c>
    </row>
    <row r="3836" spans="1:16" ht="22.5" x14ac:dyDescent="0.2">
      <c r="A3836" s="1179" t="s">
        <v>4019</v>
      </c>
      <c r="B3836" s="1149" t="s">
        <v>13078</v>
      </c>
      <c r="C3836" s="1149" t="s">
        <v>65</v>
      </c>
      <c r="D3836" s="1150" t="s">
        <v>12062</v>
      </c>
      <c r="E3836" s="1164">
        <v>11000</v>
      </c>
      <c r="F3836" s="1151">
        <v>9446548</v>
      </c>
      <c r="G3836" s="759" t="s">
        <v>12652</v>
      </c>
      <c r="H3836" s="1021" t="s">
        <v>12111</v>
      </c>
      <c r="I3836" s="1021" t="s">
        <v>12027</v>
      </c>
      <c r="J3836" s="1150" t="s">
        <v>12062</v>
      </c>
      <c r="K3836" s="1152">
        <v>1</v>
      </c>
      <c r="L3836" s="1151">
        <v>2</v>
      </c>
      <c r="M3836" s="1164">
        <v>13933.33</v>
      </c>
      <c r="N3836" s="1151">
        <v>1</v>
      </c>
      <c r="O3836" s="1152">
        <v>6</v>
      </c>
      <c r="P3836" s="1180">
        <v>66000</v>
      </c>
    </row>
    <row r="3837" spans="1:16" ht="22.5" x14ac:dyDescent="0.2">
      <c r="A3837" s="1179" t="s">
        <v>4019</v>
      </c>
      <c r="B3837" s="1149" t="s">
        <v>13078</v>
      </c>
      <c r="C3837" s="1149" t="s">
        <v>65</v>
      </c>
      <c r="D3837" s="1150" t="s">
        <v>12385</v>
      </c>
      <c r="E3837" s="1164">
        <v>12500</v>
      </c>
      <c r="F3837" s="1151">
        <v>6285813</v>
      </c>
      <c r="G3837" s="759" t="s">
        <v>12653</v>
      </c>
      <c r="H3837" s="1021" t="s">
        <v>12654</v>
      </c>
      <c r="I3837" s="1021" t="s">
        <v>12027</v>
      </c>
      <c r="J3837" s="1150" t="s">
        <v>12385</v>
      </c>
      <c r="K3837" s="1152">
        <v>6</v>
      </c>
      <c r="L3837" s="1151">
        <v>12</v>
      </c>
      <c r="M3837" s="1164">
        <v>150000</v>
      </c>
      <c r="N3837" s="1151">
        <v>7</v>
      </c>
      <c r="O3837" s="1152">
        <v>6</v>
      </c>
      <c r="P3837" s="1180">
        <v>75000</v>
      </c>
    </row>
    <row r="3838" spans="1:16" ht="22.5" x14ac:dyDescent="0.2">
      <c r="A3838" s="1179" t="s">
        <v>4019</v>
      </c>
      <c r="B3838" s="1149" t="s">
        <v>13078</v>
      </c>
      <c r="C3838" s="1149" t="s">
        <v>65</v>
      </c>
      <c r="D3838" s="1150" t="s">
        <v>12062</v>
      </c>
      <c r="E3838" s="1164">
        <v>11000</v>
      </c>
      <c r="F3838" s="1151">
        <v>48102905</v>
      </c>
      <c r="G3838" s="759" t="s">
        <v>12655</v>
      </c>
      <c r="H3838" s="1021" t="s">
        <v>12242</v>
      </c>
      <c r="I3838" s="1021" t="s">
        <v>12027</v>
      </c>
      <c r="J3838" s="1150" t="s">
        <v>12062</v>
      </c>
      <c r="K3838" s="1152">
        <v>1</v>
      </c>
      <c r="L3838" s="1151">
        <v>1</v>
      </c>
      <c r="M3838" s="1164">
        <v>6233.33</v>
      </c>
      <c r="N3838" s="1151">
        <v>2</v>
      </c>
      <c r="O3838" s="1152">
        <v>6</v>
      </c>
      <c r="P3838" s="1180">
        <v>66000</v>
      </c>
    </row>
    <row r="3839" spans="1:16" ht="22.5" x14ac:dyDescent="0.2">
      <c r="A3839" s="1179" t="s">
        <v>4019</v>
      </c>
      <c r="B3839" s="1149" t="s">
        <v>13078</v>
      </c>
      <c r="C3839" s="1149" t="s">
        <v>65</v>
      </c>
      <c r="D3839" s="1150" t="s">
        <v>12035</v>
      </c>
      <c r="E3839" s="1164">
        <v>9300</v>
      </c>
      <c r="F3839" s="1151">
        <v>41458861</v>
      </c>
      <c r="G3839" s="759" t="s">
        <v>12656</v>
      </c>
      <c r="H3839" s="1021" t="s">
        <v>12313</v>
      </c>
      <c r="I3839" s="1021" t="s">
        <v>12027</v>
      </c>
      <c r="J3839" s="1150" t="s">
        <v>12035</v>
      </c>
      <c r="K3839" s="1152">
        <v>4</v>
      </c>
      <c r="L3839" s="1151">
        <v>12</v>
      </c>
      <c r="M3839" s="1164">
        <v>111600</v>
      </c>
      <c r="N3839" s="1151">
        <v>5</v>
      </c>
      <c r="O3839" s="1152">
        <v>6</v>
      </c>
      <c r="P3839" s="1180">
        <v>55800</v>
      </c>
    </row>
    <row r="3840" spans="1:16" ht="22.5" x14ac:dyDescent="0.2">
      <c r="A3840" s="1179" t="s">
        <v>4019</v>
      </c>
      <c r="B3840" s="1149" t="s">
        <v>13078</v>
      </c>
      <c r="C3840" s="1149" t="s">
        <v>65</v>
      </c>
      <c r="D3840" s="1150" t="s">
        <v>12575</v>
      </c>
      <c r="E3840" s="1164">
        <v>9300</v>
      </c>
      <c r="F3840" s="1151">
        <v>19921325</v>
      </c>
      <c r="G3840" s="759" t="s">
        <v>12657</v>
      </c>
      <c r="H3840" s="1021" t="s">
        <v>12114</v>
      </c>
      <c r="I3840" s="1021" t="s">
        <v>12027</v>
      </c>
      <c r="J3840" s="1150" t="s">
        <v>12575</v>
      </c>
      <c r="K3840" s="1152">
        <v>2</v>
      </c>
      <c r="L3840" s="1151">
        <v>12</v>
      </c>
      <c r="M3840" s="1164">
        <v>111600</v>
      </c>
      <c r="N3840" s="1151">
        <v>3</v>
      </c>
      <c r="O3840" s="1152">
        <v>1</v>
      </c>
      <c r="P3840" s="1180">
        <v>9300</v>
      </c>
    </row>
    <row r="3841" spans="1:16" ht="22.5" x14ac:dyDescent="0.2">
      <c r="A3841" s="1179" t="s">
        <v>4019</v>
      </c>
      <c r="B3841" s="1149" t="s">
        <v>13078</v>
      </c>
      <c r="C3841" s="1149" t="s">
        <v>65</v>
      </c>
      <c r="D3841" s="1150" t="s">
        <v>12658</v>
      </c>
      <c r="E3841" s="1164">
        <v>12500</v>
      </c>
      <c r="F3841" s="1151">
        <v>19921325</v>
      </c>
      <c r="G3841" s="759" t="s">
        <v>12657</v>
      </c>
      <c r="H3841" s="1021" t="s">
        <v>12114</v>
      </c>
      <c r="I3841" s="1021" t="s">
        <v>12027</v>
      </c>
      <c r="J3841" s="1150" t="s">
        <v>12658</v>
      </c>
      <c r="K3841" s="1152">
        <v>0</v>
      </c>
      <c r="L3841" s="1151">
        <v>0</v>
      </c>
      <c r="M3841" s="1164">
        <v>0</v>
      </c>
      <c r="N3841" s="1151">
        <v>1</v>
      </c>
      <c r="O3841" s="1152">
        <v>5</v>
      </c>
      <c r="P3841" s="1180">
        <v>62500</v>
      </c>
    </row>
    <row r="3842" spans="1:16" ht="22.5" x14ac:dyDescent="0.2">
      <c r="A3842" s="1179" t="s">
        <v>4019</v>
      </c>
      <c r="B3842" s="1149" t="s">
        <v>13078</v>
      </c>
      <c r="C3842" s="1149" t="s">
        <v>65</v>
      </c>
      <c r="D3842" s="1150" t="s">
        <v>12204</v>
      </c>
      <c r="E3842" s="1164">
        <v>2800</v>
      </c>
      <c r="F3842" s="1151">
        <v>42982602</v>
      </c>
      <c r="G3842" s="759" t="s">
        <v>12659</v>
      </c>
      <c r="H3842" s="1021" t="s">
        <v>12528</v>
      </c>
      <c r="I3842" s="1021" t="s">
        <v>4274</v>
      </c>
      <c r="J3842" s="1150" t="s">
        <v>12204</v>
      </c>
      <c r="K3842" s="1152">
        <v>3</v>
      </c>
      <c r="L3842" s="1151">
        <v>12</v>
      </c>
      <c r="M3842" s="1164">
        <v>33600</v>
      </c>
      <c r="N3842" s="1151">
        <v>4</v>
      </c>
      <c r="O3842" s="1152">
        <v>6</v>
      </c>
      <c r="P3842" s="1180">
        <v>16800</v>
      </c>
    </row>
    <row r="3843" spans="1:16" ht="22.5" x14ac:dyDescent="0.2">
      <c r="A3843" s="1179" t="s">
        <v>4019</v>
      </c>
      <c r="B3843" s="1149" t="s">
        <v>13078</v>
      </c>
      <c r="C3843" s="1149" t="s">
        <v>65</v>
      </c>
      <c r="D3843" s="1150" t="s">
        <v>12660</v>
      </c>
      <c r="E3843" s="1164">
        <v>9300</v>
      </c>
      <c r="F3843" s="1151">
        <v>10867419</v>
      </c>
      <c r="G3843" s="759" t="s">
        <v>12661</v>
      </c>
      <c r="H3843" s="1021" t="s">
        <v>12030</v>
      </c>
      <c r="I3843" s="1021" t="s">
        <v>12027</v>
      </c>
      <c r="J3843" s="1150" t="s">
        <v>12660</v>
      </c>
      <c r="K3843" s="1152">
        <v>3</v>
      </c>
      <c r="L3843" s="1151">
        <v>12</v>
      </c>
      <c r="M3843" s="1164">
        <v>111572.23</v>
      </c>
      <c r="N3843" s="1151">
        <v>4</v>
      </c>
      <c r="O3843" s="1152">
        <v>6</v>
      </c>
      <c r="P3843" s="1180">
        <v>55800</v>
      </c>
    </row>
    <row r="3844" spans="1:16" ht="22.5" x14ac:dyDescent="0.2">
      <c r="A3844" s="1179" t="s">
        <v>4019</v>
      </c>
      <c r="B3844" s="1149" t="s">
        <v>13078</v>
      </c>
      <c r="C3844" s="1149" t="s">
        <v>65</v>
      </c>
      <c r="D3844" s="1150" t="s">
        <v>12662</v>
      </c>
      <c r="E3844" s="1164">
        <v>6000</v>
      </c>
      <c r="F3844" s="1151">
        <v>42392009</v>
      </c>
      <c r="G3844" s="759" t="s">
        <v>12663</v>
      </c>
      <c r="H3844" s="1021" t="s">
        <v>12664</v>
      </c>
      <c r="I3844" s="1021" t="s">
        <v>12027</v>
      </c>
      <c r="J3844" s="1150" t="s">
        <v>12662</v>
      </c>
      <c r="K3844" s="1152">
        <v>7</v>
      </c>
      <c r="L3844" s="1151">
        <v>12</v>
      </c>
      <c r="M3844" s="1164">
        <v>72000</v>
      </c>
      <c r="N3844" s="1151">
        <v>8</v>
      </c>
      <c r="O3844" s="1152">
        <v>6</v>
      </c>
      <c r="P3844" s="1180">
        <v>36000</v>
      </c>
    </row>
    <row r="3845" spans="1:16" ht="22.5" x14ac:dyDescent="0.2">
      <c r="A3845" s="1179" t="s">
        <v>4019</v>
      </c>
      <c r="B3845" s="1149" t="s">
        <v>13078</v>
      </c>
      <c r="C3845" s="1149" t="s">
        <v>65</v>
      </c>
      <c r="D3845" s="1150" t="s">
        <v>12665</v>
      </c>
      <c r="E3845" s="1164">
        <v>11000</v>
      </c>
      <c r="F3845" s="1151">
        <v>25479959</v>
      </c>
      <c r="G3845" s="759" t="s">
        <v>12666</v>
      </c>
      <c r="H3845" s="1021" t="s">
        <v>4235</v>
      </c>
      <c r="I3845" s="1021" t="s">
        <v>12027</v>
      </c>
      <c r="J3845" s="1150" t="s">
        <v>12665</v>
      </c>
      <c r="K3845" s="1152">
        <v>10</v>
      </c>
      <c r="L3845" s="1151">
        <v>1</v>
      </c>
      <c r="M3845" s="1164">
        <v>10997.71</v>
      </c>
      <c r="N3845" s="1151">
        <v>0</v>
      </c>
      <c r="O3845" s="1152">
        <v>0</v>
      </c>
      <c r="P3845" s="1180">
        <v>0</v>
      </c>
    </row>
    <row r="3846" spans="1:16" ht="22.5" x14ac:dyDescent="0.2">
      <c r="A3846" s="1179" t="s">
        <v>4019</v>
      </c>
      <c r="B3846" s="1149" t="s">
        <v>13078</v>
      </c>
      <c r="C3846" s="1149" t="s">
        <v>65</v>
      </c>
      <c r="D3846" s="1150" t="s">
        <v>12033</v>
      </c>
      <c r="E3846" s="1164">
        <v>11000</v>
      </c>
      <c r="F3846" s="1151">
        <v>21455359</v>
      </c>
      <c r="G3846" s="759" t="s">
        <v>12667</v>
      </c>
      <c r="H3846" s="1021" t="s">
        <v>12082</v>
      </c>
      <c r="I3846" s="1021" t="s">
        <v>12027</v>
      </c>
      <c r="J3846" s="1150" t="s">
        <v>12033</v>
      </c>
      <c r="K3846" s="1152">
        <v>5</v>
      </c>
      <c r="L3846" s="1151">
        <v>12</v>
      </c>
      <c r="M3846" s="1164">
        <v>132000</v>
      </c>
      <c r="N3846" s="1151">
        <v>6</v>
      </c>
      <c r="O3846" s="1152">
        <v>6</v>
      </c>
      <c r="P3846" s="1180">
        <v>66000</v>
      </c>
    </row>
    <row r="3847" spans="1:16" ht="22.5" x14ac:dyDescent="0.2">
      <c r="A3847" s="1179" t="s">
        <v>4019</v>
      </c>
      <c r="B3847" s="1149" t="s">
        <v>13078</v>
      </c>
      <c r="C3847" s="1149" t="s">
        <v>65</v>
      </c>
      <c r="D3847" s="1150" t="s">
        <v>12131</v>
      </c>
      <c r="E3847" s="1164">
        <v>11000</v>
      </c>
      <c r="F3847" s="1151">
        <v>42031903</v>
      </c>
      <c r="G3847" s="759" t="s">
        <v>12668</v>
      </c>
      <c r="H3847" s="1021" t="s">
        <v>7840</v>
      </c>
      <c r="I3847" s="1021" t="s">
        <v>12027</v>
      </c>
      <c r="J3847" s="1150" t="s">
        <v>12131</v>
      </c>
      <c r="K3847" s="1152">
        <v>6</v>
      </c>
      <c r="L3847" s="1151">
        <v>12</v>
      </c>
      <c r="M3847" s="1164">
        <v>132000</v>
      </c>
      <c r="N3847" s="1151">
        <v>7</v>
      </c>
      <c r="O3847" s="1152">
        <v>6</v>
      </c>
      <c r="P3847" s="1180">
        <v>66000</v>
      </c>
    </row>
    <row r="3848" spans="1:16" ht="22.5" x14ac:dyDescent="0.2">
      <c r="A3848" s="1179" t="s">
        <v>4019</v>
      </c>
      <c r="B3848" s="1149" t="s">
        <v>13078</v>
      </c>
      <c r="C3848" s="1149" t="s">
        <v>65</v>
      </c>
      <c r="D3848" s="1150" t="s">
        <v>12669</v>
      </c>
      <c r="E3848" s="1164">
        <v>9300</v>
      </c>
      <c r="F3848" s="1151">
        <v>41835159</v>
      </c>
      <c r="G3848" s="759" t="s">
        <v>12670</v>
      </c>
      <c r="H3848" s="1021" t="s">
        <v>4235</v>
      </c>
      <c r="I3848" s="1021" t="s">
        <v>12027</v>
      </c>
      <c r="J3848" s="1150" t="s">
        <v>12669</v>
      </c>
      <c r="K3848" s="1152">
        <v>5</v>
      </c>
      <c r="L3848" s="1151">
        <v>12</v>
      </c>
      <c r="M3848" s="1164">
        <v>111480.52</v>
      </c>
      <c r="N3848" s="1151">
        <v>6</v>
      </c>
      <c r="O3848" s="1152">
        <v>6</v>
      </c>
      <c r="P3848" s="1180">
        <v>55800</v>
      </c>
    </row>
    <row r="3849" spans="1:16" ht="22.5" x14ac:dyDescent="0.2">
      <c r="A3849" s="1179" t="s">
        <v>4019</v>
      </c>
      <c r="B3849" s="1149" t="s">
        <v>13078</v>
      </c>
      <c r="C3849" s="1149" t="s">
        <v>65</v>
      </c>
      <c r="D3849" s="1150" t="s">
        <v>12671</v>
      </c>
      <c r="E3849" s="1164">
        <v>9300</v>
      </c>
      <c r="F3849" s="1151">
        <v>41401114</v>
      </c>
      <c r="G3849" s="759" t="s">
        <v>12672</v>
      </c>
      <c r="H3849" s="1021" t="s">
        <v>12431</v>
      </c>
      <c r="I3849" s="1021" t="s">
        <v>4274</v>
      </c>
      <c r="J3849" s="1150" t="s">
        <v>12671</v>
      </c>
      <c r="K3849" s="1152">
        <v>3</v>
      </c>
      <c r="L3849" s="1151">
        <v>12</v>
      </c>
      <c r="M3849" s="1164">
        <v>111600</v>
      </c>
      <c r="N3849" s="1151">
        <v>4</v>
      </c>
      <c r="O3849" s="1152">
        <v>6</v>
      </c>
      <c r="P3849" s="1180">
        <v>55800</v>
      </c>
    </row>
    <row r="3850" spans="1:16" ht="22.5" x14ac:dyDescent="0.2">
      <c r="A3850" s="1179" t="s">
        <v>4019</v>
      </c>
      <c r="B3850" s="1149" t="s">
        <v>13078</v>
      </c>
      <c r="C3850" s="1149" t="s">
        <v>65</v>
      </c>
      <c r="D3850" s="1150" t="s">
        <v>12673</v>
      </c>
      <c r="E3850" s="1164">
        <v>14000</v>
      </c>
      <c r="F3850" s="1151">
        <v>9975519</v>
      </c>
      <c r="G3850" s="759" t="s">
        <v>12674</v>
      </c>
      <c r="H3850" s="1021" t="s">
        <v>7840</v>
      </c>
      <c r="I3850" s="1021" t="s">
        <v>12027</v>
      </c>
      <c r="J3850" s="1150" t="s">
        <v>12673</v>
      </c>
      <c r="K3850" s="1152">
        <v>1</v>
      </c>
      <c r="L3850" s="1151">
        <v>12</v>
      </c>
      <c r="M3850" s="1164">
        <v>167982.5</v>
      </c>
      <c r="N3850" s="1151">
        <v>2</v>
      </c>
      <c r="O3850" s="1152">
        <v>6</v>
      </c>
      <c r="P3850" s="1180">
        <v>84000</v>
      </c>
    </row>
    <row r="3851" spans="1:16" ht="22.5" x14ac:dyDescent="0.2">
      <c r="A3851" s="1179" t="s">
        <v>4019</v>
      </c>
      <c r="B3851" s="1149" t="s">
        <v>13078</v>
      </c>
      <c r="C3851" s="1149" t="s">
        <v>65</v>
      </c>
      <c r="D3851" s="1150" t="s">
        <v>12131</v>
      </c>
      <c r="E3851" s="1164">
        <v>11000</v>
      </c>
      <c r="F3851" s="1151">
        <v>42800464</v>
      </c>
      <c r="G3851" s="759" t="s">
        <v>12675</v>
      </c>
      <c r="H3851" s="1021" t="s">
        <v>7840</v>
      </c>
      <c r="I3851" s="1021" t="s">
        <v>12027</v>
      </c>
      <c r="J3851" s="1150" t="s">
        <v>12131</v>
      </c>
      <c r="K3851" s="1152">
        <v>5</v>
      </c>
      <c r="L3851" s="1151">
        <v>10</v>
      </c>
      <c r="M3851" s="1164">
        <v>105598.48</v>
      </c>
      <c r="N3851" s="1151">
        <v>0</v>
      </c>
      <c r="O3851" s="1152">
        <v>0</v>
      </c>
      <c r="P3851" s="1180">
        <v>0</v>
      </c>
    </row>
    <row r="3852" spans="1:16" ht="22.5" x14ac:dyDescent="0.2">
      <c r="A3852" s="1179" t="s">
        <v>4019</v>
      </c>
      <c r="B3852" s="1149" t="s">
        <v>13078</v>
      </c>
      <c r="C3852" s="1149" t="s">
        <v>65</v>
      </c>
      <c r="D3852" s="1150" t="s">
        <v>12403</v>
      </c>
      <c r="E3852" s="1164">
        <v>6000</v>
      </c>
      <c r="F3852" s="1151">
        <v>42342989</v>
      </c>
      <c r="G3852" s="759" t="s">
        <v>12676</v>
      </c>
      <c r="H3852" s="1021" t="s">
        <v>4315</v>
      </c>
      <c r="I3852" s="1021" t="s">
        <v>4274</v>
      </c>
      <c r="J3852" s="1150" t="s">
        <v>12403</v>
      </c>
      <c r="K3852" s="1152">
        <v>4</v>
      </c>
      <c r="L3852" s="1151">
        <v>12</v>
      </c>
      <c r="M3852" s="1164">
        <v>71967.92</v>
      </c>
      <c r="N3852" s="1151">
        <v>5</v>
      </c>
      <c r="O3852" s="1152">
        <v>6</v>
      </c>
      <c r="P3852" s="1180">
        <v>36000</v>
      </c>
    </row>
    <row r="3853" spans="1:16" ht="22.5" x14ac:dyDescent="0.2">
      <c r="A3853" s="1179" t="s">
        <v>4019</v>
      </c>
      <c r="B3853" s="1149" t="s">
        <v>13078</v>
      </c>
      <c r="C3853" s="1149" t="s">
        <v>65</v>
      </c>
      <c r="D3853" s="1150" t="s">
        <v>12151</v>
      </c>
      <c r="E3853" s="1164">
        <v>7200</v>
      </c>
      <c r="F3853" s="1151">
        <v>70320266</v>
      </c>
      <c r="G3853" s="759" t="s">
        <v>12677</v>
      </c>
      <c r="H3853" s="1021" t="s">
        <v>4243</v>
      </c>
      <c r="I3853" s="1021" t="s">
        <v>12027</v>
      </c>
      <c r="J3853" s="1150" t="s">
        <v>12151</v>
      </c>
      <c r="K3853" s="1152">
        <v>6</v>
      </c>
      <c r="L3853" s="1151">
        <v>12</v>
      </c>
      <c r="M3853" s="1164">
        <v>86389.5</v>
      </c>
      <c r="N3853" s="1151">
        <v>7</v>
      </c>
      <c r="O3853" s="1152">
        <v>6</v>
      </c>
      <c r="P3853" s="1180">
        <v>43200</v>
      </c>
    </row>
    <row r="3854" spans="1:16" ht="22.5" x14ac:dyDescent="0.2">
      <c r="A3854" s="1179" t="s">
        <v>4019</v>
      </c>
      <c r="B3854" s="1149" t="s">
        <v>13078</v>
      </c>
      <c r="C3854" s="1149" t="s">
        <v>65</v>
      </c>
      <c r="D3854" s="1150" t="s">
        <v>12678</v>
      </c>
      <c r="E3854" s="1164">
        <v>12500</v>
      </c>
      <c r="F3854" s="1151">
        <v>40434574</v>
      </c>
      <c r="G3854" s="759" t="s">
        <v>12679</v>
      </c>
      <c r="H3854" s="1021" t="s">
        <v>4243</v>
      </c>
      <c r="I3854" s="1021" t="s">
        <v>4274</v>
      </c>
      <c r="J3854" s="1150" t="s">
        <v>12678</v>
      </c>
      <c r="K3854" s="1152">
        <v>2</v>
      </c>
      <c r="L3854" s="1151">
        <v>12</v>
      </c>
      <c r="M3854" s="1164">
        <v>148748.26</v>
      </c>
      <c r="N3854" s="1151">
        <v>3</v>
      </c>
      <c r="O3854" s="1152">
        <v>6</v>
      </c>
      <c r="P3854" s="1180">
        <v>75000</v>
      </c>
    </row>
    <row r="3855" spans="1:16" ht="22.5" x14ac:dyDescent="0.2">
      <c r="A3855" s="1179" t="s">
        <v>4019</v>
      </c>
      <c r="B3855" s="1149" t="s">
        <v>13078</v>
      </c>
      <c r="C3855" s="1149" t="s">
        <v>65</v>
      </c>
      <c r="D3855" s="1150" t="s">
        <v>12458</v>
      </c>
      <c r="E3855" s="1164">
        <v>4200</v>
      </c>
      <c r="F3855" s="1151">
        <v>45379257</v>
      </c>
      <c r="G3855" s="759" t="s">
        <v>12680</v>
      </c>
      <c r="H3855" s="1021" t="s">
        <v>4243</v>
      </c>
      <c r="I3855" s="1021" t="s">
        <v>12027</v>
      </c>
      <c r="J3855" s="1150" t="s">
        <v>12458</v>
      </c>
      <c r="K3855" s="1152">
        <v>1</v>
      </c>
      <c r="L3855" s="1151">
        <v>3</v>
      </c>
      <c r="M3855" s="1164">
        <v>10007.950000000001</v>
      </c>
      <c r="N3855" s="1151">
        <v>0</v>
      </c>
      <c r="O3855" s="1152">
        <v>0</v>
      </c>
      <c r="P3855" s="1180">
        <v>0</v>
      </c>
    </row>
    <row r="3856" spans="1:16" ht="22.5" x14ac:dyDescent="0.2">
      <c r="A3856" s="1179" t="s">
        <v>4019</v>
      </c>
      <c r="B3856" s="1149" t="s">
        <v>13078</v>
      </c>
      <c r="C3856" s="1149" t="s">
        <v>65</v>
      </c>
      <c r="D3856" s="1150" t="s">
        <v>12211</v>
      </c>
      <c r="E3856" s="1164">
        <v>6000</v>
      </c>
      <c r="F3856" s="1151">
        <v>46923898</v>
      </c>
      <c r="G3856" s="759" t="s">
        <v>12681</v>
      </c>
      <c r="H3856" s="1021" t="s">
        <v>7268</v>
      </c>
      <c r="I3856" s="1021" t="s">
        <v>12027</v>
      </c>
      <c r="J3856" s="1150" t="s">
        <v>12211</v>
      </c>
      <c r="K3856" s="1152">
        <v>1</v>
      </c>
      <c r="L3856" s="1151">
        <v>12</v>
      </c>
      <c r="M3856" s="1164">
        <v>70651.240000000005</v>
      </c>
      <c r="N3856" s="1151">
        <v>0</v>
      </c>
      <c r="O3856" s="1152">
        <v>0</v>
      </c>
      <c r="P3856" s="1180">
        <v>0</v>
      </c>
    </row>
    <row r="3857" spans="1:16" ht="22.5" x14ac:dyDescent="0.2">
      <c r="A3857" s="1179" t="s">
        <v>4019</v>
      </c>
      <c r="B3857" s="1149" t="s">
        <v>13078</v>
      </c>
      <c r="C3857" s="1149" t="s">
        <v>65</v>
      </c>
      <c r="D3857" s="1150" t="s">
        <v>7664</v>
      </c>
      <c r="E3857" s="1164">
        <v>4200</v>
      </c>
      <c r="F3857" s="1151">
        <v>45728625</v>
      </c>
      <c r="G3857" s="759" t="s">
        <v>12682</v>
      </c>
      <c r="H3857" s="1021" t="s">
        <v>10274</v>
      </c>
      <c r="I3857" s="1021" t="s">
        <v>12027</v>
      </c>
      <c r="J3857" s="1150" t="s">
        <v>7664</v>
      </c>
      <c r="K3857" s="1152">
        <v>3</v>
      </c>
      <c r="L3857" s="1151">
        <v>12</v>
      </c>
      <c r="M3857" s="1164">
        <v>50390.080000000002</v>
      </c>
      <c r="N3857" s="1151">
        <v>4</v>
      </c>
      <c r="O3857" s="1152">
        <v>6</v>
      </c>
      <c r="P3857" s="1180">
        <v>25200</v>
      </c>
    </row>
    <row r="3858" spans="1:16" ht="22.5" x14ac:dyDescent="0.2">
      <c r="A3858" s="1179" t="s">
        <v>4019</v>
      </c>
      <c r="B3858" s="1149" t="s">
        <v>13078</v>
      </c>
      <c r="C3858" s="1149" t="s">
        <v>65</v>
      </c>
      <c r="D3858" s="1150" t="s">
        <v>12583</v>
      </c>
      <c r="E3858" s="1164">
        <v>6000</v>
      </c>
      <c r="F3858" s="1151">
        <v>45302869</v>
      </c>
      <c r="G3858" s="759" t="s">
        <v>12683</v>
      </c>
      <c r="H3858" s="1021" t="s">
        <v>10219</v>
      </c>
      <c r="I3858" s="1021" t="s">
        <v>4274</v>
      </c>
      <c r="J3858" s="1150" t="s">
        <v>12583</v>
      </c>
      <c r="K3858" s="1152">
        <v>6</v>
      </c>
      <c r="L3858" s="1151">
        <v>12</v>
      </c>
      <c r="M3858" s="1164">
        <v>60800</v>
      </c>
      <c r="N3858" s="1151">
        <v>7</v>
      </c>
      <c r="O3858" s="1152">
        <v>6</v>
      </c>
      <c r="P3858" s="1180">
        <v>36000</v>
      </c>
    </row>
    <row r="3859" spans="1:16" ht="22.5" x14ac:dyDescent="0.2">
      <c r="A3859" s="1179" t="s">
        <v>4019</v>
      </c>
      <c r="B3859" s="1149" t="s">
        <v>13078</v>
      </c>
      <c r="C3859" s="1149" t="s">
        <v>65</v>
      </c>
      <c r="D3859" s="1150" t="s">
        <v>12062</v>
      </c>
      <c r="E3859" s="1164">
        <v>11000</v>
      </c>
      <c r="F3859" s="1151">
        <v>16727391</v>
      </c>
      <c r="G3859" s="759" t="s">
        <v>12684</v>
      </c>
      <c r="H3859" s="1021" t="s">
        <v>12064</v>
      </c>
      <c r="I3859" s="1021" t="s">
        <v>12027</v>
      </c>
      <c r="J3859" s="1150" t="s">
        <v>12062</v>
      </c>
      <c r="K3859" s="1152">
        <v>1</v>
      </c>
      <c r="L3859" s="1151">
        <v>2</v>
      </c>
      <c r="M3859" s="1164">
        <v>13933.33</v>
      </c>
      <c r="N3859" s="1151">
        <v>1</v>
      </c>
      <c r="O3859" s="1152">
        <v>6</v>
      </c>
      <c r="P3859" s="1180">
        <v>66000</v>
      </c>
    </row>
    <row r="3860" spans="1:16" ht="22.5" x14ac:dyDescent="0.2">
      <c r="A3860" s="1179" t="s">
        <v>4019</v>
      </c>
      <c r="B3860" s="1149" t="s">
        <v>13078</v>
      </c>
      <c r="C3860" s="1149" t="s">
        <v>65</v>
      </c>
      <c r="D3860" s="1150" t="s">
        <v>12033</v>
      </c>
      <c r="E3860" s="1164">
        <v>11000</v>
      </c>
      <c r="F3860" s="1151">
        <v>23801181</v>
      </c>
      <c r="G3860" s="759" t="s">
        <v>12685</v>
      </c>
      <c r="H3860" s="1021" t="s">
        <v>12030</v>
      </c>
      <c r="I3860" s="1021" t="s">
        <v>12027</v>
      </c>
      <c r="J3860" s="1150" t="s">
        <v>12033</v>
      </c>
      <c r="K3860" s="1152">
        <v>5</v>
      </c>
      <c r="L3860" s="1151">
        <v>12</v>
      </c>
      <c r="M3860" s="1164">
        <v>132000</v>
      </c>
      <c r="N3860" s="1151">
        <v>6</v>
      </c>
      <c r="O3860" s="1152">
        <v>6</v>
      </c>
      <c r="P3860" s="1180">
        <v>66000</v>
      </c>
    </row>
    <row r="3861" spans="1:16" ht="22.5" x14ac:dyDescent="0.2">
      <c r="A3861" s="1179" t="s">
        <v>4019</v>
      </c>
      <c r="B3861" s="1149" t="s">
        <v>13078</v>
      </c>
      <c r="C3861" s="1149" t="s">
        <v>65</v>
      </c>
      <c r="D3861" s="1150" t="s">
        <v>12554</v>
      </c>
      <c r="E3861" s="1164">
        <v>2800</v>
      </c>
      <c r="F3861" s="1151">
        <v>43663999</v>
      </c>
      <c r="G3861" s="759" t="s">
        <v>12686</v>
      </c>
      <c r="H3861" s="1021" t="s">
        <v>12687</v>
      </c>
      <c r="I3861" s="1021" t="s">
        <v>6022</v>
      </c>
      <c r="J3861" s="1150" t="s">
        <v>12554</v>
      </c>
      <c r="K3861" s="1152">
        <v>0</v>
      </c>
      <c r="L3861" s="1151">
        <v>0</v>
      </c>
      <c r="M3861" s="1164">
        <v>0</v>
      </c>
      <c r="N3861" s="1151">
        <v>1</v>
      </c>
      <c r="O3861" s="1152">
        <v>6</v>
      </c>
      <c r="P3861" s="1180">
        <v>14000</v>
      </c>
    </row>
    <row r="3862" spans="1:16" ht="22.5" x14ac:dyDescent="0.2">
      <c r="A3862" s="1179" t="s">
        <v>4019</v>
      </c>
      <c r="B3862" s="1149" t="s">
        <v>13078</v>
      </c>
      <c r="C3862" s="1149" t="s">
        <v>65</v>
      </c>
      <c r="D3862" s="1150" t="s">
        <v>12535</v>
      </c>
      <c r="E3862" s="1164">
        <v>11000</v>
      </c>
      <c r="F3862" s="1151">
        <v>41487521</v>
      </c>
      <c r="G3862" s="759" t="s">
        <v>12688</v>
      </c>
      <c r="H3862" s="1021" t="s">
        <v>4211</v>
      </c>
      <c r="I3862" s="1021" t="s">
        <v>12027</v>
      </c>
      <c r="J3862" s="1150" t="s">
        <v>12535</v>
      </c>
      <c r="K3862" s="1152">
        <v>2</v>
      </c>
      <c r="L3862" s="1151">
        <v>12</v>
      </c>
      <c r="M3862" s="1164">
        <v>131834.23999999999</v>
      </c>
      <c r="N3862" s="1151">
        <v>3</v>
      </c>
      <c r="O3862" s="1152">
        <v>6</v>
      </c>
      <c r="P3862" s="1180">
        <v>66000</v>
      </c>
    </row>
    <row r="3863" spans="1:16" ht="22.5" x14ac:dyDescent="0.2">
      <c r="A3863" s="1179" t="s">
        <v>4019</v>
      </c>
      <c r="B3863" s="1149" t="s">
        <v>13078</v>
      </c>
      <c r="C3863" s="1149" t="s">
        <v>65</v>
      </c>
      <c r="D3863" s="1150" t="s">
        <v>12689</v>
      </c>
      <c r="E3863" s="1164">
        <v>4200</v>
      </c>
      <c r="F3863" s="1151">
        <v>42317568</v>
      </c>
      <c r="G3863" s="759" t="s">
        <v>12690</v>
      </c>
      <c r="H3863" s="1021" t="s">
        <v>10364</v>
      </c>
      <c r="I3863" s="1021" t="s">
        <v>12027</v>
      </c>
      <c r="J3863" s="1150" t="s">
        <v>12689</v>
      </c>
      <c r="K3863" s="1152">
        <v>3</v>
      </c>
      <c r="L3863" s="1151">
        <v>12</v>
      </c>
      <c r="M3863" s="1164">
        <v>50400</v>
      </c>
      <c r="N3863" s="1151">
        <v>4</v>
      </c>
      <c r="O3863" s="1152">
        <v>6</v>
      </c>
      <c r="P3863" s="1180">
        <v>25200</v>
      </c>
    </row>
    <row r="3864" spans="1:16" ht="22.5" x14ac:dyDescent="0.2">
      <c r="A3864" s="1179" t="s">
        <v>4019</v>
      </c>
      <c r="B3864" s="1149" t="s">
        <v>13078</v>
      </c>
      <c r="C3864" s="1149" t="s">
        <v>65</v>
      </c>
      <c r="D3864" s="1150" t="s">
        <v>12691</v>
      </c>
      <c r="E3864" s="1164">
        <v>2800</v>
      </c>
      <c r="F3864" s="1151">
        <v>9622364</v>
      </c>
      <c r="G3864" s="759" t="s">
        <v>12692</v>
      </c>
      <c r="H3864" s="1021" t="s">
        <v>12042</v>
      </c>
      <c r="I3864" s="1021" t="s">
        <v>12042</v>
      </c>
      <c r="J3864" s="1150" t="s">
        <v>12691</v>
      </c>
      <c r="K3864" s="1152">
        <v>11</v>
      </c>
      <c r="L3864" s="1151">
        <v>12</v>
      </c>
      <c r="M3864" s="1164">
        <v>33574.14</v>
      </c>
      <c r="N3864" s="1151">
        <v>12</v>
      </c>
      <c r="O3864" s="1152">
        <v>6</v>
      </c>
      <c r="P3864" s="1180">
        <v>16800</v>
      </c>
    </row>
    <row r="3865" spans="1:16" ht="22.5" x14ac:dyDescent="0.2">
      <c r="A3865" s="1179" t="s">
        <v>4019</v>
      </c>
      <c r="B3865" s="1149" t="s">
        <v>13078</v>
      </c>
      <c r="C3865" s="1149" t="s">
        <v>65</v>
      </c>
      <c r="D3865" s="1150" t="s">
        <v>12387</v>
      </c>
      <c r="E3865" s="1164">
        <v>7200</v>
      </c>
      <c r="F3865" s="1151">
        <v>41593294</v>
      </c>
      <c r="G3865" s="759" t="s">
        <v>12693</v>
      </c>
      <c r="H3865" s="1021" t="s">
        <v>4243</v>
      </c>
      <c r="I3865" s="1021" t="s">
        <v>12027</v>
      </c>
      <c r="J3865" s="1150" t="s">
        <v>12387</v>
      </c>
      <c r="K3865" s="1152">
        <v>1</v>
      </c>
      <c r="L3865" s="1151">
        <v>2</v>
      </c>
      <c r="M3865" s="1164">
        <v>9120</v>
      </c>
      <c r="N3865" s="1151">
        <v>1</v>
      </c>
      <c r="O3865" s="1152">
        <v>6</v>
      </c>
      <c r="P3865" s="1180">
        <v>43200</v>
      </c>
    </row>
    <row r="3866" spans="1:16" ht="22.5" x14ac:dyDescent="0.2">
      <c r="A3866" s="1179" t="s">
        <v>4019</v>
      </c>
      <c r="B3866" s="1149" t="s">
        <v>13078</v>
      </c>
      <c r="C3866" s="1149" t="s">
        <v>65</v>
      </c>
      <c r="D3866" s="1150" t="s">
        <v>12694</v>
      </c>
      <c r="E3866" s="1164">
        <v>12500</v>
      </c>
      <c r="F3866" s="1151">
        <v>23833582</v>
      </c>
      <c r="G3866" s="759" t="s">
        <v>12695</v>
      </c>
      <c r="H3866" s="1021" t="s">
        <v>12030</v>
      </c>
      <c r="I3866" s="1021" t="s">
        <v>12027</v>
      </c>
      <c r="J3866" s="1150" t="s">
        <v>12694</v>
      </c>
      <c r="K3866" s="1152">
        <v>3</v>
      </c>
      <c r="L3866" s="1151">
        <v>1</v>
      </c>
      <c r="M3866" s="1164">
        <v>11573.38</v>
      </c>
      <c r="N3866" s="1151">
        <v>0</v>
      </c>
      <c r="O3866" s="1152">
        <v>0</v>
      </c>
      <c r="P3866" s="1180">
        <v>0</v>
      </c>
    </row>
    <row r="3867" spans="1:16" ht="22.5" x14ac:dyDescent="0.2">
      <c r="A3867" s="1179" t="s">
        <v>4019</v>
      </c>
      <c r="B3867" s="1149" t="s">
        <v>13078</v>
      </c>
      <c r="C3867" s="1149" t="s">
        <v>65</v>
      </c>
      <c r="D3867" s="1150" t="s">
        <v>12696</v>
      </c>
      <c r="E3867" s="1164">
        <v>3600</v>
      </c>
      <c r="F3867" s="1151">
        <v>42121239</v>
      </c>
      <c r="G3867" s="759" t="s">
        <v>12697</v>
      </c>
      <c r="H3867" s="1021" t="s">
        <v>12184</v>
      </c>
      <c r="I3867" s="1021" t="s">
        <v>12185</v>
      </c>
      <c r="J3867" s="1150" t="s">
        <v>12696</v>
      </c>
      <c r="K3867" s="1152">
        <v>10</v>
      </c>
      <c r="L3867" s="1151">
        <v>12</v>
      </c>
      <c r="M3867" s="1164">
        <v>43200</v>
      </c>
      <c r="N3867" s="1151">
        <v>11</v>
      </c>
      <c r="O3867" s="1152">
        <v>6</v>
      </c>
      <c r="P3867" s="1180">
        <v>21600</v>
      </c>
    </row>
    <row r="3868" spans="1:16" ht="22.5" x14ac:dyDescent="0.2">
      <c r="A3868" s="1179" t="s">
        <v>4019</v>
      </c>
      <c r="B3868" s="1149" t="s">
        <v>13078</v>
      </c>
      <c r="C3868" s="1149" t="s">
        <v>65</v>
      </c>
      <c r="D3868" s="1150" t="s">
        <v>12191</v>
      </c>
      <c r="E3868" s="1164">
        <v>9300</v>
      </c>
      <c r="F3868" s="1151">
        <v>44862526</v>
      </c>
      <c r="G3868" s="759" t="s">
        <v>12698</v>
      </c>
      <c r="H3868" s="1021" t="s">
        <v>4243</v>
      </c>
      <c r="I3868" s="1021" t="s">
        <v>12027</v>
      </c>
      <c r="J3868" s="1150" t="s">
        <v>12191</v>
      </c>
      <c r="K3868" s="1152">
        <v>1</v>
      </c>
      <c r="L3868" s="1151">
        <v>12</v>
      </c>
      <c r="M3868" s="1164">
        <v>111600</v>
      </c>
      <c r="N3868" s="1151">
        <v>2</v>
      </c>
      <c r="O3868" s="1152">
        <v>6</v>
      </c>
      <c r="P3868" s="1180">
        <v>55800</v>
      </c>
    </row>
    <row r="3869" spans="1:16" ht="22.5" x14ac:dyDescent="0.2">
      <c r="A3869" s="1179" t="s">
        <v>4019</v>
      </c>
      <c r="B3869" s="1149" t="s">
        <v>13078</v>
      </c>
      <c r="C3869" s="1149" t="s">
        <v>65</v>
      </c>
      <c r="D3869" s="1150" t="s">
        <v>12699</v>
      </c>
      <c r="E3869" s="1164">
        <v>9300</v>
      </c>
      <c r="F3869" s="1151">
        <v>9382774</v>
      </c>
      <c r="G3869" s="759" t="s">
        <v>12700</v>
      </c>
      <c r="H3869" s="1021" t="s">
        <v>4932</v>
      </c>
      <c r="I3869" s="1021" t="s">
        <v>12027</v>
      </c>
      <c r="J3869" s="1150" t="s">
        <v>12699</v>
      </c>
      <c r="K3869" s="1152">
        <v>1</v>
      </c>
      <c r="L3869" s="1151">
        <v>12</v>
      </c>
      <c r="M3869" s="1164">
        <v>111559.31</v>
      </c>
      <c r="N3869" s="1151">
        <v>0</v>
      </c>
      <c r="O3869" s="1152">
        <v>0</v>
      </c>
      <c r="P3869" s="1180">
        <v>0</v>
      </c>
    </row>
    <row r="3870" spans="1:16" ht="22.5" x14ac:dyDescent="0.2">
      <c r="A3870" s="1179" t="s">
        <v>4019</v>
      </c>
      <c r="B3870" s="1149" t="s">
        <v>13078</v>
      </c>
      <c r="C3870" s="1149" t="s">
        <v>65</v>
      </c>
      <c r="D3870" s="1150" t="s">
        <v>12701</v>
      </c>
      <c r="E3870" s="1164">
        <v>14500</v>
      </c>
      <c r="F3870" s="1151">
        <v>40040157</v>
      </c>
      <c r="G3870" s="759" t="s">
        <v>12702</v>
      </c>
      <c r="H3870" s="1021" t="s">
        <v>10277</v>
      </c>
      <c r="I3870" s="1021" t="s">
        <v>12027</v>
      </c>
      <c r="J3870" s="1150" t="s">
        <v>12701</v>
      </c>
      <c r="K3870" s="1152">
        <v>3</v>
      </c>
      <c r="L3870" s="1151">
        <v>3</v>
      </c>
      <c r="M3870" s="1164">
        <v>31416.67</v>
      </c>
      <c r="N3870" s="1151">
        <v>0</v>
      </c>
      <c r="O3870" s="1152">
        <v>0</v>
      </c>
      <c r="P3870" s="1180">
        <v>0</v>
      </c>
    </row>
    <row r="3871" spans="1:16" ht="22.5" x14ac:dyDescent="0.2">
      <c r="A3871" s="1179" t="s">
        <v>4019</v>
      </c>
      <c r="B3871" s="1149" t="s">
        <v>13078</v>
      </c>
      <c r="C3871" s="1149" t="s">
        <v>65</v>
      </c>
      <c r="D3871" s="1150" t="s">
        <v>12703</v>
      </c>
      <c r="E3871" s="1164">
        <v>14000</v>
      </c>
      <c r="F3871" s="1151">
        <v>40040157</v>
      </c>
      <c r="G3871" s="759" t="s">
        <v>12702</v>
      </c>
      <c r="H3871" s="1021" t="s">
        <v>10277</v>
      </c>
      <c r="I3871" s="1021" t="s">
        <v>12027</v>
      </c>
      <c r="J3871" s="1150" t="s">
        <v>12703</v>
      </c>
      <c r="K3871" s="1152">
        <v>0</v>
      </c>
      <c r="L3871" s="1151">
        <v>0</v>
      </c>
      <c r="M3871" s="1164">
        <v>0</v>
      </c>
      <c r="N3871" s="1151">
        <v>1</v>
      </c>
      <c r="O3871" s="1152">
        <v>6</v>
      </c>
      <c r="P3871" s="1180">
        <v>22866.67</v>
      </c>
    </row>
    <row r="3872" spans="1:16" ht="22.5" x14ac:dyDescent="0.2">
      <c r="A3872" s="1179" t="s">
        <v>4019</v>
      </c>
      <c r="B3872" s="1149" t="s">
        <v>13078</v>
      </c>
      <c r="C3872" s="1149" t="s">
        <v>65</v>
      </c>
      <c r="D3872" s="1150" t="s">
        <v>12704</v>
      </c>
      <c r="E3872" s="1164">
        <v>6000</v>
      </c>
      <c r="F3872" s="1151">
        <v>9661536</v>
      </c>
      <c r="G3872" s="759" t="s">
        <v>12705</v>
      </c>
      <c r="H3872" s="1021" t="s">
        <v>10277</v>
      </c>
      <c r="I3872" s="1021" t="s">
        <v>12027</v>
      </c>
      <c r="J3872" s="1150" t="s">
        <v>12704</v>
      </c>
      <c r="K3872" s="1152">
        <v>2</v>
      </c>
      <c r="L3872" s="1151">
        <v>12</v>
      </c>
      <c r="M3872" s="1164">
        <v>72000</v>
      </c>
      <c r="N3872" s="1151">
        <v>3</v>
      </c>
      <c r="O3872" s="1152">
        <v>6</v>
      </c>
      <c r="P3872" s="1180">
        <v>36000</v>
      </c>
    </row>
    <row r="3873" spans="1:16" ht="22.5" x14ac:dyDescent="0.2">
      <c r="A3873" s="1179" t="s">
        <v>4019</v>
      </c>
      <c r="B3873" s="1149" t="s">
        <v>13078</v>
      </c>
      <c r="C3873" s="1149" t="s">
        <v>65</v>
      </c>
      <c r="D3873" s="1150" t="s">
        <v>12239</v>
      </c>
      <c r="E3873" s="1164">
        <v>12500</v>
      </c>
      <c r="F3873" s="1151">
        <v>80288441</v>
      </c>
      <c r="G3873" s="759" t="s">
        <v>12706</v>
      </c>
      <c r="H3873" s="1021" t="s">
        <v>12111</v>
      </c>
      <c r="I3873" s="1021" t="s">
        <v>12027</v>
      </c>
      <c r="J3873" s="1150" t="s">
        <v>12239</v>
      </c>
      <c r="K3873" s="1152">
        <v>0</v>
      </c>
      <c r="L3873" s="1151">
        <v>0</v>
      </c>
      <c r="M3873" s="1164">
        <v>0</v>
      </c>
      <c r="N3873" s="1151">
        <v>1</v>
      </c>
      <c r="O3873" s="1152">
        <v>6</v>
      </c>
      <c r="P3873" s="1180">
        <v>20416.669999999998</v>
      </c>
    </row>
    <row r="3874" spans="1:16" ht="22.5" x14ac:dyDescent="0.2">
      <c r="A3874" s="1179" t="s">
        <v>4019</v>
      </c>
      <c r="B3874" s="1149" t="s">
        <v>13078</v>
      </c>
      <c r="C3874" s="1149" t="s">
        <v>65</v>
      </c>
      <c r="D3874" s="1150" t="s">
        <v>12420</v>
      </c>
      <c r="E3874" s="1164">
        <v>11000</v>
      </c>
      <c r="F3874" s="1151">
        <v>10632122</v>
      </c>
      <c r="G3874" s="759" t="s">
        <v>12707</v>
      </c>
      <c r="H3874" s="1021" t="s">
        <v>4216</v>
      </c>
      <c r="I3874" s="1021" t="s">
        <v>4274</v>
      </c>
      <c r="J3874" s="1150" t="s">
        <v>12420</v>
      </c>
      <c r="K3874" s="1152">
        <v>6</v>
      </c>
      <c r="L3874" s="1151">
        <v>12</v>
      </c>
      <c r="M3874" s="1164">
        <v>132000</v>
      </c>
      <c r="N3874" s="1151">
        <v>7</v>
      </c>
      <c r="O3874" s="1152">
        <v>6</v>
      </c>
      <c r="P3874" s="1180">
        <v>66000</v>
      </c>
    </row>
    <row r="3875" spans="1:16" ht="22.5" x14ac:dyDescent="0.2">
      <c r="A3875" s="1179" t="s">
        <v>4019</v>
      </c>
      <c r="B3875" s="1149" t="s">
        <v>13078</v>
      </c>
      <c r="C3875" s="1149" t="s">
        <v>65</v>
      </c>
      <c r="D3875" s="1150" t="s">
        <v>12400</v>
      </c>
      <c r="E3875" s="1164">
        <v>2800</v>
      </c>
      <c r="F3875" s="1151">
        <v>40855853</v>
      </c>
      <c r="G3875" s="759" t="s">
        <v>12708</v>
      </c>
      <c r="H3875" s="1021"/>
      <c r="I3875" s="1021" t="s">
        <v>12042</v>
      </c>
      <c r="J3875" s="1150" t="s">
        <v>12400</v>
      </c>
      <c r="K3875" s="1152">
        <v>6</v>
      </c>
      <c r="L3875" s="1151">
        <v>12</v>
      </c>
      <c r="M3875" s="1164">
        <v>33600</v>
      </c>
      <c r="N3875" s="1151">
        <v>7</v>
      </c>
      <c r="O3875" s="1152">
        <v>6</v>
      </c>
      <c r="P3875" s="1180">
        <v>16800</v>
      </c>
    </row>
    <row r="3876" spans="1:16" ht="22.5" x14ac:dyDescent="0.2">
      <c r="A3876" s="1179" t="s">
        <v>4019</v>
      </c>
      <c r="B3876" s="1149" t="s">
        <v>13078</v>
      </c>
      <c r="C3876" s="1149" t="s">
        <v>65</v>
      </c>
      <c r="D3876" s="1150" t="s">
        <v>12559</v>
      </c>
      <c r="E3876" s="1164">
        <v>7200</v>
      </c>
      <c r="F3876" s="1151">
        <v>8729862</v>
      </c>
      <c r="G3876" s="759" t="s">
        <v>12709</v>
      </c>
      <c r="H3876" s="1021" t="s">
        <v>12348</v>
      </c>
      <c r="I3876" s="1021" t="s">
        <v>4274</v>
      </c>
      <c r="J3876" s="1150" t="s">
        <v>12559</v>
      </c>
      <c r="K3876" s="1152">
        <v>7</v>
      </c>
      <c r="L3876" s="1151">
        <v>12</v>
      </c>
      <c r="M3876" s="1164">
        <v>86400</v>
      </c>
      <c r="N3876" s="1151">
        <v>8</v>
      </c>
      <c r="O3876" s="1152">
        <v>6</v>
      </c>
      <c r="P3876" s="1180">
        <v>43200</v>
      </c>
    </row>
    <row r="3877" spans="1:16" ht="22.5" x14ac:dyDescent="0.2">
      <c r="A3877" s="1179" t="s">
        <v>4019</v>
      </c>
      <c r="B3877" s="1149" t="s">
        <v>13078</v>
      </c>
      <c r="C3877" s="1149" t="s">
        <v>65</v>
      </c>
      <c r="D3877" s="1150" t="s">
        <v>12291</v>
      </c>
      <c r="E3877" s="1164">
        <v>7200</v>
      </c>
      <c r="F3877" s="1151">
        <v>41591831</v>
      </c>
      <c r="G3877" s="759" t="s">
        <v>12710</v>
      </c>
      <c r="H3877" s="1021" t="s">
        <v>8772</v>
      </c>
      <c r="I3877" s="1021" t="s">
        <v>12027</v>
      </c>
      <c r="J3877" s="1150" t="s">
        <v>12291</v>
      </c>
      <c r="K3877" s="1152">
        <v>11</v>
      </c>
      <c r="L3877" s="1151">
        <v>12</v>
      </c>
      <c r="M3877" s="1164">
        <v>86400</v>
      </c>
      <c r="N3877" s="1151">
        <v>12</v>
      </c>
      <c r="O3877" s="1152">
        <v>6</v>
      </c>
      <c r="P3877" s="1180">
        <v>43200</v>
      </c>
    </row>
    <row r="3878" spans="1:16" ht="22.5" x14ac:dyDescent="0.2">
      <c r="A3878" s="1179" t="s">
        <v>4019</v>
      </c>
      <c r="B3878" s="1149" t="s">
        <v>13078</v>
      </c>
      <c r="C3878" s="1149" t="s">
        <v>65</v>
      </c>
      <c r="D3878" s="1150" t="s">
        <v>12711</v>
      </c>
      <c r="E3878" s="1164">
        <v>11000</v>
      </c>
      <c r="F3878" s="1151">
        <v>40974378</v>
      </c>
      <c r="G3878" s="759" t="s">
        <v>12712</v>
      </c>
      <c r="H3878" s="1021" t="s">
        <v>12135</v>
      </c>
      <c r="I3878" s="1021" t="s">
        <v>12027</v>
      </c>
      <c r="J3878" s="1150" t="s">
        <v>12711</v>
      </c>
      <c r="K3878" s="1152">
        <v>5</v>
      </c>
      <c r="L3878" s="1151">
        <v>1</v>
      </c>
      <c r="M3878" s="1164">
        <v>10810.56</v>
      </c>
      <c r="N3878" s="1151">
        <v>0</v>
      </c>
      <c r="O3878" s="1152">
        <v>0</v>
      </c>
      <c r="P3878" s="1180">
        <v>0</v>
      </c>
    </row>
    <row r="3879" spans="1:16" ht="22.5" x14ac:dyDescent="0.2">
      <c r="A3879" s="1179" t="s">
        <v>4019</v>
      </c>
      <c r="B3879" s="1149" t="s">
        <v>13078</v>
      </c>
      <c r="C3879" s="1149" t="s">
        <v>65</v>
      </c>
      <c r="D3879" s="1150" t="s">
        <v>12127</v>
      </c>
      <c r="E3879" s="1164">
        <v>4200</v>
      </c>
      <c r="F3879" s="1151">
        <v>31481424</v>
      </c>
      <c r="G3879" s="759" t="s">
        <v>12713</v>
      </c>
      <c r="H3879" s="1021" t="s">
        <v>4848</v>
      </c>
      <c r="I3879" s="1021" t="s">
        <v>12027</v>
      </c>
      <c r="J3879" s="1150" t="s">
        <v>12127</v>
      </c>
      <c r="K3879" s="1152">
        <v>8</v>
      </c>
      <c r="L3879" s="1151">
        <v>12</v>
      </c>
      <c r="M3879" s="1164">
        <v>50400</v>
      </c>
      <c r="N3879" s="1151">
        <v>9</v>
      </c>
      <c r="O3879" s="1152">
        <v>6</v>
      </c>
      <c r="P3879" s="1180">
        <v>25200</v>
      </c>
    </row>
    <row r="3880" spans="1:16" ht="22.5" x14ac:dyDescent="0.2">
      <c r="A3880" s="1179" t="s">
        <v>4019</v>
      </c>
      <c r="B3880" s="1149" t="s">
        <v>13078</v>
      </c>
      <c r="C3880" s="1149" t="s">
        <v>65</v>
      </c>
      <c r="D3880" s="1150" t="s">
        <v>12714</v>
      </c>
      <c r="E3880" s="1164">
        <v>9300</v>
      </c>
      <c r="F3880" s="1151">
        <v>41927488</v>
      </c>
      <c r="G3880" s="759" t="s">
        <v>12715</v>
      </c>
      <c r="H3880" s="1021" t="s">
        <v>12716</v>
      </c>
      <c r="I3880" s="1021" t="s">
        <v>12027</v>
      </c>
      <c r="J3880" s="1150" t="s">
        <v>12714</v>
      </c>
      <c r="K3880" s="1152">
        <v>3</v>
      </c>
      <c r="L3880" s="1151">
        <v>12</v>
      </c>
      <c r="M3880" s="1164">
        <v>111600</v>
      </c>
      <c r="N3880" s="1151">
        <v>4</v>
      </c>
      <c r="O3880" s="1152">
        <v>6</v>
      </c>
      <c r="P3880" s="1180">
        <v>55800</v>
      </c>
    </row>
    <row r="3881" spans="1:16" ht="22.5" x14ac:dyDescent="0.2">
      <c r="A3881" s="1179" t="s">
        <v>4019</v>
      </c>
      <c r="B3881" s="1149" t="s">
        <v>13078</v>
      </c>
      <c r="C3881" s="1149" t="s">
        <v>65</v>
      </c>
      <c r="D3881" s="1150" t="s">
        <v>12717</v>
      </c>
      <c r="E3881" s="1164">
        <v>4200</v>
      </c>
      <c r="F3881" s="1151">
        <v>73758938</v>
      </c>
      <c r="G3881" s="759" t="s">
        <v>12718</v>
      </c>
      <c r="H3881" s="1021" t="s">
        <v>10277</v>
      </c>
      <c r="I3881" s="1021" t="s">
        <v>12027</v>
      </c>
      <c r="J3881" s="1150" t="s">
        <v>12717</v>
      </c>
      <c r="K3881" s="1152">
        <v>3</v>
      </c>
      <c r="L3881" s="1151">
        <v>12</v>
      </c>
      <c r="M3881" s="1164">
        <v>50397.37</v>
      </c>
      <c r="N3881" s="1151">
        <v>4</v>
      </c>
      <c r="O3881" s="1152">
        <v>6</v>
      </c>
      <c r="P3881" s="1180">
        <v>25200</v>
      </c>
    </row>
    <row r="3882" spans="1:16" ht="22.5" x14ac:dyDescent="0.2">
      <c r="A3882" s="1179" t="s">
        <v>4019</v>
      </c>
      <c r="B3882" s="1149" t="s">
        <v>13078</v>
      </c>
      <c r="C3882" s="1149" t="s">
        <v>65</v>
      </c>
      <c r="D3882" s="1150" t="s">
        <v>12719</v>
      </c>
      <c r="E3882" s="1164">
        <v>9300</v>
      </c>
      <c r="F3882" s="1151">
        <v>40116034</v>
      </c>
      <c r="G3882" s="759" t="s">
        <v>12720</v>
      </c>
      <c r="H3882" s="1021" t="s">
        <v>12082</v>
      </c>
      <c r="I3882" s="1021" t="s">
        <v>12027</v>
      </c>
      <c r="J3882" s="1150" t="s">
        <v>12719</v>
      </c>
      <c r="K3882" s="1152">
        <v>6</v>
      </c>
      <c r="L3882" s="1151">
        <v>12</v>
      </c>
      <c r="M3882" s="1164">
        <v>111600</v>
      </c>
      <c r="N3882" s="1151">
        <v>7</v>
      </c>
      <c r="O3882" s="1152">
        <v>6</v>
      </c>
      <c r="P3882" s="1180">
        <v>55800</v>
      </c>
    </row>
    <row r="3883" spans="1:16" ht="22.5" x14ac:dyDescent="0.2">
      <c r="A3883" s="1179" t="s">
        <v>4019</v>
      </c>
      <c r="B3883" s="1149" t="s">
        <v>13078</v>
      </c>
      <c r="C3883" s="1149" t="s">
        <v>65</v>
      </c>
      <c r="D3883" s="1150" t="s">
        <v>12721</v>
      </c>
      <c r="E3883" s="1164">
        <v>8000</v>
      </c>
      <c r="F3883" s="1151">
        <v>21568282</v>
      </c>
      <c r="G3883" s="759" t="s">
        <v>12722</v>
      </c>
      <c r="H3883" s="1021" t="s">
        <v>12030</v>
      </c>
      <c r="I3883" s="1021" t="s">
        <v>12027</v>
      </c>
      <c r="J3883" s="1150" t="s">
        <v>12721</v>
      </c>
      <c r="K3883" s="1152">
        <v>10</v>
      </c>
      <c r="L3883" s="1151">
        <v>12</v>
      </c>
      <c r="M3883" s="1164">
        <v>96000</v>
      </c>
      <c r="N3883" s="1151">
        <v>11</v>
      </c>
      <c r="O3883" s="1152">
        <v>6</v>
      </c>
      <c r="P3883" s="1180">
        <v>48000</v>
      </c>
    </row>
    <row r="3884" spans="1:16" ht="22.5" x14ac:dyDescent="0.2">
      <c r="A3884" s="1179" t="s">
        <v>4019</v>
      </c>
      <c r="B3884" s="1149" t="s">
        <v>13078</v>
      </c>
      <c r="C3884" s="1149" t="s">
        <v>65</v>
      </c>
      <c r="D3884" s="1150" t="s">
        <v>12487</v>
      </c>
      <c r="E3884" s="1164">
        <v>4200</v>
      </c>
      <c r="F3884" s="1151">
        <v>7749771</v>
      </c>
      <c r="G3884" s="759" t="s">
        <v>12723</v>
      </c>
      <c r="H3884" s="1021" t="s">
        <v>4216</v>
      </c>
      <c r="I3884" s="1021" t="s">
        <v>12027</v>
      </c>
      <c r="J3884" s="1150" t="s">
        <v>12487</v>
      </c>
      <c r="K3884" s="1152">
        <v>2</v>
      </c>
      <c r="L3884" s="1151">
        <v>12</v>
      </c>
      <c r="M3884" s="1164">
        <v>50400</v>
      </c>
      <c r="N3884" s="1151">
        <v>3</v>
      </c>
      <c r="O3884" s="1152">
        <v>6</v>
      </c>
      <c r="P3884" s="1180">
        <v>25200</v>
      </c>
    </row>
    <row r="3885" spans="1:16" ht="22.5" x14ac:dyDescent="0.2">
      <c r="A3885" s="1179" t="s">
        <v>4019</v>
      </c>
      <c r="B3885" s="1149" t="s">
        <v>13078</v>
      </c>
      <c r="C3885" s="1149" t="s">
        <v>65</v>
      </c>
      <c r="D3885" s="1150" t="s">
        <v>12131</v>
      </c>
      <c r="E3885" s="1164">
        <v>11000</v>
      </c>
      <c r="F3885" s="1151">
        <v>23800059</v>
      </c>
      <c r="G3885" s="759" t="s">
        <v>12724</v>
      </c>
      <c r="H3885" s="1021" t="s">
        <v>7840</v>
      </c>
      <c r="I3885" s="1021" t="s">
        <v>12027</v>
      </c>
      <c r="J3885" s="1150" t="s">
        <v>12131</v>
      </c>
      <c r="K3885" s="1152">
        <v>10</v>
      </c>
      <c r="L3885" s="1151">
        <v>12</v>
      </c>
      <c r="M3885" s="1164">
        <v>132000</v>
      </c>
      <c r="N3885" s="1151">
        <v>11</v>
      </c>
      <c r="O3885" s="1152">
        <v>6</v>
      </c>
      <c r="P3885" s="1180">
        <v>66000</v>
      </c>
    </row>
    <row r="3886" spans="1:16" ht="22.5" x14ac:dyDescent="0.2">
      <c r="A3886" s="1179" t="s">
        <v>4019</v>
      </c>
      <c r="B3886" s="1149" t="s">
        <v>13078</v>
      </c>
      <c r="C3886" s="1149" t="s">
        <v>65</v>
      </c>
      <c r="D3886" s="1150" t="s">
        <v>12725</v>
      </c>
      <c r="E3886" s="1164">
        <v>4200</v>
      </c>
      <c r="F3886" s="1151">
        <v>48451604</v>
      </c>
      <c r="G3886" s="759" t="s">
        <v>12726</v>
      </c>
      <c r="H3886" s="1021" t="s">
        <v>10277</v>
      </c>
      <c r="I3886" s="1021" t="s">
        <v>12027</v>
      </c>
      <c r="J3886" s="1150" t="s">
        <v>12725</v>
      </c>
      <c r="K3886" s="1152">
        <v>4</v>
      </c>
      <c r="L3886" s="1151">
        <v>12</v>
      </c>
      <c r="M3886" s="1164">
        <v>50374.33</v>
      </c>
      <c r="N3886" s="1151">
        <v>5</v>
      </c>
      <c r="O3886" s="1152">
        <v>6</v>
      </c>
      <c r="P3886" s="1180">
        <v>25200</v>
      </c>
    </row>
    <row r="3887" spans="1:16" ht="22.5" x14ac:dyDescent="0.2">
      <c r="A3887" s="1179" t="s">
        <v>4019</v>
      </c>
      <c r="B3887" s="1149" t="s">
        <v>13078</v>
      </c>
      <c r="C3887" s="1149" t="s">
        <v>65</v>
      </c>
      <c r="D3887" s="1150" t="s">
        <v>12033</v>
      </c>
      <c r="E3887" s="1164">
        <v>11000</v>
      </c>
      <c r="F3887" s="1151">
        <v>20720741</v>
      </c>
      <c r="G3887" s="759" t="s">
        <v>12727</v>
      </c>
      <c r="H3887" s="1021" t="s">
        <v>12030</v>
      </c>
      <c r="I3887" s="1021" t="s">
        <v>12027</v>
      </c>
      <c r="J3887" s="1150" t="s">
        <v>12033</v>
      </c>
      <c r="K3887" s="1152">
        <v>5</v>
      </c>
      <c r="L3887" s="1151">
        <v>12</v>
      </c>
      <c r="M3887" s="1164">
        <v>132000</v>
      </c>
      <c r="N3887" s="1151">
        <v>6</v>
      </c>
      <c r="O3887" s="1152">
        <v>6</v>
      </c>
      <c r="P3887" s="1180">
        <v>66000</v>
      </c>
    </row>
    <row r="3888" spans="1:16" ht="22.5" x14ac:dyDescent="0.2">
      <c r="A3888" s="1179" t="s">
        <v>4019</v>
      </c>
      <c r="B3888" s="1149" t="s">
        <v>13078</v>
      </c>
      <c r="C3888" s="1149" t="s">
        <v>65</v>
      </c>
      <c r="D3888" s="1150" t="s">
        <v>12425</v>
      </c>
      <c r="E3888" s="1164">
        <v>7200</v>
      </c>
      <c r="F3888" s="1151">
        <v>9783630</v>
      </c>
      <c r="G3888" s="759" t="s">
        <v>12728</v>
      </c>
      <c r="H3888" s="1021" t="s">
        <v>10274</v>
      </c>
      <c r="I3888" s="1021" t="s">
        <v>12027</v>
      </c>
      <c r="J3888" s="1150" t="s">
        <v>12425</v>
      </c>
      <c r="K3888" s="1152">
        <v>8</v>
      </c>
      <c r="L3888" s="1151">
        <v>12</v>
      </c>
      <c r="M3888" s="1164">
        <v>85933.5</v>
      </c>
      <c r="N3888" s="1151">
        <v>9</v>
      </c>
      <c r="O3888" s="1152">
        <v>6</v>
      </c>
      <c r="P3888" s="1180">
        <v>43200</v>
      </c>
    </row>
    <row r="3889" spans="1:16" ht="22.5" x14ac:dyDescent="0.2">
      <c r="A3889" s="1179" t="s">
        <v>4019</v>
      </c>
      <c r="B3889" s="1149" t="s">
        <v>13078</v>
      </c>
      <c r="C3889" s="1149" t="s">
        <v>65</v>
      </c>
      <c r="D3889" s="1150" t="s">
        <v>12729</v>
      </c>
      <c r="E3889" s="1164">
        <v>6000</v>
      </c>
      <c r="F3889" s="1151">
        <v>45758786</v>
      </c>
      <c r="G3889" s="759" t="s">
        <v>12730</v>
      </c>
      <c r="H3889" s="1021" t="s">
        <v>4243</v>
      </c>
      <c r="I3889" s="1021" t="s">
        <v>12027</v>
      </c>
      <c r="J3889" s="1150" t="s">
        <v>12729</v>
      </c>
      <c r="K3889" s="1152">
        <v>1</v>
      </c>
      <c r="L3889" s="1151">
        <v>12</v>
      </c>
      <c r="M3889" s="1164">
        <v>72000</v>
      </c>
      <c r="N3889" s="1151">
        <v>2</v>
      </c>
      <c r="O3889" s="1152">
        <v>6</v>
      </c>
      <c r="P3889" s="1180">
        <v>36000</v>
      </c>
    </row>
    <row r="3890" spans="1:16" ht="22.5" x14ac:dyDescent="0.2">
      <c r="A3890" s="1179" t="s">
        <v>4019</v>
      </c>
      <c r="B3890" s="1149" t="s">
        <v>13078</v>
      </c>
      <c r="C3890" s="1149" t="s">
        <v>65</v>
      </c>
      <c r="D3890" s="1150" t="s">
        <v>12731</v>
      </c>
      <c r="E3890" s="1164">
        <v>9300</v>
      </c>
      <c r="F3890" s="1151">
        <v>41097259</v>
      </c>
      <c r="G3890" s="759" t="s">
        <v>12732</v>
      </c>
      <c r="H3890" s="1021" t="s">
        <v>12733</v>
      </c>
      <c r="I3890" s="1021" t="s">
        <v>4274</v>
      </c>
      <c r="J3890" s="1150" t="s">
        <v>12731</v>
      </c>
      <c r="K3890" s="1152">
        <v>8</v>
      </c>
      <c r="L3890" s="1151">
        <v>12</v>
      </c>
      <c r="M3890" s="1164">
        <v>111600</v>
      </c>
      <c r="N3890" s="1151">
        <v>9</v>
      </c>
      <c r="O3890" s="1152">
        <v>6</v>
      </c>
      <c r="P3890" s="1180">
        <v>55800</v>
      </c>
    </row>
    <row r="3891" spans="1:16" ht="22.5" x14ac:dyDescent="0.2">
      <c r="A3891" s="1179" t="s">
        <v>4019</v>
      </c>
      <c r="B3891" s="1149" t="s">
        <v>13078</v>
      </c>
      <c r="C3891" s="1149" t="s">
        <v>65</v>
      </c>
      <c r="D3891" s="1150" t="s">
        <v>12734</v>
      </c>
      <c r="E3891" s="1164">
        <v>6000</v>
      </c>
      <c r="F3891" s="1151">
        <v>43548557</v>
      </c>
      <c r="G3891" s="759" t="s">
        <v>12735</v>
      </c>
      <c r="H3891" s="1021" t="s">
        <v>4813</v>
      </c>
      <c r="I3891" s="1021" t="s">
        <v>12027</v>
      </c>
      <c r="J3891" s="1150" t="s">
        <v>12734</v>
      </c>
      <c r="K3891" s="1152">
        <v>2</v>
      </c>
      <c r="L3891" s="1151">
        <v>12</v>
      </c>
      <c r="M3891" s="1164">
        <v>70400</v>
      </c>
      <c r="N3891" s="1151">
        <v>3</v>
      </c>
      <c r="O3891" s="1152">
        <v>6</v>
      </c>
      <c r="P3891" s="1180">
        <v>36000</v>
      </c>
    </row>
    <row r="3892" spans="1:16" ht="33.75" x14ac:dyDescent="0.2">
      <c r="A3892" s="1179" t="s">
        <v>4019</v>
      </c>
      <c r="B3892" s="1149" t="s">
        <v>13078</v>
      </c>
      <c r="C3892" s="1149" t="s">
        <v>65</v>
      </c>
      <c r="D3892" s="1150" t="s">
        <v>12736</v>
      </c>
      <c r="E3892" s="1164">
        <v>2800</v>
      </c>
      <c r="F3892" s="1151">
        <v>25795009</v>
      </c>
      <c r="G3892" s="759" t="s">
        <v>12737</v>
      </c>
      <c r="H3892" s="1021" t="s">
        <v>5165</v>
      </c>
      <c r="I3892" s="1021" t="s">
        <v>4274</v>
      </c>
      <c r="J3892" s="1150" t="s">
        <v>12736</v>
      </c>
      <c r="K3892" s="1152">
        <v>9</v>
      </c>
      <c r="L3892" s="1151">
        <v>12</v>
      </c>
      <c r="M3892" s="1164">
        <v>33600</v>
      </c>
      <c r="N3892" s="1151">
        <v>10</v>
      </c>
      <c r="O3892" s="1152">
        <v>6</v>
      </c>
      <c r="P3892" s="1180">
        <v>16800</v>
      </c>
    </row>
    <row r="3893" spans="1:16" ht="22.5" x14ac:dyDescent="0.2">
      <c r="A3893" s="1179" t="s">
        <v>4019</v>
      </c>
      <c r="B3893" s="1149" t="s">
        <v>13078</v>
      </c>
      <c r="C3893" s="1149" t="s">
        <v>65</v>
      </c>
      <c r="D3893" s="1150" t="s">
        <v>12115</v>
      </c>
      <c r="E3893" s="1164">
        <v>11000</v>
      </c>
      <c r="F3893" s="1151">
        <v>480893</v>
      </c>
      <c r="G3893" s="759" t="s">
        <v>12738</v>
      </c>
      <c r="H3893" s="1021" t="s">
        <v>12064</v>
      </c>
      <c r="I3893" s="1021" t="s">
        <v>12027</v>
      </c>
      <c r="J3893" s="1150" t="s">
        <v>12115</v>
      </c>
      <c r="K3893" s="1152">
        <v>2</v>
      </c>
      <c r="L3893" s="1151">
        <v>12</v>
      </c>
      <c r="M3893" s="1164">
        <v>132000</v>
      </c>
      <c r="N3893" s="1151">
        <v>3</v>
      </c>
      <c r="O3893" s="1152">
        <v>6</v>
      </c>
      <c r="P3893" s="1180">
        <v>66000</v>
      </c>
    </row>
    <row r="3894" spans="1:16" ht="22.5" x14ac:dyDescent="0.2">
      <c r="A3894" s="1179" t="s">
        <v>4019</v>
      </c>
      <c r="B3894" s="1149" t="s">
        <v>13078</v>
      </c>
      <c r="C3894" s="1149" t="s">
        <v>65</v>
      </c>
      <c r="D3894" s="1150" t="s">
        <v>4842</v>
      </c>
      <c r="E3894" s="1164">
        <v>11000</v>
      </c>
      <c r="F3894" s="1151">
        <v>45533053</v>
      </c>
      <c r="G3894" s="759" t="s">
        <v>12739</v>
      </c>
      <c r="H3894" s="1021" t="s">
        <v>4207</v>
      </c>
      <c r="I3894" s="1021" t="s">
        <v>12027</v>
      </c>
      <c r="J3894" s="1150" t="s">
        <v>4842</v>
      </c>
      <c r="K3894" s="1152">
        <v>2</v>
      </c>
      <c r="L3894" s="1151">
        <v>12</v>
      </c>
      <c r="M3894" s="1164">
        <v>131934.31</v>
      </c>
      <c r="N3894" s="1151">
        <v>3</v>
      </c>
      <c r="O3894" s="1152">
        <v>6</v>
      </c>
      <c r="P3894" s="1180">
        <v>66000</v>
      </c>
    </row>
    <row r="3895" spans="1:16" ht="22.5" x14ac:dyDescent="0.2">
      <c r="A3895" s="1179" t="s">
        <v>4019</v>
      </c>
      <c r="B3895" s="1149" t="s">
        <v>13078</v>
      </c>
      <c r="C3895" s="1149" t="s">
        <v>65</v>
      </c>
      <c r="D3895" s="1150" t="s">
        <v>12055</v>
      </c>
      <c r="E3895" s="1164">
        <v>11000</v>
      </c>
      <c r="F3895" s="1151">
        <v>43206097</v>
      </c>
      <c r="G3895" s="759" t="s">
        <v>12740</v>
      </c>
      <c r="H3895" s="1021" t="s">
        <v>7840</v>
      </c>
      <c r="I3895" s="1021" t="s">
        <v>12027</v>
      </c>
      <c r="J3895" s="1150" t="s">
        <v>12055</v>
      </c>
      <c r="K3895" s="1152">
        <v>2</v>
      </c>
      <c r="L3895" s="1151">
        <v>12</v>
      </c>
      <c r="M3895" s="1164">
        <v>132000</v>
      </c>
      <c r="N3895" s="1151">
        <v>3</v>
      </c>
      <c r="O3895" s="1152">
        <v>6</v>
      </c>
      <c r="P3895" s="1180">
        <v>66000</v>
      </c>
    </row>
    <row r="3896" spans="1:16" ht="22.5" x14ac:dyDescent="0.2">
      <c r="A3896" s="1179" t="s">
        <v>4019</v>
      </c>
      <c r="B3896" s="1149" t="s">
        <v>13078</v>
      </c>
      <c r="C3896" s="1149" t="s">
        <v>65</v>
      </c>
      <c r="D3896" s="1150" t="s">
        <v>12741</v>
      </c>
      <c r="E3896" s="1164">
        <v>7200</v>
      </c>
      <c r="F3896" s="1151">
        <v>43400780</v>
      </c>
      <c r="G3896" s="759" t="s">
        <v>12742</v>
      </c>
      <c r="H3896" s="1021" t="s">
        <v>12743</v>
      </c>
      <c r="I3896" s="1021" t="s">
        <v>4309</v>
      </c>
      <c r="J3896" s="1150" t="s">
        <v>12741</v>
      </c>
      <c r="K3896" s="1152">
        <v>0</v>
      </c>
      <c r="L3896" s="1151">
        <v>0</v>
      </c>
      <c r="M3896" s="1164">
        <v>0</v>
      </c>
      <c r="N3896" s="1151">
        <v>1</v>
      </c>
      <c r="O3896" s="1152">
        <v>6</v>
      </c>
      <c r="P3896" s="1180">
        <v>11760</v>
      </c>
    </row>
    <row r="3897" spans="1:16" ht="22.5" x14ac:dyDescent="0.2">
      <c r="A3897" s="1179" t="s">
        <v>4019</v>
      </c>
      <c r="B3897" s="1149" t="s">
        <v>13078</v>
      </c>
      <c r="C3897" s="1149" t="s">
        <v>65</v>
      </c>
      <c r="D3897" s="1150" t="s">
        <v>12204</v>
      </c>
      <c r="E3897" s="1164">
        <v>2800</v>
      </c>
      <c r="F3897" s="1151">
        <v>43398918</v>
      </c>
      <c r="G3897" s="759" t="s">
        <v>12744</v>
      </c>
      <c r="H3897" s="1021" t="s">
        <v>4257</v>
      </c>
      <c r="I3897" s="1021" t="s">
        <v>4274</v>
      </c>
      <c r="J3897" s="1150" t="s">
        <v>12204</v>
      </c>
      <c r="K3897" s="1152">
        <v>5</v>
      </c>
      <c r="L3897" s="1151">
        <v>12</v>
      </c>
      <c r="M3897" s="1164">
        <v>28000</v>
      </c>
      <c r="N3897" s="1151">
        <v>6</v>
      </c>
      <c r="O3897" s="1152">
        <v>6</v>
      </c>
      <c r="P3897" s="1180">
        <v>16800</v>
      </c>
    </row>
    <row r="3898" spans="1:16" ht="22.5" x14ac:dyDescent="0.2">
      <c r="A3898" s="1179" t="s">
        <v>4019</v>
      </c>
      <c r="B3898" s="1149" t="s">
        <v>13078</v>
      </c>
      <c r="C3898" s="1149" t="s">
        <v>65</v>
      </c>
      <c r="D3898" s="1150" t="s">
        <v>12244</v>
      </c>
      <c r="E3898" s="1164">
        <v>7200</v>
      </c>
      <c r="F3898" s="1151">
        <v>72655063</v>
      </c>
      <c r="G3898" s="759" t="s">
        <v>12745</v>
      </c>
      <c r="H3898" s="1021" t="s">
        <v>4206</v>
      </c>
      <c r="I3898" s="1021" t="s">
        <v>12027</v>
      </c>
      <c r="J3898" s="1150" t="s">
        <v>12244</v>
      </c>
      <c r="K3898" s="1152">
        <v>0</v>
      </c>
      <c r="L3898" s="1151">
        <v>0</v>
      </c>
      <c r="M3898" s="1164">
        <v>0</v>
      </c>
      <c r="N3898" s="1151">
        <v>1</v>
      </c>
      <c r="O3898" s="1152">
        <v>6</v>
      </c>
      <c r="P3898" s="1180">
        <v>11520</v>
      </c>
    </row>
    <row r="3899" spans="1:16" ht="22.5" x14ac:dyDescent="0.2">
      <c r="A3899" s="1179" t="s">
        <v>4019</v>
      </c>
      <c r="B3899" s="1149" t="s">
        <v>13078</v>
      </c>
      <c r="C3899" s="1149" t="s">
        <v>65</v>
      </c>
      <c r="D3899" s="1150" t="s">
        <v>12746</v>
      </c>
      <c r="E3899" s="1164">
        <v>12500</v>
      </c>
      <c r="F3899" s="1151">
        <v>7482393</v>
      </c>
      <c r="G3899" s="759" t="s">
        <v>12747</v>
      </c>
      <c r="H3899" s="1021" t="s">
        <v>12654</v>
      </c>
      <c r="I3899" s="1021" t="s">
        <v>12027</v>
      </c>
      <c r="J3899" s="1150" t="s">
        <v>12746</v>
      </c>
      <c r="K3899" s="1152">
        <v>5</v>
      </c>
      <c r="L3899" s="1151">
        <v>12</v>
      </c>
      <c r="M3899" s="1164">
        <v>150000</v>
      </c>
      <c r="N3899" s="1151">
        <v>6</v>
      </c>
      <c r="O3899" s="1152">
        <v>6</v>
      </c>
      <c r="P3899" s="1180">
        <v>75000</v>
      </c>
    </row>
    <row r="3900" spans="1:16" ht="22.5" x14ac:dyDescent="0.2">
      <c r="A3900" s="1179" t="s">
        <v>4019</v>
      </c>
      <c r="B3900" s="1149" t="s">
        <v>13078</v>
      </c>
      <c r="C3900" s="1149" t="s">
        <v>65</v>
      </c>
      <c r="D3900" s="1150" t="s">
        <v>12033</v>
      </c>
      <c r="E3900" s="1164">
        <v>11000</v>
      </c>
      <c r="F3900" s="1151">
        <v>19896220</v>
      </c>
      <c r="G3900" s="759" t="s">
        <v>12748</v>
      </c>
      <c r="H3900" s="1021" t="s">
        <v>10277</v>
      </c>
      <c r="I3900" s="1021" t="s">
        <v>12027</v>
      </c>
      <c r="J3900" s="1150" t="s">
        <v>12033</v>
      </c>
      <c r="K3900" s="1152">
        <v>11</v>
      </c>
      <c r="L3900" s="1151">
        <v>12</v>
      </c>
      <c r="M3900" s="1164">
        <v>132000</v>
      </c>
      <c r="N3900" s="1151">
        <v>12</v>
      </c>
      <c r="O3900" s="1152">
        <v>1</v>
      </c>
      <c r="P3900" s="1180">
        <v>11000</v>
      </c>
    </row>
    <row r="3901" spans="1:16" ht="22.5" x14ac:dyDescent="0.2">
      <c r="A3901" s="1179" t="s">
        <v>4019</v>
      </c>
      <c r="B3901" s="1149" t="s">
        <v>13078</v>
      </c>
      <c r="C3901" s="1149" t="s">
        <v>65</v>
      </c>
      <c r="D3901" s="1150" t="s">
        <v>12749</v>
      </c>
      <c r="E3901" s="1164">
        <v>9300</v>
      </c>
      <c r="F3901" s="1151">
        <v>25409940</v>
      </c>
      <c r="G3901" s="759" t="s">
        <v>12750</v>
      </c>
      <c r="H3901" s="1021" t="s">
        <v>10274</v>
      </c>
      <c r="I3901" s="1021" t="s">
        <v>12027</v>
      </c>
      <c r="J3901" s="1150" t="s">
        <v>12749</v>
      </c>
      <c r="K3901" s="1152">
        <v>5</v>
      </c>
      <c r="L3901" s="1151">
        <v>1</v>
      </c>
      <c r="M3901" s="1164">
        <v>9292.25</v>
      </c>
      <c r="N3901" s="1151">
        <v>0</v>
      </c>
      <c r="O3901" s="1152">
        <v>0</v>
      </c>
      <c r="P3901" s="1180">
        <v>0</v>
      </c>
    </row>
    <row r="3902" spans="1:16" ht="22.5" x14ac:dyDescent="0.2">
      <c r="A3902" s="1179" t="s">
        <v>4019</v>
      </c>
      <c r="B3902" s="1149" t="s">
        <v>13078</v>
      </c>
      <c r="C3902" s="1149" t="s">
        <v>65</v>
      </c>
      <c r="D3902" s="1150" t="s">
        <v>12751</v>
      </c>
      <c r="E3902" s="1164">
        <v>6000</v>
      </c>
      <c r="F3902" s="1151">
        <v>40773477</v>
      </c>
      <c r="G3902" s="759" t="s">
        <v>12752</v>
      </c>
      <c r="H3902" s="1021" t="s">
        <v>12405</v>
      </c>
      <c r="I3902" s="1021" t="s">
        <v>12027</v>
      </c>
      <c r="J3902" s="1150" t="s">
        <v>12751</v>
      </c>
      <c r="K3902" s="1152">
        <v>4</v>
      </c>
      <c r="L3902" s="1151">
        <v>12</v>
      </c>
      <c r="M3902" s="1164">
        <v>72000</v>
      </c>
      <c r="N3902" s="1151">
        <v>5</v>
      </c>
      <c r="O3902" s="1152">
        <v>6</v>
      </c>
      <c r="P3902" s="1180">
        <v>36000</v>
      </c>
    </row>
    <row r="3903" spans="1:16" ht="22.5" x14ac:dyDescent="0.2">
      <c r="A3903" s="1179" t="s">
        <v>4019</v>
      </c>
      <c r="B3903" s="1149" t="s">
        <v>13078</v>
      </c>
      <c r="C3903" s="1149" t="s">
        <v>65</v>
      </c>
      <c r="D3903" s="1150" t="s">
        <v>12244</v>
      </c>
      <c r="E3903" s="1164">
        <v>7200</v>
      </c>
      <c r="F3903" s="1151">
        <v>41820579</v>
      </c>
      <c r="G3903" s="759" t="s">
        <v>12753</v>
      </c>
      <c r="H3903" s="1021" t="s">
        <v>4207</v>
      </c>
      <c r="I3903" s="1021" t="s">
        <v>4274</v>
      </c>
      <c r="J3903" s="1150" t="s">
        <v>12244</v>
      </c>
      <c r="K3903" s="1152">
        <v>0</v>
      </c>
      <c r="L3903" s="1151">
        <v>0</v>
      </c>
      <c r="M3903" s="1164">
        <v>0</v>
      </c>
      <c r="N3903" s="1151">
        <v>1</v>
      </c>
      <c r="O3903" s="1152">
        <v>6</v>
      </c>
      <c r="P3903" s="1180">
        <v>11760</v>
      </c>
    </row>
    <row r="3904" spans="1:16" ht="22.5" x14ac:dyDescent="0.2">
      <c r="A3904" s="1179" t="s">
        <v>4019</v>
      </c>
      <c r="B3904" s="1149" t="s">
        <v>13078</v>
      </c>
      <c r="C3904" s="1149" t="s">
        <v>65</v>
      </c>
      <c r="D3904" s="1150" t="s">
        <v>12033</v>
      </c>
      <c r="E3904" s="1164">
        <v>11000</v>
      </c>
      <c r="F3904" s="1151">
        <v>20049084</v>
      </c>
      <c r="G3904" s="759" t="s">
        <v>12754</v>
      </c>
      <c r="H3904" s="1021" t="s">
        <v>12030</v>
      </c>
      <c r="I3904" s="1021" t="s">
        <v>12027</v>
      </c>
      <c r="J3904" s="1150" t="s">
        <v>12033</v>
      </c>
      <c r="K3904" s="1152">
        <v>5</v>
      </c>
      <c r="L3904" s="1151">
        <v>12</v>
      </c>
      <c r="M3904" s="1164">
        <v>132000</v>
      </c>
      <c r="N3904" s="1151">
        <v>6</v>
      </c>
      <c r="O3904" s="1152">
        <v>6</v>
      </c>
      <c r="P3904" s="1180">
        <v>66000</v>
      </c>
    </row>
    <row r="3905" spans="1:16" ht="22.5" x14ac:dyDescent="0.2">
      <c r="A3905" s="1179" t="s">
        <v>4019</v>
      </c>
      <c r="B3905" s="1149" t="s">
        <v>13078</v>
      </c>
      <c r="C3905" s="1149" t="s">
        <v>65</v>
      </c>
      <c r="D3905" s="1150" t="s">
        <v>12755</v>
      </c>
      <c r="E3905" s="1164">
        <v>9300</v>
      </c>
      <c r="F3905" s="1151">
        <v>44273068</v>
      </c>
      <c r="G3905" s="759" t="s">
        <v>12756</v>
      </c>
      <c r="H3905" s="1021" t="s">
        <v>4766</v>
      </c>
      <c r="I3905" s="1021" t="s">
        <v>12027</v>
      </c>
      <c r="J3905" s="1150" t="s">
        <v>12755</v>
      </c>
      <c r="K3905" s="1152">
        <v>4</v>
      </c>
      <c r="L3905" s="1151">
        <v>12</v>
      </c>
      <c r="M3905" s="1164">
        <v>111581.27</v>
      </c>
      <c r="N3905" s="1151">
        <v>5</v>
      </c>
      <c r="O3905" s="1152">
        <v>6</v>
      </c>
      <c r="P3905" s="1180">
        <v>55800</v>
      </c>
    </row>
    <row r="3906" spans="1:16" ht="22.5" x14ac:dyDescent="0.2">
      <c r="A3906" s="1179" t="s">
        <v>4019</v>
      </c>
      <c r="B3906" s="1149" t="s">
        <v>13078</v>
      </c>
      <c r="C3906" s="1149" t="s">
        <v>65</v>
      </c>
      <c r="D3906" s="1150" t="s">
        <v>12757</v>
      </c>
      <c r="E3906" s="1164">
        <v>7200</v>
      </c>
      <c r="F3906" s="1151">
        <v>46122124</v>
      </c>
      <c r="G3906" s="759" t="s">
        <v>12758</v>
      </c>
      <c r="H3906" s="1021" t="s">
        <v>12664</v>
      </c>
      <c r="I3906" s="1021" t="s">
        <v>12027</v>
      </c>
      <c r="J3906" s="1150" t="s">
        <v>12757</v>
      </c>
      <c r="K3906" s="1152">
        <v>1</v>
      </c>
      <c r="L3906" s="1151">
        <v>7</v>
      </c>
      <c r="M3906" s="1164">
        <v>50355</v>
      </c>
      <c r="N3906" s="1151">
        <v>0</v>
      </c>
      <c r="O3906" s="1152">
        <v>0</v>
      </c>
      <c r="P3906" s="1180">
        <v>0</v>
      </c>
    </row>
    <row r="3907" spans="1:16" ht="22.5" x14ac:dyDescent="0.2">
      <c r="A3907" s="1179" t="s">
        <v>4019</v>
      </c>
      <c r="B3907" s="1149" t="s">
        <v>13078</v>
      </c>
      <c r="C3907" s="1149" t="s">
        <v>65</v>
      </c>
      <c r="D3907" s="1150" t="s">
        <v>12033</v>
      </c>
      <c r="E3907" s="1164">
        <v>11000</v>
      </c>
      <c r="F3907" s="1151">
        <v>21428352</v>
      </c>
      <c r="G3907" s="759" t="s">
        <v>12759</v>
      </c>
      <c r="H3907" s="1021" t="s">
        <v>12082</v>
      </c>
      <c r="I3907" s="1021" t="s">
        <v>12027</v>
      </c>
      <c r="J3907" s="1150" t="s">
        <v>12033</v>
      </c>
      <c r="K3907" s="1152">
        <v>5</v>
      </c>
      <c r="L3907" s="1151">
        <v>12</v>
      </c>
      <c r="M3907" s="1164">
        <v>132000</v>
      </c>
      <c r="N3907" s="1151">
        <v>6</v>
      </c>
      <c r="O3907" s="1152">
        <v>6</v>
      </c>
      <c r="P3907" s="1180">
        <v>66000</v>
      </c>
    </row>
    <row r="3908" spans="1:16" ht="22.5" x14ac:dyDescent="0.2">
      <c r="A3908" s="1179" t="s">
        <v>4019</v>
      </c>
      <c r="B3908" s="1149" t="s">
        <v>13078</v>
      </c>
      <c r="C3908" s="1149" t="s">
        <v>65</v>
      </c>
      <c r="D3908" s="1150" t="s">
        <v>12127</v>
      </c>
      <c r="E3908" s="1164">
        <v>4200</v>
      </c>
      <c r="F3908" s="1151">
        <v>42240402</v>
      </c>
      <c r="G3908" s="759" t="s">
        <v>12760</v>
      </c>
      <c r="H3908" s="1021" t="s">
        <v>10277</v>
      </c>
      <c r="I3908" s="1021" t="s">
        <v>12027</v>
      </c>
      <c r="J3908" s="1150" t="s">
        <v>12127</v>
      </c>
      <c r="K3908" s="1152">
        <v>8</v>
      </c>
      <c r="L3908" s="1151">
        <v>12</v>
      </c>
      <c r="M3908" s="1164">
        <v>50400</v>
      </c>
      <c r="N3908" s="1151">
        <v>9</v>
      </c>
      <c r="O3908" s="1152">
        <v>6</v>
      </c>
      <c r="P3908" s="1180">
        <v>25200</v>
      </c>
    </row>
    <row r="3909" spans="1:16" ht="22.5" x14ac:dyDescent="0.2">
      <c r="A3909" s="1179" t="s">
        <v>4019</v>
      </c>
      <c r="B3909" s="1149" t="s">
        <v>13078</v>
      </c>
      <c r="C3909" s="1149" t="s">
        <v>65</v>
      </c>
      <c r="D3909" s="1150" t="s">
        <v>12761</v>
      </c>
      <c r="E3909" s="1164">
        <v>7200</v>
      </c>
      <c r="F3909" s="1151">
        <v>73110198</v>
      </c>
      <c r="G3909" s="759" t="s">
        <v>12762</v>
      </c>
      <c r="H3909" s="1021" t="s">
        <v>12030</v>
      </c>
      <c r="I3909" s="1021" t="s">
        <v>12027</v>
      </c>
      <c r="J3909" s="1150" t="s">
        <v>12761</v>
      </c>
      <c r="K3909" s="1152">
        <v>1</v>
      </c>
      <c r="L3909" s="1151">
        <v>12</v>
      </c>
      <c r="M3909" s="1164">
        <v>86400</v>
      </c>
      <c r="N3909" s="1151">
        <v>2</v>
      </c>
      <c r="O3909" s="1152">
        <v>6</v>
      </c>
      <c r="P3909" s="1180">
        <v>43200</v>
      </c>
    </row>
    <row r="3910" spans="1:16" ht="22.5" x14ac:dyDescent="0.2">
      <c r="A3910" s="1179" t="s">
        <v>4019</v>
      </c>
      <c r="B3910" s="1149" t="s">
        <v>13078</v>
      </c>
      <c r="C3910" s="1149" t="s">
        <v>65</v>
      </c>
      <c r="D3910" s="1150" t="s">
        <v>12763</v>
      </c>
      <c r="E3910" s="1164">
        <v>12500</v>
      </c>
      <c r="F3910" s="1151">
        <v>42748984</v>
      </c>
      <c r="G3910" s="759" t="s">
        <v>12764</v>
      </c>
      <c r="H3910" s="1021" t="s">
        <v>4207</v>
      </c>
      <c r="I3910" s="1021" t="s">
        <v>12027</v>
      </c>
      <c r="J3910" s="1150" t="s">
        <v>12763</v>
      </c>
      <c r="K3910" s="1152">
        <v>4</v>
      </c>
      <c r="L3910" s="1151">
        <v>12</v>
      </c>
      <c r="M3910" s="1164">
        <v>149750.87</v>
      </c>
      <c r="N3910" s="1151">
        <v>5</v>
      </c>
      <c r="O3910" s="1152">
        <v>6</v>
      </c>
      <c r="P3910" s="1180">
        <v>75000</v>
      </c>
    </row>
    <row r="3911" spans="1:16" ht="22.5" x14ac:dyDescent="0.2">
      <c r="A3911" s="1179" t="s">
        <v>4019</v>
      </c>
      <c r="B3911" s="1149" t="s">
        <v>13078</v>
      </c>
      <c r="C3911" s="1149" t="s">
        <v>65</v>
      </c>
      <c r="D3911" s="1150" t="s">
        <v>12765</v>
      </c>
      <c r="E3911" s="1164">
        <v>6000</v>
      </c>
      <c r="F3911" s="1151">
        <v>45444222</v>
      </c>
      <c r="G3911" s="759" t="s">
        <v>12766</v>
      </c>
      <c r="H3911" s="1021" t="s">
        <v>4243</v>
      </c>
      <c r="I3911" s="1021" t="s">
        <v>4274</v>
      </c>
      <c r="J3911" s="1150" t="s">
        <v>12765</v>
      </c>
      <c r="K3911" s="1152">
        <v>1</v>
      </c>
      <c r="L3911" s="1151">
        <v>12</v>
      </c>
      <c r="M3911" s="1164">
        <v>71999.17</v>
      </c>
      <c r="N3911" s="1151">
        <v>2</v>
      </c>
      <c r="O3911" s="1152">
        <v>6</v>
      </c>
      <c r="P3911" s="1180">
        <v>36000</v>
      </c>
    </row>
    <row r="3912" spans="1:16" ht="22.5" x14ac:dyDescent="0.2">
      <c r="A3912" s="1179" t="s">
        <v>4019</v>
      </c>
      <c r="B3912" s="1149" t="s">
        <v>13078</v>
      </c>
      <c r="C3912" s="1149" t="s">
        <v>65</v>
      </c>
      <c r="D3912" s="1150" t="s">
        <v>12767</v>
      </c>
      <c r="E3912" s="1164">
        <v>9300</v>
      </c>
      <c r="F3912" s="1151">
        <v>41819816</v>
      </c>
      <c r="G3912" s="759" t="s">
        <v>12768</v>
      </c>
      <c r="H3912" s="1021" t="s">
        <v>4207</v>
      </c>
      <c r="I3912" s="1021" t="s">
        <v>12027</v>
      </c>
      <c r="J3912" s="1150" t="s">
        <v>12767</v>
      </c>
      <c r="K3912" s="1152">
        <v>4</v>
      </c>
      <c r="L3912" s="1151">
        <v>12</v>
      </c>
      <c r="M3912" s="1164">
        <v>110909.61</v>
      </c>
      <c r="N3912" s="1151">
        <v>0</v>
      </c>
      <c r="O3912" s="1152">
        <v>0</v>
      </c>
      <c r="P3912" s="1180">
        <v>0</v>
      </c>
    </row>
    <row r="3913" spans="1:16" ht="22.5" x14ac:dyDescent="0.2">
      <c r="A3913" s="1179" t="s">
        <v>4019</v>
      </c>
      <c r="B3913" s="1149" t="s">
        <v>13078</v>
      </c>
      <c r="C3913" s="1149" t="s">
        <v>65</v>
      </c>
      <c r="D3913" s="1150" t="s">
        <v>12761</v>
      </c>
      <c r="E3913" s="1164">
        <v>7200</v>
      </c>
      <c r="F3913" s="1151">
        <v>7445370</v>
      </c>
      <c r="G3913" s="759" t="s">
        <v>12769</v>
      </c>
      <c r="H3913" s="1021" t="s">
        <v>12332</v>
      </c>
      <c r="I3913" s="1021" t="s">
        <v>12027</v>
      </c>
      <c r="J3913" s="1150" t="s">
        <v>12761</v>
      </c>
      <c r="K3913" s="1152">
        <v>4</v>
      </c>
      <c r="L3913" s="1151">
        <v>12</v>
      </c>
      <c r="M3913" s="1164">
        <v>86001.5</v>
      </c>
      <c r="N3913" s="1151">
        <v>5</v>
      </c>
      <c r="O3913" s="1152">
        <v>6</v>
      </c>
      <c r="P3913" s="1180">
        <v>43200</v>
      </c>
    </row>
    <row r="3914" spans="1:16" ht="22.5" x14ac:dyDescent="0.2">
      <c r="A3914" s="1179" t="s">
        <v>4019</v>
      </c>
      <c r="B3914" s="1149" t="s">
        <v>13078</v>
      </c>
      <c r="C3914" s="1149" t="s">
        <v>65</v>
      </c>
      <c r="D3914" s="1150" t="s">
        <v>12274</v>
      </c>
      <c r="E3914" s="1164">
        <v>9300</v>
      </c>
      <c r="F3914" s="1151">
        <v>42645450</v>
      </c>
      <c r="G3914" s="759" t="s">
        <v>12770</v>
      </c>
      <c r="H3914" s="1021" t="s">
        <v>7840</v>
      </c>
      <c r="I3914" s="1021" t="s">
        <v>12027</v>
      </c>
      <c r="J3914" s="1150" t="s">
        <v>12274</v>
      </c>
      <c r="K3914" s="1152">
        <v>4</v>
      </c>
      <c r="L3914" s="1151">
        <v>12</v>
      </c>
      <c r="M3914" s="1164">
        <v>111530.9</v>
      </c>
      <c r="N3914" s="1151">
        <v>5</v>
      </c>
      <c r="O3914" s="1152">
        <v>6</v>
      </c>
      <c r="P3914" s="1180">
        <v>55800</v>
      </c>
    </row>
    <row r="3915" spans="1:16" ht="22.5" x14ac:dyDescent="0.2">
      <c r="A3915" s="1179" t="s">
        <v>4019</v>
      </c>
      <c r="B3915" s="1149" t="s">
        <v>13078</v>
      </c>
      <c r="C3915" s="1149" t="s">
        <v>65</v>
      </c>
      <c r="D3915" s="1150" t="s">
        <v>12425</v>
      </c>
      <c r="E3915" s="1164">
        <v>9300</v>
      </c>
      <c r="F3915" s="1151">
        <v>4086072</v>
      </c>
      <c r="G3915" s="759" t="s">
        <v>12771</v>
      </c>
      <c r="H3915" s="1021" t="s">
        <v>10274</v>
      </c>
      <c r="I3915" s="1021" t="s">
        <v>12027</v>
      </c>
      <c r="J3915" s="1150" t="s">
        <v>12425</v>
      </c>
      <c r="K3915" s="1152">
        <v>8</v>
      </c>
      <c r="L3915" s="1151">
        <v>12</v>
      </c>
      <c r="M3915" s="1164">
        <v>108806.12</v>
      </c>
      <c r="N3915" s="1151">
        <v>9</v>
      </c>
      <c r="O3915" s="1152">
        <v>6</v>
      </c>
      <c r="P3915" s="1180">
        <v>55800</v>
      </c>
    </row>
    <row r="3916" spans="1:16" ht="22.5" x14ac:dyDescent="0.2">
      <c r="A3916" s="1179" t="s">
        <v>4019</v>
      </c>
      <c r="B3916" s="1149" t="s">
        <v>13078</v>
      </c>
      <c r="C3916" s="1149" t="s">
        <v>65</v>
      </c>
      <c r="D3916" s="1150" t="s">
        <v>12772</v>
      </c>
      <c r="E3916" s="1164">
        <v>9300</v>
      </c>
      <c r="F3916" s="1151">
        <v>7500225</v>
      </c>
      <c r="G3916" s="759" t="s">
        <v>12773</v>
      </c>
      <c r="H3916" s="1021" t="s">
        <v>4235</v>
      </c>
      <c r="I3916" s="1021" t="s">
        <v>12027</v>
      </c>
      <c r="J3916" s="1150" t="s">
        <v>12772</v>
      </c>
      <c r="K3916" s="1152">
        <v>2</v>
      </c>
      <c r="L3916" s="1151">
        <v>12</v>
      </c>
      <c r="M3916" s="1164">
        <v>111587.73</v>
      </c>
      <c r="N3916" s="1151">
        <v>3</v>
      </c>
      <c r="O3916" s="1152">
        <v>6</v>
      </c>
      <c r="P3916" s="1180">
        <v>55800</v>
      </c>
    </row>
    <row r="3917" spans="1:16" ht="22.5" x14ac:dyDescent="0.2">
      <c r="A3917" s="1179" t="s">
        <v>4019</v>
      </c>
      <c r="B3917" s="1149" t="s">
        <v>13078</v>
      </c>
      <c r="C3917" s="1149" t="s">
        <v>65</v>
      </c>
      <c r="D3917" s="1150" t="s">
        <v>12774</v>
      </c>
      <c r="E3917" s="1164">
        <v>12500</v>
      </c>
      <c r="F3917" s="1151">
        <v>23960724</v>
      </c>
      <c r="G3917" s="759" t="s">
        <v>12775</v>
      </c>
      <c r="H3917" s="1021" t="s">
        <v>12776</v>
      </c>
      <c r="I3917" s="1021" t="s">
        <v>12027</v>
      </c>
      <c r="J3917" s="1150" t="s">
        <v>12774</v>
      </c>
      <c r="K3917" s="1152">
        <v>1</v>
      </c>
      <c r="L3917" s="1151">
        <v>10</v>
      </c>
      <c r="M3917" s="1164">
        <v>124583.33</v>
      </c>
      <c r="N3917" s="1151">
        <v>1</v>
      </c>
      <c r="O3917" s="1152">
        <v>6</v>
      </c>
      <c r="P3917" s="1180">
        <v>75000</v>
      </c>
    </row>
    <row r="3918" spans="1:16" ht="22.5" x14ac:dyDescent="0.2">
      <c r="A3918" s="1179" t="s">
        <v>4019</v>
      </c>
      <c r="B3918" s="1149" t="s">
        <v>13078</v>
      </c>
      <c r="C3918" s="1149" t="s">
        <v>65</v>
      </c>
      <c r="D3918" s="1150" t="s">
        <v>12062</v>
      </c>
      <c r="E3918" s="1164">
        <v>11000</v>
      </c>
      <c r="F3918" s="1151">
        <v>4083962</v>
      </c>
      <c r="G3918" s="759" t="s">
        <v>12777</v>
      </c>
      <c r="H3918" s="1021" t="s">
        <v>12111</v>
      </c>
      <c r="I3918" s="1021" t="s">
        <v>12027</v>
      </c>
      <c r="J3918" s="1150" t="s">
        <v>12062</v>
      </c>
      <c r="K3918" s="1152">
        <v>1</v>
      </c>
      <c r="L3918" s="1151">
        <v>1</v>
      </c>
      <c r="M3918" s="1164">
        <v>6233.33</v>
      </c>
      <c r="N3918" s="1151">
        <v>2</v>
      </c>
      <c r="O3918" s="1152">
        <v>6</v>
      </c>
      <c r="P3918" s="1180">
        <v>66000</v>
      </c>
    </row>
    <row r="3919" spans="1:16" ht="22.5" x14ac:dyDescent="0.2">
      <c r="A3919" s="1179" t="s">
        <v>4019</v>
      </c>
      <c r="B3919" s="1149" t="s">
        <v>13078</v>
      </c>
      <c r="C3919" s="1149" t="s">
        <v>65</v>
      </c>
      <c r="D3919" s="1150" t="s">
        <v>12387</v>
      </c>
      <c r="E3919" s="1164">
        <v>7200</v>
      </c>
      <c r="F3919" s="1151">
        <v>46687013</v>
      </c>
      <c r="G3919" s="759" t="s">
        <v>12778</v>
      </c>
      <c r="H3919" s="1021" t="s">
        <v>4206</v>
      </c>
      <c r="I3919" s="1021" t="s">
        <v>12027</v>
      </c>
      <c r="J3919" s="1150" t="s">
        <v>12387</v>
      </c>
      <c r="K3919" s="1152">
        <v>0</v>
      </c>
      <c r="L3919" s="1151">
        <v>0</v>
      </c>
      <c r="M3919" s="1164">
        <v>0</v>
      </c>
      <c r="N3919" s="1151">
        <v>1</v>
      </c>
      <c r="O3919" s="1152">
        <v>6</v>
      </c>
      <c r="P3919" s="1180">
        <v>28800</v>
      </c>
    </row>
    <row r="3920" spans="1:16" ht="22.5" x14ac:dyDescent="0.2">
      <c r="A3920" s="1179" t="s">
        <v>4019</v>
      </c>
      <c r="B3920" s="1149" t="s">
        <v>13078</v>
      </c>
      <c r="C3920" s="1149" t="s">
        <v>65</v>
      </c>
      <c r="D3920" s="1150" t="s">
        <v>12072</v>
      </c>
      <c r="E3920" s="1164">
        <v>6000</v>
      </c>
      <c r="F3920" s="1151">
        <v>40580822</v>
      </c>
      <c r="G3920" s="759" t="s">
        <v>12779</v>
      </c>
      <c r="H3920" s="1021" t="s">
        <v>12030</v>
      </c>
      <c r="I3920" s="1021" t="s">
        <v>12027</v>
      </c>
      <c r="J3920" s="1150" t="s">
        <v>12072</v>
      </c>
      <c r="K3920" s="1152">
        <v>2</v>
      </c>
      <c r="L3920" s="1151">
        <v>12</v>
      </c>
      <c r="M3920" s="1164">
        <v>72000</v>
      </c>
      <c r="N3920" s="1151">
        <v>3</v>
      </c>
      <c r="O3920" s="1152">
        <v>6</v>
      </c>
      <c r="P3920" s="1180">
        <v>36000</v>
      </c>
    </row>
    <row r="3921" spans="1:16" ht="22.5" x14ac:dyDescent="0.2">
      <c r="A3921" s="1179" t="s">
        <v>4019</v>
      </c>
      <c r="B3921" s="1149" t="s">
        <v>13078</v>
      </c>
      <c r="C3921" s="1149" t="s">
        <v>65</v>
      </c>
      <c r="D3921" s="1150" t="s">
        <v>12780</v>
      </c>
      <c r="E3921" s="1164">
        <v>12500</v>
      </c>
      <c r="F3921" s="1151">
        <v>9432435</v>
      </c>
      <c r="G3921" s="759" t="s">
        <v>12781</v>
      </c>
      <c r="H3921" s="1021" t="s">
        <v>4243</v>
      </c>
      <c r="I3921" s="1021" t="s">
        <v>12027</v>
      </c>
      <c r="J3921" s="1150" t="s">
        <v>12780</v>
      </c>
      <c r="K3921" s="1152">
        <v>4</v>
      </c>
      <c r="L3921" s="1151">
        <v>12</v>
      </c>
      <c r="M3921" s="1164">
        <v>150000</v>
      </c>
      <c r="N3921" s="1151">
        <v>5</v>
      </c>
      <c r="O3921" s="1152">
        <v>6</v>
      </c>
      <c r="P3921" s="1180">
        <v>75000</v>
      </c>
    </row>
    <row r="3922" spans="1:16" ht="22.5" x14ac:dyDescent="0.2">
      <c r="A3922" s="1179" t="s">
        <v>4019</v>
      </c>
      <c r="B3922" s="1149" t="s">
        <v>13078</v>
      </c>
      <c r="C3922" s="1149" t="s">
        <v>65</v>
      </c>
      <c r="D3922" s="1150" t="s">
        <v>12204</v>
      </c>
      <c r="E3922" s="1164">
        <v>2800</v>
      </c>
      <c r="F3922" s="1151">
        <v>42329375</v>
      </c>
      <c r="G3922" s="759" t="s">
        <v>12782</v>
      </c>
      <c r="H3922" s="1021" t="s">
        <v>10277</v>
      </c>
      <c r="I3922" s="1021" t="s">
        <v>12027</v>
      </c>
      <c r="J3922" s="1150" t="s">
        <v>12204</v>
      </c>
      <c r="K3922" s="1152">
        <v>3</v>
      </c>
      <c r="L3922" s="1151">
        <v>12</v>
      </c>
      <c r="M3922" s="1164">
        <v>33554.51</v>
      </c>
      <c r="N3922" s="1151">
        <v>4</v>
      </c>
      <c r="O3922" s="1152">
        <v>6</v>
      </c>
      <c r="P3922" s="1180">
        <v>16800</v>
      </c>
    </row>
    <row r="3923" spans="1:16" ht="22.5" x14ac:dyDescent="0.2">
      <c r="A3923" s="1179" t="s">
        <v>4019</v>
      </c>
      <c r="B3923" s="1149" t="s">
        <v>13078</v>
      </c>
      <c r="C3923" s="1149" t="s">
        <v>65</v>
      </c>
      <c r="D3923" s="1150" t="s">
        <v>12062</v>
      </c>
      <c r="E3923" s="1164">
        <v>11000</v>
      </c>
      <c r="F3923" s="1151">
        <v>43532859</v>
      </c>
      <c r="G3923" s="759" t="s">
        <v>12783</v>
      </c>
      <c r="H3923" s="1021" t="s">
        <v>4932</v>
      </c>
      <c r="I3923" s="1021" t="s">
        <v>12027</v>
      </c>
      <c r="J3923" s="1150" t="s">
        <v>12062</v>
      </c>
      <c r="K3923" s="1152">
        <v>1</v>
      </c>
      <c r="L3923" s="1151">
        <v>12</v>
      </c>
      <c r="M3923" s="1164">
        <v>132000</v>
      </c>
      <c r="N3923" s="1151">
        <v>2</v>
      </c>
      <c r="O3923" s="1152">
        <v>6</v>
      </c>
      <c r="P3923" s="1180">
        <v>66000</v>
      </c>
    </row>
    <row r="3924" spans="1:16" ht="22.5" x14ac:dyDescent="0.2">
      <c r="A3924" s="1179" t="s">
        <v>4019</v>
      </c>
      <c r="B3924" s="1149" t="s">
        <v>13078</v>
      </c>
      <c r="C3924" s="1149" t="s">
        <v>65</v>
      </c>
      <c r="D3924" s="1150" t="s">
        <v>12078</v>
      </c>
      <c r="E3924" s="1164">
        <v>6000</v>
      </c>
      <c r="F3924" s="1151">
        <v>42576808</v>
      </c>
      <c r="G3924" s="759" t="s">
        <v>12784</v>
      </c>
      <c r="H3924" s="1021" t="s">
        <v>4207</v>
      </c>
      <c r="I3924" s="1021" t="s">
        <v>12027</v>
      </c>
      <c r="J3924" s="1150" t="s">
        <v>12078</v>
      </c>
      <c r="K3924" s="1152">
        <v>5</v>
      </c>
      <c r="L3924" s="1151">
        <v>3</v>
      </c>
      <c r="M3924" s="1164">
        <v>12000</v>
      </c>
      <c r="N3924" s="1151">
        <v>0</v>
      </c>
      <c r="O3924" s="1152">
        <v>0</v>
      </c>
      <c r="P3924" s="1180">
        <v>0</v>
      </c>
    </row>
    <row r="3925" spans="1:16" ht="22.5" x14ac:dyDescent="0.2">
      <c r="A3925" s="1179" t="s">
        <v>4019</v>
      </c>
      <c r="B3925" s="1149" t="s">
        <v>13078</v>
      </c>
      <c r="C3925" s="1149" t="s">
        <v>65</v>
      </c>
      <c r="D3925" s="1150" t="s">
        <v>12785</v>
      </c>
      <c r="E3925" s="1164">
        <v>7200</v>
      </c>
      <c r="F3925" s="1151">
        <v>42576808</v>
      </c>
      <c r="G3925" s="759" t="s">
        <v>12784</v>
      </c>
      <c r="H3925" s="1021" t="s">
        <v>4207</v>
      </c>
      <c r="I3925" s="1021" t="s">
        <v>12027</v>
      </c>
      <c r="J3925" s="1150" t="s">
        <v>12785</v>
      </c>
      <c r="K3925" s="1152">
        <v>1</v>
      </c>
      <c r="L3925" s="1151">
        <v>10</v>
      </c>
      <c r="M3925" s="1164">
        <v>71959</v>
      </c>
      <c r="N3925" s="1151">
        <v>1</v>
      </c>
      <c r="O3925" s="1152">
        <v>6</v>
      </c>
      <c r="P3925" s="1180">
        <v>43200</v>
      </c>
    </row>
    <row r="3926" spans="1:16" ht="22.5" x14ac:dyDescent="0.2">
      <c r="A3926" s="1179" t="s">
        <v>4019</v>
      </c>
      <c r="B3926" s="1149" t="s">
        <v>13078</v>
      </c>
      <c r="C3926" s="1149" t="s">
        <v>65</v>
      </c>
      <c r="D3926" s="1150" t="s">
        <v>12047</v>
      </c>
      <c r="E3926" s="1164">
        <v>6000</v>
      </c>
      <c r="F3926" s="1151">
        <v>47584265</v>
      </c>
      <c r="G3926" s="759" t="s">
        <v>12786</v>
      </c>
      <c r="H3926" s="1021" t="s">
        <v>12114</v>
      </c>
      <c r="I3926" s="1021" t="s">
        <v>12027</v>
      </c>
      <c r="J3926" s="1150" t="s">
        <v>12047</v>
      </c>
      <c r="K3926" s="1152">
        <v>2</v>
      </c>
      <c r="L3926" s="1151">
        <v>12</v>
      </c>
      <c r="M3926" s="1164">
        <v>72000</v>
      </c>
      <c r="N3926" s="1151">
        <v>3</v>
      </c>
      <c r="O3926" s="1152">
        <v>6</v>
      </c>
      <c r="P3926" s="1180">
        <v>36000</v>
      </c>
    </row>
    <row r="3927" spans="1:16" ht="22.5" x14ac:dyDescent="0.2">
      <c r="A3927" s="1179" t="s">
        <v>4019</v>
      </c>
      <c r="B3927" s="1149" t="s">
        <v>13078</v>
      </c>
      <c r="C3927" s="1149" t="s">
        <v>65</v>
      </c>
      <c r="D3927" s="1150" t="s">
        <v>12787</v>
      </c>
      <c r="E3927" s="1164">
        <v>6000</v>
      </c>
      <c r="F3927" s="1151">
        <v>42877093</v>
      </c>
      <c r="G3927" s="759" t="s">
        <v>12788</v>
      </c>
      <c r="H3927" s="1021" t="s">
        <v>5788</v>
      </c>
      <c r="I3927" s="1021" t="s">
        <v>12027</v>
      </c>
      <c r="J3927" s="1150" t="s">
        <v>12787</v>
      </c>
      <c r="K3927" s="1152">
        <v>3</v>
      </c>
      <c r="L3927" s="1151">
        <v>1</v>
      </c>
      <c r="M3927" s="1164">
        <v>6000</v>
      </c>
      <c r="N3927" s="1151">
        <v>0</v>
      </c>
      <c r="O3927" s="1152">
        <v>0</v>
      </c>
      <c r="P3927" s="1180">
        <v>0</v>
      </c>
    </row>
    <row r="3928" spans="1:16" ht="22.5" x14ac:dyDescent="0.2">
      <c r="A3928" s="1179" t="s">
        <v>4019</v>
      </c>
      <c r="B3928" s="1149" t="s">
        <v>13078</v>
      </c>
      <c r="C3928" s="1149" t="s">
        <v>65</v>
      </c>
      <c r="D3928" s="1150" t="s">
        <v>12244</v>
      </c>
      <c r="E3928" s="1164">
        <v>7200</v>
      </c>
      <c r="F3928" s="1151">
        <v>44348160</v>
      </c>
      <c r="G3928" s="759" t="s">
        <v>12789</v>
      </c>
      <c r="H3928" s="1021" t="s">
        <v>4243</v>
      </c>
      <c r="I3928" s="1021" t="s">
        <v>12027</v>
      </c>
      <c r="J3928" s="1150" t="s">
        <v>12244</v>
      </c>
      <c r="K3928" s="1152">
        <v>2</v>
      </c>
      <c r="L3928" s="1151">
        <v>12</v>
      </c>
      <c r="M3928" s="1164">
        <v>86400</v>
      </c>
      <c r="N3928" s="1151">
        <v>3</v>
      </c>
      <c r="O3928" s="1152">
        <v>6</v>
      </c>
      <c r="P3928" s="1180">
        <v>43200</v>
      </c>
    </row>
    <row r="3929" spans="1:16" ht="22.5" x14ac:dyDescent="0.2">
      <c r="A3929" s="1179" t="s">
        <v>4019</v>
      </c>
      <c r="B3929" s="1149" t="s">
        <v>13078</v>
      </c>
      <c r="C3929" s="1149" t="s">
        <v>65</v>
      </c>
      <c r="D3929" s="1150" t="s">
        <v>12131</v>
      </c>
      <c r="E3929" s="1164">
        <v>11000</v>
      </c>
      <c r="F3929" s="1151">
        <v>25001793</v>
      </c>
      <c r="G3929" s="759" t="s">
        <v>12790</v>
      </c>
      <c r="H3929" s="1021" t="s">
        <v>7840</v>
      </c>
      <c r="I3929" s="1021" t="s">
        <v>12027</v>
      </c>
      <c r="J3929" s="1150" t="s">
        <v>12131</v>
      </c>
      <c r="K3929" s="1152">
        <v>5</v>
      </c>
      <c r="L3929" s="1151">
        <v>12</v>
      </c>
      <c r="M3929" s="1164">
        <v>132000</v>
      </c>
      <c r="N3929" s="1151">
        <v>6</v>
      </c>
      <c r="O3929" s="1152">
        <v>6</v>
      </c>
      <c r="P3929" s="1180">
        <v>66000</v>
      </c>
    </row>
    <row r="3930" spans="1:16" ht="22.5" x14ac:dyDescent="0.2">
      <c r="A3930" s="1179" t="s">
        <v>4019</v>
      </c>
      <c r="B3930" s="1149" t="s">
        <v>13078</v>
      </c>
      <c r="C3930" s="1149" t="s">
        <v>65</v>
      </c>
      <c r="D3930" s="1150" t="s">
        <v>12791</v>
      </c>
      <c r="E3930" s="1164">
        <v>6000</v>
      </c>
      <c r="F3930" s="1151">
        <v>10593815</v>
      </c>
      <c r="G3930" s="759" t="s">
        <v>12792</v>
      </c>
      <c r="H3930" s="1021" t="s">
        <v>4207</v>
      </c>
      <c r="I3930" s="1021" t="s">
        <v>12027</v>
      </c>
      <c r="J3930" s="1150" t="s">
        <v>12791</v>
      </c>
      <c r="K3930" s="1152">
        <v>2</v>
      </c>
      <c r="L3930" s="1151">
        <v>12</v>
      </c>
      <c r="M3930" s="1164">
        <v>71996.67</v>
      </c>
      <c r="N3930" s="1151">
        <v>3</v>
      </c>
      <c r="O3930" s="1152">
        <v>6</v>
      </c>
      <c r="P3930" s="1180">
        <v>36128</v>
      </c>
    </row>
    <row r="3931" spans="1:16" ht="22.5" x14ac:dyDescent="0.2">
      <c r="A3931" s="1179" t="s">
        <v>4019</v>
      </c>
      <c r="B3931" s="1149" t="s">
        <v>13078</v>
      </c>
      <c r="C3931" s="1149" t="s">
        <v>65</v>
      </c>
      <c r="D3931" s="1150" t="s">
        <v>12131</v>
      </c>
      <c r="E3931" s="1164">
        <v>11000</v>
      </c>
      <c r="F3931" s="1151">
        <v>41093670</v>
      </c>
      <c r="G3931" s="759" t="s">
        <v>12793</v>
      </c>
      <c r="H3931" s="1021" t="s">
        <v>12082</v>
      </c>
      <c r="I3931" s="1021" t="s">
        <v>12027</v>
      </c>
      <c r="J3931" s="1150" t="s">
        <v>12131</v>
      </c>
      <c r="K3931" s="1152">
        <v>5</v>
      </c>
      <c r="L3931" s="1151">
        <v>12</v>
      </c>
      <c r="M3931" s="1164">
        <v>132000</v>
      </c>
      <c r="N3931" s="1151">
        <v>6</v>
      </c>
      <c r="O3931" s="1152">
        <v>6</v>
      </c>
      <c r="P3931" s="1180">
        <v>66000</v>
      </c>
    </row>
    <row r="3932" spans="1:16" ht="22.5" x14ac:dyDescent="0.2">
      <c r="A3932" s="1179" t="s">
        <v>4019</v>
      </c>
      <c r="B3932" s="1149" t="s">
        <v>13078</v>
      </c>
      <c r="C3932" s="1149" t="s">
        <v>65</v>
      </c>
      <c r="D3932" s="1150" t="s">
        <v>4907</v>
      </c>
      <c r="E3932" s="1164">
        <v>9300</v>
      </c>
      <c r="F3932" s="1151">
        <v>8174339</v>
      </c>
      <c r="G3932" s="759" t="s">
        <v>12794</v>
      </c>
      <c r="H3932" s="1021" t="s">
        <v>12795</v>
      </c>
      <c r="I3932" s="1021" t="s">
        <v>12027</v>
      </c>
      <c r="J3932" s="1150" t="s">
        <v>4907</v>
      </c>
      <c r="K3932" s="1152">
        <v>6</v>
      </c>
      <c r="L3932" s="1151">
        <v>12</v>
      </c>
      <c r="M3932" s="1164">
        <v>111600</v>
      </c>
      <c r="N3932" s="1151">
        <v>7</v>
      </c>
      <c r="O3932" s="1152">
        <v>6</v>
      </c>
      <c r="P3932" s="1180">
        <v>55800</v>
      </c>
    </row>
    <row r="3933" spans="1:16" ht="22.5" x14ac:dyDescent="0.2">
      <c r="A3933" s="1179" t="s">
        <v>4019</v>
      </c>
      <c r="B3933" s="1149" t="s">
        <v>13078</v>
      </c>
      <c r="C3933" s="1149" t="s">
        <v>65</v>
      </c>
      <c r="D3933" s="1150" t="s">
        <v>12127</v>
      </c>
      <c r="E3933" s="1164">
        <v>4200</v>
      </c>
      <c r="F3933" s="1151">
        <v>42974517</v>
      </c>
      <c r="G3933" s="759" t="s">
        <v>12796</v>
      </c>
      <c r="H3933" s="1021" t="s">
        <v>10277</v>
      </c>
      <c r="I3933" s="1021" t="s">
        <v>12027</v>
      </c>
      <c r="J3933" s="1150" t="s">
        <v>12127</v>
      </c>
      <c r="K3933" s="1152">
        <v>8</v>
      </c>
      <c r="L3933" s="1151">
        <v>12</v>
      </c>
      <c r="M3933" s="1164">
        <v>50400</v>
      </c>
      <c r="N3933" s="1151">
        <v>9</v>
      </c>
      <c r="O3933" s="1152">
        <v>5</v>
      </c>
      <c r="P3933" s="1180">
        <v>18620</v>
      </c>
    </row>
    <row r="3934" spans="1:16" ht="22.5" x14ac:dyDescent="0.2">
      <c r="A3934" s="1179" t="s">
        <v>4019</v>
      </c>
      <c r="B3934" s="1149" t="s">
        <v>13078</v>
      </c>
      <c r="C3934" s="1149" t="s">
        <v>65</v>
      </c>
      <c r="D3934" s="1150" t="s">
        <v>5131</v>
      </c>
      <c r="E3934" s="1164">
        <v>12500</v>
      </c>
      <c r="F3934" s="1151">
        <v>9678036</v>
      </c>
      <c r="G3934" s="759" t="s">
        <v>12797</v>
      </c>
      <c r="H3934" s="1021" t="s">
        <v>4243</v>
      </c>
      <c r="I3934" s="1021" t="s">
        <v>12027</v>
      </c>
      <c r="J3934" s="1150" t="s">
        <v>5131</v>
      </c>
      <c r="K3934" s="1152">
        <v>7</v>
      </c>
      <c r="L3934" s="1151">
        <v>12</v>
      </c>
      <c r="M3934" s="1164">
        <v>150000</v>
      </c>
      <c r="N3934" s="1151">
        <v>8</v>
      </c>
      <c r="O3934" s="1152">
        <v>6</v>
      </c>
      <c r="P3934" s="1180">
        <v>75000</v>
      </c>
    </row>
    <row r="3935" spans="1:16" ht="22.5" x14ac:dyDescent="0.2">
      <c r="A3935" s="1179" t="s">
        <v>4019</v>
      </c>
      <c r="B3935" s="1149" t="s">
        <v>13078</v>
      </c>
      <c r="C3935" s="1149" t="s">
        <v>65</v>
      </c>
      <c r="D3935" s="1150" t="s">
        <v>12798</v>
      </c>
      <c r="E3935" s="1164">
        <v>7200</v>
      </c>
      <c r="F3935" s="1151">
        <v>46989163</v>
      </c>
      <c r="G3935" s="759" t="s">
        <v>12799</v>
      </c>
      <c r="H3935" s="1021" t="s">
        <v>4932</v>
      </c>
      <c r="I3935" s="1021" t="s">
        <v>12027</v>
      </c>
      <c r="J3935" s="1150" t="s">
        <v>12798</v>
      </c>
      <c r="K3935" s="1152">
        <v>1</v>
      </c>
      <c r="L3935" s="1151">
        <v>12</v>
      </c>
      <c r="M3935" s="1164">
        <v>86400</v>
      </c>
      <c r="N3935" s="1151">
        <v>2</v>
      </c>
      <c r="O3935" s="1152">
        <v>6</v>
      </c>
      <c r="P3935" s="1180">
        <v>43200</v>
      </c>
    </row>
    <row r="3936" spans="1:16" ht="22.5" x14ac:dyDescent="0.2">
      <c r="A3936" s="1179" t="s">
        <v>4019</v>
      </c>
      <c r="B3936" s="1149" t="s">
        <v>13078</v>
      </c>
      <c r="C3936" s="1149" t="s">
        <v>65</v>
      </c>
      <c r="D3936" s="1150" t="s">
        <v>12024</v>
      </c>
      <c r="E3936" s="1164">
        <v>6000</v>
      </c>
      <c r="F3936" s="1151">
        <v>46856064</v>
      </c>
      <c r="G3936" s="759" t="s">
        <v>12800</v>
      </c>
      <c r="H3936" s="1021" t="s">
        <v>10219</v>
      </c>
      <c r="I3936" s="1021" t="s">
        <v>12027</v>
      </c>
      <c r="J3936" s="1150" t="s">
        <v>12024</v>
      </c>
      <c r="K3936" s="1152">
        <v>3</v>
      </c>
      <c r="L3936" s="1151">
        <v>10</v>
      </c>
      <c r="M3936" s="1164">
        <v>60080</v>
      </c>
      <c r="N3936" s="1151">
        <v>0</v>
      </c>
      <c r="O3936" s="1152">
        <v>0</v>
      </c>
      <c r="P3936" s="1180">
        <v>0</v>
      </c>
    </row>
    <row r="3937" spans="1:16" ht="22.5" x14ac:dyDescent="0.2">
      <c r="A3937" s="1179" t="s">
        <v>4019</v>
      </c>
      <c r="B3937" s="1149" t="s">
        <v>13078</v>
      </c>
      <c r="C3937" s="1149" t="s">
        <v>65</v>
      </c>
      <c r="D3937" s="1150" t="s">
        <v>12062</v>
      </c>
      <c r="E3937" s="1164">
        <v>11000</v>
      </c>
      <c r="F3937" s="1151">
        <v>44114082</v>
      </c>
      <c r="G3937" s="759" t="s">
        <v>12801</v>
      </c>
      <c r="H3937" s="1021" t="s">
        <v>12135</v>
      </c>
      <c r="I3937" s="1021" t="s">
        <v>12027</v>
      </c>
      <c r="J3937" s="1150" t="s">
        <v>12062</v>
      </c>
      <c r="K3937" s="1152">
        <v>1</v>
      </c>
      <c r="L3937" s="1151">
        <v>1</v>
      </c>
      <c r="M3937" s="1164">
        <v>6233.33</v>
      </c>
      <c r="N3937" s="1151">
        <v>2</v>
      </c>
      <c r="O3937" s="1152">
        <v>6</v>
      </c>
      <c r="P3937" s="1180">
        <v>66000</v>
      </c>
    </row>
    <row r="3938" spans="1:16" ht="22.5" x14ac:dyDescent="0.2">
      <c r="A3938" s="1179" t="s">
        <v>4019</v>
      </c>
      <c r="B3938" s="1149" t="s">
        <v>13078</v>
      </c>
      <c r="C3938" s="1149" t="s">
        <v>65</v>
      </c>
      <c r="D3938" s="1150" t="s">
        <v>12802</v>
      </c>
      <c r="E3938" s="1164">
        <v>9300</v>
      </c>
      <c r="F3938" s="1151">
        <v>41004430</v>
      </c>
      <c r="G3938" s="759" t="s">
        <v>12803</v>
      </c>
      <c r="H3938" s="1021" t="s">
        <v>12030</v>
      </c>
      <c r="I3938" s="1021" t="s">
        <v>12027</v>
      </c>
      <c r="J3938" s="1150" t="s">
        <v>12802</v>
      </c>
      <c r="K3938" s="1152">
        <v>3</v>
      </c>
      <c r="L3938" s="1151">
        <v>12</v>
      </c>
      <c r="M3938" s="1164">
        <v>111599.35</v>
      </c>
      <c r="N3938" s="1151">
        <v>4</v>
      </c>
      <c r="O3938" s="1152">
        <v>6</v>
      </c>
      <c r="P3938" s="1180">
        <v>55800</v>
      </c>
    </row>
    <row r="3939" spans="1:16" ht="22.5" x14ac:dyDescent="0.2">
      <c r="A3939" s="1179" t="s">
        <v>4019</v>
      </c>
      <c r="B3939" s="1149" t="s">
        <v>13078</v>
      </c>
      <c r="C3939" s="1149" t="s">
        <v>65</v>
      </c>
      <c r="D3939" s="1150" t="s">
        <v>12804</v>
      </c>
      <c r="E3939" s="1164">
        <v>7200</v>
      </c>
      <c r="F3939" s="1151">
        <v>40174355</v>
      </c>
      <c r="G3939" s="759" t="s">
        <v>12805</v>
      </c>
      <c r="H3939" s="1021" t="s">
        <v>4206</v>
      </c>
      <c r="I3939" s="1021" t="s">
        <v>12027</v>
      </c>
      <c r="J3939" s="1150" t="s">
        <v>12804</v>
      </c>
      <c r="K3939" s="1152">
        <v>1</v>
      </c>
      <c r="L3939" s="1151">
        <v>3</v>
      </c>
      <c r="M3939" s="1164">
        <v>21600</v>
      </c>
      <c r="N3939" s="1151">
        <v>1</v>
      </c>
      <c r="O3939" s="1152">
        <v>6</v>
      </c>
      <c r="P3939" s="1180">
        <v>43200</v>
      </c>
    </row>
    <row r="3940" spans="1:16" ht="22.5" x14ac:dyDescent="0.2">
      <c r="A3940" s="1179" t="s">
        <v>4019</v>
      </c>
      <c r="B3940" s="1149" t="s">
        <v>13078</v>
      </c>
      <c r="C3940" s="1149" t="s">
        <v>65</v>
      </c>
      <c r="D3940" s="1150" t="s">
        <v>12127</v>
      </c>
      <c r="E3940" s="1164">
        <v>4200</v>
      </c>
      <c r="F3940" s="1151">
        <v>45516552</v>
      </c>
      <c r="G3940" s="759" t="s">
        <v>12806</v>
      </c>
      <c r="H3940" s="1021" t="s">
        <v>4216</v>
      </c>
      <c r="I3940" s="1021" t="s">
        <v>12027</v>
      </c>
      <c r="J3940" s="1150" t="s">
        <v>12127</v>
      </c>
      <c r="K3940" s="1152">
        <v>8</v>
      </c>
      <c r="L3940" s="1151">
        <v>12</v>
      </c>
      <c r="M3940" s="1164">
        <v>50400</v>
      </c>
      <c r="N3940" s="1151">
        <v>9</v>
      </c>
      <c r="O3940" s="1152">
        <v>6</v>
      </c>
      <c r="P3940" s="1180">
        <v>25200</v>
      </c>
    </row>
    <row r="3941" spans="1:16" ht="22.5" x14ac:dyDescent="0.2">
      <c r="A3941" s="1179" t="s">
        <v>4019</v>
      </c>
      <c r="B3941" s="1149" t="s">
        <v>13078</v>
      </c>
      <c r="C3941" s="1149" t="s">
        <v>65</v>
      </c>
      <c r="D3941" s="1150" t="s">
        <v>12807</v>
      </c>
      <c r="E3941" s="1164">
        <v>9300</v>
      </c>
      <c r="F3941" s="1151">
        <v>40233321</v>
      </c>
      <c r="G3941" s="759" t="s">
        <v>12808</v>
      </c>
      <c r="H3941" s="1021" t="s">
        <v>12208</v>
      </c>
      <c r="I3941" s="1021" t="s">
        <v>12027</v>
      </c>
      <c r="J3941" s="1150" t="s">
        <v>12807</v>
      </c>
      <c r="K3941" s="1152">
        <v>9</v>
      </c>
      <c r="L3941" s="1151">
        <v>12</v>
      </c>
      <c r="M3941" s="1164">
        <v>111600</v>
      </c>
      <c r="N3941" s="1151">
        <v>10</v>
      </c>
      <c r="O3941" s="1152">
        <v>6</v>
      </c>
      <c r="P3941" s="1180">
        <v>55800</v>
      </c>
    </row>
    <row r="3942" spans="1:16" ht="22.5" x14ac:dyDescent="0.2">
      <c r="A3942" s="1179" t="s">
        <v>4019</v>
      </c>
      <c r="B3942" s="1149" t="s">
        <v>13078</v>
      </c>
      <c r="C3942" s="1149" t="s">
        <v>65</v>
      </c>
      <c r="D3942" s="1150" t="s">
        <v>12049</v>
      </c>
      <c r="E3942" s="1164">
        <v>6000</v>
      </c>
      <c r="F3942" s="1151">
        <v>10770855</v>
      </c>
      <c r="G3942" s="759" t="s">
        <v>12809</v>
      </c>
      <c r="H3942" s="1021" t="s">
        <v>4243</v>
      </c>
      <c r="I3942" s="1021" t="s">
        <v>12027</v>
      </c>
      <c r="J3942" s="1150" t="s">
        <v>12049</v>
      </c>
      <c r="K3942" s="1152">
        <v>6</v>
      </c>
      <c r="L3942" s="1151">
        <v>12</v>
      </c>
      <c r="M3942" s="1164">
        <v>72000</v>
      </c>
      <c r="N3942" s="1151">
        <v>7</v>
      </c>
      <c r="O3942" s="1152">
        <v>6</v>
      </c>
      <c r="P3942" s="1180">
        <v>36000</v>
      </c>
    </row>
    <row r="3943" spans="1:16" ht="22.5" x14ac:dyDescent="0.2">
      <c r="A3943" s="1179" t="s">
        <v>4019</v>
      </c>
      <c r="B3943" s="1149" t="s">
        <v>13078</v>
      </c>
      <c r="C3943" s="1149" t="s">
        <v>65</v>
      </c>
      <c r="D3943" s="1150" t="s">
        <v>12810</v>
      </c>
      <c r="E3943" s="1164">
        <v>4200</v>
      </c>
      <c r="F3943" s="1151">
        <v>25585047</v>
      </c>
      <c r="G3943" s="759" t="s">
        <v>12811</v>
      </c>
      <c r="H3943" s="1021" t="s">
        <v>12812</v>
      </c>
      <c r="I3943" s="1021" t="s">
        <v>4274</v>
      </c>
      <c r="J3943" s="1150" t="s">
        <v>12810</v>
      </c>
      <c r="K3943" s="1152">
        <v>7</v>
      </c>
      <c r="L3943" s="1151">
        <v>12</v>
      </c>
      <c r="M3943" s="1164">
        <v>50400</v>
      </c>
      <c r="N3943" s="1151">
        <v>8</v>
      </c>
      <c r="O3943" s="1152">
        <v>6</v>
      </c>
      <c r="P3943" s="1180">
        <v>25200</v>
      </c>
    </row>
    <row r="3944" spans="1:16" ht="22.5" x14ac:dyDescent="0.2">
      <c r="A3944" s="1179" t="s">
        <v>4019</v>
      </c>
      <c r="B3944" s="1149" t="s">
        <v>13078</v>
      </c>
      <c r="C3944" s="1149" t="s">
        <v>65</v>
      </c>
      <c r="D3944" s="1150" t="s">
        <v>12204</v>
      </c>
      <c r="E3944" s="1164">
        <v>2800</v>
      </c>
      <c r="F3944" s="1151">
        <v>72160057</v>
      </c>
      <c r="G3944" s="759" t="s">
        <v>12813</v>
      </c>
      <c r="H3944" s="1021" t="s">
        <v>12114</v>
      </c>
      <c r="I3944" s="1021" t="s">
        <v>12027</v>
      </c>
      <c r="J3944" s="1150" t="s">
        <v>12204</v>
      </c>
      <c r="K3944" s="1152">
        <v>3</v>
      </c>
      <c r="L3944" s="1151">
        <v>12</v>
      </c>
      <c r="M3944" s="1164">
        <v>33590.86</v>
      </c>
      <c r="N3944" s="1151">
        <v>4</v>
      </c>
      <c r="O3944" s="1152">
        <v>6</v>
      </c>
      <c r="P3944" s="1180">
        <v>16800</v>
      </c>
    </row>
    <row r="3945" spans="1:16" ht="22.5" x14ac:dyDescent="0.2">
      <c r="A3945" s="1179" t="s">
        <v>4019</v>
      </c>
      <c r="B3945" s="1149" t="s">
        <v>13078</v>
      </c>
      <c r="C3945" s="1149" t="s">
        <v>65</v>
      </c>
      <c r="D3945" s="1150" t="s">
        <v>12814</v>
      </c>
      <c r="E3945" s="1164">
        <v>9300</v>
      </c>
      <c r="F3945" s="1151">
        <v>42169220</v>
      </c>
      <c r="G3945" s="759" t="s">
        <v>12815</v>
      </c>
      <c r="H3945" s="1021" t="s">
        <v>4243</v>
      </c>
      <c r="I3945" s="1021" t="s">
        <v>12027</v>
      </c>
      <c r="J3945" s="1150" t="s">
        <v>12814</v>
      </c>
      <c r="K3945" s="1152">
        <v>3</v>
      </c>
      <c r="L3945" s="1151">
        <v>12</v>
      </c>
      <c r="M3945" s="1164">
        <v>111600</v>
      </c>
      <c r="N3945" s="1151">
        <v>4</v>
      </c>
      <c r="O3945" s="1152">
        <v>6</v>
      </c>
      <c r="P3945" s="1180">
        <v>55800</v>
      </c>
    </row>
    <row r="3946" spans="1:16" ht="22.5" x14ac:dyDescent="0.2">
      <c r="A3946" s="1179" t="s">
        <v>4019</v>
      </c>
      <c r="B3946" s="1149" t="s">
        <v>13078</v>
      </c>
      <c r="C3946" s="1149" t="s">
        <v>65</v>
      </c>
      <c r="D3946" s="1150" t="s">
        <v>12151</v>
      </c>
      <c r="E3946" s="1164">
        <v>7200</v>
      </c>
      <c r="F3946" s="1151">
        <v>40374037</v>
      </c>
      <c r="G3946" s="759" t="s">
        <v>12816</v>
      </c>
      <c r="H3946" s="1021" t="s">
        <v>4243</v>
      </c>
      <c r="I3946" s="1021" t="s">
        <v>12027</v>
      </c>
      <c r="J3946" s="1150" t="s">
        <v>12151</v>
      </c>
      <c r="K3946" s="1152">
        <v>11</v>
      </c>
      <c r="L3946" s="1151">
        <v>12</v>
      </c>
      <c r="M3946" s="1164">
        <v>63360</v>
      </c>
      <c r="N3946" s="1151">
        <v>12</v>
      </c>
      <c r="O3946" s="1152">
        <v>6</v>
      </c>
      <c r="P3946" s="1180">
        <v>43200</v>
      </c>
    </row>
    <row r="3947" spans="1:16" ht="33.75" x14ac:dyDescent="0.2">
      <c r="A3947" s="1179" t="s">
        <v>4019</v>
      </c>
      <c r="B3947" s="1149" t="s">
        <v>13078</v>
      </c>
      <c r="C3947" s="1149" t="s">
        <v>65</v>
      </c>
      <c r="D3947" s="1150" t="s">
        <v>12047</v>
      </c>
      <c r="E3947" s="1164">
        <v>6000</v>
      </c>
      <c r="F3947" s="1151">
        <v>32959235</v>
      </c>
      <c r="G3947" s="759" t="s">
        <v>12817</v>
      </c>
      <c r="H3947" s="1021" t="s">
        <v>12818</v>
      </c>
      <c r="I3947" s="1021" t="s">
        <v>4274</v>
      </c>
      <c r="J3947" s="1150" t="s">
        <v>12047</v>
      </c>
      <c r="K3947" s="1152">
        <v>15</v>
      </c>
      <c r="L3947" s="1151">
        <v>12</v>
      </c>
      <c r="M3947" s="1164">
        <v>72000</v>
      </c>
      <c r="N3947" s="1151">
        <v>16</v>
      </c>
      <c r="O3947" s="1152">
        <v>6</v>
      </c>
      <c r="P3947" s="1180">
        <v>36000</v>
      </c>
    </row>
    <row r="3948" spans="1:16" ht="45" x14ac:dyDescent="0.2">
      <c r="A3948" s="1179" t="s">
        <v>4019</v>
      </c>
      <c r="B3948" s="1149" t="s">
        <v>13078</v>
      </c>
      <c r="C3948" s="1149" t="s">
        <v>65</v>
      </c>
      <c r="D3948" s="1150" t="s">
        <v>12819</v>
      </c>
      <c r="E3948" s="1164">
        <v>12500</v>
      </c>
      <c r="F3948" s="1151">
        <v>6945305</v>
      </c>
      <c r="G3948" s="759" t="s">
        <v>12820</v>
      </c>
      <c r="H3948" s="1021" t="s">
        <v>12821</v>
      </c>
      <c r="I3948" s="1021" t="s">
        <v>4309</v>
      </c>
      <c r="J3948" s="1150" t="s">
        <v>12819</v>
      </c>
      <c r="K3948" s="1152">
        <v>7</v>
      </c>
      <c r="L3948" s="1151">
        <v>12</v>
      </c>
      <c r="M3948" s="1164">
        <v>150000</v>
      </c>
      <c r="N3948" s="1151">
        <v>8</v>
      </c>
      <c r="O3948" s="1152">
        <v>6</v>
      </c>
      <c r="P3948" s="1180">
        <v>75000</v>
      </c>
    </row>
    <row r="3949" spans="1:16" ht="22.5" x14ac:dyDescent="0.2">
      <c r="A3949" s="1179" t="s">
        <v>4019</v>
      </c>
      <c r="B3949" s="1149" t="s">
        <v>13078</v>
      </c>
      <c r="C3949" s="1149" t="s">
        <v>65</v>
      </c>
      <c r="D3949" s="1150" t="s">
        <v>12822</v>
      </c>
      <c r="E3949" s="1164">
        <v>11000</v>
      </c>
      <c r="F3949" s="1151">
        <v>43897944</v>
      </c>
      <c r="G3949" s="759" t="s">
        <v>12823</v>
      </c>
      <c r="H3949" s="1021" t="s">
        <v>6404</v>
      </c>
      <c r="I3949" s="1021" t="s">
        <v>12027</v>
      </c>
      <c r="J3949" s="1150" t="s">
        <v>12822</v>
      </c>
      <c r="K3949" s="1152">
        <v>2</v>
      </c>
      <c r="L3949" s="1151">
        <v>12</v>
      </c>
      <c r="M3949" s="1164">
        <v>131525.63</v>
      </c>
      <c r="N3949" s="1151">
        <v>3</v>
      </c>
      <c r="O3949" s="1152">
        <v>6</v>
      </c>
      <c r="P3949" s="1180">
        <v>66000</v>
      </c>
    </row>
    <row r="3950" spans="1:16" ht="22.5" x14ac:dyDescent="0.2">
      <c r="A3950" s="1179" t="s">
        <v>4019</v>
      </c>
      <c r="B3950" s="1149" t="s">
        <v>13078</v>
      </c>
      <c r="C3950" s="1149" t="s">
        <v>65</v>
      </c>
      <c r="D3950" s="1150" t="s">
        <v>12127</v>
      </c>
      <c r="E3950" s="1164">
        <v>4200</v>
      </c>
      <c r="F3950" s="1151">
        <v>42582942</v>
      </c>
      <c r="G3950" s="759" t="s">
        <v>12824</v>
      </c>
      <c r="H3950" s="1021" t="s">
        <v>10277</v>
      </c>
      <c r="I3950" s="1021" t="s">
        <v>12027</v>
      </c>
      <c r="J3950" s="1150" t="s">
        <v>12127</v>
      </c>
      <c r="K3950" s="1152">
        <v>9</v>
      </c>
      <c r="L3950" s="1151">
        <v>12</v>
      </c>
      <c r="M3950" s="1164">
        <v>50400</v>
      </c>
      <c r="N3950" s="1151">
        <v>10</v>
      </c>
      <c r="O3950" s="1152">
        <v>6</v>
      </c>
      <c r="P3950" s="1180">
        <v>25200</v>
      </c>
    </row>
    <row r="3951" spans="1:16" ht="22.5" x14ac:dyDescent="0.2">
      <c r="A3951" s="1179" t="s">
        <v>4019</v>
      </c>
      <c r="B3951" s="1149" t="s">
        <v>13078</v>
      </c>
      <c r="C3951" s="1149" t="s">
        <v>65</v>
      </c>
      <c r="D3951" s="1150" t="s">
        <v>10107</v>
      </c>
      <c r="E3951" s="1164">
        <v>4200</v>
      </c>
      <c r="F3951" s="1151">
        <v>72529292</v>
      </c>
      <c r="G3951" s="759" t="s">
        <v>12825</v>
      </c>
      <c r="H3951" s="1021" t="s">
        <v>4305</v>
      </c>
      <c r="I3951" s="1021" t="s">
        <v>12027</v>
      </c>
      <c r="J3951" s="1150" t="s">
        <v>10107</v>
      </c>
      <c r="K3951" s="1152">
        <v>1</v>
      </c>
      <c r="L3951" s="1151">
        <v>12</v>
      </c>
      <c r="M3951" s="1164">
        <v>50392.42</v>
      </c>
      <c r="N3951" s="1151">
        <v>2</v>
      </c>
      <c r="O3951" s="1152">
        <v>6</v>
      </c>
      <c r="P3951" s="1180">
        <v>25200</v>
      </c>
    </row>
    <row r="3952" spans="1:16" ht="22.5" x14ac:dyDescent="0.2">
      <c r="A3952" s="1179" t="s">
        <v>4019</v>
      </c>
      <c r="B3952" s="1149" t="s">
        <v>13078</v>
      </c>
      <c r="C3952" s="1149" t="s">
        <v>65</v>
      </c>
      <c r="D3952" s="1150" t="s">
        <v>12826</v>
      </c>
      <c r="E3952" s="1164">
        <v>12500</v>
      </c>
      <c r="F3952" s="1151">
        <v>10684497</v>
      </c>
      <c r="G3952" s="759" t="s">
        <v>12827</v>
      </c>
      <c r="H3952" s="1021" t="s">
        <v>10277</v>
      </c>
      <c r="I3952" s="1021" t="s">
        <v>12027</v>
      </c>
      <c r="J3952" s="1150" t="s">
        <v>12826</v>
      </c>
      <c r="K3952" s="1152">
        <v>4</v>
      </c>
      <c r="L3952" s="1151">
        <v>12</v>
      </c>
      <c r="M3952" s="1164">
        <v>150000</v>
      </c>
      <c r="N3952" s="1151">
        <v>5</v>
      </c>
      <c r="O3952" s="1152">
        <v>6</v>
      </c>
      <c r="P3952" s="1180">
        <v>75000</v>
      </c>
    </row>
    <row r="3953" spans="1:16" ht="22.5" x14ac:dyDescent="0.2">
      <c r="A3953" s="1179" t="s">
        <v>4019</v>
      </c>
      <c r="B3953" s="1149" t="s">
        <v>13078</v>
      </c>
      <c r="C3953" s="1149" t="s">
        <v>65</v>
      </c>
      <c r="D3953" s="1150" t="s">
        <v>12828</v>
      </c>
      <c r="E3953" s="1164">
        <v>3600</v>
      </c>
      <c r="F3953" s="1151">
        <v>7596645</v>
      </c>
      <c r="G3953" s="759" t="s">
        <v>12829</v>
      </c>
      <c r="H3953" s="1021" t="s">
        <v>9934</v>
      </c>
      <c r="I3953" s="1021" t="s">
        <v>12185</v>
      </c>
      <c r="J3953" s="1150" t="s">
        <v>12828</v>
      </c>
      <c r="K3953" s="1152">
        <v>7</v>
      </c>
      <c r="L3953" s="1151">
        <v>1</v>
      </c>
      <c r="M3953" s="1164">
        <v>3599</v>
      </c>
      <c r="N3953" s="1151">
        <v>0</v>
      </c>
      <c r="O3953" s="1152">
        <v>0</v>
      </c>
      <c r="P3953" s="1180">
        <v>0</v>
      </c>
    </row>
    <row r="3954" spans="1:16" ht="22.5" x14ac:dyDescent="0.2">
      <c r="A3954" s="1179" t="s">
        <v>4019</v>
      </c>
      <c r="B3954" s="1149" t="s">
        <v>13078</v>
      </c>
      <c r="C3954" s="1149" t="s">
        <v>65</v>
      </c>
      <c r="D3954" s="1150" t="s">
        <v>12830</v>
      </c>
      <c r="E3954" s="1164">
        <v>11000</v>
      </c>
      <c r="F3954" s="1151">
        <v>7623539</v>
      </c>
      <c r="G3954" s="759" t="s">
        <v>12831</v>
      </c>
      <c r="H3954" s="1021" t="s">
        <v>4216</v>
      </c>
      <c r="I3954" s="1021" t="s">
        <v>12027</v>
      </c>
      <c r="J3954" s="1150" t="s">
        <v>12830</v>
      </c>
      <c r="K3954" s="1152">
        <v>5</v>
      </c>
      <c r="L3954" s="1151">
        <v>12</v>
      </c>
      <c r="M3954" s="1164">
        <v>132000</v>
      </c>
      <c r="N3954" s="1151">
        <v>6</v>
      </c>
      <c r="O3954" s="1152">
        <v>6</v>
      </c>
      <c r="P3954" s="1180">
        <v>66000</v>
      </c>
    </row>
    <row r="3955" spans="1:16" ht="22.5" x14ac:dyDescent="0.2">
      <c r="A3955" s="1179" t="s">
        <v>4019</v>
      </c>
      <c r="B3955" s="1149" t="s">
        <v>13078</v>
      </c>
      <c r="C3955" s="1149" t="s">
        <v>65</v>
      </c>
      <c r="D3955" s="1150" t="s">
        <v>12832</v>
      </c>
      <c r="E3955" s="1164">
        <v>12500</v>
      </c>
      <c r="F3955" s="1151">
        <v>8880002</v>
      </c>
      <c r="G3955" s="759" t="s">
        <v>12833</v>
      </c>
      <c r="H3955" s="1021" t="s">
        <v>12114</v>
      </c>
      <c r="I3955" s="1021" t="s">
        <v>12027</v>
      </c>
      <c r="J3955" s="1150" t="s">
        <v>12832</v>
      </c>
      <c r="K3955" s="1152">
        <v>2</v>
      </c>
      <c r="L3955" s="1151">
        <v>6</v>
      </c>
      <c r="M3955" s="1164">
        <v>74496.53</v>
      </c>
      <c r="N3955" s="1151">
        <v>0</v>
      </c>
      <c r="O3955" s="1152">
        <v>0</v>
      </c>
      <c r="P3955" s="1180">
        <v>0</v>
      </c>
    </row>
    <row r="3956" spans="1:16" ht="22.5" x14ac:dyDescent="0.2">
      <c r="A3956" s="1179" t="s">
        <v>4019</v>
      </c>
      <c r="B3956" s="1149" t="s">
        <v>13078</v>
      </c>
      <c r="C3956" s="1149" t="s">
        <v>65</v>
      </c>
      <c r="D3956" s="1150" t="s">
        <v>12834</v>
      </c>
      <c r="E3956" s="1164">
        <v>6000</v>
      </c>
      <c r="F3956" s="1151">
        <v>42855416</v>
      </c>
      <c r="G3956" s="759" t="s">
        <v>12835</v>
      </c>
      <c r="H3956" s="1021" t="s">
        <v>12836</v>
      </c>
      <c r="I3956" s="1021" t="s">
        <v>12027</v>
      </c>
      <c r="J3956" s="1150" t="s">
        <v>12834</v>
      </c>
      <c r="K3956" s="1152">
        <v>8</v>
      </c>
      <c r="L3956" s="1151">
        <v>12</v>
      </c>
      <c r="M3956" s="1164">
        <v>71997.09</v>
      </c>
      <c r="N3956" s="1151">
        <v>9</v>
      </c>
      <c r="O3956" s="1152">
        <v>6</v>
      </c>
      <c r="P3956" s="1180">
        <v>36000</v>
      </c>
    </row>
    <row r="3957" spans="1:16" ht="22.5" x14ac:dyDescent="0.2">
      <c r="A3957" s="1179" t="s">
        <v>4019</v>
      </c>
      <c r="B3957" s="1149" t="s">
        <v>13078</v>
      </c>
      <c r="C3957" s="1149" t="s">
        <v>65</v>
      </c>
      <c r="D3957" s="1150" t="s">
        <v>12837</v>
      </c>
      <c r="E3957" s="1164">
        <v>7200</v>
      </c>
      <c r="F3957" s="1151">
        <v>40456314</v>
      </c>
      <c r="G3957" s="759" t="s">
        <v>12838</v>
      </c>
      <c r="H3957" s="1021" t="s">
        <v>4194</v>
      </c>
      <c r="I3957" s="1021" t="s">
        <v>4274</v>
      </c>
      <c r="J3957" s="1150" t="s">
        <v>12837</v>
      </c>
      <c r="K3957" s="1152">
        <v>3</v>
      </c>
      <c r="L3957" s="1151">
        <v>12</v>
      </c>
      <c r="M3957" s="1164">
        <v>86400</v>
      </c>
      <c r="N3957" s="1151">
        <v>4</v>
      </c>
      <c r="O3957" s="1152">
        <v>6</v>
      </c>
      <c r="P3957" s="1180">
        <v>43200</v>
      </c>
    </row>
    <row r="3958" spans="1:16" ht="22.5" x14ac:dyDescent="0.2">
      <c r="A3958" s="1179" t="s">
        <v>4019</v>
      </c>
      <c r="B3958" s="1149" t="s">
        <v>13078</v>
      </c>
      <c r="C3958" s="1149" t="s">
        <v>65</v>
      </c>
      <c r="D3958" s="1150" t="s">
        <v>12556</v>
      </c>
      <c r="E3958" s="1164">
        <v>4200</v>
      </c>
      <c r="F3958" s="1151">
        <v>70603428</v>
      </c>
      <c r="G3958" s="759" t="s">
        <v>12839</v>
      </c>
      <c r="H3958" s="1021" t="s">
        <v>12332</v>
      </c>
      <c r="I3958" s="1021" t="s">
        <v>12027</v>
      </c>
      <c r="J3958" s="1150" t="s">
        <v>12556</v>
      </c>
      <c r="K3958" s="1152">
        <v>0</v>
      </c>
      <c r="L3958" s="1151">
        <v>0</v>
      </c>
      <c r="M3958" s="1164">
        <v>0</v>
      </c>
      <c r="N3958" s="1151">
        <v>1</v>
      </c>
      <c r="O3958" s="1152">
        <v>6</v>
      </c>
      <c r="P3958" s="1180">
        <v>6860</v>
      </c>
    </row>
    <row r="3959" spans="1:16" ht="22.5" x14ac:dyDescent="0.2">
      <c r="A3959" s="1179" t="s">
        <v>4019</v>
      </c>
      <c r="B3959" s="1149" t="s">
        <v>13078</v>
      </c>
      <c r="C3959" s="1149" t="s">
        <v>65</v>
      </c>
      <c r="D3959" s="1150" t="s">
        <v>12840</v>
      </c>
      <c r="E3959" s="1164">
        <v>9300</v>
      </c>
      <c r="F3959" s="1151">
        <v>41314154</v>
      </c>
      <c r="G3959" s="759" t="s">
        <v>12841</v>
      </c>
      <c r="H3959" s="1021" t="s">
        <v>4207</v>
      </c>
      <c r="I3959" s="1021" t="s">
        <v>12027</v>
      </c>
      <c r="J3959" s="1150" t="s">
        <v>12840</v>
      </c>
      <c r="K3959" s="1152">
        <v>7</v>
      </c>
      <c r="L3959" s="1151">
        <v>12</v>
      </c>
      <c r="M3959" s="1164">
        <v>111600</v>
      </c>
      <c r="N3959" s="1151">
        <v>8</v>
      </c>
      <c r="O3959" s="1152">
        <v>6</v>
      </c>
      <c r="P3959" s="1180">
        <v>55899.199999999997</v>
      </c>
    </row>
    <row r="3960" spans="1:16" ht="22.5" x14ac:dyDescent="0.2">
      <c r="A3960" s="1179" t="s">
        <v>4019</v>
      </c>
      <c r="B3960" s="1149" t="s">
        <v>13078</v>
      </c>
      <c r="C3960" s="1149" t="s">
        <v>65</v>
      </c>
      <c r="D3960" s="1150" t="s">
        <v>12304</v>
      </c>
      <c r="E3960" s="1164">
        <v>11000</v>
      </c>
      <c r="F3960" s="1151">
        <v>9614945</v>
      </c>
      <c r="G3960" s="759" t="s">
        <v>12842</v>
      </c>
      <c r="H3960" s="1021" t="s">
        <v>12654</v>
      </c>
      <c r="I3960" s="1021" t="s">
        <v>12027</v>
      </c>
      <c r="J3960" s="1150" t="s">
        <v>12304</v>
      </c>
      <c r="K3960" s="1152">
        <v>1</v>
      </c>
      <c r="L3960" s="1151">
        <v>3</v>
      </c>
      <c r="M3960" s="1164">
        <v>32266.67</v>
      </c>
      <c r="N3960" s="1151">
        <v>0</v>
      </c>
      <c r="O3960" s="1152">
        <v>0</v>
      </c>
      <c r="P3960" s="1180">
        <v>0</v>
      </c>
    </row>
    <row r="3961" spans="1:16" ht="22.5" x14ac:dyDescent="0.2">
      <c r="A3961" s="1179" t="s">
        <v>4019</v>
      </c>
      <c r="B3961" s="1149" t="s">
        <v>13078</v>
      </c>
      <c r="C3961" s="1149" t="s">
        <v>65</v>
      </c>
      <c r="D3961" s="1150" t="s">
        <v>12843</v>
      </c>
      <c r="E3961" s="1164">
        <v>9300</v>
      </c>
      <c r="F3961" s="1151">
        <v>44695260</v>
      </c>
      <c r="G3961" s="759" t="s">
        <v>12844</v>
      </c>
      <c r="H3961" s="1021" t="s">
        <v>4207</v>
      </c>
      <c r="I3961" s="1021" t="s">
        <v>12027</v>
      </c>
      <c r="J3961" s="1150" t="s">
        <v>12843</v>
      </c>
      <c r="K3961" s="1152">
        <v>1</v>
      </c>
      <c r="L3961" s="1151">
        <v>1</v>
      </c>
      <c r="M3961" s="1164">
        <v>5270</v>
      </c>
      <c r="N3961" s="1151">
        <v>2</v>
      </c>
      <c r="O3961" s="1152">
        <v>6</v>
      </c>
      <c r="P3961" s="1180">
        <v>55800</v>
      </c>
    </row>
    <row r="3962" spans="1:16" ht="22.5" x14ac:dyDescent="0.2">
      <c r="A3962" s="1179" t="s">
        <v>4019</v>
      </c>
      <c r="B3962" s="1149" t="s">
        <v>13078</v>
      </c>
      <c r="C3962" s="1149" t="s">
        <v>65</v>
      </c>
      <c r="D3962" s="1150" t="s">
        <v>12507</v>
      </c>
      <c r="E3962" s="1164">
        <v>11000</v>
      </c>
      <c r="F3962" s="1151">
        <v>10714626</v>
      </c>
      <c r="G3962" s="759" t="s">
        <v>12845</v>
      </c>
      <c r="H3962" s="1021" t="s">
        <v>4243</v>
      </c>
      <c r="I3962" s="1021" t="s">
        <v>12027</v>
      </c>
      <c r="J3962" s="1150" t="s">
        <v>12507</v>
      </c>
      <c r="K3962" s="1152">
        <v>1</v>
      </c>
      <c r="L3962" s="1151">
        <v>12</v>
      </c>
      <c r="M3962" s="1164">
        <v>132000</v>
      </c>
      <c r="N3962" s="1151">
        <v>2</v>
      </c>
      <c r="O3962" s="1152">
        <v>6</v>
      </c>
      <c r="P3962" s="1180">
        <v>66000</v>
      </c>
    </row>
    <row r="3963" spans="1:16" ht="22.5" x14ac:dyDescent="0.2">
      <c r="A3963" s="1179" t="s">
        <v>4019</v>
      </c>
      <c r="B3963" s="1149" t="s">
        <v>13078</v>
      </c>
      <c r="C3963" s="1149" t="s">
        <v>65</v>
      </c>
      <c r="D3963" s="1150" t="s">
        <v>12644</v>
      </c>
      <c r="E3963" s="1164">
        <v>11000</v>
      </c>
      <c r="F3963" s="1151">
        <v>3506981</v>
      </c>
      <c r="G3963" s="759" t="s">
        <v>12846</v>
      </c>
      <c r="H3963" s="1021" t="s">
        <v>4235</v>
      </c>
      <c r="I3963" s="1021" t="s">
        <v>12027</v>
      </c>
      <c r="J3963" s="1150" t="s">
        <v>12644</v>
      </c>
      <c r="K3963" s="1152">
        <v>0</v>
      </c>
      <c r="L3963" s="1151">
        <v>0</v>
      </c>
      <c r="M3963" s="1164">
        <v>0</v>
      </c>
      <c r="N3963" s="1151">
        <v>1</v>
      </c>
      <c r="O3963" s="1152">
        <v>6</v>
      </c>
      <c r="P3963" s="1180">
        <v>55000</v>
      </c>
    </row>
    <row r="3964" spans="1:16" ht="22.5" x14ac:dyDescent="0.2">
      <c r="A3964" s="1179" t="s">
        <v>4019</v>
      </c>
      <c r="B3964" s="1149" t="s">
        <v>13078</v>
      </c>
      <c r="C3964" s="1149" t="s">
        <v>65</v>
      </c>
      <c r="D3964" s="1150" t="s">
        <v>12834</v>
      </c>
      <c r="E3964" s="1164">
        <v>6000</v>
      </c>
      <c r="F3964" s="1151">
        <v>43687197</v>
      </c>
      <c r="G3964" s="759" t="s">
        <v>12847</v>
      </c>
      <c r="H3964" s="1021" t="s">
        <v>5567</v>
      </c>
      <c r="I3964" s="1021" t="s">
        <v>4274</v>
      </c>
      <c r="J3964" s="1150" t="s">
        <v>12834</v>
      </c>
      <c r="K3964" s="1152">
        <v>3</v>
      </c>
      <c r="L3964" s="1151">
        <v>12</v>
      </c>
      <c r="M3964" s="1164">
        <v>72000</v>
      </c>
      <c r="N3964" s="1151">
        <v>4</v>
      </c>
      <c r="O3964" s="1152">
        <v>6</v>
      </c>
      <c r="P3964" s="1180">
        <v>36000</v>
      </c>
    </row>
    <row r="3965" spans="1:16" ht="22.5" x14ac:dyDescent="0.2">
      <c r="A3965" s="1179" t="s">
        <v>4019</v>
      </c>
      <c r="B3965" s="1149" t="s">
        <v>13078</v>
      </c>
      <c r="C3965" s="1149" t="s">
        <v>65</v>
      </c>
      <c r="D3965" s="1150" t="s">
        <v>12066</v>
      </c>
      <c r="E3965" s="1164">
        <v>2800</v>
      </c>
      <c r="F3965" s="1151">
        <v>15433042</v>
      </c>
      <c r="G3965" s="759" t="s">
        <v>12848</v>
      </c>
      <c r="H3965" s="1021" t="s">
        <v>4257</v>
      </c>
      <c r="I3965" s="1021" t="s">
        <v>4274</v>
      </c>
      <c r="J3965" s="1150" t="s">
        <v>12066</v>
      </c>
      <c r="K3965" s="1152">
        <v>2</v>
      </c>
      <c r="L3965" s="1151">
        <v>12</v>
      </c>
      <c r="M3965" s="1164">
        <v>33600</v>
      </c>
      <c r="N3965" s="1151">
        <v>3</v>
      </c>
      <c r="O3965" s="1152">
        <v>6</v>
      </c>
      <c r="P3965" s="1180">
        <v>16800</v>
      </c>
    </row>
    <row r="3966" spans="1:16" ht="22.5" x14ac:dyDescent="0.2">
      <c r="A3966" s="1179" t="s">
        <v>4019</v>
      </c>
      <c r="B3966" s="1149" t="s">
        <v>13078</v>
      </c>
      <c r="C3966" s="1149" t="s">
        <v>65</v>
      </c>
      <c r="D3966" s="1150" t="s">
        <v>12849</v>
      </c>
      <c r="E3966" s="1164">
        <v>12500</v>
      </c>
      <c r="F3966" s="1151">
        <v>9951063</v>
      </c>
      <c r="G3966" s="759" t="s">
        <v>12850</v>
      </c>
      <c r="H3966" s="1021" t="s">
        <v>4350</v>
      </c>
      <c r="I3966" s="1021" t="s">
        <v>12027</v>
      </c>
      <c r="J3966" s="1150" t="s">
        <v>12849</v>
      </c>
      <c r="K3966" s="1152">
        <v>2</v>
      </c>
      <c r="L3966" s="1151">
        <v>12</v>
      </c>
      <c r="M3966" s="1164">
        <v>150000</v>
      </c>
      <c r="N3966" s="1151">
        <v>3</v>
      </c>
      <c r="O3966" s="1152">
        <v>6</v>
      </c>
      <c r="P3966" s="1180">
        <v>75000</v>
      </c>
    </row>
    <row r="3967" spans="1:16" ht="22.5" x14ac:dyDescent="0.2">
      <c r="A3967" s="1179" t="s">
        <v>4019</v>
      </c>
      <c r="B3967" s="1149" t="s">
        <v>13078</v>
      </c>
      <c r="C3967" s="1149" t="s">
        <v>65</v>
      </c>
      <c r="D3967" s="1150" t="s">
        <v>12062</v>
      </c>
      <c r="E3967" s="1164">
        <v>11000</v>
      </c>
      <c r="F3967" s="1151">
        <v>72799442</v>
      </c>
      <c r="G3967" s="759" t="s">
        <v>12851</v>
      </c>
      <c r="H3967" s="1021" t="s">
        <v>12111</v>
      </c>
      <c r="I3967" s="1021" t="s">
        <v>12027</v>
      </c>
      <c r="J3967" s="1150" t="s">
        <v>12062</v>
      </c>
      <c r="K3967" s="1152">
        <v>1</v>
      </c>
      <c r="L3967" s="1151">
        <v>1</v>
      </c>
      <c r="M3967" s="1164">
        <v>6233.33</v>
      </c>
      <c r="N3967" s="1151">
        <v>2</v>
      </c>
      <c r="O3967" s="1152">
        <v>6</v>
      </c>
      <c r="P3967" s="1180">
        <v>66000</v>
      </c>
    </row>
    <row r="3968" spans="1:16" ht="22.5" x14ac:dyDescent="0.2">
      <c r="A3968" s="1179" t="s">
        <v>4019</v>
      </c>
      <c r="B3968" s="1149" t="s">
        <v>13078</v>
      </c>
      <c r="C3968" s="1149" t="s">
        <v>65</v>
      </c>
      <c r="D3968" s="1150" t="s">
        <v>12852</v>
      </c>
      <c r="E3968" s="1164">
        <v>7200</v>
      </c>
      <c r="F3968" s="1151">
        <v>20077780</v>
      </c>
      <c r="G3968" s="759" t="s">
        <v>12853</v>
      </c>
      <c r="H3968" s="1021" t="s">
        <v>12030</v>
      </c>
      <c r="I3968" s="1021" t="s">
        <v>12027</v>
      </c>
      <c r="J3968" s="1150" t="s">
        <v>12852</v>
      </c>
      <c r="K3968" s="1152">
        <v>5</v>
      </c>
      <c r="L3968" s="1151">
        <v>12</v>
      </c>
      <c r="M3968" s="1164">
        <v>86388.5</v>
      </c>
      <c r="N3968" s="1151">
        <v>6</v>
      </c>
      <c r="O3968" s="1152">
        <v>6</v>
      </c>
      <c r="P3968" s="1180">
        <v>43200</v>
      </c>
    </row>
    <row r="3969" spans="1:16" ht="22.5" x14ac:dyDescent="0.2">
      <c r="A3969" s="1179" t="s">
        <v>4019</v>
      </c>
      <c r="B3969" s="1149" t="s">
        <v>13078</v>
      </c>
      <c r="C3969" s="1149" t="s">
        <v>65</v>
      </c>
      <c r="D3969" s="1150" t="s">
        <v>12454</v>
      </c>
      <c r="E3969" s="1164">
        <v>9300</v>
      </c>
      <c r="F3969" s="1151">
        <v>45601255</v>
      </c>
      <c r="G3969" s="759" t="s">
        <v>12854</v>
      </c>
      <c r="H3969" s="1021" t="s">
        <v>5958</v>
      </c>
      <c r="I3969" s="1021" t="s">
        <v>12027</v>
      </c>
      <c r="J3969" s="1150" t="s">
        <v>12454</v>
      </c>
      <c r="K3969" s="1152">
        <v>1</v>
      </c>
      <c r="L3969" s="1151">
        <v>2</v>
      </c>
      <c r="M3969" s="1164">
        <v>11160</v>
      </c>
      <c r="N3969" s="1151">
        <v>1</v>
      </c>
      <c r="O3969" s="1152">
        <v>6</v>
      </c>
      <c r="P3969" s="1180">
        <v>55800</v>
      </c>
    </row>
    <row r="3970" spans="1:16" ht="22.5" x14ac:dyDescent="0.2">
      <c r="A3970" s="1179" t="s">
        <v>4019</v>
      </c>
      <c r="B3970" s="1149" t="s">
        <v>13078</v>
      </c>
      <c r="C3970" s="1149" t="s">
        <v>65</v>
      </c>
      <c r="D3970" s="1150" t="s">
        <v>12255</v>
      </c>
      <c r="E3970" s="1164">
        <v>11000</v>
      </c>
      <c r="F3970" s="1151">
        <v>40673825</v>
      </c>
      <c r="G3970" s="759" t="s">
        <v>12855</v>
      </c>
      <c r="H3970" s="1021" t="s">
        <v>4525</v>
      </c>
      <c r="I3970" s="1021" t="s">
        <v>12027</v>
      </c>
      <c r="J3970" s="1150" t="s">
        <v>12255</v>
      </c>
      <c r="K3970" s="1152">
        <v>3</v>
      </c>
      <c r="L3970" s="1151">
        <v>1</v>
      </c>
      <c r="M3970" s="1164">
        <v>11000</v>
      </c>
      <c r="N3970" s="1151">
        <v>0</v>
      </c>
      <c r="O3970" s="1152">
        <v>0</v>
      </c>
      <c r="P3970" s="1180">
        <v>0</v>
      </c>
    </row>
    <row r="3971" spans="1:16" ht="22.5" x14ac:dyDescent="0.2">
      <c r="A3971" s="1179" t="s">
        <v>4019</v>
      </c>
      <c r="B3971" s="1149" t="s">
        <v>13078</v>
      </c>
      <c r="C3971" s="1149" t="s">
        <v>65</v>
      </c>
      <c r="D3971" s="1150" t="s">
        <v>12127</v>
      </c>
      <c r="E3971" s="1164">
        <v>4200</v>
      </c>
      <c r="F3971" s="1151">
        <v>43150318</v>
      </c>
      <c r="G3971" s="759" t="s">
        <v>12856</v>
      </c>
      <c r="H3971" s="1021" t="s">
        <v>10277</v>
      </c>
      <c r="I3971" s="1021" t="s">
        <v>12027</v>
      </c>
      <c r="J3971" s="1150" t="s">
        <v>12127</v>
      </c>
      <c r="K3971" s="1152">
        <v>9</v>
      </c>
      <c r="L3971" s="1151">
        <v>12</v>
      </c>
      <c r="M3971" s="1164">
        <v>50391.83</v>
      </c>
      <c r="N3971" s="1151">
        <v>10</v>
      </c>
      <c r="O3971" s="1152">
        <v>6</v>
      </c>
      <c r="P3971" s="1180">
        <v>25200</v>
      </c>
    </row>
    <row r="3972" spans="1:16" ht="22.5" x14ac:dyDescent="0.2">
      <c r="A3972" s="1179" t="s">
        <v>4019</v>
      </c>
      <c r="B3972" s="1149" t="s">
        <v>13078</v>
      </c>
      <c r="C3972" s="1149" t="s">
        <v>65</v>
      </c>
      <c r="D3972" s="1150" t="s">
        <v>12458</v>
      </c>
      <c r="E3972" s="1164">
        <v>4200</v>
      </c>
      <c r="F3972" s="1151">
        <v>70782567</v>
      </c>
      <c r="G3972" s="759" t="s">
        <v>12857</v>
      </c>
      <c r="H3972" s="1021" t="s">
        <v>4243</v>
      </c>
      <c r="I3972" s="1021" t="s">
        <v>12027</v>
      </c>
      <c r="J3972" s="1150" t="s">
        <v>12458</v>
      </c>
      <c r="K3972" s="1152">
        <v>1</v>
      </c>
      <c r="L3972" s="1151">
        <v>2</v>
      </c>
      <c r="M3972" s="1164">
        <v>4340</v>
      </c>
      <c r="N3972" s="1151">
        <v>1</v>
      </c>
      <c r="O3972" s="1152">
        <v>1</v>
      </c>
      <c r="P3972" s="1180">
        <v>4200</v>
      </c>
    </row>
    <row r="3973" spans="1:16" ht="22.5" x14ac:dyDescent="0.2">
      <c r="A3973" s="1179" t="s">
        <v>4019</v>
      </c>
      <c r="B3973" s="1149" t="s">
        <v>13078</v>
      </c>
      <c r="C3973" s="1149" t="s">
        <v>65</v>
      </c>
      <c r="D3973" s="1150" t="s">
        <v>12127</v>
      </c>
      <c r="E3973" s="1164">
        <v>4200</v>
      </c>
      <c r="F3973" s="1151">
        <v>43411329</v>
      </c>
      <c r="G3973" s="759" t="s">
        <v>12858</v>
      </c>
      <c r="H3973" s="1021" t="s">
        <v>4207</v>
      </c>
      <c r="I3973" s="1021" t="s">
        <v>12027</v>
      </c>
      <c r="J3973" s="1150" t="s">
        <v>12127</v>
      </c>
      <c r="K3973" s="1152">
        <v>9</v>
      </c>
      <c r="L3973" s="1151">
        <v>12</v>
      </c>
      <c r="M3973" s="1164">
        <v>50400</v>
      </c>
      <c r="N3973" s="1151">
        <v>10</v>
      </c>
      <c r="O3973" s="1152">
        <v>6</v>
      </c>
      <c r="P3973" s="1180">
        <v>25200</v>
      </c>
    </row>
    <row r="3974" spans="1:16" ht="22.5" x14ac:dyDescent="0.2">
      <c r="A3974" s="1179" t="s">
        <v>4019</v>
      </c>
      <c r="B3974" s="1149" t="s">
        <v>13078</v>
      </c>
      <c r="C3974" s="1149" t="s">
        <v>65</v>
      </c>
      <c r="D3974" s="1150" t="s">
        <v>12387</v>
      </c>
      <c r="E3974" s="1164">
        <v>7200</v>
      </c>
      <c r="F3974" s="1151">
        <v>43254736</v>
      </c>
      <c r="G3974" s="759" t="s">
        <v>12859</v>
      </c>
      <c r="H3974" s="1021" t="s">
        <v>4243</v>
      </c>
      <c r="I3974" s="1021" t="s">
        <v>12027</v>
      </c>
      <c r="J3974" s="1150" t="s">
        <v>12387</v>
      </c>
      <c r="K3974" s="1152">
        <v>1</v>
      </c>
      <c r="L3974" s="1151">
        <v>2</v>
      </c>
      <c r="M3974" s="1164">
        <v>9120</v>
      </c>
      <c r="N3974" s="1151">
        <v>1</v>
      </c>
      <c r="O3974" s="1152">
        <v>6</v>
      </c>
      <c r="P3974" s="1180">
        <v>43200</v>
      </c>
    </row>
    <row r="3975" spans="1:16" ht="22.5" x14ac:dyDescent="0.2">
      <c r="A3975" s="1179" t="s">
        <v>4019</v>
      </c>
      <c r="B3975" s="1149" t="s">
        <v>13078</v>
      </c>
      <c r="C3975" s="1149" t="s">
        <v>65</v>
      </c>
      <c r="D3975" s="1150" t="s">
        <v>12860</v>
      </c>
      <c r="E3975" s="1164">
        <v>3600</v>
      </c>
      <c r="F3975" s="1151">
        <v>70066157</v>
      </c>
      <c r="G3975" s="759" t="s">
        <v>12861</v>
      </c>
      <c r="H3975" s="1021" t="s">
        <v>4243</v>
      </c>
      <c r="I3975" s="1021" t="s">
        <v>4274</v>
      </c>
      <c r="J3975" s="1150" t="s">
        <v>12860</v>
      </c>
      <c r="K3975" s="1152">
        <v>5</v>
      </c>
      <c r="L3975" s="1151">
        <v>12</v>
      </c>
      <c r="M3975" s="1164">
        <v>43124.25</v>
      </c>
      <c r="N3975" s="1151">
        <v>6</v>
      </c>
      <c r="O3975" s="1152">
        <v>6</v>
      </c>
      <c r="P3975" s="1180">
        <v>21600</v>
      </c>
    </row>
    <row r="3976" spans="1:16" ht="22.5" x14ac:dyDescent="0.2">
      <c r="A3976" s="1179" t="s">
        <v>4019</v>
      </c>
      <c r="B3976" s="1149" t="s">
        <v>13078</v>
      </c>
      <c r="C3976" s="1149" t="s">
        <v>65</v>
      </c>
      <c r="D3976" s="1150" t="s">
        <v>12862</v>
      </c>
      <c r="E3976" s="1164">
        <v>12500</v>
      </c>
      <c r="F3976" s="1151">
        <v>20020722</v>
      </c>
      <c r="G3976" s="759" t="s">
        <v>12863</v>
      </c>
      <c r="H3976" s="1021" t="s">
        <v>12030</v>
      </c>
      <c r="I3976" s="1021" t="s">
        <v>12027</v>
      </c>
      <c r="J3976" s="1150" t="s">
        <v>12862</v>
      </c>
      <c r="K3976" s="1152">
        <v>3</v>
      </c>
      <c r="L3976" s="1151">
        <v>1</v>
      </c>
      <c r="M3976" s="1164">
        <v>12500</v>
      </c>
      <c r="N3976" s="1151">
        <v>0</v>
      </c>
      <c r="O3976" s="1152">
        <v>0</v>
      </c>
      <c r="P3976" s="1180">
        <v>0</v>
      </c>
    </row>
    <row r="3977" spans="1:16" ht="22.5" x14ac:dyDescent="0.2">
      <c r="A3977" s="1179" t="s">
        <v>4019</v>
      </c>
      <c r="B3977" s="1149" t="s">
        <v>13078</v>
      </c>
      <c r="C3977" s="1149" t="s">
        <v>65</v>
      </c>
      <c r="D3977" s="1150" t="s">
        <v>12211</v>
      </c>
      <c r="E3977" s="1164">
        <v>6000</v>
      </c>
      <c r="F3977" s="1151">
        <v>47349426</v>
      </c>
      <c r="G3977" s="759" t="s">
        <v>12864</v>
      </c>
      <c r="H3977" s="1021" t="s">
        <v>8179</v>
      </c>
      <c r="I3977" s="1021" t="s">
        <v>12027</v>
      </c>
      <c r="J3977" s="1150" t="s">
        <v>12211</v>
      </c>
      <c r="K3977" s="1152">
        <v>0</v>
      </c>
      <c r="L3977" s="1151">
        <v>0</v>
      </c>
      <c r="M3977" s="1164">
        <v>0</v>
      </c>
      <c r="N3977" s="1151">
        <v>1</v>
      </c>
      <c r="O3977" s="1152">
        <v>6</v>
      </c>
      <c r="P3977" s="1180">
        <v>24000</v>
      </c>
    </row>
    <row r="3978" spans="1:16" ht="22.5" x14ac:dyDescent="0.2">
      <c r="A3978" s="1179" t="s">
        <v>4019</v>
      </c>
      <c r="B3978" s="1149" t="s">
        <v>13078</v>
      </c>
      <c r="C3978" s="1149" t="s">
        <v>65</v>
      </c>
      <c r="D3978" s="1150" t="s">
        <v>12865</v>
      </c>
      <c r="E3978" s="1164">
        <v>1800</v>
      </c>
      <c r="F3978" s="1151">
        <v>10766112</v>
      </c>
      <c r="G3978" s="759" t="s">
        <v>12866</v>
      </c>
      <c r="H3978" s="1021" t="s">
        <v>12867</v>
      </c>
      <c r="I3978" s="1021" t="s">
        <v>6022</v>
      </c>
      <c r="J3978" s="1150" t="s">
        <v>12865</v>
      </c>
      <c r="K3978" s="1152">
        <v>1</v>
      </c>
      <c r="L3978" s="1151">
        <v>2</v>
      </c>
      <c r="M3978" s="1164">
        <v>1860</v>
      </c>
      <c r="N3978" s="1151">
        <v>2</v>
      </c>
      <c r="O3978" s="1152">
        <v>6</v>
      </c>
      <c r="P3978" s="1180">
        <v>10800</v>
      </c>
    </row>
    <row r="3979" spans="1:16" ht="22.5" x14ac:dyDescent="0.2">
      <c r="A3979" s="1179" t="s">
        <v>4019</v>
      </c>
      <c r="B3979" s="1149" t="s">
        <v>13078</v>
      </c>
      <c r="C3979" s="1149" t="s">
        <v>65</v>
      </c>
      <c r="D3979" s="1150" t="s">
        <v>12066</v>
      </c>
      <c r="E3979" s="1164">
        <v>2800</v>
      </c>
      <c r="F3979" s="1151">
        <v>42287815</v>
      </c>
      <c r="G3979" s="759" t="s">
        <v>12868</v>
      </c>
      <c r="H3979" s="1021" t="s">
        <v>10277</v>
      </c>
      <c r="I3979" s="1021" t="s">
        <v>12027</v>
      </c>
      <c r="J3979" s="1150" t="s">
        <v>12066</v>
      </c>
      <c r="K3979" s="1152">
        <v>2</v>
      </c>
      <c r="L3979" s="1151">
        <v>12</v>
      </c>
      <c r="M3979" s="1164">
        <v>25293.33</v>
      </c>
      <c r="N3979" s="1151">
        <v>3</v>
      </c>
      <c r="O3979" s="1152">
        <v>6</v>
      </c>
      <c r="P3979" s="1180">
        <v>16800</v>
      </c>
    </row>
    <row r="3980" spans="1:16" ht="22.5" x14ac:dyDescent="0.2">
      <c r="A3980" s="1179" t="s">
        <v>4019</v>
      </c>
      <c r="B3980" s="1149" t="s">
        <v>13078</v>
      </c>
      <c r="C3980" s="1149" t="s">
        <v>65</v>
      </c>
      <c r="D3980" s="1150" t="s">
        <v>12869</v>
      </c>
      <c r="E3980" s="1164">
        <v>11000</v>
      </c>
      <c r="F3980" s="1151">
        <v>42514296</v>
      </c>
      <c r="G3980" s="759" t="s">
        <v>12870</v>
      </c>
      <c r="H3980" s="1021" t="s">
        <v>4243</v>
      </c>
      <c r="I3980" s="1021" t="s">
        <v>12027</v>
      </c>
      <c r="J3980" s="1150" t="s">
        <v>12869</v>
      </c>
      <c r="K3980" s="1152">
        <v>2</v>
      </c>
      <c r="L3980" s="1151">
        <v>12</v>
      </c>
      <c r="M3980" s="1164">
        <v>132700.49</v>
      </c>
      <c r="N3980" s="1151">
        <v>3</v>
      </c>
      <c r="O3980" s="1152">
        <v>6</v>
      </c>
      <c r="P3980" s="1180">
        <v>66000</v>
      </c>
    </row>
    <row r="3981" spans="1:16" ht="22.5" x14ac:dyDescent="0.2">
      <c r="A3981" s="1179" t="s">
        <v>4019</v>
      </c>
      <c r="B3981" s="1149" t="s">
        <v>13078</v>
      </c>
      <c r="C3981" s="1149" t="s">
        <v>65</v>
      </c>
      <c r="D3981" s="1150" t="s">
        <v>12066</v>
      </c>
      <c r="E3981" s="1164">
        <v>2800</v>
      </c>
      <c r="F3981" s="1151">
        <v>41199229</v>
      </c>
      <c r="G3981" s="759" t="s">
        <v>12871</v>
      </c>
      <c r="H3981" s="1021" t="s">
        <v>4257</v>
      </c>
      <c r="I3981" s="1021" t="s">
        <v>4274</v>
      </c>
      <c r="J3981" s="1150" t="s">
        <v>12066</v>
      </c>
      <c r="K3981" s="1152">
        <v>2</v>
      </c>
      <c r="L3981" s="1151">
        <v>12</v>
      </c>
      <c r="M3981" s="1164">
        <v>31920</v>
      </c>
      <c r="N3981" s="1151">
        <v>3</v>
      </c>
      <c r="O3981" s="1152">
        <v>6</v>
      </c>
      <c r="P3981" s="1180">
        <v>16800</v>
      </c>
    </row>
    <row r="3982" spans="1:16" ht="22.5" x14ac:dyDescent="0.2">
      <c r="A3982" s="1179" t="s">
        <v>4019</v>
      </c>
      <c r="B3982" s="1149" t="s">
        <v>13078</v>
      </c>
      <c r="C3982" s="1149" t="s">
        <v>65</v>
      </c>
      <c r="D3982" s="1150" t="s">
        <v>12872</v>
      </c>
      <c r="E3982" s="1164">
        <v>4200</v>
      </c>
      <c r="F3982" s="1151">
        <v>7753774</v>
      </c>
      <c r="G3982" s="759" t="s">
        <v>12873</v>
      </c>
      <c r="H3982" s="1021" t="s">
        <v>4350</v>
      </c>
      <c r="I3982" s="1021" t="s">
        <v>12027</v>
      </c>
      <c r="J3982" s="1150" t="s">
        <v>12872</v>
      </c>
      <c r="K3982" s="1152">
        <v>15</v>
      </c>
      <c r="L3982" s="1151">
        <v>12</v>
      </c>
      <c r="M3982" s="1164">
        <v>50393.58</v>
      </c>
      <c r="N3982" s="1151">
        <v>0</v>
      </c>
      <c r="O3982" s="1152">
        <v>0</v>
      </c>
      <c r="P3982" s="1180">
        <v>0</v>
      </c>
    </row>
    <row r="3983" spans="1:16" ht="22.5" x14ac:dyDescent="0.2">
      <c r="A3983" s="1179" t="s">
        <v>4019</v>
      </c>
      <c r="B3983" s="1149" t="s">
        <v>13078</v>
      </c>
      <c r="C3983" s="1149" t="s">
        <v>65</v>
      </c>
      <c r="D3983" s="1150" t="s">
        <v>12874</v>
      </c>
      <c r="E3983" s="1164">
        <v>2800</v>
      </c>
      <c r="F3983" s="1151">
        <v>42912549</v>
      </c>
      <c r="G3983" s="759" t="s">
        <v>12875</v>
      </c>
      <c r="H3983" s="1021" t="s">
        <v>5073</v>
      </c>
      <c r="I3983" s="1021" t="s">
        <v>12027</v>
      </c>
      <c r="J3983" s="1150" t="s">
        <v>12874</v>
      </c>
      <c r="K3983" s="1152">
        <v>2</v>
      </c>
      <c r="L3983" s="1151">
        <v>12</v>
      </c>
      <c r="M3983" s="1164">
        <v>33598.050000000003</v>
      </c>
      <c r="N3983" s="1151">
        <v>3</v>
      </c>
      <c r="O3983" s="1152">
        <v>6</v>
      </c>
      <c r="P3983" s="1180">
        <v>16800</v>
      </c>
    </row>
    <row r="3984" spans="1:16" ht="22.5" x14ac:dyDescent="0.2">
      <c r="A3984" s="1179" t="s">
        <v>4019</v>
      </c>
      <c r="B3984" s="1149" t="s">
        <v>13078</v>
      </c>
      <c r="C3984" s="1149" t="s">
        <v>65</v>
      </c>
      <c r="D3984" s="1150" t="s">
        <v>12876</v>
      </c>
      <c r="E3984" s="1164">
        <v>3600</v>
      </c>
      <c r="F3984" s="1151">
        <v>44223878</v>
      </c>
      <c r="G3984" s="759" t="s">
        <v>12877</v>
      </c>
      <c r="H3984" s="1021" t="s">
        <v>10277</v>
      </c>
      <c r="I3984" s="1021" t="s">
        <v>12027</v>
      </c>
      <c r="J3984" s="1150" t="s">
        <v>12876</v>
      </c>
      <c r="K3984" s="1152">
        <v>1</v>
      </c>
      <c r="L3984" s="1151">
        <v>12</v>
      </c>
      <c r="M3984" s="1164">
        <v>43200</v>
      </c>
      <c r="N3984" s="1151">
        <v>2</v>
      </c>
      <c r="O3984" s="1152">
        <v>6</v>
      </c>
      <c r="P3984" s="1180">
        <v>21600</v>
      </c>
    </row>
    <row r="3985" spans="1:16" ht="22.5" x14ac:dyDescent="0.2">
      <c r="A3985" s="1179" t="s">
        <v>4019</v>
      </c>
      <c r="B3985" s="1149" t="s">
        <v>13078</v>
      </c>
      <c r="C3985" s="1149" t="s">
        <v>65</v>
      </c>
      <c r="D3985" s="1150" t="s">
        <v>12658</v>
      </c>
      <c r="E3985" s="1164">
        <v>12500</v>
      </c>
      <c r="F3985" s="1151">
        <v>19803790</v>
      </c>
      <c r="G3985" s="759" t="s">
        <v>12878</v>
      </c>
      <c r="H3985" s="1021" t="s">
        <v>12577</v>
      </c>
      <c r="I3985" s="1021" t="s">
        <v>12027</v>
      </c>
      <c r="J3985" s="1150" t="s">
        <v>12658</v>
      </c>
      <c r="K3985" s="1152">
        <v>1</v>
      </c>
      <c r="L3985" s="1151">
        <v>1</v>
      </c>
      <c r="M3985" s="1164">
        <v>7083.33</v>
      </c>
      <c r="N3985" s="1151">
        <v>1</v>
      </c>
      <c r="O3985" s="1152">
        <v>6</v>
      </c>
      <c r="P3985" s="1180">
        <v>75000</v>
      </c>
    </row>
    <row r="3986" spans="1:16" ht="22.5" x14ac:dyDescent="0.2">
      <c r="A3986" s="1179" t="s">
        <v>4019</v>
      </c>
      <c r="B3986" s="1149" t="s">
        <v>13078</v>
      </c>
      <c r="C3986" s="1149" t="s">
        <v>65</v>
      </c>
      <c r="D3986" s="1150" t="s">
        <v>12118</v>
      </c>
      <c r="E3986" s="1164">
        <v>6000</v>
      </c>
      <c r="F3986" s="1151">
        <v>46982323</v>
      </c>
      <c r="G3986" s="759" t="s">
        <v>12879</v>
      </c>
      <c r="H3986" s="1021" t="s">
        <v>12880</v>
      </c>
      <c r="I3986" s="1021" t="s">
        <v>12027</v>
      </c>
      <c r="J3986" s="1150" t="s">
        <v>12118</v>
      </c>
      <c r="K3986" s="1152">
        <v>3</v>
      </c>
      <c r="L3986" s="1151">
        <v>12</v>
      </c>
      <c r="M3986" s="1164">
        <v>72000</v>
      </c>
      <c r="N3986" s="1151">
        <v>4</v>
      </c>
      <c r="O3986" s="1152">
        <v>6</v>
      </c>
      <c r="P3986" s="1180">
        <v>36000</v>
      </c>
    </row>
    <row r="3987" spans="1:16" ht="22.5" x14ac:dyDescent="0.2">
      <c r="A3987" s="1179" t="s">
        <v>4019</v>
      </c>
      <c r="B3987" s="1149" t="s">
        <v>13078</v>
      </c>
      <c r="C3987" s="1149" t="s">
        <v>65</v>
      </c>
      <c r="D3987" s="1150" t="s">
        <v>12274</v>
      </c>
      <c r="E3987" s="1164">
        <v>9300</v>
      </c>
      <c r="F3987" s="1151">
        <v>41311061</v>
      </c>
      <c r="G3987" s="759" t="s">
        <v>12881</v>
      </c>
      <c r="H3987" s="1021" t="s">
        <v>7840</v>
      </c>
      <c r="I3987" s="1021" t="s">
        <v>12027</v>
      </c>
      <c r="J3987" s="1150" t="s">
        <v>12274</v>
      </c>
      <c r="K3987" s="1152">
        <v>4</v>
      </c>
      <c r="L3987" s="1151">
        <v>12</v>
      </c>
      <c r="M3987" s="1164">
        <v>111600</v>
      </c>
      <c r="N3987" s="1151">
        <v>5</v>
      </c>
      <c r="O3987" s="1152">
        <v>6</v>
      </c>
      <c r="P3987" s="1180">
        <v>55800</v>
      </c>
    </row>
    <row r="3988" spans="1:16" ht="22.5" x14ac:dyDescent="0.2">
      <c r="A3988" s="1179" t="s">
        <v>4019</v>
      </c>
      <c r="B3988" s="1149" t="s">
        <v>13078</v>
      </c>
      <c r="C3988" s="1149" t="s">
        <v>65</v>
      </c>
      <c r="D3988" s="1150" t="s">
        <v>12882</v>
      </c>
      <c r="E3988" s="1164">
        <v>12500</v>
      </c>
      <c r="F3988" s="1151">
        <v>10435382</v>
      </c>
      <c r="G3988" s="759" t="s">
        <v>12883</v>
      </c>
      <c r="H3988" s="1021" t="s">
        <v>12114</v>
      </c>
      <c r="I3988" s="1021" t="s">
        <v>12027</v>
      </c>
      <c r="J3988" s="1150" t="s">
        <v>12882</v>
      </c>
      <c r="K3988" s="1152">
        <v>2</v>
      </c>
      <c r="L3988" s="1151">
        <v>12</v>
      </c>
      <c r="M3988" s="1164">
        <v>149954.87</v>
      </c>
      <c r="N3988" s="1151">
        <v>3</v>
      </c>
      <c r="O3988" s="1152">
        <v>6</v>
      </c>
      <c r="P3988" s="1180">
        <v>75000</v>
      </c>
    </row>
    <row r="3989" spans="1:16" ht="22.5" x14ac:dyDescent="0.2">
      <c r="A3989" s="1179" t="s">
        <v>4019</v>
      </c>
      <c r="B3989" s="1149" t="s">
        <v>13078</v>
      </c>
      <c r="C3989" s="1149" t="s">
        <v>65</v>
      </c>
      <c r="D3989" s="1150" t="s">
        <v>12884</v>
      </c>
      <c r="E3989" s="1164">
        <v>9300</v>
      </c>
      <c r="F3989" s="1151">
        <v>29373815</v>
      </c>
      <c r="G3989" s="759" t="s">
        <v>12885</v>
      </c>
      <c r="H3989" s="1021" t="s">
        <v>12886</v>
      </c>
      <c r="I3989" s="1021" t="s">
        <v>12027</v>
      </c>
      <c r="J3989" s="1150" t="s">
        <v>12884</v>
      </c>
      <c r="K3989" s="1152">
        <v>15</v>
      </c>
      <c r="L3989" s="1151">
        <v>12</v>
      </c>
      <c r="M3989" s="1164">
        <v>102610</v>
      </c>
      <c r="N3989" s="1151">
        <v>16</v>
      </c>
      <c r="O3989" s="1152">
        <v>6</v>
      </c>
      <c r="P3989" s="1180">
        <v>55800</v>
      </c>
    </row>
    <row r="3990" spans="1:16" ht="22.5" x14ac:dyDescent="0.2">
      <c r="A3990" s="1179" t="s">
        <v>4019</v>
      </c>
      <c r="B3990" s="1149" t="s">
        <v>13078</v>
      </c>
      <c r="C3990" s="1149" t="s">
        <v>65</v>
      </c>
      <c r="D3990" s="1150" t="s">
        <v>12887</v>
      </c>
      <c r="E3990" s="1164">
        <v>6000</v>
      </c>
      <c r="F3990" s="1151">
        <v>8872183</v>
      </c>
      <c r="G3990" s="759" t="s">
        <v>12888</v>
      </c>
      <c r="H3990" s="1021" t="s">
        <v>4705</v>
      </c>
      <c r="I3990" s="1021" t="s">
        <v>4274</v>
      </c>
      <c r="J3990" s="1150" t="s">
        <v>12887</v>
      </c>
      <c r="K3990" s="1152">
        <v>3</v>
      </c>
      <c r="L3990" s="1151">
        <v>12</v>
      </c>
      <c r="M3990" s="1164">
        <v>72000</v>
      </c>
      <c r="N3990" s="1151">
        <v>4</v>
      </c>
      <c r="O3990" s="1152">
        <v>6</v>
      </c>
      <c r="P3990" s="1180">
        <v>36000</v>
      </c>
    </row>
    <row r="3991" spans="1:16" ht="22.5" x14ac:dyDescent="0.2">
      <c r="A3991" s="1179" t="s">
        <v>4019</v>
      </c>
      <c r="B3991" s="1149" t="s">
        <v>13078</v>
      </c>
      <c r="C3991" s="1149" t="s">
        <v>65</v>
      </c>
      <c r="D3991" s="1150" t="s">
        <v>12889</v>
      </c>
      <c r="E3991" s="1164">
        <v>12500</v>
      </c>
      <c r="F3991" s="1151">
        <v>43960270</v>
      </c>
      <c r="G3991" s="759" t="s">
        <v>12890</v>
      </c>
      <c r="H3991" s="1021" t="s">
        <v>4235</v>
      </c>
      <c r="I3991" s="1021" t="s">
        <v>12027</v>
      </c>
      <c r="J3991" s="1150" t="s">
        <v>12889</v>
      </c>
      <c r="K3991" s="1152">
        <v>1</v>
      </c>
      <c r="L3991" s="1151">
        <v>12</v>
      </c>
      <c r="M3991" s="1164">
        <v>149979.17000000001</v>
      </c>
      <c r="N3991" s="1151">
        <v>2</v>
      </c>
      <c r="O3991" s="1152">
        <v>6</v>
      </c>
      <c r="P3991" s="1180">
        <v>75000</v>
      </c>
    </row>
    <row r="3992" spans="1:16" ht="22.5" x14ac:dyDescent="0.2">
      <c r="A3992" s="1179" t="s">
        <v>4019</v>
      </c>
      <c r="B3992" s="1149" t="s">
        <v>13078</v>
      </c>
      <c r="C3992" s="1149" t="s">
        <v>65</v>
      </c>
      <c r="D3992" s="1150" t="s">
        <v>4474</v>
      </c>
      <c r="E3992" s="1164">
        <v>2800</v>
      </c>
      <c r="F3992" s="1151">
        <v>7886077</v>
      </c>
      <c r="G3992" s="759" t="s">
        <v>12891</v>
      </c>
      <c r="H3992" s="1021"/>
      <c r="I3992" s="1021" t="s">
        <v>12042</v>
      </c>
      <c r="J3992" s="1150" t="s">
        <v>4474</v>
      </c>
      <c r="K3992" s="1152">
        <v>9</v>
      </c>
      <c r="L3992" s="1151">
        <v>12</v>
      </c>
      <c r="M3992" s="1164">
        <v>33600</v>
      </c>
      <c r="N3992" s="1151">
        <v>10</v>
      </c>
      <c r="O3992" s="1152">
        <v>6</v>
      </c>
      <c r="P3992" s="1180">
        <v>16800</v>
      </c>
    </row>
    <row r="3993" spans="1:16" ht="22.5" x14ac:dyDescent="0.2">
      <c r="A3993" s="1179" t="s">
        <v>4019</v>
      </c>
      <c r="B3993" s="1149" t="s">
        <v>13078</v>
      </c>
      <c r="C3993" s="1149" t="s">
        <v>65</v>
      </c>
      <c r="D3993" s="1150" t="s">
        <v>12548</v>
      </c>
      <c r="E3993" s="1164">
        <v>7200</v>
      </c>
      <c r="F3993" s="1151">
        <v>10199380</v>
      </c>
      <c r="G3993" s="759" t="s">
        <v>12892</v>
      </c>
      <c r="H3993" s="1021" t="s">
        <v>4216</v>
      </c>
      <c r="I3993" s="1021" t="s">
        <v>12027</v>
      </c>
      <c r="J3993" s="1150" t="s">
        <v>12548</v>
      </c>
      <c r="K3993" s="1152">
        <v>8</v>
      </c>
      <c r="L3993" s="1151">
        <v>12</v>
      </c>
      <c r="M3993" s="1164">
        <v>86400</v>
      </c>
      <c r="N3993" s="1151">
        <v>9</v>
      </c>
      <c r="O3993" s="1152">
        <v>6</v>
      </c>
      <c r="P3993" s="1180">
        <v>43200</v>
      </c>
    </row>
    <row r="3994" spans="1:16" ht="22.5" x14ac:dyDescent="0.2">
      <c r="A3994" s="1179" t="s">
        <v>4019</v>
      </c>
      <c r="B3994" s="1149" t="s">
        <v>13078</v>
      </c>
      <c r="C3994" s="1149" t="s">
        <v>65</v>
      </c>
      <c r="D3994" s="1150" t="s">
        <v>12893</v>
      </c>
      <c r="E3994" s="1164">
        <v>11000</v>
      </c>
      <c r="F3994" s="1151">
        <v>21532092</v>
      </c>
      <c r="G3994" s="759" t="s">
        <v>12894</v>
      </c>
      <c r="H3994" s="1021" t="s">
        <v>12082</v>
      </c>
      <c r="I3994" s="1021" t="s">
        <v>12027</v>
      </c>
      <c r="J3994" s="1150" t="s">
        <v>12893</v>
      </c>
      <c r="K3994" s="1152">
        <v>10</v>
      </c>
      <c r="L3994" s="1151">
        <v>12</v>
      </c>
      <c r="M3994" s="1164">
        <v>132000</v>
      </c>
      <c r="N3994" s="1151">
        <v>11</v>
      </c>
      <c r="O3994" s="1152">
        <v>6</v>
      </c>
      <c r="P3994" s="1180">
        <v>66000</v>
      </c>
    </row>
    <row r="3995" spans="1:16" ht="22.5" x14ac:dyDescent="0.2">
      <c r="A3995" s="1179" t="s">
        <v>4019</v>
      </c>
      <c r="B3995" s="1149" t="s">
        <v>13078</v>
      </c>
      <c r="C3995" s="1149" t="s">
        <v>65</v>
      </c>
      <c r="D3995" s="1150" t="s">
        <v>12895</v>
      </c>
      <c r="E3995" s="1164">
        <v>9300</v>
      </c>
      <c r="F3995" s="1151">
        <v>41680853</v>
      </c>
      <c r="G3995" s="759" t="s">
        <v>12896</v>
      </c>
      <c r="H3995" s="1021" t="s">
        <v>10274</v>
      </c>
      <c r="I3995" s="1021" t="s">
        <v>12027</v>
      </c>
      <c r="J3995" s="1150" t="s">
        <v>12895</v>
      </c>
      <c r="K3995" s="1152">
        <v>0</v>
      </c>
      <c r="L3995" s="1151">
        <v>0</v>
      </c>
      <c r="M3995" s="1164">
        <v>0</v>
      </c>
      <c r="N3995" s="1151">
        <v>1</v>
      </c>
      <c r="O3995" s="1152">
        <v>6</v>
      </c>
      <c r="P3995" s="1180">
        <v>37200</v>
      </c>
    </row>
    <row r="3996" spans="1:16" ht="22.5" x14ac:dyDescent="0.2">
      <c r="A3996" s="1179" t="s">
        <v>4019</v>
      </c>
      <c r="B3996" s="1149" t="s">
        <v>13078</v>
      </c>
      <c r="C3996" s="1149" t="s">
        <v>65</v>
      </c>
      <c r="D3996" s="1150" t="s">
        <v>12418</v>
      </c>
      <c r="E3996" s="1164">
        <v>9300</v>
      </c>
      <c r="F3996" s="1151">
        <v>7765048</v>
      </c>
      <c r="G3996" s="759" t="s">
        <v>12897</v>
      </c>
      <c r="H3996" s="1021" t="s">
        <v>4207</v>
      </c>
      <c r="I3996" s="1021" t="s">
        <v>12027</v>
      </c>
      <c r="J3996" s="1150" t="s">
        <v>12418</v>
      </c>
      <c r="K3996" s="1152">
        <v>6</v>
      </c>
      <c r="L3996" s="1151">
        <v>12</v>
      </c>
      <c r="M3996" s="1164">
        <v>111600</v>
      </c>
      <c r="N3996" s="1151">
        <v>7</v>
      </c>
      <c r="O3996" s="1152">
        <v>6</v>
      </c>
      <c r="P3996" s="1180">
        <v>55800</v>
      </c>
    </row>
    <row r="3997" spans="1:16" ht="22.5" x14ac:dyDescent="0.2">
      <c r="A3997" s="1179" t="s">
        <v>4019</v>
      </c>
      <c r="B3997" s="1149" t="s">
        <v>13078</v>
      </c>
      <c r="C3997" s="1149" t="s">
        <v>65</v>
      </c>
      <c r="D3997" s="1150" t="s">
        <v>12898</v>
      </c>
      <c r="E3997" s="1164">
        <v>7200</v>
      </c>
      <c r="F3997" s="1151">
        <v>47430299</v>
      </c>
      <c r="G3997" s="759" t="s">
        <v>12899</v>
      </c>
      <c r="H3997" s="1021" t="s">
        <v>12577</v>
      </c>
      <c r="I3997" s="1021" t="s">
        <v>12027</v>
      </c>
      <c r="J3997" s="1150" t="s">
        <v>12898</v>
      </c>
      <c r="K3997" s="1152">
        <v>0</v>
      </c>
      <c r="L3997" s="1151">
        <v>0</v>
      </c>
      <c r="M3997" s="1164">
        <v>0</v>
      </c>
      <c r="N3997" s="1151">
        <v>1</v>
      </c>
      <c r="O3997" s="1152">
        <v>6</v>
      </c>
      <c r="P3997" s="1180">
        <v>11760</v>
      </c>
    </row>
    <row r="3998" spans="1:16" ht="22.5" x14ac:dyDescent="0.2">
      <c r="A3998" s="1179" t="s">
        <v>4019</v>
      </c>
      <c r="B3998" s="1149" t="s">
        <v>13078</v>
      </c>
      <c r="C3998" s="1149" t="s">
        <v>65</v>
      </c>
      <c r="D3998" s="1150" t="s">
        <v>5212</v>
      </c>
      <c r="E3998" s="1164">
        <v>3600</v>
      </c>
      <c r="F3998" s="1151">
        <v>43287520</v>
      </c>
      <c r="G3998" s="759" t="s">
        <v>12900</v>
      </c>
      <c r="H3998" s="1021" t="s">
        <v>10194</v>
      </c>
      <c r="I3998" s="1021" t="s">
        <v>6022</v>
      </c>
      <c r="J3998" s="1150" t="s">
        <v>5212</v>
      </c>
      <c r="K3998" s="1152">
        <v>3</v>
      </c>
      <c r="L3998" s="1151">
        <v>12</v>
      </c>
      <c r="M3998" s="1164">
        <v>29520</v>
      </c>
      <c r="N3998" s="1151">
        <v>0</v>
      </c>
      <c r="O3998" s="1152">
        <v>0</v>
      </c>
      <c r="P3998" s="1180">
        <v>0</v>
      </c>
    </row>
    <row r="3999" spans="1:16" ht="22.5" x14ac:dyDescent="0.2">
      <c r="A3999" s="1179" t="s">
        <v>4019</v>
      </c>
      <c r="B3999" s="1149" t="s">
        <v>13078</v>
      </c>
      <c r="C3999" s="1149" t="s">
        <v>65</v>
      </c>
      <c r="D3999" s="1150" t="s">
        <v>12127</v>
      </c>
      <c r="E3999" s="1164">
        <v>4200</v>
      </c>
      <c r="F3999" s="1151">
        <v>45688047</v>
      </c>
      <c r="G3999" s="759" t="s">
        <v>12901</v>
      </c>
      <c r="H3999" s="1021" t="s">
        <v>10277</v>
      </c>
      <c r="I3999" s="1021" t="s">
        <v>12027</v>
      </c>
      <c r="J3999" s="1150" t="s">
        <v>12127</v>
      </c>
      <c r="K3999" s="1152">
        <v>9</v>
      </c>
      <c r="L3999" s="1151">
        <v>12</v>
      </c>
      <c r="M3999" s="1164">
        <v>50383.96</v>
      </c>
      <c r="N3999" s="1151">
        <v>10</v>
      </c>
      <c r="O3999" s="1152">
        <v>6</v>
      </c>
      <c r="P3999" s="1180">
        <v>25200</v>
      </c>
    </row>
    <row r="4000" spans="1:16" ht="22.5" x14ac:dyDescent="0.2">
      <c r="A4000" s="1179" t="s">
        <v>4019</v>
      </c>
      <c r="B4000" s="1149" t="s">
        <v>13078</v>
      </c>
      <c r="C4000" s="1149" t="s">
        <v>65</v>
      </c>
      <c r="D4000" s="1150" t="s">
        <v>12902</v>
      </c>
      <c r="E4000" s="1164">
        <v>9300</v>
      </c>
      <c r="F4000" s="1151">
        <v>44546613</v>
      </c>
      <c r="G4000" s="759" t="s">
        <v>12903</v>
      </c>
      <c r="H4000" s="1021" t="s">
        <v>4211</v>
      </c>
      <c r="I4000" s="1021" t="s">
        <v>12027</v>
      </c>
      <c r="J4000" s="1150" t="s">
        <v>12902</v>
      </c>
      <c r="K4000" s="1152">
        <v>1</v>
      </c>
      <c r="L4000" s="1151">
        <v>1</v>
      </c>
      <c r="M4000" s="1164">
        <v>2790</v>
      </c>
      <c r="N4000" s="1151">
        <v>1</v>
      </c>
      <c r="O4000" s="1152">
        <v>6</v>
      </c>
      <c r="P4000" s="1180">
        <v>55800</v>
      </c>
    </row>
    <row r="4001" spans="1:16" ht="22.5" x14ac:dyDescent="0.2">
      <c r="A4001" s="1179" t="s">
        <v>4019</v>
      </c>
      <c r="B4001" s="1149" t="s">
        <v>13078</v>
      </c>
      <c r="C4001" s="1149" t="s">
        <v>65</v>
      </c>
      <c r="D4001" s="1150" t="s">
        <v>12904</v>
      </c>
      <c r="E4001" s="1164">
        <v>6000</v>
      </c>
      <c r="F4001" s="1151">
        <v>72796036</v>
      </c>
      <c r="G4001" s="759" t="s">
        <v>12905</v>
      </c>
      <c r="H4001" s="1021" t="s">
        <v>10277</v>
      </c>
      <c r="I4001" s="1021" t="s">
        <v>12027</v>
      </c>
      <c r="J4001" s="1150" t="s">
        <v>12904</v>
      </c>
      <c r="K4001" s="1152">
        <v>1</v>
      </c>
      <c r="L4001" s="1151">
        <v>10</v>
      </c>
      <c r="M4001" s="1164">
        <v>59800</v>
      </c>
      <c r="N4001" s="1151">
        <v>1</v>
      </c>
      <c r="O4001" s="1152">
        <v>6</v>
      </c>
      <c r="P4001" s="1180">
        <v>36000</v>
      </c>
    </row>
    <row r="4002" spans="1:16" ht="22.5" x14ac:dyDescent="0.2">
      <c r="A4002" s="1179" t="s">
        <v>4019</v>
      </c>
      <c r="B4002" s="1149" t="s">
        <v>13078</v>
      </c>
      <c r="C4002" s="1149" t="s">
        <v>65</v>
      </c>
      <c r="D4002" s="1150" t="s">
        <v>12033</v>
      </c>
      <c r="E4002" s="1164">
        <v>11000</v>
      </c>
      <c r="F4002" s="1151">
        <v>10125506</v>
      </c>
      <c r="G4002" s="759" t="s">
        <v>12906</v>
      </c>
      <c r="H4002" s="1021" t="s">
        <v>12030</v>
      </c>
      <c r="I4002" s="1021" t="s">
        <v>12027</v>
      </c>
      <c r="J4002" s="1150" t="s">
        <v>12033</v>
      </c>
      <c r="K4002" s="1152">
        <v>9</v>
      </c>
      <c r="L4002" s="1151">
        <v>12</v>
      </c>
      <c r="M4002" s="1164">
        <v>132000</v>
      </c>
      <c r="N4002" s="1151">
        <v>10</v>
      </c>
      <c r="O4002" s="1152">
        <v>6</v>
      </c>
      <c r="P4002" s="1180">
        <v>66000</v>
      </c>
    </row>
    <row r="4003" spans="1:16" ht="22.5" x14ac:dyDescent="0.2">
      <c r="A4003" s="1179" t="s">
        <v>4019</v>
      </c>
      <c r="B4003" s="1149" t="s">
        <v>13078</v>
      </c>
      <c r="C4003" s="1149" t="s">
        <v>65</v>
      </c>
      <c r="D4003" s="1150" t="s">
        <v>12907</v>
      </c>
      <c r="E4003" s="1164">
        <v>4200</v>
      </c>
      <c r="F4003" s="1151">
        <v>43611260</v>
      </c>
      <c r="G4003" s="759" t="s">
        <v>12908</v>
      </c>
      <c r="H4003" s="1021" t="s">
        <v>4235</v>
      </c>
      <c r="I4003" s="1021" t="s">
        <v>12027</v>
      </c>
      <c r="J4003" s="1150" t="s">
        <v>12907</v>
      </c>
      <c r="K4003" s="1152">
        <v>5</v>
      </c>
      <c r="L4003" s="1151">
        <v>12</v>
      </c>
      <c r="M4003" s="1164">
        <v>50017.14</v>
      </c>
      <c r="N4003" s="1151">
        <v>6</v>
      </c>
      <c r="O4003" s="1152">
        <v>6</v>
      </c>
      <c r="P4003" s="1180">
        <v>25200</v>
      </c>
    </row>
    <row r="4004" spans="1:16" ht="22.5" x14ac:dyDescent="0.2">
      <c r="A4004" s="1179" t="s">
        <v>4019</v>
      </c>
      <c r="B4004" s="1149" t="s">
        <v>13078</v>
      </c>
      <c r="C4004" s="1149" t="s">
        <v>65</v>
      </c>
      <c r="D4004" s="1150" t="s">
        <v>12909</v>
      </c>
      <c r="E4004" s="1164">
        <v>12500</v>
      </c>
      <c r="F4004" s="1151">
        <v>9980553</v>
      </c>
      <c r="G4004" s="759" t="s">
        <v>12910</v>
      </c>
      <c r="H4004" s="1021" t="s">
        <v>12911</v>
      </c>
      <c r="I4004" s="1021" t="s">
        <v>4309</v>
      </c>
      <c r="J4004" s="1150" t="s">
        <v>12909</v>
      </c>
      <c r="K4004" s="1152">
        <v>4</v>
      </c>
      <c r="L4004" s="1151">
        <v>12</v>
      </c>
      <c r="M4004" s="1164">
        <v>150000</v>
      </c>
      <c r="N4004" s="1151">
        <v>5</v>
      </c>
      <c r="O4004" s="1152">
        <v>6</v>
      </c>
      <c r="P4004" s="1180">
        <v>75000</v>
      </c>
    </row>
    <row r="4005" spans="1:16" ht="22.5" x14ac:dyDescent="0.2">
      <c r="A4005" s="1179" t="s">
        <v>4019</v>
      </c>
      <c r="B4005" s="1149" t="s">
        <v>13078</v>
      </c>
      <c r="C4005" s="1149" t="s">
        <v>65</v>
      </c>
      <c r="D4005" s="1150" t="s">
        <v>12912</v>
      </c>
      <c r="E4005" s="1164">
        <v>11000</v>
      </c>
      <c r="F4005" s="1151">
        <v>40003300</v>
      </c>
      <c r="G4005" s="759" t="s">
        <v>12913</v>
      </c>
      <c r="H4005" s="1021" t="s">
        <v>4243</v>
      </c>
      <c r="I4005" s="1021" t="s">
        <v>12027</v>
      </c>
      <c r="J4005" s="1150" t="s">
        <v>12912</v>
      </c>
      <c r="K4005" s="1152">
        <v>1</v>
      </c>
      <c r="L4005" s="1151">
        <v>10</v>
      </c>
      <c r="M4005" s="1164">
        <v>107066.67</v>
      </c>
      <c r="N4005" s="1151">
        <v>1</v>
      </c>
      <c r="O4005" s="1152">
        <v>6</v>
      </c>
      <c r="P4005" s="1180">
        <v>67437.33</v>
      </c>
    </row>
    <row r="4006" spans="1:16" ht="22.5" x14ac:dyDescent="0.2">
      <c r="A4006" s="1179" t="s">
        <v>4019</v>
      </c>
      <c r="B4006" s="1149" t="s">
        <v>13078</v>
      </c>
      <c r="C4006" s="1149" t="s">
        <v>65</v>
      </c>
      <c r="D4006" s="1150" t="s">
        <v>4243</v>
      </c>
      <c r="E4006" s="1164">
        <v>9300</v>
      </c>
      <c r="F4006" s="1151">
        <v>42267404</v>
      </c>
      <c r="G4006" s="759" t="s">
        <v>12914</v>
      </c>
      <c r="H4006" s="1021" t="s">
        <v>4243</v>
      </c>
      <c r="I4006" s="1021" t="s">
        <v>12027</v>
      </c>
      <c r="J4006" s="1150" t="s">
        <v>4243</v>
      </c>
      <c r="K4006" s="1152">
        <v>1</v>
      </c>
      <c r="L4006" s="1151">
        <v>10</v>
      </c>
      <c r="M4006" s="1164">
        <v>90520</v>
      </c>
      <c r="N4006" s="1151">
        <v>1</v>
      </c>
      <c r="O4006" s="1152">
        <v>6</v>
      </c>
      <c r="P4006" s="1180">
        <v>55800</v>
      </c>
    </row>
    <row r="4007" spans="1:16" ht="22.5" x14ac:dyDescent="0.2">
      <c r="A4007" s="1179" t="s">
        <v>4019</v>
      </c>
      <c r="B4007" s="1149" t="s">
        <v>13078</v>
      </c>
      <c r="C4007" s="1149" t="s">
        <v>65</v>
      </c>
      <c r="D4007" s="1150" t="s">
        <v>12915</v>
      </c>
      <c r="E4007" s="1164">
        <v>9300</v>
      </c>
      <c r="F4007" s="1151">
        <v>45155561</v>
      </c>
      <c r="G4007" s="759" t="s">
        <v>12916</v>
      </c>
      <c r="H4007" s="1021" t="s">
        <v>12155</v>
      </c>
      <c r="I4007" s="1021" t="s">
        <v>12027</v>
      </c>
      <c r="J4007" s="1150" t="s">
        <v>12915</v>
      </c>
      <c r="K4007" s="1152">
        <v>1</v>
      </c>
      <c r="L4007" s="1151">
        <v>2</v>
      </c>
      <c r="M4007" s="1164">
        <v>9610</v>
      </c>
      <c r="N4007" s="1151">
        <v>1</v>
      </c>
      <c r="O4007" s="1152">
        <v>6</v>
      </c>
      <c r="P4007" s="1180">
        <v>55800</v>
      </c>
    </row>
    <row r="4008" spans="1:16" ht="22.5" x14ac:dyDescent="0.2">
      <c r="A4008" s="1179" t="s">
        <v>4019</v>
      </c>
      <c r="B4008" s="1149" t="s">
        <v>13078</v>
      </c>
      <c r="C4008" s="1149" t="s">
        <v>65</v>
      </c>
      <c r="D4008" s="1150" t="s">
        <v>12917</v>
      </c>
      <c r="E4008" s="1164">
        <v>6000</v>
      </c>
      <c r="F4008" s="1151">
        <v>40081281</v>
      </c>
      <c r="G4008" s="759" t="s">
        <v>12918</v>
      </c>
      <c r="H4008" s="1021" t="s">
        <v>4267</v>
      </c>
      <c r="I4008" s="1021" t="s">
        <v>4274</v>
      </c>
      <c r="J4008" s="1150" t="s">
        <v>12917</v>
      </c>
      <c r="K4008" s="1152">
        <v>7</v>
      </c>
      <c r="L4008" s="1151">
        <v>12</v>
      </c>
      <c r="M4008" s="1164">
        <v>72000</v>
      </c>
      <c r="N4008" s="1151">
        <v>8</v>
      </c>
      <c r="O4008" s="1152">
        <v>6</v>
      </c>
      <c r="P4008" s="1180">
        <v>36000</v>
      </c>
    </row>
    <row r="4009" spans="1:16" ht="22.5" x14ac:dyDescent="0.2">
      <c r="A4009" s="1179" t="s">
        <v>4019</v>
      </c>
      <c r="B4009" s="1149" t="s">
        <v>13078</v>
      </c>
      <c r="C4009" s="1149" t="s">
        <v>65</v>
      </c>
      <c r="D4009" s="1150" t="s">
        <v>12387</v>
      </c>
      <c r="E4009" s="1164">
        <v>7200</v>
      </c>
      <c r="F4009" s="1151">
        <v>70578031</v>
      </c>
      <c r="G4009" s="759" t="s">
        <v>12919</v>
      </c>
      <c r="H4009" s="1021" t="s">
        <v>4206</v>
      </c>
      <c r="I4009" s="1021" t="s">
        <v>12027</v>
      </c>
      <c r="J4009" s="1150" t="s">
        <v>12387</v>
      </c>
      <c r="K4009" s="1152">
        <v>1</v>
      </c>
      <c r="L4009" s="1151">
        <v>2</v>
      </c>
      <c r="M4009" s="1164">
        <v>9120</v>
      </c>
      <c r="N4009" s="1151">
        <v>1</v>
      </c>
      <c r="O4009" s="1152">
        <v>6</v>
      </c>
      <c r="P4009" s="1180">
        <v>43200</v>
      </c>
    </row>
    <row r="4010" spans="1:16" ht="22.5" x14ac:dyDescent="0.2">
      <c r="A4010" s="1179" t="s">
        <v>4019</v>
      </c>
      <c r="B4010" s="1149" t="s">
        <v>13078</v>
      </c>
      <c r="C4010" s="1149" t="s">
        <v>65</v>
      </c>
      <c r="D4010" s="1150" t="s">
        <v>12920</v>
      </c>
      <c r="E4010" s="1164">
        <v>7200</v>
      </c>
      <c r="F4010" s="1151">
        <v>46611662</v>
      </c>
      <c r="G4010" s="759" t="s">
        <v>12921</v>
      </c>
      <c r="H4010" s="1021" t="s">
        <v>4243</v>
      </c>
      <c r="I4010" s="1021" t="s">
        <v>12027</v>
      </c>
      <c r="J4010" s="1150" t="s">
        <v>12920</v>
      </c>
      <c r="K4010" s="1152">
        <v>2</v>
      </c>
      <c r="L4010" s="1151">
        <v>12</v>
      </c>
      <c r="M4010" s="1164">
        <v>86400</v>
      </c>
      <c r="N4010" s="1151">
        <v>3</v>
      </c>
      <c r="O4010" s="1152">
        <v>6</v>
      </c>
      <c r="P4010" s="1180">
        <v>43200</v>
      </c>
    </row>
    <row r="4011" spans="1:16" ht="22.5" x14ac:dyDescent="0.2">
      <c r="A4011" s="1179" t="s">
        <v>4019</v>
      </c>
      <c r="B4011" s="1149" t="s">
        <v>13078</v>
      </c>
      <c r="C4011" s="1149" t="s">
        <v>65</v>
      </c>
      <c r="D4011" s="1150" t="s">
        <v>12049</v>
      </c>
      <c r="E4011" s="1164">
        <v>6000</v>
      </c>
      <c r="F4011" s="1151">
        <v>46580985</v>
      </c>
      <c r="G4011" s="759" t="s">
        <v>12922</v>
      </c>
      <c r="H4011" s="1021" t="s">
        <v>4243</v>
      </c>
      <c r="I4011" s="1021" t="s">
        <v>4274</v>
      </c>
      <c r="J4011" s="1150" t="s">
        <v>12049</v>
      </c>
      <c r="K4011" s="1152">
        <v>6</v>
      </c>
      <c r="L4011" s="1151">
        <v>12</v>
      </c>
      <c r="M4011" s="1164">
        <v>71992.09</v>
      </c>
      <c r="N4011" s="1151">
        <v>7</v>
      </c>
      <c r="O4011" s="1152">
        <v>6</v>
      </c>
      <c r="P4011" s="1180">
        <v>36000</v>
      </c>
    </row>
    <row r="4012" spans="1:16" ht="22.5" x14ac:dyDescent="0.2">
      <c r="A4012" s="1179" t="s">
        <v>4019</v>
      </c>
      <c r="B4012" s="1149" t="s">
        <v>13078</v>
      </c>
      <c r="C4012" s="1149" t="s">
        <v>65</v>
      </c>
      <c r="D4012" s="1150" t="s">
        <v>12923</v>
      </c>
      <c r="E4012" s="1164">
        <v>4200</v>
      </c>
      <c r="F4012" s="1151">
        <v>72728393</v>
      </c>
      <c r="G4012" s="759" t="s">
        <v>12924</v>
      </c>
      <c r="H4012" s="1021" t="s">
        <v>4235</v>
      </c>
      <c r="I4012" s="1021" t="s">
        <v>12027</v>
      </c>
      <c r="J4012" s="1150" t="s">
        <v>12923</v>
      </c>
      <c r="K4012" s="1152">
        <v>2</v>
      </c>
      <c r="L4012" s="1151">
        <v>12</v>
      </c>
      <c r="M4012" s="1164">
        <v>50618.21</v>
      </c>
      <c r="N4012" s="1151">
        <v>3</v>
      </c>
      <c r="O4012" s="1152">
        <v>6</v>
      </c>
      <c r="P4012" s="1180">
        <v>25200</v>
      </c>
    </row>
    <row r="4013" spans="1:16" ht="22.5" x14ac:dyDescent="0.2">
      <c r="A4013" s="1179" t="s">
        <v>4019</v>
      </c>
      <c r="B4013" s="1149" t="s">
        <v>13078</v>
      </c>
      <c r="C4013" s="1149" t="s">
        <v>65</v>
      </c>
      <c r="D4013" s="1150" t="s">
        <v>12072</v>
      </c>
      <c r="E4013" s="1164">
        <v>6000</v>
      </c>
      <c r="F4013" s="1151">
        <v>41406583</v>
      </c>
      <c r="G4013" s="759" t="s">
        <v>12925</v>
      </c>
      <c r="H4013" s="1021" t="s">
        <v>12082</v>
      </c>
      <c r="I4013" s="1021" t="s">
        <v>12027</v>
      </c>
      <c r="J4013" s="1150" t="s">
        <v>12072</v>
      </c>
      <c r="K4013" s="1152">
        <v>2</v>
      </c>
      <c r="L4013" s="1151">
        <v>12</v>
      </c>
      <c r="M4013" s="1164">
        <v>72000</v>
      </c>
      <c r="N4013" s="1151">
        <v>0</v>
      </c>
      <c r="O4013" s="1152">
        <v>0</v>
      </c>
      <c r="P4013" s="1180">
        <v>0</v>
      </c>
    </row>
    <row r="4014" spans="1:16" ht="22.5" x14ac:dyDescent="0.2">
      <c r="A4014" s="1179" t="s">
        <v>4019</v>
      </c>
      <c r="B4014" s="1149" t="s">
        <v>13078</v>
      </c>
      <c r="C4014" s="1149" t="s">
        <v>65</v>
      </c>
      <c r="D4014" s="1150" t="s">
        <v>12926</v>
      </c>
      <c r="E4014" s="1164">
        <v>11000</v>
      </c>
      <c r="F4014" s="1151">
        <v>10396088</v>
      </c>
      <c r="G4014" s="759" t="s">
        <v>12927</v>
      </c>
      <c r="H4014" s="1021" t="s">
        <v>12836</v>
      </c>
      <c r="I4014" s="1021" t="s">
        <v>12027</v>
      </c>
      <c r="J4014" s="1150" t="s">
        <v>12926</v>
      </c>
      <c r="K4014" s="1152">
        <v>7</v>
      </c>
      <c r="L4014" s="1151">
        <v>12</v>
      </c>
      <c r="M4014" s="1164">
        <v>131943.47</v>
      </c>
      <c r="N4014" s="1151">
        <v>8</v>
      </c>
      <c r="O4014" s="1152">
        <v>6</v>
      </c>
      <c r="P4014" s="1180">
        <v>66000</v>
      </c>
    </row>
    <row r="4015" spans="1:16" ht="22.5" x14ac:dyDescent="0.2">
      <c r="A4015" s="1179" t="s">
        <v>4019</v>
      </c>
      <c r="B4015" s="1149" t="s">
        <v>13078</v>
      </c>
      <c r="C4015" s="1149" t="s">
        <v>65</v>
      </c>
      <c r="D4015" s="1150" t="s">
        <v>12052</v>
      </c>
      <c r="E4015" s="1164">
        <v>4200</v>
      </c>
      <c r="F4015" s="1151">
        <v>70612966</v>
      </c>
      <c r="G4015" s="759" t="s">
        <v>12928</v>
      </c>
      <c r="H4015" s="1021" t="s">
        <v>12929</v>
      </c>
      <c r="I4015" s="1021" t="s">
        <v>12027</v>
      </c>
      <c r="J4015" s="1150" t="s">
        <v>12052</v>
      </c>
      <c r="K4015" s="1152">
        <v>1</v>
      </c>
      <c r="L4015" s="1151">
        <v>2</v>
      </c>
      <c r="M4015" s="1164">
        <v>4340</v>
      </c>
      <c r="N4015" s="1151">
        <v>2</v>
      </c>
      <c r="O4015" s="1152">
        <v>6</v>
      </c>
      <c r="P4015" s="1180">
        <v>25200</v>
      </c>
    </row>
    <row r="4016" spans="1:16" ht="22.5" x14ac:dyDescent="0.2">
      <c r="A4016" s="1179" t="s">
        <v>4019</v>
      </c>
      <c r="B4016" s="1149" t="s">
        <v>13078</v>
      </c>
      <c r="C4016" s="1149" t="s">
        <v>65</v>
      </c>
      <c r="D4016" s="1150" t="s">
        <v>12131</v>
      </c>
      <c r="E4016" s="1164">
        <v>11000</v>
      </c>
      <c r="F4016" s="1151">
        <v>8759943</v>
      </c>
      <c r="G4016" s="759" t="s">
        <v>12930</v>
      </c>
      <c r="H4016" s="1021" t="s">
        <v>4350</v>
      </c>
      <c r="I4016" s="1021" t="s">
        <v>12027</v>
      </c>
      <c r="J4016" s="1150" t="s">
        <v>12131</v>
      </c>
      <c r="K4016" s="1152">
        <v>10</v>
      </c>
      <c r="L4016" s="1151">
        <v>12</v>
      </c>
      <c r="M4016" s="1164">
        <v>132000</v>
      </c>
      <c r="N4016" s="1151">
        <v>11</v>
      </c>
      <c r="O4016" s="1152">
        <v>6</v>
      </c>
      <c r="P4016" s="1180">
        <v>66000</v>
      </c>
    </row>
    <row r="4017" spans="1:16" ht="22.5" x14ac:dyDescent="0.2">
      <c r="A4017" s="1179" t="s">
        <v>4019</v>
      </c>
      <c r="B4017" s="1149" t="s">
        <v>13078</v>
      </c>
      <c r="C4017" s="1149" t="s">
        <v>65</v>
      </c>
      <c r="D4017" s="1150" t="s">
        <v>12115</v>
      </c>
      <c r="E4017" s="1164">
        <v>11000</v>
      </c>
      <c r="F4017" s="1151">
        <v>21555003</v>
      </c>
      <c r="G4017" s="759" t="s">
        <v>12931</v>
      </c>
      <c r="H4017" s="1021" t="s">
        <v>12932</v>
      </c>
      <c r="I4017" s="1021" t="s">
        <v>12027</v>
      </c>
      <c r="J4017" s="1150" t="s">
        <v>12115</v>
      </c>
      <c r="K4017" s="1152">
        <v>4</v>
      </c>
      <c r="L4017" s="1151">
        <v>12</v>
      </c>
      <c r="M4017" s="1164">
        <v>132000</v>
      </c>
      <c r="N4017" s="1151">
        <v>5</v>
      </c>
      <c r="O4017" s="1152">
        <v>6</v>
      </c>
      <c r="P4017" s="1180">
        <v>66000</v>
      </c>
    </row>
    <row r="4018" spans="1:16" ht="22.5" x14ac:dyDescent="0.2">
      <c r="A4018" s="1179" t="s">
        <v>4019</v>
      </c>
      <c r="B4018" s="1149" t="s">
        <v>13078</v>
      </c>
      <c r="C4018" s="1149" t="s">
        <v>65</v>
      </c>
      <c r="D4018" s="1150" t="s">
        <v>12933</v>
      </c>
      <c r="E4018" s="1164">
        <v>6000</v>
      </c>
      <c r="F4018" s="1151">
        <v>41071591</v>
      </c>
      <c r="G4018" s="759" t="s">
        <v>12934</v>
      </c>
      <c r="H4018" s="1021" t="s">
        <v>4235</v>
      </c>
      <c r="I4018" s="1021" t="s">
        <v>12027</v>
      </c>
      <c r="J4018" s="1150" t="s">
        <v>12933</v>
      </c>
      <c r="K4018" s="1152">
        <v>5</v>
      </c>
      <c r="L4018" s="1151">
        <v>12</v>
      </c>
      <c r="M4018" s="1164">
        <v>72000</v>
      </c>
      <c r="N4018" s="1151">
        <v>6</v>
      </c>
      <c r="O4018" s="1152">
        <v>6</v>
      </c>
      <c r="P4018" s="1180">
        <v>36000</v>
      </c>
    </row>
    <row r="4019" spans="1:16" ht="22.5" x14ac:dyDescent="0.2">
      <c r="A4019" s="1179" t="s">
        <v>4019</v>
      </c>
      <c r="B4019" s="1149" t="s">
        <v>13078</v>
      </c>
      <c r="C4019" s="1149" t="s">
        <v>65</v>
      </c>
      <c r="D4019" s="1150" t="s">
        <v>12935</v>
      </c>
      <c r="E4019" s="1164">
        <v>6000</v>
      </c>
      <c r="F4019" s="1151">
        <v>10559331</v>
      </c>
      <c r="G4019" s="759" t="s">
        <v>12936</v>
      </c>
      <c r="H4019" s="1021" t="s">
        <v>4337</v>
      </c>
      <c r="I4019" s="1021" t="s">
        <v>12027</v>
      </c>
      <c r="J4019" s="1150" t="s">
        <v>12935</v>
      </c>
      <c r="K4019" s="1152">
        <v>2</v>
      </c>
      <c r="L4019" s="1151">
        <v>10</v>
      </c>
      <c r="M4019" s="1164">
        <v>59800</v>
      </c>
      <c r="N4019" s="1151">
        <v>3</v>
      </c>
      <c r="O4019" s="1152">
        <v>6</v>
      </c>
      <c r="P4019" s="1180">
        <v>36080</v>
      </c>
    </row>
    <row r="4020" spans="1:16" ht="22.5" x14ac:dyDescent="0.2">
      <c r="A4020" s="1179" t="s">
        <v>4019</v>
      </c>
      <c r="B4020" s="1149" t="s">
        <v>13078</v>
      </c>
      <c r="C4020" s="1149" t="s">
        <v>65</v>
      </c>
      <c r="D4020" s="1150" t="s">
        <v>12937</v>
      </c>
      <c r="E4020" s="1164">
        <v>9300</v>
      </c>
      <c r="F4020" s="1151">
        <v>44741887</v>
      </c>
      <c r="G4020" s="759" t="s">
        <v>12938</v>
      </c>
      <c r="H4020" s="1021" t="s">
        <v>8772</v>
      </c>
      <c r="I4020" s="1021" t="s">
        <v>12027</v>
      </c>
      <c r="J4020" s="1150" t="s">
        <v>12937</v>
      </c>
      <c r="K4020" s="1152">
        <v>6</v>
      </c>
      <c r="L4020" s="1151">
        <v>12</v>
      </c>
      <c r="M4020" s="1164">
        <v>111456.62</v>
      </c>
      <c r="N4020" s="1151">
        <v>7</v>
      </c>
      <c r="O4020" s="1152">
        <v>6</v>
      </c>
      <c r="P4020" s="1180">
        <v>55800</v>
      </c>
    </row>
    <row r="4021" spans="1:16" ht="22.5" x14ac:dyDescent="0.2">
      <c r="A4021" s="1179" t="s">
        <v>4019</v>
      </c>
      <c r="B4021" s="1149" t="s">
        <v>13078</v>
      </c>
      <c r="C4021" s="1149" t="s">
        <v>65</v>
      </c>
      <c r="D4021" s="1150" t="s">
        <v>12939</v>
      </c>
      <c r="E4021" s="1164">
        <v>4200</v>
      </c>
      <c r="F4021" s="1151">
        <v>77667049</v>
      </c>
      <c r="G4021" s="759" t="s">
        <v>12940</v>
      </c>
      <c r="H4021" s="1021" t="s">
        <v>12280</v>
      </c>
      <c r="I4021" s="1021" t="s">
        <v>12027</v>
      </c>
      <c r="J4021" s="1150" t="s">
        <v>12939</v>
      </c>
      <c r="K4021" s="1152">
        <v>3</v>
      </c>
      <c r="L4021" s="1151">
        <v>12</v>
      </c>
      <c r="M4021" s="1164">
        <v>50733.09</v>
      </c>
      <c r="N4021" s="1151">
        <v>4</v>
      </c>
      <c r="O4021" s="1152">
        <v>6</v>
      </c>
      <c r="P4021" s="1180">
        <v>25200</v>
      </c>
    </row>
    <row r="4022" spans="1:16" ht="22.5" x14ac:dyDescent="0.2">
      <c r="A4022" s="1179" t="s">
        <v>4019</v>
      </c>
      <c r="B4022" s="1149" t="s">
        <v>13078</v>
      </c>
      <c r="C4022" s="1149" t="s">
        <v>65</v>
      </c>
      <c r="D4022" s="1150" t="s">
        <v>5212</v>
      </c>
      <c r="E4022" s="1164">
        <v>3600</v>
      </c>
      <c r="F4022" s="1151">
        <v>44133910</v>
      </c>
      <c r="G4022" s="759" t="s">
        <v>12941</v>
      </c>
      <c r="H4022" s="1021" t="s">
        <v>6023</v>
      </c>
      <c r="I4022" s="1021" t="s">
        <v>12185</v>
      </c>
      <c r="J4022" s="1150" t="s">
        <v>5212</v>
      </c>
      <c r="K4022" s="1152">
        <v>3</v>
      </c>
      <c r="L4022" s="1151">
        <v>12</v>
      </c>
      <c r="M4022" s="1164">
        <v>43200</v>
      </c>
      <c r="N4022" s="1151">
        <v>4</v>
      </c>
      <c r="O4022" s="1152">
        <v>6</v>
      </c>
      <c r="P4022" s="1180">
        <v>21600</v>
      </c>
    </row>
    <row r="4023" spans="1:16" ht="22.5" x14ac:dyDescent="0.2">
      <c r="A4023" s="1179" t="s">
        <v>4019</v>
      </c>
      <c r="B4023" s="1149" t="s">
        <v>13078</v>
      </c>
      <c r="C4023" s="1149" t="s">
        <v>65</v>
      </c>
      <c r="D4023" s="1150" t="s">
        <v>7664</v>
      </c>
      <c r="E4023" s="1164">
        <v>4200</v>
      </c>
      <c r="F4023" s="1151">
        <v>47638292</v>
      </c>
      <c r="G4023" s="759" t="s">
        <v>12942</v>
      </c>
      <c r="H4023" s="1021" t="s">
        <v>10274</v>
      </c>
      <c r="I4023" s="1021" t="s">
        <v>12027</v>
      </c>
      <c r="J4023" s="1150" t="s">
        <v>7664</v>
      </c>
      <c r="K4023" s="1152">
        <v>1</v>
      </c>
      <c r="L4023" s="1151">
        <v>12</v>
      </c>
      <c r="M4023" s="1164">
        <v>50480.05</v>
      </c>
      <c r="N4023" s="1151">
        <v>2</v>
      </c>
      <c r="O4023" s="1152">
        <v>6</v>
      </c>
      <c r="P4023" s="1180">
        <v>25200</v>
      </c>
    </row>
    <row r="4024" spans="1:16" ht="22.5" x14ac:dyDescent="0.2">
      <c r="A4024" s="1179" t="s">
        <v>4019</v>
      </c>
      <c r="B4024" s="1149" t="s">
        <v>13078</v>
      </c>
      <c r="C4024" s="1149" t="s">
        <v>65</v>
      </c>
      <c r="D4024" s="1150" t="s">
        <v>12127</v>
      </c>
      <c r="E4024" s="1164">
        <v>4200</v>
      </c>
      <c r="F4024" s="1151">
        <v>42760175</v>
      </c>
      <c r="G4024" s="759" t="s">
        <v>12943</v>
      </c>
      <c r="H4024" s="1021" t="s">
        <v>10277</v>
      </c>
      <c r="I4024" s="1021" t="s">
        <v>12027</v>
      </c>
      <c r="J4024" s="1150" t="s">
        <v>12127</v>
      </c>
      <c r="K4024" s="1152">
        <v>5</v>
      </c>
      <c r="L4024" s="1151">
        <v>12</v>
      </c>
      <c r="M4024" s="1164">
        <v>50390.080000000002</v>
      </c>
      <c r="N4024" s="1151">
        <v>6</v>
      </c>
      <c r="O4024" s="1152">
        <v>6</v>
      </c>
      <c r="P4024" s="1180">
        <v>25200</v>
      </c>
    </row>
    <row r="4025" spans="1:16" ht="22.5" x14ac:dyDescent="0.2">
      <c r="A4025" s="1179" t="s">
        <v>4019</v>
      </c>
      <c r="B4025" s="1149" t="s">
        <v>13078</v>
      </c>
      <c r="C4025" s="1149" t="s">
        <v>65</v>
      </c>
      <c r="D4025" s="1150" t="s">
        <v>12757</v>
      </c>
      <c r="E4025" s="1164">
        <v>7200</v>
      </c>
      <c r="F4025" s="1151">
        <v>72608580</v>
      </c>
      <c r="G4025" s="759" t="s">
        <v>12944</v>
      </c>
      <c r="H4025" s="1021" t="s">
        <v>12577</v>
      </c>
      <c r="I4025" s="1021" t="s">
        <v>12027</v>
      </c>
      <c r="J4025" s="1150" t="s">
        <v>12757</v>
      </c>
      <c r="K4025" s="1152">
        <v>1</v>
      </c>
      <c r="L4025" s="1151">
        <v>2</v>
      </c>
      <c r="M4025" s="1164">
        <v>9120</v>
      </c>
      <c r="N4025" s="1151">
        <v>1</v>
      </c>
      <c r="O4025" s="1152">
        <v>6</v>
      </c>
      <c r="P4025" s="1180">
        <v>43200</v>
      </c>
    </row>
    <row r="4026" spans="1:16" ht="22.5" x14ac:dyDescent="0.2">
      <c r="A4026" s="1179" t="s">
        <v>4019</v>
      </c>
      <c r="B4026" s="1149" t="s">
        <v>13078</v>
      </c>
      <c r="C4026" s="1149" t="s">
        <v>65</v>
      </c>
      <c r="D4026" s="1150" t="s">
        <v>12062</v>
      </c>
      <c r="E4026" s="1164">
        <v>11000</v>
      </c>
      <c r="F4026" s="1151">
        <v>41242550</v>
      </c>
      <c r="G4026" s="759" t="s">
        <v>12945</v>
      </c>
      <c r="H4026" s="1021" t="s">
        <v>7840</v>
      </c>
      <c r="I4026" s="1021" t="s">
        <v>4274</v>
      </c>
      <c r="J4026" s="1150" t="s">
        <v>12062</v>
      </c>
      <c r="K4026" s="1152">
        <v>1</v>
      </c>
      <c r="L4026" s="1151">
        <v>1</v>
      </c>
      <c r="M4026" s="1164">
        <v>6233.33</v>
      </c>
      <c r="N4026" s="1151">
        <v>2</v>
      </c>
      <c r="O4026" s="1152">
        <v>6</v>
      </c>
      <c r="P4026" s="1180">
        <v>66000</v>
      </c>
    </row>
    <row r="4027" spans="1:16" ht="22.5" x14ac:dyDescent="0.2">
      <c r="A4027" s="1179" t="s">
        <v>4019</v>
      </c>
      <c r="B4027" s="1149" t="s">
        <v>13078</v>
      </c>
      <c r="C4027" s="1149" t="s">
        <v>65</v>
      </c>
      <c r="D4027" s="1150" t="s">
        <v>12840</v>
      </c>
      <c r="E4027" s="1164">
        <v>9300</v>
      </c>
      <c r="F4027" s="1151">
        <v>40297265</v>
      </c>
      <c r="G4027" s="759" t="s">
        <v>12946</v>
      </c>
      <c r="H4027" s="1021" t="s">
        <v>4243</v>
      </c>
      <c r="I4027" s="1021" t="s">
        <v>12027</v>
      </c>
      <c r="J4027" s="1150" t="s">
        <v>12840</v>
      </c>
      <c r="K4027" s="1152">
        <v>6</v>
      </c>
      <c r="L4027" s="1151">
        <v>12</v>
      </c>
      <c r="M4027" s="1164">
        <v>111571.58</v>
      </c>
      <c r="N4027" s="1151">
        <v>7</v>
      </c>
      <c r="O4027" s="1152">
        <v>6</v>
      </c>
      <c r="P4027" s="1180">
        <v>55800</v>
      </c>
    </row>
    <row r="4028" spans="1:16" ht="22.5" x14ac:dyDescent="0.2">
      <c r="A4028" s="1179" t="s">
        <v>4019</v>
      </c>
      <c r="B4028" s="1149" t="s">
        <v>13078</v>
      </c>
      <c r="C4028" s="1149" t="s">
        <v>65</v>
      </c>
      <c r="D4028" s="1150" t="s">
        <v>12033</v>
      </c>
      <c r="E4028" s="1164">
        <v>11000</v>
      </c>
      <c r="F4028" s="1151">
        <v>41693648</v>
      </c>
      <c r="G4028" s="759" t="s">
        <v>12947</v>
      </c>
      <c r="H4028" s="1021" t="s">
        <v>12030</v>
      </c>
      <c r="I4028" s="1021" t="s">
        <v>12027</v>
      </c>
      <c r="J4028" s="1150" t="s">
        <v>12033</v>
      </c>
      <c r="K4028" s="1152">
        <v>6</v>
      </c>
      <c r="L4028" s="1151">
        <v>12</v>
      </c>
      <c r="M4028" s="1164">
        <v>132000</v>
      </c>
      <c r="N4028" s="1151">
        <v>7</v>
      </c>
      <c r="O4028" s="1152">
        <v>6</v>
      </c>
      <c r="P4028" s="1180">
        <v>66000</v>
      </c>
    </row>
    <row r="4029" spans="1:16" ht="22.5" x14ac:dyDescent="0.2">
      <c r="A4029" s="1179" t="s">
        <v>4019</v>
      </c>
      <c r="B4029" s="1149" t="s">
        <v>13078</v>
      </c>
      <c r="C4029" s="1149" t="s">
        <v>65</v>
      </c>
      <c r="D4029" s="1150" t="s">
        <v>12948</v>
      </c>
      <c r="E4029" s="1164">
        <v>14000</v>
      </c>
      <c r="F4029" s="1151">
        <v>9949820</v>
      </c>
      <c r="G4029" s="759" t="s">
        <v>12949</v>
      </c>
      <c r="H4029" s="1021" t="s">
        <v>10277</v>
      </c>
      <c r="I4029" s="1021" t="s">
        <v>12027</v>
      </c>
      <c r="J4029" s="1150" t="s">
        <v>12948</v>
      </c>
      <c r="K4029" s="1152">
        <v>4</v>
      </c>
      <c r="L4029" s="1151">
        <v>12</v>
      </c>
      <c r="M4029" s="1164">
        <v>168416.67</v>
      </c>
      <c r="N4029" s="1151">
        <v>5</v>
      </c>
      <c r="O4029" s="1152">
        <v>6</v>
      </c>
      <c r="P4029" s="1180">
        <v>84000</v>
      </c>
    </row>
    <row r="4030" spans="1:16" ht="22.5" x14ac:dyDescent="0.2">
      <c r="A4030" s="1179" t="s">
        <v>4019</v>
      </c>
      <c r="B4030" s="1149" t="s">
        <v>13078</v>
      </c>
      <c r="C4030" s="1149" t="s">
        <v>65</v>
      </c>
      <c r="D4030" s="1150" t="s">
        <v>12377</v>
      </c>
      <c r="E4030" s="1164">
        <v>2800</v>
      </c>
      <c r="F4030" s="1151">
        <v>46990554</v>
      </c>
      <c r="G4030" s="759" t="s">
        <v>12950</v>
      </c>
      <c r="H4030" s="1021" t="s">
        <v>10277</v>
      </c>
      <c r="I4030" s="1021" t="s">
        <v>12027</v>
      </c>
      <c r="J4030" s="1150" t="s">
        <v>12377</v>
      </c>
      <c r="K4030" s="1152">
        <v>1</v>
      </c>
      <c r="L4030" s="1151">
        <v>12</v>
      </c>
      <c r="M4030" s="1164">
        <v>33598.839999999997</v>
      </c>
      <c r="N4030" s="1151">
        <v>2</v>
      </c>
      <c r="O4030" s="1152">
        <v>6</v>
      </c>
      <c r="P4030" s="1180">
        <v>16800</v>
      </c>
    </row>
    <row r="4031" spans="1:16" ht="22.5" x14ac:dyDescent="0.2">
      <c r="A4031" s="1179" t="s">
        <v>4019</v>
      </c>
      <c r="B4031" s="1149" t="s">
        <v>13078</v>
      </c>
      <c r="C4031" s="1149" t="s">
        <v>65</v>
      </c>
      <c r="D4031" s="1150" t="s">
        <v>12951</v>
      </c>
      <c r="E4031" s="1164">
        <v>7200</v>
      </c>
      <c r="F4031" s="1151">
        <v>42363060</v>
      </c>
      <c r="G4031" s="759" t="s">
        <v>12952</v>
      </c>
      <c r="H4031" s="1021" t="s">
        <v>4243</v>
      </c>
      <c r="I4031" s="1021" t="s">
        <v>4274</v>
      </c>
      <c r="J4031" s="1150" t="s">
        <v>12951</v>
      </c>
      <c r="K4031" s="1152">
        <v>4</v>
      </c>
      <c r="L4031" s="1151">
        <v>1</v>
      </c>
      <c r="M4031" s="1164">
        <v>7191.5</v>
      </c>
      <c r="N4031" s="1151">
        <v>0</v>
      </c>
      <c r="O4031" s="1152">
        <v>0</v>
      </c>
      <c r="P4031" s="1180">
        <v>0</v>
      </c>
    </row>
    <row r="4032" spans="1:16" ht="22.5" x14ac:dyDescent="0.2">
      <c r="A4032" s="1179" t="s">
        <v>4019</v>
      </c>
      <c r="B4032" s="1149" t="s">
        <v>13078</v>
      </c>
      <c r="C4032" s="1149" t="s">
        <v>65</v>
      </c>
      <c r="D4032" s="1150" t="s">
        <v>12669</v>
      </c>
      <c r="E4032" s="1164">
        <v>9300</v>
      </c>
      <c r="F4032" s="1151">
        <v>41329599</v>
      </c>
      <c r="G4032" s="759" t="s">
        <v>12953</v>
      </c>
      <c r="H4032" s="1021" t="s">
        <v>4235</v>
      </c>
      <c r="I4032" s="1021" t="s">
        <v>4274</v>
      </c>
      <c r="J4032" s="1150" t="s">
        <v>12669</v>
      </c>
      <c r="K4032" s="1152">
        <v>6</v>
      </c>
      <c r="L4032" s="1151">
        <v>12</v>
      </c>
      <c r="M4032" s="1164">
        <v>111135</v>
      </c>
      <c r="N4032" s="1151">
        <v>7</v>
      </c>
      <c r="O4032" s="1152">
        <v>6</v>
      </c>
      <c r="P4032" s="1180">
        <v>55800</v>
      </c>
    </row>
    <row r="4033" spans="1:16" ht="22.5" x14ac:dyDescent="0.2">
      <c r="A4033" s="1179" t="s">
        <v>4019</v>
      </c>
      <c r="B4033" s="1149" t="s">
        <v>13078</v>
      </c>
      <c r="C4033" s="1149" t="s">
        <v>65</v>
      </c>
      <c r="D4033" s="1150" t="s">
        <v>12043</v>
      </c>
      <c r="E4033" s="1164">
        <v>2800</v>
      </c>
      <c r="F4033" s="1151">
        <v>6086754</v>
      </c>
      <c r="G4033" s="759" t="s">
        <v>12954</v>
      </c>
      <c r="H4033" s="1021" t="s">
        <v>12042</v>
      </c>
      <c r="I4033" s="1021" t="s">
        <v>12042</v>
      </c>
      <c r="J4033" s="1150" t="s">
        <v>12043</v>
      </c>
      <c r="K4033" s="1152">
        <v>10</v>
      </c>
      <c r="L4033" s="1151">
        <v>12</v>
      </c>
      <c r="M4033" s="1164">
        <v>33600</v>
      </c>
      <c r="N4033" s="1151">
        <v>11</v>
      </c>
      <c r="O4033" s="1152">
        <v>6</v>
      </c>
      <c r="P4033" s="1180">
        <v>16800</v>
      </c>
    </row>
    <row r="4034" spans="1:16" ht="22.5" x14ac:dyDescent="0.2">
      <c r="A4034" s="1179" t="s">
        <v>4019</v>
      </c>
      <c r="B4034" s="1149" t="s">
        <v>13078</v>
      </c>
      <c r="C4034" s="1149" t="s">
        <v>65</v>
      </c>
      <c r="D4034" s="1150" t="s">
        <v>12131</v>
      </c>
      <c r="E4034" s="1164">
        <v>11000</v>
      </c>
      <c r="F4034" s="1151">
        <v>6280528</v>
      </c>
      <c r="G4034" s="759" t="s">
        <v>12955</v>
      </c>
      <c r="H4034" s="1021" t="s">
        <v>12795</v>
      </c>
      <c r="I4034" s="1021" t="s">
        <v>12027</v>
      </c>
      <c r="J4034" s="1150" t="s">
        <v>12131</v>
      </c>
      <c r="K4034" s="1152">
        <v>5</v>
      </c>
      <c r="L4034" s="1151">
        <v>12</v>
      </c>
      <c r="M4034" s="1164">
        <v>132000</v>
      </c>
      <c r="N4034" s="1151">
        <v>6</v>
      </c>
      <c r="O4034" s="1152">
        <v>6</v>
      </c>
      <c r="P4034" s="1180">
        <v>66000</v>
      </c>
    </row>
    <row r="4035" spans="1:16" ht="22.5" x14ac:dyDescent="0.2">
      <c r="A4035" s="1179" t="s">
        <v>4019</v>
      </c>
      <c r="B4035" s="1149" t="s">
        <v>13078</v>
      </c>
      <c r="C4035" s="1149" t="s">
        <v>65</v>
      </c>
      <c r="D4035" s="1150" t="s">
        <v>4333</v>
      </c>
      <c r="E4035" s="1164">
        <v>9300</v>
      </c>
      <c r="F4035" s="1151">
        <v>45213259</v>
      </c>
      <c r="G4035" s="759" t="s">
        <v>12956</v>
      </c>
      <c r="H4035" s="1021" t="s">
        <v>4243</v>
      </c>
      <c r="I4035" s="1021" t="s">
        <v>12027</v>
      </c>
      <c r="J4035" s="1150" t="s">
        <v>4333</v>
      </c>
      <c r="K4035" s="1152">
        <v>5</v>
      </c>
      <c r="L4035" s="1151">
        <v>12</v>
      </c>
      <c r="M4035" s="1164">
        <v>111600</v>
      </c>
      <c r="N4035" s="1151">
        <v>6</v>
      </c>
      <c r="O4035" s="1152">
        <v>6</v>
      </c>
      <c r="P4035" s="1180">
        <v>55800</v>
      </c>
    </row>
    <row r="4036" spans="1:16" ht="22.5" x14ac:dyDescent="0.2">
      <c r="A4036" s="1179" t="s">
        <v>4019</v>
      </c>
      <c r="B4036" s="1149" t="s">
        <v>13078</v>
      </c>
      <c r="C4036" s="1149" t="s">
        <v>65</v>
      </c>
      <c r="D4036" s="1150" t="s">
        <v>12043</v>
      </c>
      <c r="E4036" s="1164">
        <v>2800</v>
      </c>
      <c r="F4036" s="1151">
        <v>40225638</v>
      </c>
      <c r="G4036" s="759" t="s">
        <v>12957</v>
      </c>
      <c r="H4036" s="1021" t="s">
        <v>12042</v>
      </c>
      <c r="I4036" s="1021" t="s">
        <v>12042</v>
      </c>
      <c r="J4036" s="1150" t="s">
        <v>12043</v>
      </c>
      <c r="K4036" s="1152">
        <v>10</v>
      </c>
      <c r="L4036" s="1151">
        <v>12</v>
      </c>
      <c r="M4036" s="1164">
        <v>33590.67</v>
      </c>
      <c r="N4036" s="1151">
        <v>11</v>
      </c>
      <c r="O4036" s="1152">
        <v>6</v>
      </c>
      <c r="P4036" s="1180">
        <v>16800</v>
      </c>
    </row>
    <row r="4037" spans="1:16" ht="22.5" x14ac:dyDescent="0.2">
      <c r="A4037" s="1179" t="s">
        <v>4019</v>
      </c>
      <c r="B4037" s="1149" t="s">
        <v>13078</v>
      </c>
      <c r="C4037" s="1149" t="s">
        <v>65</v>
      </c>
      <c r="D4037" s="1150" t="s">
        <v>12895</v>
      </c>
      <c r="E4037" s="1164">
        <v>9300</v>
      </c>
      <c r="F4037" s="1151">
        <v>43242702</v>
      </c>
      <c r="G4037" s="759" t="s">
        <v>12958</v>
      </c>
      <c r="H4037" s="1021" t="s">
        <v>10274</v>
      </c>
      <c r="I4037" s="1021" t="s">
        <v>12027</v>
      </c>
      <c r="J4037" s="1150" t="s">
        <v>12895</v>
      </c>
      <c r="K4037" s="1152">
        <v>1</v>
      </c>
      <c r="L4037" s="1151">
        <v>2</v>
      </c>
      <c r="M4037" s="1164">
        <v>11780</v>
      </c>
      <c r="N4037" s="1151">
        <v>1</v>
      </c>
      <c r="O4037" s="1152">
        <v>6</v>
      </c>
      <c r="P4037" s="1180">
        <v>55800</v>
      </c>
    </row>
    <row r="4038" spans="1:16" ht="22.5" x14ac:dyDescent="0.2">
      <c r="A4038" s="1179" t="s">
        <v>4019</v>
      </c>
      <c r="B4038" s="1149" t="s">
        <v>13078</v>
      </c>
      <c r="C4038" s="1149" t="s">
        <v>65</v>
      </c>
      <c r="D4038" s="1150" t="s">
        <v>12959</v>
      </c>
      <c r="E4038" s="1164">
        <v>6000</v>
      </c>
      <c r="F4038" s="1151">
        <v>42883311</v>
      </c>
      <c r="G4038" s="759" t="s">
        <v>12960</v>
      </c>
      <c r="H4038" s="1021" t="s">
        <v>4653</v>
      </c>
      <c r="I4038" s="1021" t="s">
        <v>4274</v>
      </c>
      <c r="J4038" s="1150" t="s">
        <v>12959</v>
      </c>
      <c r="K4038" s="1152">
        <v>8</v>
      </c>
      <c r="L4038" s="1151">
        <v>2</v>
      </c>
      <c r="M4038" s="1164">
        <v>11904.58</v>
      </c>
      <c r="N4038" s="1151">
        <v>0</v>
      </c>
      <c r="O4038" s="1152">
        <v>0</v>
      </c>
      <c r="P4038" s="1180">
        <v>0</v>
      </c>
    </row>
    <row r="4039" spans="1:16" ht="22.5" x14ac:dyDescent="0.2">
      <c r="A4039" s="1179" t="s">
        <v>4019</v>
      </c>
      <c r="B4039" s="1149" t="s">
        <v>13078</v>
      </c>
      <c r="C4039" s="1149" t="s">
        <v>65</v>
      </c>
      <c r="D4039" s="1150" t="s">
        <v>12961</v>
      </c>
      <c r="E4039" s="1164">
        <v>4200</v>
      </c>
      <c r="F4039" s="1151">
        <v>42560955</v>
      </c>
      <c r="G4039" s="759" t="s">
        <v>12962</v>
      </c>
      <c r="H4039" s="1021" t="s">
        <v>10277</v>
      </c>
      <c r="I4039" s="1021" t="s">
        <v>12027</v>
      </c>
      <c r="J4039" s="1150" t="s">
        <v>12961</v>
      </c>
      <c r="K4039" s="1152">
        <v>6</v>
      </c>
      <c r="L4039" s="1151">
        <v>12</v>
      </c>
      <c r="M4039" s="1164">
        <v>50486.87</v>
      </c>
      <c r="N4039" s="1151">
        <v>7</v>
      </c>
      <c r="O4039" s="1152">
        <v>6</v>
      </c>
      <c r="P4039" s="1180">
        <v>25200</v>
      </c>
    </row>
    <row r="4040" spans="1:16" ht="22.5" x14ac:dyDescent="0.2">
      <c r="A4040" s="1179" t="s">
        <v>4019</v>
      </c>
      <c r="B4040" s="1149" t="s">
        <v>13078</v>
      </c>
      <c r="C4040" s="1149" t="s">
        <v>65</v>
      </c>
      <c r="D4040" s="1150" t="s">
        <v>4366</v>
      </c>
      <c r="E4040" s="1164">
        <v>2800</v>
      </c>
      <c r="F4040" s="1151">
        <v>40415053</v>
      </c>
      <c r="G4040" s="759" t="s">
        <v>12963</v>
      </c>
      <c r="H4040" s="1021" t="s">
        <v>4314</v>
      </c>
      <c r="I4040" s="1021" t="s">
        <v>12027</v>
      </c>
      <c r="J4040" s="1150" t="s">
        <v>4366</v>
      </c>
      <c r="K4040" s="1152">
        <v>2</v>
      </c>
      <c r="L4040" s="1151">
        <v>12</v>
      </c>
      <c r="M4040" s="1164">
        <v>33600</v>
      </c>
      <c r="N4040" s="1151">
        <v>3</v>
      </c>
      <c r="O4040" s="1152">
        <v>6</v>
      </c>
      <c r="P4040" s="1180">
        <v>16800</v>
      </c>
    </row>
    <row r="4041" spans="1:16" ht="22.5" x14ac:dyDescent="0.2">
      <c r="A4041" s="1179" t="s">
        <v>4019</v>
      </c>
      <c r="B4041" s="1149" t="s">
        <v>13078</v>
      </c>
      <c r="C4041" s="1149" t="s">
        <v>65</v>
      </c>
      <c r="D4041" s="1150" t="s">
        <v>12964</v>
      </c>
      <c r="E4041" s="1164">
        <v>9300</v>
      </c>
      <c r="F4041" s="1151">
        <v>43373228</v>
      </c>
      <c r="G4041" s="759" t="s">
        <v>12965</v>
      </c>
      <c r="H4041" s="1021" t="s">
        <v>12253</v>
      </c>
      <c r="I4041" s="1021" t="s">
        <v>12027</v>
      </c>
      <c r="J4041" s="1150" t="s">
        <v>12964</v>
      </c>
      <c r="K4041" s="1152">
        <v>1</v>
      </c>
      <c r="L4041" s="1151">
        <v>1</v>
      </c>
      <c r="M4041" s="1164">
        <v>9300</v>
      </c>
      <c r="N4041" s="1151">
        <v>2</v>
      </c>
      <c r="O4041" s="1152">
        <v>6</v>
      </c>
      <c r="P4041" s="1180">
        <v>55800</v>
      </c>
    </row>
    <row r="4042" spans="1:16" ht="22.5" x14ac:dyDescent="0.2">
      <c r="A4042" s="1179" t="s">
        <v>4019</v>
      </c>
      <c r="B4042" s="1149" t="s">
        <v>13078</v>
      </c>
      <c r="C4042" s="1149" t="s">
        <v>65</v>
      </c>
      <c r="D4042" s="1150" t="s">
        <v>12966</v>
      </c>
      <c r="E4042" s="1164">
        <v>6000</v>
      </c>
      <c r="F4042" s="1151">
        <v>40849843</v>
      </c>
      <c r="G4042" s="759" t="s">
        <v>12967</v>
      </c>
      <c r="H4042" s="1021" t="s">
        <v>10277</v>
      </c>
      <c r="I4042" s="1021" t="s">
        <v>12027</v>
      </c>
      <c r="J4042" s="1150" t="s">
        <v>12966</v>
      </c>
      <c r="K4042" s="1152">
        <v>8</v>
      </c>
      <c r="L4042" s="1151">
        <v>1</v>
      </c>
      <c r="M4042" s="1164">
        <v>6000</v>
      </c>
      <c r="N4042" s="1151">
        <v>0</v>
      </c>
      <c r="O4042" s="1152">
        <v>0</v>
      </c>
      <c r="P4042" s="1180">
        <v>0</v>
      </c>
    </row>
    <row r="4043" spans="1:16" ht="22.5" x14ac:dyDescent="0.2">
      <c r="A4043" s="1179" t="s">
        <v>4019</v>
      </c>
      <c r="B4043" s="1149" t="s">
        <v>13078</v>
      </c>
      <c r="C4043" s="1149" t="s">
        <v>65</v>
      </c>
      <c r="D4043" s="1150" t="s">
        <v>12968</v>
      </c>
      <c r="E4043" s="1164">
        <v>9300</v>
      </c>
      <c r="F4043" s="1151">
        <v>10264106</v>
      </c>
      <c r="G4043" s="759" t="s">
        <v>12969</v>
      </c>
      <c r="H4043" s="1021" t="s">
        <v>10277</v>
      </c>
      <c r="I4043" s="1021" t="s">
        <v>12027</v>
      </c>
      <c r="J4043" s="1150" t="s">
        <v>12968</v>
      </c>
      <c r="K4043" s="1152">
        <v>8</v>
      </c>
      <c r="L4043" s="1151">
        <v>12</v>
      </c>
      <c r="M4043" s="1164">
        <v>111600</v>
      </c>
      <c r="N4043" s="1151">
        <v>9</v>
      </c>
      <c r="O4043" s="1152">
        <v>6</v>
      </c>
      <c r="P4043" s="1180">
        <v>55800</v>
      </c>
    </row>
    <row r="4044" spans="1:16" ht="22.5" x14ac:dyDescent="0.2">
      <c r="A4044" s="1179" t="s">
        <v>4019</v>
      </c>
      <c r="B4044" s="1149" t="s">
        <v>13078</v>
      </c>
      <c r="C4044" s="1149" t="s">
        <v>65</v>
      </c>
      <c r="D4044" s="1150" t="s">
        <v>12060</v>
      </c>
      <c r="E4044" s="1164">
        <v>4200</v>
      </c>
      <c r="F4044" s="1151">
        <v>43157507</v>
      </c>
      <c r="G4044" s="759" t="s">
        <v>12970</v>
      </c>
      <c r="H4044" s="1021" t="s">
        <v>10277</v>
      </c>
      <c r="I4044" s="1021" t="s">
        <v>12027</v>
      </c>
      <c r="J4044" s="1150" t="s">
        <v>12060</v>
      </c>
      <c r="K4044" s="1152">
        <v>3</v>
      </c>
      <c r="L4044" s="1151">
        <v>12</v>
      </c>
      <c r="M4044" s="1164">
        <v>50736</v>
      </c>
      <c r="N4044" s="1151">
        <v>4</v>
      </c>
      <c r="O4044" s="1152">
        <v>6</v>
      </c>
      <c r="P4044" s="1180">
        <v>25200</v>
      </c>
    </row>
    <row r="4045" spans="1:16" ht="22.5" x14ac:dyDescent="0.2">
      <c r="A4045" s="1179" t="s">
        <v>4019</v>
      </c>
      <c r="B4045" s="1149" t="s">
        <v>13078</v>
      </c>
      <c r="C4045" s="1149" t="s">
        <v>65</v>
      </c>
      <c r="D4045" s="1150" t="s">
        <v>12078</v>
      </c>
      <c r="E4045" s="1164">
        <v>6000</v>
      </c>
      <c r="F4045" s="1151">
        <v>9943862</v>
      </c>
      <c r="G4045" s="759" t="s">
        <v>12971</v>
      </c>
      <c r="H4045" s="1021" t="s">
        <v>4207</v>
      </c>
      <c r="I4045" s="1021" t="s">
        <v>12027</v>
      </c>
      <c r="J4045" s="1150" t="s">
        <v>12078</v>
      </c>
      <c r="K4045" s="1152">
        <v>6</v>
      </c>
      <c r="L4045" s="1151">
        <v>12</v>
      </c>
      <c r="M4045" s="1164">
        <v>72000</v>
      </c>
      <c r="N4045" s="1151">
        <v>7</v>
      </c>
      <c r="O4045" s="1152">
        <v>6</v>
      </c>
      <c r="P4045" s="1180">
        <v>36000</v>
      </c>
    </row>
    <row r="4046" spans="1:16" ht="22.5" x14ac:dyDescent="0.2">
      <c r="A4046" s="1179" t="s">
        <v>4019</v>
      </c>
      <c r="B4046" s="1149" t="s">
        <v>13078</v>
      </c>
      <c r="C4046" s="1149" t="s">
        <v>65</v>
      </c>
      <c r="D4046" s="1150" t="s">
        <v>12972</v>
      </c>
      <c r="E4046" s="1164">
        <v>12500</v>
      </c>
      <c r="F4046" s="1151">
        <v>6916354</v>
      </c>
      <c r="G4046" s="759" t="s">
        <v>12973</v>
      </c>
      <c r="H4046" s="1021" t="s">
        <v>12664</v>
      </c>
      <c r="I4046" s="1021" t="s">
        <v>12027</v>
      </c>
      <c r="J4046" s="1150" t="s">
        <v>12972</v>
      </c>
      <c r="K4046" s="1152">
        <v>6</v>
      </c>
      <c r="L4046" s="1151">
        <v>9</v>
      </c>
      <c r="M4046" s="1164">
        <v>112500</v>
      </c>
      <c r="N4046" s="1151">
        <v>0</v>
      </c>
      <c r="O4046" s="1152">
        <v>0</v>
      </c>
      <c r="P4046" s="1180">
        <v>0</v>
      </c>
    </row>
    <row r="4047" spans="1:16" ht="22.5" x14ac:dyDescent="0.2">
      <c r="A4047" s="1179" t="s">
        <v>4019</v>
      </c>
      <c r="B4047" s="1149" t="s">
        <v>13078</v>
      </c>
      <c r="C4047" s="1149" t="s">
        <v>65</v>
      </c>
      <c r="D4047" s="1150" t="s">
        <v>12974</v>
      </c>
      <c r="E4047" s="1164">
        <v>6000</v>
      </c>
      <c r="F4047" s="1151">
        <v>44244458</v>
      </c>
      <c r="G4047" s="759" t="s">
        <v>12975</v>
      </c>
      <c r="H4047" s="1021" t="s">
        <v>12577</v>
      </c>
      <c r="I4047" s="1021" t="s">
        <v>12027</v>
      </c>
      <c r="J4047" s="1150" t="s">
        <v>12974</v>
      </c>
      <c r="K4047" s="1152">
        <v>1</v>
      </c>
      <c r="L4047" s="1151">
        <v>1</v>
      </c>
      <c r="M4047" s="1164">
        <v>1800</v>
      </c>
      <c r="N4047" s="1151">
        <v>2</v>
      </c>
      <c r="O4047" s="1152">
        <v>6</v>
      </c>
      <c r="P4047" s="1180">
        <v>36000</v>
      </c>
    </row>
    <row r="4048" spans="1:16" ht="22.5" x14ac:dyDescent="0.2">
      <c r="A4048" s="1179" t="s">
        <v>4019</v>
      </c>
      <c r="B4048" s="1149" t="s">
        <v>13078</v>
      </c>
      <c r="C4048" s="1149" t="s">
        <v>65</v>
      </c>
      <c r="D4048" s="1150" t="s">
        <v>12976</v>
      </c>
      <c r="E4048" s="1164">
        <v>9300</v>
      </c>
      <c r="F4048" s="1151">
        <v>41460398</v>
      </c>
      <c r="G4048" s="759" t="s">
        <v>12977</v>
      </c>
      <c r="H4048" s="1021" t="s">
        <v>4195</v>
      </c>
      <c r="I4048" s="1021" t="s">
        <v>12027</v>
      </c>
      <c r="J4048" s="1150" t="s">
        <v>12976</v>
      </c>
      <c r="K4048" s="1152">
        <v>3</v>
      </c>
      <c r="L4048" s="1151">
        <v>1</v>
      </c>
      <c r="M4048" s="1164">
        <v>9300</v>
      </c>
      <c r="N4048" s="1151">
        <v>0</v>
      </c>
      <c r="O4048" s="1152">
        <v>0</v>
      </c>
      <c r="P4048" s="1180">
        <v>0</v>
      </c>
    </row>
    <row r="4049" spans="1:16" ht="22.5" x14ac:dyDescent="0.2">
      <c r="A4049" s="1179" t="s">
        <v>4019</v>
      </c>
      <c r="B4049" s="1149" t="s">
        <v>13078</v>
      </c>
      <c r="C4049" s="1149" t="s">
        <v>65</v>
      </c>
      <c r="D4049" s="1150" t="s">
        <v>12237</v>
      </c>
      <c r="E4049" s="1164">
        <v>9300</v>
      </c>
      <c r="F4049" s="1151">
        <v>41460398</v>
      </c>
      <c r="G4049" s="759" t="s">
        <v>12977</v>
      </c>
      <c r="H4049" s="1021" t="s">
        <v>4195</v>
      </c>
      <c r="I4049" s="1021" t="s">
        <v>12027</v>
      </c>
      <c r="J4049" s="1150" t="s">
        <v>12237</v>
      </c>
      <c r="K4049" s="1152">
        <v>1</v>
      </c>
      <c r="L4049" s="1151">
        <v>2</v>
      </c>
      <c r="M4049" s="1164">
        <v>9610</v>
      </c>
      <c r="N4049" s="1151">
        <v>2</v>
      </c>
      <c r="O4049" s="1152">
        <v>6</v>
      </c>
      <c r="P4049" s="1180">
        <v>55800</v>
      </c>
    </row>
    <row r="4050" spans="1:16" ht="22.5" x14ac:dyDescent="0.2">
      <c r="A4050" s="1179" t="s">
        <v>4019</v>
      </c>
      <c r="B4050" s="1149" t="s">
        <v>13078</v>
      </c>
      <c r="C4050" s="1149" t="s">
        <v>65</v>
      </c>
      <c r="D4050" s="1150" t="s">
        <v>12189</v>
      </c>
      <c r="E4050" s="1164">
        <v>6000</v>
      </c>
      <c r="F4050" s="1151">
        <v>47766542</v>
      </c>
      <c r="G4050" s="759" t="s">
        <v>12978</v>
      </c>
      <c r="H4050" s="1021" t="s">
        <v>12332</v>
      </c>
      <c r="I4050" s="1021" t="s">
        <v>12027</v>
      </c>
      <c r="J4050" s="1150" t="s">
        <v>12189</v>
      </c>
      <c r="K4050" s="1152">
        <v>0</v>
      </c>
      <c r="L4050" s="1151">
        <v>0</v>
      </c>
      <c r="M4050" s="1164">
        <v>0</v>
      </c>
      <c r="N4050" s="1151">
        <v>1</v>
      </c>
      <c r="O4050" s="1152">
        <v>6</v>
      </c>
      <c r="P4050" s="1180">
        <v>22200</v>
      </c>
    </row>
    <row r="4051" spans="1:16" ht="22.5" x14ac:dyDescent="0.2">
      <c r="A4051" s="1179" t="s">
        <v>4019</v>
      </c>
      <c r="B4051" s="1149" t="s">
        <v>13078</v>
      </c>
      <c r="C4051" s="1149" t="s">
        <v>65</v>
      </c>
      <c r="D4051" s="1150" t="s">
        <v>12979</v>
      </c>
      <c r="E4051" s="1164">
        <v>11000</v>
      </c>
      <c r="F4051" s="1151">
        <v>42545767</v>
      </c>
      <c r="G4051" s="759" t="s">
        <v>12980</v>
      </c>
      <c r="H4051" s="1021" t="s">
        <v>12981</v>
      </c>
      <c r="I4051" s="1021" t="s">
        <v>12027</v>
      </c>
      <c r="J4051" s="1150" t="s">
        <v>12979</v>
      </c>
      <c r="K4051" s="1152">
        <v>2</v>
      </c>
      <c r="L4051" s="1151">
        <v>12</v>
      </c>
      <c r="M4051" s="1164">
        <v>131779.23000000001</v>
      </c>
      <c r="N4051" s="1151">
        <v>3</v>
      </c>
      <c r="O4051" s="1152">
        <v>6</v>
      </c>
      <c r="P4051" s="1180">
        <v>66000</v>
      </c>
    </row>
    <row r="4052" spans="1:16" ht="22.5" x14ac:dyDescent="0.2">
      <c r="A4052" s="1179" t="s">
        <v>4019</v>
      </c>
      <c r="B4052" s="1149" t="s">
        <v>13078</v>
      </c>
      <c r="C4052" s="1149" t="s">
        <v>65</v>
      </c>
      <c r="D4052" s="1150" t="s">
        <v>12398</v>
      </c>
      <c r="E4052" s="1164">
        <v>4200</v>
      </c>
      <c r="F4052" s="1151">
        <v>45731991</v>
      </c>
      <c r="G4052" s="759" t="s">
        <v>12982</v>
      </c>
      <c r="H4052" s="1021" t="s">
        <v>12332</v>
      </c>
      <c r="I4052" s="1021" t="s">
        <v>12027</v>
      </c>
      <c r="J4052" s="1150" t="s">
        <v>12398</v>
      </c>
      <c r="K4052" s="1152">
        <v>1</v>
      </c>
      <c r="L4052" s="1151">
        <v>1</v>
      </c>
      <c r="M4052" s="1164">
        <v>2380</v>
      </c>
      <c r="N4052" s="1151">
        <v>2</v>
      </c>
      <c r="O4052" s="1152">
        <v>6</v>
      </c>
      <c r="P4052" s="1180">
        <v>25200</v>
      </c>
    </row>
    <row r="4053" spans="1:16" ht="22.5" x14ac:dyDescent="0.2">
      <c r="A4053" s="1179" t="s">
        <v>4019</v>
      </c>
      <c r="B4053" s="1149" t="s">
        <v>13078</v>
      </c>
      <c r="C4053" s="1149" t="s">
        <v>65</v>
      </c>
      <c r="D4053" s="1150" t="s">
        <v>4474</v>
      </c>
      <c r="E4053" s="1164">
        <v>2800</v>
      </c>
      <c r="F4053" s="1151">
        <v>25774754</v>
      </c>
      <c r="G4053" s="759" t="s">
        <v>12983</v>
      </c>
      <c r="H4053" s="1021"/>
      <c r="I4053" s="1021" t="s">
        <v>12042</v>
      </c>
      <c r="J4053" s="1150" t="s">
        <v>4474</v>
      </c>
      <c r="K4053" s="1152">
        <v>12</v>
      </c>
      <c r="L4053" s="1151">
        <v>12</v>
      </c>
      <c r="M4053" s="1164">
        <v>33600</v>
      </c>
      <c r="N4053" s="1151">
        <v>13</v>
      </c>
      <c r="O4053" s="1152">
        <v>6</v>
      </c>
      <c r="P4053" s="1180">
        <v>16800</v>
      </c>
    </row>
    <row r="4054" spans="1:16" ht="22.5" x14ac:dyDescent="0.2">
      <c r="A4054" s="1179" t="s">
        <v>4019</v>
      </c>
      <c r="B4054" s="1149" t="s">
        <v>13078</v>
      </c>
      <c r="C4054" s="1149" t="s">
        <v>65</v>
      </c>
      <c r="D4054" s="1150" t="s">
        <v>12062</v>
      </c>
      <c r="E4054" s="1164">
        <v>11000</v>
      </c>
      <c r="F4054" s="1151">
        <v>40429206</v>
      </c>
      <c r="G4054" s="759" t="s">
        <v>12984</v>
      </c>
      <c r="H4054" s="1021" t="s">
        <v>12111</v>
      </c>
      <c r="I4054" s="1021" t="s">
        <v>12027</v>
      </c>
      <c r="J4054" s="1150" t="s">
        <v>12062</v>
      </c>
      <c r="K4054" s="1152">
        <v>1</v>
      </c>
      <c r="L4054" s="1151">
        <v>1</v>
      </c>
      <c r="M4054" s="1164">
        <v>6233.33</v>
      </c>
      <c r="N4054" s="1151">
        <v>2</v>
      </c>
      <c r="O4054" s="1152">
        <v>6</v>
      </c>
      <c r="P4054" s="1180">
        <v>66000</v>
      </c>
    </row>
    <row r="4055" spans="1:16" ht="22.5" x14ac:dyDescent="0.2">
      <c r="A4055" s="1179" t="s">
        <v>4019</v>
      </c>
      <c r="B4055" s="1149" t="s">
        <v>13078</v>
      </c>
      <c r="C4055" s="1149" t="s">
        <v>65</v>
      </c>
      <c r="D4055" s="1150" t="s">
        <v>12387</v>
      </c>
      <c r="E4055" s="1164">
        <v>7200</v>
      </c>
      <c r="F4055" s="1151">
        <v>74820288</v>
      </c>
      <c r="G4055" s="759" t="s">
        <v>12985</v>
      </c>
      <c r="H4055" s="1021" t="s">
        <v>4206</v>
      </c>
      <c r="I4055" s="1021" t="s">
        <v>12027</v>
      </c>
      <c r="J4055" s="1150" t="s">
        <v>12387</v>
      </c>
      <c r="K4055" s="1152">
        <v>1</v>
      </c>
      <c r="L4055" s="1151">
        <v>2</v>
      </c>
      <c r="M4055" s="1164">
        <v>9120</v>
      </c>
      <c r="N4055" s="1151">
        <v>1</v>
      </c>
      <c r="O4055" s="1152">
        <v>6</v>
      </c>
      <c r="P4055" s="1180">
        <v>43200</v>
      </c>
    </row>
    <row r="4056" spans="1:16" ht="22.5" x14ac:dyDescent="0.2">
      <c r="A4056" s="1179" t="s">
        <v>4019</v>
      </c>
      <c r="B4056" s="1149" t="s">
        <v>13078</v>
      </c>
      <c r="C4056" s="1149" t="s">
        <v>65</v>
      </c>
      <c r="D4056" s="1150" t="s">
        <v>12986</v>
      </c>
      <c r="E4056" s="1164">
        <v>9300</v>
      </c>
      <c r="F4056" s="1151">
        <v>43477023</v>
      </c>
      <c r="G4056" s="759" t="s">
        <v>12987</v>
      </c>
      <c r="H4056" s="1021" t="s">
        <v>12528</v>
      </c>
      <c r="I4056" s="1021" t="s">
        <v>12027</v>
      </c>
      <c r="J4056" s="1150" t="s">
        <v>12986</v>
      </c>
      <c r="K4056" s="1152">
        <v>1</v>
      </c>
      <c r="L4056" s="1151">
        <v>12</v>
      </c>
      <c r="M4056" s="1164">
        <v>111600</v>
      </c>
      <c r="N4056" s="1151">
        <v>2</v>
      </c>
      <c r="O4056" s="1152">
        <v>6</v>
      </c>
      <c r="P4056" s="1180">
        <v>55800</v>
      </c>
    </row>
    <row r="4057" spans="1:16" ht="22.5" x14ac:dyDescent="0.2">
      <c r="A4057" s="1179" t="s">
        <v>4019</v>
      </c>
      <c r="B4057" s="1149" t="s">
        <v>13078</v>
      </c>
      <c r="C4057" s="1149" t="s">
        <v>65</v>
      </c>
      <c r="D4057" s="1150" t="s">
        <v>12100</v>
      </c>
      <c r="E4057" s="1164">
        <v>4200</v>
      </c>
      <c r="F4057" s="1151">
        <v>75318713</v>
      </c>
      <c r="G4057" s="759" t="s">
        <v>12988</v>
      </c>
      <c r="H4057" s="1021" t="s">
        <v>4315</v>
      </c>
      <c r="I4057" s="1021" t="s">
        <v>12027</v>
      </c>
      <c r="J4057" s="1150" t="s">
        <v>12100</v>
      </c>
      <c r="K4057" s="1152">
        <v>2</v>
      </c>
      <c r="L4057" s="1151">
        <v>12</v>
      </c>
      <c r="M4057" s="1164">
        <v>49140</v>
      </c>
      <c r="N4057" s="1151">
        <v>0</v>
      </c>
      <c r="O4057" s="1152">
        <v>0</v>
      </c>
      <c r="P4057" s="1180">
        <v>0</v>
      </c>
    </row>
    <row r="4058" spans="1:16" ht="22.5" x14ac:dyDescent="0.2">
      <c r="A4058" s="1179" t="s">
        <v>4019</v>
      </c>
      <c r="B4058" s="1149" t="s">
        <v>13078</v>
      </c>
      <c r="C4058" s="1149" t="s">
        <v>65</v>
      </c>
      <c r="D4058" s="1150" t="s">
        <v>12156</v>
      </c>
      <c r="E4058" s="1164">
        <v>11000</v>
      </c>
      <c r="F4058" s="1151">
        <v>9832011</v>
      </c>
      <c r="G4058" s="759" t="s">
        <v>12989</v>
      </c>
      <c r="H4058" s="1021" t="s">
        <v>4216</v>
      </c>
      <c r="I4058" s="1021" t="s">
        <v>12027</v>
      </c>
      <c r="J4058" s="1150" t="s">
        <v>12156</v>
      </c>
      <c r="K4058" s="1152">
        <v>2</v>
      </c>
      <c r="L4058" s="1151">
        <v>12</v>
      </c>
      <c r="M4058" s="1164">
        <v>131957.22</v>
      </c>
      <c r="N4058" s="1151">
        <v>3</v>
      </c>
      <c r="O4058" s="1152">
        <v>6</v>
      </c>
      <c r="P4058" s="1180">
        <v>66000</v>
      </c>
    </row>
    <row r="4059" spans="1:16" ht="22.5" x14ac:dyDescent="0.2">
      <c r="A4059" s="1179" t="s">
        <v>4019</v>
      </c>
      <c r="B4059" s="1149" t="s">
        <v>13078</v>
      </c>
      <c r="C4059" s="1149" t="s">
        <v>65</v>
      </c>
      <c r="D4059" s="1150" t="s">
        <v>12990</v>
      </c>
      <c r="E4059" s="1164">
        <v>4200</v>
      </c>
      <c r="F4059" s="1151">
        <v>44603485</v>
      </c>
      <c r="G4059" s="759" t="s">
        <v>12991</v>
      </c>
      <c r="H4059" s="1021" t="s">
        <v>10277</v>
      </c>
      <c r="I4059" s="1021" t="s">
        <v>12027</v>
      </c>
      <c r="J4059" s="1150" t="s">
        <v>12990</v>
      </c>
      <c r="K4059" s="1152">
        <v>2</v>
      </c>
      <c r="L4059" s="1151">
        <v>12</v>
      </c>
      <c r="M4059" s="1164">
        <v>50275.74</v>
      </c>
      <c r="N4059" s="1151">
        <v>3</v>
      </c>
      <c r="O4059" s="1152">
        <v>6</v>
      </c>
      <c r="P4059" s="1180">
        <v>25200</v>
      </c>
    </row>
    <row r="4060" spans="1:16" ht="22.5" x14ac:dyDescent="0.2">
      <c r="A4060" s="1179" t="s">
        <v>4019</v>
      </c>
      <c r="B4060" s="1149" t="s">
        <v>13078</v>
      </c>
      <c r="C4060" s="1149" t="s">
        <v>65</v>
      </c>
      <c r="D4060" s="1150" t="s">
        <v>12066</v>
      </c>
      <c r="E4060" s="1164">
        <v>2800</v>
      </c>
      <c r="F4060" s="1151">
        <v>70489516</v>
      </c>
      <c r="G4060" s="759" t="s">
        <v>12992</v>
      </c>
      <c r="H4060" s="1021" t="s">
        <v>10277</v>
      </c>
      <c r="I4060" s="1021" t="s">
        <v>12027</v>
      </c>
      <c r="J4060" s="1150" t="s">
        <v>12066</v>
      </c>
      <c r="K4060" s="1152">
        <v>3</v>
      </c>
      <c r="L4060" s="1151">
        <v>12</v>
      </c>
      <c r="M4060" s="1164">
        <v>33599.42</v>
      </c>
      <c r="N4060" s="1151">
        <v>4</v>
      </c>
      <c r="O4060" s="1152">
        <v>6</v>
      </c>
      <c r="P4060" s="1180">
        <v>16800</v>
      </c>
    </row>
    <row r="4061" spans="1:16" ht="22.5" x14ac:dyDescent="0.2">
      <c r="A4061" s="1179" t="s">
        <v>4019</v>
      </c>
      <c r="B4061" s="1149" t="s">
        <v>13078</v>
      </c>
      <c r="C4061" s="1149" t="s">
        <v>65</v>
      </c>
      <c r="D4061" s="1150" t="s">
        <v>12993</v>
      </c>
      <c r="E4061" s="1164">
        <v>9300</v>
      </c>
      <c r="F4061" s="1151">
        <v>7357579</v>
      </c>
      <c r="G4061" s="759" t="s">
        <v>12994</v>
      </c>
      <c r="H4061" s="1021" t="s">
        <v>12995</v>
      </c>
      <c r="I4061" s="1021" t="s">
        <v>12027</v>
      </c>
      <c r="J4061" s="1150" t="s">
        <v>12993</v>
      </c>
      <c r="K4061" s="1152">
        <v>11</v>
      </c>
      <c r="L4061" s="1151">
        <v>12</v>
      </c>
      <c r="M4061" s="1164">
        <v>106950</v>
      </c>
      <c r="N4061" s="1151">
        <v>12</v>
      </c>
      <c r="O4061" s="1152">
        <v>6</v>
      </c>
      <c r="P4061" s="1180">
        <v>55800</v>
      </c>
    </row>
    <row r="4062" spans="1:16" ht="22.5" x14ac:dyDescent="0.2">
      <c r="A4062" s="1179" t="s">
        <v>4019</v>
      </c>
      <c r="B4062" s="1149" t="s">
        <v>13078</v>
      </c>
      <c r="C4062" s="1149" t="s">
        <v>65</v>
      </c>
      <c r="D4062" s="1150" t="s">
        <v>12387</v>
      </c>
      <c r="E4062" s="1164">
        <v>7200</v>
      </c>
      <c r="F4062" s="1151">
        <v>43505710</v>
      </c>
      <c r="G4062" s="759" t="s">
        <v>12996</v>
      </c>
      <c r="H4062" s="1021" t="s">
        <v>4243</v>
      </c>
      <c r="I4062" s="1021" t="s">
        <v>12027</v>
      </c>
      <c r="J4062" s="1150" t="s">
        <v>12387</v>
      </c>
      <c r="K4062" s="1152">
        <v>1</v>
      </c>
      <c r="L4062" s="1151">
        <v>1</v>
      </c>
      <c r="M4062" s="1164">
        <v>2160</v>
      </c>
      <c r="N4062" s="1151">
        <v>1</v>
      </c>
      <c r="O4062" s="1152">
        <v>6</v>
      </c>
      <c r="P4062" s="1180">
        <v>43200</v>
      </c>
    </row>
    <row r="4063" spans="1:16" ht="22.5" x14ac:dyDescent="0.2">
      <c r="A4063" s="1179" t="s">
        <v>4019</v>
      </c>
      <c r="B4063" s="1149" t="s">
        <v>13078</v>
      </c>
      <c r="C4063" s="1149" t="s">
        <v>65</v>
      </c>
      <c r="D4063" s="1150" t="s">
        <v>5679</v>
      </c>
      <c r="E4063" s="1164">
        <v>6000</v>
      </c>
      <c r="F4063" s="1151">
        <v>43484869</v>
      </c>
      <c r="G4063" s="759" t="s">
        <v>12997</v>
      </c>
      <c r="H4063" s="1021" t="s">
        <v>12064</v>
      </c>
      <c r="I4063" s="1021" t="s">
        <v>12027</v>
      </c>
      <c r="J4063" s="1150" t="s">
        <v>5679</v>
      </c>
      <c r="K4063" s="1152">
        <v>2</v>
      </c>
      <c r="L4063" s="1151">
        <v>12</v>
      </c>
      <c r="M4063" s="1164">
        <v>72000</v>
      </c>
      <c r="N4063" s="1151">
        <v>3</v>
      </c>
      <c r="O4063" s="1152">
        <v>6</v>
      </c>
      <c r="P4063" s="1180">
        <v>36000</v>
      </c>
    </row>
    <row r="4064" spans="1:16" ht="22.5" x14ac:dyDescent="0.2">
      <c r="A4064" s="1179" t="s">
        <v>4019</v>
      </c>
      <c r="B4064" s="1149" t="s">
        <v>13078</v>
      </c>
      <c r="C4064" s="1149" t="s">
        <v>65</v>
      </c>
      <c r="D4064" s="1150" t="s">
        <v>12062</v>
      </c>
      <c r="E4064" s="1164">
        <v>11000</v>
      </c>
      <c r="F4064" s="1151">
        <v>16722830</v>
      </c>
      <c r="G4064" s="759" t="s">
        <v>12998</v>
      </c>
      <c r="H4064" s="1021" t="s">
        <v>12064</v>
      </c>
      <c r="I4064" s="1021" t="s">
        <v>12027</v>
      </c>
      <c r="J4064" s="1150" t="s">
        <v>12062</v>
      </c>
      <c r="K4064" s="1152">
        <v>1</v>
      </c>
      <c r="L4064" s="1151">
        <v>1</v>
      </c>
      <c r="M4064" s="1164">
        <v>6233.33</v>
      </c>
      <c r="N4064" s="1151">
        <v>2</v>
      </c>
      <c r="O4064" s="1152">
        <v>6</v>
      </c>
      <c r="P4064" s="1180">
        <v>66000</v>
      </c>
    </row>
    <row r="4065" spans="1:16" ht="22.5" x14ac:dyDescent="0.2">
      <c r="A4065" s="1179" t="s">
        <v>4019</v>
      </c>
      <c r="B4065" s="1149" t="s">
        <v>13078</v>
      </c>
      <c r="C4065" s="1149" t="s">
        <v>65</v>
      </c>
      <c r="D4065" s="1150" t="s">
        <v>12066</v>
      </c>
      <c r="E4065" s="1164">
        <v>2800</v>
      </c>
      <c r="F4065" s="1151">
        <v>71715034</v>
      </c>
      <c r="G4065" s="759" t="s">
        <v>12999</v>
      </c>
      <c r="H4065" s="1021" t="s">
        <v>4206</v>
      </c>
      <c r="I4065" s="1021" t="s">
        <v>12027</v>
      </c>
      <c r="J4065" s="1150" t="s">
        <v>12066</v>
      </c>
      <c r="K4065" s="1152">
        <v>2</v>
      </c>
      <c r="L4065" s="1151">
        <v>11</v>
      </c>
      <c r="M4065" s="1164">
        <v>30906.67</v>
      </c>
      <c r="N4065" s="1151">
        <v>0</v>
      </c>
      <c r="O4065" s="1152">
        <v>0</v>
      </c>
      <c r="P4065" s="1180">
        <v>0</v>
      </c>
    </row>
    <row r="4066" spans="1:16" ht="22.5" x14ac:dyDescent="0.2">
      <c r="A4066" s="1179" t="s">
        <v>4019</v>
      </c>
      <c r="B4066" s="1149" t="s">
        <v>13078</v>
      </c>
      <c r="C4066" s="1149" t="s">
        <v>65</v>
      </c>
      <c r="D4066" s="1150" t="s">
        <v>12094</v>
      </c>
      <c r="E4066" s="1164">
        <v>6000</v>
      </c>
      <c r="F4066" s="1151">
        <v>71715034</v>
      </c>
      <c r="G4066" s="759" t="s">
        <v>12999</v>
      </c>
      <c r="H4066" s="1021" t="s">
        <v>4206</v>
      </c>
      <c r="I4066" s="1021" t="s">
        <v>12027</v>
      </c>
      <c r="J4066" s="1150" t="s">
        <v>12094</v>
      </c>
      <c r="K4066" s="1152">
        <v>1</v>
      </c>
      <c r="L4066" s="1151">
        <v>2</v>
      </c>
      <c r="M4066" s="1164">
        <v>6000</v>
      </c>
      <c r="N4066" s="1151">
        <v>2</v>
      </c>
      <c r="O4066" s="1152">
        <v>6</v>
      </c>
      <c r="P4066" s="1180">
        <v>36000</v>
      </c>
    </row>
    <row r="4067" spans="1:16" ht="22.5" x14ac:dyDescent="0.2">
      <c r="A4067" s="1179" t="s">
        <v>4019</v>
      </c>
      <c r="B4067" s="1149" t="s">
        <v>13078</v>
      </c>
      <c r="C4067" s="1149" t="s">
        <v>65</v>
      </c>
      <c r="D4067" s="1150" t="s">
        <v>9551</v>
      </c>
      <c r="E4067" s="1164">
        <v>6000</v>
      </c>
      <c r="F4067" s="1151">
        <v>70089470</v>
      </c>
      <c r="G4067" s="759" t="s">
        <v>13000</v>
      </c>
      <c r="H4067" s="1021" t="s">
        <v>4623</v>
      </c>
      <c r="I4067" s="1021" t="s">
        <v>12027</v>
      </c>
      <c r="J4067" s="1150" t="s">
        <v>9551</v>
      </c>
      <c r="K4067" s="1152">
        <v>2</v>
      </c>
      <c r="L4067" s="1151">
        <v>12</v>
      </c>
      <c r="M4067" s="1164">
        <v>71991.25</v>
      </c>
      <c r="N4067" s="1151">
        <v>3</v>
      </c>
      <c r="O4067" s="1152">
        <v>6</v>
      </c>
      <c r="P4067" s="1180">
        <v>36000</v>
      </c>
    </row>
    <row r="4068" spans="1:16" ht="22.5" x14ac:dyDescent="0.2">
      <c r="A4068" s="1179" t="s">
        <v>4019</v>
      </c>
      <c r="B4068" s="1149" t="s">
        <v>13078</v>
      </c>
      <c r="C4068" s="1149" t="s">
        <v>65</v>
      </c>
      <c r="D4068" s="1150" t="s">
        <v>12895</v>
      </c>
      <c r="E4068" s="1164">
        <v>9300</v>
      </c>
      <c r="F4068" s="1151">
        <v>44088245</v>
      </c>
      <c r="G4068" s="759" t="s">
        <v>13001</v>
      </c>
      <c r="H4068" s="1021" t="s">
        <v>10274</v>
      </c>
      <c r="I4068" s="1021" t="s">
        <v>12027</v>
      </c>
      <c r="J4068" s="1150" t="s">
        <v>12895</v>
      </c>
      <c r="K4068" s="1152">
        <v>1</v>
      </c>
      <c r="L4068" s="1151">
        <v>2</v>
      </c>
      <c r="M4068" s="1164">
        <v>11780</v>
      </c>
      <c r="N4068" s="1151">
        <v>0</v>
      </c>
      <c r="O4068" s="1152">
        <v>0</v>
      </c>
      <c r="P4068" s="1180">
        <v>0</v>
      </c>
    </row>
    <row r="4069" spans="1:16" ht="22.5" x14ac:dyDescent="0.2">
      <c r="A4069" s="1179" t="s">
        <v>4019</v>
      </c>
      <c r="B4069" s="1149" t="s">
        <v>13078</v>
      </c>
      <c r="C4069" s="1149" t="s">
        <v>65</v>
      </c>
      <c r="D4069" s="1150" t="s">
        <v>13002</v>
      </c>
      <c r="E4069" s="1164">
        <v>11000</v>
      </c>
      <c r="F4069" s="1151">
        <v>7870933</v>
      </c>
      <c r="G4069" s="759" t="s">
        <v>13003</v>
      </c>
      <c r="H4069" s="1021" t="s">
        <v>4350</v>
      </c>
      <c r="I4069" s="1021" t="s">
        <v>12027</v>
      </c>
      <c r="J4069" s="1150" t="s">
        <v>13002</v>
      </c>
      <c r="K4069" s="1152">
        <v>8</v>
      </c>
      <c r="L4069" s="1151">
        <v>12</v>
      </c>
      <c r="M4069" s="1164">
        <v>132000</v>
      </c>
      <c r="N4069" s="1151">
        <v>9</v>
      </c>
      <c r="O4069" s="1152">
        <v>2</v>
      </c>
      <c r="P4069" s="1180">
        <v>22000</v>
      </c>
    </row>
    <row r="4070" spans="1:16" ht="22.5" x14ac:dyDescent="0.2">
      <c r="A4070" s="1179" t="s">
        <v>4019</v>
      </c>
      <c r="B4070" s="1149" t="s">
        <v>13078</v>
      </c>
      <c r="C4070" s="1149" t="s">
        <v>65</v>
      </c>
      <c r="D4070" s="1150" t="s">
        <v>12127</v>
      </c>
      <c r="E4070" s="1164">
        <v>4200</v>
      </c>
      <c r="F4070" s="1151">
        <v>40745290</v>
      </c>
      <c r="G4070" s="759" t="s">
        <v>13004</v>
      </c>
      <c r="H4070" s="1021" t="s">
        <v>4216</v>
      </c>
      <c r="I4070" s="1021" t="s">
        <v>12027</v>
      </c>
      <c r="J4070" s="1150" t="s">
        <v>12127</v>
      </c>
      <c r="K4070" s="1152">
        <v>8</v>
      </c>
      <c r="L4070" s="1151">
        <v>12</v>
      </c>
      <c r="M4070" s="1164">
        <v>50400</v>
      </c>
      <c r="N4070" s="1151">
        <v>9</v>
      </c>
      <c r="O4070" s="1152">
        <v>6</v>
      </c>
      <c r="P4070" s="1180">
        <v>25200</v>
      </c>
    </row>
    <row r="4071" spans="1:16" ht="22.5" x14ac:dyDescent="0.2">
      <c r="A4071" s="1179" t="s">
        <v>4019</v>
      </c>
      <c r="B4071" s="1149" t="s">
        <v>13078</v>
      </c>
      <c r="C4071" s="1149" t="s">
        <v>65</v>
      </c>
      <c r="D4071" s="1150" t="s">
        <v>4474</v>
      </c>
      <c r="E4071" s="1164">
        <v>2800</v>
      </c>
      <c r="F4071" s="1151">
        <v>30833611</v>
      </c>
      <c r="G4071" s="759" t="s">
        <v>13005</v>
      </c>
      <c r="H4071" s="1021"/>
      <c r="I4071" s="1021" t="s">
        <v>12042</v>
      </c>
      <c r="J4071" s="1150" t="s">
        <v>4474</v>
      </c>
      <c r="K4071" s="1152">
        <v>11</v>
      </c>
      <c r="L4071" s="1151">
        <v>12</v>
      </c>
      <c r="M4071" s="1164">
        <v>33600</v>
      </c>
      <c r="N4071" s="1151">
        <v>12</v>
      </c>
      <c r="O4071" s="1152">
        <v>6</v>
      </c>
      <c r="P4071" s="1180">
        <v>16800</v>
      </c>
    </row>
    <row r="4072" spans="1:16" ht="22.5" x14ac:dyDescent="0.2">
      <c r="A4072" s="1179" t="s">
        <v>4019</v>
      </c>
      <c r="B4072" s="1149" t="s">
        <v>13078</v>
      </c>
      <c r="C4072" s="1149" t="s">
        <v>65</v>
      </c>
      <c r="D4072" s="1150" t="s">
        <v>13006</v>
      </c>
      <c r="E4072" s="1164">
        <v>12500</v>
      </c>
      <c r="F4072" s="1151">
        <v>9300744</v>
      </c>
      <c r="G4072" s="759" t="s">
        <v>13007</v>
      </c>
      <c r="H4072" s="1021" t="s">
        <v>13008</v>
      </c>
      <c r="I4072" s="1021" t="s">
        <v>4309</v>
      </c>
      <c r="J4072" s="1150" t="s">
        <v>13006</v>
      </c>
      <c r="K4072" s="1152">
        <v>10</v>
      </c>
      <c r="L4072" s="1151">
        <v>12</v>
      </c>
      <c r="M4072" s="1164">
        <v>150000</v>
      </c>
      <c r="N4072" s="1151">
        <v>11</v>
      </c>
      <c r="O4072" s="1152">
        <v>6</v>
      </c>
      <c r="P4072" s="1180">
        <v>75000</v>
      </c>
    </row>
    <row r="4073" spans="1:16" ht="22.5" x14ac:dyDescent="0.2">
      <c r="A4073" s="1179" t="s">
        <v>4019</v>
      </c>
      <c r="B4073" s="1149" t="s">
        <v>13078</v>
      </c>
      <c r="C4073" s="1149" t="s">
        <v>65</v>
      </c>
      <c r="D4073" s="1150" t="s">
        <v>13009</v>
      </c>
      <c r="E4073" s="1164">
        <v>11000</v>
      </c>
      <c r="F4073" s="1151">
        <v>42718079</v>
      </c>
      <c r="G4073" s="759" t="s">
        <v>13010</v>
      </c>
      <c r="H4073" s="1021" t="s">
        <v>13011</v>
      </c>
      <c r="I4073" s="1021" t="s">
        <v>12027</v>
      </c>
      <c r="J4073" s="1150" t="s">
        <v>13009</v>
      </c>
      <c r="K4073" s="1152">
        <v>3</v>
      </c>
      <c r="L4073" s="1151">
        <v>12</v>
      </c>
      <c r="M4073" s="1164">
        <v>132000</v>
      </c>
      <c r="N4073" s="1151">
        <v>4</v>
      </c>
      <c r="O4073" s="1152">
        <v>6</v>
      </c>
      <c r="P4073" s="1180">
        <v>66000</v>
      </c>
    </row>
    <row r="4074" spans="1:16" ht="22.5" x14ac:dyDescent="0.2">
      <c r="A4074" s="1179" t="s">
        <v>4019</v>
      </c>
      <c r="B4074" s="1149" t="s">
        <v>13078</v>
      </c>
      <c r="C4074" s="1149" t="s">
        <v>65</v>
      </c>
      <c r="D4074" s="1150" t="s">
        <v>12171</v>
      </c>
      <c r="E4074" s="1164">
        <v>11000</v>
      </c>
      <c r="F4074" s="1151">
        <v>40927357</v>
      </c>
      <c r="G4074" s="759" t="s">
        <v>13012</v>
      </c>
      <c r="H4074" s="1021" t="s">
        <v>4243</v>
      </c>
      <c r="I4074" s="1021" t="s">
        <v>12027</v>
      </c>
      <c r="J4074" s="1150" t="s">
        <v>12171</v>
      </c>
      <c r="K4074" s="1152">
        <v>7</v>
      </c>
      <c r="L4074" s="1151">
        <v>12</v>
      </c>
      <c r="M4074" s="1164">
        <v>131895.35</v>
      </c>
      <c r="N4074" s="1151">
        <v>8</v>
      </c>
      <c r="O4074" s="1152">
        <v>6</v>
      </c>
      <c r="P4074" s="1180">
        <v>66000</v>
      </c>
    </row>
    <row r="4075" spans="1:16" ht="22.5" x14ac:dyDescent="0.2">
      <c r="A4075" s="1179" t="s">
        <v>4019</v>
      </c>
      <c r="B4075" s="1149" t="s">
        <v>13078</v>
      </c>
      <c r="C4075" s="1149" t="s">
        <v>65</v>
      </c>
      <c r="D4075" s="1150" t="s">
        <v>5131</v>
      </c>
      <c r="E4075" s="1164">
        <v>12500</v>
      </c>
      <c r="F4075" s="1151">
        <v>41379332</v>
      </c>
      <c r="G4075" s="759" t="s">
        <v>13013</v>
      </c>
      <c r="H4075" s="1021" t="s">
        <v>12593</v>
      </c>
      <c r="I4075" s="1021" t="s">
        <v>12027</v>
      </c>
      <c r="J4075" s="1150" t="s">
        <v>5131</v>
      </c>
      <c r="K4075" s="1152">
        <v>5</v>
      </c>
      <c r="L4075" s="1151">
        <v>12</v>
      </c>
      <c r="M4075" s="1164">
        <v>150000</v>
      </c>
      <c r="N4075" s="1151">
        <v>6</v>
      </c>
      <c r="O4075" s="1152">
        <v>6</v>
      </c>
      <c r="P4075" s="1180">
        <v>75000</v>
      </c>
    </row>
    <row r="4076" spans="1:16" ht="22.5" x14ac:dyDescent="0.2">
      <c r="A4076" s="1179" t="s">
        <v>4019</v>
      </c>
      <c r="B4076" s="1149" t="s">
        <v>13078</v>
      </c>
      <c r="C4076" s="1149" t="s">
        <v>65</v>
      </c>
      <c r="D4076" s="1150" t="s">
        <v>12062</v>
      </c>
      <c r="E4076" s="1164">
        <v>11000</v>
      </c>
      <c r="F4076" s="1151">
        <v>25321127</v>
      </c>
      <c r="G4076" s="759" t="s">
        <v>13014</v>
      </c>
      <c r="H4076" s="1021" t="s">
        <v>12135</v>
      </c>
      <c r="I4076" s="1021" t="s">
        <v>12027</v>
      </c>
      <c r="J4076" s="1150" t="s">
        <v>12062</v>
      </c>
      <c r="K4076" s="1152">
        <v>1</v>
      </c>
      <c r="L4076" s="1151">
        <v>2</v>
      </c>
      <c r="M4076" s="1164">
        <v>13933.33</v>
      </c>
      <c r="N4076" s="1151">
        <v>1</v>
      </c>
      <c r="O4076" s="1152">
        <v>6</v>
      </c>
      <c r="P4076" s="1180">
        <v>66000</v>
      </c>
    </row>
    <row r="4077" spans="1:16" ht="22.5" x14ac:dyDescent="0.2">
      <c r="A4077" s="1179" t="s">
        <v>4019</v>
      </c>
      <c r="B4077" s="1149" t="s">
        <v>13078</v>
      </c>
      <c r="C4077" s="1149" t="s">
        <v>65</v>
      </c>
      <c r="D4077" s="1150" t="s">
        <v>12761</v>
      </c>
      <c r="E4077" s="1164">
        <v>7200</v>
      </c>
      <c r="F4077" s="1151">
        <v>32989042</v>
      </c>
      <c r="G4077" s="759" t="s">
        <v>13015</v>
      </c>
      <c r="H4077" s="1021" t="s">
        <v>12155</v>
      </c>
      <c r="I4077" s="1021" t="s">
        <v>12027</v>
      </c>
      <c r="J4077" s="1150" t="s">
        <v>12761</v>
      </c>
      <c r="K4077" s="1152">
        <v>2</v>
      </c>
      <c r="L4077" s="1151">
        <v>12</v>
      </c>
      <c r="M4077" s="1164">
        <v>86400</v>
      </c>
      <c r="N4077" s="1151">
        <v>3</v>
      </c>
      <c r="O4077" s="1152">
        <v>6</v>
      </c>
      <c r="P4077" s="1180">
        <v>43200</v>
      </c>
    </row>
    <row r="4078" spans="1:16" ht="22.5" x14ac:dyDescent="0.2">
      <c r="A4078" s="1179" t="s">
        <v>4019</v>
      </c>
      <c r="B4078" s="1149" t="s">
        <v>13078</v>
      </c>
      <c r="C4078" s="1149" t="s">
        <v>65</v>
      </c>
      <c r="D4078" s="1150" t="s">
        <v>12127</v>
      </c>
      <c r="E4078" s="1164">
        <v>4200</v>
      </c>
      <c r="F4078" s="1151">
        <v>45935035</v>
      </c>
      <c r="G4078" s="759" t="s">
        <v>13016</v>
      </c>
      <c r="H4078" s="1021" t="s">
        <v>4305</v>
      </c>
      <c r="I4078" s="1021" t="s">
        <v>12027</v>
      </c>
      <c r="J4078" s="1150" t="s">
        <v>12127</v>
      </c>
      <c r="K4078" s="1152">
        <v>8</v>
      </c>
      <c r="L4078" s="1151">
        <v>12</v>
      </c>
      <c r="M4078" s="1164">
        <v>50400</v>
      </c>
      <c r="N4078" s="1151">
        <v>9</v>
      </c>
      <c r="O4078" s="1152">
        <v>6</v>
      </c>
      <c r="P4078" s="1180">
        <v>25200</v>
      </c>
    </row>
    <row r="4079" spans="1:16" ht="22.5" x14ac:dyDescent="0.2">
      <c r="A4079" s="1179" t="s">
        <v>4019</v>
      </c>
      <c r="B4079" s="1149" t="s">
        <v>13078</v>
      </c>
      <c r="C4079" s="1149" t="s">
        <v>65</v>
      </c>
      <c r="D4079" s="1150" t="s">
        <v>13017</v>
      </c>
      <c r="E4079" s="1164">
        <v>6000</v>
      </c>
      <c r="F4079" s="1151">
        <v>10306965</v>
      </c>
      <c r="G4079" s="759" t="s">
        <v>13018</v>
      </c>
      <c r="H4079" s="1021" t="s">
        <v>10277</v>
      </c>
      <c r="I4079" s="1021" t="s">
        <v>12027</v>
      </c>
      <c r="J4079" s="1150" t="s">
        <v>13017</v>
      </c>
      <c r="K4079" s="1152">
        <v>9</v>
      </c>
      <c r="L4079" s="1151">
        <v>12</v>
      </c>
      <c r="M4079" s="1164">
        <v>72000</v>
      </c>
      <c r="N4079" s="1151">
        <v>10</v>
      </c>
      <c r="O4079" s="1152">
        <v>6</v>
      </c>
      <c r="P4079" s="1180">
        <v>36000</v>
      </c>
    </row>
    <row r="4080" spans="1:16" ht="22.5" x14ac:dyDescent="0.2">
      <c r="A4080" s="1179" t="s">
        <v>4019</v>
      </c>
      <c r="B4080" s="1149" t="s">
        <v>13078</v>
      </c>
      <c r="C4080" s="1149" t="s">
        <v>65</v>
      </c>
      <c r="D4080" s="1150" t="s">
        <v>5212</v>
      </c>
      <c r="E4080" s="1164">
        <v>3600</v>
      </c>
      <c r="F4080" s="1151">
        <v>47559214</v>
      </c>
      <c r="G4080" s="759" t="s">
        <v>13019</v>
      </c>
      <c r="H4080" s="1021" t="s">
        <v>13020</v>
      </c>
      <c r="I4080" s="1021" t="s">
        <v>6022</v>
      </c>
      <c r="J4080" s="1150" t="s">
        <v>5212</v>
      </c>
      <c r="K4080" s="1152">
        <v>0</v>
      </c>
      <c r="L4080" s="1151">
        <v>0</v>
      </c>
      <c r="M4080" s="1164">
        <v>0</v>
      </c>
      <c r="N4080" s="1151">
        <v>1</v>
      </c>
      <c r="O4080" s="1152">
        <v>6</v>
      </c>
      <c r="P4080" s="1180">
        <v>14400</v>
      </c>
    </row>
    <row r="4081" spans="1:16" ht="22.5" x14ac:dyDescent="0.2">
      <c r="A4081" s="1179" t="s">
        <v>4019</v>
      </c>
      <c r="B4081" s="1149" t="s">
        <v>13078</v>
      </c>
      <c r="C4081" s="1149" t="s">
        <v>65</v>
      </c>
      <c r="D4081" s="1150" t="s">
        <v>13021</v>
      </c>
      <c r="E4081" s="1164">
        <v>12500</v>
      </c>
      <c r="F4081" s="1151">
        <v>42035227</v>
      </c>
      <c r="G4081" s="759" t="s">
        <v>13022</v>
      </c>
      <c r="H4081" s="1021" t="s">
        <v>4243</v>
      </c>
      <c r="I4081" s="1021" t="s">
        <v>12027</v>
      </c>
      <c r="J4081" s="1150" t="s">
        <v>13021</v>
      </c>
      <c r="K4081" s="1152">
        <v>3</v>
      </c>
      <c r="L4081" s="1151">
        <v>1</v>
      </c>
      <c r="M4081" s="1164">
        <v>12500</v>
      </c>
      <c r="N4081" s="1151">
        <v>0</v>
      </c>
      <c r="O4081" s="1152">
        <v>0</v>
      </c>
      <c r="P4081" s="1180">
        <v>0</v>
      </c>
    </row>
    <row r="4082" spans="1:16" ht="22.5" x14ac:dyDescent="0.2">
      <c r="A4082" s="1179" t="s">
        <v>4019</v>
      </c>
      <c r="B4082" s="1149" t="s">
        <v>13078</v>
      </c>
      <c r="C4082" s="1149" t="s">
        <v>65</v>
      </c>
      <c r="D4082" s="1150" t="s">
        <v>12033</v>
      </c>
      <c r="E4082" s="1164">
        <v>11000</v>
      </c>
      <c r="F4082" s="1151">
        <v>20723715</v>
      </c>
      <c r="G4082" s="759" t="s">
        <v>13023</v>
      </c>
      <c r="H4082" s="1021" t="s">
        <v>12030</v>
      </c>
      <c r="I4082" s="1021" t="s">
        <v>12027</v>
      </c>
      <c r="J4082" s="1150" t="s">
        <v>12033</v>
      </c>
      <c r="K4082" s="1152">
        <v>6</v>
      </c>
      <c r="L4082" s="1151">
        <v>12</v>
      </c>
      <c r="M4082" s="1164">
        <v>132000</v>
      </c>
      <c r="N4082" s="1151">
        <v>7</v>
      </c>
      <c r="O4082" s="1152">
        <v>6</v>
      </c>
      <c r="P4082" s="1180">
        <v>66000</v>
      </c>
    </row>
    <row r="4083" spans="1:16" ht="22.5" x14ac:dyDescent="0.2">
      <c r="A4083" s="1179" t="s">
        <v>4019</v>
      </c>
      <c r="B4083" s="1149" t="s">
        <v>13078</v>
      </c>
      <c r="C4083" s="1149" t="s">
        <v>65</v>
      </c>
      <c r="D4083" s="1150" t="s">
        <v>4407</v>
      </c>
      <c r="E4083" s="1164">
        <v>4200</v>
      </c>
      <c r="F4083" s="1151">
        <v>45808085</v>
      </c>
      <c r="G4083" s="759" t="s">
        <v>13024</v>
      </c>
      <c r="H4083" s="1021" t="s">
        <v>4206</v>
      </c>
      <c r="I4083" s="1021" t="s">
        <v>12027</v>
      </c>
      <c r="J4083" s="1150" t="s">
        <v>4407</v>
      </c>
      <c r="K4083" s="1152">
        <v>0</v>
      </c>
      <c r="L4083" s="1151">
        <v>0</v>
      </c>
      <c r="M4083" s="1164">
        <v>0</v>
      </c>
      <c r="N4083" s="1151">
        <v>1</v>
      </c>
      <c r="O4083" s="1152">
        <v>6</v>
      </c>
      <c r="P4083" s="1180">
        <v>6860</v>
      </c>
    </row>
    <row r="4084" spans="1:16" ht="22.5" x14ac:dyDescent="0.2">
      <c r="A4084" s="1179" t="s">
        <v>4019</v>
      </c>
      <c r="B4084" s="1149" t="s">
        <v>13078</v>
      </c>
      <c r="C4084" s="1149" t="s">
        <v>65</v>
      </c>
      <c r="D4084" s="1150" t="s">
        <v>12204</v>
      </c>
      <c r="E4084" s="1164">
        <v>2800</v>
      </c>
      <c r="F4084" s="1151">
        <v>45530890</v>
      </c>
      <c r="G4084" s="759" t="s">
        <v>13025</v>
      </c>
      <c r="H4084" s="1021" t="s">
        <v>13026</v>
      </c>
      <c r="I4084" s="1021" t="s">
        <v>4274</v>
      </c>
      <c r="J4084" s="1150" t="s">
        <v>12204</v>
      </c>
      <c r="K4084" s="1152">
        <v>3</v>
      </c>
      <c r="L4084" s="1151">
        <v>12</v>
      </c>
      <c r="M4084" s="1164">
        <v>33600</v>
      </c>
      <c r="N4084" s="1151">
        <v>4</v>
      </c>
      <c r="O4084" s="1152">
        <v>6</v>
      </c>
      <c r="P4084" s="1180">
        <v>16800</v>
      </c>
    </row>
    <row r="4085" spans="1:16" ht="22.5" x14ac:dyDescent="0.2">
      <c r="A4085" s="1179" t="s">
        <v>4019</v>
      </c>
      <c r="B4085" s="1149" t="s">
        <v>13078</v>
      </c>
      <c r="C4085" s="1149" t="s">
        <v>65</v>
      </c>
      <c r="D4085" s="1150" t="s">
        <v>12246</v>
      </c>
      <c r="E4085" s="1164">
        <v>6000</v>
      </c>
      <c r="F4085" s="1151">
        <v>42746096</v>
      </c>
      <c r="G4085" s="759" t="s">
        <v>13027</v>
      </c>
      <c r="H4085" s="1021" t="s">
        <v>10277</v>
      </c>
      <c r="I4085" s="1021" t="s">
        <v>12027</v>
      </c>
      <c r="J4085" s="1150" t="s">
        <v>12246</v>
      </c>
      <c r="K4085" s="1152">
        <v>2</v>
      </c>
      <c r="L4085" s="1151">
        <v>12</v>
      </c>
      <c r="M4085" s="1164">
        <v>72000</v>
      </c>
      <c r="N4085" s="1151">
        <v>3</v>
      </c>
      <c r="O4085" s="1152">
        <v>6</v>
      </c>
      <c r="P4085" s="1180">
        <v>36000</v>
      </c>
    </row>
    <row r="4086" spans="1:16" ht="22.5" x14ac:dyDescent="0.2">
      <c r="A4086" s="1179" t="s">
        <v>4019</v>
      </c>
      <c r="B4086" s="1149" t="s">
        <v>13078</v>
      </c>
      <c r="C4086" s="1149" t="s">
        <v>65</v>
      </c>
      <c r="D4086" s="1150" t="s">
        <v>12462</v>
      </c>
      <c r="E4086" s="1164">
        <v>4200</v>
      </c>
      <c r="F4086" s="1151">
        <v>77344540</v>
      </c>
      <c r="G4086" s="759" t="s">
        <v>13028</v>
      </c>
      <c r="H4086" s="1021" t="s">
        <v>10277</v>
      </c>
      <c r="I4086" s="1021" t="s">
        <v>12027</v>
      </c>
      <c r="J4086" s="1150" t="s">
        <v>12462</v>
      </c>
      <c r="K4086" s="1152">
        <v>0</v>
      </c>
      <c r="L4086" s="1151">
        <v>0</v>
      </c>
      <c r="M4086" s="1164">
        <v>0</v>
      </c>
      <c r="N4086" s="1151">
        <v>1</v>
      </c>
      <c r="O4086" s="1152">
        <v>6</v>
      </c>
      <c r="P4086" s="1180">
        <v>22680</v>
      </c>
    </row>
    <row r="4087" spans="1:16" ht="22.5" x14ac:dyDescent="0.2">
      <c r="A4087" s="1179" t="s">
        <v>4019</v>
      </c>
      <c r="B4087" s="1149" t="s">
        <v>13078</v>
      </c>
      <c r="C4087" s="1149" t="s">
        <v>65</v>
      </c>
      <c r="D4087" s="1150" t="s">
        <v>12072</v>
      </c>
      <c r="E4087" s="1164">
        <v>6000</v>
      </c>
      <c r="F4087" s="1151">
        <v>32962278</v>
      </c>
      <c r="G4087" s="759" t="s">
        <v>13029</v>
      </c>
      <c r="H4087" s="1021" t="s">
        <v>12155</v>
      </c>
      <c r="I4087" s="1021" t="s">
        <v>12027</v>
      </c>
      <c r="J4087" s="1150" t="s">
        <v>12072</v>
      </c>
      <c r="K4087" s="1152">
        <v>2</v>
      </c>
      <c r="L4087" s="1151">
        <v>12</v>
      </c>
      <c r="M4087" s="1164">
        <v>72000</v>
      </c>
      <c r="N4087" s="1151">
        <v>3</v>
      </c>
      <c r="O4087" s="1152">
        <v>6</v>
      </c>
      <c r="P4087" s="1180">
        <v>36000</v>
      </c>
    </row>
    <row r="4088" spans="1:16" ht="22.5" x14ac:dyDescent="0.2">
      <c r="A4088" s="1179" t="s">
        <v>4019</v>
      </c>
      <c r="B4088" s="1149" t="s">
        <v>13078</v>
      </c>
      <c r="C4088" s="1149" t="s">
        <v>65</v>
      </c>
      <c r="D4088" s="1150" t="s">
        <v>13030</v>
      </c>
      <c r="E4088" s="1164">
        <v>11000</v>
      </c>
      <c r="F4088" s="1151">
        <v>10299573</v>
      </c>
      <c r="G4088" s="759" t="s">
        <v>13031</v>
      </c>
      <c r="H4088" s="1021" t="s">
        <v>4243</v>
      </c>
      <c r="I4088" s="1021" t="s">
        <v>12027</v>
      </c>
      <c r="J4088" s="1150" t="s">
        <v>13030</v>
      </c>
      <c r="K4088" s="1152">
        <v>2</v>
      </c>
      <c r="L4088" s="1151">
        <v>12</v>
      </c>
      <c r="M4088" s="1164">
        <v>132000</v>
      </c>
      <c r="N4088" s="1151">
        <v>3</v>
      </c>
      <c r="O4088" s="1152">
        <v>6</v>
      </c>
      <c r="P4088" s="1180">
        <v>66000</v>
      </c>
    </row>
    <row r="4089" spans="1:16" ht="22.5" x14ac:dyDescent="0.2">
      <c r="A4089" s="1179" t="s">
        <v>4019</v>
      </c>
      <c r="B4089" s="1149" t="s">
        <v>13078</v>
      </c>
      <c r="C4089" s="1149" t="s">
        <v>65</v>
      </c>
      <c r="D4089" s="1150" t="s">
        <v>13032</v>
      </c>
      <c r="E4089" s="1164">
        <v>9300</v>
      </c>
      <c r="F4089" s="1151">
        <v>40384820</v>
      </c>
      <c r="G4089" s="759" t="s">
        <v>13033</v>
      </c>
      <c r="H4089" s="1021" t="s">
        <v>4235</v>
      </c>
      <c r="I4089" s="1021" t="s">
        <v>12027</v>
      </c>
      <c r="J4089" s="1150" t="s">
        <v>13032</v>
      </c>
      <c r="K4089" s="1152">
        <v>5</v>
      </c>
      <c r="L4089" s="1151">
        <v>1</v>
      </c>
      <c r="M4089" s="1164">
        <v>9294.19</v>
      </c>
      <c r="N4089" s="1151">
        <v>0</v>
      </c>
      <c r="O4089" s="1152">
        <v>0</v>
      </c>
      <c r="P4089" s="1180">
        <v>0</v>
      </c>
    </row>
    <row r="4090" spans="1:16" ht="22.5" x14ac:dyDescent="0.2">
      <c r="A4090" s="1179" t="s">
        <v>4019</v>
      </c>
      <c r="B4090" s="1149" t="s">
        <v>13078</v>
      </c>
      <c r="C4090" s="1149" t="s">
        <v>65</v>
      </c>
      <c r="D4090" s="1150" t="s">
        <v>12049</v>
      </c>
      <c r="E4090" s="1164">
        <v>6000</v>
      </c>
      <c r="F4090" s="1151">
        <v>42746294</v>
      </c>
      <c r="G4090" s="759" t="s">
        <v>13034</v>
      </c>
      <c r="H4090" s="1021" t="s">
        <v>4207</v>
      </c>
      <c r="I4090" s="1021" t="s">
        <v>12027</v>
      </c>
      <c r="J4090" s="1150" t="s">
        <v>12049</v>
      </c>
      <c r="K4090" s="1152">
        <v>6</v>
      </c>
      <c r="L4090" s="1151">
        <v>12</v>
      </c>
      <c r="M4090" s="1164">
        <v>71978.34</v>
      </c>
      <c r="N4090" s="1151">
        <v>7</v>
      </c>
      <c r="O4090" s="1152">
        <v>6</v>
      </c>
      <c r="P4090" s="1180">
        <v>36000</v>
      </c>
    </row>
    <row r="4091" spans="1:16" ht="22.5" x14ac:dyDescent="0.2">
      <c r="A4091" s="1179" t="s">
        <v>4019</v>
      </c>
      <c r="B4091" s="1149" t="s">
        <v>13078</v>
      </c>
      <c r="C4091" s="1149" t="s">
        <v>65</v>
      </c>
      <c r="D4091" s="1150" t="s">
        <v>12062</v>
      </c>
      <c r="E4091" s="1164">
        <v>11000</v>
      </c>
      <c r="F4091" s="1151">
        <v>23961486</v>
      </c>
      <c r="G4091" s="759" t="s">
        <v>13035</v>
      </c>
      <c r="H4091" s="1021" t="s">
        <v>7840</v>
      </c>
      <c r="I4091" s="1021" t="s">
        <v>12027</v>
      </c>
      <c r="J4091" s="1150" t="s">
        <v>12062</v>
      </c>
      <c r="K4091" s="1152">
        <v>3</v>
      </c>
      <c r="L4091" s="1151">
        <v>12</v>
      </c>
      <c r="M4091" s="1164">
        <v>131988.54</v>
      </c>
      <c r="N4091" s="1151">
        <v>4</v>
      </c>
      <c r="O4091" s="1152">
        <v>6</v>
      </c>
      <c r="P4091" s="1180">
        <v>66498.67</v>
      </c>
    </row>
    <row r="4092" spans="1:16" ht="22.5" x14ac:dyDescent="0.2">
      <c r="A4092" s="1179" t="s">
        <v>4019</v>
      </c>
      <c r="B4092" s="1149" t="s">
        <v>13078</v>
      </c>
      <c r="C4092" s="1149" t="s">
        <v>65</v>
      </c>
      <c r="D4092" s="1150" t="s">
        <v>5131</v>
      </c>
      <c r="E4092" s="1164">
        <v>12500</v>
      </c>
      <c r="F4092" s="1151">
        <v>18074824</v>
      </c>
      <c r="G4092" s="759" t="s">
        <v>13036</v>
      </c>
      <c r="H4092" s="1021" t="s">
        <v>4525</v>
      </c>
      <c r="I4092" s="1021" t="s">
        <v>12027</v>
      </c>
      <c r="J4092" s="1150" t="s">
        <v>5131</v>
      </c>
      <c r="K4092" s="1152">
        <v>6</v>
      </c>
      <c r="L4092" s="1151">
        <v>12</v>
      </c>
      <c r="M4092" s="1164">
        <v>150000</v>
      </c>
      <c r="N4092" s="1151">
        <v>7</v>
      </c>
      <c r="O4092" s="1152">
        <v>6</v>
      </c>
      <c r="P4092" s="1180">
        <v>75000</v>
      </c>
    </row>
    <row r="4093" spans="1:16" ht="22.5" x14ac:dyDescent="0.2">
      <c r="A4093" s="1179" t="s">
        <v>4019</v>
      </c>
      <c r="B4093" s="1149" t="s">
        <v>13078</v>
      </c>
      <c r="C4093" s="1149" t="s">
        <v>65</v>
      </c>
      <c r="D4093" s="1150" t="s">
        <v>9170</v>
      </c>
      <c r="E4093" s="1164">
        <v>2800</v>
      </c>
      <c r="F4093" s="1151">
        <v>8096882</v>
      </c>
      <c r="G4093" s="759" t="s">
        <v>13037</v>
      </c>
      <c r="H4093" s="1021" t="s">
        <v>12042</v>
      </c>
      <c r="I4093" s="1021" t="s">
        <v>12042</v>
      </c>
      <c r="J4093" s="1150" t="s">
        <v>9170</v>
      </c>
      <c r="K4093" s="1152">
        <v>10</v>
      </c>
      <c r="L4093" s="1151">
        <v>12</v>
      </c>
      <c r="M4093" s="1164">
        <v>33600</v>
      </c>
      <c r="N4093" s="1151">
        <v>0</v>
      </c>
      <c r="O4093" s="1152">
        <v>0</v>
      </c>
      <c r="P4093" s="1180">
        <v>0</v>
      </c>
    </row>
    <row r="4094" spans="1:16" ht="22.5" x14ac:dyDescent="0.2">
      <c r="A4094" s="1179" t="s">
        <v>4019</v>
      </c>
      <c r="B4094" s="1149" t="s">
        <v>13078</v>
      </c>
      <c r="C4094" s="1149" t="s">
        <v>65</v>
      </c>
      <c r="D4094" s="1150" t="s">
        <v>12049</v>
      </c>
      <c r="E4094" s="1164">
        <v>6000</v>
      </c>
      <c r="F4094" s="1151">
        <v>8704034</v>
      </c>
      <c r="G4094" s="759" t="s">
        <v>13038</v>
      </c>
      <c r="H4094" s="1021" t="s">
        <v>4514</v>
      </c>
      <c r="I4094" s="1021" t="s">
        <v>12027</v>
      </c>
      <c r="J4094" s="1150" t="s">
        <v>12049</v>
      </c>
      <c r="K4094" s="1152">
        <v>6</v>
      </c>
      <c r="L4094" s="1151">
        <v>12</v>
      </c>
      <c r="M4094" s="1164">
        <v>71984.17</v>
      </c>
      <c r="N4094" s="1151">
        <v>7</v>
      </c>
      <c r="O4094" s="1152">
        <v>6</v>
      </c>
      <c r="P4094" s="1180">
        <v>36000</v>
      </c>
    </row>
    <row r="4095" spans="1:16" ht="22.5" x14ac:dyDescent="0.2">
      <c r="A4095" s="1179" t="s">
        <v>4019</v>
      </c>
      <c r="B4095" s="1149" t="s">
        <v>13078</v>
      </c>
      <c r="C4095" s="1149" t="s">
        <v>65</v>
      </c>
      <c r="D4095" s="1150" t="s">
        <v>12062</v>
      </c>
      <c r="E4095" s="1164">
        <v>11000</v>
      </c>
      <c r="F4095" s="1151">
        <v>40581852</v>
      </c>
      <c r="G4095" s="759" t="s">
        <v>13039</v>
      </c>
      <c r="H4095" s="1021" t="s">
        <v>12332</v>
      </c>
      <c r="I4095" s="1021" t="s">
        <v>12027</v>
      </c>
      <c r="J4095" s="1150" t="s">
        <v>12062</v>
      </c>
      <c r="K4095" s="1152">
        <v>1</v>
      </c>
      <c r="L4095" s="1151">
        <v>1</v>
      </c>
      <c r="M4095" s="1164">
        <v>6233.33</v>
      </c>
      <c r="N4095" s="1151">
        <v>2</v>
      </c>
      <c r="O4095" s="1152">
        <v>6</v>
      </c>
      <c r="P4095" s="1180">
        <v>66000</v>
      </c>
    </row>
    <row r="4096" spans="1:16" ht="22.5" x14ac:dyDescent="0.2">
      <c r="A4096" s="1179" t="s">
        <v>4019</v>
      </c>
      <c r="B4096" s="1149" t="s">
        <v>13078</v>
      </c>
      <c r="C4096" s="1149" t="s">
        <v>65</v>
      </c>
      <c r="D4096" s="1150" t="s">
        <v>13040</v>
      </c>
      <c r="E4096" s="1164">
        <v>12500</v>
      </c>
      <c r="F4096" s="1151">
        <v>16120424</v>
      </c>
      <c r="G4096" s="759" t="s">
        <v>13041</v>
      </c>
      <c r="H4096" s="1021" t="s">
        <v>4243</v>
      </c>
      <c r="I4096" s="1021" t="s">
        <v>12027</v>
      </c>
      <c r="J4096" s="1150" t="s">
        <v>13040</v>
      </c>
      <c r="K4096" s="1152">
        <v>1</v>
      </c>
      <c r="L4096" s="1151">
        <v>10</v>
      </c>
      <c r="M4096" s="1164">
        <v>124583.33</v>
      </c>
      <c r="N4096" s="1151">
        <v>1</v>
      </c>
      <c r="O4096" s="1152">
        <v>6</v>
      </c>
      <c r="P4096" s="1180">
        <v>75000</v>
      </c>
    </row>
    <row r="4097" spans="1:16" ht="22.5" x14ac:dyDescent="0.2">
      <c r="A4097" s="1179" t="s">
        <v>4019</v>
      </c>
      <c r="B4097" s="1149" t="s">
        <v>13078</v>
      </c>
      <c r="C4097" s="1149" t="s">
        <v>65</v>
      </c>
      <c r="D4097" s="1150" t="s">
        <v>13042</v>
      </c>
      <c r="E4097" s="1164">
        <v>2800</v>
      </c>
      <c r="F4097" s="1151">
        <v>44737347</v>
      </c>
      <c r="G4097" s="759" t="s">
        <v>13043</v>
      </c>
      <c r="H4097" s="1021" t="s">
        <v>10274</v>
      </c>
      <c r="I4097" s="1021" t="s">
        <v>6022</v>
      </c>
      <c r="J4097" s="1150" t="s">
        <v>13042</v>
      </c>
      <c r="K4097" s="1152">
        <v>1</v>
      </c>
      <c r="L4097" s="1151">
        <v>1</v>
      </c>
      <c r="M4097" s="1164">
        <v>840</v>
      </c>
      <c r="N4097" s="1151">
        <v>2</v>
      </c>
      <c r="O4097" s="1152">
        <v>6</v>
      </c>
      <c r="P4097" s="1180">
        <v>16800</v>
      </c>
    </row>
    <row r="4098" spans="1:16" ht="22.5" x14ac:dyDescent="0.2">
      <c r="A4098" s="1179" t="s">
        <v>4019</v>
      </c>
      <c r="B4098" s="1149" t="s">
        <v>13078</v>
      </c>
      <c r="C4098" s="1149" t="s">
        <v>65</v>
      </c>
      <c r="D4098" s="1150" t="s">
        <v>12072</v>
      </c>
      <c r="E4098" s="1164">
        <v>6000</v>
      </c>
      <c r="F4098" s="1151">
        <v>42954975</v>
      </c>
      <c r="G4098" s="759" t="s">
        <v>13044</v>
      </c>
      <c r="H4098" s="1021" t="s">
        <v>12082</v>
      </c>
      <c r="I4098" s="1021" t="s">
        <v>12027</v>
      </c>
      <c r="J4098" s="1150" t="s">
        <v>12072</v>
      </c>
      <c r="K4098" s="1152">
        <v>2</v>
      </c>
      <c r="L4098" s="1151">
        <v>12</v>
      </c>
      <c r="M4098" s="1164">
        <v>72000</v>
      </c>
      <c r="N4098" s="1151">
        <v>3</v>
      </c>
      <c r="O4098" s="1152">
        <v>6</v>
      </c>
      <c r="P4098" s="1180">
        <v>36000</v>
      </c>
    </row>
    <row r="4099" spans="1:16" ht="22.5" x14ac:dyDescent="0.2">
      <c r="A4099" s="1179" t="s">
        <v>4019</v>
      </c>
      <c r="B4099" s="1149" t="s">
        <v>13078</v>
      </c>
      <c r="C4099" s="1149" t="s">
        <v>65</v>
      </c>
      <c r="D4099" s="1150" t="s">
        <v>12127</v>
      </c>
      <c r="E4099" s="1164">
        <v>4200</v>
      </c>
      <c r="F4099" s="1151">
        <v>45633664</v>
      </c>
      <c r="G4099" s="759" t="s">
        <v>13045</v>
      </c>
      <c r="H4099" s="1021" t="s">
        <v>10277</v>
      </c>
      <c r="I4099" s="1021" t="s">
        <v>12027</v>
      </c>
      <c r="J4099" s="1150" t="s">
        <v>12127</v>
      </c>
      <c r="K4099" s="1152">
        <v>8</v>
      </c>
      <c r="L4099" s="1151">
        <v>12</v>
      </c>
      <c r="M4099" s="1164">
        <v>50400</v>
      </c>
      <c r="N4099" s="1151">
        <v>9</v>
      </c>
      <c r="O4099" s="1152">
        <v>6</v>
      </c>
      <c r="P4099" s="1180">
        <v>25200</v>
      </c>
    </row>
    <row r="4100" spans="1:16" ht="22.5" x14ac:dyDescent="0.2">
      <c r="A4100" s="1179" t="s">
        <v>4019</v>
      </c>
      <c r="B4100" s="1149" t="s">
        <v>13078</v>
      </c>
      <c r="C4100" s="1149" t="s">
        <v>65</v>
      </c>
      <c r="D4100" s="1150" t="s">
        <v>12131</v>
      </c>
      <c r="E4100" s="1164">
        <v>11000</v>
      </c>
      <c r="F4100" s="1151">
        <v>25819205</v>
      </c>
      <c r="G4100" s="759" t="s">
        <v>13046</v>
      </c>
      <c r="H4100" s="1021" t="s">
        <v>12929</v>
      </c>
      <c r="I4100" s="1021" t="s">
        <v>12027</v>
      </c>
      <c r="J4100" s="1150" t="s">
        <v>12131</v>
      </c>
      <c r="K4100" s="1152">
        <v>5</v>
      </c>
      <c r="L4100" s="1151">
        <v>12</v>
      </c>
      <c r="M4100" s="1164">
        <v>132000</v>
      </c>
      <c r="N4100" s="1151">
        <v>6</v>
      </c>
      <c r="O4100" s="1152">
        <v>6</v>
      </c>
      <c r="P4100" s="1180">
        <v>66000</v>
      </c>
    </row>
    <row r="4101" spans="1:16" ht="22.5" x14ac:dyDescent="0.2">
      <c r="A4101" s="1179" t="s">
        <v>4019</v>
      </c>
      <c r="B4101" s="1149" t="s">
        <v>13078</v>
      </c>
      <c r="C4101" s="1149" t="s">
        <v>65</v>
      </c>
      <c r="D4101" s="1150" t="s">
        <v>12662</v>
      </c>
      <c r="E4101" s="1164">
        <v>6000</v>
      </c>
      <c r="F4101" s="1151">
        <v>72874110</v>
      </c>
      <c r="G4101" s="759" t="s">
        <v>13047</v>
      </c>
      <c r="H4101" s="1021" t="s">
        <v>13048</v>
      </c>
      <c r="I4101" s="1021" t="s">
        <v>12027</v>
      </c>
      <c r="J4101" s="1150" t="s">
        <v>12662</v>
      </c>
      <c r="K4101" s="1152">
        <v>2</v>
      </c>
      <c r="L4101" s="1151">
        <v>12</v>
      </c>
      <c r="M4101" s="1164">
        <v>72000</v>
      </c>
      <c r="N4101" s="1151">
        <v>3</v>
      </c>
      <c r="O4101" s="1152">
        <v>6</v>
      </c>
      <c r="P4101" s="1180">
        <v>36000</v>
      </c>
    </row>
    <row r="4102" spans="1:16" ht="22.5" x14ac:dyDescent="0.2">
      <c r="A4102" s="1179" t="s">
        <v>4019</v>
      </c>
      <c r="B4102" s="1149" t="s">
        <v>13078</v>
      </c>
      <c r="C4102" s="1149" t="s">
        <v>65</v>
      </c>
      <c r="D4102" s="1150" t="s">
        <v>13049</v>
      </c>
      <c r="E4102" s="1164">
        <v>7200</v>
      </c>
      <c r="F4102" s="1151">
        <v>45827371</v>
      </c>
      <c r="G4102" s="759" t="s">
        <v>13050</v>
      </c>
      <c r="H4102" s="1021" t="s">
        <v>4315</v>
      </c>
      <c r="I4102" s="1021" t="s">
        <v>12027</v>
      </c>
      <c r="J4102" s="1150" t="s">
        <v>13049</v>
      </c>
      <c r="K4102" s="1152">
        <v>6</v>
      </c>
      <c r="L4102" s="1151">
        <v>12</v>
      </c>
      <c r="M4102" s="1164">
        <v>86400</v>
      </c>
      <c r="N4102" s="1151">
        <v>7</v>
      </c>
      <c r="O4102" s="1152">
        <v>6</v>
      </c>
      <c r="P4102" s="1180">
        <v>43200</v>
      </c>
    </row>
    <row r="4103" spans="1:16" ht="22.5" x14ac:dyDescent="0.2">
      <c r="A4103" s="1179" t="s">
        <v>4019</v>
      </c>
      <c r="B4103" s="1149" t="s">
        <v>13078</v>
      </c>
      <c r="C4103" s="1149" t="s">
        <v>65</v>
      </c>
      <c r="D4103" s="1150" t="s">
        <v>12033</v>
      </c>
      <c r="E4103" s="1164">
        <v>11000</v>
      </c>
      <c r="F4103" s="1151">
        <v>40689703</v>
      </c>
      <c r="G4103" s="759" t="s">
        <v>13051</v>
      </c>
      <c r="H4103" s="1021" t="s">
        <v>12064</v>
      </c>
      <c r="I4103" s="1021" t="s">
        <v>12027</v>
      </c>
      <c r="J4103" s="1150" t="s">
        <v>12033</v>
      </c>
      <c r="K4103" s="1152">
        <v>1</v>
      </c>
      <c r="L4103" s="1151">
        <v>12</v>
      </c>
      <c r="M4103" s="1164">
        <v>131633.32999999999</v>
      </c>
      <c r="N4103" s="1151">
        <v>2</v>
      </c>
      <c r="O4103" s="1152">
        <v>6</v>
      </c>
      <c r="P4103" s="1180">
        <v>66000</v>
      </c>
    </row>
    <row r="4104" spans="1:16" ht="22.5" x14ac:dyDescent="0.2">
      <c r="A4104" s="1179" t="s">
        <v>4019</v>
      </c>
      <c r="B4104" s="1149" t="s">
        <v>13078</v>
      </c>
      <c r="C4104" s="1149" t="s">
        <v>65</v>
      </c>
      <c r="D4104" s="1150" t="s">
        <v>13052</v>
      </c>
      <c r="E4104" s="1164">
        <v>9300</v>
      </c>
      <c r="F4104" s="1151">
        <v>9630892</v>
      </c>
      <c r="G4104" s="759" t="s">
        <v>13053</v>
      </c>
      <c r="H4104" s="1021" t="s">
        <v>10277</v>
      </c>
      <c r="I4104" s="1021" t="s">
        <v>12027</v>
      </c>
      <c r="J4104" s="1150" t="s">
        <v>13052</v>
      </c>
      <c r="K4104" s="1152">
        <v>1</v>
      </c>
      <c r="L4104" s="1151">
        <v>2</v>
      </c>
      <c r="M4104" s="1164">
        <v>9610</v>
      </c>
      <c r="N4104" s="1151">
        <v>2</v>
      </c>
      <c r="O4104" s="1152">
        <v>6</v>
      </c>
      <c r="P4104" s="1180">
        <v>55800</v>
      </c>
    </row>
    <row r="4105" spans="1:16" ht="22.5" x14ac:dyDescent="0.2">
      <c r="A4105" s="1179" t="s">
        <v>4019</v>
      </c>
      <c r="B4105" s="1149" t="s">
        <v>13078</v>
      </c>
      <c r="C4105" s="1149" t="s">
        <v>65</v>
      </c>
      <c r="D4105" s="1150" t="s">
        <v>12131</v>
      </c>
      <c r="E4105" s="1164">
        <v>11000</v>
      </c>
      <c r="F4105" s="1151">
        <v>8037503</v>
      </c>
      <c r="G4105" s="759" t="s">
        <v>13054</v>
      </c>
      <c r="H4105" s="1021" t="s">
        <v>13055</v>
      </c>
      <c r="I4105" s="1021" t="s">
        <v>12027</v>
      </c>
      <c r="J4105" s="1150" t="s">
        <v>12131</v>
      </c>
      <c r="K4105" s="1152">
        <v>5</v>
      </c>
      <c r="L4105" s="1151">
        <v>12</v>
      </c>
      <c r="M4105" s="1164">
        <v>132000</v>
      </c>
      <c r="N4105" s="1151">
        <v>6</v>
      </c>
      <c r="O4105" s="1152">
        <v>6</v>
      </c>
      <c r="P4105" s="1180">
        <v>65351.57</v>
      </c>
    </row>
    <row r="4106" spans="1:16" ht="22.5" x14ac:dyDescent="0.2">
      <c r="A4106" s="1179" t="s">
        <v>4019</v>
      </c>
      <c r="B4106" s="1149" t="s">
        <v>13078</v>
      </c>
      <c r="C4106" s="1149" t="s">
        <v>65</v>
      </c>
      <c r="D4106" s="1150" t="s">
        <v>12246</v>
      </c>
      <c r="E4106" s="1164">
        <v>6000</v>
      </c>
      <c r="F4106" s="1151">
        <v>44582494</v>
      </c>
      <c r="G4106" s="759" t="s">
        <v>13056</v>
      </c>
      <c r="H4106" s="1021" t="s">
        <v>4257</v>
      </c>
      <c r="I4106" s="1021" t="s">
        <v>4274</v>
      </c>
      <c r="J4106" s="1150" t="s">
        <v>12246</v>
      </c>
      <c r="K4106" s="1152">
        <v>2</v>
      </c>
      <c r="L4106" s="1151">
        <v>12</v>
      </c>
      <c r="M4106" s="1164">
        <v>72000</v>
      </c>
      <c r="N4106" s="1151">
        <v>3</v>
      </c>
      <c r="O4106" s="1152">
        <v>6</v>
      </c>
      <c r="P4106" s="1180">
        <v>36000</v>
      </c>
    </row>
    <row r="4107" spans="1:16" ht="22.5" x14ac:dyDescent="0.2">
      <c r="A4107" s="1179" t="s">
        <v>4019</v>
      </c>
      <c r="B4107" s="1149" t="s">
        <v>13078</v>
      </c>
      <c r="C4107" s="1149" t="s">
        <v>65</v>
      </c>
      <c r="D4107" s="1150" t="s">
        <v>12884</v>
      </c>
      <c r="E4107" s="1164">
        <v>9300</v>
      </c>
      <c r="F4107" s="1151">
        <v>477290</v>
      </c>
      <c r="G4107" s="759" t="s">
        <v>13057</v>
      </c>
      <c r="H4107" s="1021" t="s">
        <v>12664</v>
      </c>
      <c r="I4107" s="1021" t="s">
        <v>12027</v>
      </c>
      <c r="J4107" s="1150" t="s">
        <v>12884</v>
      </c>
      <c r="K4107" s="1152">
        <v>14</v>
      </c>
      <c r="L4107" s="1151">
        <v>12</v>
      </c>
      <c r="M4107" s="1164">
        <v>111600</v>
      </c>
      <c r="N4107" s="1151">
        <v>15</v>
      </c>
      <c r="O4107" s="1152">
        <v>6</v>
      </c>
      <c r="P4107" s="1180">
        <v>55800</v>
      </c>
    </row>
    <row r="4108" spans="1:16" ht="22.5" x14ac:dyDescent="0.2">
      <c r="A4108" s="1179" t="s">
        <v>4019</v>
      </c>
      <c r="B4108" s="1149" t="s">
        <v>13078</v>
      </c>
      <c r="C4108" s="1149" t="s">
        <v>65</v>
      </c>
      <c r="D4108" s="1150" t="s">
        <v>12062</v>
      </c>
      <c r="E4108" s="1164">
        <v>11000</v>
      </c>
      <c r="F4108" s="1151">
        <v>72210170</v>
      </c>
      <c r="G4108" s="759" t="s">
        <v>13058</v>
      </c>
      <c r="H4108" s="1021" t="s">
        <v>4813</v>
      </c>
      <c r="I4108" s="1021" t="s">
        <v>4274</v>
      </c>
      <c r="J4108" s="1150" t="s">
        <v>12062</v>
      </c>
      <c r="K4108" s="1152">
        <v>1</v>
      </c>
      <c r="L4108" s="1151">
        <v>2</v>
      </c>
      <c r="M4108" s="1164">
        <v>13933.33</v>
      </c>
      <c r="N4108" s="1151">
        <v>1</v>
      </c>
      <c r="O4108" s="1152">
        <v>6</v>
      </c>
      <c r="P4108" s="1180">
        <v>66000</v>
      </c>
    </row>
    <row r="4109" spans="1:16" ht="22.5" x14ac:dyDescent="0.2">
      <c r="A4109" s="1179" t="s">
        <v>4019</v>
      </c>
      <c r="B4109" s="1149" t="s">
        <v>13078</v>
      </c>
      <c r="C4109" s="1149" t="s">
        <v>65</v>
      </c>
      <c r="D4109" s="1150" t="s">
        <v>10107</v>
      </c>
      <c r="E4109" s="1164">
        <v>4200</v>
      </c>
      <c r="F4109" s="1151">
        <v>45651291</v>
      </c>
      <c r="G4109" s="759" t="s">
        <v>13059</v>
      </c>
      <c r="H4109" s="1021" t="s">
        <v>4865</v>
      </c>
      <c r="I4109" s="1021" t="s">
        <v>12027</v>
      </c>
      <c r="J4109" s="1150" t="s">
        <v>10107</v>
      </c>
      <c r="K4109" s="1152">
        <v>1</v>
      </c>
      <c r="L4109" s="1151">
        <v>12</v>
      </c>
      <c r="M4109" s="1164">
        <v>50400</v>
      </c>
      <c r="N4109" s="1151">
        <v>2</v>
      </c>
      <c r="O4109" s="1152">
        <v>6</v>
      </c>
      <c r="P4109" s="1180">
        <v>25200</v>
      </c>
    </row>
    <row r="4110" spans="1:16" ht="22.5" x14ac:dyDescent="0.2">
      <c r="A4110" s="1179" t="s">
        <v>4019</v>
      </c>
      <c r="B4110" s="1149" t="s">
        <v>13078</v>
      </c>
      <c r="C4110" s="1149" t="s">
        <v>65</v>
      </c>
      <c r="D4110" s="1150" t="s">
        <v>13060</v>
      </c>
      <c r="E4110" s="1164">
        <v>1800</v>
      </c>
      <c r="F4110" s="1151">
        <v>42948203</v>
      </c>
      <c r="G4110" s="759" t="s">
        <v>13061</v>
      </c>
      <c r="H4110" s="1021" t="s">
        <v>12042</v>
      </c>
      <c r="I4110" s="1021" t="s">
        <v>12042</v>
      </c>
      <c r="J4110" s="1150" t="s">
        <v>13060</v>
      </c>
      <c r="K4110" s="1152">
        <v>2</v>
      </c>
      <c r="L4110" s="1151">
        <v>12</v>
      </c>
      <c r="M4110" s="1164">
        <v>21600</v>
      </c>
      <c r="N4110" s="1151">
        <v>3</v>
      </c>
      <c r="O4110" s="1152">
        <v>6</v>
      </c>
      <c r="P4110" s="1180">
        <v>10800</v>
      </c>
    </row>
    <row r="4111" spans="1:16" ht="22.5" x14ac:dyDescent="0.2">
      <c r="A4111" s="1179" t="s">
        <v>4019</v>
      </c>
      <c r="B4111" s="1149" t="s">
        <v>13078</v>
      </c>
      <c r="C4111" s="1149" t="s">
        <v>65</v>
      </c>
      <c r="D4111" s="1150" t="s">
        <v>13062</v>
      </c>
      <c r="E4111" s="1164">
        <v>9300</v>
      </c>
      <c r="F4111" s="1151">
        <v>18167317</v>
      </c>
      <c r="G4111" s="759" t="s">
        <v>13063</v>
      </c>
      <c r="H4111" s="1021" t="s">
        <v>4932</v>
      </c>
      <c r="I4111" s="1021" t="s">
        <v>12027</v>
      </c>
      <c r="J4111" s="1150" t="s">
        <v>13062</v>
      </c>
      <c r="K4111" s="1152">
        <v>1</v>
      </c>
      <c r="L4111" s="1151">
        <v>12</v>
      </c>
      <c r="M4111" s="1164">
        <v>111600</v>
      </c>
      <c r="N4111" s="1151">
        <v>2</v>
      </c>
      <c r="O4111" s="1152">
        <v>6</v>
      </c>
      <c r="P4111" s="1180">
        <v>55800</v>
      </c>
    </row>
    <row r="4112" spans="1:16" ht="22.5" x14ac:dyDescent="0.2">
      <c r="A4112" s="1179" t="s">
        <v>4019</v>
      </c>
      <c r="B4112" s="1149" t="s">
        <v>13078</v>
      </c>
      <c r="C4112" s="1149" t="s">
        <v>65</v>
      </c>
      <c r="D4112" s="1150" t="s">
        <v>12568</v>
      </c>
      <c r="E4112" s="1164">
        <v>6000</v>
      </c>
      <c r="F4112" s="1151">
        <v>42083524</v>
      </c>
      <c r="G4112" s="759" t="s">
        <v>13064</v>
      </c>
      <c r="H4112" s="1021" t="s">
        <v>4337</v>
      </c>
      <c r="I4112" s="1021" t="s">
        <v>12027</v>
      </c>
      <c r="J4112" s="1150" t="s">
        <v>12568</v>
      </c>
      <c r="K4112" s="1152">
        <v>2</v>
      </c>
      <c r="L4112" s="1151">
        <v>10</v>
      </c>
      <c r="M4112" s="1164">
        <v>58400</v>
      </c>
      <c r="N4112" s="1151">
        <v>3</v>
      </c>
      <c r="O4112" s="1152">
        <v>6</v>
      </c>
      <c r="P4112" s="1180">
        <v>36000</v>
      </c>
    </row>
    <row r="4113" spans="1:16" ht="22.5" x14ac:dyDescent="0.2">
      <c r="A4113" s="1179" t="s">
        <v>4019</v>
      </c>
      <c r="B4113" s="1149" t="s">
        <v>13078</v>
      </c>
      <c r="C4113" s="1149" t="s">
        <v>65</v>
      </c>
      <c r="D4113" s="1150" t="s">
        <v>13065</v>
      </c>
      <c r="E4113" s="1164">
        <v>9300</v>
      </c>
      <c r="F4113" s="1151">
        <v>40875728</v>
      </c>
      <c r="G4113" s="759" t="s">
        <v>13066</v>
      </c>
      <c r="H4113" s="1021" t="s">
        <v>4243</v>
      </c>
      <c r="I4113" s="1021" t="s">
        <v>12027</v>
      </c>
      <c r="J4113" s="1150" t="s">
        <v>13065</v>
      </c>
      <c r="K4113" s="1152">
        <v>3</v>
      </c>
      <c r="L4113" s="1151">
        <v>12</v>
      </c>
      <c r="M4113" s="1164">
        <v>111600</v>
      </c>
      <c r="N4113" s="1151">
        <v>4</v>
      </c>
      <c r="O4113" s="1152">
        <v>6</v>
      </c>
      <c r="P4113" s="1180">
        <v>55800</v>
      </c>
    </row>
    <row r="4114" spans="1:16" ht="22.5" x14ac:dyDescent="0.2">
      <c r="A4114" s="1179" t="s">
        <v>4019</v>
      </c>
      <c r="B4114" s="1149" t="s">
        <v>13078</v>
      </c>
      <c r="C4114" s="1149" t="s">
        <v>65</v>
      </c>
      <c r="D4114" s="1150" t="s">
        <v>12066</v>
      </c>
      <c r="E4114" s="1164">
        <v>2800</v>
      </c>
      <c r="F4114" s="1151">
        <v>42096496</v>
      </c>
      <c r="G4114" s="759" t="s">
        <v>13067</v>
      </c>
      <c r="H4114" s="1021" t="s">
        <v>9934</v>
      </c>
      <c r="I4114" s="1021" t="s">
        <v>12027</v>
      </c>
      <c r="J4114" s="1150" t="s">
        <v>12066</v>
      </c>
      <c r="K4114" s="1152">
        <v>1</v>
      </c>
      <c r="L4114" s="1151">
        <v>12</v>
      </c>
      <c r="M4114" s="1164">
        <v>33593.78</v>
      </c>
      <c r="N4114" s="1151">
        <v>2</v>
      </c>
      <c r="O4114" s="1152">
        <v>6</v>
      </c>
      <c r="P4114" s="1180">
        <v>16800</v>
      </c>
    </row>
    <row r="4115" spans="1:16" ht="23.25" thickBot="1" x14ac:dyDescent="0.25">
      <c r="A4115" s="1181" t="s">
        <v>4019</v>
      </c>
      <c r="B4115" s="1182" t="s">
        <v>13078</v>
      </c>
      <c r="C4115" s="1182" t="s">
        <v>65</v>
      </c>
      <c r="D4115" s="1183" t="s">
        <v>12385</v>
      </c>
      <c r="E4115" s="1184">
        <v>12500</v>
      </c>
      <c r="F4115" s="1185">
        <v>3828499</v>
      </c>
      <c r="G4115" s="852" t="s">
        <v>13068</v>
      </c>
      <c r="H4115" s="1186" t="s">
        <v>7840</v>
      </c>
      <c r="I4115" s="1186" t="s">
        <v>4274</v>
      </c>
      <c r="J4115" s="1183" t="s">
        <v>12385</v>
      </c>
      <c r="K4115" s="1187">
        <v>6</v>
      </c>
      <c r="L4115" s="1185">
        <v>12</v>
      </c>
      <c r="M4115" s="1184">
        <v>150000</v>
      </c>
      <c r="N4115" s="1185">
        <v>7</v>
      </c>
      <c r="O4115" s="1187">
        <v>6</v>
      </c>
      <c r="P4115" s="1188">
        <v>75000</v>
      </c>
    </row>
    <row r="4116" spans="1:16" ht="25.9" customHeight="1" thickTop="1" thickBot="1" x14ac:dyDescent="0.25">
      <c r="A4116" s="2035" t="s">
        <v>13069</v>
      </c>
      <c r="B4116" s="2035"/>
      <c r="C4116" s="2035"/>
      <c r="D4116" s="2035"/>
      <c r="E4116" s="2035"/>
      <c r="F4116" s="2035"/>
      <c r="G4116" s="2035"/>
      <c r="H4116" s="2035"/>
      <c r="I4116" s="2035"/>
      <c r="J4116" s="2035"/>
      <c r="K4116" s="2035"/>
      <c r="L4116" s="2035"/>
      <c r="M4116" s="2035"/>
      <c r="N4116" s="2035"/>
      <c r="O4116" s="2035"/>
      <c r="P4116" s="2035"/>
    </row>
    <row r="4117" spans="1:16" ht="23.25" thickTop="1" x14ac:dyDescent="0.2">
      <c r="A4117" s="1170" t="s">
        <v>4075</v>
      </c>
      <c r="B4117" s="1171" t="s">
        <v>13070</v>
      </c>
      <c r="C4117" s="1171" t="s">
        <v>65</v>
      </c>
      <c r="D4117" s="1172" t="s">
        <v>6574</v>
      </c>
      <c r="E4117" s="1173">
        <v>2500</v>
      </c>
      <c r="F4117" s="1174">
        <v>105729</v>
      </c>
      <c r="G4117" s="1175" t="s">
        <v>13071</v>
      </c>
      <c r="H4117" s="1176" t="s">
        <v>13072</v>
      </c>
      <c r="I4117" s="1176" t="s">
        <v>13073</v>
      </c>
      <c r="J4117" s="1172" t="s">
        <v>13072</v>
      </c>
      <c r="K4117" s="1177">
        <v>2</v>
      </c>
      <c r="L4117" s="1174">
        <v>2</v>
      </c>
      <c r="M4117" s="1173">
        <v>7285.79</v>
      </c>
      <c r="N4117" s="1174"/>
      <c r="O4117" s="1177"/>
      <c r="P4117" s="1178"/>
    </row>
    <row r="4118" spans="1:16" x14ac:dyDescent="0.2">
      <c r="A4118" s="1179" t="s">
        <v>4075</v>
      </c>
      <c r="B4118" s="1149" t="s">
        <v>13070</v>
      </c>
      <c r="C4118" s="1149" t="s">
        <v>65</v>
      </c>
      <c r="D4118" s="1150" t="s">
        <v>6574</v>
      </c>
      <c r="E4118" s="1164">
        <v>2500</v>
      </c>
      <c r="F4118" s="1151">
        <v>489819</v>
      </c>
      <c r="G4118" s="759" t="s">
        <v>13074</v>
      </c>
      <c r="H4118" s="1021" t="s">
        <v>13072</v>
      </c>
      <c r="I4118" s="1021" t="s">
        <v>4358</v>
      </c>
      <c r="J4118" s="1150" t="s">
        <v>13072</v>
      </c>
      <c r="K4118" s="1152">
        <v>2</v>
      </c>
      <c r="L4118" s="1151">
        <v>12</v>
      </c>
      <c r="M4118" s="1164">
        <v>32989.800000000003</v>
      </c>
      <c r="N4118" s="1151">
        <v>1</v>
      </c>
      <c r="O4118" s="1152">
        <v>6</v>
      </c>
      <c r="P4118" s="1180">
        <v>16306.8</v>
      </c>
    </row>
    <row r="4119" spans="1:16" ht="22.5" x14ac:dyDescent="0.2">
      <c r="A4119" s="1179" t="s">
        <v>4075</v>
      </c>
      <c r="B4119" s="1149" t="s">
        <v>13070</v>
      </c>
      <c r="C4119" s="1149" t="s">
        <v>65</v>
      </c>
      <c r="D4119" s="1150" t="s">
        <v>13075</v>
      </c>
      <c r="E4119" s="1164">
        <v>6000</v>
      </c>
      <c r="F4119" s="1151">
        <v>510675</v>
      </c>
      <c r="G4119" s="759" t="s">
        <v>13076</v>
      </c>
      <c r="H4119" s="1021" t="s">
        <v>13077</v>
      </c>
      <c r="I4119" s="1021" t="s">
        <v>4287</v>
      </c>
      <c r="J4119" s="1150" t="s">
        <v>4257</v>
      </c>
      <c r="K4119" s="1152">
        <v>2</v>
      </c>
      <c r="L4119" s="1151">
        <v>12</v>
      </c>
      <c r="M4119" s="1164">
        <v>74989.8</v>
      </c>
      <c r="N4119" s="1151">
        <v>1</v>
      </c>
      <c r="O4119" s="1152">
        <v>6</v>
      </c>
      <c r="P4119" s="1180">
        <v>37306.800000000003</v>
      </c>
    </row>
    <row r="4120" spans="1:16" ht="22.5" x14ac:dyDescent="0.2">
      <c r="A4120" s="1179" t="s">
        <v>4075</v>
      </c>
      <c r="B4120" s="1149" t="s">
        <v>13078</v>
      </c>
      <c r="C4120" s="1149" t="s">
        <v>65</v>
      </c>
      <c r="D4120" s="1150" t="s">
        <v>13079</v>
      </c>
      <c r="E4120" s="1164">
        <v>11000</v>
      </c>
      <c r="F4120" s="1151">
        <v>839328</v>
      </c>
      <c r="G4120" s="759" t="s">
        <v>13080</v>
      </c>
      <c r="H4120" s="1021" t="s">
        <v>13081</v>
      </c>
      <c r="I4120" s="1021" t="s">
        <v>4287</v>
      </c>
      <c r="J4120" s="1150" t="s">
        <v>13081</v>
      </c>
      <c r="K4120" s="1152">
        <v>2</v>
      </c>
      <c r="L4120" s="1151">
        <v>12</v>
      </c>
      <c r="M4120" s="1164">
        <v>134623.13</v>
      </c>
      <c r="N4120" s="1151">
        <v>1</v>
      </c>
      <c r="O4120" s="1152">
        <v>6</v>
      </c>
      <c r="P4120" s="1180">
        <v>67306.8</v>
      </c>
    </row>
    <row r="4121" spans="1:16" ht="22.5" x14ac:dyDescent="0.2">
      <c r="A4121" s="1179" t="s">
        <v>4075</v>
      </c>
      <c r="B4121" s="1149" t="s">
        <v>13070</v>
      </c>
      <c r="C4121" s="1149" t="s">
        <v>65</v>
      </c>
      <c r="D4121" s="1150" t="s">
        <v>13082</v>
      </c>
      <c r="E4121" s="1164">
        <v>2500</v>
      </c>
      <c r="F4121" s="1151">
        <v>865025</v>
      </c>
      <c r="G4121" s="759" t="s">
        <v>13083</v>
      </c>
      <c r="H4121" s="1021" t="s">
        <v>13084</v>
      </c>
      <c r="I4121" s="1021" t="s">
        <v>4358</v>
      </c>
      <c r="J4121" s="1150" t="s">
        <v>13084</v>
      </c>
      <c r="K4121" s="1152">
        <v>1</v>
      </c>
      <c r="L4121" s="1151">
        <v>1</v>
      </c>
      <c r="M4121" s="1164">
        <v>917.03</v>
      </c>
      <c r="N4121" s="1151">
        <v>1</v>
      </c>
      <c r="O4121" s="1152">
        <v>6</v>
      </c>
      <c r="P4121" s="1180">
        <v>16306.8</v>
      </c>
    </row>
    <row r="4122" spans="1:16" ht="22.5" x14ac:dyDescent="0.2">
      <c r="A4122" s="1179" t="s">
        <v>4075</v>
      </c>
      <c r="B4122" s="1149" t="s">
        <v>13070</v>
      </c>
      <c r="C4122" s="1149" t="s">
        <v>65</v>
      </c>
      <c r="D4122" s="1150" t="s">
        <v>6438</v>
      </c>
      <c r="E4122" s="1164">
        <v>3500</v>
      </c>
      <c r="F4122" s="1151">
        <v>1133572</v>
      </c>
      <c r="G4122" s="759" t="s">
        <v>13085</v>
      </c>
      <c r="H4122" s="1021" t="s">
        <v>13086</v>
      </c>
      <c r="I4122" s="1021" t="s">
        <v>13087</v>
      </c>
      <c r="J4122" s="1150" t="s">
        <v>13086</v>
      </c>
      <c r="K4122" s="1152">
        <v>2</v>
      </c>
      <c r="L4122" s="1151">
        <v>12</v>
      </c>
      <c r="M4122" s="1164">
        <v>44989.8</v>
      </c>
      <c r="N4122" s="1151">
        <v>1</v>
      </c>
      <c r="O4122" s="1152">
        <v>6</v>
      </c>
      <c r="P4122" s="1180">
        <v>22306.799999999999</v>
      </c>
    </row>
    <row r="4123" spans="1:16" x14ac:dyDescent="0.2">
      <c r="A4123" s="1179" t="s">
        <v>4075</v>
      </c>
      <c r="B4123" s="1149" t="s">
        <v>13070</v>
      </c>
      <c r="C4123" s="1149" t="s">
        <v>65</v>
      </c>
      <c r="D4123" s="1150" t="s">
        <v>13088</v>
      </c>
      <c r="E4123" s="1164">
        <v>10000</v>
      </c>
      <c r="F4123" s="1151">
        <v>1319736</v>
      </c>
      <c r="G4123" s="759" t="s">
        <v>13089</v>
      </c>
      <c r="H4123" s="1021" t="s">
        <v>4243</v>
      </c>
      <c r="I4123" s="1021" t="s">
        <v>4287</v>
      </c>
      <c r="J4123" s="1150" t="s">
        <v>4243</v>
      </c>
      <c r="K4123" s="1152">
        <v>2</v>
      </c>
      <c r="L4123" s="1151">
        <v>12</v>
      </c>
      <c r="M4123" s="1164">
        <v>122989.8</v>
      </c>
      <c r="N4123" s="1151">
        <v>1</v>
      </c>
      <c r="O4123" s="1152">
        <v>6</v>
      </c>
      <c r="P4123" s="1180">
        <v>60964.08</v>
      </c>
    </row>
    <row r="4124" spans="1:16" x14ac:dyDescent="0.2">
      <c r="A4124" s="1179" t="s">
        <v>4075</v>
      </c>
      <c r="B4124" s="1149" t="s">
        <v>13070</v>
      </c>
      <c r="C4124" s="1149" t="s">
        <v>65</v>
      </c>
      <c r="D4124" s="1150" t="s">
        <v>13090</v>
      </c>
      <c r="E4124" s="1164">
        <v>7000</v>
      </c>
      <c r="F4124" s="1151">
        <v>1332865</v>
      </c>
      <c r="G4124" s="759" t="s">
        <v>13091</v>
      </c>
      <c r="H4124" s="1021" t="s">
        <v>4885</v>
      </c>
      <c r="I4124" s="1021" t="s">
        <v>4287</v>
      </c>
      <c r="J4124" s="1150" t="s">
        <v>4885</v>
      </c>
      <c r="K4124" s="1152">
        <v>2</v>
      </c>
      <c r="L4124" s="1151">
        <v>12</v>
      </c>
      <c r="M4124" s="1164">
        <v>86989.8</v>
      </c>
      <c r="N4124" s="1151">
        <v>1</v>
      </c>
      <c r="O4124" s="1152">
        <v>6</v>
      </c>
      <c r="P4124" s="1180">
        <v>43306.8</v>
      </c>
    </row>
    <row r="4125" spans="1:16" ht="22.5" x14ac:dyDescent="0.2">
      <c r="A4125" s="1179" t="s">
        <v>4075</v>
      </c>
      <c r="B4125" s="1149" t="s">
        <v>13078</v>
      </c>
      <c r="C4125" s="1149" t="s">
        <v>65</v>
      </c>
      <c r="D4125" s="1150" t="s">
        <v>13092</v>
      </c>
      <c r="E4125" s="1164">
        <v>9000</v>
      </c>
      <c r="F4125" s="1151">
        <v>1343746</v>
      </c>
      <c r="G4125" s="759" t="s">
        <v>13093</v>
      </c>
      <c r="H4125" s="1021" t="s">
        <v>4885</v>
      </c>
      <c r="I4125" s="1021" t="s">
        <v>4287</v>
      </c>
      <c r="J4125" s="1150" t="s">
        <v>4885</v>
      </c>
      <c r="K4125" s="1152">
        <v>2</v>
      </c>
      <c r="L4125" s="1151">
        <v>8</v>
      </c>
      <c r="M4125" s="1164">
        <v>74293.2</v>
      </c>
      <c r="N4125" s="1151"/>
      <c r="O4125" s="1152"/>
      <c r="P4125" s="1180"/>
    </row>
    <row r="4126" spans="1:16" x14ac:dyDescent="0.2">
      <c r="A4126" s="1179" t="s">
        <v>4075</v>
      </c>
      <c r="B4126" s="1149" t="s">
        <v>13070</v>
      </c>
      <c r="C4126" s="1149" t="s">
        <v>65</v>
      </c>
      <c r="D4126" s="1150" t="s">
        <v>13092</v>
      </c>
      <c r="E4126" s="1164">
        <v>9000</v>
      </c>
      <c r="F4126" s="1151">
        <v>1343746</v>
      </c>
      <c r="G4126" s="759" t="s">
        <v>13093</v>
      </c>
      <c r="H4126" s="1021" t="s">
        <v>4885</v>
      </c>
      <c r="I4126" s="1021" t="s">
        <v>4287</v>
      </c>
      <c r="J4126" s="1150" t="s">
        <v>4885</v>
      </c>
      <c r="K4126" s="1152">
        <v>2</v>
      </c>
      <c r="L4126" s="1151">
        <v>4</v>
      </c>
      <c r="M4126" s="1164">
        <v>36696.6</v>
      </c>
      <c r="N4126" s="1151">
        <v>1</v>
      </c>
      <c r="O4126" s="1152">
        <v>6</v>
      </c>
      <c r="P4126" s="1180">
        <v>55306.8</v>
      </c>
    </row>
    <row r="4127" spans="1:16" x14ac:dyDescent="0.2">
      <c r="A4127" s="1179" t="s">
        <v>4075</v>
      </c>
      <c r="B4127" s="1149" t="s">
        <v>13070</v>
      </c>
      <c r="C4127" s="1149" t="s">
        <v>65</v>
      </c>
      <c r="D4127" s="1150" t="s">
        <v>13094</v>
      </c>
      <c r="E4127" s="1164">
        <v>8000</v>
      </c>
      <c r="F4127" s="1151">
        <v>2431282</v>
      </c>
      <c r="G4127" s="759" t="s">
        <v>13095</v>
      </c>
      <c r="H4127" s="1021" t="s">
        <v>4267</v>
      </c>
      <c r="I4127" s="1021" t="s">
        <v>4287</v>
      </c>
      <c r="J4127" s="1150" t="s">
        <v>4267</v>
      </c>
      <c r="K4127" s="1152">
        <v>2</v>
      </c>
      <c r="L4127" s="1151">
        <v>12</v>
      </c>
      <c r="M4127" s="1164">
        <v>98723.13</v>
      </c>
      <c r="N4127" s="1151">
        <v>1</v>
      </c>
      <c r="O4127" s="1152">
        <v>6</v>
      </c>
      <c r="P4127" s="1180">
        <v>49306.8</v>
      </c>
    </row>
    <row r="4128" spans="1:16" x14ac:dyDescent="0.2">
      <c r="A4128" s="1179" t="s">
        <v>4075</v>
      </c>
      <c r="B4128" s="1149" t="s">
        <v>13070</v>
      </c>
      <c r="C4128" s="1149" t="s">
        <v>65</v>
      </c>
      <c r="D4128" s="1150" t="s">
        <v>6574</v>
      </c>
      <c r="E4128" s="1164">
        <v>2500</v>
      </c>
      <c r="F4128" s="1151">
        <v>2787230</v>
      </c>
      <c r="G4128" s="759" t="s">
        <v>13096</v>
      </c>
      <c r="H4128" s="1021" t="s">
        <v>13072</v>
      </c>
      <c r="I4128" s="1021" t="s">
        <v>4358</v>
      </c>
      <c r="J4128" s="1150" t="s">
        <v>13072</v>
      </c>
      <c r="K4128" s="1152">
        <v>2</v>
      </c>
      <c r="L4128" s="1151">
        <v>12</v>
      </c>
      <c r="M4128" s="1164">
        <v>32989.800000000003</v>
      </c>
      <c r="N4128" s="1151">
        <v>1</v>
      </c>
      <c r="O4128" s="1152">
        <v>6</v>
      </c>
      <c r="P4128" s="1180">
        <v>16306.8</v>
      </c>
    </row>
    <row r="4129" spans="1:16" x14ac:dyDescent="0.2">
      <c r="A4129" s="1179" t="s">
        <v>4075</v>
      </c>
      <c r="B4129" s="1149" t="s">
        <v>13070</v>
      </c>
      <c r="C4129" s="1149" t="s">
        <v>65</v>
      </c>
      <c r="D4129" s="1150" t="s">
        <v>13097</v>
      </c>
      <c r="E4129" s="1164">
        <v>9000</v>
      </c>
      <c r="F4129" s="1151">
        <v>2873397</v>
      </c>
      <c r="G4129" s="759" t="s">
        <v>13098</v>
      </c>
      <c r="H4129" s="1021" t="s">
        <v>4243</v>
      </c>
      <c r="I4129" s="1021" t="s">
        <v>4287</v>
      </c>
      <c r="J4129" s="1150" t="s">
        <v>4243</v>
      </c>
      <c r="K4129" s="1152">
        <v>2</v>
      </c>
      <c r="L4129" s="1151">
        <v>12</v>
      </c>
      <c r="M4129" s="1164">
        <v>110989.8</v>
      </c>
      <c r="N4129" s="1151">
        <v>1</v>
      </c>
      <c r="O4129" s="1152">
        <v>6</v>
      </c>
      <c r="P4129" s="1180">
        <v>55306.8</v>
      </c>
    </row>
    <row r="4130" spans="1:16" x14ac:dyDescent="0.2">
      <c r="A4130" s="1179" t="s">
        <v>4075</v>
      </c>
      <c r="B4130" s="1149" t="s">
        <v>13070</v>
      </c>
      <c r="C4130" s="1149" t="s">
        <v>65</v>
      </c>
      <c r="D4130" s="1150" t="s">
        <v>13099</v>
      </c>
      <c r="E4130" s="1164">
        <v>8500</v>
      </c>
      <c r="F4130" s="1151">
        <v>3370387</v>
      </c>
      <c r="G4130" s="759" t="s">
        <v>13100</v>
      </c>
      <c r="H4130" s="1021" t="s">
        <v>4243</v>
      </c>
      <c r="I4130" s="1021" t="s">
        <v>4287</v>
      </c>
      <c r="J4130" s="1150" t="s">
        <v>4243</v>
      </c>
      <c r="K4130" s="1152">
        <v>2</v>
      </c>
      <c r="L4130" s="1151">
        <v>12</v>
      </c>
      <c r="M4130" s="1164">
        <v>104989.8</v>
      </c>
      <c r="N4130" s="1151">
        <v>1</v>
      </c>
      <c r="O4130" s="1152">
        <v>6</v>
      </c>
      <c r="P4130" s="1180">
        <v>52306.8</v>
      </c>
    </row>
    <row r="4131" spans="1:16" x14ac:dyDescent="0.2">
      <c r="A4131" s="1179" t="s">
        <v>4075</v>
      </c>
      <c r="B4131" s="1149" t="s">
        <v>13070</v>
      </c>
      <c r="C4131" s="1149" t="s">
        <v>65</v>
      </c>
      <c r="D4131" s="1150" t="s">
        <v>13090</v>
      </c>
      <c r="E4131" s="1164">
        <v>7000</v>
      </c>
      <c r="F4131" s="1151">
        <v>3386875</v>
      </c>
      <c r="G4131" s="759" t="s">
        <v>13101</v>
      </c>
      <c r="H4131" s="1021" t="s">
        <v>8344</v>
      </c>
      <c r="I4131" s="1021" t="s">
        <v>4287</v>
      </c>
      <c r="J4131" s="1150" t="s">
        <v>8344</v>
      </c>
      <c r="K4131" s="1152">
        <v>2</v>
      </c>
      <c r="L4131" s="1151">
        <v>12</v>
      </c>
      <c r="M4131" s="1164">
        <v>86989.8</v>
      </c>
      <c r="N4131" s="1151">
        <v>1</v>
      </c>
      <c r="O4131" s="1152">
        <v>6</v>
      </c>
      <c r="P4131" s="1180">
        <v>43238.26</v>
      </c>
    </row>
    <row r="4132" spans="1:16" ht="22.5" x14ac:dyDescent="0.2">
      <c r="A4132" s="1179" t="s">
        <v>4075</v>
      </c>
      <c r="B4132" s="1149" t="s">
        <v>13070</v>
      </c>
      <c r="C4132" s="1149" t="s">
        <v>65</v>
      </c>
      <c r="D4132" s="1150" t="s">
        <v>13075</v>
      </c>
      <c r="E4132" s="1164">
        <v>6000</v>
      </c>
      <c r="F4132" s="1151">
        <v>3386970</v>
      </c>
      <c r="G4132" s="759" t="s">
        <v>13102</v>
      </c>
      <c r="H4132" s="1021" t="s">
        <v>13077</v>
      </c>
      <c r="I4132" s="1021" t="s">
        <v>4287</v>
      </c>
      <c r="J4132" s="1150" t="s">
        <v>4257</v>
      </c>
      <c r="K4132" s="1152"/>
      <c r="L4132" s="1151"/>
      <c r="M4132" s="1164"/>
      <c r="N4132" s="1151">
        <v>1</v>
      </c>
      <c r="O4132" s="1152">
        <v>2</v>
      </c>
      <c r="P4132" s="1180">
        <v>11635.6</v>
      </c>
    </row>
    <row r="4133" spans="1:16" ht="22.5" x14ac:dyDescent="0.2">
      <c r="A4133" s="1179" t="s">
        <v>4075</v>
      </c>
      <c r="B4133" s="1149" t="s">
        <v>13078</v>
      </c>
      <c r="C4133" s="1149" t="s">
        <v>65</v>
      </c>
      <c r="D4133" s="1150" t="s">
        <v>497</v>
      </c>
      <c r="E4133" s="1164">
        <v>11000</v>
      </c>
      <c r="F4133" s="1151">
        <v>4641293</v>
      </c>
      <c r="G4133" s="759" t="s">
        <v>13103</v>
      </c>
      <c r="H4133" s="1021" t="s">
        <v>13104</v>
      </c>
      <c r="I4133" s="1021" t="s">
        <v>4287</v>
      </c>
      <c r="J4133" s="1150" t="s">
        <v>13104</v>
      </c>
      <c r="K4133" s="1152">
        <v>2</v>
      </c>
      <c r="L4133" s="1151">
        <v>8</v>
      </c>
      <c r="M4133" s="1164">
        <v>90293.2</v>
      </c>
      <c r="N4133" s="1151"/>
      <c r="O4133" s="1152"/>
      <c r="P4133" s="1180"/>
    </row>
    <row r="4134" spans="1:16" x14ac:dyDescent="0.2">
      <c r="A4134" s="1179" t="s">
        <v>4075</v>
      </c>
      <c r="B4134" s="1149" t="s">
        <v>13070</v>
      </c>
      <c r="C4134" s="1149" t="s">
        <v>65</v>
      </c>
      <c r="D4134" s="1150" t="s">
        <v>497</v>
      </c>
      <c r="E4134" s="1164">
        <v>11000</v>
      </c>
      <c r="F4134" s="1151">
        <v>4641293</v>
      </c>
      <c r="G4134" s="759" t="s">
        <v>13103</v>
      </c>
      <c r="H4134" s="1021" t="s">
        <v>13104</v>
      </c>
      <c r="I4134" s="1021" t="s">
        <v>4287</v>
      </c>
      <c r="J4134" s="1150" t="s">
        <v>13104</v>
      </c>
      <c r="K4134" s="1152">
        <v>2</v>
      </c>
      <c r="L4134" s="1151">
        <v>4</v>
      </c>
      <c r="M4134" s="1164">
        <v>44696.6</v>
      </c>
      <c r="N4134" s="1151">
        <v>1</v>
      </c>
      <c r="O4134" s="1152">
        <v>6</v>
      </c>
      <c r="P4134" s="1180">
        <v>67306.8</v>
      </c>
    </row>
    <row r="4135" spans="1:16" ht="22.5" x14ac:dyDescent="0.2">
      <c r="A4135" s="1179" t="s">
        <v>4075</v>
      </c>
      <c r="B4135" s="1149" t="s">
        <v>13078</v>
      </c>
      <c r="C4135" s="1149" t="s">
        <v>65</v>
      </c>
      <c r="D4135" s="1150" t="s">
        <v>497</v>
      </c>
      <c r="E4135" s="1164">
        <v>11000</v>
      </c>
      <c r="F4135" s="1151">
        <v>4643777</v>
      </c>
      <c r="G4135" s="759" t="s">
        <v>13105</v>
      </c>
      <c r="H4135" s="1021" t="s">
        <v>13106</v>
      </c>
      <c r="I4135" s="1021" t="s">
        <v>4287</v>
      </c>
      <c r="J4135" s="1150" t="s">
        <v>13106</v>
      </c>
      <c r="K4135" s="1152">
        <v>2</v>
      </c>
      <c r="L4135" s="1151">
        <v>8</v>
      </c>
      <c r="M4135" s="1164">
        <v>101904.31</v>
      </c>
      <c r="N4135" s="1151"/>
      <c r="O4135" s="1152"/>
      <c r="P4135" s="1180"/>
    </row>
    <row r="4136" spans="1:16" ht="22.5" x14ac:dyDescent="0.2">
      <c r="A4136" s="1179" t="s">
        <v>4075</v>
      </c>
      <c r="B4136" s="1149" t="s">
        <v>13070</v>
      </c>
      <c r="C4136" s="1149" t="s">
        <v>65</v>
      </c>
      <c r="D4136" s="1150" t="s">
        <v>497</v>
      </c>
      <c r="E4136" s="1164">
        <v>11000</v>
      </c>
      <c r="F4136" s="1151">
        <v>4643777</v>
      </c>
      <c r="G4136" s="759" t="s">
        <v>13105</v>
      </c>
      <c r="H4136" s="1021" t="s">
        <v>13106</v>
      </c>
      <c r="I4136" s="1021" t="s">
        <v>4287</v>
      </c>
      <c r="J4136" s="1150" t="s">
        <v>13106</v>
      </c>
      <c r="K4136" s="1152">
        <v>2</v>
      </c>
      <c r="L4136" s="1151">
        <v>4</v>
      </c>
      <c r="M4136" s="1164">
        <v>44696.6</v>
      </c>
      <c r="N4136" s="1151"/>
      <c r="O4136" s="1152"/>
      <c r="P4136" s="1180"/>
    </row>
    <row r="4137" spans="1:16" x14ac:dyDescent="0.2">
      <c r="A4137" s="1179" t="s">
        <v>4075</v>
      </c>
      <c r="B4137" s="1149" t="s">
        <v>13070</v>
      </c>
      <c r="C4137" s="1149" t="s">
        <v>65</v>
      </c>
      <c r="D4137" s="1150" t="s">
        <v>6574</v>
      </c>
      <c r="E4137" s="1164">
        <v>2500</v>
      </c>
      <c r="F4137" s="1151">
        <v>5345292</v>
      </c>
      <c r="G4137" s="759" t="s">
        <v>13107</v>
      </c>
      <c r="H4137" s="1021" t="s">
        <v>13072</v>
      </c>
      <c r="I4137" s="1021" t="s">
        <v>4358</v>
      </c>
      <c r="J4137" s="1150" t="s">
        <v>13072</v>
      </c>
      <c r="K4137" s="1152">
        <v>2</v>
      </c>
      <c r="L4137" s="1151">
        <v>12</v>
      </c>
      <c r="M4137" s="1164">
        <v>32989.800000000003</v>
      </c>
      <c r="N4137" s="1151">
        <v>1</v>
      </c>
      <c r="O4137" s="1152">
        <v>6</v>
      </c>
      <c r="P4137" s="1180">
        <v>16306.8</v>
      </c>
    </row>
    <row r="4138" spans="1:16" ht="22.5" x14ac:dyDescent="0.2">
      <c r="A4138" s="1179" t="s">
        <v>4075</v>
      </c>
      <c r="B4138" s="1149" t="s">
        <v>13078</v>
      </c>
      <c r="C4138" s="1149" t="s">
        <v>65</v>
      </c>
      <c r="D4138" s="1150" t="s">
        <v>497</v>
      </c>
      <c r="E4138" s="1164">
        <v>11000</v>
      </c>
      <c r="F4138" s="1151">
        <v>5357722</v>
      </c>
      <c r="G4138" s="759" t="s">
        <v>13108</v>
      </c>
      <c r="H4138" s="1021" t="s">
        <v>8344</v>
      </c>
      <c r="I4138" s="1021" t="s">
        <v>4287</v>
      </c>
      <c r="J4138" s="1150" t="s">
        <v>8344</v>
      </c>
      <c r="K4138" s="1152">
        <v>2</v>
      </c>
      <c r="L4138" s="1151">
        <v>8</v>
      </c>
      <c r="M4138" s="1164">
        <v>90293.2</v>
      </c>
      <c r="N4138" s="1151"/>
      <c r="O4138" s="1152"/>
      <c r="P4138" s="1180"/>
    </row>
    <row r="4139" spans="1:16" x14ac:dyDescent="0.2">
      <c r="A4139" s="1179" t="s">
        <v>4075</v>
      </c>
      <c r="B4139" s="1149" t="s">
        <v>13070</v>
      </c>
      <c r="C4139" s="1149" t="s">
        <v>65</v>
      </c>
      <c r="D4139" s="1150" t="s">
        <v>497</v>
      </c>
      <c r="E4139" s="1164">
        <v>11000</v>
      </c>
      <c r="F4139" s="1151">
        <v>5357722</v>
      </c>
      <c r="G4139" s="759" t="s">
        <v>13108</v>
      </c>
      <c r="H4139" s="1021" t="s">
        <v>8344</v>
      </c>
      <c r="I4139" s="1021" t="s">
        <v>4287</v>
      </c>
      <c r="J4139" s="1150" t="s">
        <v>8344</v>
      </c>
      <c r="K4139" s="1152">
        <v>2</v>
      </c>
      <c r="L4139" s="1151">
        <v>4</v>
      </c>
      <c r="M4139" s="1164">
        <v>44696.6</v>
      </c>
      <c r="N4139" s="1151">
        <v>1</v>
      </c>
      <c r="O4139" s="1152">
        <v>6</v>
      </c>
      <c r="P4139" s="1180">
        <v>67306.8</v>
      </c>
    </row>
    <row r="4140" spans="1:16" x14ac:dyDescent="0.2">
      <c r="A4140" s="1179" t="s">
        <v>4075</v>
      </c>
      <c r="B4140" s="1149" t="s">
        <v>13070</v>
      </c>
      <c r="C4140" s="1149" t="s">
        <v>65</v>
      </c>
      <c r="D4140" s="1150" t="s">
        <v>13109</v>
      </c>
      <c r="E4140" s="1164">
        <v>8000</v>
      </c>
      <c r="F4140" s="1151">
        <v>5414585</v>
      </c>
      <c r="G4140" s="759" t="s">
        <v>13110</v>
      </c>
      <c r="H4140" s="1021" t="s">
        <v>8344</v>
      </c>
      <c r="I4140" s="1021" t="s">
        <v>4287</v>
      </c>
      <c r="J4140" s="1150" t="s">
        <v>8344</v>
      </c>
      <c r="K4140" s="1152">
        <v>2</v>
      </c>
      <c r="L4140" s="1151">
        <v>12</v>
      </c>
      <c r="M4140" s="1164">
        <v>98989.8</v>
      </c>
      <c r="N4140" s="1151">
        <v>1</v>
      </c>
      <c r="O4140" s="1152">
        <v>6</v>
      </c>
      <c r="P4140" s="1180">
        <v>49306.8</v>
      </c>
    </row>
    <row r="4141" spans="1:16" ht="22.5" x14ac:dyDescent="0.2">
      <c r="A4141" s="1179" t="s">
        <v>4075</v>
      </c>
      <c r="B4141" s="1149" t="s">
        <v>13078</v>
      </c>
      <c r="C4141" s="1149" t="s">
        <v>65</v>
      </c>
      <c r="D4141" s="1150" t="s">
        <v>13111</v>
      </c>
      <c r="E4141" s="1164">
        <v>6000</v>
      </c>
      <c r="F4141" s="1151">
        <v>5644036</v>
      </c>
      <c r="G4141" s="759" t="s">
        <v>13112</v>
      </c>
      <c r="H4141" s="1021" t="s">
        <v>13077</v>
      </c>
      <c r="I4141" s="1021" t="s">
        <v>13113</v>
      </c>
      <c r="J4141" s="1150" t="s">
        <v>4257</v>
      </c>
      <c r="K4141" s="1152">
        <v>2</v>
      </c>
      <c r="L4141" s="1151">
        <v>8</v>
      </c>
      <c r="M4141" s="1164">
        <v>50293.2</v>
      </c>
      <c r="N4141" s="1151"/>
      <c r="O4141" s="1152"/>
      <c r="P4141" s="1180"/>
    </row>
    <row r="4142" spans="1:16" ht="22.5" x14ac:dyDescent="0.2">
      <c r="A4142" s="1179" t="s">
        <v>4075</v>
      </c>
      <c r="B4142" s="1149" t="s">
        <v>13070</v>
      </c>
      <c r="C4142" s="1149" t="s">
        <v>65</v>
      </c>
      <c r="D4142" s="1150" t="s">
        <v>13111</v>
      </c>
      <c r="E4142" s="1164">
        <v>6000</v>
      </c>
      <c r="F4142" s="1151">
        <v>5644036</v>
      </c>
      <c r="G4142" s="759" t="s">
        <v>13112</v>
      </c>
      <c r="H4142" s="1021" t="s">
        <v>13077</v>
      </c>
      <c r="I4142" s="1021" t="s">
        <v>13113</v>
      </c>
      <c r="J4142" s="1150" t="s">
        <v>4257</v>
      </c>
      <c r="K4142" s="1152">
        <v>2</v>
      </c>
      <c r="L4142" s="1151">
        <v>4</v>
      </c>
      <c r="M4142" s="1164">
        <v>24696.6</v>
      </c>
      <c r="N4142" s="1151">
        <v>1</v>
      </c>
      <c r="O4142" s="1152">
        <v>6</v>
      </c>
      <c r="P4142" s="1180">
        <v>37306.800000000003</v>
      </c>
    </row>
    <row r="4143" spans="1:16" ht="22.5" x14ac:dyDescent="0.2">
      <c r="A4143" s="1179" t="s">
        <v>4075</v>
      </c>
      <c r="B4143" s="1149" t="s">
        <v>13078</v>
      </c>
      <c r="C4143" s="1149" t="s">
        <v>65</v>
      </c>
      <c r="D4143" s="1150" t="s">
        <v>497</v>
      </c>
      <c r="E4143" s="1164">
        <v>11000</v>
      </c>
      <c r="F4143" s="1151">
        <v>5700612</v>
      </c>
      <c r="G4143" s="759" t="s">
        <v>13114</v>
      </c>
      <c r="H4143" s="1021" t="s">
        <v>10592</v>
      </c>
      <c r="I4143" s="1021" t="s">
        <v>4287</v>
      </c>
      <c r="J4143" s="1150" t="s">
        <v>10592</v>
      </c>
      <c r="K4143" s="1152">
        <v>2</v>
      </c>
      <c r="L4143" s="1151">
        <v>8</v>
      </c>
      <c r="M4143" s="1164">
        <v>90293.2</v>
      </c>
      <c r="N4143" s="1151"/>
      <c r="O4143" s="1152"/>
      <c r="P4143" s="1180"/>
    </row>
    <row r="4144" spans="1:16" x14ac:dyDescent="0.2">
      <c r="A4144" s="1179" t="s">
        <v>4075</v>
      </c>
      <c r="B4144" s="1149" t="s">
        <v>13070</v>
      </c>
      <c r="C4144" s="1149" t="s">
        <v>65</v>
      </c>
      <c r="D4144" s="1150" t="s">
        <v>497</v>
      </c>
      <c r="E4144" s="1164">
        <v>11000</v>
      </c>
      <c r="F4144" s="1151">
        <v>5700612</v>
      </c>
      <c r="G4144" s="759" t="s">
        <v>13114</v>
      </c>
      <c r="H4144" s="1021" t="s">
        <v>10592</v>
      </c>
      <c r="I4144" s="1021" t="s">
        <v>4287</v>
      </c>
      <c r="J4144" s="1150" t="s">
        <v>10592</v>
      </c>
      <c r="K4144" s="1152">
        <v>2</v>
      </c>
      <c r="L4144" s="1151">
        <v>4</v>
      </c>
      <c r="M4144" s="1164">
        <v>44696.6</v>
      </c>
      <c r="N4144" s="1151">
        <v>1</v>
      </c>
      <c r="O4144" s="1152">
        <v>6</v>
      </c>
      <c r="P4144" s="1180">
        <v>67239.91</v>
      </c>
    </row>
    <row r="4145" spans="1:16" x14ac:dyDescent="0.2">
      <c r="A4145" s="1179" t="s">
        <v>4075</v>
      </c>
      <c r="B4145" s="1149" t="s">
        <v>13070</v>
      </c>
      <c r="C4145" s="1149" t="s">
        <v>65</v>
      </c>
      <c r="D4145" s="1150" t="s">
        <v>13115</v>
      </c>
      <c r="E4145" s="1164">
        <v>15000</v>
      </c>
      <c r="F4145" s="1151">
        <v>6449663</v>
      </c>
      <c r="G4145" s="759" t="s">
        <v>13116</v>
      </c>
      <c r="H4145" s="1021" t="s">
        <v>13117</v>
      </c>
      <c r="I4145" s="1021" t="s">
        <v>4287</v>
      </c>
      <c r="J4145" s="1150" t="s">
        <v>13117</v>
      </c>
      <c r="K4145" s="1152">
        <v>2</v>
      </c>
      <c r="L4145" s="1151">
        <v>12</v>
      </c>
      <c r="M4145" s="1164">
        <v>177989.8</v>
      </c>
      <c r="N4145" s="1151">
        <v>1</v>
      </c>
      <c r="O4145" s="1152">
        <v>6</v>
      </c>
      <c r="P4145" s="1180">
        <v>91306.8</v>
      </c>
    </row>
    <row r="4146" spans="1:16" x14ac:dyDescent="0.2">
      <c r="A4146" s="1179" t="s">
        <v>4075</v>
      </c>
      <c r="B4146" s="1149" t="s">
        <v>13070</v>
      </c>
      <c r="C4146" s="1149" t="s">
        <v>65</v>
      </c>
      <c r="D4146" s="1150" t="s">
        <v>13118</v>
      </c>
      <c r="E4146" s="1164">
        <v>10000</v>
      </c>
      <c r="F4146" s="1151">
        <v>6639547</v>
      </c>
      <c r="G4146" s="759" t="s">
        <v>13119</v>
      </c>
      <c r="H4146" s="1021" t="s">
        <v>10274</v>
      </c>
      <c r="I4146" s="1021" t="s">
        <v>4287</v>
      </c>
      <c r="J4146" s="1150" t="s">
        <v>10274</v>
      </c>
      <c r="K4146" s="1152">
        <v>2</v>
      </c>
      <c r="L4146" s="1151">
        <v>12</v>
      </c>
      <c r="M4146" s="1164">
        <v>122989.8</v>
      </c>
      <c r="N4146" s="1151">
        <v>1</v>
      </c>
      <c r="O4146" s="1152">
        <v>6</v>
      </c>
      <c r="P4146" s="1180">
        <v>61306.8</v>
      </c>
    </row>
    <row r="4147" spans="1:16" x14ac:dyDescent="0.2">
      <c r="A4147" s="1179" t="s">
        <v>4075</v>
      </c>
      <c r="B4147" s="1149" t="s">
        <v>13070</v>
      </c>
      <c r="C4147" s="1149" t="s">
        <v>65</v>
      </c>
      <c r="D4147" s="1150" t="s">
        <v>13120</v>
      </c>
      <c r="E4147" s="1164">
        <v>11000</v>
      </c>
      <c r="F4147" s="1151">
        <v>6656099</v>
      </c>
      <c r="G4147" s="759" t="s">
        <v>13121</v>
      </c>
      <c r="H4147" s="1021" t="s">
        <v>7051</v>
      </c>
      <c r="I4147" s="1021" t="s">
        <v>4287</v>
      </c>
      <c r="J4147" s="1150" t="s">
        <v>7051</v>
      </c>
      <c r="K4147" s="1152">
        <v>1</v>
      </c>
      <c r="L4147" s="1151">
        <v>1</v>
      </c>
      <c r="M4147" s="1164">
        <v>5674.15</v>
      </c>
      <c r="N4147" s="1151">
        <v>1</v>
      </c>
      <c r="O4147" s="1152">
        <v>6</v>
      </c>
      <c r="P4147" s="1180">
        <v>67306.8</v>
      </c>
    </row>
    <row r="4148" spans="1:16" ht="22.5" x14ac:dyDescent="0.2">
      <c r="A4148" s="1179" t="s">
        <v>4075</v>
      </c>
      <c r="B4148" s="1149" t="s">
        <v>13078</v>
      </c>
      <c r="C4148" s="1149" t="s">
        <v>65</v>
      </c>
      <c r="D4148" s="1150" t="s">
        <v>13122</v>
      </c>
      <c r="E4148" s="1164">
        <v>9000</v>
      </c>
      <c r="F4148" s="1151">
        <v>6675487</v>
      </c>
      <c r="G4148" s="759" t="s">
        <v>13123</v>
      </c>
      <c r="H4148" s="1021" t="s">
        <v>4243</v>
      </c>
      <c r="I4148" s="1021" t="s">
        <v>4287</v>
      </c>
      <c r="J4148" s="1150" t="s">
        <v>4243</v>
      </c>
      <c r="K4148" s="1152">
        <v>2</v>
      </c>
      <c r="L4148" s="1151">
        <v>8</v>
      </c>
      <c r="M4148" s="1164">
        <v>74293.2</v>
      </c>
      <c r="N4148" s="1151"/>
      <c r="O4148" s="1152"/>
      <c r="P4148" s="1180"/>
    </row>
    <row r="4149" spans="1:16" ht="22.5" x14ac:dyDescent="0.2">
      <c r="A4149" s="1179" t="s">
        <v>4075</v>
      </c>
      <c r="B4149" s="1149" t="s">
        <v>13070</v>
      </c>
      <c r="C4149" s="1149" t="s">
        <v>65</v>
      </c>
      <c r="D4149" s="1150" t="s">
        <v>13122</v>
      </c>
      <c r="E4149" s="1164">
        <v>9000</v>
      </c>
      <c r="F4149" s="1151">
        <v>6675487</v>
      </c>
      <c r="G4149" s="759" t="s">
        <v>13123</v>
      </c>
      <c r="H4149" s="1021" t="s">
        <v>4243</v>
      </c>
      <c r="I4149" s="1021" t="s">
        <v>4287</v>
      </c>
      <c r="J4149" s="1150" t="s">
        <v>4243</v>
      </c>
      <c r="K4149" s="1152">
        <v>2</v>
      </c>
      <c r="L4149" s="1151">
        <v>4</v>
      </c>
      <c r="M4149" s="1164">
        <v>36696.6</v>
      </c>
      <c r="N4149" s="1151">
        <v>1</v>
      </c>
      <c r="O4149" s="1152">
        <v>6</v>
      </c>
      <c r="P4149" s="1180">
        <v>55306.8</v>
      </c>
    </row>
    <row r="4150" spans="1:16" ht="33.75" x14ac:dyDescent="0.2">
      <c r="A4150" s="1179" t="s">
        <v>4075</v>
      </c>
      <c r="B4150" s="1149" t="s">
        <v>13078</v>
      </c>
      <c r="C4150" s="1149" t="s">
        <v>65</v>
      </c>
      <c r="D4150" s="1150" t="s">
        <v>6574</v>
      </c>
      <c r="E4150" s="1164">
        <v>3000</v>
      </c>
      <c r="F4150" s="1151">
        <v>6747550</v>
      </c>
      <c r="G4150" s="759" t="s">
        <v>13124</v>
      </c>
      <c r="H4150" s="1021" t="s">
        <v>13125</v>
      </c>
      <c r="I4150" s="1021" t="s">
        <v>4358</v>
      </c>
      <c r="J4150" s="1150" t="s">
        <v>13125</v>
      </c>
      <c r="K4150" s="1152">
        <v>2</v>
      </c>
      <c r="L4150" s="1151">
        <v>12</v>
      </c>
      <c r="M4150" s="1164">
        <v>38989.800000000003</v>
      </c>
      <c r="N4150" s="1151">
        <v>1</v>
      </c>
      <c r="O4150" s="1152">
        <v>6</v>
      </c>
      <c r="P4150" s="1180">
        <v>19306.8</v>
      </c>
    </row>
    <row r="4151" spans="1:16" ht="22.5" x14ac:dyDescent="0.2">
      <c r="A4151" s="1179" t="s">
        <v>4075</v>
      </c>
      <c r="B4151" s="1149" t="s">
        <v>13078</v>
      </c>
      <c r="C4151" s="1149" t="s">
        <v>65</v>
      </c>
      <c r="D4151" s="1150" t="s">
        <v>13126</v>
      </c>
      <c r="E4151" s="1164">
        <v>4500</v>
      </c>
      <c r="F4151" s="1151">
        <v>6773506</v>
      </c>
      <c r="G4151" s="759" t="s">
        <v>13127</v>
      </c>
      <c r="H4151" s="1021" t="s">
        <v>13077</v>
      </c>
      <c r="I4151" s="1021" t="s">
        <v>13113</v>
      </c>
      <c r="J4151" s="1150" t="s">
        <v>4257</v>
      </c>
      <c r="K4151" s="1152">
        <v>2</v>
      </c>
      <c r="L4151" s="1151">
        <v>12</v>
      </c>
      <c r="M4151" s="1164">
        <v>56839.8</v>
      </c>
      <c r="N4151" s="1151">
        <v>1</v>
      </c>
      <c r="O4151" s="1152">
        <v>6</v>
      </c>
      <c r="P4151" s="1180">
        <v>28306.799999999999</v>
      </c>
    </row>
    <row r="4152" spans="1:16" x14ac:dyDescent="0.2">
      <c r="A4152" s="1179" t="s">
        <v>4075</v>
      </c>
      <c r="B4152" s="1149" t="s">
        <v>13070</v>
      </c>
      <c r="C4152" s="1149" t="s">
        <v>65</v>
      </c>
      <c r="D4152" s="1150" t="s">
        <v>13128</v>
      </c>
      <c r="E4152" s="1164">
        <v>14000</v>
      </c>
      <c r="F4152" s="1151">
        <v>6779303</v>
      </c>
      <c r="G4152" s="759" t="s">
        <v>13129</v>
      </c>
      <c r="H4152" s="1021" t="s">
        <v>4422</v>
      </c>
      <c r="I4152" s="1021" t="s">
        <v>4287</v>
      </c>
      <c r="J4152" s="1150" t="s">
        <v>4422</v>
      </c>
      <c r="K4152" s="1152">
        <v>2</v>
      </c>
      <c r="L4152" s="1151">
        <v>4</v>
      </c>
      <c r="M4152" s="1164">
        <v>57296.6</v>
      </c>
      <c r="N4152" s="1151">
        <v>1</v>
      </c>
      <c r="O4152" s="1152">
        <v>6</v>
      </c>
      <c r="P4152" s="1180">
        <v>85306.8</v>
      </c>
    </row>
    <row r="4153" spans="1:16" x14ac:dyDescent="0.2">
      <c r="A4153" s="1179" t="s">
        <v>4075</v>
      </c>
      <c r="B4153" s="1149" t="s">
        <v>13070</v>
      </c>
      <c r="C4153" s="1149" t="s">
        <v>65</v>
      </c>
      <c r="D4153" s="1150" t="s">
        <v>495</v>
      </c>
      <c r="E4153" s="1164">
        <v>15000</v>
      </c>
      <c r="F4153" s="1151">
        <v>6779713</v>
      </c>
      <c r="G4153" s="759" t="s">
        <v>13130</v>
      </c>
      <c r="H4153" s="1021" t="s">
        <v>4239</v>
      </c>
      <c r="I4153" s="1021" t="s">
        <v>13131</v>
      </c>
      <c r="J4153" s="1150" t="s">
        <v>4239</v>
      </c>
      <c r="K4153" s="1152">
        <v>1</v>
      </c>
      <c r="L4153" s="1151">
        <v>5</v>
      </c>
      <c r="M4153" s="1164">
        <v>80370.75</v>
      </c>
      <c r="N4153" s="1151">
        <v>1</v>
      </c>
      <c r="O4153" s="1152">
        <v>6</v>
      </c>
      <c r="P4153" s="1180">
        <v>91306.8</v>
      </c>
    </row>
    <row r="4154" spans="1:16" x14ac:dyDescent="0.2">
      <c r="A4154" s="1179" t="s">
        <v>4075</v>
      </c>
      <c r="B4154" s="1149" t="s">
        <v>13070</v>
      </c>
      <c r="C4154" s="1149" t="s">
        <v>65</v>
      </c>
      <c r="D4154" s="1150" t="s">
        <v>13132</v>
      </c>
      <c r="E4154" s="1164">
        <v>9000</v>
      </c>
      <c r="F4154" s="1151">
        <v>6790103</v>
      </c>
      <c r="G4154" s="759" t="s">
        <v>13133</v>
      </c>
      <c r="H4154" s="1021" t="s">
        <v>4243</v>
      </c>
      <c r="I4154" s="1021" t="s">
        <v>4287</v>
      </c>
      <c r="J4154" s="1150" t="s">
        <v>4243</v>
      </c>
      <c r="K4154" s="1152">
        <v>2</v>
      </c>
      <c r="L4154" s="1151">
        <v>12</v>
      </c>
      <c r="M4154" s="1164">
        <v>110989.8</v>
      </c>
      <c r="N4154" s="1151">
        <v>1</v>
      </c>
      <c r="O4154" s="1152">
        <v>6</v>
      </c>
      <c r="P4154" s="1180">
        <v>55306.8</v>
      </c>
    </row>
    <row r="4155" spans="1:16" ht="22.5" x14ac:dyDescent="0.2">
      <c r="A4155" s="1179" t="s">
        <v>4075</v>
      </c>
      <c r="B4155" s="1149" t="s">
        <v>13078</v>
      </c>
      <c r="C4155" s="1149" t="s">
        <v>65</v>
      </c>
      <c r="D4155" s="1150" t="s">
        <v>13134</v>
      </c>
      <c r="E4155" s="1164">
        <v>11000</v>
      </c>
      <c r="F4155" s="1151">
        <v>6989117</v>
      </c>
      <c r="G4155" s="759" t="s">
        <v>13135</v>
      </c>
      <c r="H4155" s="1021" t="s">
        <v>11458</v>
      </c>
      <c r="I4155" s="1021" t="s">
        <v>4287</v>
      </c>
      <c r="J4155" s="1150" t="s">
        <v>11458</v>
      </c>
      <c r="K4155" s="1152">
        <v>1</v>
      </c>
      <c r="L4155" s="1151">
        <v>2</v>
      </c>
      <c r="M4155" s="1164">
        <v>24598.3</v>
      </c>
      <c r="N4155" s="1151"/>
      <c r="O4155" s="1152"/>
      <c r="P4155" s="1180"/>
    </row>
    <row r="4156" spans="1:16" ht="22.5" x14ac:dyDescent="0.2">
      <c r="A4156" s="1179" t="s">
        <v>4075</v>
      </c>
      <c r="B4156" s="1149" t="s">
        <v>13070</v>
      </c>
      <c r="C4156" s="1149" t="s">
        <v>65</v>
      </c>
      <c r="D4156" s="1150" t="s">
        <v>13134</v>
      </c>
      <c r="E4156" s="1164">
        <v>11000</v>
      </c>
      <c r="F4156" s="1151">
        <v>6989117</v>
      </c>
      <c r="G4156" s="759" t="s">
        <v>13135</v>
      </c>
      <c r="H4156" s="1021" t="s">
        <v>11458</v>
      </c>
      <c r="I4156" s="1021" t="s">
        <v>4287</v>
      </c>
      <c r="J4156" s="1150" t="s">
        <v>11458</v>
      </c>
      <c r="K4156" s="1152"/>
      <c r="L4156" s="1151"/>
      <c r="M4156" s="1164"/>
      <c r="N4156" s="1151">
        <v>1</v>
      </c>
      <c r="O4156" s="1152">
        <v>6</v>
      </c>
      <c r="P4156" s="1180">
        <v>67306.8</v>
      </c>
    </row>
    <row r="4157" spans="1:16" x14ac:dyDescent="0.2">
      <c r="A4157" s="1179" t="s">
        <v>4075</v>
      </c>
      <c r="B4157" s="1149" t="s">
        <v>13070</v>
      </c>
      <c r="C4157" s="1149" t="s">
        <v>65</v>
      </c>
      <c r="D4157" s="1150" t="s">
        <v>13136</v>
      </c>
      <c r="E4157" s="1164">
        <v>9000</v>
      </c>
      <c r="F4157" s="1151">
        <v>7116000</v>
      </c>
      <c r="G4157" s="759" t="s">
        <v>13137</v>
      </c>
      <c r="H4157" s="1021" t="s">
        <v>13104</v>
      </c>
      <c r="I4157" s="1021" t="s">
        <v>4287</v>
      </c>
      <c r="J4157" s="1150" t="s">
        <v>13104</v>
      </c>
      <c r="K4157" s="1152">
        <v>2</v>
      </c>
      <c r="L4157" s="1151">
        <v>12</v>
      </c>
      <c r="M4157" s="1164">
        <v>110989.8</v>
      </c>
      <c r="N4157" s="1151">
        <v>1</v>
      </c>
      <c r="O4157" s="1152">
        <v>6</v>
      </c>
      <c r="P4157" s="1180">
        <v>55306.8</v>
      </c>
    </row>
    <row r="4158" spans="1:16" ht="22.5" x14ac:dyDescent="0.2">
      <c r="A4158" s="1179" t="s">
        <v>4075</v>
      </c>
      <c r="B4158" s="1149" t="s">
        <v>13078</v>
      </c>
      <c r="C4158" s="1149" t="s">
        <v>65</v>
      </c>
      <c r="D4158" s="1150" t="s">
        <v>6574</v>
      </c>
      <c r="E4158" s="1164">
        <v>2500</v>
      </c>
      <c r="F4158" s="1151">
        <v>7117045</v>
      </c>
      <c r="G4158" s="759" t="s">
        <v>13138</v>
      </c>
      <c r="H4158" s="1021" t="s">
        <v>4474</v>
      </c>
      <c r="I4158" s="1021" t="s">
        <v>4358</v>
      </c>
      <c r="J4158" s="1150" t="s">
        <v>4474</v>
      </c>
      <c r="K4158" s="1152">
        <v>2</v>
      </c>
      <c r="L4158" s="1151">
        <v>12</v>
      </c>
      <c r="M4158" s="1164">
        <v>32713.74</v>
      </c>
      <c r="N4158" s="1151">
        <v>1</v>
      </c>
      <c r="O4158" s="1152">
        <v>6</v>
      </c>
      <c r="P4158" s="1180">
        <v>16306.8</v>
      </c>
    </row>
    <row r="4159" spans="1:16" x14ac:dyDescent="0.2">
      <c r="A4159" s="1179" t="s">
        <v>4075</v>
      </c>
      <c r="B4159" s="1149" t="s">
        <v>13070</v>
      </c>
      <c r="C4159" s="1149" t="s">
        <v>65</v>
      </c>
      <c r="D4159" s="1150" t="s">
        <v>13139</v>
      </c>
      <c r="E4159" s="1164">
        <v>10000</v>
      </c>
      <c r="F4159" s="1151">
        <v>7471187</v>
      </c>
      <c r="G4159" s="759" t="s">
        <v>13140</v>
      </c>
      <c r="H4159" s="1021" t="s">
        <v>4422</v>
      </c>
      <c r="I4159" s="1021" t="s">
        <v>4287</v>
      </c>
      <c r="J4159" s="1150" t="s">
        <v>4422</v>
      </c>
      <c r="K4159" s="1152">
        <v>2</v>
      </c>
      <c r="L4159" s="1151">
        <v>12</v>
      </c>
      <c r="M4159" s="1164">
        <v>122989.8</v>
      </c>
      <c r="N4159" s="1151">
        <v>1</v>
      </c>
      <c r="O4159" s="1152">
        <v>6</v>
      </c>
      <c r="P4159" s="1180">
        <v>61306.8</v>
      </c>
    </row>
    <row r="4160" spans="1:16" ht="33.75" x14ac:dyDescent="0.2">
      <c r="A4160" s="1179" t="s">
        <v>4075</v>
      </c>
      <c r="B4160" s="1149" t="s">
        <v>13078</v>
      </c>
      <c r="C4160" s="1149" t="s">
        <v>65</v>
      </c>
      <c r="D4160" s="1150" t="s">
        <v>6574</v>
      </c>
      <c r="E4160" s="1164">
        <v>3000</v>
      </c>
      <c r="F4160" s="1151">
        <v>7483899</v>
      </c>
      <c r="G4160" s="759" t="s">
        <v>13141</v>
      </c>
      <c r="H4160" s="1021" t="s">
        <v>13125</v>
      </c>
      <c r="I4160" s="1021" t="s">
        <v>4358</v>
      </c>
      <c r="J4160" s="1150" t="s">
        <v>13125</v>
      </c>
      <c r="K4160" s="1152">
        <v>2</v>
      </c>
      <c r="L4160" s="1151">
        <v>12</v>
      </c>
      <c r="M4160" s="1164">
        <v>39045.629999999997</v>
      </c>
      <c r="N4160" s="1151">
        <v>1</v>
      </c>
      <c r="O4160" s="1152">
        <v>6</v>
      </c>
      <c r="P4160" s="1180">
        <v>19306.8</v>
      </c>
    </row>
    <row r="4161" spans="1:16" x14ac:dyDescent="0.2">
      <c r="A4161" s="1179" t="s">
        <v>4075</v>
      </c>
      <c r="B4161" s="1149" t="s">
        <v>13070</v>
      </c>
      <c r="C4161" s="1149" t="s">
        <v>65</v>
      </c>
      <c r="D4161" s="1150" t="s">
        <v>6574</v>
      </c>
      <c r="E4161" s="1164">
        <v>7000</v>
      </c>
      <c r="F4161" s="1151">
        <v>7515251</v>
      </c>
      <c r="G4161" s="759" t="s">
        <v>13142</v>
      </c>
      <c r="H4161" s="1021" t="s">
        <v>13072</v>
      </c>
      <c r="I4161" s="1021" t="s">
        <v>4358</v>
      </c>
      <c r="J4161" s="1150" t="s">
        <v>13072</v>
      </c>
      <c r="K4161" s="1152">
        <v>2</v>
      </c>
      <c r="L4161" s="1151">
        <v>12</v>
      </c>
      <c r="M4161" s="1164">
        <v>86989.8</v>
      </c>
      <c r="N4161" s="1151">
        <v>1</v>
      </c>
      <c r="O4161" s="1152">
        <v>6</v>
      </c>
      <c r="P4161" s="1180">
        <v>43306.8</v>
      </c>
    </row>
    <row r="4162" spans="1:16" x14ac:dyDescent="0.2">
      <c r="A4162" s="1179" t="s">
        <v>4075</v>
      </c>
      <c r="B4162" s="1149" t="s">
        <v>13070</v>
      </c>
      <c r="C4162" s="1149" t="s">
        <v>65</v>
      </c>
      <c r="D4162" s="1150" t="s">
        <v>495</v>
      </c>
      <c r="E4162" s="1164">
        <v>15000</v>
      </c>
      <c r="F4162" s="1151">
        <v>7600094</v>
      </c>
      <c r="G4162" s="759" t="s">
        <v>13143</v>
      </c>
      <c r="H4162" s="1021" t="s">
        <v>13144</v>
      </c>
      <c r="I4162" s="1021" t="s">
        <v>4287</v>
      </c>
      <c r="J4162" s="1150" t="s">
        <v>13144</v>
      </c>
      <c r="K4162" s="1152">
        <v>2</v>
      </c>
      <c r="L4162" s="1151">
        <v>12</v>
      </c>
      <c r="M4162" s="1164">
        <v>178489.8</v>
      </c>
      <c r="N4162" s="1151">
        <v>1</v>
      </c>
      <c r="O4162" s="1152">
        <v>6</v>
      </c>
      <c r="P4162" s="1180">
        <v>91306.8</v>
      </c>
    </row>
    <row r="4163" spans="1:16" ht="22.5" x14ac:dyDescent="0.2">
      <c r="A4163" s="1179" t="s">
        <v>4075</v>
      </c>
      <c r="B4163" s="1149" t="s">
        <v>13078</v>
      </c>
      <c r="C4163" s="1149" t="s">
        <v>65</v>
      </c>
      <c r="D4163" s="1150" t="s">
        <v>13145</v>
      </c>
      <c r="E4163" s="1164">
        <v>10500</v>
      </c>
      <c r="F4163" s="1151">
        <v>7624391</v>
      </c>
      <c r="G4163" s="759" t="s">
        <v>13146</v>
      </c>
      <c r="H4163" s="1021" t="s">
        <v>4243</v>
      </c>
      <c r="I4163" s="1021" t="s">
        <v>4287</v>
      </c>
      <c r="J4163" s="1150" t="s">
        <v>4243</v>
      </c>
      <c r="K4163" s="1152">
        <v>2</v>
      </c>
      <c r="L4163" s="1151">
        <v>8</v>
      </c>
      <c r="M4163" s="1164">
        <v>86293.2</v>
      </c>
      <c r="N4163" s="1151"/>
      <c r="O4163" s="1152"/>
      <c r="P4163" s="1180"/>
    </row>
    <row r="4164" spans="1:16" x14ac:dyDescent="0.2">
      <c r="A4164" s="1179" t="s">
        <v>4075</v>
      </c>
      <c r="B4164" s="1149" t="s">
        <v>13070</v>
      </c>
      <c r="C4164" s="1149" t="s">
        <v>65</v>
      </c>
      <c r="D4164" s="1150" t="s">
        <v>13145</v>
      </c>
      <c r="E4164" s="1164">
        <v>10500</v>
      </c>
      <c r="F4164" s="1151">
        <v>7624391</v>
      </c>
      <c r="G4164" s="759" t="s">
        <v>13146</v>
      </c>
      <c r="H4164" s="1021" t="s">
        <v>4243</v>
      </c>
      <c r="I4164" s="1021" t="s">
        <v>4287</v>
      </c>
      <c r="J4164" s="1150" t="s">
        <v>4243</v>
      </c>
      <c r="K4164" s="1152">
        <v>2</v>
      </c>
      <c r="L4164" s="1151">
        <v>4</v>
      </c>
      <c r="M4164" s="1164">
        <v>42696.6</v>
      </c>
      <c r="N4164" s="1151">
        <v>1</v>
      </c>
      <c r="O4164" s="1152">
        <v>6</v>
      </c>
      <c r="P4164" s="1180">
        <v>57656.800000000003</v>
      </c>
    </row>
    <row r="4165" spans="1:16" ht="22.5" x14ac:dyDescent="0.2">
      <c r="A4165" s="1179" t="s">
        <v>4075</v>
      </c>
      <c r="B4165" s="1149" t="s">
        <v>13070</v>
      </c>
      <c r="C4165" s="1149" t="s">
        <v>65</v>
      </c>
      <c r="D4165" s="1150" t="s">
        <v>13147</v>
      </c>
      <c r="E4165" s="1164">
        <v>10500</v>
      </c>
      <c r="F4165" s="1151">
        <v>7753146</v>
      </c>
      <c r="G4165" s="759" t="s">
        <v>13148</v>
      </c>
      <c r="H4165" s="1021" t="s">
        <v>13077</v>
      </c>
      <c r="I4165" s="1021" t="s">
        <v>4287</v>
      </c>
      <c r="J4165" s="1150" t="s">
        <v>4257</v>
      </c>
      <c r="K4165" s="1152">
        <v>2</v>
      </c>
      <c r="L4165" s="1151">
        <v>12</v>
      </c>
      <c r="M4165" s="1164">
        <v>128989.8</v>
      </c>
      <c r="N4165" s="1151">
        <v>1</v>
      </c>
      <c r="O4165" s="1152">
        <v>3</v>
      </c>
      <c r="P4165" s="1180">
        <v>47990.9</v>
      </c>
    </row>
    <row r="4166" spans="1:16" ht="22.5" x14ac:dyDescent="0.2">
      <c r="A4166" s="1179" t="s">
        <v>4075</v>
      </c>
      <c r="B4166" s="1149" t="s">
        <v>13078</v>
      </c>
      <c r="C4166" s="1149" t="s">
        <v>65</v>
      </c>
      <c r="D4166" s="1150" t="s">
        <v>13149</v>
      </c>
      <c r="E4166" s="1164">
        <v>5000</v>
      </c>
      <c r="F4166" s="1151">
        <v>7835272</v>
      </c>
      <c r="G4166" s="759" t="s">
        <v>13150</v>
      </c>
      <c r="H4166" s="1021" t="s">
        <v>4211</v>
      </c>
      <c r="I4166" s="1021" t="s">
        <v>7233</v>
      </c>
      <c r="J4166" s="1150" t="s">
        <v>4211</v>
      </c>
      <c r="K4166" s="1152">
        <v>2</v>
      </c>
      <c r="L4166" s="1151">
        <v>12</v>
      </c>
      <c r="M4166" s="1164">
        <v>62989.8</v>
      </c>
      <c r="N4166" s="1151">
        <v>1</v>
      </c>
      <c r="O4166" s="1152">
        <v>6</v>
      </c>
      <c r="P4166" s="1180">
        <v>31306.799999999999</v>
      </c>
    </row>
    <row r="4167" spans="1:16" x14ac:dyDescent="0.2">
      <c r="A4167" s="1179" t="s">
        <v>4075</v>
      </c>
      <c r="B4167" s="1149" t="s">
        <v>13070</v>
      </c>
      <c r="C4167" s="1149" t="s">
        <v>65</v>
      </c>
      <c r="D4167" s="1150" t="s">
        <v>13099</v>
      </c>
      <c r="E4167" s="1164">
        <v>8500</v>
      </c>
      <c r="F4167" s="1151">
        <v>7939036</v>
      </c>
      <c r="G4167" s="759" t="s">
        <v>13151</v>
      </c>
      <c r="H4167" s="1021" t="s">
        <v>13104</v>
      </c>
      <c r="I4167" s="1021" t="s">
        <v>4287</v>
      </c>
      <c r="J4167" s="1150" t="s">
        <v>13104</v>
      </c>
      <c r="K4167" s="1152">
        <v>2</v>
      </c>
      <c r="L4167" s="1151">
        <v>12</v>
      </c>
      <c r="M4167" s="1164">
        <v>104989.8</v>
      </c>
      <c r="N4167" s="1151">
        <v>1</v>
      </c>
      <c r="O4167" s="1152">
        <v>1</v>
      </c>
      <c r="P4167" s="1180">
        <v>22837.24</v>
      </c>
    </row>
    <row r="4168" spans="1:16" ht="22.5" x14ac:dyDescent="0.2">
      <c r="A4168" s="1179" t="s">
        <v>4075</v>
      </c>
      <c r="B4168" s="1149" t="s">
        <v>13078</v>
      </c>
      <c r="C4168" s="1149" t="s">
        <v>65</v>
      </c>
      <c r="D4168" s="1150" t="s">
        <v>10573</v>
      </c>
      <c r="E4168" s="1164">
        <v>8000</v>
      </c>
      <c r="F4168" s="1151">
        <v>7968952</v>
      </c>
      <c r="G4168" s="759" t="s">
        <v>13152</v>
      </c>
      <c r="H4168" s="1021" t="s">
        <v>4243</v>
      </c>
      <c r="I4168" s="1021" t="s">
        <v>4287</v>
      </c>
      <c r="J4168" s="1150" t="s">
        <v>4243</v>
      </c>
      <c r="K4168" s="1152">
        <v>2</v>
      </c>
      <c r="L4168" s="1151">
        <v>8</v>
      </c>
      <c r="M4168" s="1164">
        <v>66293.2</v>
      </c>
      <c r="N4168" s="1151"/>
      <c r="O4168" s="1152"/>
      <c r="P4168" s="1180"/>
    </row>
    <row r="4169" spans="1:16" x14ac:dyDescent="0.2">
      <c r="A4169" s="1179" t="s">
        <v>4075</v>
      </c>
      <c r="B4169" s="1149" t="s">
        <v>13070</v>
      </c>
      <c r="C4169" s="1149" t="s">
        <v>65</v>
      </c>
      <c r="D4169" s="1150" t="s">
        <v>10573</v>
      </c>
      <c r="E4169" s="1164">
        <v>8000</v>
      </c>
      <c r="F4169" s="1151">
        <v>7968952</v>
      </c>
      <c r="G4169" s="759" t="s">
        <v>13152</v>
      </c>
      <c r="H4169" s="1021" t="s">
        <v>4243</v>
      </c>
      <c r="I4169" s="1021" t="s">
        <v>4287</v>
      </c>
      <c r="J4169" s="1150" t="s">
        <v>4243</v>
      </c>
      <c r="K4169" s="1152">
        <v>2</v>
      </c>
      <c r="L4169" s="1151">
        <v>4</v>
      </c>
      <c r="M4169" s="1164">
        <v>32696.6</v>
      </c>
      <c r="N4169" s="1151">
        <v>1</v>
      </c>
      <c r="O4169" s="1152">
        <v>6</v>
      </c>
      <c r="P4169" s="1180">
        <v>49306.8</v>
      </c>
    </row>
    <row r="4170" spans="1:16" ht="22.5" x14ac:dyDescent="0.2">
      <c r="A4170" s="1179" t="s">
        <v>4075</v>
      </c>
      <c r="B4170" s="1149" t="s">
        <v>13078</v>
      </c>
      <c r="C4170" s="1149" t="s">
        <v>65</v>
      </c>
      <c r="D4170" s="1150" t="s">
        <v>497</v>
      </c>
      <c r="E4170" s="1164">
        <v>11000</v>
      </c>
      <c r="F4170" s="1151">
        <v>8012096</v>
      </c>
      <c r="G4170" s="759" t="s">
        <v>13153</v>
      </c>
      <c r="H4170" s="1021" t="s">
        <v>8280</v>
      </c>
      <c r="I4170" s="1021" t="s">
        <v>4287</v>
      </c>
      <c r="J4170" s="1150" t="s">
        <v>8280</v>
      </c>
      <c r="K4170" s="1152">
        <v>2</v>
      </c>
      <c r="L4170" s="1151">
        <v>8</v>
      </c>
      <c r="M4170" s="1164">
        <v>90293.2</v>
      </c>
      <c r="N4170" s="1151"/>
      <c r="O4170" s="1152"/>
      <c r="P4170" s="1180"/>
    </row>
    <row r="4171" spans="1:16" x14ac:dyDescent="0.2">
      <c r="A4171" s="1179" t="s">
        <v>4075</v>
      </c>
      <c r="B4171" s="1149" t="s">
        <v>13070</v>
      </c>
      <c r="C4171" s="1149" t="s">
        <v>65</v>
      </c>
      <c r="D4171" s="1150" t="s">
        <v>497</v>
      </c>
      <c r="E4171" s="1164">
        <v>11000</v>
      </c>
      <c r="F4171" s="1151">
        <v>8012096</v>
      </c>
      <c r="G4171" s="759" t="s">
        <v>13153</v>
      </c>
      <c r="H4171" s="1021" t="s">
        <v>8280</v>
      </c>
      <c r="I4171" s="1021" t="s">
        <v>4287</v>
      </c>
      <c r="J4171" s="1150" t="s">
        <v>8280</v>
      </c>
      <c r="K4171" s="1152">
        <v>2</v>
      </c>
      <c r="L4171" s="1151">
        <v>4</v>
      </c>
      <c r="M4171" s="1164">
        <v>44696.6</v>
      </c>
      <c r="N4171" s="1151">
        <v>1</v>
      </c>
      <c r="O4171" s="1152">
        <v>6</v>
      </c>
      <c r="P4171" s="1180">
        <v>67306.8</v>
      </c>
    </row>
    <row r="4172" spans="1:16" ht="22.5" x14ac:dyDescent="0.2">
      <c r="A4172" s="1179" t="s">
        <v>4075</v>
      </c>
      <c r="B4172" s="1149" t="s">
        <v>13078</v>
      </c>
      <c r="C4172" s="1149" t="s">
        <v>65</v>
      </c>
      <c r="D4172" s="1150" t="s">
        <v>13136</v>
      </c>
      <c r="E4172" s="1164">
        <v>8000</v>
      </c>
      <c r="F4172" s="1151">
        <v>8079726</v>
      </c>
      <c r="G4172" s="759" t="s">
        <v>13154</v>
      </c>
      <c r="H4172" s="1021" t="s">
        <v>10274</v>
      </c>
      <c r="I4172" s="1021" t="s">
        <v>4287</v>
      </c>
      <c r="J4172" s="1150" t="s">
        <v>10274</v>
      </c>
      <c r="K4172" s="1152">
        <v>2</v>
      </c>
      <c r="L4172" s="1151">
        <v>12</v>
      </c>
      <c r="M4172" s="1164">
        <v>98989.8</v>
      </c>
      <c r="N4172" s="1151">
        <v>1</v>
      </c>
      <c r="O4172" s="1152">
        <v>6</v>
      </c>
      <c r="P4172" s="1180">
        <v>49306.8</v>
      </c>
    </row>
    <row r="4173" spans="1:16" ht="22.5" x14ac:dyDescent="0.2">
      <c r="A4173" s="1179" t="s">
        <v>4075</v>
      </c>
      <c r="B4173" s="1149" t="s">
        <v>13070</v>
      </c>
      <c r="C4173" s="1149" t="s">
        <v>65</v>
      </c>
      <c r="D4173" s="1150" t="s">
        <v>13155</v>
      </c>
      <c r="E4173" s="1164">
        <v>5000</v>
      </c>
      <c r="F4173" s="1151">
        <v>8166979</v>
      </c>
      <c r="G4173" s="759" t="s">
        <v>13156</v>
      </c>
      <c r="H4173" s="1021" t="s">
        <v>13077</v>
      </c>
      <c r="I4173" s="1021" t="s">
        <v>13113</v>
      </c>
      <c r="J4173" s="1150" t="s">
        <v>4257</v>
      </c>
      <c r="K4173" s="1152">
        <v>2</v>
      </c>
      <c r="L4173" s="1151">
        <v>12</v>
      </c>
      <c r="M4173" s="1164">
        <v>63019.31</v>
      </c>
      <c r="N4173" s="1151">
        <v>1</v>
      </c>
      <c r="O4173" s="1152">
        <v>6</v>
      </c>
      <c r="P4173" s="1180">
        <v>31306.799999999999</v>
      </c>
    </row>
    <row r="4174" spans="1:16" ht="22.5" x14ac:dyDescent="0.2">
      <c r="A4174" s="1179" t="s">
        <v>4075</v>
      </c>
      <c r="B4174" s="1149" t="s">
        <v>13078</v>
      </c>
      <c r="C4174" s="1149" t="s">
        <v>65</v>
      </c>
      <c r="D4174" s="1150" t="s">
        <v>13157</v>
      </c>
      <c r="E4174" s="1164">
        <v>6000</v>
      </c>
      <c r="F4174" s="1151">
        <v>8307626</v>
      </c>
      <c r="G4174" s="759" t="s">
        <v>13158</v>
      </c>
      <c r="H4174" s="1021" t="s">
        <v>4211</v>
      </c>
      <c r="I4174" s="1021" t="s">
        <v>4287</v>
      </c>
      <c r="J4174" s="1150" t="s">
        <v>4211</v>
      </c>
      <c r="K4174" s="1152"/>
      <c r="L4174" s="1151"/>
      <c r="M4174" s="1164"/>
      <c r="N4174" s="1151">
        <v>1</v>
      </c>
      <c r="O4174" s="1152">
        <v>1</v>
      </c>
      <c r="P4174" s="1180">
        <v>8817.7999999999993</v>
      </c>
    </row>
    <row r="4175" spans="1:16" x14ac:dyDescent="0.2">
      <c r="A4175" s="1179" t="s">
        <v>4075</v>
      </c>
      <c r="B4175" s="1149" t="s">
        <v>13070</v>
      </c>
      <c r="C4175" s="1149" t="s">
        <v>65</v>
      </c>
      <c r="D4175" s="1150" t="s">
        <v>13159</v>
      </c>
      <c r="E4175" s="1164">
        <v>12000</v>
      </c>
      <c r="F4175" s="1151">
        <v>8766474</v>
      </c>
      <c r="G4175" s="759" t="s">
        <v>13160</v>
      </c>
      <c r="H4175" s="1021" t="s">
        <v>4329</v>
      </c>
      <c r="I4175" s="1021" t="s">
        <v>4287</v>
      </c>
      <c r="J4175" s="1150" t="s">
        <v>4329</v>
      </c>
      <c r="K4175" s="1152">
        <v>2</v>
      </c>
      <c r="L4175" s="1151">
        <v>12</v>
      </c>
      <c r="M4175" s="1164">
        <v>146589.79999999999</v>
      </c>
      <c r="N4175" s="1151">
        <v>1</v>
      </c>
      <c r="O4175" s="1152">
        <v>6</v>
      </c>
      <c r="P4175" s="1180">
        <v>73306.8</v>
      </c>
    </row>
    <row r="4176" spans="1:16" x14ac:dyDescent="0.2">
      <c r="A4176" s="1179" t="s">
        <v>4075</v>
      </c>
      <c r="B4176" s="1149" t="s">
        <v>13070</v>
      </c>
      <c r="C4176" s="1149" t="s">
        <v>65</v>
      </c>
      <c r="D4176" s="1150" t="s">
        <v>13161</v>
      </c>
      <c r="E4176" s="1164">
        <v>2500</v>
      </c>
      <c r="F4176" s="1151">
        <v>9250834</v>
      </c>
      <c r="G4176" s="759" t="s">
        <v>13162</v>
      </c>
      <c r="H4176" s="1021" t="s">
        <v>8106</v>
      </c>
      <c r="I4176" s="1021" t="s">
        <v>13087</v>
      </c>
      <c r="J4176" s="1150" t="s">
        <v>8106</v>
      </c>
      <c r="K4176" s="1152">
        <v>2</v>
      </c>
      <c r="L4176" s="1151">
        <v>12</v>
      </c>
      <c r="M4176" s="1164">
        <v>32906.47</v>
      </c>
      <c r="N4176" s="1151">
        <v>1</v>
      </c>
      <c r="O4176" s="1152">
        <v>6</v>
      </c>
      <c r="P4176" s="1180">
        <v>16306.8</v>
      </c>
    </row>
    <row r="4177" spans="1:16" ht="22.5" x14ac:dyDescent="0.2">
      <c r="A4177" s="1179" t="s">
        <v>4075</v>
      </c>
      <c r="B4177" s="1149" t="s">
        <v>13078</v>
      </c>
      <c r="C4177" s="1149" t="s">
        <v>65</v>
      </c>
      <c r="D4177" s="1150" t="s">
        <v>13163</v>
      </c>
      <c r="E4177" s="1164">
        <v>9500</v>
      </c>
      <c r="F4177" s="1151">
        <v>9274727</v>
      </c>
      <c r="G4177" s="759" t="s">
        <v>13164</v>
      </c>
      <c r="H4177" s="1021" t="s">
        <v>10219</v>
      </c>
      <c r="I4177" s="1021" t="s">
        <v>4287</v>
      </c>
      <c r="J4177" s="1150" t="s">
        <v>10219</v>
      </c>
      <c r="K4177" s="1152">
        <v>2</v>
      </c>
      <c r="L4177" s="1151">
        <v>12</v>
      </c>
      <c r="M4177" s="1164">
        <v>116989.8</v>
      </c>
      <c r="N4177" s="1151">
        <v>1</v>
      </c>
      <c r="O4177" s="1152">
        <v>6</v>
      </c>
      <c r="P4177" s="1180">
        <v>58306.8</v>
      </c>
    </row>
    <row r="4178" spans="1:16" ht="22.5" x14ac:dyDescent="0.2">
      <c r="A4178" s="1179" t="s">
        <v>4075</v>
      </c>
      <c r="B4178" s="1149" t="s">
        <v>13078</v>
      </c>
      <c r="C4178" s="1149" t="s">
        <v>65</v>
      </c>
      <c r="D4178" s="1150" t="s">
        <v>6203</v>
      </c>
      <c r="E4178" s="1164">
        <v>6500</v>
      </c>
      <c r="F4178" s="1151">
        <v>9376626</v>
      </c>
      <c r="G4178" s="759" t="s">
        <v>13165</v>
      </c>
      <c r="H4178" s="1021" t="s">
        <v>13077</v>
      </c>
      <c r="I4178" s="1021" t="s">
        <v>4287</v>
      </c>
      <c r="J4178" s="1150" t="s">
        <v>4257</v>
      </c>
      <c r="K4178" s="1152">
        <v>2</v>
      </c>
      <c r="L4178" s="1151">
        <v>9</v>
      </c>
      <c r="M4178" s="1164">
        <v>69214.570000000007</v>
      </c>
      <c r="N4178" s="1151"/>
      <c r="O4178" s="1152"/>
      <c r="P4178" s="1180"/>
    </row>
    <row r="4179" spans="1:16" x14ac:dyDescent="0.2">
      <c r="A4179" s="1179" t="s">
        <v>4075</v>
      </c>
      <c r="B4179" s="1149" t="s">
        <v>13070</v>
      </c>
      <c r="C4179" s="1149" t="s">
        <v>65</v>
      </c>
      <c r="D4179" s="1150" t="s">
        <v>13166</v>
      </c>
      <c r="E4179" s="1164">
        <v>12000</v>
      </c>
      <c r="F4179" s="1151">
        <v>9392965</v>
      </c>
      <c r="G4179" s="759" t="s">
        <v>13167</v>
      </c>
      <c r="H4179" s="1021" t="s">
        <v>4267</v>
      </c>
      <c r="I4179" s="1021" t="s">
        <v>4287</v>
      </c>
      <c r="J4179" s="1150" t="s">
        <v>4267</v>
      </c>
      <c r="K4179" s="1152">
        <v>2</v>
      </c>
      <c r="L4179" s="1151">
        <v>5</v>
      </c>
      <c r="M4179" s="1164">
        <v>59870.75</v>
      </c>
      <c r="N4179" s="1151">
        <v>1</v>
      </c>
      <c r="O4179" s="1152">
        <v>1</v>
      </c>
      <c r="P4179" s="1180">
        <v>22588.799999999999</v>
      </c>
    </row>
    <row r="4180" spans="1:16" ht="22.5" x14ac:dyDescent="0.2">
      <c r="A4180" s="1179" t="s">
        <v>4075</v>
      </c>
      <c r="B4180" s="1149" t="s">
        <v>13070</v>
      </c>
      <c r="C4180" s="1149" t="s">
        <v>65</v>
      </c>
      <c r="D4180" s="1150" t="s">
        <v>13168</v>
      </c>
      <c r="E4180" s="1164">
        <v>9000</v>
      </c>
      <c r="F4180" s="1151">
        <v>9425383</v>
      </c>
      <c r="G4180" s="759" t="s">
        <v>13169</v>
      </c>
      <c r="H4180" s="1021" t="s">
        <v>13170</v>
      </c>
      <c r="I4180" s="1021" t="s">
        <v>4287</v>
      </c>
      <c r="J4180" s="1150" t="s">
        <v>13170</v>
      </c>
      <c r="K4180" s="1152">
        <v>2</v>
      </c>
      <c r="L4180" s="1151">
        <v>12</v>
      </c>
      <c r="M4180" s="1164">
        <v>110989.8</v>
      </c>
      <c r="N4180" s="1151">
        <v>1</v>
      </c>
      <c r="O4180" s="1152">
        <v>6</v>
      </c>
      <c r="P4180" s="1180">
        <v>55306.8</v>
      </c>
    </row>
    <row r="4181" spans="1:16" x14ac:dyDescent="0.2">
      <c r="A4181" s="1179" t="s">
        <v>4075</v>
      </c>
      <c r="B4181" s="1149" t="s">
        <v>13070</v>
      </c>
      <c r="C4181" s="1149" t="s">
        <v>65</v>
      </c>
      <c r="D4181" s="1150" t="s">
        <v>13171</v>
      </c>
      <c r="E4181" s="1164">
        <v>6000</v>
      </c>
      <c r="F4181" s="1151">
        <v>9515761</v>
      </c>
      <c r="G4181" s="759" t="s">
        <v>13172</v>
      </c>
      <c r="H4181" s="1021" t="s">
        <v>4211</v>
      </c>
      <c r="I4181" s="1021" t="s">
        <v>4287</v>
      </c>
      <c r="J4181" s="1150" t="s">
        <v>4211</v>
      </c>
      <c r="K4181" s="1152">
        <v>2</v>
      </c>
      <c r="L4181" s="1151">
        <v>4</v>
      </c>
      <c r="M4181" s="1164">
        <v>25296.6</v>
      </c>
      <c r="N4181" s="1151">
        <v>1</v>
      </c>
      <c r="O4181" s="1152">
        <v>6</v>
      </c>
      <c r="P4181" s="1180">
        <v>37306.800000000003</v>
      </c>
    </row>
    <row r="4182" spans="1:16" x14ac:dyDescent="0.2">
      <c r="A4182" s="1179" t="s">
        <v>4075</v>
      </c>
      <c r="B4182" s="1149" t="s">
        <v>13070</v>
      </c>
      <c r="C4182" s="1149" t="s">
        <v>65</v>
      </c>
      <c r="D4182" s="1150" t="s">
        <v>495</v>
      </c>
      <c r="E4182" s="1164">
        <v>15000</v>
      </c>
      <c r="F4182" s="1151">
        <v>9517190</v>
      </c>
      <c r="G4182" s="759" t="s">
        <v>13173</v>
      </c>
      <c r="H4182" s="1021" t="s">
        <v>13144</v>
      </c>
      <c r="I4182" s="1021" t="s">
        <v>4287</v>
      </c>
      <c r="J4182" s="1150" t="s">
        <v>13144</v>
      </c>
      <c r="K4182" s="1152">
        <v>2</v>
      </c>
      <c r="L4182" s="1151">
        <v>7</v>
      </c>
      <c r="M4182" s="1164">
        <v>121852.38</v>
      </c>
      <c r="N4182" s="1151"/>
      <c r="O4182" s="1152"/>
      <c r="P4182" s="1180"/>
    </row>
    <row r="4183" spans="1:16" x14ac:dyDescent="0.2">
      <c r="A4183" s="1179" t="s">
        <v>4075</v>
      </c>
      <c r="B4183" s="1149" t="s">
        <v>13070</v>
      </c>
      <c r="C4183" s="1149" t="s">
        <v>65</v>
      </c>
      <c r="D4183" s="1150" t="s">
        <v>495</v>
      </c>
      <c r="E4183" s="1164">
        <v>15000</v>
      </c>
      <c r="F4183" s="1151">
        <v>9517190</v>
      </c>
      <c r="G4183" s="759" t="s">
        <v>13173</v>
      </c>
      <c r="H4183" s="1021" t="s">
        <v>13144</v>
      </c>
      <c r="I4183" s="1021" t="s">
        <v>4287</v>
      </c>
      <c r="J4183" s="1150" t="s">
        <v>13144</v>
      </c>
      <c r="K4183" s="1152">
        <v>1</v>
      </c>
      <c r="L4183" s="1151">
        <v>1</v>
      </c>
      <c r="M4183" s="1164">
        <v>14974.15</v>
      </c>
      <c r="N4183" s="1151">
        <v>1</v>
      </c>
      <c r="O4183" s="1152">
        <v>6</v>
      </c>
      <c r="P4183" s="1180">
        <v>91306.8</v>
      </c>
    </row>
    <row r="4184" spans="1:16" ht="22.5" x14ac:dyDescent="0.2">
      <c r="A4184" s="1179" t="s">
        <v>4075</v>
      </c>
      <c r="B4184" s="1149" t="s">
        <v>13078</v>
      </c>
      <c r="C4184" s="1149" t="s">
        <v>65</v>
      </c>
      <c r="D4184" s="1150" t="s">
        <v>6824</v>
      </c>
      <c r="E4184" s="1164">
        <v>15000</v>
      </c>
      <c r="F4184" s="1151">
        <v>9659548</v>
      </c>
      <c r="G4184" s="759" t="s">
        <v>13174</v>
      </c>
      <c r="H4184" s="1021" t="s">
        <v>13077</v>
      </c>
      <c r="I4184" s="1021" t="s">
        <v>4287</v>
      </c>
      <c r="J4184" s="1150" t="s">
        <v>4257</v>
      </c>
      <c r="K4184" s="1152">
        <v>2</v>
      </c>
      <c r="L4184" s="1151">
        <v>12</v>
      </c>
      <c r="M4184" s="1164">
        <v>198239.8</v>
      </c>
      <c r="N4184" s="1151"/>
      <c r="O4184" s="1152"/>
      <c r="P4184" s="1180"/>
    </row>
    <row r="4185" spans="1:16" ht="22.5" x14ac:dyDescent="0.2">
      <c r="A4185" s="1179" t="s">
        <v>4075</v>
      </c>
      <c r="B4185" s="1149" t="s">
        <v>13078</v>
      </c>
      <c r="C4185" s="1149" t="s">
        <v>65</v>
      </c>
      <c r="D4185" s="1150" t="s">
        <v>13175</v>
      </c>
      <c r="E4185" s="1164">
        <v>15500</v>
      </c>
      <c r="F4185" s="1151">
        <v>9659548</v>
      </c>
      <c r="G4185" s="759" t="s">
        <v>13174</v>
      </c>
      <c r="H4185" s="1021" t="s">
        <v>13077</v>
      </c>
      <c r="I4185" s="1021" t="s">
        <v>4287</v>
      </c>
      <c r="J4185" s="1150" t="s">
        <v>4257</v>
      </c>
      <c r="K4185" s="1152"/>
      <c r="L4185" s="1151"/>
      <c r="M4185" s="1164"/>
      <c r="N4185" s="1151">
        <v>1</v>
      </c>
      <c r="O4185" s="1152">
        <v>6</v>
      </c>
      <c r="P4185" s="1180">
        <v>97923.47</v>
      </c>
    </row>
    <row r="4186" spans="1:16" ht="22.5" x14ac:dyDescent="0.2">
      <c r="A4186" s="1179" t="s">
        <v>4075</v>
      </c>
      <c r="B4186" s="1149" t="s">
        <v>13070</v>
      </c>
      <c r="C4186" s="1149" t="s">
        <v>65</v>
      </c>
      <c r="D4186" s="1150" t="s">
        <v>13176</v>
      </c>
      <c r="E4186" s="1164">
        <v>2500</v>
      </c>
      <c r="F4186" s="1151">
        <v>9787852</v>
      </c>
      <c r="G4186" s="759" t="s">
        <v>13177</v>
      </c>
      <c r="H4186" s="1021" t="s">
        <v>13084</v>
      </c>
      <c r="I4186" s="1021" t="s">
        <v>4358</v>
      </c>
      <c r="J4186" s="1150" t="s">
        <v>13084</v>
      </c>
      <c r="K4186" s="1152">
        <v>2</v>
      </c>
      <c r="L4186" s="1151">
        <v>12</v>
      </c>
      <c r="M4186" s="1164">
        <v>32906.47</v>
      </c>
      <c r="N4186" s="1151">
        <v>1</v>
      </c>
      <c r="O4186" s="1152">
        <v>6</v>
      </c>
      <c r="P4186" s="1180">
        <v>16306.8</v>
      </c>
    </row>
    <row r="4187" spans="1:16" ht="22.5" x14ac:dyDescent="0.2">
      <c r="A4187" s="1179" t="s">
        <v>4075</v>
      </c>
      <c r="B4187" s="1149" t="s">
        <v>13070</v>
      </c>
      <c r="C4187" s="1149" t="s">
        <v>65</v>
      </c>
      <c r="D4187" s="1150" t="s">
        <v>13178</v>
      </c>
      <c r="E4187" s="1164">
        <v>4500</v>
      </c>
      <c r="F4187" s="1151">
        <v>9826996</v>
      </c>
      <c r="G4187" s="759" t="s">
        <v>13179</v>
      </c>
      <c r="H4187" s="1021" t="s">
        <v>4470</v>
      </c>
      <c r="I4187" s="1021" t="s">
        <v>13180</v>
      </c>
      <c r="J4187" s="1150" t="s">
        <v>4470</v>
      </c>
      <c r="K4187" s="1152">
        <v>2</v>
      </c>
      <c r="L4187" s="1151">
        <v>4</v>
      </c>
      <c r="M4187" s="1164">
        <v>19296.599999999999</v>
      </c>
      <c r="N4187" s="1151">
        <v>1</v>
      </c>
      <c r="O4187" s="1152">
        <v>4</v>
      </c>
      <c r="P4187" s="1180">
        <v>18871.2</v>
      </c>
    </row>
    <row r="4188" spans="1:16" ht="22.5" x14ac:dyDescent="0.2">
      <c r="A4188" s="1179" t="s">
        <v>4075</v>
      </c>
      <c r="B4188" s="1149" t="s">
        <v>13078</v>
      </c>
      <c r="C4188" s="1149" t="s">
        <v>65</v>
      </c>
      <c r="D4188" s="1150" t="s">
        <v>13178</v>
      </c>
      <c r="E4188" s="1164">
        <v>4500</v>
      </c>
      <c r="F4188" s="1151">
        <v>9826996</v>
      </c>
      <c r="G4188" s="759" t="s">
        <v>13179</v>
      </c>
      <c r="H4188" s="1021" t="s">
        <v>4470</v>
      </c>
      <c r="I4188" s="1021" t="s">
        <v>13180</v>
      </c>
      <c r="J4188" s="1150" t="s">
        <v>4470</v>
      </c>
      <c r="K4188" s="1152"/>
      <c r="L4188" s="1151"/>
      <c r="M4188" s="1164"/>
      <c r="N4188" s="1151">
        <v>1</v>
      </c>
      <c r="O4188" s="1152">
        <v>2</v>
      </c>
      <c r="P4188" s="1180">
        <v>9435.6</v>
      </c>
    </row>
    <row r="4189" spans="1:16" x14ac:dyDescent="0.2">
      <c r="A4189" s="1179" t="s">
        <v>4075</v>
      </c>
      <c r="B4189" s="1149" t="s">
        <v>13070</v>
      </c>
      <c r="C4189" s="1149" t="s">
        <v>65</v>
      </c>
      <c r="D4189" s="1150" t="s">
        <v>13181</v>
      </c>
      <c r="E4189" s="1164">
        <v>9000</v>
      </c>
      <c r="F4189" s="1151">
        <v>9835602</v>
      </c>
      <c r="G4189" s="759" t="s">
        <v>13182</v>
      </c>
      <c r="H4189" s="1021" t="s">
        <v>4552</v>
      </c>
      <c r="I4189" s="1021" t="s">
        <v>4287</v>
      </c>
      <c r="J4189" s="1150" t="s">
        <v>4552</v>
      </c>
      <c r="K4189" s="1152">
        <v>2</v>
      </c>
      <c r="L4189" s="1151">
        <v>4</v>
      </c>
      <c r="M4189" s="1164">
        <v>37296.6</v>
      </c>
      <c r="N4189" s="1151">
        <v>1</v>
      </c>
      <c r="O4189" s="1152">
        <v>6</v>
      </c>
      <c r="P4189" s="1180">
        <v>55306.8</v>
      </c>
    </row>
    <row r="4190" spans="1:16" x14ac:dyDescent="0.2">
      <c r="A4190" s="1179" t="s">
        <v>4075</v>
      </c>
      <c r="B4190" s="1149" t="s">
        <v>13070</v>
      </c>
      <c r="C4190" s="1149" t="s">
        <v>65</v>
      </c>
      <c r="D4190" s="1150" t="s">
        <v>13183</v>
      </c>
      <c r="E4190" s="1164">
        <v>8000</v>
      </c>
      <c r="F4190" s="1151">
        <v>9857575</v>
      </c>
      <c r="G4190" s="759" t="s">
        <v>13184</v>
      </c>
      <c r="H4190" s="1021" t="s">
        <v>4239</v>
      </c>
      <c r="I4190" s="1021" t="s">
        <v>4287</v>
      </c>
      <c r="J4190" s="1150" t="s">
        <v>4239</v>
      </c>
      <c r="K4190" s="1152">
        <v>2</v>
      </c>
      <c r="L4190" s="1151">
        <v>4</v>
      </c>
      <c r="M4190" s="1164">
        <v>33296.6</v>
      </c>
      <c r="N4190" s="1151">
        <v>1</v>
      </c>
      <c r="O4190" s="1152">
        <v>1</v>
      </c>
      <c r="P4190" s="1180">
        <v>11551.13</v>
      </c>
    </row>
    <row r="4191" spans="1:16" x14ac:dyDescent="0.2">
      <c r="A4191" s="1179" t="s">
        <v>4075</v>
      </c>
      <c r="B4191" s="1149" t="s">
        <v>13070</v>
      </c>
      <c r="C4191" s="1149" t="s">
        <v>65</v>
      </c>
      <c r="D4191" s="1150" t="s">
        <v>13185</v>
      </c>
      <c r="E4191" s="1164">
        <v>10000</v>
      </c>
      <c r="F4191" s="1151">
        <v>9868648</v>
      </c>
      <c r="G4191" s="759" t="s">
        <v>13186</v>
      </c>
      <c r="H4191" s="1021" t="s">
        <v>7432</v>
      </c>
      <c r="I4191" s="1021" t="s">
        <v>4287</v>
      </c>
      <c r="J4191" s="1150" t="s">
        <v>7432</v>
      </c>
      <c r="K4191" s="1152">
        <v>2</v>
      </c>
      <c r="L4191" s="1151">
        <v>12</v>
      </c>
      <c r="M4191" s="1164">
        <v>122989.8</v>
      </c>
      <c r="N4191" s="1151">
        <v>1</v>
      </c>
      <c r="O4191" s="1152">
        <v>6</v>
      </c>
      <c r="P4191" s="1180">
        <v>61306.8</v>
      </c>
    </row>
    <row r="4192" spans="1:16" ht="22.5" x14ac:dyDescent="0.2">
      <c r="A4192" s="1179" t="s">
        <v>4075</v>
      </c>
      <c r="B4192" s="1149" t="s">
        <v>13070</v>
      </c>
      <c r="C4192" s="1149" t="s">
        <v>65</v>
      </c>
      <c r="D4192" s="1150" t="s">
        <v>13187</v>
      </c>
      <c r="E4192" s="1164">
        <v>14000</v>
      </c>
      <c r="F4192" s="1151">
        <v>9945021</v>
      </c>
      <c r="G4192" s="759" t="s">
        <v>13188</v>
      </c>
      <c r="H4192" s="1021" t="s">
        <v>4239</v>
      </c>
      <c r="I4192" s="1021" t="s">
        <v>13189</v>
      </c>
      <c r="J4192" s="1150" t="s">
        <v>4239</v>
      </c>
      <c r="K4192" s="1152">
        <v>1</v>
      </c>
      <c r="L4192" s="1151">
        <v>1</v>
      </c>
      <c r="M4192" s="1164">
        <v>1526</v>
      </c>
      <c r="N4192" s="1151">
        <v>1</v>
      </c>
      <c r="O4192" s="1152">
        <v>6</v>
      </c>
      <c r="P4192" s="1180">
        <v>85306.8</v>
      </c>
    </row>
    <row r="4193" spans="1:16" x14ac:dyDescent="0.2">
      <c r="A4193" s="1179" t="s">
        <v>4075</v>
      </c>
      <c r="B4193" s="1149" t="s">
        <v>13070</v>
      </c>
      <c r="C4193" s="1149" t="s">
        <v>65</v>
      </c>
      <c r="D4193" s="1150" t="s">
        <v>495</v>
      </c>
      <c r="E4193" s="1164">
        <v>15000</v>
      </c>
      <c r="F4193" s="1151">
        <v>9994342</v>
      </c>
      <c r="G4193" s="759" t="s">
        <v>13190</v>
      </c>
      <c r="H4193" s="1021" t="s">
        <v>4314</v>
      </c>
      <c r="I4193" s="1021" t="s">
        <v>4287</v>
      </c>
      <c r="J4193" s="1150" t="s">
        <v>4314</v>
      </c>
      <c r="K4193" s="1152">
        <v>1</v>
      </c>
      <c r="L4193" s="1151">
        <v>11</v>
      </c>
      <c r="M4193" s="1164">
        <v>166232.32000000001</v>
      </c>
      <c r="N4193" s="1151"/>
      <c r="O4193" s="1152"/>
      <c r="P4193" s="1180"/>
    </row>
    <row r="4194" spans="1:16" x14ac:dyDescent="0.2">
      <c r="A4194" s="1179" t="s">
        <v>4075</v>
      </c>
      <c r="B4194" s="1149" t="s">
        <v>13070</v>
      </c>
      <c r="C4194" s="1149" t="s">
        <v>65</v>
      </c>
      <c r="D4194" s="1150" t="s">
        <v>611</v>
      </c>
      <c r="E4194" s="1164">
        <v>15500</v>
      </c>
      <c r="F4194" s="1151">
        <v>9994342</v>
      </c>
      <c r="G4194" s="759" t="s">
        <v>13190</v>
      </c>
      <c r="H4194" s="1021" t="s">
        <v>4314</v>
      </c>
      <c r="I4194" s="1021" t="s">
        <v>4287</v>
      </c>
      <c r="J4194" s="1150" t="s">
        <v>4314</v>
      </c>
      <c r="K4194" s="1152"/>
      <c r="L4194" s="1151"/>
      <c r="M4194" s="1164"/>
      <c r="N4194" s="1151">
        <v>1</v>
      </c>
      <c r="O4194" s="1152">
        <v>6</v>
      </c>
      <c r="P4194" s="1180">
        <v>100506.8</v>
      </c>
    </row>
    <row r="4195" spans="1:16" ht="22.5" x14ac:dyDescent="0.2">
      <c r="A4195" s="1179" t="s">
        <v>4075</v>
      </c>
      <c r="B4195" s="1149" t="s">
        <v>13070</v>
      </c>
      <c r="C4195" s="1149" t="s">
        <v>65</v>
      </c>
      <c r="D4195" s="1150" t="s">
        <v>13191</v>
      </c>
      <c r="E4195" s="1164">
        <v>12000</v>
      </c>
      <c r="F4195" s="1151">
        <v>9997908</v>
      </c>
      <c r="G4195" s="759" t="s">
        <v>13192</v>
      </c>
      <c r="H4195" s="1021" t="s">
        <v>4239</v>
      </c>
      <c r="I4195" s="1021" t="s">
        <v>4287</v>
      </c>
      <c r="J4195" s="1150" t="s">
        <v>4239</v>
      </c>
      <c r="K4195" s="1152">
        <v>2</v>
      </c>
      <c r="L4195" s="1151">
        <v>4</v>
      </c>
      <c r="M4195" s="1164">
        <v>49296.6</v>
      </c>
      <c r="N4195" s="1151">
        <v>1</v>
      </c>
      <c r="O4195" s="1152">
        <v>6</v>
      </c>
      <c r="P4195" s="1180">
        <v>73306.8</v>
      </c>
    </row>
    <row r="4196" spans="1:16" x14ac:dyDescent="0.2">
      <c r="A4196" s="1179" t="s">
        <v>4075</v>
      </c>
      <c r="B4196" s="1149" t="s">
        <v>13070</v>
      </c>
      <c r="C4196" s="1149" t="s">
        <v>65</v>
      </c>
      <c r="D4196" s="1150" t="s">
        <v>13193</v>
      </c>
      <c r="E4196" s="1164">
        <v>7500</v>
      </c>
      <c r="F4196" s="1151">
        <v>10009231</v>
      </c>
      <c r="G4196" s="759" t="s">
        <v>13194</v>
      </c>
      <c r="H4196" s="1021" t="s">
        <v>10274</v>
      </c>
      <c r="I4196" s="1021" t="s">
        <v>4287</v>
      </c>
      <c r="J4196" s="1150" t="s">
        <v>10274</v>
      </c>
      <c r="K4196" s="1152">
        <v>2</v>
      </c>
      <c r="L4196" s="1151">
        <v>12</v>
      </c>
      <c r="M4196" s="1164">
        <v>92989.8</v>
      </c>
      <c r="N4196" s="1151">
        <v>1</v>
      </c>
      <c r="O4196" s="1152">
        <v>6</v>
      </c>
      <c r="P4196" s="1180">
        <v>46306.8</v>
      </c>
    </row>
    <row r="4197" spans="1:16" ht="22.5" x14ac:dyDescent="0.2">
      <c r="A4197" s="1179" t="s">
        <v>4075</v>
      </c>
      <c r="B4197" s="1149" t="s">
        <v>13070</v>
      </c>
      <c r="C4197" s="1149" t="s">
        <v>65</v>
      </c>
      <c r="D4197" s="1150" t="s">
        <v>13195</v>
      </c>
      <c r="E4197" s="1164">
        <v>2500</v>
      </c>
      <c r="F4197" s="1151">
        <v>10024469</v>
      </c>
      <c r="G4197" s="759" t="s">
        <v>13196</v>
      </c>
      <c r="H4197" s="1021" t="s">
        <v>13084</v>
      </c>
      <c r="I4197" s="1021" t="s">
        <v>4358</v>
      </c>
      <c r="J4197" s="1150" t="s">
        <v>13084</v>
      </c>
      <c r="K4197" s="1152">
        <v>1</v>
      </c>
      <c r="L4197" s="1151">
        <v>1</v>
      </c>
      <c r="M4197" s="1164">
        <v>917.03</v>
      </c>
      <c r="N4197" s="1151">
        <v>1</v>
      </c>
      <c r="O4197" s="1152">
        <v>6</v>
      </c>
      <c r="P4197" s="1180">
        <v>16306.8</v>
      </c>
    </row>
    <row r="4198" spans="1:16" x14ac:dyDescent="0.2">
      <c r="A4198" s="1179" t="s">
        <v>4075</v>
      </c>
      <c r="B4198" s="1149" t="s">
        <v>13070</v>
      </c>
      <c r="C4198" s="1149" t="s">
        <v>65</v>
      </c>
      <c r="D4198" s="1150" t="s">
        <v>13197</v>
      </c>
      <c r="E4198" s="1164">
        <v>7500</v>
      </c>
      <c r="F4198" s="1151">
        <v>10027655</v>
      </c>
      <c r="G4198" s="759" t="s">
        <v>13198</v>
      </c>
      <c r="H4198" s="1021" t="s">
        <v>10274</v>
      </c>
      <c r="I4198" s="1021" t="s">
        <v>4287</v>
      </c>
      <c r="J4198" s="1150" t="s">
        <v>10274</v>
      </c>
      <c r="K4198" s="1152">
        <v>2</v>
      </c>
      <c r="L4198" s="1151">
        <v>12</v>
      </c>
      <c r="M4198" s="1164">
        <v>92989.8</v>
      </c>
      <c r="N4198" s="1151">
        <v>1</v>
      </c>
      <c r="O4198" s="1152">
        <v>6</v>
      </c>
      <c r="P4198" s="1180">
        <v>46306.8</v>
      </c>
    </row>
    <row r="4199" spans="1:16" x14ac:dyDescent="0.2">
      <c r="A4199" s="1179" t="s">
        <v>4075</v>
      </c>
      <c r="B4199" s="1149" t="s">
        <v>13070</v>
      </c>
      <c r="C4199" s="1149" t="s">
        <v>65</v>
      </c>
      <c r="D4199" s="1150" t="s">
        <v>13199</v>
      </c>
      <c r="E4199" s="1164">
        <v>10000</v>
      </c>
      <c r="F4199" s="1151">
        <v>10110993</v>
      </c>
      <c r="G4199" s="759" t="s">
        <v>13200</v>
      </c>
      <c r="H4199" s="1021" t="s">
        <v>13201</v>
      </c>
      <c r="I4199" s="1021" t="s">
        <v>4287</v>
      </c>
      <c r="J4199" s="1150" t="s">
        <v>13201</v>
      </c>
      <c r="K4199" s="1152">
        <v>2</v>
      </c>
      <c r="L4199" s="1151">
        <v>12</v>
      </c>
      <c r="M4199" s="1164">
        <v>122989.8</v>
      </c>
      <c r="N4199" s="1151">
        <v>1</v>
      </c>
      <c r="O4199" s="1152">
        <v>6</v>
      </c>
      <c r="P4199" s="1180">
        <v>61306.8</v>
      </c>
    </row>
    <row r="4200" spans="1:16" x14ac:dyDescent="0.2">
      <c r="A4200" s="1179" t="s">
        <v>4075</v>
      </c>
      <c r="B4200" s="1149" t="s">
        <v>13070</v>
      </c>
      <c r="C4200" s="1149" t="s">
        <v>65</v>
      </c>
      <c r="D4200" s="1150" t="s">
        <v>13202</v>
      </c>
      <c r="E4200" s="1164">
        <v>9000</v>
      </c>
      <c r="F4200" s="1151">
        <v>10131253</v>
      </c>
      <c r="G4200" s="759" t="s">
        <v>13203</v>
      </c>
      <c r="H4200" s="1021" t="s">
        <v>4243</v>
      </c>
      <c r="I4200" s="1021" t="s">
        <v>4287</v>
      </c>
      <c r="J4200" s="1150" t="s">
        <v>4243</v>
      </c>
      <c r="K4200" s="1152">
        <v>2</v>
      </c>
      <c r="L4200" s="1151">
        <v>12</v>
      </c>
      <c r="M4200" s="1164">
        <v>110989.8</v>
      </c>
      <c r="N4200" s="1151">
        <v>1</v>
      </c>
      <c r="O4200" s="1152">
        <v>6</v>
      </c>
      <c r="P4200" s="1180">
        <v>55306.8</v>
      </c>
    </row>
    <row r="4201" spans="1:16" x14ac:dyDescent="0.2">
      <c r="A4201" s="1179" t="s">
        <v>4075</v>
      </c>
      <c r="B4201" s="1149" t="s">
        <v>13070</v>
      </c>
      <c r="C4201" s="1149" t="s">
        <v>65</v>
      </c>
      <c r="D4201" s="1150" t="s">
        <v>13204</v>
      </c>
      <c r="E4201" s="1164">
        <v>11000</v>
      </c>
      <c r="F4201" s="1151">
        <v>10192019</v>
      </c>
      <c r="G4201" s="759" t="s">
        <v>13205</v>
      </c>
      <c r="H4201" s="1021" t="s">
        <v>4239</v>
      </c>
      <c r="I4201" s="1021" t="s">
        <v>4287</v>
      </c>
      <c r="J4201" s="1150" t="s">
        <v>4239</v>
      </c>
      <c r="K4201" s="1152">
        <v>1</v>
      </c>
      <c r="L4201" s="1151">
        <v>2</v>
      </c>
      <c r="M4201" s="1164">
        <v>27188.3</v>
      </c>
      <c r="N4201" s="1151">
        <v>1</v>
      </c>
      <c r="O4201" s="1152">
        <v>1</v>
      </c>
      <c r="P4201" s="1180">
        <v>10362.24</v>
      </c>
    </row>
    <row r="4202" spans="1:16" ht="33.75" x14ac:dyDescent="0.2">
      <c r="A4202" s="1179" t="s">
        <v>4075</v>
      </c>
      <c r="B4202" s="1149" t="s">
        <v>13070</v>
      </c>
      <c r="C4202" s="1149" t="s">
        <v>65</v>
      </c>
      <c r="D4202" s="1150" t="s">
        <v>13206</v>
      </c>
      <c r="E4202" s="1164">
        <v>11000</v>
      </c>
      <c r="F4202" s="1151">
        <v>10249554</v>
      </c>
      <c r="G4202" s="759" t="s">
        <v>13207</v>
      </c>
      <c r="H4202" s="1021" t="s">
        <v>13208</v>
      </c>
      <c r="I4202" s="1021" t="s">
        <v>4287</v>
      </c>
      <c r="J4202" s="1150" t="s">
        <v>13208</v>
      </c>
      <c r="K4202" s="1152">
        <v>2</v>
      </c>
      <c r="L4202" s="1151">
        <v>12</v>
      </c>
      <c r="M4202" s="1164">
        <v>134989.79999999999</v>
      </c>
      <c r="N4202" s="1151">
        <v>1</v>
      </c>
      <c r="O4202" s="1152">
        <v>6</v>
      </c>
      <c r="P4202" s="1180">
        <v>67306.8</v>
      </c>
    </row>
    <row r="4203" spans="1:16" ht="22.5" x14ac:dyDescent="0.2">
      <c r="A4203" s="1179" t="s">
        <v>4075</v>
      </c>
      <c r="B4203" s="1149" t="s">
        <v>13070</v>
      </c>
      <c r="C4203" s="1149" t="s">
        <v>65</v>
      </c>
      <c r="D4203" s="1150" t="s">
        <v>6438</v>
      </c>
      <c r="E4203" s="1164">
        <v>3500</v>
      </c>
      <c r="F4203" s="1151">
        <v>10281971</v>
      </c>
      <c r="G4203" s="759" t="s">
        <v>13209</v>
      </c>
      <c r="H4203" s="1021" t="s">
        <v>4422</v>
      </c>
      <c r="I4203" s="1021" t="s">
        <v>13180</v>
      </c>
      <c r="J4203" s="1150" t="s">
        <v>4422</v>
      </c>
      <c r="K4203" s="1152">
        <v>2</v>
      </c>
      <c r="L4203" s="1151">
        <v>12</v>
      </c>
      <c r="M4203" s="1164">
        <v>44989.8</v>
      </c>
      <c r="N4203" s="1151">
        <v>1</v>
      </c>
      <c r="O4203" s="1152">
        <v>6</v>
      </c>
      <c r="P4203" s="1180">
        <v>22306.799999999999</v>
      </c>
    </row>
    <row r="4204" spans="1:16" x14ac:dyDescent="0.2">
      <c r="A4204" s="1179" t="s">
        <v>4075</v>
      </c>
      <c r="B4204" s="1149" t="s">
        <v>13070</v>
      </c>
      <c r="C4204" s="1149" t="s">
        <v>65</v>
      </c>
      <c r="D4204" s="1150" t="s">
        <v>13210</v>
      </c>
      <c r="E4204" s="1164">
        <v>10500</v>
      </c>
      <c r="F4204" s="1151">
        <v>10286094</v>
      </c>
      <c r="G4204" s="759" t="s">
        <v>13211</v>
      </c>
      <c r="H4204" s="1021" t="s">
        <v>4314</v>
      </c>
      <c r="I4204" s="1021" t="s">
        <v>4287</v>
      </c>
      <c r="J4204" s="1150" t="s">
        <v>4314</v>
      </c>
      <c r="K4204" s="1152">
        <v>2</v>
      </c>
      <c r="L4204" s="1151">
        <v>4</v>
      </c>
      <c r="M4204" s="1164">
        <v>43296.6</v>
      </c>
      <c r="N4204" s="1151">
        <v>1</v>
      </c>
      <c r="O4204" s="1152">
        <v>3</v>
      </c>
      <c r="P4204" s="1180">
        <v>32153.4</v>
      </c>
    </row>
    <row r="4205" spans="1:16" ht="22.5" x14ac:dyDescent="0.2">
      <c r="A4205" s="1179" t="s">
        <v>4075</v>
      </c>
      <c r="B4205" s="1149" t="s">
        <v>13078</v>
      </c>
      <c r="C4205" s="1149" t="s">
        <v>65</v>
      </c>
      <c r="D4205" s="1150" t="s">
        <v>13210</v>
      </c>
      <c r="E4205" s="1164">
        <v>10500</v>
      </c>
      <c r="F4205" s="1151">
        <v>10286094</v>
      </c>
      <c r="G4205" s="759" t="s">
        <v>13211</v>
      </c>
      <c r="H4205" s="1021" t="s">
        <v>4314</v>
      </c>
      <c r="I4205" s="1021" t="s">
        <v>4287</v>
      </c>
      <c r="J4205" s="1150" t="s">
        <v>4314</v>
      </c>
      <c r="K4205" s="1152"/>
      <c r="L4205" s="1151"/>
      <c r="M4205" s="1164"/>
      <c r="N4205" s="1151">
        <v>1</v>
      </c>
      <c r="O4205" s="1152">
        <v>3</v>
      </c>
      <c r="P4205" s="1180">
        <v>32153.4</v>
      </c>
    </row>
    <row r="4206" spans="1:16" x14ac:dyDescent="0.2">
      <c r="A4206" s="1179" t="s">
        <v>4075</v>
      </c>
      <c r="B4206" s="1149" t="s">
        <v>13070</v>
      </c>
      <c r="C4206" s="1149" t="s">
        <v>65</v>
      </c>
      <c r="D4206" s="1150" t="s">
        <v>13212</v>
      </c>
      <c r="E4206" s="1164">
        <v>8500</v>
      </c>
      <c r="F4206" s="1151">
        <v>10286988</v>
      </c>
      <c r="G4206" s="759" t="s">
        <v>13213</v>
      </c>
      <c r="H4206" s="1021" t="s">
        <v>4211</v>
      </c>
      <c r="I4206" s="1021" t="s">
        <v>4287</v>
      </c>
      <c r="J4206" s="1150" t="s">
        <v>4211</v>
      </c>
      <c r="K4206" s="1152">
        <v>2</v>
      </c>
      <c r="L4206" s="1151">
        <v>4</v>
      </c>
      <c r="M4206" s="1164">
        <v>35296.6</v>
      </c>
      <c r="N4206" s="1151">
        <v>1</v>
      </c>
      <c r="O4206" s="1152">
        <v>6</v>
      </c>
      <c r="P4206" s="1180">
        <v>52306.8</v>
      </c>
    </row>
    <row r="4207" spans="1:16" x14ac:dyDescent="0.2">
      <c r="A4207" s="1179" t="s">
        <v>4075</v>
      </c>
      <c r="B4207" s="1149" t="s">
        <v>13070</v>
      </c>
      <c r="C4207" s="1149" t="s">
        <v>65</v>
      </c>
      <c r="D4207" s="1150" t="s">
        <v>13214</v>
      </c>
      <c r="E4207" s="1164">
        <v>9000</v>
      </c>
      <c r="F4207" s="1151">
        <v>10403409</v>
      </c>
      <c r="G4207" s="759" t="s">
        <v>13215</v>
      </c>
      <c r="H4207" s="1021" t="s">
        <v>13104</v>
      </c>
      <c r="I4207" s="1021" t="s">
        <v>4287</v>
      </c>
      <c r="J4207" s="1150" t="s">
        <v>13104</v>
      </c>
      <c r="K4207" s="1152">
        <v>2</v>
      </c>
      <c r="L4207" s="1151">
        <v>12</v>
      </c>
      <c r="M4207" s="1164">
        <v>110989.8</v>
      </c>
      <c r="N4207" s="1151">
        <v>1</v>
      </c>
      <c r="O4207" s="1152">
        <v>6</v>
      </c>
      <c r="P4207" s="1180">
        <v>55306.8</v>
      </c>
    </row>
    <row r="4208" spans="1:16" x14ac:dyDescent="0.2">
      <c r="A4208" s="1179" t="s">
        <v>4075</v>
      </c>
      <c r="B4208" s="1149" t="s">
        <v>13070</v>
      </c>
      <c r="C4208" s="1149" t="s">
        <v>65</v>
      </c>
      <c r="D4208" s="1150" t="s">
        <v>6448</v>
      </c>
      <c r="E4208" s="1164">
        <v>9000</v>
      </c>
      <c r="F4208" s="1151">
        <v>10454199</v>
      </c>
      <c r="G4208" s="759" t="s">
        <v>13216</v>
      </c>
      <c r="H4208" s="1021" t="s">
        <v>4206</v>
      </c>
      <c r="I4208" s="1021" t="s">
        <v>4287</v>
      </c>
      <c r="J4208" s="1150" t="s">
        <v>4206</v>
      </c>
      <c r="K4208" s="1152">
        <v>2</v>
      </c>
      <c r="L4208" s="1151">
        <v>4</v>
      </c>
      <c r="M4208" s="1164">
        <v>37296.6</v>
      </c>
      <c r="N4208" s="1151">
        <v>1</v>
      </c>
      <c r="O4208" s="1152">
        <v>3</v>
      </c>
      <c r="P4208" s="1180">
        <v>27653.4</v>
      </c>
    </row>
    <row r="4209" spans="1:16" ht="22.5" x14ac:dyDescent="0.2">
      <c r="A4209" s="1179" t="s">
        <v>4075</v>
      </c>
      <c r="B4209" s="1149" t="s">
        <v>13078</v>
      </c>
      <c r="C4209" s="1149" t="s">
        <v>65</v>
      </c>
      <c r="D4209" s="1150" t="s">
        <v>6448</v>
      </c>
      <c r="E4209" s="1164">
        <v>9000</v>
      </c>
      <c r="F4209" s="1151">
        <v>10454199</v>
      </c>
      <c r="G4209" s="759" t="s">
        <v>13216</v>
      </c>
      <c r="H4209" s="1021" t="s">
        <v>4206</v>
      </c>
      <c r="I4209" s="1021" t="s">
        <v>4287</v>
      </c>
      <c r="J4209" s="1150" t="s">
        <v>4206</v>
      </c>
      <c r="K4209" s="1152"/>
      <c r="L4209" s="1151"/>
      <c r="M4209" s="1164"/>
      <c r="N4209" s="1151">
        <v>1</v>
      </c>
      <c r="O4209" s="1152">
        <v>3</v>
      </c>
      <c r="P4209" s="1180">
        <v>27653.4</v>
      </c>
    </row>
    <row r="4210" spans="1:16" ht="22.5" x14ac:dyDescent="0.2">
      <c r="A4210" s="1179" t="s">
        <v>4075</v>
      </c>
      <c r="B4210" s="1149" t="s">
        <v>13070</v>
      </c>
      <c r="C4210" s="1149" t="s">
        <v>65</v>
      </c>
      <c r="D4210" s="1150" t="s">
        <v>497</v>
      </c>
      <c r="E4210" s="1164">
        <v>11000</v>
      </c>
      <c r="F4210" s="1151">
        <v>10530516</v>
      </c>
      <c r="G4210" s="759" t="s">
        <v>13217</v>
      </c>
      <c r="H4210" s="1021" t="s">
        <v>7051</v>
      </c>
      <c r="I4210" s="1021" t="s">
        <v>4287</v>
      </c>
      <c r="J4210" s="1150" t="s">
        <v>7051</v>
      </c>
      <c r="K4210" s="1152"/>
      <c r="L4210" s="1151"/>
      <c r="M4210" s="1164"/>
      <c r="N4210" s="1151">
        <v>1</v>
      </c>
      <c r="O4210" s="1152">
        <v>2</v>
      </c>
      <c r="P4210" s="1180">
        <v>20968.93</v>
      </c>
    </row>
    <row r="4211" spans="1:16" x14ac:dyDescent="0.2">
      <c r="A4211" s="1179" t="s">
        <v>4075</v>
      </c>
      <c r="B4211" s="1149" t="s">
        <v>13070</v>
      </c>
      <c r="C4211" s="1149" t="s">
        <v>65</v>
      </c>
      <c r="D4211" s="1150" t="s">
        <v>13218</v>
      </c>
      <c r="E4211" s="1164">
        <v>8500</v>
      </c>
      <c r="F4211" s="1151">
        <v>10618585</v>
      </c>
      <c r="G4211" s="759" t="s">
        <v>13219</v>
      </c>
      <c r="H4211" s="1021" t="s">
        <v>13220</v>
      </c>
      <c r="I4211" s="1021" t="s">
        <v>4287</v>
      </c>
      <c r="J4211" s="1150" t="s">
        <v>13220</v>
      </c>
      <c r="K4211" s="1152">
        <v>2</v>
      </c>
      <c r="L4211" s="1151">
        <v>12</v>
      </c>
      <c r="M4211" s="1164">
        <v>104989.8</v>
      </c>
      <c r="N4211" s="1151">
        <v>1</v>
      </c>
      <c r="O4211" s="1152">
        <v>6</v>
      </c>
      <c r="P4211" s="1180">
        <v>52306.8</v>
      </c>
    </row>
    <row r="4212" spans="1:16" ht="22.5" x14ac:dyDescent="0.2">
      <c r="A4212" s="1179" t="s">
        <v>4075</v>
      </c>
      <c r="B4212" s="1149" t="s">
        <v>13070</v>
      </c>
      <c r="C4212" s="1149" t="s">
        <v>65</v>
      </c>
      <c r="D4212" s="1150" t="s">
        <v>13221</v>
      </c>
      <c r="E4212" s="1164">
        <v>10600</v>
      </c>
      <c r="F4212" s="1151">
        <v>10622279</v>
      </c>
      <c r="G4212" s="759" t="s">
        <v>13222</v>
      </c>
      <c r="H4212" s="1021" t="s">
        <v>13077</v>
      </c>
      <c r="I4212" s="1021" t="s">
        <v>13113</v>
      </c>
      <c r="J4212" s="1150" t="s">
        <v>4257</v>
      </c>
      <c r="K4212" s="1152">
        <v>2</v>
      </c>
      <c r="L4212" s="1151">
        <v>12</v>
      </c>
      <c r="M4212" s="1164">
        <v>130554.91</v>
      </c>
      <c r="N4212" s="1151">
        <v>1</v>
      </c>
      <c r="O4212" s="1152">
        <v>6</v>
      </c>
      <c r="P4212" s="1180">
        <v>64906.8</v>
      </c>
    </row>
    <row r="4213" spans="1:16" x14ac:dyDescent="0.2">
      <c r="A4213" s="1179" t="s">
        <v>4075</v>
      </c>
      <c r="B4213" s="1149" t="s">
        <v>13070</v>
      </c>
      <c r="C4213" s="1149" t="s">
        <v>65</v>
      </c>
      <c r="D4213" s="1150" t="s">
        <v>13214</v>
      </c>
      <c r="E4213" s="1164">
        <v>11000</v>
      </c>
      <c r="F4213" s="1151">
        <v>10624923</v>
      </c>
      <c r="G4213" s="759" t="s">
        <v>13223</v>
      </c>
      <c r="H4213" s="1021" t="s">
        <v>13224</v>
      </c>
      <c r="I4213" s="1021" t="s">
        <v>4287</v>
      </c>
      <c r="J4213" s="1150" t="s">
        <v>13224</v>
      </c>
      <c r="K4213" s="1152">
        <v>2</v>
      </c>
      <c r="L4213" s="1151">
        <v>12</v>
      </c>
      <c r="M4213" s="1164">
        <v>134989.79999999999</v>
      </c>
      <c r="N4213" s="1151">
        <v>1</v>
      </c>
      <c r="O4213" s="1152">
        <v>6</v>
      </c>
      <c r="P4213" s="1180">
        <v>67239.789999999994</v>
      </c>
    </row>
    <row r="4214" spans="1:16" x14ac:dyDescent="0.2">
      <c r="A4214" s="1179" t="s">
        <v>4075</v>
      </c>
      <c r="B4214" s="1149" t="s">
        <v>13070</v>
      </c>
      <c r="C4214" s="1149" t="s">
        <v>65</v>
      </c>
      <c r="D4214" s="1150" t="s">
        <v>13109</v>
      </c>
      <c r="E4214" s="1164">
        <v>8000</v>
      </c>
      <c r="F4214" s="1151">
        <v>10625049</v>
      </c>
      <c r="G4214" s="759" t="s">
        <v>13225</v>
      </c>
      <c r="H4214" s="1021" t="s">
        <v>8280</v>
      </c>
      <c r="I4214" s="1021" t="s">
        <v>4287</v>
      </c>
      <c r="J4214" s="1150" t="s">
        <v>8280</v>
      </c>
      <c r="K4214" s="1152">
        <v>2</v>
      </c>
      <c r="L4214" s="1151">
        <v>12</v>
      </c>
      <c r="M4214" s="1164">
        <v>98989.8</v>
      </c>
      <c r="N4214" s="1151">
        <v>1</v>
      </c>
      <c r="O4214" s="1152">
        <v>6</v>
      </c>
      <c r="P4214" s="1180">
        <v>49306.8</v>
      </c>
    </row>
    <row r="4215" spans="1:16" x14ac:dyDescent="0.2">
      <c r="A4215" s="1179" t="s">
        <v>4075</v>
      </c>
      <c r="B4215" s="1149" t="s">
        <v>13070</v>
      </c>
      <c r="C4215" s="1149" t="s">
        <v>65</v>
      </c>
      <c r="D4215" s="1150" t="s">
        <v>13226</v>
      </c>
      <c r="E4215" s="1164">
        <v>12500</v>
      </c>
      <c r="F4215" s="1151">
        <v>10659194</v>
      </c>
      <c r="G4215" s="759" t="s">
        <v>13227</v>
      </c>
      <c r="H4215" s="1021" t="s">
        <v>4239</v>
      </c>
      <c r="I4215" s="1021" t="s">
        <v>4287</v>
      </c>
      <c r="J4215" s="1150" t="s">
        <v>4239</v>
      </c>
      <c r="K4215" s="1152">
        <v>2</v>
      </c>
      <c r="L4215" s="1151">
        <v>12</v>
      </c>
      <c r="M4215" s="1164">
        <v>152989.79999999999</v>
      </c>
      <c r="N4215" s="1151">
        <v>1</v>
      </c>
      <c r="O4215" s="1152">
        <v>6</v>
      </c>
      <c r="P4215" s="1180">
        <v>76306.8</v>
      </c>
    </row>
    <row r="4216" spans="1:16" x14ac:dyDescent="0.2">
      <c r="A4216" s="1179" t="s">
        <v>4075</v>
      </c>
      <c r="B4216" s="1149" t="s">
        <v>13070</v>
      </c>
      <c r="C4216" s="1149" t="s">
        <v>65</v>
      </c>
      <c r="D4216" s="1150" t="s">
        <v>13228</v>
      </c>
      <c r="E4216" s="1164">
        <v>8500</v>
      </c>
      <c r="F4216" s="1151">
        <v>10700628</v>
      </c>
      <c r="G4216" s="759" t="s">
        <v>13229</v>
      </c>
      <c r="H4216" s="1021" t="s">
        <v>4314</v>
      </c>
      <c r="I4216" s="1021" t="s">
        <v>4287</v>
      </c>
      <c r="J4216" s="1150" t="s">
        <v>4314</v>
      </c>
      <c r="K4216" s="1152">
        <v>2</v>
      </c>
      <c r="L4216" s="1151">
        <v>12</v>
      </c>
      <c r="M4216" s="1164">
        <v>104689.8</v>
      </c>
      <c r="N4216" s="1151">
        <v>1</v>
      </c>
      <c r="O4216" s="1152">
        <v>6</v>
      </c>
      <c r="P4216" s="1180">
        <v>52306.8</v>
      </c>
    </row>
    <row r="4217" spans="1:16" ht="22.5" x14ac:dyDescent="0.2">
      <c r="A4217" s="1179" t="s">
        <v>4075</v>
      </c>
      <c r="B4217" s="1149" t="s">
        <v>13070</v>
      </c>
      <c r="C4217" s="1149" t="s">
        <v>65</v>
      </c>
      <c r="D4217" s="1150" t="s">
        <v>13230</v>
      </c>
      <c r="E4217" s="1164">
        <v>9000</v>
      </c>
      <c r="F4217" s="1151">
        <v>10743668</v>
      </c>
      <c r="G4217" s="759" t="s">
        <v>13231</v>
      </c>
      <c r="H4217" s="1021" t="s">
        <v>13232</v>
      </c>
      <c r="I4217" s="1021" t="s">
        <v>4287</v>
      </c>
      <c r="J4217" s="1150" t="s">
        <v>13232</v>
      </c>
      <c r="K4217" s="1152">
        <v>2</v>
      </c>
      <c r="L4217" s="1151">
        <v>12</v>
      </c>
      <c r="M4217" s="1164">
        <v>110989.8</v>
      </c>
      <c r="N4217" s="1151">
        <v>1</v>
      </c>
      <c r="O4217" s="1152">
        <v>6</v>
      </c>
      <c r="P4217" s="1180">
        <v>55306.8</v>
      </c>
    </row>
    <row r="4218" spans="1:16" ht="22.5" x14ac:dyDescent="0.2">
      <c r="A4218" s="1179" t="s">
        <v>4075</v>
      </c>
      <c r="B4218" s="1149" t="s">
        <v>13078</v>
      </c>
      <c r="C4218" s="1149" t="s">
        <v>65</v>
      </c>
      <c r="D4218" s="1150" t="s">
        <v>10573</v>
      </c>
      <c r="E4218" s="1164">
        <v>11000</v>
      </c>
      <c r="F4218" s="1151">
        <v>10799966</v>
      </c>
      <c r="G4218" s="759" t="s">
        <v>13233</v>
      </c>
      <c r="H4218" s="1021" t="s">
        <v>4243</v>
      </c>
      <c r="I4218" s="1021" t="s">
        <v>4287</v>
      </c>
      <c r="J4218" s="1150" t="s">
        <v>4243</v>
      </c>
      <c r="K4218" s="1152">
        <v>2</v>
      </c>
      <c r="L4218" s="1151">
        <v>12</v>
      </c>
      <c r="M4218" s="1164">
        <v>134989.79999999999</v>
      </c>
      <c r="N4218" s="1151">
        <v>1</v>
      </c>
      <c r="O4218" s="1152">
        <v>6</v>
      </c>
      <c r="P4218" s="1180">
        <v>67306.8</v>
      </c>
    </row>
    <row r="4219" spans="1:16" ht="22.5" x14ac:dyDescent="0.2">
      <c r="A4219" s="1179" t="s">
        <v>4075</v>
      </c>
      <c r="B4219" s="1149" t="s">
        <v>13070</v>
      </c>
      <c r="C4219" s="1149" t="s">
        <v>65</v>
      </c>
      <c r="D4219" s="1150" t="s">
        <v>13234</v>
      </c>
      <c r="E4219" s="1164">
        <v>2500</v>
      </c>
      <c r="F4219" s="1151">
        <v>10880403</v>
      </c>
      <c r="G4219" s="759" t="s">
        <v>13235</v>
      </c>
      <c r="H4219" s="1021" t="s">
        <v>4211</v>
      </c>
      <c r="I4219" s="1021" t="s">
        <v>13113</v>
      </c>
      <c r="J4219" s="1150" t="s">
        <v>4211</v>
      </c>
      <c r="K4219" s="1152">
        <v>2</v>
      </c>
      <c r="L4219" s="1151">
        <v>12</v>
      </c>
      <c r="M4219" s="1164">
        <v>32989.800000000003</v>
      </c>
      <c r="N4219" s="1151">
        <v>1</v>
      </c>
      <c r="O4219" s="1152">
        <v>6</v>
      </c>
      <c r="P4219" s="1180">
        <v>16306.8</v>
      </c>
    </row>
    <row r="4220" spans="1:16" ht="22.5" x14ac:dyDescent="0.2">
      <c r="A4220" s="1179" t="s">
        <v>4075</v>
      </c>
      <c r="B4220" s="1149" t="s">
        <v>13070</v>
      </c>
      <c r="C4220" s="1149" t="s">
        <v>65</v>
      </c>
      <c r="D4220" s="1150" t="s">
        <v>13236</v>
      </c>
      <c r="E4220" s="1164">
        <v>3350</v>
      </c>
      <c r="F4220" s="1151">
        <v>15449948</v>
      </c>
      <c r="G4220" s="759" t="s">
        <v>13237</v>
      </c>
      <c r="H4220" s="1021" t="s">
        <v>4243</v>
      </c>
      <c r="I4220" s="1021" t="s">
        <v>4287</v>
      </c>
      <c r="J4220" s="1150" t="s">
        <v>4243</v>
      </c>
      <c r="K4220" s="1152">
        <v>2</v>
      </c>
      <c r="L4220" s="1151">
        <v>12</v>
      </c>
      <c r="M4220" s="1164">
        <v>44676.47</v>
      </c>
      <c r="N4220" s="1151"/>
      <c r="O4220" s="1152"/>
      <c r="P4220" s="1180"/>
    </row>
    <row r="4221" spans="1:16" ht="22.5" x14ac:dyDescent="0.2">
      <c r="A4221" s="1179" t="s">
        <v>4075</v>
      </c>
      <c r="B4221" s="1149" t="s">
        <v>13070</v>
      </c>
      <c r="C4221" s="1149" t="s">
        <v>65</v>
      </c>
      <c r="D4221" s="1150" t="s">
        <v>13236</v>
      </c>
      <c r="E4221" s="1164">
        <v>3350</v>
      </c>
      <c r="F4221" s="1151">
        <v>15449948</v>
      </c>
      <c r="G4221" s="759" t="s">
        <v>13237</v>
      </c>
      <c r="H4221" s="1021" t="s">
        <v>4243</v>
      </c>
      <c r="I4221" s="1021" t="s">
        <v>4287</v>
      </c>
      <c r="J4221" s="1150" t="s">
        <v>4243</v>
      </c>
      <c r="K4221" s="1152">
        <v>1</v>
      </c>
      <c r="L4221" s="1151">
        <v>1</v>
      </c>
      <c r="M4221" s="1164">
        <v>1975</v>
      </c>
      <c r="N4221" s="1151">
        <v>1</v>
      </c>
      <c r="O4221" s="1152">
        <v>6</v>
      </c>
      <c r="P4221" s="1180">
        <v>21406.799999999999</v>
      </c>
    </row>
    <row r="4222" spans="1:16" ht="22.5" x14ac:dyDescent="0.2">
      <c r="A4222" s="1179" t="s">
        <v>4075</v>
      </c>
      <c r="B4222" s="1149" t="s">
        <v>13070</v>
      </c>
      <c r="C4222" s="1149" t="s">
        <v>65</v>
      </c>
      <c r="D4222" s="1150" t="s">
        <v>13238</v>
      </c>
      <c r="E4222" s="1164">
        <v>9000</v>
      </c>
      <c r="F4222" s="1151">
        <v>16627419</v>
      </c>
      <c r="G4222" s="759" t="s">
        <v>13239</v>
      </c>
      <c r="H4222" s="1021" t="s">
        <v>7500</v>
      </c>
      <c r="I4222" s="1021" t="s">
        <v>4287</v>
      </c>
      <c r="J4222" s="1150" t="s">
        <v>7500</v>
      </c>
      <c r="K4222" s="1152">
        <v>2</v>
      </c>
      <c r="L4222" s="1151">
        <v>4</v>
      </c>
      <c r="M4222" s="1164">
        <v>37296.6</v>
      </c>
      <c r="N4222" s="1151">
        <v>1</v>
      </c>
      <c r="O4222" s="1152">
        <v>3</v>
      </c>
      <c r="P4222" s="1180">
        <v>27653.4</v>
      </c>
    </row>
    <row r="4223" spans="1:16" ht="22.5" x14ac:dyDescent="0.2">
      <c r="A4223" s="1179" t="s">
        <v>4075</v>
      </c>
      <c r="B4223" s="1149" t="s">
        <v>13078</v>
      </c>
      <c r="C4223" s="1149" t="s">
        <v>65</v>
      </c>
      <c r="D4223" s="1150" t="s">
        <v>13238</v>
      </c>
      <c r="E4223" s="1164">
        <v>9000</v>
      </c>
      <c r="F4223" s="1151">
        <v>16627419</v>
      </c>
      <c r="G4223" s="759" t="s">
        <v>13239</v>
      </c>
      <c r="H4223" s="1021" t="s">
        <v>7500</v>
      </c>
      <c r="I4223" s="1021" t="s">
        <v>4287</v>
      </c>
      <c r="J4223" s="1150" t="s">
        <v>7500</v>
      </c>
      <c r="K4223" s="1152"/>
      <c r="L4223" s="1151"/>
      <c r="M4223" s="1164"/>
      <c r="N4223" s="1151">
        <v>1</v>
      </c>
      <c r="O4223" s="1152">
        <v>3</v>
      </c>
      <c r="P4223" s="1180">
        <v>27653.4</v>
      </c>
    </row>
    <row r="4224" spans="1:16" ht="22.5" x14ac:dyDescent="0.2">
      <c r="A4224" s="1179" t="s">
        <v>4075</v>
      </c>
      <c r="B4224" s="1149" t="s">
        <v>13070</v>
      </c>
      <c r="C4224" s="1149" t="s">
        <v>65</v>
      </c>
      <c r="D4224" s="1150" t="s">
        <v>13240</v>
      </c>
      <c r="E4224" s="1164">
        <v>8000</v>
      </c>
      <c r="F4224" s="1151">
        <v>16708170</v>
      </c>
      <c r="G4224" s="759" t="s">
        <v>13241</v>
      </c>
      <c r="H4224" s="1021" t="s">
        <v>7051</v>
      </c>
      <c r="I4224" s="1021" t="s">
        <v>4287</v>
      </c>
      <c r="J4224" s="1150" t="s">
        <v>7051</v>
      </c>
      <c r="K4224" s="1152">
        <v>2</v>
      </c>
      <c r="L4224" s="1151">
        <v>12</v>
      </c>
      <c r="M4224" s="1164">
        <v>98989.8</v>
      </c>
      <c r="N4224" s="1151">
        <v>1</v>
      </c>
      <c r="O4224" s="1152">
        <v>6</v>
      </c>
      <c r="P4224" s="1180">
        <v>49306.8</v>
      </c>
    </row>
    <row r="4225" spans="1:16" ht="22.5" x14ac:dyDescent="0.2">
      <c r="A4225" s="1179" t="s">
        <v>4075</v>
      </c>
      <c r="B4225" s="1149" t="s">
        <v>13070</v>
      </c>
      <c r="C4225" s="1149" t="s">
        <v>65</v>
      </c>
      <c r="D4225" s="1150" t="s">
        <v>13242</v>
      </c>
      <c r="E4225" s="1164">
        <v>10000</v>
      </c>
      <c r="F4225" s="1151">
        <v>16710522</v>
      </c>
      <c r="G4225" s="759" t="s">
        <v>13243</v>
      </c>
      <c r="H4225" s="1021" t="s">
        <v>4329</v>
      </c>
      <c r="I4225" s="1021" t="s">
        <v>4287</v>
      </c>
      <c r="J4225" s="1150" t="s">
        <v>4329</v>
      </c>
      <c r="K4225" s="1152">
        <v>2</v>
      </c>
      <c r="L4225" s="1151">
        <v>12</v>
      </c>
      <c r="M4225" s="1164">
        <v>122656.47</v>
      </c>
      <c r="N4225" s="1151">
        <v>1</v>
      </c>
      <c r="O4225" s="1152">
        <v>6</v>
      </c>
      <c r="P4225" s="1180">
        <v>61306.8</v>
      </c>
    </row>
    <row r="4226" spans="1:16" x14ac:dyDescent="0.2">
      <c r="A4226" s="1179" t="s">
        <v>4075</v>
      </c>
      <c r="B4226" s="1149" t="s">
        <v>13070</v>
      </c>
      <c r="C4226" s="1149" t="s">
        <v>65</v>
      </c>
      <c r="D4226" s="1150" t="s">
        <v>6438</v>
      </c>
      <c r="E4226" s="1164">
        <v>3500</v>
      </c>
      <c r="F4226" s="1151">
        <v>16755530</v>
      </c>
      <c r="G4226" s="759" t="s">
        <v>13244</v>
      </c>
      <c r="H4226" s="1021" t="s">
        <v>13220</v>
      </c>
      <c r="I4226" s="1021" t="s">
        <v>4287</v>
      </c>
      <c r="J4226" s="1150" t="s">
        <v>13220</v>
      </c>
      <c r="K4226" s="1152">
        <v>2</v>
      </c>
      <c r="L4226" s="1151">
        <v>12</v>
      </c>
      <c r="M4226" s="1164">
        <v>44989.8</v>
      </c>
      <c r="N4226" s="1151">
        <v>1</v>
      </c>
      <c r="O4226" s="1152">
        <v>6</v>
      </c>
      <c r="P4226" s="1180">
        <v>22306.799999999999</v>
      </c>
    </row>
    <row r="4227" spans="1:16" x14ac:dyDescent="0.2">
      <c r="A4227" s="1179" t="s">
        <v>4075</v>
      </c>
      <c r="B4227" s="1149" t="s">
        <v>13070</v>
      </c>
      <c r="C4227" s="1149" t="s">
        <v>65</v>
      </c>
      <c r="D4227" s="1150" t="s">
        <v>13090</v>
      </c>
      <c r="E4227" s="1164">
        <v>7000</v>
      </c>
      <c r="F4227" s="1151">
        <v>16785550</v>
      </c>
      <c r="G4227" s="759" t="s">
        <v>13245</v>
      </c>
      <c r="H4227" s="1021" t="s">
        <v>8344</v>
      </c>
      <c r="I4227" s="1021" t="s">
        <v>4287</v>
      </c>
      <c r="J4227" s="1150" t="s">
        <v>8344</v>
      </c>
      <c r="K4227" s="1152">
        <v>2</v>
      </c>
      <c r="L4227" s="1151">
        <v>12</v>
      </c>
      <c r="M4227" s="1164">
        <v>86989.8</v>
      </c>
      <c r="N4227" s="1151">
        <v>1</v>
      </c>
      <c r="O4227" s="1152">
        <v>6</v>
      </c>
      <c r="P4227" s="1180">
        <v>43306.8</v>
      </c>
    </row>
    <row r="4228" spans="1:16" ht="22.5" x14ac:dyDescent="0.2">
      <c r="A4228" s="1179" t="s">
        <v>4075</v>
      </c>
      <c r="B4228" s="1149" t="s">
        <v>13070</v>
      </c>
      <c r="C4228" s="1149" t="s">
        <v>65</v>
      </c>
      <c r="D4228" s="1150" t="s">
        <v>13246</v>
      </c>
      <c r="E4228" s="1164">
        <v>2500</v>
      </c>
      <c r="F4228" s="1151">
        <v>17446991</v>
      </c>
      <c r="G4228" s="759" t="s">
        <v>13247</v>
      </c>
      <c r="H4228" s="1021" t="s">
        <v>13084</v>
      </c>
      <c r="I4228" s="1021" t="s">
        <v>4358</v>
      </c>
      <c r="J4228" s="1150" t="s">
        <v>13084</v>
      </c>
      <c r="K4228" s="1152">
        <v>2</v>
      </c>
      <c r="L4228" s="1151">
        <v>5</v>
      </c>
      <c r="M4228" s="1164">
        <v>13804.08</v>
      </c>
      <c r="N4228" s="1151">
        <v>1</v>
      </c>
      <c r="O4228" s="1152">
        <v>6</v>
      </c>
      <c r="P4228" s="1180">
        <v>16306.8</v>
      </c>
    </row>
    <row r="4229" spans="1:16" ht="22.5" x14ac:dyDescent="0.2">
      <c r="A4229" s="1179" t="s">
        <v>4075</v>
      </c>
      <c r="B4229" s="1149" t="s">
        <v>13078</v>
      </c>
      <c r="C4229" s="1149" t="s">
        <v>65</v>
      </c>
      <c r="D4229" s="1150" t="s">
        <v>497</v>
      </c>
      <c r="E4229" s="1164">
        <v>11000</v>
      </c>
      <c r="F4229" s="1151">
        <v>17523358</v>
      </c>
      <c r="G4229" s="759" t="s">
        <v>13248</v>
      </c>
      <c r="H4229" s="1021" t="s">
        <v>13117</v>
      </c>
      <c r="I4229" s="1021" t="s">
        <v>4287</v>
      </c>
      <c r="J4229" s="1150" t="s">
        <v>13117</v>
      </c>
      <c r="K4229" s="1152">
        <v>2</v>
      </c>
      <c r="L4229" s="1151">
        <v>8</v>
      </c>
      <c r="M4229" s="1164">
        <v>96007.09</v>
      </c>
      <c r="N4229" s="1151"/>
      <c r="O4229" s="1152"/>
      <c r="P4229" s="1180"/>
    </row>
    <row r="4230" spans="1:16" x14ac:dyDescent="0.2">
      <c r="A4230" s="1179" t="s">
        <v>4075</v>
      </c>
      <c r="B4230" s="1149" t="s">
        <v>13070</v>
      </c>
      <c r="C4230" s="1149" t="s">
        <v>65</v>
      </c>
      <c r="D4230" s="1150" t="s">
        <v>497</v>
      </c>
      <c r="E4230" s="1164">
        <v>11000</v>
      </c>
      <c r="F4230" s="1151">
        <v>17523358</v>
      </c>
      <c r="G4230" s="759" t="s">
        <v>13248</v>
      </c>
      <c r="H4230" s="1021" t="s">
        <v>13117</v>
      </c>
      <c r="I4230" s="1021" t="s">
        <v>4287</v>
      </c>
      <c r="J4230" s="1150" t="s">
        <v>13117</v>
      </c>
      <c r="K4230" s="1152">
        <v>2</v>
      </c>
      <c r="L4230" s="1151">
        <v>4</v>
      </c>
      <c r="M4230" s="1164">
        <v>44696.6</v>
      </c>
      <c r="N4230" s="1151"/>
      <c r="O4230" s="1152"/>
      <c r="P4230" s="1180"/>
    </row>
    <row r="4231" spans="1:16" ht="22.5" x14ac:dyDescent="0.2">
      <c r="A4231" s="1179" t="s">
        <v>4075</v>
      </c>
      <c r="B4231" s="1149" t="s">
        <v>13078</v>
      </c>
      <c r="C4231" s="1149" t="s">
        <v>65</v>
      </c>
      <c r="D4231" s="1150" t="s">
        <v>13092</v>
      </c>
      <c r="E4231" s="1164">
        <v>9000</v>
      </c>
      <c r="F4231" s="1151">
        <v>17619284</v>
      </c>
      <c r="G4231" s="759" t="s">
        <v>13249</v>
      </c>
      <c r="H4231" s="1021" t="s">
        <v>7500</v>
      </c>
      <c r="I4231" s="1021" t="s">
        <v>4287</v>
      </c>
      <c r="J4231" s="1150" t="s">
        <v>7500</v>
      </c>
      <c r="K4231" s="1152">
        <v>2</v>
      </c>
      <c r="L4231" s="1151">
        <v>8</v>
      </c>
      <c r="M4231" s="1164">
        <v>74293.2</v>
      </c>
      <c r="N4231" s="1151"/>
      <c r="O4231" s="1152"/>
      <c r="P4231" s="1180"/>
    </row>
    <row r="4232" spans="1:16" x14ac:dyDescent="0.2">
      <c r="A4232" s="1179" t="s">
        <v>4075</v>
      </c>
      <c r="B4232" s="1149" t="s">
        <v>13070</v>
      </c>
      <c r="C4232" s="1149" t="s">
        <v>65</v>
      </c>
      <c r="D4232" s="1150" t="s">
        <v>13092</v>
      </c>
      <c r="E4232" s="1164">
        <v>9000</v>
      </c>
      <c r="F4232" s="1151">
        <v>17619284</v>
      </c>
      <c r="G4232" s="759" t="s">
        <v>13249</v>
      </c>
      <c r="H4232" s="1021" t="s">
        <v>7500</v>
      </c>
      <c r="I4232" s="1021" t="s">
        <v>4287</v>
      </c>
      <c r="J4232" s="1150" t="s">
        <v>7500</v>
      </c>
      <c r="K4232" s="1152">
        <v>2</v>
      </c>
      <c r="L4232" s="1151">
        <v>4</v>
      </c>
      <c r="M4232" s="1164">
        <v>36696.6</v>
      </c>
      <c r="N4232" s="1151">
        <v>1</v>
      </c>
      <c r="O4232" s="1152">
        <v>6</v>
      </c>
      <c r="P4232" s="1180">
        <v>55306.8</v>
      </c>
    </row>
    <row r="4233" spans="1:16" ht="22.5" x14ac:dyDescent="0.2">
      <c r="A4233" s="1179" t="s">
        <v>4075</v>
      </c>
      <c r="B4233" s="1149" t="s">
        <v>13070</v>
      </c>
      <c r="C4233" s="1149" t="s">
        <v>65</v>
      </c>
      <c r="D4233" s="1150" t="s">
        <v>13250</v>
      </c>
      <c r="E4233" s="1164">
        <v>11000</v>
      </c>
      <c r="F4233" s="1151">
        <v>17846673</v>
      </c>
      <c r="G4233" s="759" t="s">
        <v>13251</v>
      </c>
      <c r="H4233" s="1021" t="s">
        <v>7500</v>
      </c>
      <c r="I4233" s="1021" t="s">
        <v>13131</v>
      </c>
      <c r="J4233" s="1150" t="s">
        <v>7500</v>
      </c>
      <c r="K4233" s="1152"/>
      <c r="L4233" s="1151"/>
      <c r="M4233" s="1164"/>
      <c r="N4233" s="1151">
        <v>1</v>
      </c>
      <c r="O4233" s="1152">
        <v>4</v>
      </c>
      <c r="P4233" s="1180">
        <v>42304.53</v>
      </c>
    </row>
    <row r="4234" spans="1:16" ht="22.5" x14ac:dyDescent="0.2">
      <c r="A4234" s="1179" t="s">
        <v>4075</v>
      </c>
      <c r="B4234" s="1149" t="s">
        <v>13070</v>
      </c>
      <c r="C4234" s="1149" t="s">
        <v>65</v>
      </c>
      <c r="D4234" s="1150" t="s">
        <v>13252</v>
      </c>
      <c r="E4234" s="1164">
        <v>8000</v>
      </c>
      <c r="F4234" s="1151">
        <v>17937052</v>
      </c>
      <c r="G4234" s="759" t="s">
        <v>13253</v>
      </c>
      <c r="H4234" s="1021" t="s">
        <v>4211</v>
      </c>
      <c r="I4234" s="1021" t="s">
        <v>4287</v>
      </c>
      <c r="J4234" s="1150" t="s">
        <v>4211</v>
      </c>
      <c r="K4234" s="1152">
        <v>2</v>
      </c>
      <c r="L4234" s="1151">
        <v>12</v>
      </c>
      <c r="M4234" s="1164">
        <v>98989.8</v>
      </c>
      <c r="N4234" s="1151">
        <v>1</v>
      </c>
      <c r="O4234" s="1152">
        <v>6</v>
      </c>
      <c r="P4234" s="1180">
        <v>49306.8</v>
      </c>
    </row>
    <row r="4235" spans="1:16" ht="22.5" x14ac:dyDescent="0.2">
      <c r="A4235" s="1179" t="s">
        <v>4075</v>
      </c>
      <c r="B4235" s="1149" t="s">
        <v>13078</v>
      </c>
      <c r="C4235" s="1149" t="s">
        <v>65</v>
      </c>
      <c r="D4235" s="1150" t="s">
        <v>13092</v>
      </c>
      <c r="E4235" s="1164">
        <v>9000</v>
      </c>
      <c r="F4235" s="1151">
        <v>18016146</v>
      </c>
      <c r="G4235" s="759" t="s">
        <v>13254</v>
      </c>
      <c r="H4235" s="1021" t="s">
        <v>4885</v>
      </c>
      <c r="I4235" s="1021" t="s">
        <v>4287</v>
      </c>
      <c r="J4235" s="1150" t="s">
        <v>4885</v>
      </c>
      <c r="K4235" s="1152">
        <v>2</v>
      </c>
      <c r="L4235" s="1151">
        <v>4</v>
      </c>
      <c r="M4235" s="1164">
        <v>37296.6</v>
      </c>
      <c r="N4235" s="1151"/>
      <c r="O4235" s="1152"/>
      <c r="P4235" s="1180"/>
    </row>
    <row r="4236" spans="1:16" x14ac:dyDescent="0.2">
      <c r="A4236" s="1179" t="s">
        <v>4075</v>
      </c>
      <c r="B4236" s="1149" t="s">
        <v>13070</v>
      </c>
      <c r="C4236" s="1149" t="s">
        <v>65</v>
      </c>
      <c r="D4236" s="1150" t="s">
        <v>13092</v>
      </c>
      <c r="E4236" s="1164">
        <v>9000</v>
      </c>
      <c r="F4236" s="1151">
        <v>18016146</v>
      </c>
      <c r="G4236" s="759" t="s">
        <v>13254</v>
      </c>
      <c r="H4236" s="1021" t="s">
        <v>4885</v>
      </c>
      <c r="I4236" s="1021" t="s">
        <v>4287</v>
      </c>
      <c r="J4236" s="1150" t="s">
        <v>4885</v>
      </c>
      <c r="K4236" s="1152">
        <v>2</v>
      </c>
      <c r="L4236" s="1151">
        <v>8</v>
      </c>
      <c r="M4236" s="1164">
        <v>73693.2</v>
      </c>
      <c r="N4236" s="1151">
        <v>1</v>
      </c>
      <c r="O4236" s="1152">
        <v>6</v>
      </c>
      <c r="P4236" s="1180">
        <v>63667.57</v>
      </c>
    </row>
    <row r="4237" spans="1:16" x14ac:dyDescent="0.2">
      <c r="A4237" s="1179" t="s">
        <v>4075</v>
      </c>
      <c r="B4237" s="1149" t="s">
        <v>13070</v>
      </c>
      <c r="C4237" s="1149" t="s">
        <v>65</v>
      </c>
      <c r="D4237" s="1150" t="s">
        <v>6438</v>
      </c>
      <c r="E4237" s="1164">
        <v>3500</v>
      </c>
      <c r="F4237" s="1151">
        <v>18121959</v>
      </c>
      <c r="G4237" s="759" t="s">
        <v>13255</v>
      </c>
      <c r="H4237" s="1021" t="s">
        <v>13220</v>
      </c>
      <c r="I4237" s="1021" t="s">
        <v>4287</v>
      </c>
      <c r="J4237" s="1150" t="s">
        <v>13220</v>
      </c>
      <c r="K4237" s="1152">
        <v>2</v>
      </c>
      <c r="L4237" s="1151">
        <v>12</v>
      </c>
      <c r="M4237" s="1164">
        <v>44989.8</v>
      </c>
      <c r="N4237" s="1151">
        <v>1</v>
      </c>
      <c r="O4237" s="1152">
        <v>6</v>
      </c>
      <c r="P4237" s="1180">
        <v>22306.799999999999</v>
      </c>
    </row>
    <row r="4238" spans="1:16" x14ac:dyDescent="0.2">
      <c r="A4238" s="1179" t="s">
        <v>4075</v>
      </c>
      <c r="B4238" s="1149" t="s">
        <v>13070</v>
      </c>
      <c r="C4238" s="1149" t="s">
        <v>65</v>
      </c>
      <c r="D4238" s="1150" t="s">
        <v>13097</v>
      </c>
      <c r="E4238" s="1164">
        <v>8000</v>
      </c>
      <c r="F4238" s="1151">
        <v>18133626</v>
      </c>
      <c r="G4238" s="759" t="s">
        <v>13256</v>
      </c>
      <c r="H4238" s="1021" t="s">
        <v>4243</v>
      </c>
      <c r="I4238" s="1021" t="s">
        <v>4287</v>
      </c>
      <c r="J4238" s="1150" t="s">
        <v>4243</v>
      </c>
      <c r="K4238" s="1152">
        <v>2</v>
      </c>
      <c r="L4238" s="1151">
        <v>12</v>
      </c>
      <c r="M4238" s="1164">
        <v>98989.8</v>
      </c>
      <c r="N4238" s="1151">
        <v>1</v>
      </c>
      <c r="O4238" s="1152">
        <v>6</v>
      </c>
      <c r="P4238" s="1180">
        <v>49306.8</v>
      </c>
    </row>
    <row r="4239" spans="1:16" x14ac:dyDescent="0.2">
      <c r="A4239" s="1179" t="s">
        <v>4075</v>
      </c>
      <c r="B4239" s="1149" t="s">
        <v>13070</v>
      </c>
      <c r="C4239" s="1149" t="s">
        <v>65</v>
      </c>
      <c r="D4239" s="1150" t="s">
        <v>13257</v>
      </c>
      <c r="E4239" s="1164">
        <v>7000</v>
      </c>
      <c r="F4239" s="1151">
        <v>18141410</v>
      </c>
      <c r="G4239" s="759" t="s">
        <v>13258</v>
      </c>
      <c r="H4239" s="1021" t="s">
        <v>13201</v>
      </c>
      <c r="I4239" s="1021" t="s">
        <v>4287</v>
      </c>
      <c r="J4239" s="1150" t="s">
        <v>13201</v>
      </c>
      <c r="K4239" s="1152">
        <v>2</v>
      </c>
      <c r="L4239" s="1151">
        <v>12</v>
      </c>
      <c r="M4239" s="1164">
        <v>86989.8</v>
      </c>
      <c r="N4239" s="1151">
        <v>1</v>
      </c>
      <c r="O4239" s="1152">
        <v>6</v>
      </c>
      <c r="P4239" s="1180">
        <v>43306.8</v>
      </c>
    </row>
    <row r="4240" spans="1:16" ht="22.5" x14ac:dyDescent="0.2">
      <c r="A4240" s="1179" t="s">
        <v>4075</v>
      </c>
      <c r="B4240" s="1149" t="s">
        <v>13070</v>
      </c>
      <c r="C4240" s="1149" t="s">
        <v>65</v>
      </c>
      <c r="D4240" s="1150" t="s">
        <v>13097</v>
      </c>
      <c r="E4240" s="1164">
        <v>8000</v>
      </c>
      <c r="F4240" s="1151">
        <v>18172707</v>
      </c>
      <c r="G4240" s="759" t="s">
        <v>13259</v>
      </c>
      <c r="H4240" s="1021" t="s">
        <v>13077</v>
      </c>
      <c r="I4240" s="1021" t="s">
        <v>4287</v>
      </c>
      <c r="J4240" s="1150" t="s">
        <v>4257</v>
      </c>
      <c r="K4240" s="1152">
        <v>2</v>
      </c>
      <c r="L4240" s="1151">
        <v>12</v>
      </c>
      <c r="M4240" s="1164">
        <v>98989.8</v>
      </c>
      <c r="N4240" s="1151">
        <v>1</v>
      </c>
      <c r="O4240" s="1152">
        <v>6</v>
      </c>
      <c r="P4240" s="1180">
        <v>49306.8</v>
      </c>
    </row>
    <row r="4241" spans="1:16" x14ac:dyDescent="0.2">
      <c r="A4241" s="1179" t="s">
        <v>4075</v>
      </c>
      <c r="B4241" s="1149" t="s">
        <v>13070</v>
      </c>
      <c r="C4241" s="1149" t="s">
        <v>65</v>
      </c>
      <c r="D4241" s="1150" t="s">
        <v>13260</v>
      </c>
      <c r="E4241" s="1164">
        <v>4500</v>
      </c>
      <c r="F4241" s="1151">
        <v>18198274</v>
      </c>
      <c r="G4241" s="759" t="s">
        <v>13261</v>
      </c>
      <c r="H4241" s="1021" t="s">
        <v>10274</v>
      </c>
      <c r="I4241" s="1021" t="s">
        <v>4287</v>
      </c>
      <c r="J4241" s="1150" t="s">
        <v>10274</v>
      </c>
      <c r="K4241" s="1152">
        <v>2</v>
      </c>
      <c r="L4241" s="1151">
        <v>12</v>
      </c>
      <c r="M4241" s="1164">
        <v>56989.8</v>
      </c>
      <c r="N4241" s="1151">
        <v>1</v>
      </c>
      <c r="O4241" s="1152">
        <v>6</v>
      </c>
      <c r="P4241" s="1180">
        <v>28306.799999999999</v>
      </c>
    </row>
    <row r="4242" spans="1:16" ht="22.5" x14ac:dyDescent="0.2">
      <c r="A4242" s="1179" t="s">
        <v>4075</v>
      </c>
      <c r="B4242" s="1149" t="s">
        <v>13070</v>
      </c>
      <c r="C4242" s="1149" t="s">
        <v>65</v>
      </c>
      <c r="D4242" s="1150" t="s">
        <v>13262</v>
      </c>
      <c r="E4242" s="1164">
        <v>8000</v>
      </c>
      <c r="F4242" s="1151">
        <v>19325851</v>
      </c>
      <c r="G4242" s="759" t="s">
        <v>13263</v>
      </c>
      <c r="H4242" s="1021" t="s">
        <v>13264</v>
      </c>
      <c r="I4242" s="1021" t="s">
        <v>4287</v>
      </c>
      <c r="J4242" s="1150" t="s">
        <v>13264</v>
      </c>
      <c r="K4242" s="1152">
        <v>2</v>
      </c>
      <c r="L4242" s="1151">
        <v>12</v>
      </c>
      <c r="M4242" s="1164">
        <v>98723.13</v>
      </c>
      <c r="N4242" s="1151">
        <v>1</v>
      </c>
      <c r="O4242" s="1152">
        <v>6</v>
      </c>
      <c r="P4242" s="1180">
        <v>47909.07</v>
      </c>
    </row>
    <row r="4243" spans="1:16" ht="22.5" x14ac:dyDescent="0.2">
      <c r="A4243" s="1179" t="s">
        <v>4075</v>
      </c>
      <c r="B4243" s="1149" t="s">
        <v>13078</v>
      </c>
      <c r="C4243" s="1149" t="s">
        <v>65</v>
      </c>
      <c r="D4243" s="1150" t="s">
        <v>497</v>
      </c>
      <c r="E4243" s="1164">
        <v>11000</v>
      </c>
      <c r="F4243" s="1151">
        <v>19824891</v>
      </c>
      <c r="G4243" s="759" t="s">
        <v>13265</v>
      </c>
      <c r="H4243" s="1021" t="s">
        <v>4243</v>
      </c>
      <c r="I4243" s="1021" t="s">
        <v>4287</v>
      </c>
      <c r="J4243" s="1150" t="s">
        <v>4243</v>
      </c>
      <c r="K4243" s="1152">
        <v>2</v>
      </c>
      <c r="L4243" s="1151">
        <v>8</v>
      </c>
      <c r="M4243" s="1164">
        <v>90293.2</v>
      </c>
      <c r="N4243" s="1151"/>
      <c r="O4243" s="1152"/>
      <c r="P4243" s="1180"/>
    </row>
    <row r="4244" spans="1:16" x14ac:dyDescent="0.2">
      <c r="A4244" s="1179" t="s">
        <v>4075</v>
      </c>
      <c r="B4244" s="1149" t="s">
        <v>13070</v>
      </c>
      <c r="C4244" s="1149" t="s">
        <v>65</v>
      </c>
      <c r="D4244" s="1150" t="s">
        <v>497</v>
      </c>
      <c r="E4244" s="1164">
        <v>11000</v>
      </c>
      <c r="F4244" s="1151">
        <v>19824891</v>
      </c>
      <c r="G4244" s="759" t="s">
        <v>13265</v>
      </c>
      <c r="H4244" s="1021" t="s">
        <v>4243</v>
      </c>
      <c r="I4244" s="1021" t="s">
        <v>4287</v>
      </c>
      <c r="J4244" s="1150" t="s">
        <v>4243</v>
      </c>
      <c r="K4244" s="1152">
        <v>2</v>
      </c>
      <c r="L4244" s="1151">
        <v>4</v>
      </c>
      <c r="M4244" s="1164">
        <v>44696.6</v>
      </c>
      <c r="N4244" s="1151">
        <v>1</v>
      </c>
      <c r="O4244" s="1152">
        <v>6</v>
      </c>
      <c r="P4244" s="1180">
        <v>67306.8</v>
      </c>
    </row>
    <row r="4245" spans="1:16" ht="22.5" x14ac:dyDescent="0.2">
      <c r="A4245" s="1179" t="s">
        <v>4075</v>
      </c>
      <c r="B4245" s="1149" t="s">
        <v>13078</v>
      </c>
      <c r="C4245" s="1149" t="s">
        <v>65</v>
      </c>
      <c r="D4245" s="1150" t="s">
        <v>497</v>
      </c>
      <c r="E4245" s="1164">
        <v>11000</v>
      </c>
      <c r="F4245" s="1151">
        <v>20006266</v>
      </c>
      <c r="G4245" s="759" t="s">
        <v>13266</v>
      </c>
      <c r="H4245" s="1021" t="s">
        <v>13144</v>
      </c>
      <c r="I4245" s="1021" t="s">
        <v>4287</v>
      </c>
      <c r="J4245" s="1150" t="s">
        <v>13144</v>
      </c>
      <c r="K4245" s="1152">
        <v>2</v>
      </c>
      <c r="L4245" s="1151">
        <v>8</v>
      </c>
      <c r="M4245" s="1164">
        <v>90236.17</v>
      </c>
      <c r="N4245" s="1151"/>
      <c r="O4245" s="1152"/>
      <c r="P4245" s="1180"/>
    </row>
    <row r="4246" spans="1:16" x14ac:dyDescent="0.2">
      <c r="A4246" s="1179" t="s">
        <v>4075</v>
      </c>
      <c r="B4246" s="1149" t="s">
        <v>13070</v>
      </c>
      <c r="C4246" s="1149" t="s">
        <v>65</v>
      </c>
      <c r="D4246" s="1150" t="s">
        <v>497</v>
      </c>
      <c r="E4246" s="1164">
        <v>11000</v>
      </c>
      <c r="F4246" s="1151">
        <v>20006266</v>
      </c>
      <c r="G4246" s="759" t="s">
        <v>13266</v>
      </c>
      <c r="H4246" s="1021" t="s">
        <v>13144</v>
      </c>
      <c r="I4246" s="1021" t="s">
        <v>4287</v>
      </c>
      <c r="J4246" s="1150" t="s">
        <v>13144</v>
      </c>
      <c r="K4246" s="1152">
        <v>2</v>
      </c>
      <c r="L4246" s="1151">
        <v>4</v>
      </c>
      <c r="M4246" s="1164">
        <v>44696.6</v>
      </c>
      <c r="N4246" s="1151">
        <v>1</v>
      </c>
      <c r="O4246" s="1152">
        <v>6</v>
      </c>
      <c r="P4246" s="1180">
        <v>67306.8</v>
      </c>
    </row>
    <row r="4247" spans="1:16" ht="22.5" x14ac:dyDescent="0.2">
      <c r="A4247" s="1179" t="s">
        <v>4075</v>
      </c>
      <c r="B4247" s="1149" t="s">
        <v>13078</v>
      </c>
      <c r="C4247" s="1149" t="s">
        <v>65</v>
      </c>
      <c r="D4247" s="1150" t="s">
        <v>497</v>
      </c>
      <c r="E4247" s="1164">
        <v>11000</v>
      </c>
      <c r="F4247" s="1151">
        <v>20024364</v>
      </c>
      <c r="G4247" s="759" t="s">
        <v>13267</v>
      </c>
      <c r="H4247" s="1021" t="s">
        <v>4525</v>
      </c>
      <c r="I4247" s="1021" t="s">
        <v>13113</v>
      </c>
      <c r="J4247" s="1150" t="s">
        <v>4525</v>
      </c>
      <c r="K4247" s="1152">
        <v>2</v>
      </c>
      <c r="L4247" s="1151">
        <v>8</v>
      </c>
      <c r="M4247" s="1164">
        <v>90293.2</v>
      </c>
      <c r="N4247" s="1151"/>
      <c r="O4247" s="1152"/>
      <c r="P4247" s="1180"/>
    </row>
    <row r="4248" spans="1:16" x14ac:dyDescent="0.2">
      <c r="A4248" s="1179" t="s">
        <v>4075</v>
      </c>
      <c r="B4248" s="1149" t="s">
        <v>13070</v>
      </c>
      <c r="C4248" s="1149" t="s">
        <v>65</v>
      </c>
      <c r="D4248" s="1150" t="s">
        <v>497</v>
      </c>
      <c r="E4248" s="1164">
        <v>11000</v>
      </c>
      <c r="F4248" s="1151">
        <v>20024364</v>
      </c>
      <c r="G4248" s="759" t="s">
        <v>13267</v>
      </c>
      <c r="H4248" s="1021" t="s">
        <v>4525</v>
      </c>
      <c r="I4248" s="1021" t="s">
        <v>13113</v>
      </c>
      <c r="J4248" s="1150" t="s">
        <v>4525</v>
      </c>
      <c r="K4248" s="1152">
        <v>2</v>
      </c>
      <c r="L4248" s="1151">
        <v>4</v>
      </c>
      <c r="M4248" s="1164">
        <v>44696.6</v>
      </c>
      <c r="N4248" s="1151">
        <v>1</v>
      </c>
      <c r="O4248" s="1152">
        <v>6</v>
      </c>
      <c r="P4248" s="1180">
        <v>67306.8</v>
      </c>
    </row>
    <row r="4249" spans="1:16" ht="22.5" x14ac:dyDescent="0.2">
      <c r="A4249" s="1179" t="s">
        <v>4075</v>
      </c>
      <c r="B4249" s="1149" t="s">
        <v>13070</v>
      </c>
      <c r="C4249" s="1149" t="s">
        <v>65</v>
      </c>
      <c r="D4249" s="1150" t="s">
        <v>13075</v>
      </c>
      <c r="E4249" s="1164">
        <v>6000</v>
      </c>
      <c r="F4249" s="1151">
        <v>20074410</v>
      </c>
      <c r="G4249" s="759" t="s">
        <v>13268</v>
      </c>
      <c r="H4249" s="1021" t="s">
        <v>13077</v>
      </c>
      <c r="I4249" s="1021" t="s">
        <v>4287</v>
      </c>
      <c r="J4249" s="1150" t="s">
        <v>4257</v>
      </c>
      <c r="K4249" s="1152">
        <v>2</v>
      </c>
      <c r="L4249" s="1151">
        <v>12</v>
      </c>
      <c r="M4249" s="1164">
        <v>74989.8</v>
      </c>
      <c r="N4249" s="1151">
        <v>1</v>
      </c>
      <c r="O4249" s="1152">
        <v>6</v>
      </c>
      <c r="P4249" s="1180">
        <v>37306.800000000003</v>
      </c>
    </row>
    <row r="4250" spans="1:16" x14ac:dyDescent="0.2">
      <c r="A4250" s="1179" t="s">
        <v>4075</v>
      </c>
      <c r="B4250" s="1149" t="s">
        <v>13070</v>
      </c>
      <c r="C4250" s="1149" t="s">
        <v>65</v>
      </c>
      <c r="D4250" s="1150" t="s">
        <v>13097</v>
      </c>
      <c r="E4250" s="1164">
        <v>8000</v>
      </c>
      <c r="F4250" s="1151">
        <v>20079442</v>
      </c>
      <c r="G4250" s="759" t="s">
        <v>13269</v>
      </c>
      <c r="H4250" s="1021" t="s">
        <v>13144</v>
      </c>
      <c r="I4250" s="1021" t="s">
        <v>4287</v>
      </c>
      <c r="J4250" s="1150" t="s">
        <v>13144</v>
      </c>
      <c r="K4250" s="1152">
        <v>2</v>
      </c>
      <c r="L4250" s="1151">
        <v>12</v>
      </c>
      <c r="M4250" s="1164">
        <v>98989.8</v>
      </c>
      <c r="N4250" s="1151">
        <v>1</v>
      </c>
      <c r="O4250" s="1152">
        <v>6</v>
      </c>
      <c r="P4250" s="1180">
        <v>49306.8</v>
      </c>
    </row>
    <row r="4251" spans="1:16" ht="22.5" x14ac:dyDescent="0.2">
      <c r="A4251" s="1179" t="s">
        <v>4075</v>
      </c>
      <c r="B4251" s="1149" t="s">
        <v>13070</v>
      </c>
      <c r="C4251" s="1149" t="s">
        <v>65</v>
      </c>
      <c r="D4251" s="1150" t="s">
        <v>13075</v>
      </c>
      <c r="E4251" s="1164">
        <v>6000</v>
      </c>
      <c r="F4251" s="1151">
        <v>20088122</v>
      </c>
      <c r="G4251" s="759" t="s">
        <v>13270</v>
      </c>
      <c r="H4251" s="1021" t="s">
        <v>13077</v>
      </c>
      <c r="I4251" s="1021" t="s">
        <v>4287</v>
      </c>
      <c r="J4251" s="1150" t="s">
        <v>4257</v>
      </c>
      <c r="K4251" s="1152">
        <v>2</v>
      </c>
      <c r="L4251" s="1151">
        <v>12</v>
      </c>
      <c r="M4251" s="1164">
        <v>74989.8</v>
      </c>
      <c r="N4251" s="1151">
        <v>1</v>
      </c>
      <c r="O4251" s="1152">
        <v>6</v>
      </c>
      <c r="P4251" s="1180">
        <v>37306.800000000003</v>
      </c>
    </row>
    <row r="4252" spans="1:16" ht="22.5" x14ac:dyDescent="0.2">
      <c r="A4252" s="1179" t="s">
        <v>4075</v>
      </c>
      <c r="B4252" s="1149" t="s">
        <v>13070</v>
      </c>
      <c r="C4252" s="1149" t="s">
        <v>65</v>
      </c>
      <c r="D4252" s="1150" t="s">
        <v>13271</v>
      </c>
      <c r="E4252" s="1164">
        <v>7000</v>
      </c>
      <c r="F4252" s="1151">
        <v>20121458</v>
      </c>
      <c r="G4252" s="759" t="s">
        <v>13272</v>
      </c>
      <c r="H4252" s="1021" t="s">
        <v>13273</v>
      </c>
      <c r="I4252" s="1021" t="s">
        <v>4287</v>
      </c>
      <c r="J4252" s="1150" t="s">
        <v>13273</v>
      </c>
      <c r="K4252" s="1152">
        <v>2</v>
      </c>
      <c r="L4252" s="1151">
        <v>12</v>
      </c>
      <c r="M4252" s="1164">
        <v>86989.8</v>
      </c>
      <c r="N4252" s="1151">
        <v>1</v>
      </c>
      <c r="O4252" s="1152">
        <v>6</v>
      </c>
      <c r="P4252" s="1180">
        <v>43306.8</v>
      </c>
    </row>
    <row r="4253" spans="1:16" ht="22.5" x14ac:dyDescent="0.2">
      <c r="A4253" s="1179" t="s">
        <v>4075</v>
      </c>
      <c r="B4253" s="1149" t="s">
        <v>13078</v>
      </c>
      <c r="C4253" s="1149" t="s">
        <v>65</v>
      </c>
      <c r="D4253" s="1150" t="s">
        <v>13274</v>
      </c>
      <c r="E4253" s="1164">
        <v>3500</v>
      </c>
      <c r="F4253" s="1151">
        <v>20579984</v>
      </c>
      <c r="G4253" s="759" t="s">
        <v>13275</v>
      </c>
      <c r="H4253" s="1021" t="s">
        <v>4422</v>
      </c>
      <c r="I4253" s="1021" t="s">
        <v>4287</v>
      </c>
      <c r="J4253" s="1150" t="s">
        <v>4422</v>
      </c>
      <c r="K4253" s="1152">
        <v>2</v>
      </c>
      <c r="L4253" s="1151">
        <v>4</v>
      </c>
      <c r="M4253" s="1164">
        <v>15296.6</v>
      </c>
      <c r="N4253" s="1151">
        <v>1</v>
      </c>
      <c r="O4253" s="1152">
        <v>6</v>
      </c>
      <c r="P4253" s="1180">
        <v>22306.799999999999</v>
      </c>
    </row>
    <row r="4254" spans="1:16" ht="33.75" x14ac:dyDescent="0.2">
      <c r="A4254" s="1179" t="s">
        <v>4075</v>
      </c>
      <c r="B4254" s="1149" t="s">
        <v>13070</v>
      </c>
      <c r="C4254" s="1149" t="s">
        <v>65</v>
      </c>
      <c r="D4254" s="1150" t="s">
        <v>13109</v>
      </c>
      <c r="E4254" s="1164">
        <v>8000</v>
      </c>
      <c r="F4254" s="1151">
        <v>20723632</v>
      </c>
      <c r="G4254" s="759" t="s">
        <v>13276</v>
      </c>
      <c r="H4254" s="1021" t="s">
        <v>13208</v>
      </c>
      <c r="I4254" s="1021" t="s">
        <v>4287</v>
      </c>
      <c r="J4254" s="1150" t="s">
        <v>13208</v>
      </c>
      <c r="K4254" s="1152">
        <v>2</v>
      </c>
      <c r="L4254" s="1151">
        <v>12</v>
      </c>
      <c r="M4254" s="1164">
        <v>98989.8</v>
      </c>
      <c r="N4254" s="1151">
        <v>1</v>
      </c>
      <c r="O4254" s="1152">
        <v>6</v>
      </c>
      <c r="P4254" s="1180">
        <v>49306.8</v>
      </c>
    </row>
    <row r="4255" spans="1:16" x14ac:dyDescent="0.2">
      <c r="A4255" s="1179" t="s">
        <v>4075</v>
      </c>
      <c r="B4255" s="1149" t="s">
        <v>13070</v>
      </c>
      <c r="C4255" s="1149" t="s">
        <v>65</v>
      </c>
      <c r="D4255" s="1150" t="s">
        <v>13097</v>
      </c>
      <c r="E4255" s="1164">
        <v>8000</v>
      </c>
      <c r="F4255" s="1151">
        <v>21285532</v>
      </c>
      <c r="G4255" s="759" t="s">
        <v>13277</v>
      </c>
      <c r="H4255" s="1021" t="s">
        <v>4243</v>
      </c>
      <c r="I4255" s="1021" t="s">
        <v>4287</v>
      </c>
      <c r="J4255" s="1150" t="s">
        <v>4243</v>
      </c>
      <c r="K4255" s="1152">
        <v>2</v>
      </c>
      <c r="L4255" s="1151">
        <v>12</v>
      </c>
      <c r="M4255" s="1164">
        <v>98989.8</v>
      </c>
      <c r="N4255" s="1151">
        <v>1</v>
      </c>
      <c r="O4255" s="1152">
        <v>6</v>
      </c>
      <c r="P4255" s="1180">
        <v>49306.8</v>
      </c>
    </row>
    <row r="4256" spans="1:16" ht="22.5" x14ac:dyDescent="0.2">
      <c r="A4256" s="1179" t="s">
        <v>4075</v>
      </c>
      <c r="B4256" s="1149" t="s">
        <v>13078</v>
      </c>
      <c r="C4256" s="1149" t="s">
        <v>65</v>
      </c>
      <c r="D4256" s="1150" t="s">
        <v>497</v>
      </c>
      <c r="E4256" s="1164">
        <v>11000</v>
      </c>
      <c r="F4256" s="1151">
        <v>21411562</v>
      </c>
      <c r="G4256" s="759" t="s">
        <v>13278</v>
      </c>
      <c r="H4256" s="1021" t="s">
        <v>13220</v>
      </c>
      <c r="I4256" s="1021" t="s">
        <v>4287</v>
      </c>
      <c r="J4256" s="1150" t="s">
        <v>13220</v>
      </c>
      <c r="K4256" s="1152">
        <v>2</v>
      </c>
      <c r="L4256" s="1151">
        <v>8</v>
      </c>
      <c r="M4256" s="1164">
        <v>90293.2</v>
      </c>
      <c r="N4256" s="1151"/>
      <c r="O4256" s="1152"/>
      <c r="P4256" s="1180"/>
    </row>
    <row r="4257" spans="1:16" x14ac:dyDescent="0.2">
      <c r="A4257" s="1179" t="s">
        <v>4075</v>
      </c>
      <c r="B4257" s="1149" t="s">
        <v>13070</v>
      </c>
      <c r="C4257" s="1149" t="s">
        <v>65</v>
      </c>
      <c r="D4257" s="1150" t="s">
        <v>497</v>
      </c>
      <c r="E4257" s="1164">
        <v>11000</v>
      </c>
      <c r="F4257" s="1151">
        <v>21411562</v>
      </c>
      <c r="G4257" s="759" t="s">
        <v>13278</v>
      </c>
      <c r="H4257" s="1021" t="s">
        <v>13220</v>
      </c>
      <c r="I4257" s="1021" t="s">
        <v>4287</v>
      </c>
      <c r="J4257" s="1150" t="s">
        <v>13220</v>
      </c>
      <c r="K4257" s="1152">
        <v>2</v>
      </c>
      <c r="L4257" s="1151">
        <v>4</v>
      </c>
      <c r="M4257" s="1164">
        <v>44696.6</v>
      </c>
      <c r="N4257" s="1151">
        <v>1</v>
      </c>
      <c r="O4257" s="1152">
        <v>6</v>
      </c>
      <c r="P4257" s="1180">
        <v>67306.8</v>
      </c>
    </row>
    <row r="4258" spans="1:16" ht="22.5" x14ac:dyDescent="0.2">
      <c r="A4258" s="1179" t="s">
        <v>4075</v>
      </c>
      <c r="B4258" s="1149" t="s">
        <v>13078</v>
      </c>
      <c r="C4258" s="1149" t="s">
        <v>65</v>
      </c>
      <c r="D4258" s="1150" t="s">
        <v>497</v>
      </c>
      <c r="E4258" s="1164">
        <v>11000</v>
      </c>
      <c r="F4258" s="1151">
        <v>21508625</v>
      </c>
      <c r="G4258" s="759" t="s">
        <v>13279</v>
      </c>
      <c r="H4258" s="1021" t="s">
        <v>4878</v>
      </c>
      <c r="I4258" s="1021" t="s">
        <v>4287</v>
      </c>
      <c r="J4258" s="1150" t="s">
        <v>4878</v>
      </c>
      <c r="K4258" s="1152">
        <v>2</v>
      </c>
      <c r="L4258" s="1151">
        <v>8</v>
      </c>
      <c r="M4258" s="1164">
        <v>90293.2</v>
      </c>
      <c r="N4258" s="1151"/>
      <c r="O4258" s="1152"/>
      <c r="P4258" s="1180"/>
    </row>
    <row r="4259" spans="1:16" x14ac:dyDescent="0.2">
      <c r="A4259" s="1179" t="s">
        <v>4075</v>
      </c>
      <c r="B4259" s="1149" t="s">
        <v>13070</v>
      </c>
      <c r="C4259" s="1149" t="s">
        <v>65</v>
      </c>
      <c r="D4259" s="1150" t="s">
        <v>497</v>
      </c>
      <c r="E4259" s="1164">
        <v>11000</v>
      </c>
      <c r="F4259" s="1151">
        <v>21508625</v>
      </c>
      <c r="G4259" s="759" t="s">
        <v>13279</v>
      </c>
      <c r="H4259" s="1021" t="s">
        <v>4878</v>
      </c>
      <c r="I4259" s="1021" t="s">
        <v>4287</v>
      </c>
      <c r="J4259" s="1150" t="s">
        <v>4878</v>
      </c>
      <c r="K4259" s="1152">
        <v>2</v>
      </c>
      <c r="L4259" s="1151">
        <v>4</v>
      </c>
      <c r="M4259" s="1164">
        <v>44696.6</v>
      </c>
      <c r="N4259" s="1151">
        <v>1</v>
      </c>
      <c r="O4259" s="1152">
        <v>6</v>
      </c>
      <c r="P4259" s="1180">
        <v>67306.8</v>
      </c>
    </row>
    <row r="4260" spans="1:16" ht="22.5" x14ac:dyDescent="0.2">
      <c r="A4260" s="1179" t="s">
        <v>4075</v>
      </c>
      <c r="B4260" s="1149" t="s">
        <v>13070</v>
      </c>
      <c r="C4260" s="1149" t="s">
        <v>65</v>
      </c>
      <c r="D4260" s="1150" t="s">
        <v>13075</v>
      </c>
      <c r="E4260" s="1164">
        <v>6000</v>
      </c>
      <c r="F4260" s="1151">
        <v>21547746</v>
      </c>
      <c r="G4260" s="759" t="s">
        <v>13280</v>
      </c>
      <c r="H4260" s="1021" t="s">
        <v>13077</v>
      </c>
      <c r="I4260" s="1021" t="s">
        <v>4287</v>
      </c>
      <c r="J4260" s="1150" t="s">
        <v>4257</v>
      </c>
      <c r="K4260" s="1152">
        <v>2</v>
      </c>
      <c r="L4260" s="1151">
        <v>7</v>
      </c>
      <c r="M4260" s="1164">
        <v>53235.72</v>
      </c>
      <c r="N4260" s="1151"/>
      <c r="O4260" s="1152"/>
      <c r="P4260" s="1180"/>
    </row>
    <row r="4261" spans="1:16" x14ac:dyDescent="0.2">
      <c r="A4261" s="1179" t="s">
        <v>4075</v>
      </c>
      <c r="B4261" s="1149" t="s">
        <v>13070</v>
      </c>
      <c r="C4261" s="1149" t="s">
        <v>65</v>
      </c>
      <c r="D4261" s="1150" t="s">
        <v>13281</v>
      </c>
      <c r="E4261" s="1164">
        <v>4500</v>
      </c>
      <c r="F4261" s="1151">
        <v>21569533</v>
      </c>
      <c r="G4261" s="759" t="s">
        <v>13282</v>
      </c>
      <c r="H4261" s="1021" t="s">
        <v>4422</v>
      </c>
      <c r="I4261" s="1021" t="s">
        <v>13131</v>
      </c>
      <c r="J4261" s="1150" t="s">
        <v>4422</v>
      </c>
      <c r="K4261" s="1152">
        <v>1</v>
      </c>
      <c r="L4261" s="1151">
        <v>2</v>
      </c>
      <c r="M4261" s="1164">
        <v>11128.3</v>
      </c>
      <c r="N4261" s="1151">
        <v>1</v>
      </c>
      <c r="O4261" s="1152">
        <v>6</v>
      </c>
      <c r="P4261" s="1180">
        <v>28306.799999999999</v>
      </c>
    </row>
    <row r="4262" spans="1:16" x14ac:dyDescent="0.2">
      <c r="A4262" s="1179" t="s">
        <v>4075</v>
      </c>
      <c r="B4262" s="1149" t="s">
        <v>13070</v>
      </c>
      <c r="C4262" s="1149" t="s">
        <v>65</v>
      </c>
      <c r="D4262" s="1150" t="s">
        <v>6438</v>
      </c>
      <c r="E4262" s="1164">
        <v>3500</v>
      </c>
      <c r="F4262" s="1151">
        <v>21571348</v>
      </c>
      <c r="G4262" s="759" t="s">
        <v>13283</v>
      </c>
      <c r="H4262" s="1021" t="s">
        <v>13220</v>
      </c>
      <c r="I4262" s="1021" t="s">
        <v>4287</v>
      </c>
      <c r="J4262" s="1150" t="s">
        <v>13220</v>
      </c>
      <c r="K4262" s="1152">
        <v>2</v>
      </c>
      <c r="L4262" s="1151">
        <v>12</v>
      </c>
      <c r="M4262" s="1164">
        <v>44989.8</v>
      </c>
      <c r="N4262" s="1151">
        <v>1</v>
      </c>
      <c r="O4262" s="1152">
        <v>6</v>
      </c>
      <c r="P4262" s="1180">
        <v>22306.799999999999</v>
      </c>
    </row>
    <row r="4263" spans="1:16" ht="22.5" x14ac:dyDescent="0.2">
      <c r="A4263" s="1179" t="s">
        <v>4075</v>
      </c>
      <c r="B4263" s="1149" t="s">
        <v>13070</v>
      </c>
      <c r="C4263" s="1149" t="s">
        <v>65</v>
      </c>
      <c r="D4263" s="1150" t="s">
        <v>13075</v>
      </c>
      <c r="E4263" s="1164">
        <v>6000</v>
      </c>
      <c r="F4263" s="1151">
        <v>22517809</v>
      </c>
      <c r="G4263" s="759" t="s">
        <v>13284</v>
      </c>
      <c r="H4263" s="1021" t="s">
        <v>13077</v>
      </c>
      <c r="I4263" s="1021" t="s">
        <v>4287</v>
      </c>
      <c r="J4263" s="1150" t="s">
        <v>4257</v>
      </c>
      <c r="K4263" s="1152">
        <v>2</v>
      </c>
      <c r="L4263" s="1151">
        <v>12</v>
      </c>
      <c r="M4263" s="1164">
        <v>74989.8</v>
      </c>
      <c r="N4263" s="1151">
        <v>1</v>
      </c>
      <c r="O4263" s="1152">
        <v>6</v>
      </c>
      <c r="P4263" s="1180">
        <v>37306.800000000003</v>
      </c>
    </row>
    <row r="4264" spans="1:16" ht="22.5" x14ac:dyDescent="0.2">
      <c r="A4264" s="1179" t="s">
        <v>4075</v>
      </c>
      <c r="B4264" s="1149" t="s">
        <v>13070</v>
      </c>
      <c r="C4264" s="1149" t="s">
        <v>65</v>
      </c>
      <c r="D4264" s="1150" t="s">
        <v>13097</v>
      </c>
      <c r="E4264" s="1164">
        <v>8000</v>
      </c>
      <c r="F4264" s="1151">
        <v>22520200</v>
      </c>
      <c r="G4264" s="759" t="s">
        <v>13285</v>
      </c>
      <c r="H4264" s="1021" t="s">
        <v>13077</v>
      </c>
      <c r="I4264" s="1021" t="s">
        <v>4287</v>
      </c>
      <c r="J4264" s="1150" t="s">
        <v>4257</v>
      </c>
      <c r="K4264" s="1152">
        <v>2</v>
      </c>
      <c r="L4264" s="1151">
        <v>12</v>
      </c>
      <c r="M4264" s="1164">
        <v>98989.8</v>
      </c>
      <c r="N4264" s="1151">
        <v>1</v>
      </c>
      <c r="O4264" s="1152">
        <v>1</v>
      </c>
      <c r="P4264" s="1180">
        <v>14328.91</v>
      </c>
    </row>
    <row r="4265" spans="1:16" ht="22.5" x14ac:dyDescent="0.2">
      <c r="A4265" s="1179" t="s">
        <v>4075</v>
      </c>
      <c r="B4265" s="1149" t="s">
        <v>13070</v>
      </c>
      <c r="C4265" s="1149" t="s">
        <v>65</v>
      </c>
      <c r="D4265" s="1150" t="s">
        <v>13286</v>
      </c>
      <c r="E4265" s="1164">
        <v>2500</v>
      </c>
      <c r="F4265" s="1151">
        <v>23271183</v>
      </c>
      <c r="G4265" s="759" t="s">
        <v>13287</v>
      </c>
      <c r="H4265" s="1021" t="s">
        <v>13084</v>
      </c>
      <c r="I4265" s="1021" t="s">
        <v>4358</v>
      </c>
      <c r="J4265" s="1150" t="s">
        <v>13084</v>
      </c>
      <c r="K4265" s="1152">
        <v>1</v>
      </c>
      <c r="L4265" s="1151">
        <v>1</v>
      </c>
      <c r="M4265" s="1164">
        <v>333.7</v>
      </c>
      <c r="N4265" s="1151">
        <v>1</v>
      </c>
      <c r="O4265" s="1152">
        <v>4</v>
      </c>
      <c r="P4265" s="1180">
        <v>9447.7800000000007</v>
      </c>
    </row>
    <row r="4266" spans="1:16" ht="22.5" x14ac:dyDescent="0.2">
      <c r="A4266" s="1179" t="s">
        <v>4075</v>
      </c>
      <c r="B4266" s="1149" t="s">
        <v>13078</v>
      </c>
      <c r="C4266" s="1149" t="s">
        <v>65</v>
      </c>
      <c r="D4266" s="1150" t="s">
        <v>13288</v>
      </c>
      <c r="E4266" s="1164">
        <v>11000</v>
      </c>
      <c r="F4266" s="1151">
        <v>23872656</v>
      </c>
      <c r="G4266" s="759" t="s">
        <v>13289</v>
      </c>
      <c r="H4266" s="1021" t="s">
        <v>4329</v>
      </c>
      <c r="I4266" s="1021" t="s">
        <v>4287</v>
      </c>
      <c r="J4266" s="1150" t="s">
        <v>4329</v>
      </c>
      <c r="K4266" s="1152">
        <v>2</v>
      </c>
      <c r="L4266" s="1151">
        <v>8</v>
      </c>
      <c r="M4266" s="1164">
        <v>90293.2</v>
      </c>
      <c r="N4266" s="1151"/>
      <c r="O4266" s="1152"/>
      <c r="P4266" s="1180"/>
    </row>
    <row r="4267" spans="1:16" ht="22.5" x14ac:dyDescent="0.2">
      <c r="A4267" s="1179" t="s">
        <v>4075</v>
      </c>
      <c r="B4267" s="1149" t="s">
        <v>13070</v>
      </c>
      <c r="C4267" s="1149" t="s">
        <v>65</v>
      </c>
      <c r="D4267" s="1150" t="s">
        <v>13288</v>
      </c>
      <c r="E4267" s="1164">
        <v>11000</v>
      </c>
      <c r="F4267" s="1151">
        <v>23872656</v>
      </c>
      <c r="G4267" s="759" t="s">
        <v>13289</v>
      </c>
      <c r="H4267" s="1021" t="s">
        <v>4329</v>
      </c>
      <c r="I4267" s="1021" t="s">
        <v>4287</v>
      </c>
      <c r="J4267" s="1150" t="s">
        <v>4329</v>
      </c>
      <c r="K4267" s="1152">
        <v>2</v>
      </c>
      <c r="L4267" s="1151">
        <v>4</v>
      </c>
      <c r="M4267" s="1164">
        <v>44696.6</v>
      </c>
      <c r="N4267" s="1151">
        <v>1</v>
      </c>
      <c r="O4267" s="1152">
        <v>6</v>
      </c>
      <c r="P4267" s="1180">
        <v>67306.8</v>
      </c>
    </row>
    <row r="4268" spans="1:16" ht="22.5" x14ac:dyDescent="0.2">
      <c r="A4268" s="1179" t="s">
        <v>4075</v>
      </c>
      <c r="B4268" s="1149" t="s">
        <v>13078</v>
      </c>
      <c r="C4268" s="1149" t="s">
        <v>65</v>
      </c>
      <c r="D4268" s="1150" t="s">
        <v>497</v>
      </c>
      <c r="E4268" s="1164">
        <v>11000</v>
      </c>
      <c r="F4268" s="1151">
        <v>23928115</v>
      </c>
      <c r="G4268" s="759" t="s">
        <v>13290</v>
      </c>
      <c r="H4268" s="1021" t="s">
        <v>13104</v>
      </c>
      <c r="I4268" s="1021" t="s">
        <v>4287</v>
      </c>
      <c r="J4268" s="1150" t="s">
        <v>13104</v>
      </c>
      <c r="K4268" s="1152">
        <v>2</v>
      </c>
      <c r="L4268" s="1151">
        <v>8</v>
      </c>
      <c r="M4268" s="1164">
        <v>90293.2</v>
      </c>
      <c r="N4268" s="1151"/>
      <c r="O4268" s="1152"/>
      <c r="P4268" s="1180"/>
    </row>
    <row r="4269" spans="1:16" x14ac:dyDescent="0.2">
      <c r="A4269" s="1179" t="s">
        <v>4075</v>
      </c>
      <c r="B4269" s="1149" t="s">
        <v>13070</v>
      </c>
      <c r="C4269" s="1149" t="s">
        <v>65</v>
      </c>
      <c r="D4269" s="1150" t="s">
        <v>497</v>
      </c>
      <c r="E4269" s="1164">
        <v>11000</v>
      </c>
      <c r="F4269" s="1151">
        <v>23928115</v>
      </c>
      <c r="G4269" s="759" t="s">
        <v>13290</v>
      </c>
      <c r="H4269" s="1021" t="s">
        <v>13104</v>
      </c>
      <c r="I4269" s="1021" t="s">
        <v>4287</v>
      </c>
      <c r="J4269" s="1150" t="s">
        <v>13104</v>
      </c>
      <c r="K4269" s="1152">
        <v>2</v>
      </c>
      <c r="L4269" s="1151">
        <v>4</v>
      </c>
      <c r="M4269" s="1164">
        <v>44696.6</v>
      </c>
      <c r="N4269" s="1151">
        <v>1</v>
      </c>
      <c r="O4269" s="1152">
        <v>6</v>
      </c>
      <c r="P4269" s="1180">
        <v>67306.8</v>
      </c>
    </row>
    <row r="4270" spans="1:16" x14ac:dyDescent="0.2">
      <c r="A4270" s="1179" t="s">
        <v>4075</v>
      </c>
      <c r="B4270" s="1149" t="s">
        <v>13070</v>
      </c>
      <c r="C4270" s="1149" t="s">
        <v>65</v>
      </c>
      <c r="D4270" s="1150" t="s">
        <v>13291</v>
      </c>
      <c r="E4270" s="1164">
        <v>13000</v>
      </c>
      <c r="F4270" s="1151">
        <v>23945206</v>
      </c>
      <c r="G4270" s="759" t="s">
        <v>13292</v>
      </c>
      <c r="H4270" s="1021" t="s">
        <v>13293</v>
      </c>
      <c r="I4270" s="1021" t="s">
        <v>4287</v>
      </c>
      <c r="J4270" s="1150" t="s">
        <v>13293</v>
      </c>
      <c r="K4270" s="1152">
        <v>2</v>
      </c>
      <c r="L4270" s="1151">
        <v>12</v>
      </c>
      <c r="M4270" s="1164">
        <v>158989.79999999999</v>
      </c>
      <c r="N4270" s="1151">
        <v>1</v>
      </c>
      <c r="O4270" s="1152">
        <v>6</v>
      </c>
      <c r="P4270" s="1180">
        <v>79306.8</v>
      </c>
    </row>
    <row r="4271" spans="1:16" ht="22.5" x14ac:dyDescent="0.2">
      <c r="A4271" s="1179" t="s">
        <v>4075</v>
      </c>
      <c r="B4271" s="1149" t="s">
        <v>13070</v>
      </c>
      <c r="C4271" s="1149" t="s">
        <v>65</v>
      </c>
      <c r="D4271" s="1150" t="s">
        <v>13075</v>
      </c>
      <c r="E4271" s="1164">
        <v>6000</v>
      </c>
      <c r="F4271" s="1151">
        <v>23948233</v>
      </c>
      <c r="G4271" s="759" t="s">
        <v>13294</v>
      </c>
      <c r="H4271" s="1021" t="s">
        <v>13077</v>
      </c>
      <c r="I4271" s="1021" t="s">
        <v>4287</v>
      </c>
      <c r="J4271" s="1150" t="s">
        <v>4257</v>
      </c>
      <c r="K4271" s="1152">
        <v>2</v>
      </c>
      <c r="L4271" s="1151">
        <v>12</v>
      </c>
      <c r="M4271" s="1164">
        <v>74989.8</v>
      </c>
      <c r="N4271" s="1151">
        <v>1</v>
      </c>
      <c r="O4271" s="1152">
        <v>6</v>
      </c>
      <c r="P4271" s="1180">
        <v>37306.800000000003</v>
      </c>
    </row>
    <row r="4272" spans="1:16" ht="22.5" x14ac:dyDescent="0.2">
      <c r="A4272" s="1179" t="s">
        <v>4075</v>
      </c>
      <c r="B4272" s="1149" t="s">
        <v>13078</v>
      </c>
      <c r="C4272" s="1149" t="s">
        <v>65</v>
      </c>
      <c r="D4272" s="1150" t="s">
        <v>497</v>
      </c>
      <c r="E4272" s="1164">
        <v>11000</v>
      </c>
      <c r="F4272" s="1151">
        <v>23956170</v>
      </c>
      <c r="G4272" s="759" t="s">
        <v>13295</v>
      </c>
      <c r="H4272" s="1021" t="s">
        <v>4878</v>
      </c>
      <c r="I4272" s="1021" t="s">
        <v>4287</v>
      </c>
      <c r="J4272" s="1150" t="s">
        <v>4878</v>
      </c>
      <c r="K4272" s="1152">
        <v>2</v>
      </c>
      <c r="L4272" s="1151">
        <v>8</v>
      </c>
      <c r="M4272" s="1164">
        <v>102332.09</v>
      </c>
      <c r="N4272" s="1151"/>
      <c r="O4272" s="1152"/>
      <c r="P4272" s="1180"/>
    </row>
    <row r="4273" spans="1:16" x14ac:dyDescent="0.2">
      <c r="A4273" s="1179" t="s">
        <v>4075</v>
      </c>
      <c r="B4273" s="1149" t="s">
        <v>13070</v>
      </c>
      <c r="C4273" s="1149" t="s">
        <v>65</v>
      </c>
      <c r="D4273" s="1150" t="s">
        <v>497</v>
      </c>
      <c r="E4273" s="1164">
        <v>11000</v>
      </c>
      <c r="F4273" s="1151">
        <v>23956170</v>
      </c>
      <c r="G4273" s="759" t="s">
        <v>13295</v>
      </c>
      <c r="H4273" s="1021" t="s">
        <v>4878</v>
      </c>
      <c r="I4273" s="1021" t="s">
        <v>4287</v>
      </c>
      <c r="J4273" s="1150" t="s">
        <v>4878</v>
      </c>
      <c r="K4273" s="1152">
        <v>2</v>
      </c>
      <c r="L4273" s="1151">
        <v>4</v>
      </c>
      <c r="M4273" s="1164">
        <v>44696.6</v>
      </c>
      <c r="N4273" s="1151"/>
      <c r="O4273" s="1152"/>
      <c r="P4273" s="1180"/>
    </row>
    <row r="4274" spans="1:16" ht="22.5" x14ac:dyDescent="0.2">
      <c r="A4274" s="1179" t="s">
        <v>4075</v>
      </c>
      <c r="B4274" s="1149" t="s">
        <v>13070</v>
      </c>
      <c r="C4274" s="1149" t="s">
        <v>65</v>
      </c>
      <c r="D4274" s="1150" t="s">
        <v>13296</v>
      </c>
      <c r="E4274" s="1164">
        <v>7000</v>
      </c>
      <c r="F4274" s="1151">
        <v>23957141</v>
      </c>
      <c r="G4274" s="759" t="s">
        <v>13297</v>
      </c>
      <c r="H4274" s="1021" t="s">
        <v>4329</v>
      </c>
      <c r="I4274" s="1021" t="s">
        <v>4287</v>
      </c>
      <c r="J4274" s="1150" t="s">
        <v>4329</v>
      </c>
      <c r="K4274" s="1152">
        <v>1</v>
      </c>
      <c r="L4274" s="1151">
        <v>1</v>
      </c>
      <c r="M4274" s="1164">
        <v>2507.48</v>
      </c>
      <c r="N4274" s="1151">
        <v>1</v>
      </c>
      <c r="O4274" s="1152">
        <v>6</v>
      </c>
      <c r="P4274" s="1180">
        <v>43306.8</v>
      </c>
    </row>
    <row r="4275" spans="1:16" x14ac:dyDescent="0.2">
      <c r="A4275" s="1179" t="s">
        <v>4075</v>
      </c>
      <c r="B4275" s="1149" t="s">
        <v>13070</v>
      </c>
      <c r="C4275" s="1149" t="s">
        <v>65</v>
      </c>
      <c r="D4275" s="1150" t="s">
        <v>13090</v>
      </c>
      <c r="E4275" s="1164">
        <v>7000</v>
      </c>
      <c r="F4275" s="1151">
        <v>23964833</v>
      </c>
      <c r="G4275" s="759" t="s">
        <v>13298</v>
      </c>
      <c r="H4275" s="1021" t="s">
        <v>8344</v>
      </c>
      <c r="I4275" s="1021" t="s">
        <v>4287</v>
      </c>
      <c r="J4275" s="1150" t="s">
        <v>8344</v>
      </c>
      <c r="K4275" s="1152">
        <v>2</v>
      </c>
      <c r="L4275" s="1151">
        <v>12</v>
      </c>
      <c r="M4275" s="1164">
        <v>86989.8</v>
      </c>
      <c r="N4275" s="1151">
        <v>1</v>
      </c>
      <c r="O4275" s="1152">
        <v>6</v>
      </c>
      <c r="P4275" s="1180">
        <v>43306.8</v>
      </c>
    </row>
    <row r="4276" spans="1:16" x14ac:dyDescent="0.2">
      <c r="A4276" s="1179" t="s">
        <v>4075</v>
      </c>
      <c r="B4276" s="1149" t="s">
        <v>13070</v>
      </c>
      <c r="C4276" s="1149" t="s">
        <v>65</v>
      </c>
      <c r="D4276" s="1150" t="s">
        <v>13097</v>
      </c>
      <c r="E4276" s="1164">
        <v>8000</v>
      </c>
      <c r="F4276" s="1151">
        <v>23976208</v>
      </c>
      <c r="G4276" s="759" t="s">
        <v>13299</v>
      </c>
      <c r="H4276" s="1021" t="s">
        <v>4243</v>
      </c>
      <c r="I4276" s="1021" t="s">
        <v>4287</v>
      </c>
      <c r="J4276" s="1150" t="s">
        <v>4243</v>
      </c>
      <c r="K4276" s="1152">
        <v>2</v>
      </c>
      <c r="L4276" s="1151">
        <v>12</v>
      </c>
      <c r="M4276" s="1164">
        <v>98989.8</v>
      </c>
      <c r="N4276" s="1151">
        <v>1</v>
      </c>
      <c r="O4276" s="1152">
        <v>6</v>
      </c>
      <c r="P4276" s="1180">
        <v>49306.8</v>
      </c>
    </row>
    <row r="4277" spans="1:16" ht="22.5" x14ac:dyDescent="0.2">
      <c r="A4277" s="1179" t="s">
        <v>4075</v>
      </c>
      <c r="B4277" s="1149" t="s">
        <v>13078</v>
      </c>
      <c r="C4277" s="1149" t="s">
        <v>65</v>
      </c>
      <c r="D4277" s="1150" t="s">
        <v>13090</v>
      </c>
      <c r="E4277" s="1164">
        <v>7000</v>
      </c>
      <c r="F4277" s="1151">
        <v>23986906</v>
      </c>
      <c r="G4277" s="759" t="s">
        <v>13300</v>
      </c>
      <c r="H4277" s="1021" t="s">
        <v>7051</v>
      </c>
      <c r="I4277" s="1021" t="s">
        <v>4287</v>
      </c>
      <c r="J4277" s="1150" t="s">
        <v>7051</v>
      </c>
      <c r="K4277" s="1152">
        <v>2</v>
      </c>
      <c r="L4277" s="1151">
        <v>4</v>
      </c>
      <c r="M4277" s="1164">
        <v>29296.6</v>
      </c>
      <c r="N4277" s="1151"/>
      <c r="O4277" s="1152"/>
      <c r="P4277" s="1180"/>
    </row>
    <row r="4278" spans="1:16" x14ac:dyDescent="0.2">
      <c r="A4278" s="1179" t="s">
        <v>4075</v>
      </c>
      <c r="B4278" s="1149" t="s">
        <v>13070</v>
      </c>
      <c r="C4278" s="1149" t="s">
        <v>65</v>
      </c>
      <c r="D4278" s="1150" t="s">
        <v>13090</v>
      </c>
      <c r="E4278" s="1164">
        <v>7000</v>
      </c>
      <c r="F4278" s="1151">
        <v>23986906</v>
      </c>
      <c r="G4278" s="759" t="s">
        <v>13300</v>
      </c>
      <c r="H4278" s="1021" t="s">
        <v>7051</v>
      </c>
      <c r="I4278" s="1021" t="s">
        <v>4287</v>
      </c>
      <c r="J4278" s="1150" t="s">
        <v>7051</v>
      </c>
      <c r="K4278" s="1152">
        <v>2</v>
      </c>
      <c r="L4278" s="1151">
        <v>8</v>
      </c>
      <c r="M4278" s="1164">
        <v>57693.2</v>
      </c>
      <c r="N4278" s="1151">
        <v>1</v>
      </c>
      <c r="O4278" s="1152">
        <v>6</v>
      </c>
      <c r="P4278" s="1180">
        <v>43306.8</v>
      </c>
    </row>
    <row r="4279" spans="1:16" ht="22.5" x14ac:dyDescent="0.2">
      <c r="A4279" s="1179" t="s">
        <v>4075</v>
      </c>
      <c r="B4279" s="1149" t="s">
        <v>13078</v>
      </c>
      <c r="C4279" s="1149" t="s">
        <v>65</v>
      </c>
      <c r="D4279" s="1150" t="s">
        <v>13301</v>
      </c>
      <c r="E4279" s="1164">
        <v>9000</v>
      </c>
      <c r="F4279" s="1151">
        <v>24000869</v>
      </c>
      <c r="G4279" s="759" t="s">
        <v>13302</v>
      </c>
      <c r="H4279" s="1021" t="s">
        <v>13201</v>
      </c>
      <c r="I4279" s="1021" t="s">
        <v>4287</v>
      </c>
      <c r="J4279" s="1150" t="s">
        <v>13201</v>
      </c>
      <c r="K4279" s="1152">
        <v>2</v>
      </c>
      <c r="L4279" s="1151">
        <v>8</v>
      </c>
      <c r="M4279" s="1164">
        <v>74293.2</v>
      </c>
      <c r="N4279" s="1151"/>
      <c r="O4279" s="1152"/>
      <c r="P4279" s="1180"/>
    </row>
    <row r="4280" spans="1:16" x14ac:dyDescent="0.2">
      <c r="A4280" s="1179" t="s">
        <v>4075</v>
      </c>
      <c r="B4280" s="1149" t="s">
        <v>13070</v>
      </c>
      <c r="C4280" s="1149" t="s">
        <v>65</v>
      </c>
      <c r="D4280" s="1150" t="s">
        <v>13301</v>
      </c>
      <c r="E4280" s="1164">
        <v>9000</v>
      </c>
      <c r="F4280" s="1151">
        <v>24000869</v>
      </c>
      <c r="G4280" s="759" t="s">
        <v>13302</v>
      </c>
      <c r="H4280" s="1021" t="s">
        <v>13201</v>
      </c>
      <c r="I4280" s="1021" t="s">
        <v>4287</v>
      </c>
      <c r="J4280" s="1150" t="s">
        <v>13201</v>
      </c>
      <c r="K4280" s="1152">
        <v>2</v>
      </c>
      <c r="L4280" s="1151">
        <v>4</v>
      </c>
      <c r="M4280" s="1164">
        <v>36696.6</v>
      </c>
      <c r="N4280" s="1151">
        <v>1</v>
      </c>
      <c r="O4280" s="1152">
        <v>6</v>
      </c>
      <c r="P4280" s="1180">
        <v>55306.8</v>
      </c>
    </row>
    <row r="4281" spans="1:16" x14ac:dyDescent="0.2">
      <c r="A4281" s="1179" t="s">
        <v>4075</v>
      </c>
      <c r="B4281" s="1149" t="s">
        <v>13070</v>
      </c>
      <c r="C4281" s="1149" t="s">
        <v>65</v>
      </c>
      <c r="D4281" s="1150" t="s">
        <v>13090</v>
      </c>
      <c r="E4281" s="1164">
        <v>7000</v>
      </c>
      <c r="F4281" s="1151">
        <v>24005540</v>
      </c>
      <c r="G4281" s="759" t="s">
        <v>13303</v>
      </c>
      <c r="H4281" s="1021" t="s">
        <v>8344</v>
      </c>
      <c r="I4281" s="1021" t="s">
        <v>4287</v>
      </c>
      <c r="J4281" s="1150" t="s">
        <v>8344</v>
      </c>
      <c r="K4281" s="1152">
        <v>2</v>
      </c>
      <c r="L4281" s="1151">
        <v>12</v>
      </c>
      <c r="M4281" s="1164">
        <v>86989.8</v>
      </c>
      <c r="N4281" s="1151">
        <v>1</v>
      </c>
      <c r="O4281" s="1152">
        <v>6</v>
      </c>
      <c r="P4281" s="1180">
        <v>43306.8</v>
      </c>
    </row>
    <row r="4282" spans="1:16" x14ac:dyDescent="0.2">
      <c r="A4282" s="1179" t="s">
        <v>4075</v>
      </c>
      <c r="B4282" s="1149" t="s">
        <v>13070</v>
      </c>
      <c r="C4282" s="1149" t="s">
        <v>65</v>
      </c>
      <c r="D4282" s="1150" t="s">
        <v>13304</v>
      </c>
      <c r="E4282" s="1164">
        <v>8500</v>
      </c>
      <c r="F4282" s="1151">
        <v>24716113</v>
      </c>
      <c r="G4282" s="759" t="s">
        <v>13305</v>
      </c>
      <c r="H4282" s="1021" t="s">
        <v>4211</v>
      </c>
      <c r="I4282" s="1021" t="s">
        <v>4287</v>
      </c>
      <c r="J4282" s="1150" t="s">
        <v>4211</v>
      </c>
      <c r="K4282" s="1152">
        <v>1</v>
      </c>
      <c r="L4282" s="1151">
        <v>2</v>
      </c>
      <c r="M4282" s="1164">
        <v>20328.3</v>
      </c>
      <c r="N4282" s="1151">
        <v>1</v>
      </c>
      <c r="O4282" s="1152">
        <v>6</v>
      </c>
      <c r="P4282" s="1180">
        <v>52306.8</v>
      </c>
    </row>
    <row r="4283" spans="1:16" ht="22.5" x14ac:dyDescent="0.2">
      <c r="A4283" s="1179" t="s">
        <v>4075</v>
      </c>
      <c r="B4283" s="1149" t="s">
        <v>13078</v>
      </c>
      <c r="C4283" s="1149" t="s">
        <v>65</v>
      </c>
      <c r="D4283" s="1150" t="s">
        <v>13092</v>
      </c>
      <c r="E4283" s="1164">
        <v>9000</v>
      </c>
      <c r="F4283" s="1151">
        <v>24803260</v>
      </c>
      <c r="G4283" s="759" t="s">
        <v>13306</v>
      </c>
      <c r="H4283" s="1021" t="s">
        <v>4885</v>
      </c>
      <c r="I4283" s="1021" t="s">
        <v>4287</v>
      </c>
      <c r="J4283" s="1150" t="s">
        <v>4885</v>
      </c>
      <c r="K4283" s="1152">
        <v>2</v>
      </c>
      <c r="L4283" s="1151">
        <v>8</v>
      </c>
      <c r="M4283" s="1164">
        <v>74293.2</v>
      </c>
      <c r="N4283" s="1151"/>
      <c r="O4283" s="1152"/>
      <c r="P4283" s="1180"/>
    </row>
    <row r="4284" spans="1:16" x14ac:dyDescent="0.2">
      <c r="A4284" s="1179" t="s">
        <v>4075</v>
      </c>
      <c r="B4284" s="1149" t="s">
        <v>13070</v>
      </c>
      <c r="C4284" s="1149" t="s">
        <v>65</v>
      </c>
      <c r="D4284" s="1150" t="s">
        <v>13092</v>
      </c>
      <c r="E4284" s="1164">
        <v>9000</v>
      </c>
      <c r="F4284" s="1151">
        <v>24803260</v>
      </c>
      <c r="G4284" s="759" t="s">
        <v>13306</v>
      </c>
      <c r="H4284" s="1021" t="s">
        <v>4885</v>
      </c>
      <c r="I4284" s="1021" t="s">
        <v>4287</v>
      </c>
      <c r="J4284" s="1150" t="s">
        <v>4885</v>
      </c>
      <c r="K4284" s="1152">
        <v>2</v>
      </c>
      <c r="L4284" s="1151">
        <v>4</v>
      </c>
      <c r="M4284" s="1164">
        <v>36696.6</v>
      </c>
      <c r="N4284" s="1151">
        <v>1</v>
      </c>
      <c r="O4284" s="1152">
        <v>1</v>
      </c>
      <c r="P4284" s="1180">
        <v>20642.8</v>
      </c>
    </row>
    <row r="4285" spans="1:16" x14ac:dyDescent="0.2">
      <c r="A4285" s="1179" t="s">
        <v>4075</v>
      </c>
      <c r="B4285" s="1149" t="s">
        <v>13070</v>
      </c>
      <c r="C4285" s="1149" t="s">
        <v>65</v>
      </c>
      <c r="D4285" s="1150" t="s">
        <v>13197</v>
      </c>
      <c r="E4285" s="1164">
        <v>7500</v>
      </c>
      <c r="F4285" s="1151">
        <v>25525557</v>
      </c>
      <c r="G4285" s="759" t="s">
        <v>13307</v>
      </c>
      <c r="H4285" s="1021" t="s">
        <v>10274</v>
      </c>
      <c r="I4285" s="1021" t="s">
        <v>4287</v>
      </c>
      <c r="J4285" s="1150" t="s">
        <v>10274</v>
      </c>
      <c r="K4285" s="1152">
        <v>2</v>
      </c>
      <c r="L4285" s="1151">
        <v>12</v>
      </c>
      <c r="M4285" s="1164">
        <v>92989.8</v>
      </c>
      <c r="N4285" s="1151">
        <v>1</v>
      </c>
      <c r="O4285" s="1152">
        <v>6</v>
      </c>
      <c r="P4285" s="1180">
        <v>46306.8</v>
      </c>
    </row>
    <row r="4286" spans="1:16" ht="22.5" x14ac:dyDescent="0.2">
      <c r="A4286" s="1179" t="s">
        <v>4075</v>
      </c>
      <c r="B4286" s="1149" t="s">
        <v>13078</v>
      </c>
      <c r="C4286" s="1149" t="s">
        <v>65</v>
      </c>
      <c r="D4286" s="1150" t="s">
        <v>13308</v>
      </c>
      <c r="E4286" s="1164">
        <v>12000</v>
      </c>
      <c r="F4286" s="1151">
        <v>25573693</v>
      </c>
      <c r="G4286" s="759" t="s">
        <v>13309</v>
      </c>
      <c r="H4286" s="1021" t="s">
        <v>4243</v>
      </c>
      <c r="I4286" s="1021" t="s">
        <v>4287</v>
      </c>
      <c r="J4286" s="1150" t="s">
        <v>4243</v>
      </c>
      <c r="K4286" s="1152">
        <v>2</v>
      </c>
      <c r="L4286" s="1151">
        <v>8</v>
      </c>
      <c r="M4286" s="1164">
        <v>98293.2</v>
      </c>
      <c r="N4286" s="1151"/>
      <c r="O4286" s="1152"/>
      <c r="P4286" s="1180"/>
    </row>
    <row r="4287" spans="1:16" x14ac:dyDescent="0.2">
      <c r="A4287" s="1179" t="s">
        <v>4075</v>
      </c>
      <c r="B4287" s="1149" t="s">
        <v>13070</v>
      </c>
      <c r="C4287" s="1149" t="s">
        <v>65</v>
      </c>
      <c r="D4287" s="1150" t="s">
        <v>13308</v>
      </c>
      <c r="E4287" s="1164">
        <v>12000</v>
      </c>
      <c r="F4287" s="1151">
        <v>25573693</v>
      </c>
      <c r="G4287" s="759" t="s">
        <v>13309</v>
      </c>
      <c r="H4287" s="1021" t="s">
        <v>4243</v>
      </c>
      <c r="I4287" s="1021" t="s">
        <v>4287</v>
      </c>
      <c r="J4287" s="1150" t="s">
        <v>4243</v>
      </c>
      <c r="K4287" s="1152">
        <v>2</v>
      </c>
      <c r="L4287" s="1151">
        <v>4</v>
      </c>
      <c r="M4287" s="1164">
        <v>48696.6</v>
      </c>
      <c r="N4287" s="1151">
        <v>1</v>
      </c>
      <c r="O4287" s="1152">
        <v>6</v>
      </c>
      <c r="P4287" s="1180">
        <v>73306.8</v>
      </c>
    </row>
    <row r="4288" spans="1:16" x14ac:dyDescent="0.2">
      <c r="A4288" s="1179" t="s">
        <v>4075</v>
      </c>
      <c r="B4288" s="1149" t="s">
        <v>13070</v>
      </c>
      <c r="C4288" s="1149" t="s">
        <v>65</v>
      </c>
      <c r="D4288" s="1150" t="s">
        <v>10880</v>
      </c>
      <c r="E4288" s="1164">
        <v>6000</v>
      </c>
      <c r="F4288" s="1151">
        <v>25644832</v>
      </c>
      <c r="G4288" s="759" t="s">
        <v>13310</v>
      </c>
      <c r="H4288" s="1021" t="s">
        <v>13224</v>
      </c>
      <c r="I4288" s="1021" t="s">
        <v>4287</v>
      </c>
      <c r="J4288" s="1150" t="s">
        <v>13224</v>
      </c>
      <c r="K4288" s="1152">
        <v>2</v>
      </c>
      <c r="L4288" s="1151">
        <v>12</v>
      </c>
      <c r="M4288" s="1164">
        <v>74989.8</v>
      </c>
      <c r="N4288" s="1151">
        <v>1</v>
      </c>
      <c r="O4288" s="1152">
        <v>6</v>
      </c>
      <c r="P4288" s="1180">
        <v>37306.800000000003</v>
      </c>
    </row>
    <row r="4289" spans="1:16" x14ac:dyDescent="0.2">
      <c r="A4289" s="1179" t="s">
        <v>4075</v>
      </c>
      <c r="B4289" s="1149" t="s">
        <v>13070</v>
      </c>
      <c r="C4289" s="1149" t="s">
        <v>65</v>
      </c>
      <c r="D4289" s="1150" t="s">
        <v>13311</v>
      </c>
      <c r="E4289" s="1164">
        <v>5000</v>
      </c>
      <c r="F4289" s="1151">
        <v>25751180</v>
      </c>
      <c r="G4289" s="759" t="s">
        <v>13312</v>
      </c>
      <c r="H4289" s="1021" t="s">
        <v>4337</v>
      </c>
      <c r="I4289" s="1021" t="s">
        <v>13113</v>
      </c>
      <c r="J4289" s="1150" t="s">
        <v>4337</v>
      </c>
      <c r="K4289" s="1152">
        <v>2</v>
      </c>
      <c r="L4289" s="1151">
        <v>4</v>
      </c>
      <c r="M4289" s="1164">
        <v>21296.6</v>
      </c>
      <c r="N4289" s="1151">
        <v>1</v>
      </c>
      <c r="O4289" s="1152">
        <v>3</v>
      </c>
      <c r="P4289" s="1180">
        <v>15653.4</v>
      </c>
    </row>
    <row r="4290" spans="1:16" ht="22.5" x14ac:dyDescent="0.2">
      <c r="A4290" s="1179" t="s">
        <v>4075</v>
      </c>
      <c r="B4290" s="1149" t="s">
        <v>13078</v>
      </c>
      <c r="C4290" s="1149" t="s">
        <v>65</v>
      </c>
      <c r="D4290" s="1150" t="s">
        <v>13311</v>
      </c>
      <c r="E4290" s="1164">
        <v>5000</v>
      </c>
      <c r="F4290" s="1151">
        <v>25751180</v>
      </c>
      <c r="G4290" s="759" t="s">
        <v>13312</v>
      </c>
      <c r="H4290" s="1021" t="s">
        <v>4337</v>
      </c>
      <c r="I4290" s="1021" t="s">
        <v>13113</v>
      </c>
      <c r="J4290" s="1150" t="s">
        <v>4337</v>
      </c>
      <c r="K4290" s="1152"/>
      <c r="L4290" s="1151"/>
      <c r="M4290" s="1164"/>
      <c r="N4290" s="1151">
        <v>1</v>
      </c>
      <c r="O4290" s="1152">
        <v>3</v>
      </c>
      <c r="P4290" s="1180">
        <v>15653.4</v>
      </c>
    </row>
    <row r="4291" spans="1:16" ht="22.5" x14ac:dyDescent="0.2">
      <c r="A4291" s="1179" t="s">
        <v>4075</v>
      </c>
      <c r="B4291" s="1149" t="s">
        <v>13070</v>
      </c>
      <c r="C4291" s="1149" t="s">
        <v>65</v>
      </c>
      <c r="D4291" s="1150" t="s">
        <v>13313</v>
      </c>
      <c r="E4291" s="1164">
        <v>3500</v>
      </c>
      <c r="F4291" s="1151">
        <v>25751818</v>
      </c>
      <c r="G4291" s="759" t="s">
        <v>13314</v>
      </c>
      <c r="H4291" s="1021" t="s">
        <v>5055</v>
      </c>
      <c r="I4291" s="1021" t="s">
        <v>13073</v>
      </c>
      <c r="J4291" s="1150" t="s">
        <v>5055</v>
      </c>
      <c r="K4291" s="1152">
        <v>2</v>
      </c>
      <c r="L4291" s="1151">
        <v>4</v>
      </c>
      <c r="M4291" s="1164">
        <v>15296.6</v>
      </c>
      <c r="N4291" s="1151">
        <v>1</v>
      </c>
      <c r="O4291" s="1152">
        <v>6</v>
      </c>
      <c r="P4291" s="1180">
        <v>22306.799999999999</v>
      </c>
    </row>
    <row r="4292" spans="1:16" x14ac:dyDescent="0.2">
      <c r="A4292" s="1179" t="s">
        <v>4075</v>
      </c>
      <c r="B4292" s="1149" t="s">
        <v>13070</v>
      </c>
      <c r="C4292" s="1149" t="s">
        <v>65</v>
      </c>
      <c r="D4292" s="1150" t="s">
        <v>13315</v>
      </c>
      <c r="E4292" s="1164">
        <v>14000</v>
      </c>
      <c r="F4292" s="1151">
        <v>25764134</v>
      </c>
      <c r="G4292" s="759" t="s">
        <v>13316</v>
      </c>
      <c r="H4292" s="1021" t="s">
        <v>13104</v>
      </c>
      <c r="I4292" s="1021" t="s">
        <v>4287</v>
      </c>
      <c r="J4292" s="1150" t="s">
        <v>13104</v>
      </c>
      <c r="K4292" s="1152">
        <v>2</v>
      </c>
      <c r="L4292" s="1151">
        <v>12</v>
      </c>
      <c r="M4292" s="1164">
        <v>170989.8</v>
      </c>
      <c r="N4292" s="1151">
        <v>1</v>
      </c>
      <c r="O4292" s="1152">
        <v>6</v>
      </c>
      <c r="P4292" s="1180">
        <v>85306.8</v>
      </c>
    </row>
    <row r="4293" spans="1:16" ht="22.5" x14ac:dyDescent="0.2">
      <c r="A4293" s="1179" t="s">
        <v>4075</v>
      </c>
      <c r="B4293" s="1149" t="s">
        <v>13070</v>
      </c>
      <c r="C4293" s="1149" t="s">
        <v>65</v>
      </c>
      <c r="D4293" s="1150" t="s">
        <v>13317</v>
      </c>
      <c r="E4293" s="1164">
        <v>3350</v>
      </c>
      <c r="F4293" s="1151">
        <v>25832370</v>
      </c>
      <c r="G4293" s="759" t="s">
        <v>13318</v>
      </c>
      <c r="H4293" s="1021" t="s">
        <v>13077</v>
      </c>
      <c r="I4293" s="1021" t="s">
        <v>4287</v>
      </c>
      <c r="J4293" s="1150" t="s">
        <v>4257</v>
      </c>
      <c r="K4293" s="1152">
        <v>2</v>
      </c>
      <c r="L4293" s="1151">
        <v>12</v>
      </c>
      <c r="M4293" s="1164">
        <v>43189.8</v>
      </c>
      <c r="N4293" s="1151">
        <v>1</v>
      </c>
      <c r="O4293" s="1152">
        <v>6</v>
      </c>
      <c r="P4293" s="1180">
        <v>21406.799999999999</v>
      </c>
    </row>
    <row r="4294" spans="1:16" x14ac:dyDescent="0.2">
      <c r="A4294" s="1179" t="s">
        <v>4075</v>
      </c>
      <c r="B4294" s="1149" t="s">
        <v>13070</v>
      </c>
      <c r="C4294" s="1149" t="s">
        <v>65</v>
      </c>
      <c r="D4294" s="1150" t="s">
        <v>13260</v>
      </c>
      <c r="E4294" s="1164">
        <v>4500</v>
      </c>
      <c r="F4294" s="1151">
        <v>25843990</v>
      </c>
      <c r="G4294" s="759" t="s">
        <v>13319</v>
      </c>
      <c r="H4294" s="1021" t="s">
        <v>13104</v>
      </c>
      <c r="I4294" s="1021" t="s">
        <v>4287</v>
      </c>
      <c r="J4294" s="1150" t="s">
        <v>13104</v>
      </c>
      <c r="K4294" s="1152">
        <v>2</v>
      </c>
      <c r="L4294" s="1151">
        <v>12</v>
      </c>
      <c r="M4294" s="1164">
        <v>57085.74</v>
      </c>
      <c r="N4294" s="1151">
        <v>1</v>
      </c>
      <c r="O4294" s="1152">
        <v>6</v>
      </c>
      <c r="P4294" s="1180">
        <v>28021.84</v>
      </c>
    </row>
    <row r="4295" spans="1:16" x14ac:dyDescent="0.2">
      <c r="A4295" s="1179" t="s">
        <v>4075</v>
      </c>
      <c r="B4295" s="1149" t="s">
        <v>13070</v>
      </c>
      <c r="C4295" s="1149" t="s">
        <v>65</v>
      </c>
      <c r="D4295" s="1150" t="s">
        <v>13097</v>
      </c>
      <c r="E4295" s="1164">
        <v>8000</v>
      </c>
      <c r="F4295" s="1151">
        <v>26683002</v>
      </c>
      <c r="G4295" s="759" t="s">
        <v>13320</v>
      </c>
      <c r="H4295" s="1021" t="s">
        <v>13144</v>
      </c>
      <c r="I4295" s="1021" t="s">
        <v>4287</v>
      </c>
      <c r="J4295" s="1150" t="s">
        <v>13144</v>
      </c>
      <c r="K4295" s="1152">
        <v>2</v>
      </c>
      <c r="L4295" s="1151">
        <v>12</v>
      </c>
      <c r="M4295" s="1164">
        <v>98989.8</v>
      </c>
      <c r="N4295" s="1151">
        <v>1</v>
      </c>
      <c r="O4295" s="1152">
        <v>6</v>
      </c>
      <c r="P4295" s="1180">
        <v>49306.8</v>
      </c>
    </row>
    <row r="4296" spans="1:16" ht="22.5" x14ac:dyDescent="0.2">
      <c r="A4296" s="1179" t="s">
        <v>4075</v>
      </c>
      <c r="B4296" s="1149" t="s">
        <v>13070</v>
      </c>
      <c r="C4296" s="1149" t="s">
        <v>65</v>
      </c>
      <c r="D4296" s="1150" t="s">
        <v>13321</v>
      </c>
      <c r="E4296" s="1164">
        <v>8000</v>
      </c>
      <c r="F4296" s="1151">
        <v>26692241</v>
      </c>
      <c r="G4296" s="759" t="s">
        <v>13322</v>
      </c>
      <c r="H4296" s="1021" t="s">
        <v>13323</v>
      </c>
      <c r="I4296" s="1021" t="s">
        <v>13113</v>
      </c>
      <c r="J4296" s="1150" t="s">
        <v>13323</v>
      </c>
      <c r="K4296" s="1152">
        <v>1</v>
      </c>
      <c r="L4296" s="1151">
        <v>1</v>
      </c>
      <c r="M4296" s="1164">
        <v>2840.82</v>
      </c>
      <c r="N4296" s="1151">
        <v>1</v>
      </c>
      <c r="O4296" s="1152">
        <v>6</v>
      </c>
      <c r="P4296" s="1180">
        <v>49306.8</v>
      </c>
    </row>
    <row r="4297" spans="1:16" x14ac:dyDescent="0.2">
      <c r="A4297" s="1179" t="s">
        <v>4075</v>
      </c>
      <c r="B4297" s="1149" t="s">
        <v>13070</v>
      </c>
      <c r="C4297" s="1149" t="s">
        <v>65</v>
      </c>
      <c r="D4297" s="1150" t="s">
        <v>6574</v>
      </c>
      <c r="E4297" s="1164">
        <v>2500</v>
      </c>
      <c r="F4297" s="1151">
        <v>26694763</v>
      </c>
      <c r="G4297" s="759" t="s">
        <v>13324</v>
      </c>
      <c r="H4297" s="1021" t="s">
        <v>13144</v>
      </c>
      <c r="I4297" s="1021" t="s">
        <v>13113</v>
      </c>
      <c r="J4297" s="1150" t="s">
        <v>13144</v>
      </c>
      <c r="K4297" s="1152">
        <v>2</v>
      </c>
      <c r="L4297" s="1151">
        <v>12</v>
      </c>
      <c r="M4297" s="1164">
        <v>32989.800000000003</v>
      </c>
      <c r="N4297" s="1151">
        <v>1</v>
      </c>
      <c r="O4297" s="1152">
        <v>6</v>
      </c>
      <c r="P4297" s="1180">
        <v>16306.8</v>
      </c>
    </row>
    <row r="4298" spans="1:16" x14ac:dyDescent="0.2">
      <c r="A4298" s="1179" t="s">
        <v>4075</v>
      </c>
      <c r="B4298" s="1149" t="s">
        <v>13070</v>
      </c>
      <c r="C4298" s="1149" t="s">
        <v>65</v>
      </c>
      <c r="D4298" s="1150" t="s">
        <v>13325</v>
      </c>
      <c r="E4298" s="1164">
        <v>15000</v>
      </c>
      <c r="F4298" s="1151">
        <v>26730200</v>
      </c>
      <c r="G4298" s="759" t="s">
        <v>13326</v>
      </c>
      <c r="H4298" s="1021" t="s">
        <v>4206</v>
      </c>
      <c r="I4298" s="1021" t="s">
        <v>4287</v>
      </c>
      <c r="J4298" s="1150" t="s">
        <v>4206</v>
      </c>
      <c r="K4298" s="1152">
        <v>2</v>
      </c>
      <c r="L4298" s="1151">
        <v>12</v>
      </c>
      <c r="M4298" s="1164">
        <v>178489.8</v>
      </c>
      <c r="N4298" s="1151">
        <v>1</v>
      </c>
      <c r="O4298" s="1152">
        <v>6</v>
      </c>
      <c r="P4298" s="1180">
        <v>91306.8</v>
      </c>
    </row>
    <row r="4299" spans="1:16" ht="22.5" x14ac:dyDescent="0.2">
      <c r="A4299" s="1179" t="s">
        <v>4075</v>
      </c>
      <c r="B4299" s="1149" t="s">
        <v>13078</v>
      </c>
      <c r="C4299" s="1149" t="s">
        <v>65</v>
      </c>
      <c r="D4299" s="1150" t="s">
        <v>497</v>
      </c>
      <c r="E4299" s="1164">
        <v>11000</v>
      </c>
      <c r="F4299" s="1151">
        <v>27929827</v>
      </c>
      <c r="G4299" s="759" t="s">
        <v>13327</v>
      </c>
      <c r="H4299" s="1021" t="s">
        <v>4878</v>
      </c>
      <c r="I4299" s="1021" t="s">
        <v>4287</v>
      </c>
      <c r="J4299" s="1150" t="s">
        <v>4878</v>
      </c>
      <c r="K4299" s="1152">
        <v>2</v>
      </c>
      <c r="L4299" s="1151">
        <v>8</v>
      </c>
      <c r="M4299" s="1164">
        <v>90293.2</v>
      </c>
      <c r="N4299" s="1151"/>
      <c r="O4299" s="1152"/>
      <c r="P4299" s="1180"/>
    </row>
    <row r="4300" spans="1:16" x14ac:dyDescent="0.2">
      <c r="A4300" s="1179" t="s">
        <v>4075</v>
      </c>
      <c r="B4300" s="1149" t="s">
        <v>13070</v>
      </c>
      <c r="C4300" s="1149" t="s">
        <v>65</v>
      </c>
      <c r="D4300" s="1150" t="s">
        <v>497</v>
      </c>
      <c r="E4300" s="1164">
        <v>11000</v>
      </c>
      <c r="F4300" s="1151">
        <v>27929827</v>
      </c>
      <c r="G4300" s="759" t="s">
        <v>13327</v>
      </c>
      <c r="H4300" s="1021" t="s">
        <v>4878</v>
      </c>
      <c r="I4300" s="1021" t="s">
        <v>4287</v>
      </c>
      <c r="J4300" s="1150" t="s">
        <v>4878</v>
      </c>
      <c r="K4300" s="1152">
        <v>2</v>
      </c>
      <c r="L4300" s="1151">
        <v>4</v>
      </c>
      <c r="M4300" s="1164">
        <v>44696.6</v>
      </c>
      <c r="N4300" s="1151">
        <v>1</v>
      </c>
      <c r="O4300" s="1152">
        <v>6</v>
      </c>
      <c r="P4300" s="1180">
        <v>67306.8</v>
      </c>
    </row>
    <row r="4301" spans="1:16" ht="22.5" x14ac:dyDescent="0.2">
      <c r="A4301" s="1179" t="s">
        <v>4075</v>
      </c>
      <c r="B4301" s="1149" t="s">
        <v>13070</v>
      </c>
      <c r="C4301" s="1149" t="s">
        <v>65</v>
      </c>
      <c r="D4301" s="1150" t="s">
        <v>13328</v>
      </c>
      <c r="E4301" s="1164">
        <v>2500</v>
      </c>
      <c r="F4301" s="1151">
        <v>28293338</v>
      </c>
      <c r="G4301" s="759" t="s">
        <v>13329</v>
      </c>
      <c r="H4301" s="1021" t="s">
        <v>13330</v>
      </c>
      <c r="I4301" s="1021" t="s">
        <v>4287</v>
      </c>
      <c r="J4301" s="1150" t="s">
        <v>13330</v>
      </c>
      <c r="K4301" s="1152">
        <v>2</v>
      </c>
      <c r="L4301" s="1151">
        <v>12</v>
      </c>
      <c r="M4301" s="1164">
        <v>32906.47</v>
      </c>
      <c r="N4301" s="1151">
        <v>1</v>
      </c>
      <c r="O4301" s="1152">
        <v>6</v>
      </c>
      <c r="P4301" s="1180">
        <v>16306.8</v>
      </c>
    </row>
    <row r="4302" spans="1:16" x14ac:dyDescent="0.2">
      <c r="A4302" s="1179" t="s">
        <v>4075</v>
      </c>
      <c r="B4302" s="1149" t="s">
        <v>13070</v>
      </c>
      <c r="C4302" s="1149" t="s">
        <v>65</v>
      </c>
      <c r="D4302" s="1150" t="s">
        <v>6438</v>
      </c>
      <c r="E4302" s="1164">
        <v>3500</v>
      </c>
      <c r="F4302" s="1151">
        <v>29646361</v>
      </c>
      <c r="G4302" s="759" t="s">
        <v>13331</v>
      </c>
      <c r="H4302" s="1021" t="s">
        <v>10274</v>
      </c>
      <c r="I4302" s="1021" t="s">
        <v>13113</v>
      </c>
      <c r="J4302" s="1150" t="s">
        <v>10274</v>
      </c>
      <c r="K4302" s="1152">
        <v>2</v>
      </c>
      <c r="L4302" s="1151">
        <v>12</v>
      </c>
      <c r="M4302" s="1164">
        <v>44989.8</v>
      </c>
      <c r="N4302" s="1151">
        <v>1</v>
      </c>
      <c r="O4302" s="1152">
        <v>6</v>
      </c>
      <c r="P4302" s="1180">
        <v>22306.799999999999</v>
      </c>
    </row>
    <row r="4303" spans="1:16" ht="33.75" x14ac:dyDescent="0.2">
      <c r="A4303" s="1179" t="s">
        <v>4075</v>
      </c>
      <c r="B4303" s="1149" t="s">
        <v>13070</v>
      </c>
      <c r="C4303" s="1149" t="s">
        <v>65</v>
      </c>
      <c r="D4303" s="1150" t="s">
        <v>13109</v>
      </c>
      <c r="E4303" s="1164">
        <v>8000</v>
      </c>
      <c r="F4303" s="1151">
        <v>29691556</v>
      </c>
      <c r="G4303" s="759" t="s">
        <v>13332</v>
      </c>
      <c r="H4303" s="1021" t="s">
        <v>13208</v>
      </c>
      <c r="I4303" s="1021" t="s">
        <v>4287</v>
      </c>
      <c r="J4303" s="1150" t="s">
        <v>13208</v>
      </c>
      <c r="K4303" s="1152">
        <v>2</v>
      </c>
      <c r="L4303" s="1151">
        <v>12</v>
      </c>
      <c r="M4303" s="1164">
        <v>98989.8</v>
      </c>
      <c r="N4303" s="1151">
        <v>1</v>
      </c>
      <c r="O4303" s="1152">
        <v>6</v>
      </c>
      <c r="P4303" s="1180">
        <v>49306.8</v>
      </c>
    </row>
    <row r="4304" spans="1:16" x14ac:dyDescent="0.2">
      <c r="A4304" s="1179" t="s">
        <v>4075</v>
      </c>
      <c r="B4304" s="1149" t="s">
        <v>13070</v>
      </c>
      <c r="C4304" s="1149" t="s">
        <v>65</v>
      </c>
      <c r="D4304" s="1150" t="s">
        <v>6574</v>
      </c>
      <c r="E4304" s="1164">
        <v>2500</v>
      </c>
      <c r="F4304" s="1151">
        <v>29706801</v>
      </c>
      <c r="G4304" s="759" t="s">
        <v>13333</v>
      </c>
      <c r="H4304" s="1021" t="s">
        <v>13072</v>
      </c>
      <c r="I4304" s="1021" t="s">
        <v>4358</v>
      </c>
      <c r="J4304" s="1150" t="s">
        <v>13072</v>
      </c>
      <c r="K4304" s="1152">
        <v>2</v>
      </c>
      <c r="L4304" s="1151">
        <v>10</v>
      </c>
      <c r="M4304" s="1164">
        <v>29895.67</v>
      </c>
      <c r="N4304" s="1151"/>
      <c r="O4304" s="1152"/>
      <c r="P4304" s="1180"/>
    </row>
    <row r="4305" spans="1:16" x14ac:dyDescent="0.2">
      <c r="A4305" s="1179" t="s">
        <v>4075</v>
      </c>
      <c r="B4305" s="1149" t="s">
        <v>13070</v>
      </c>
      <c r="C4305" s="1149" t="s">
        <v>65</v>
      </c>
      <c r="D4305" s="1150" t="s">
        <v>6574</v>
      </c>
      <c r="E4305" s="1164">
        <v>2500</v>
      </c>
      <c r="F4305" s="1151">
        <v>29706801</v>
      </c>
      <c r="G4305" s="759" t="s">
        <v>13333</v>
      </c>
      <c r="H4305" s="1021" t="s">
        <v>13072</v>
      </c>
      <c r="I4305" s="1021" t="s">
        <v>4358</v>
      </c>
      <c r="J4305" s="1150" t="s">
        <v>13072</v>
      </c>
      <c r="K4305" s="1152">
        <v>1</v>
      </c>
      <c r="L4305" s="1151">
        <v>1</v>
      </c>
      <c r="M4305" s="1164">
        <v>917.03</v>
      </c>
      <c r="N4305" s="1151">
        <v>1</v>
      </c>
      <c r="O4305" s="1152">
        <v>6</v>
      </c>
      <c r="P4305" s="1180">
        <v>16306.8</v>
      </c>
    </row>
    <row r="4306" spans="1:16" x14ac:dyDescent="0.2">
      <c r="A4306" s="1179" t="s">
        <v>4075</v>
      </c>
      <c r="B4306" s="1149" t="s">
        <v>13070</v>
      </c>
      <c r="C4306" s="1149" t="s">
        <v>65</v>
      </c>
      <c r="D4306" s="1150" t="s">
        <v>13097</v>
      </c>
      <c r="E4306" s="1164">
        <v>8000</v>
      </c>
      <c r="F4306" s="1151">
        <v>29721434</v>
      </c>
      <c r="G4306" s="759" t="s">
        <v>13334</v>
      </c>
      <c r="H4306" s="1021" t="s">
        <v>13144</v>
      </c>
      <c r="I4306" s="1021" t="s">
        <v>4287</v>
      </c>
      <c r="J4306" s="1150" t="s">
        <v>13144</v>
      </c>
      <c r="K4306" s="1152">
        <v>2</v>
      </c>
      <c r="L4306" s="1151">
        <v>12</v>
      </c>
      <c r="M4306" s="1164">
        <v>98989.8</v>
      </c>
      <c r="N4306" s="1151">
        <v>1</v>
      </c>
      <c r="O4306" s="1152">
        <v>6</v>
      </c>
      <c r="P4306" s="1180">
        <v>49306.8</v>
      </c>
    </row>
    <row r="4307" spans="1:16" ht="22.5" x14ac:dyDescent="0.2">
      <c r="A4307" s="1179" t="s">
        <v>4075</v>
      </c>
      <c r="B4307" s="1149" t="s">
        <v>13070</v>
      </c>
      <c r="C4307" s="1149" t="s">
        <v>65</v>
      </c>
      <c r="D4307" s="1150" t="s">
        <v>6574</v>
      </c>
      <c r="E4307" s="1164">
        <v>2500</v>
      </c>
      <c r="F4307" s="1151">
        <v>31044114</v>
      </c>
      <c r="G4307" s="759" t="s">
        <v>13335</v>
      </c>
      <c r="H4307" s="1021" t="s">
        <v>13072</v>
      </c>
      <c r="I4307" s="1021" t="s">
        <v>13336</v>
      </c>
      <c r="J4307" s="1150" t="s">
        <v>13072</v>
      </c>
      <c r="K4307" s="1152">
        <v>2</v>
      </c>
      <c r="L4307" s="1151">
        <v>12</v>
      </c>
      <c r="M4307" s="1164">
        <v>32989.800000000003</v>
      </c>
      <c r="N4307" s="1151">
        <v>1</v>
      </c>
      <c r="O4307" s="1152">
        <v>6</v>
      </c>
      <c r="P4307" s="1180">
        <v>16306.8</v>
      </c>
    </row>
    <row r="4308" spans="1:16" ht="22.5" x14ac:dyDescent="0.2">
      <c r="A4308" s="1179" t="s">
        <v>4075</v>
      </c>
      <c r="B4308" s="1149" t="s">
        <v>13078</v>
      </c>
      <c r="C4308" s="1149" t="s">
        <v>65</v>
      </c>
      <c r="D4308" s="1150" t="s">
        <v>497</v>
      </c>
      <c r="E4308" s="1164">
        <v>11000</v>
      </c>
      <c r="F4308" s="1151">
        <v>31666002</v>
      </c>
      <c r="G4308" s="759" t="s">
        <v>13337</v>
      </c>
      <c r="H4308" s="1021" t="s">
        <v>13104</v>
      </c>
      <c r="I4308" s="1021" t="s">
        <v>13113</v>
      </c>
      <c r="J4308" s="1150" t="s">
        <v>13104</v>
      </c>
      <c r="K4308" s="1152">
        <v>2</v>
      </c>
      <c r="L4308" s="1151">
        <v>8</v>
      </c>
      <c r="M4308" s="1164">
        <v>90293.2</v>
      </c>
      <c r="N4308" s="1151"/>
      <c r="O4308" s="1152"/>
      <c r="P4308" s="1180"/>
    </row>
    <row r="4309" spans="1:16" ht="22.5" x14ac:dyDescent="0.2">
      <c r="A4309" s="1179" t="s">
        <v>4075</v>
      </c>
      <c r="B4309" s="1149" t="s">
        <v>13070</v>
      </c>
      <c r="C4309" s="1149" t="s">
        <v>65</v>
      </c>
      <c r="D4309" s="1150" t="s">
        <v>497</v>
      </c>
      <c r="E4309" s="1164">
        <v>11000</v>
      </c>
      <c r="F4309" s="1151">
        <v>31666002</v>
      </c>
      <c r="G4309" s="759" t="s">
        <v>13337</v>
      </c>
      <c r="H4309" s="1021" t="s">
        <v>13104</v>
      </c>
      <c r="I4309" s="1021" t="s">
        <v>13113</v>
      </c>
      <c r="J4309" s="1150" t="s">
        <v>13104</v>
      </c>
      <c r="K4309" s="1152">
        <v>2</v>
      </c>
      <c r="L4309" s="1151">
        <v>4</v>
      </c>
      <c r="M4309" s="1164">
        <v>44696.6</v>
      </c>
      <c r="N4309" s="1151">
        <v>1</v>
      </c>
      <c r="O4309" s="1152">
        <v>6</v>
      </c>
      <c r="P4309" s="1180">
        <v>67306.8</v>
      </c>
    </row>
    <row r="4310" spans="1:16" x14ac:dyDescent="0.2">
      <c r="A4310" s="1179" t="s">
        <v>4075</v>
      </c>
      <c r="B4310" s="1149" t="s">
        <v>13070</v>
      </c>
      <c r="C4310" s="1149" t="s">
        <v>65</v>
      </c>
      <c r="D4310" s="1150" t="s">
        <v>13338</v>
      </c>
      <c r="E4310" s="1164">
        <v>8000</v>
      </c>
      <c r="F4310" s="1151">
        <v>32043013</v>
      </c>
      <c r="G4310" s="759" t="s">
        <v>13339</v>
      </c>
      <c r="H4310" s="1021" t="s">
        <v>4239</v>
      </c>
      <c r="I4310" s="1021" t="s">
        <v>4287</v>
      </c>
      <c r="J4310" s="1150" t="s">
        <v>4239</v>
      </c>
      <c r="K4310" s="1152">
        <v>2</v>
      </c>
      <c r="L4310" s="1151">
        <v>12</v>
      </c>
      <c r="M4310" s="1164">
        <v>98989.8</v>
      </c>
      <c r="N4310" s="1151">
        <v>1</v>
      </c>
      <c r="O4310" s="1152">
        <v>6</v>
      </c>
      <c r="P4310" s="1180">
        <v>49306.8</v>
      </c>
    </row>
    <row r="4311" spans="1:16" x14ac:dyDescent="0.2">
      <c r="A4311" s="1179" t="s">
        <v>4075</v>
      </c>
      <c r="B4311" s="1149" t="s">
        <v>13070</v>
      </c>
      <c r="C4311" s="1149" t="s">
        <v>65</v>
      </c>
      <c r="D4311" s="1150" t="s">
        <v>13109</v>
      </c>
      <c r="E4311" s="1164">
        <v>8000</v>
      </c>
      <c r="F4311" s="1151">
        <v>32138719</v>
      </c>
      <c r="G4311" s="759" t="s">
        <v>13340</v>
      </c>
      <c r="H4311" s="1021" t="s">
        <v>8344</v>
      </c>
      <c r="I4311" s="1021" t="s">
        <v>4287</v>
      </c>
      <c r="J4311" s="1150" t="s">
        <v>8344</v>
      </c>
      <c r="K4311" s="1152">
        <v>2</v>
      </c>
      <c r="L4311" s="1151">
        <v>12</v>
      </c>
      <c r="M4311" s="1164">
        <v>98989.8</v>
      </c>
      <c r="N4311" s="1151">
        <v>1</v>
      </c>
      <c r="O4311" s="1152">
        <v>6</v>
      </c>
      <c r="P4311" s="1180">
        <v>49306.8</v>
      </c>
    </row>
    <row r="4312" spans="1:16" ht="22.5" x14ac:dyDescent="0.2">
      <c r="A4312" s="1179" t="s">
        <v>4075</v>
      </c>
      <c r="B4312" s="1149" t="s">
        <v>13078</v>
      </c>
      <c r="C4312" s="1149" t="s">
        <v>65</v>
      </c>
      <c r="D4312" s="1150" t="s">
        <v>497</v>
      </c>
      <c r="E4312" s="1164">
        <v>11000</v>
      </c>
      <c r="F4312" s="1151">
        <v>32875411</v>
      </c>
      <c r="G4312" s="759" t="s">
        <v>13341</v>
      </c>
      <c r="H4312" s="1021" t="s">
        <v>13224</v>
      </c>
      <c r="I4312" s="1021" t="s">
        <v>4287</v>
      </c>
      <c r="J4312" s="1150" t="s">
        <v>13224</v>
      </c>
      <c r="K4312" s="1152">
        <v>2</v>
      </c>
      <c r="L4312" s="1151">
        <v>8</v>
      </c>
      <c r="M4312" s="1164">
        <v>90293.2</v>
      </c>
      <c r="N4312" s="1151"/>
      <c r="O4312" s="1152"/>
      <c r="P4312" s="1180"/>
    </row>
    <row r="4313" spans="1:16" x14ac:dyDescent="0.2">
      <c r="A4313" s="1179" t="s">
        <v>4075</v>
      </c>
      <c r="B4313" s="1149" t="s">
        <v>13070</v>
      </c>
      <c r="C4313" s="1149" t="s">
        <v>65</v>
      </c>
      <c r="D4313" s="1150" t="s">
        <v>497</v>
      </c>
      <c r="E4313" s="1164">
        <v>11000</v>
      </c>
      <c r="F4313" s="1151">
        <v>32875411</v>
      </c>
      <c r="G4313" s="759" t="s">
        <v>13341</v>
      </c>
      <c r="H4313" s="1021" t="s">
        <v>13224</v>
      </c>
      <c r="I4313" s="1021" t="s">
        <v>4287</v>
      </c>
      <c r="J4313" s="1150" t="s">
        <v>13224</v>
      </c>
      <c r="K4313" s="1152">
        <v>2</v>
      </c>
      <c r="L4313" s="1151">
        <v>4</v>
      </c>
      <c r="M4313" s="1164">
        <v>44696.6</v>
      </c>
      <c r="N4313" s="1151">
        <v>1</v>
      </c>
      <c r="O4313" s="1152">
        <v>6</v>
      </c>
      <c r="P4313" s="1180">
        <v>67306.8</v>
      </c>
    </row>
    <row r="4314" spans="1:16" ht="22.5" x14ac:dyDescent="0.2">
      <c r="A4314" s="1179" t="s">
        <v>4075</v>
      </c>
      <c r="B4314" s="1149" t="s">
        <v>13078</v>
      </c>
      <c r="C4314" s="1149" t="s">
        <v>65</v>
      </c>
      <c r="D4314" s="1150" t="s">
        <v>13301</v>
      </c>
      <c r="E4314" s="1164">
        <v>9000</v>
      </c>
      <c r="F4314" s="1151">
        <v>32966258</v>
      </c>
      <c r="G4314" s="759" t="s">
        <v>13342</v>
      </c>
      <c r="H4314" s="1021" t="s">
        <v>4350</v>
      </c>
      <c r="I4314" s="1021" t="s">
        <v>4287</v>
      </c>
      <c r="J4314" s="1150" t="s">
        <v>4350</v>
      </c>
      <c r="K4314" s="1152">
        <v>2</v>
      </c>
      <c r="L4314" s="1151">
        <v>8</v>
      </c>
      <c r="M4314" s="1164">
        <v>74293.2</v>
      </c>
      <c r="N4314" s="1151"/>
      <c r="O4314" s="1152"/>
      <c r="P4314" s="1180"/>
    </row>
    <row r="4315" spans="1:16" x14ac:dyDescent="0.2">
      <c r="A4315" s="1179" t="s">
        <v>4075</v>
      </c>
      <c r="B4315" s="1149" t="s">
        <v>13070</v>
      </c>
      <c r="C4315" s="1149" t="s">
        <v>65</v>
      </c>
      <c r="D4315" s="1150" t="s">
        <v>13301</v>
      </c>
      <c r="E4315" s="1164">
        <v>9000</v>
      </c>
      <c r="F4315" s="1151">
        <v>32966258</v>
      </c>
      <c r="G4315" s="759" t="s">
        <v>13342</v>
      </c>
      <c r="H4315" s="1021" t="s">
        <v>4350</v>
      </c>
      <c r="I4315" s="1021" t="s">
        <v>4287</v>
      </c>
      <c r="J4315" s="1150" t="s">
        <v>4350</v>
      </c>
      <c r="K4315" s="1152">
        <v>2</v>
      </c>
      <c r="L4315" s="1151">
        <v>4</v>
      </c>
      <c r="M4315" s="1164">
        <v>36696.6</v>
      </c>
      <c r="N4315" s="1151">
        <v>1</v>
      </c>
      <c r="O4315" s="1152">
        <v>6</v>
      </c>
      <c r="P4315" s="1180">
        <v>55306.8</v>
      </c>
    </row>
    <row r="4316" spans="1:16" x14ac:dyDescent="0.2">
      <c r="A4316" s="1179" t="s">
        <v>4075</v>
      </c>
      <c r="B4316" s="1149" t="s">
        <v>13070</v>
      </c>
      <c r="C4316" s="1149" t="s">
        <v>65</v>
      </c>
      <c r="D4316" s="1150" t="s">
        <v>13343</v>
      </c>
      <c r="E4316" s="1164">
        <v>13000</v>
      </c>
      <c r="F4316" s="1151">
        <v>32975333</v>
      </c>
      <c r="G4316" s="759" t="s">
        <v>13344</v>
      </c>
      <c r="H4316" s="1021" t="s">
        <v>4243</v>
      </c>
      <c r="I4316" s="1021" t="s">
        <v>4287</v>
      </c>
      <c r="J4316" s="1150" t="s">
        <v>4243</v>
      </c>
      <c r="K4316" s="1152">
        <v>2</v>
      </c>
      <c r="L4316" s="1151">
        <v>12</v>
      </c>
      <c r="M4316" s="1164">
        <v>158989.79999999999</v>
      </c>
      <c r="N4316" s="1151">
        <v>1</v>
      </c>
      <c r="O4316" s="1152">
        <v>6</v>
      </c>
      <c r="P4316" s="1180">
        <v>79306.8</v>
      </c>
    </row>
    <row r="4317" spans="1:16" ht="22.5" x14ac:dyDescent="0.2">
      <c r="A4317" s="1179" t="s">
        <v>4075</v>
      </c>
      <c r="B4317" s="1149" t="s">
        <v>13070</v>
      </c>
      <c r="C4317" s="1149" t="s">
        <v>65</v>
      </c>
      <c r="D4317" s="1150" t="s">
        <v>13345</v>
      </c>
      <c r="E4317" s="1164">
        <v>10000</v>
      </c>
      <c r="F4317" s="1151">
        <v>40015714</v>
      </c>
      <c r="G4317" s="759" t="s">
        <v>13346</v>
      </c>
      <c r="H4317" s="1021" t="s">
        <v>13224</v>
      </c>
      <c r="I4317" s="1021" t="s">
        <v>4287</v>
      </c>
      <c r="J4317" s="1150" t="s">
        <v>13224</v>
      </c>
      <c r="K4317" s="1152">
        <v>2</v>
      </c>
      <c r="L4317" s="1151">
        <v>12</v>
      </c>
      <c r="M4317" s="1164">
        <v>122989.8</v>
      </c>
      <c r="N4317" s="1151">
        <v>1</v>
      </c>
      <c r="O4317" s="1152">
        <v>6</v>
      </c>
      <c r="P4317" s="1180">
        <v>61306.8</v>
      </c>
    </row>
    <row r="4318" spans="1:16" x14ac:dyDescent="0.2">
      <c r="A4318" s="1179" t="s">
        <v>4075</v>
      </c>
      <c r="B4318" s="1149" t="s">
        <v>13070</v>
      </c>
      <c r="C4318" s="1149" t="s">
        <v>65</v>
      </c>
      <c r="D4318" s="1150" t="s">
        <v>13260</v>
      </c>
      <c r="E4318" s="1164">
        <v>4500</v>
      </c>
      <c r="F4318" s="1151">
        <v>40019271</v>
      </c>
      <c r="G4318" s="759" t="s">
        <v>13347</v>
      </c>
      <c r="H4318" s="1021" t="s">
        <v>10274</v>
      </c>
      <c r="I4318" s="1021" t="s">
        <v>4287</v>
      </c>
      <c r="J4318" s="1150" t="s">
        <v>10274</v>
      </c>
      <c r="K4318" s="1152">
        <v>2</v>
      </c>
      <c r="L4318" s="1151">
        <v>9</v>
      </c>
      <c r="M4318" s="1164">
        <v>43752.68</v>
      </c>
      <c r="N4318" s="1151"/>
      <c r="O4318" s="1152"/>
      <c r="P4318" s="1180"/>
    </row>
    <row r="4319" spans="1:16" x14ac:dyDescent="0.2">
      <c r="A4319" s="1179" t="s">
        <v>4075</v>
      </c>
      <c r="B4319" s="1149" t="s">
        <v>13070</v>
      </c>
      <c r="C4319" s="1149" t="s">
        <v>65</v>
      </c>
      <c r="D4319" s="1150" t="s">
        <v>6574</v>
      </c>
      <c r="E4319" s="1164">
        <v>2500</v>
      </c>
      <c r="F4319" s="1151">
        <v>40025401</v>
      </c>
      <c r="G4319" s="759" t="s">
        <v>13348</v>
      </c>
      <c r="H4319" s="1021" t="s">
        <v>13072</v>
      </c>
      <c r="I4319" s="1021" t="s">
        <v>4358</v>
      </c>
      <c r="J4319" s="1150" t="s">
        <v>13072</v>
      </c>
      <c r="K4319" s="1152">
        <v>2</v>
      </c>
      <c r="L4319" s="1151">
        <v>12</v>
      </c>
      <c r="M4319" s="1164">
        <v>32989.800000000003</v>
      </c>
      <c r="N4319" s="1151">
        <v>1</v>
      </c>
      <c r="O4319" s="1152">
        <v>6</v>
      </c>
      <c r="P4319" s="1180">
        <v>16306.8</v>
      </c>
    </row>
    <row r="4320" spans="1:16" ht="22.5" x14ac:dyDescent="0.2">
      <c r="A4320" s="1179" t="s">
        <v>4075</v>
      </c>
      <c r="B4320" s="1149" t="s">
        <v>13078</v>
      </c>
      <c r="C4320" s="1149" t="s">
        <v>65</v>
      </c>
      <c r="D4320" s="1150" t="s">
        <v>13349</v>
      </c>
      <c r="E4320" s="1164">
        <v>5000</v>
      </c>
      <c r="F4320" s="1151">
        <v>40030219</v>
      </c>
      <c r="G4320" s="759" t="s">
        <v>13350</v>
      </c>
      <c r="H4320" s="1021" t="s">
        <v>13077</v>
      </c>
      <c r="I4320" s="1021" t="s">
        <v>4287</v>
      </c>
      <c r="J4320" s="1150" t="s">
        <v>4257</v>
      </c>
      <c r="K4320" s="1152">
        <v>1</v>
      </c>
      <c r="L4320" s="1151">
        <v>2</v>
      </c>
      <c r="M4320" s="1164">
        <v>12278.3</v>
      </c>
      <c r="N4320" s="1151">
        <v>1</v>
      </c>
      <c r="O4320" s="1152">
        <v>5</v>
      </c>
      <c r="P4320" s="1180">
        <v>26241.77</v>
      </c>
    </row>
    <row r="4321" spans="1:16" ht="22.5" x14ac:dyDescent="0.2">
      <c r="A4321" s="1179" t="s">
        <v>4075</v>
      </c>
      <c r="B4321" s="1149" t="s">
        <v>13070</v>
      </c>
      <c r="C4321" s="1149" t="s">
        <v>65</v>
      </c>
      <c r="D4321" s="1150" t="s">
        <v>13351</v>
      </c>
      <c r="E4321" s="1164">
        <v>2500</v>
      </c>
      <c r="F4321" s="1151">
        <v>40053252</v>
      </c>
      <c r="G4321" s="759" t="s">
        <v>13352</v>
      </c>
      <c r="H4321" s="1021" t="s">
        <v>13084</v>
      </c>
      <c r="I4321" s="1021" t="s">
        <v>4358</v>
      </c>
      <c r="J4321" s="1150" t="s">
        <v>13084</v>
      </c>
      <c r="K4321" s="1152">
        <v>1</v>
      </c>
      <c r="L4321" s="1151">
        <v>1</v>
      </c>
      <c r="M4321" s="1164">
        <v>917.03</v>
      </c>
      <c r="N4321" s="1151">
        <v>1</v>
      </c>
      <c r="O4321" s="1152">
        <v>6</v>
      </c>
      <c r="P4321" s="1180">
        <v>16306.8</v>
      </c>
    </row>
    <row r="4322" spans="1:16" ht="22.5" x14ac:dyDescent="0.2">
      <c r="A4322" s="1179" t="s">
        <v>4075</v>
      </c>
      <c r="B4322" s="1149" t="s">
        <v>13078</v>
      </c>
      <c r="C4322" s="1149" t="s">
        <v>65</v>
      </c>
      <c r="D4322" s="1150" t="s">
        <v>497</v>
      </c>
      <c r="E4322" s="1164">
        <v>11000</v>
      </c>
      <c r="F4322" s="1151">
        <v>40074550</v>
      </c>
      <c r="G4322" s="759" t="s">
        <v>13353</v>
      </c>
      <c r="H4322" s="1021" t="s">
        <v>8544</v>
      </c>
      <c r="I4322" s="1021" t="s">
        <v>4287</v>
      </c>
      <c r="J4322" s="1150" t="s">
        <v>8544</v>
      </c>
      <c r="K4322" s="1152">
        <v>2</v>
      </c>
      <c r="L4322" s="1151">
        <v>8</v>
      </c>
      <c r="M4322" s="1164">
        <v>89134.91</v>
      </c>
      <c r="N4322" s="1151"/>
      <c r="O4322" s="1152"/>
      <c r="P4322" s="1180"/>
    </row>
    <row r="4323" spans="1:16" x14ac:dyDescent="0.2">
      <c r="A4323" s="1179" t="s">
        <v>4075</v>
      </c>
      <c r="B4323" s="1149" t="s">
        <v>13070</v>
      </c>
      <c r="C4323" s="1149" t="s">
        <v>65</v>
      </c>
      <c r="D4323" s="1150" t="s">
        <v>497</v>
      </c>
      <c r="E4323" s="1164">
        <v>11000</v>
      </c>
      <c r="F4323" s="1151">
        <v>40074550</v>
      </c>
      <c r="G4323" s="759" t="s">
        <v>13353</v>
      </c>
      <c r="H4323" s="1021" t="s">
        <v>8544</v>
      </c>
      <c r="I4323" s="1021" t="s">
        <v>4287</v>
      </c>
      <c r="J4323" s="1150" t="s">
        <v>8544</v>
      </c>
      <c r="K4323" s="1152">
        <v>2</v>
      </c>
      <c r="L4323" s="1151">
        <v>4</v>
      </c>
      <c r="M4323" s="1164">
        <v>44696.6</v>
      </c>
      <c r="N4323" s="1151">
        <v>1</v>
      </c>
      <c r="O4323" s="1152">
        <v>6</v>
      </c>
      <c r="P4323" s="1180">
        <v>67306.8</v>
      </c>
    </row>
    <row r="4324" spans="1:16" x14ac:dyDescent="0.2">
      <c r="A4324" s="1179" t="s">
        <v>4075</v>
      </c>
      <c r="B4324" s="1149" t="s">
        <v>13070</v>
      </c>
      <c r="C4324" s="1149" t="s">
        <v>65</v>
      </c>
      <c r="D4324" s="1150" t="s">
        <v>6574</v>
      </c>
      <c r="E4324" s="1164">
        <v>2500</v>
      </c>
      <c r="F4324" s="1151">
        <v>40078319</v>
      </c>
      <c r="G4324" s="759" t="s">
        <v>13354</v>
      </c>
      <c r="H4324" s="1021" t="s">
        <v>13072</v>
      </c>
      <c r="I4324" s="1021" t="s">
        <v>13087</v>
      </c>
      <c r="J4324" s="1150" t="s">
        <v>13072</v>
      </c>
      <c r="K4324" s="1152">
        <v>2</v>
      </c>
      <c r="L4324" s="1151">
        <v>12</v>
      </c>
      <c r="M4324" s="1164">
        <v>32989.800000000003</v>
      </c>
      <c r="N4324" s="1151">
        <v>1</v>
      </c>
      <c r="O4324" s="1152">
        <v>6</v>
      </c>
      <c r="P4324" s="1180">
        <v>16306.8</v>
      </c>
    </row>
    <row r="4325" spans="1:16" x14ac:dyDescent="0.2">
      <c r="A4325" s="1179" t="s">
        <v>4075</v>
      </c>
      <c r="B4325" s="1149" t="s">
        <v>13070</v>
      </c>
      <c r="C4325" s="1149" t="s">
        <v>65</v>
      </c>
      <c r="D4325" s="1150" t="s">
        <v>13355</v>
      </c>
      <c r="E4325" s="1164">
        <v>5500</v>
      </c>
      <c r="F4325" s="1151">
        <v>40105095</v>
      </c>
      <c r="G4325" s="759" t="s">
        <v>13356</v>
      </c>
      <c r="H4325" s="1021" t="s">
        <v>10274</v>
      </c>
      <c r="I4325" s="1021" t="s">
        <v>4287</v>
      </c>
      <c r="J4325" s="1150" t="s">
        <v>10274</v>
      </c>
      <c r="K4325" s="1152">
        <v>2</v>
      </c>
      <c r="L4325" s="1151">
        <v>12</v>
      </c>
      <c r="M4325" s="1164">
        <v>68989.8</v>
      </c>
      <c r="N4325" s="1151">
        <v>1</v>
      </c>
      <c r="O4325" s="1152">
        <v>6</v>
      </c>
      <c r="P4325" s="1180">
        <v>34306.800000000003</v>
      </c>
    </row>
    <row r="4326" spans="1:16" x14ac:dyDescent="0.2">
      <c r="A4326" s="1179" t="s">
        <v>4075</v>
      </c>
      <c r="B4326" s="1149" t="s">
        <v>13070</v>
      </c>
      <c r="C4326" s="1149" t="s">
        <v>65</v>
      </c>
      <c r="D4326" s="1150" t="s">
        <v>13357</v>
      </c>
      <c r="E4326" s="1164">
        <v>12000</v>
      </c>
      <c r="F4326" s="1151">
        <v>40115494</v>
      </c>
      <c r="G4326" s="759" t="s">
        <v>13358</v>
      </c>
      <c r="H4326" s="1021" t="s">
        <v>13232</v>
      </c>
      <c r="I4326" s="1021" t="s">
        <v>4287</v>
      </c>
      <c r="J4326" s="1150" t="s">
        <v>13232</v>
      </c>
      <c r="K4326" s="1152">
        <v>2</v>
      </c>
      <c r="L4326" s="1151">
        <v>4</v>
      </c>
      <c r="M4326" s="1164">
        <v>53296.6</v>
      </c>
      <c r="N4326" s="1151"/>
      <c r="O4326" s="1152"/>
      <c r="P4326" s="1180"/>
    </row>
    <row r="4327" spans="1:16" x14ac:dyDescent="0.2">
      <c r="A4327" s="1179" t="s">
        <v>4075</v>
      </c>
      <c r="B4327" s="1149" t="s">
        <v>13070</v>
      </c>
      <c r="C4327" s="1149" t="s">
        <v>65</v>
      </c>
      <c r="D4327" s="1150" t="s">
        <v>13214</v>
      </c>
      <c r="E4327" s="1164">
        <v>9000</v>
      </c>
      <c r="F4327" s="1151">
        <v>40173822</v>
      </c>
      <c r="G4327" s="759" t="s">
        <v>13359</v>
      </c>
      <c r="H4327" s="1021" t="s">
        <v>13224</v>
      </c>
      <c r="I4327" s="1021" t="s">
        <v>4287</v>
      </c>
      <c r="J4327" s="1150" t="s">
        <v>13224</v>
      </c>
      <c r="K4327" s="1152">
        <v>2</v>
      </c>
      <c r="L4327" s="1151">
        <v>12</v>
      </c>
      <c r="M4327" s="1164">
        <v>109869.4</v>
      </c>
      <c r="N4327" s="1151">
        <v>1</v>
      </c>
      <c r="O4327" s="1152">
        <v>6</v>
      </c>
      <c r="P4327" s="1180">
        <v>55306.8</v>
      </c>
    </row>
    <row r="4328" spans="1:16" x14ac:dyDescent="0.2">
      <c r="A4328" s="1179" t="s">
        <v>4075</v>
      </c>
      <c r="B4328" s="1149" t="s">
        <v>13070</v>
      </c>
      <c r="C4328" s="1149" t="s">
        <v>65</v>
      </c>
      <c r="D4328" s="1150" t="s">
        <v>13360</v>
      </c>
      <c r="E4328" s="1164">
        <v>10000</v>
      </c>
      <c r="F4328" s="1151">
        <v>40190289</v>
      </c>
      <c r="G4328" s="759" t="s">
        <v>13361</v>
      </c>
      <c r="H4328" s="1021" t="s">
        <v>13232</v>
      </c>
      <c r="I4328" s="1021" t="s">
        <v>4287</v>
      </c>
      <c r="J4328" s="1150" t="s">
        <v>13232</v>
      </c>
      <c r="K4328" s="1152">
        <v>2</v>
      </c>
      <c r="L4328" s="1151">
        <v>12</v>
      </c>
      <c r="M4328" s="1164">
        <v>122989.8</v>
      </c>
      <c r="N4328" s="1151">
        <v>1</v>
      </c>
      <c r="O4328" s="1152">
        <v>6</v>
      </c>
      <c r="P4328" s="1180">
        <v>61306.8</v>
      </c>
    </row>
    <row r="4329" spans="1:16" ht="22.5" x14ac:dyDescent="0.2">
      <c r="A4329" s="1179" t="s">
        <v>4075</v>
      </c>
      <c r="B4329" s="1149" t="s">
        <v>13070</v>
      </c>
      <c r="C4329" s="1149" t="s">
        <v>65</v>
      </c>
      <c r="D4329" s="1150" t="s">
        <v>13362</v>
      </c>
      <c r="E4329" s="1164">
        <v>3000</v>
      </c>
      <c r="F4329" s="1151">
        <v>40208969</v>
      </c>
      <c r="G4329" s="759" t="s">
        <v>13363</v>
      </c>
      <c r="H4329" s="1021" t="s">
        <v>4470</v>
      </c>
      <c r="I4329" s="1021" t="s">
        <v>13087</v>
      </c>
      <c r="J4329" s="1150" t="s">
        <v>4470</v>
      </c>
      <c r="K4329" s="1152">
        <v>2</v>
      </c>
      <c r="L4329" s="1151">
        <v>4</v>
      </c>
      <c r="M4329" s="1164">
        <v>13296.6</v>
      </c>
      <c r="N4329" s="1151">
        <v>1</v>
      </c>
      <c r="O4329" s="1152">
        <v>3</v>
      </c>
      <c r="P4329" s="1180">
        <v>9653.4</v>
      </c>
    </row>
    <row r="4330" spans="1:16" ht="22.5" x14ac:dyDescent="0.2">
      <c r="A4330" s="1179" t="s">
        <v>4075</v>
      </c>
      <c r="B4330" s="1149" t="s">
        <v>13078</v>
      </c>
      <c r="C4330" s="1149" t="s">
        <v>65</v>
      </c>
      <c r="D4330" s="1150" t="s">
        <v>13362</v>
      </c>
      <c r="E4330" s="1164">
        <v>3000</v>
      </c>
      <c r="F4330" s="1151">
        <v>40208969</v>
      </c>
      <c r="G4330" s="759" t="s">
        <v>13363</v>
      </c>
      <c r="H4330" s="1021" t="s">
        <v>4470</v>
      </c>
      <c r="I4330" s="1021" t="s">
        <v>13087</v>
      </c>
      <c r="J4330" s="1150" t="s">
        <v>4470</v>
      </c>
      <c r="K4330" s="1152"/>
      <c r="L4330" s="1151"/>
      <c r="M4330" s="1164"/>
      <c r="N4330" s="1151">
        <v>1</v>
      </c>
      <c r="O4330" s="1152">
        <v>3</v>
      </c>
      <c r="P4330" s="1180">
        <v>9653.4</v>
      </c>
    </row>
    <row r="4331" spans="1:16" ht="33.75" x14ac:dyDescent="0.2">
      <c r="A4331" s="1179" t="s">
        <v>4075</v>
      </c>
      <c r="B4331" s="1149" t="s">
        <v>13070</v>
      </c>
      <c r="C4331" s="1149" t="s">
        <v>65</v>
      </c>
      <c r="D4331" s="1150" t="s">
        <v>13364</v>
      </c>
      <c r="E4331" s="1164">
        <v>4600</v>
      </c>
      <c r="F4331" s="1151">
        <v>40218246</v>
      </c>
      <c r="G4331" s="759" t="s">
        <v>13365</v>
      </c>
      <c r="H4331" s="1021" t="s">
        <v>4239</v>
      </c>
      <c r="I4331" s="1021" t="s">
        <v>4287</v>
      </c>
      <c r="J4331" s="1150" t="s">
        <v>4239</v>
      </c>
      <c r="K4331" s="1152">
        <v>1</v>
      </c>
      <c r="L4331" s="1151">
        <v>2</v>
      </c>
      <c r="M4331" s="1164">
        <v>10731.64</v>
      </c>
      <c r="N4331" s="1151">
        <v>1</v>
      </c>
      <c r="O4331" s="1152">
        <v>6</v>
      </c>
      <c r="P4331" s="1180">
        <v>28906.799999999999</v>
      </c>
    </row>
    <row r="4332" spans="1:16" x14ac:dyDescent="0.2">
      <c r="A4332" s="1179" t="s">
        <v>4075</v>
      </c>
      <c r="B4332" s="1149" t="s">
        <v>13070</v>
      </c>
      <c r="C4332" s="1149" t="s">
        <v>65</v>
      </c>
      <c r="D4332" s="1150" t="s">
        <v>13366</v>
      </c>
      <c r="E4332" s="1164">
        <v>8000</v>
      </c>
      <c r="F4332" s="1151">
        <v>40238576</v>
      </c>
      <c r="G4332" s="759" t="s">
        <v>13367</v>
      </c>
      <c r="H4332" s="1021" t="s">
        <v>13201</v>
      </c>
      <c r="I4332" s="1021" t="s">
        <v>4287</v>
      </c>
      <c r="J4332" s="1150" t="s">
        <v>13201</v>
      </c>
      <c r="K4332" s="1152">
        <v>2</v>
      </c>
      <c r="L4332" s="1151">
        <v>2</v>
      </c>
      <c r="M4332" s="1164">
        <v>12040.56</v>
      </c>
      <c r="N4332" s="1151"/>
      <c r="O4332" s="1152"/>
      <c r="P4332" s="1180"/>
    </row>
    <row r="4333" spans="1:16" x14ac:dyDescent="0.2">
      <c r="A4333" s="1179" t="s">
        <v>4075</v>
      </c>
      <c r="B4333" s="1149" t="s">
        <v>13070</v>
      </c>
      <c r="C4333" s="1149" t="s">
        <v>65</v>
      </c>
      <c r="D4333" s="1150" t="s">
        <v>13109</v>
      </c>
      <c r="E4333" s="1164">
        <v>8000</v>
      </c>
      <c r="F4333" s="1151">
        <v>40250871</v>
      </c>
      <c r="G4333" s="759" t="s">
        <v>13368</v>
      </c>
      <c r="H4333" s="1021" t="s">
        <v>13369</v>
      </c>
      <c r="I4333" s="1021" t="s">
        <v>4287</v>
      </c>
      <c r="J4333" s="1150" t="s">
        <v>13369</v>
      </c>
      <c r="K4333" s="1152">
        <v>2</v>
      </c>
      <c r="L4333" s="1151">
        <v>12</v>
      </c>
      <c r="M4333" s="1164">
        <v>98989.8</v>
      </c>
      <c r="N4333" s="1151">
        <v>1</v>
      </c>
      <c r="O4333" s="1152">
        <v>6</v>
      </c>
      <c r="P4333" s="1180">
        <v>49306.8</v>
      </c>
    </row>
    <row r="4334" spans="1:16" ht="33.75" x14ac:dyDescent="0.2">
      <c r="A4334" s="1179" t="s">
        <v>4075</v>
      </c>
      <c r="B4334" s="1149" t="s">
        <v>13078</v>
      </c>
      <c r="C4334" s="1149" t="s">
        <v>65</v>
      </c>
      <c r="D4334" s="1150" t="s">
        <v>497</v>
      </c>
      <c r="E4334" s="1164">
        <v>11000</v>
      </c>
      <c r="F4334" s="1151">
        <v>40253916</v>
      </c>
      <c r="G4334" s="759" t="s">
        <v>13370</v>
      </c>
      <c r="H4334" s="1021" t="s">
        <v>13371</v>
      </c>
      <c r="I4334" s="1021" t="s">
        <v>4287</v>
      </c>
      <c r="J4334" s="1150" t="s">
        <v>13371</v>
      </c>
      <c r="K4334" s="1152">
        <v>2</v>
      </c>
      <c r="L4334" s="1151">
        <v>8</v>
      </c>
      <c r="M4334" s="1164">
        <v>90293.2</v>
      </c>
      <c r="N4334" s="1151"/>
      <c r="O4334" s="1152"/>
      <c r="P4334" s="1180"/>
    </row>
    <row r="4335" spans="1:16" ht="33.75" x14ac:dyDescent="0.2">
      <c r="A4335" s="1179" t="s">
        <v>4075</v>
      </c>
      <c r="B4335" s="1149" t="s">
        <v>13070</v>
      </c>
      <c r="C4335" s="1149" t="s">
        <v>65</v>
      </c>
      <c r="D4335" s="1150" t="s">
        <v>497</v>
      </c>
      <c r="E4335" s="1164">
        <v>11000</v>
      </c>
      <c r="F4335" s="1151">
        <v>40253916</v>
      </c>
      <c r="G4335" s="759" t="s">
        <v>13370</v>
      </c>
      <c r="H4335" s="1021" t="s">
        <v>13371</v>
      </c>
      <c r="I4335" s="1021" t="s">
        <v>4287</v>
      </c>
      <c r="J4335" s="1150" t="s">
        <v>13371</v>
      </c>
      <c r="K4335" s="1152">
        <v>2</v>
      </c>
      <c r="L4335" s="1151">
        <v>4</v>
      </c>
      <c r="M4335" s="1164">
        <v>44696.6</v>
      </c>
      <c r="N4335" s="1151">
        <v>1</v>
      </c>
      <c r="O4335" s="1152">
        <v>6</v>
      </c>
      <c r="P4335" s="1180">
        <v>67306.8</v>
      </c>
    </row>
    <row r="4336" spans="1:16" ht="22.5" x14ac:dyDescent="0.2">
      <c r="A4336" s="1179" t="s">
        <v>4075</v>
      </c>
      <c r="B4336" s="1149" t="s">
        <v>13070</v>
      </c>
      <c r="C4336" s="1149" t="s">
        <v>65</v>
      </c>
      <c r="D4336" s="1150" t="s">
        <v>13097</v>
      </c>
      <c r="E4336" s="1164">
        <v>8000</v>
      </c>
      <c r="F4336" s="1151">
        <v>40285360</v>
      </c>
      <c r="G4336" s="759" t="s">
        <v>13372</v>
      </c>
      <c r="H4336" s="1021" t="s">
        <v>13077</v>
      </c>
      <c r="I4336" s="1021" t="s">
        <v>4287</v>
      </c>
      <c r="J4336" s="1150" t="s">
        <v>4257</v>
      </c>
      <c r="K4336" s="1152">
        <v>2</v>
      </c>
      <c r="L4336" s="1151">
        <v>12</v>
      </c>
      <c r="M4336" s="1164">
        <v>98989.8</v>
      </c>
      <c r="N4336" s="1151">
        <v>1</v>
      </c>
      <c r="O4336" s="1152">
        <v>6</v>
      </c>
      <c r="P4336" s="1180">
        <v>49306.8</v>
      </c>
    </row>
    <row r="4337" spans="1:16" x14ac:dyDescent="0.2">
      <c r="A4337" s="1179" t="s">
        <v>4075</v>
      </c>
      <c r="B4337" s="1149" t="s">
        <v>13070</v>
      </c>
      <c r="C4337" s="1149" t="s">
        <v>65</v>
      </c>
      <c r="D4337" s="1150" t="s">
        <v>6438</v>
      </c>
      <c r="E4337" s="1164">
        <v>3500</v>
      </c>
      <c r="F4337" s="1151">
        <v>40314626</v>
      </c>
      <c r="G4337" s="759" t="s">
        <v>13373</v>
      </c>
      <c r="H4337" s="1021" t="s">
        <v>13220</v>
      </c>
      <c r="I4337" s="1021" t="s">
        <v>4287</v>
      </c>
      <c r="J4337" s="1150" t="s">
        <v>13220</v>
      </c>
      <c r="K4337" s="1152">
        <v>2</v>
      </c>
      <c r="L4337" s="1151">
        <v>12</v>
      </c>
      <c r="M4337" s="1164">
        <v>44989.8</v>
      </c>
      <c r="N4337" s="1151">
        <v>1</v>
      </c>
      <c r="O4337" s="1152">
        <v>6</v>
      </c>
      <c r="P4337" s="1180">
        <v>22306.799999999999</v>
      </c>
    </row>
    <row r="4338" spans="1:16" ht="22.5" x14ac:dyDescent="0.2">
      <c r="A4338" s="1179" t="s">
        <v>4075</v>
      </c>
      <c r="B4338" s="1149" t="s">
        <v>13078</v>
      </c>
      <c r="C4338" s="1149" t="s">
        <v>65</v>
      </c>
      <c r="D4338" s="1150" t="s">
        <v>13374</v>
      </c>
      <c r="E4338" s="1164">
        <v>7000</v>
      </c>
      <c r="F4338" s="1151">
        <v>40339577</v>
      </c>
      <c r="G4338" s="759" t="s">
        <v>13375</v>
      </c>
      <c r="H4338" s="1021" t="s">
        <v>4422</v>
      </c>
      <c r="I4338" s="1021" t="s">
        <v>4287</v>
      </c>
      <c r="J4338" s="1150" t="s">
        <v>4422</v>
      </c>
      <c r="K4338" s="1152"/>
      <c r="L4338" s="1151"/>
      <c r="M4338" s="1164"/>
      <c r="N4338" s="1151">
        <v>1</v>
      </c>
      <c r="O4338" s="1152">
        <v>4</v>
      </c>
      <c r="P4338" s="1180">
        <v>27237.87</v>
      </c>
    </row>
    <row r="4339" spans="1:16" x14ac:dyDescent="0.2">
      <c r="A4339" s="1179" t="s">
        <v>4075</v>
      </c>
      <c r="B4339" s="1149" t="s">
        <v>13070</v>
      </c>
      <c r="C4339" s="1149" t="s">
        <v>65</v>
      </c>
      <c r="D4339" s="1150" t="s">
        <v>13260</v>
      </c>
      <c r="E4339" s="1164">
        <v>4500</v>
      </c>
      <c r="F4339" s="1151">
        <v>40340479</v>
      </c>
      <c r="G4339" s="759" t="s">
        <v>13376</v>
      </c>
      <c r="H4339" s="1021" t="s">
        <v>13220</v>
      </c>
      <c r="I4339" s="1021" t="s">
        <v>13113</v>
      </c>
      <c r="J4339" s="1150" t="s">
        <v>13220</v>
      </c>
      <c r="K4339" s="1152">
        <v>2</v>
      </c>
      <c r="L4339" s="1151">
        <v>12</v>
      </c>
      <c r="M4339" s="1164">
        <v>56989.8</v>
      </c>
      <c r="N4339" s="1151">
        <v>1</v>
      </c>
      <c r="O4339" s="1152">
        <v>6</v>
      </c>
      <c r="P4339" s="1180">
        <v>28306.799999999999</v>
      </c>
    </row>
    <row r="4340" spans="1:16" x14ac:dyDescent="0.2">
      <c r="A4340" s="1179" t="s">
        <v>4075</v>
      </c>
      <c r="B4340" s="1149" t="s">
        <v>13070</v>
      </c>
      <c r="C4340" s="1149" t="s">
        <v>65</v>
      </c>
      <c r="D4340" s="1150" t="s">
        <v>6574</v>
      </c>
      <c r="E4340" s="1164">
        <v>2500</v>
      </c>
      <c r="F4340" s="1151">
        <v>40340601</v>
      </c>
      <c r="G4340" s="759" t="s">
        <v>13377</v>
      </c>
      <c r="H4340" s="1021" t="s">
        <v>13072</v>
      </c>
      <c r="I4340" s="1021" t="s">
        <v>13113</v>
      </c>
      <c r="J4340" s="1150" t="s">
        <v>13072</v>
      </c>
      <c r="K4340" s="1152">
        <v>2</v>
      </c>
      <c r="L4340" s="1151">
        <v>12</v>
      </c>
      <c r="M4340" s="1164">
        <v>32989.800000000003</v>
      </c>
      <c r="N4340" s="1151">
        <v>1</v>
      </c>
      <c r="O4340" s="1152">
        <v>6</v>
      </c>
      <c r="P4340" s="1180">
        <v>16306.8</v>
      </c>
    </row>
    <row r="4341" spans="1:16" x14ac:dyDescent="0.2">
      <c r="A4341" s="1179" t="s">
        <v>4075</v>
      </c>
      <c r="B4341" s="1149" t="s">
        <v>13070</v>
      </c>
      <c r="C4341" s="1149" t="s">
        <v>65</v>
      </c>
      <c r="D4341" s="1150" t="s">
        <v>13378</v>
      </c>
      <c r="E4341" s="1164">
        <v>11000</v>
      </c>
      <c r="F4341" s="1151">
        <v>40362597</v>
      </c>
      <c r="G4341" s="759" t="s">
        <v>13379</v>
      </c>
      <c r="H4341" s="1021" t="s">
        <v>4239</v>
      </c>
      <c r="I4341" s="1021" t="s">
        <v>4287</v>
      </c>
      <c r="J4341" s="1150" t="s">
        <v>4239</v>
      </c>
      <c r="K4341" s="1152">
        <v>2</v>
      </c>
      <c r="L4341" s="1151">
        <v>4</v>
      </c>
      <c r="M4341" s="1164">
        <v>45296.6</v>
      </c>
      <c r="N4341" s="1151">
        <v>1</v>
      </c>
      <c r="O4341" s="1152">
        <v>3</v>
      </c>
      <c r="P4341" s="1180">
        <v>33653.4</v>
      </c>
    </row>
    <row r="4342" spans="1:16" ht="22.5" x14ac:dyDescent="0.2">
      <c r="A4342" s="1179" t="s">
        <v>4075</v>
      </c>
      <c r="B4342" s="1149" t="s">
        <v>13078</v>
      </c>
      <c r="C4342" s="1149" t="s">
        <v>65</v>
      </c>
      <c r="D4342" s="1150" t="s">
        <v>13378</v>
      </c>
      <c r="E4342" s="1164">
        <v>11000</v>
      </c>
      <c r="F4342" s="1151">
        <v>40362597</v>
      </c>
      <c r="G4342" s="759" t="s">
        <v>13379</v>
      </c>
      <c r="H4342" s="1021" t="s">
        <v>4239</v>
      </c>
      <c r="I4342" s="1021" t="s">
        <v>4287</v>
      </c>
      <c r="J4342" s="1150" t="s">
        <v>4239</v>
      </c>
      <c r="K4342" s="1152"/>
      <c r="L4342" s="1151"/>
      <c r="M4342" s="1164"/>
      <c r="N4342" s="1151">
        <v>1</v>
      </c>
      <c r="O4342" s="1152">
        <v>3</v>
      </c>
      <c r="P4342" s="1180">
        <v>33653.4</v>
      </c>
    </row>
    <row r="4343" spans="1:16" x14ac:dyDescent="0.2">
      <c r="A4343" s="1179" t="s">
        <v>4075</v>
      </c>
      <c r="B4343" s="1149" t="s">
        <v>13070</v>
      </c>
      <c r="C4343" s="1149" t="s">
        <v>65</v>
      </c>
      <c r="D4343" s="1150" t="s">
        <v>13109</v>
      </c>
      <c r="E4343" s="1164">
        <v>8000</v>
      </c>
      <c r="F4343" s="1151">
        <v>40395849</v>
      </c>
      <c r="G4343" s="759" t="s">
        <v>13380</v>
      </c>
      <c r="H4343" s="1021" t="s">
        <v>8344</v>
      </c>
      <c r="I4343" s="1021" t="s">
        <v>4287</v>
      </c>
      <c r="J4343" s="1150" t="s">
        <v>8344</v>
      </c>
      <c r="K4343" s="1152">
        <v>2</v>
      </c>
      <c r="L4343" s="1151">
        <v>12</v>
      </c>
      <c r="M4343" s="1164">
        <v>98989.8</v>
      </c>
      <c r="N4343" s="1151">
        <v>1</v>
      </c>
      <c r="O4343" s="1152">
        <v>6</v>
      </c>
      <c r="P4343" s="1180">
        <v>49306.8</v>
      </c>
    </row>
    <row r="4344" spans="1:16" x14ac:dyDescent="0.2">
      <c r="A4344" s="1179" t="s">
        <v>4075</v>
      </c>
      <c r="B4344" s="1149" t="s">
        <v>13070</v>
      </c>
      <c r="C4344" s="1149" t="s">
        <v>65</v>
      </c>
      <c r="D4344" s="1150" t="s">
        <v>13097</v>
      </c>
      <c r="E4344" s="1164">
        <v>8000</v>
      </c>
      <c r="F4344" s="1151">
        <v>40432083</v>
      </c>
      <c r="G4344" s="759" t="s">
        <v>13381</v>
      </c>
      <c r="H4344" s="1021" t="s">
        <v>13144</v>
      </c>
      <c r="I4344" s="1021" t="s">
        <v>4287</v>
      </c>
      <c r="J4344" s="1150" t="s">
        <v>13144</v>
      </c>
      <c r="K4344" s="1152">
        <v>2</v>
      </c>
      <c r="L4344" s="1151">
        <v>12</v>
      </c>
      <c r="M4344" s="1164">
        <v>98989.8</v>
      </c>
      <c r="N4344" s="1151">
        <v>1</v>
      </c>
      <c r="O4344" s="1152">
        <v>6</v>
      </c>
      <c r="P4344" s="1180">
        <v>49306.8</v>
      </c>
    </row>
    <row r="4345" spans="1:16" x14ac:dyDescent="0.2">
      <c r="A4345" s="1179" t="s">
        <v>4075</v>
      </c>
      <c r="B4345" s="1149" t="s">
        <v>13070</v>
      </c>
      <c r="C4345" s="1149" t="s">
        <v>65</v>
      </c>
      <c r="D4345" s="1150" t="s">
        <v>6574</v>
      </c>
      <c r="E4345" s="1164">
        <v>2500</v>
      </c>
      <c r="F4345" s="1151">
        <v>40457801</v>
      </c>
      <c r="G4345" s="759" t="s">
        <v>13382</v>
      </c>
      <c r="H4345" s="1021" t="s">
        <v>13072</v>
      </c>
      <c r="I4345" s="1021" t="s">
        <v>4358</v>
      </c>
      <c r="J4345" s="1150" t="s">
        <v>13072</v>
      </c>
      <c r="K4345" s="1152">
        <v>2</v>
      </c>
      <c r="L4345" s="1151">
        <v>12</v>
      </c>
      <c r="M4345" s="1164">
        <v>32989.800000000003</v>
      </c>
      <c r="N4345" s="1151">
        <v>1</v>
      </c>
      <c r="O4345" s="1152">
        <v>6</v>
      </c>
      <c r="P4345" s="1180">
        <v>16306.8</v>
      </c>
    </row>
    <row r="4346" spans="1:16" ht="22.5" x14ac:dyDescent="0.2">
      <c r="A4346" s="1179" t="s">
        <v>4075</v>
      </c>
      <c r="B4346" s="1149" t="s">
        <v>13070</v>
      </c>
      <c r="C4346" s="1149" t="s">
        <v>65</v>
      </c>
      <c r="D4346" s="1150" t="s">
        <v>13075</v>
      </c>
      <c r="E4346" s="1164">
        <v>6000</v>
      </c>
      <c r="F4346" s="1151">
        <v>40462000</v>
      </c>
      <c r="G4346" s="759" t="s">
        <v>13383</v>
      </c>
      <c r="H4346" s="1021" t="s">
        <v>13077</v>
      </c>
      <c r="I4346" s="1021" t="s">
        <v>4287</v>
      </c>
      <c r="J4346" s="1150" t="s">
        <v>4257</v>
      </c>
      <c r="K4346" s="1152">
        <v>2</v>
      </c>
      <c r="L4346" s="1151">
        <v>12</v>
      </c>
      <c r="M4346" s="1164">
        <v>74989.8</v>
      </c>
      <c r="N4346" s="1151">
        <v>1</v>
      </c>
      <c r="O4346" s="1152">
        <v>6</v>
      </c>
      <c r="P4346" s="1180">
        <v>37306.800000000003</v>
      </c>
    </row>
    <row r="4347" spans="1:16" x14ac:dyDescent="0.2">
      <c r="A4347" s="1179" t="s">
        <v>4075</v>
      </c>
      <c r="B4347" s="1149" t="s">
        <v>13070</v>
      </c>
      <c r="C4347" s="1149" t="s">
        <v>65</v>
      </c>
      <c r="D4347" s="1150" t="s">
        <v>6824</v>
      </c>
      <c r="E4347" s="1164">
        <v>15000</v>
      </c>
      <c r="F4347" s="1151">
        <v>40466954</v>
      </c>
      <c r="G4347" s="759" t="s">
        <v>13384</v>
      </c>
      <c r="H4347" s="1021" t="s">
        <v>4206</v>
      </c>
      <c r="I4347" s="1021" t="s">
        <v>4287</v>
      </c>
      <c r="J4347" s="1150" t="s">
        <v>4206</v>
      </c>
      <c r="K4347" s="1152">
        <v>1</v>
      </c>
      <c r="L4347" s="1151">
        <v>9</v>
      </c>
      <c r="M4347" s="1164">
        <v>127909.02</v>
      </c>
      <c r="N4347" s="1151"/>
      <c r="O4347" s="1152"/>
      <c r="P4347" s="1180"/>
    </row>
    <row r="4348" spans="1:16" x14ac:dyDescent="0.2">
      <c r="A4348" s="1179" t="s">
        <v>4075</v>
      </c>
      <c r="B4348" s="1149" t="s">
        <v>13070</v>
      </c>
      <c r="C4348" s="1149" t="s">
        <v>65</v>
      </c>
      <c r="D4348" s="1150" t="s">
        <v>13109</v>
      </c>
      <c r="E4348" s="1164">
        <v>8000</v>
      </c>
      <c r="F4348" s="1151">
        <v>40468396</v>
      </c>
      <c r="G4348" s="759" t="s">
        <v>13385</v>
      </c>
      <c r="H4348" s="1021" t="s">
        <v>8344</v>
      </c>
      <c r="I4348" s="1021" t="s">
        <v>4287</v>
      </c>
      <c r="J4348" s="1150" t="s">
        <v>8344</v>
      </c>
      <c r="K4348" s="1152">
        <v>2</v>
      </c>
      <c r="L4348" s="1151">
        <v>12</v>
      </c>
      <c r="M4348" s="1164">
        <v>98989.8</v>
      </c>
      <c r="N4348" s="1151">
        <v>1</v>
      </c>
      <c r="O4348" s="1152">
        <v>6</v>
      </c>
      <c r="P4348" s="1180">
        <v>49306.8</v>
      </c>
    </row>
    <row r="4349" spans="1:16" ht="22.5" x14ac:dyDescent="0.2">
      <c r="A4349" s="1179" t="s">
        <v>4075</v>
      </c>
      <c r="B4349" s="1149" t="s">
        <v>13078</v>
      </c>
      <c r="C4349" s="1149" t="s">
        <v>65</v>
      </c>
      <c r="D4349" s="1150" t="s">
        <v>13301</v>
      </c>
      <c r="E4349" s="1164">
        <v>9000</v>
      </c>
      <c r="F4349" s="1151">
        <v>40476528</v>
      </c>
      <c r="G4349" s="759" t="s">
        <v>13386</v>
      </c>
      <c r="H4349" s="1021" t="s">
        <v>13224</v>
      </c>
      <c r="I4349" s="1021" t="s">
        <v>4287</v>
      </c>
      <c r="J4349" s="1150" t="s">
        <v>13224</v>
      </c>
      <c r="K4349" s="1152">
        <v>2</v>
      </c>
      <c r="L4349" s="1151">
        <v>8</v>
      </c>
      <c r="M4349" s="1164">
        <v>74293.2</v>
      </c>
      <c r="N4349" s="1151"/>
      <c r="O4349" s="1152"/>
      <c r="P4349" s="1180"/>
    </row>
    <row r="4350" spans="1:16" x14ac:dyDescent="0.2">
      <c r="A4350" s="1179" t="s">
        <v>4075</v>
      </c>
      <c r="B4350" s="1149" t="s">
        <v>13070</v>
      </c>
      <c r="C4350" s="1149" t="s">
        <v>65</v>
      </c>
      <c r="D4350" s="1150" t="s">
        <v>13301</v>
      </c>
      <c r="E4350" s="1164">
        <v>9000</v>
      </c>
      <c r="F4350" s="1151">
        <v>40476528</v>
      </c>
      <c r="G4350" s="759" t="s">
        <v>13386</v>
      </c>
      <c r="H4350" s="1021" t="s">
        <v>13224</v>
      </c>
      <c r="I4350" s="1021" t="s">
        <v>4287</v>
      </c>
      <c r="J4350" s="1150" t="s">
        <v>13224</v>
      </c>
      <c r="K4350" s="1152">
        <v>2</v>
      </c>
      <c r="L4350" s="1151">
        <v>4</v>
      </c>
      <c r="M4350" s="1164">
        <v>36696.6</v>
      </c>
      <c r="N4350" s="1151">
        <v>1</v>
      </c>
      <c r="O4350" s="1152">
        <v>6</v>
      </c>
      <c r="P4350" s="1180">
        <v>55306.8</v>
      </c>
    </row>
    <row r="4351" spans="1:16" ht="33.75" x14ac:dyDescent="0.2">
      <c r="A4351" s="1179" t="s">
        <v>4075</v>
      </c>
      <c r="B4351" s="1149" t="s">
        <v>13078</v>
      </c>
      <c r="C4351" s="1149" t="s">
        <v>65</v>
      </c>
      <c r="D4351" s="1150" t="s">
        <v>6574</v>
      </c>
      <c r="E4351" s="1164">
        <v>3000</v>
      </c>
      <c r="F4351" s="1151">
        <v>40476905</v>
      </c>
      <c r="G4351" s="759" t="s">
        <v>13387</v>
      </c>
      <c r="H4351" s="1021" t="s">
        <v>13125</v>
      </c>
      <c r="I4351" s="1021" t="s">
        <v>13087</v>
      </c>
      <c r="J4351" s="1150" t="s">
        <v>13125</v>
      </c>
      <c r="K4351" s="1152">
        <v>2</v>
      </c>
      <c r="L4351" s="1151">
        <v>9</v>
      </c>
      <c r="M4351" s="1164">
        <v>34350.68</v>
      </c>
      <c r="N4351" s="1151"/>
      <c r="O4351" s="1152"/>
      <c r="P4351" s="1180"/>
    </row>
    <row r="4352" spans="1:16" x14ac:dyDescent="0.2">
      <c r="A4352" s="1179" t="s">
        <v>4075</v>
      </c>
      <c r="B4352" s="1149" t="s">
        <v>13070</v>
      </c>
      <c r="C4352" s="1149" t="s">
        <v>65</v>
      </c>
      <c r="D4352" s="1150" t="s">
        <v>13304</v>
      </c>
      <c r="E4352" s="1164">
        <v>6500</v>
      </c>
      <c r="F4352" s="1151">
        <v>40504800</v>
      </c>
      <c r="G4352" s="759" t="s">
        <v>13388</v>
      </c>
      <c r="H4352" s="1021" t="s">
        <v>4239</v>
      </c>
      <c r="I4352" s="1021" t="s">
        <v>4287</v>
      </c>
      <c r="J4352" s="1150" t="s">
        <v>4239</v>
      </c>
      <c r="K4352" s="1152">
        <v>1</v>
      </c>
      <c r="L4352" s="1151">
        <v>2</v>
      </c>
      <c r="M4352" s="1164">
        <v>15728.3</v>
      </c>
      <c r="N4352" s="1151">
        <v>1</v>
      </c>
      <c r="O4352" s="1152">
        <v>6</v>
      </c>
      <c r="P4352" s="1180">
        <v>38699.86</v>
      </c>
    </row>
    <row r="4353" spans="1:16" ht="22.5" x14ac:dyDescent="0.2">
      <c r="A4353" s="1179" t="s">
        <v>4075</v>
      </c>
      <c r="B4353" s="1149" t="s">
        <v>13078</v>
      </c>
      <c r="C4353" s="1149" t="s">
        <v>65</v>
      </c>
      <c r="D4353" s="1150" t="s">
        <v>13221</v>
      </c>
      <c r="E4353" s="1164">
        <v>4500</v>
      </c>
      <c r="F4353" s="1151">
        <v>40542585</v>
      </c>
      <c r="G4353" s="759" t="s">
        <v>13389</v>
      </c>
      <c r="H4353" s="1021" t="s">
        <v>13077</v>
      </c>
      <c r="I4353" s="1021" t="s">
        <v>4287</v>
      </c>
      <c r="J4353" s="1150" t="s">
        <v>4257</v>
      </c>
      <c r="K4353" s="1152">
        <v>2</v>
      </c>
      <c r="L4353" s="1151">
        <v>12</v>
      </c>
      <c r="M4353" s="1164">
        <v>56839.8</v>
      </c>
      <c r="N4353" s="1151">
        <v>1</v>
      </c>
      <c r="O4353" s="1152">
        <v>6</v>
      </c>
      <c r="P4353" s="1180">
        <v>28306.799999999999</v>
      </c>
    </row>
    <row r="4354" spans="1:16" ht="22.5" x14ac:dyDescent="0.2">
      <c r="A4354" s="1179" t="s">
        <v>4075</v>
      </c>
      <c r="B4354" s="1149" t="s">
        <v>13078</v>
      </c>
      <c r="C4354" s="1149" t="s">
        <v>65</v>
      </c>
      <c r="D4354" s="1150" t="s">
        <v>13390</v>
      </c>
      <c r="E4354" s="1164">
        <v>8500</v>
      </c>
      <c r="F4354" s="1151">
        <v>40587325</v>
      </c>
      <c r="G4354" s="759" t="s">
        <v>13391</v>
      </c>
      <c r="H4354" s="1021" t="s">
        <v>13077</v>
      </c>
      <c r="I4354" s="1021" t="s">
        <v>4287</v>
      </c>
      <c r="J4354" s="1150" t="s">
        <v>4257</v>
      </c>
      <c r="K4354" s="1152">
        <v>2</v>
      </c>
      <c r="L4354" s="1151">
        <v>4</v>
      </c>
      <c r="M4354" s="1164">
        <v>35296.6</v>
      </c>
      <c r="N4354" s="1151">
        <v>1</v>
      </c>
      <c r="O4354" s="1152">
        <v>6</v>
      </c>
      <c r="P4354" s="1180">
        <v>52306.8</v>
      </c>
    </row>
    <row r="4355" spans="1:16" ht="22.5" x14ac:dyDescent="0.2">
      <c r="A4355" s="1179" t="s">
        <v>4075</v>
      </c>
      <c r="B4355" s="1149" t="s">
        <v>13070</v>
      </c>
      <c r="C4355" s="1149" t="s">
        <v>65</v>
      </c>
      <c r="D4355" s="1150" t="s">
        <v>13392</v>
      </c>
      <c r="E4355" s="1164">
        <v>6000</v>
      </c>
      <c r="F4355" s="1151">
        <v>40609809</v>
      </c>
      <c r="G4355" s="759" t="s">
        <v>13393</v>
      </c>
      <c r="H4355" s="1021" t="s">
        <v>13077</v>
      </c>
      <c r="I4355" s="1021" t="s">
        <v>4287</v>
      </c>
      <c r="J4355" s="1150" t="s">
        <v>4257</v>
      </c>
      <c r="K4355" s="1152"/>
      <c r="L4355" s="1151"/>
      <c r="M4355" s="1164"/>
      <c r="N4355" s="1151">
        <v>1</v>
      </c>
      <c r="O4355" s="1152">
        <v>2</v>
      </c>
      <c r="P4355" s="1180">
        <v>11635.6</v>
      </c>
    </row>
    <row r="4356" spans="1:16" ht="22.5" x14ac:dyDescent="0.2">
      <c r="A4356" s="1179" t="s">
        <v>4075</v>
      </c>
      <c r="B4356" s="1149" t="s">
        <v>13070</v>
      </c>
      <c r="C4356" s="1149" t="s">
        <v>65</v>
      </c>
      <c r="D4356" s="1150" t="s">
        <v>13394</v>
      </c>
      <c r="E4356" s="1164">
        <v>2500</v>
      </c>
      <c r="F4356" s="1151">
        <v>40610414</v>
      </c>
      <c r="G4356" s="759" t="s">
        <v>13395</v>
      </c>
      <c r="H4356" s="1021" t="s">
        <v>13077</v>
      </c>
      <c r="I4356" s="1021" t="s">
        <v>13113</v>
      </c>
      <c r="J4356" s="1150" t="s">
        <v>4257</v>
      </c>
      <c r="K4356" s="1152">
        <v>2</v>
      </c>
      <c r="L4356" s="1151">
        <v>5</v>
      </c>
      <c r="M4356" s="1164">
        <v>13804.08</v>
      </c>
      <c r="N4356" s="1151">
        <v>1</v>
      </c>
      <c r="O4356" s="1152">
        <v>6</v>
      </c>
      <c r="P4356" s="1180">
        <v>16306.8</v>
      </c>
    </row>
    <row r="4357" spans="1:16" ht="22.5" x14ac:dyDescent="0.2">
      <c r="A4357" s="1179" t="s">
        <v>4075</v>
      </c>
      <c r="B4357" s="1149" t="s">
        <v>13070</v>
      </c>
      <c r="C4357" s="1149" t="s">
        <v>65</v>
      </c>
      <c r="D4357" s="1150" t="s">
        <v>13396</v>
      </c>
      <c r="E4357" s="1164">
        <v>2500</v>
      </c>
      <c r="F4357" s="1151">
        <v>40635876</v>
      </c>
      <c r="G4357" s="759" t="s">
        <v>13397</v>
      </c>
      <c r="H4357" s="1021" t="s">
        <v>13084</v>
      </c>
      <c r="I4357" s="1021" t="s">
        <v>4358</v>
      </c>
      <c r="J4357" s="1150" t="s">
        <v>13084</v>
      </c>
      <c r="K4357" s="1152">
        <v>2</v>
      </c>
      <c r="L4357" s="1151">
        <v>12</v>
      </c>
      <c r="M4357" s="1164">
        <v>32595.3</v>
      </c>
      <c r="N4357" s="1151">
        <v>1</v>
      </c>
      <c r="O4357" s="1152">
        <v>6</v>
      </c>
      <c r="P4357" s="1180">
        <v>16306.8</v>
      </c>
    </row>
    <row r="4358" spans="1:16" x14ac:dyDescent="0.2">
      <c r="A4358" s="1179" t="s">
        <v>4075</v>
      </c>
      <c r="B4358" s="1149" t="s">
        <v>13070</v>
      </c>
      <c r="C4358" s="1149" t="s">
        <v>65</v>
      </c>
      <c r="D4358" s="1150" t="s">
        <v>13214</v>
      </c>
      <c r="E4358" s="1164">
        <v>9000</v>
      </c>
      <c r="F4358" s="1151">
        <v>40648308</v>
      </c>
      <c r="G4358" s="759" t="s">
        <v>13398</v>
      </c>
      <c r="H4358" s="1021" t="s">
        <v>13201</v>
      </c>
      <c r="I4358" s="1021" t="s">
        <v>4287</v>
      </c>
      <c r="J4358" s="1150" t="s">
        <v>13201</v>
      </c>
      <c r="K4358" s="1152">
        <v>2</v>
      </c>
      <c r="L4358" s="1151">
        <v>12</v>
      </c>
      <c r="M4358" s="1164">
        <v>110989.8</v>
      </c>
      <c r="N4358" s="1151">
        <v>1</v>
      </c>
      <c r="O4358" s="1152">
        <v>6</v>
      </c>
      <c r="P4358" s="1180">
        <v>55306.8</v>
      </c>
    </row>
    <row r="4359" spans="1:16" x14ac:dyDescent="0.2">
      <c r="A4359" s="1179" t="s">
        <v>4075</v>
      </c>
      <c r="B4359" s="1149" t="s">
        <v>13070</v>
      </c>
      <c r="C4359" s="1149" t="s">
        <v>65</v>
      </c>
      <c r="D4359" s="1150" t="s">
        <v>13090</v>
      </c>
      <c r="E4359" s="1164">
        <v>7000</v>
      </c>
      <c r="F4359" s="1151">
        <v>40659220</v>
      </c>
      <c r="G4359" s="759" t="s">
        <v>13399</v>
      </c>
      <c r="H4359" s="1021" t="s">
        <v>4885</v>
      </c>
      <c r="I4359" s="1021" t="s">
        <v>4287</v>
      </c>
      <c r="J4359" s="1150" t="s">
        <v>4885</v>
      </c>
      <c r="K4359" s="1152">
        <v>2</v>
      </c>
      <c r="L4359" s="1151">
        <v>12</v>
      </c>
      <c r="M4359" s="1164">
        <v>86989.8</v>
      </c>
      <c r="N4359" s="1151">
        <v>1</v>
      </c>
      <c r="O4359" s="1152">
        <v>6</v>
      </c>
      <c r="P4359" s="1180">
        <v>43306.8</v>
      </c>
    </row>
    <row r="4360" spans="1:16" x14ac:dyDescent="0.2">
      <c r="A4360" s="1179" t="s">
        <v>4075</v>
      </c>
      <c r="B4360" s="1149" t="s">
        <v>13070</v>
      </c>
      <c r="C4360" s="1149" t="s">
        <v>65</v>
      </c>
      <c r="D4360" s="1150" t="s">
        <v>6438</v>
      </c>
      <c r="E4360" s="1164">
        <v>3500</v>
      </c>
      <c r="F4360" s="1151">
        <v>40669489</v>
      </c>
      <c r="G4360" s="759" t="s">
        <v>13400</v>
      </c>
      <c r="H4360" s="1021" t="s">
        <v>10274</v>
      </c>
      <c r="I4360" s="1021" t="s">
        <v>4287</v>
      </c>
      <c r="J4360" s="1150" t="s">
        <v>10274</v>
      </c>
      <c r="K4360" s="1152">
        <v>2</v>
      </c>
      <c r="L4360" s="1151">
        <v>12</v>
      </c>
      <c r="M4360" s="1164">
        <v>44989.8</v>
      </c>
      <c r="N4360" s="1151">
        <v>1</v>
      </c>
      <c r="O4360" s="1152">
        <v>6</v>
      </c>
      <c r="P4360" s="1180">
        <v>22306.799999999999</v>
      </c>
    </row>
    <row r="4361" spans="1:16" x14ac:dyDescent="0.2">
      <c r="A4361" s="1179" t="s">
        <v>4075</v>
      </c>
      <c r="B4361" s="1149" t="s">
        <v>13070</v>
      </c>
      <c r="C4361" s="1149" t="s">
        <v>65</v>
      </c>
      <c r="D4361" s="1150" t="s">
        <v>13218</v>
      </c>
      <c r="E4361" s="1164">
        <v>9000</v>
      </c>
      <c r="F4361" s="1151">
        <v>40681911</v>
      </c>
      <c r="G4361" s="759" t="s">
        <v>13401</v>
      </c>
      <c r="H4361" s="1021" t="s">
        <v>13220</v>
      </c>
      <c r="I4361" s="1021" t="s">
        <v>4287</v>
      </c>
      <c r="J4361" s="1150" t="s">
        <v>13220</v>
      </c>
      <c r="K4361" s="1152">
        <v>2</v>
      </c>
      <c r="L4361" s="1151">
        <v>6</v>
      </c>
      <c r="M4361" s="1164">
        <v>69694.899999999994</v>
      </c>
      <c r="N4361" s="1151"/>
      <c r="O4361" s="1152"/>
      <c r="P4361" s="1180"/>
    </row>
    <row r="4362" spans="1:16" ht="33.75" x14ac:dyDescent="0.2">
      <c r="A4362" s="1179" t="s">
        <v>4075</v>
      </c>
      <c r="B4362" s="1149" t="s">
        <v>13070</v>
      </c>
      <c r="C4362" s="1149" t="s">
        <v>65</v>
      </c>
      <c r="D4362" s="1150" t="s">
        <v>13402</v>
      </c>
      <c r="E4362" s="1164">
        <v>7000</v>
      </c>
      <c r="F4362" s="1151">
        <v>40735286</v>
      </c>
      <c r="G4362" s="759" t="s">
        <v>13403</v>
      </c>
      <c r="H4362" s="1021" t="s">
        <v>4206</v>
      </c>
      <c r="I4362" s="1021" t="s">
        <v>4287</v>
      </c>
      <c r="J4362" s="1150" t="s">
        <v>4206</v>
      </c>
      <c r="K4362" s="1152">
        <v>2</v>
      </c>
      <c r="L4362" s="1151">
        <v>5</v>
      </c>
      <c r="M4362" s="1164">
        <v>36004.080000000002</v>
      </c>
      <c r="N4362" s="1151">
        <v>1</v>
      </c>
      <c r="O4362" s="1152">
        <v>6</v>
      </c>
      <c r="P4362" s="1180">
        <v>43306.8</v>
      </c>
    </row>
    <row r="4363" spans="1:16" ht="22.5" x14ac:dyDescent="0.2">
      <c r="A4363" s="1179" t="s">
        <v>4075</v>
      </c>
      <c r="B4363" s="1149" t="s">
        <v>13078</v>
      </c>
      <c r="C4363" s="1149" t="s">
        <v>65</v>
      </c>
      <c r="D4363" s="1150" t="s">
        <v>13111</v>
      </c>
      <c r="E4363" s="1164">
        <v>6000</v>
      </c>
      <c r="F4363" s="1151">
        <v>40754281</v>
      </c>
      <c r="G4363" s="759" t="s">
        <v>13404</v>
      </c>
      <c r="H4363" s="1021" t="s">
        <v>4243</v>
      </c>
      <c r="I4363" s="1021" t="s">
        <v>4287</v>
      </c>
      <c r="J4363" s="1150" t="s">
        <v>4243</v>
      </c>
      <c r="K4363" s="1152">
        <v>2</v>
      </c>
      <c r="L4363" s="1151">
        <v>8</v>
      </c>
      <c r="M4363" s="1164">
        <v>50293.2</v>
      </c>
      <c r="N4363" s="1151"/>
      <c r="O4363" s="1152"/>
      <c r="P4363" s="1180"/>
    </row>
    <row r="4364" spans="1:16" x14ac:dyDescent="0.2">
      <c r="A4364" s="1179" t="s">
        <v>4075</v>
      </c>
      <c r="B4364" s="1149" t="s">
        <v>13070</v>
      </c>
      <c r="C4364" s="1149" t="s">
        <v>65</v>
      </c>
      <c r="D4364" s="1150" t="s">
        <v>13111</v>
      </c>
      <c r="E4364" s="1164">
        <v>6000</v>
      </c>
      <c r="F4364" s="1151">
        <v>40754281</v>
      </c>
      <c r="G4364" s="759" t="s">
        <v>13404</v>
      </c>
      <c r="H4364" s="1021" t="s">
        <v>4243</v>
      </c>
      <c r="I4364" s="1021" t="s">
        <v>4287</v>
      </c>
      <c r="J4364" s="1150" t="s">
        <v>4243</v>
      </c>
      <c r="K4364" s="1152">
        <v>2</v>
      </c>
      <c r="L4364" s="1151">
        <v>4</v>
      </c>
      <c r="M4364" s="1164">
        <v>24696.6</v>
      </c>
      <c r="N4364" s="1151">
        <v>1</v>
      </c>
      <c r="O4364" s="1152">
        <v>6</v>
      </c>
      <c r="P4364" s="1180">
        <v>37306.800000000003</v>
      </c>
    </row>
    <row r="4365" spans="1:16" x14ac:dyDescent="0.2">
      <c r="A4365" s="1179" t="s">
        <v>4075</v>
      </c>
      <c r="B4365" s="1149" t="s">
        <v>13070</v>
      </c>
      <c r="C4365" s="1149" t="s">
        <v>65</v>
      </c>
      <c r="D4365" s="1150" t="s">
        <v>13405</v>
      </c>
      <c r="E4365" s="1164">
        <v>6500</v>
      </c>
      <c r="F4365" s="1151">
        <v>40758537</v>
      </c>
      <c r="G4365" s="759" t="s">
        <v>13406</v>
      </c>
      <c r="H4365" s="1021" t="s">
        <v>4803</v>
      </c>
      <c r="I4365" s="1021" t="s">
        <v>4287</v>
      </c>
      <c r="J4365" s="1150" t="s">
        <v>4803</v>
      </c>
      <c r="K4365" s="1152">
        <v>2</v>
      </c>
      <c r="L4365" s="1151">
        <v>12</v>
      </c>
      <c r="M4365" s="1164">
        <v>80989.8</v>
      </c>
      <c r="N4365" s="1151">
        <v>1</v>
      </c>
      <c r="O4365" s="1152">
        <v>6</v>
      </c>
      <c r="P4365" s="1180">
        <v>40306.800000000003</v>
      </c>
    </row>
    <row r="4366" spans="1:16" x14ac:dyDescent="0.2">
      <c r="A4366" s="1179" t="s">
        <v>4075</v>
      </c>
      <c r="B4366" s="1149" t="s">
        <v>13070</v>
      </c>
      <c r="C4366" s="1149" t="s">
        <v>65</v>
      </c>
      <c r="D4366" s="1150" t="s">
        <v>13218</v>
      </c>
      <c r="E4366" s="1164">
        <v>4500</v>
      </c>
      <c r="F4366" s="1151">
        <v>40828354</v>
      </c>
      <c r="G4366" s="759" t="s">
        <v>13407</v>
      </c>
      <c r="H4366" s="1021" t="s">
        <v>13220</v>
      </c>
      <c r="I4366" s="1021" t="s">
        <v>13113</v>
      </c>
      <c r="J4366" s="1150" t="s">
        <v>13220</v>
      </c>
      <c r="K4366" s="1152">
        <v>2</v>
      </c>
      <c r="L4366" s="1151">
        <v>12</v>
      </c>
      <c r="M4366" s="1164">
        <v>56989.8</v>
      </c>
      <c r="N4366" s="1151">
        <v>1</v>
      </c>
      <c r="O4366" s="1152">
        <v>6</v>
      </c>
      <c r="P4366" s="1180">
        <v>28306.799999999999</v>
      </c>
    </row>
    <row r="4367" spans="1:16" ht="22.5" x14ac:dyDescent="0.2">
      <c r="A4367" s="1179" t="s">
        <v>4075</v>
      </c>
      <c r="B4367" s="1149" t="s">
        <v>13070</v>
      </c>
      <c r="C4367" s="1149" t="s">
        <v>65</v>
      </c>
      <c r="D4367" s="1150" t="s">
        <v>13408</v>
      </c>
      <c r="E4367" s="1164">
        <v>8000</v>
      </c>
      <c r="F4367" s="1151">
        <v>40847297</v>
      </c>
      <c r="G4367" s="759" t="s">
        <v>13409</v>
      </c>
      <c r="H4367" s="1021" t="s">
        <v>4329</v>
      </c>
      <c r="I4367" s="1021" t="s">
        <v>4287</v>
      </c>
      <c r="J4367" s="1150" t="s">
        <v>4329</v>
      </c>
      <c r="K4367" s="1152">
        <v>2</v>
      </c>
      <c r="L4367" s="1151">
        <v>4</v>
      </c>
      <c r="M4367" s="1164">
        <v>33296.6</v>
      </c>
      <c r="N4367" s="1151">
        <v>1</v>
      </c>
      <c r="O4367" s="1152">
        <v>6</v>
      </c>
      <c r="P4367" s="1180">
        <v>49306.8</v>
      </c>
    </row>
    <row r="4368" spans="1:16" x14ac:dyDescent="0.2">
      <c r="A4368" s="1179" t="s">
        <v>4075</v>
      </c>
      <c r="B4368" s="1149" t="s">
        <v>13070</v>
      </c>
      <c r="C4368" s="1149" t="s">
        <v>65</v>
      </c>
      <c r="D4368" s="1150" t="s">
        <v>6448</v>
      </c>
      <c r="E4368" s="1164">
        <v>10000</v>
      </c>
      <c r="F4368" s="1151">
        <v>40881966</v>
      </c>
      <c r="G4368" s="759" t="s">
        <v>13410</v>
      </c>
      <c r="H4368" s="1021" t="s">
        <v>4206</v>
      </c>
      <c r="I4368" s="1021" t="s">
        <v>4287</v>
      </c>
      <c r="J4368" s="1150" t="s">
        <v>4206</v>
      </c>
      <c r="K4368" s="1152">
        <v>2</v>
      </c>
      <c r="L4368" s="1151">
        <v>12</v>
      </c>
      <c r="M4368" s="1164">
        <v>121997.9</v>
      </c>
      <c r="N4368" s="1151">
        <v>1</v>
      </c>
      <c r="O4368" s="1152">
        <v>6</v>
      </c>
      <c r="P4368" s="1180">
        <v>61306.8</v>
      </c>
    </row>
    <row r="4369" spans="1:16" x14ac:dyDescent="0.2">
      <c r="A4369" s="1179" t="s">
        <v>4075</v>
      </c>
      <c r="B4369" s="1149" t="s">
        <v>13070</v>
      </c>
      <c r="C4369" s="1149" t="s">
        <v>65</v>
      </c>
      <c r="D4369" s="1150" t="s">
        <v>6574</v>
      </c>
      <c r="E4369" s="1164">
        <v>2500</v>
      </c>
      <c r="F4369" s="1151">
        <v>40894477</v>
      </c>
      <c r="G4369" s="759" t="s">
        <v>13411</v>
      </c>
      <c r="H4369" s="1021" t="s">
        <v>13072</v>
      </c>
      <c r="I4369" s="1021" t="s">
        <v>4358</v>
      </c>
      <c r="J4369" s="1150" t="s">
        <v>13072</v>
      </c>
      <c r="K4369" s="1152">
        <v>1</v>
      </c>
      <c r="L4369" s="1151">
        <v>1</v>
      </c>
      <c r="M4369" s="1164">
        <v>6132.48</v>
      </c>
      <c r="N4369" s="1151"/>
      <c r="O4369" s="1152"/>
      <c r="P4369" s="1180"/>
    </row>
    <row r="4370" spans="1:16" ht="22.5" x14ac:dyDescent="0.2">
      <c r="A4370" s="1179" t="s">
        <v>4075</v>
      </c>
      <c r="B4370" s="1149" t="s">
        <v>13070</v>
      </c>
      <c r="C4370" s="1149" t="s">
        <v>65</v>
      </c>
      <c r="D4370" s="1150" t="s">
        <v>13075</v>
      </c>
      <c r="E4370" s="1164">
        <v>6000</v>
      </c>
      <c r="F4370" s="1151">
        <v>40943383</v>
      </c>
      <c r="G4370" s="759" t="s">
        <v>13412</v>
      </c>
      <c r="H4370" s="1021" t="s">
        <v>13077</v>
      </c>
      <c r="I4370" s="1021" t="s">
        <v>13113</v>
      </c>
      <c r="J4370" s="1150" t="s">
        <v>4257</v>
      </c>
      <c r="K4370" s="1152">
        <v>1</v>
      </c>
      <c r="L4370" s="1151">
        <v>1</v>
      </c>
      <c r="M4370" s="1164">
        <v>13590.82</v>
      </c>
      <c r="N4370" s="1151"/>
      <c r="O4370" s="1152"/>
      <c r="P4370" s="1180"/>
    </row>
    <row r="4371" spans="1:16" ht="22.5" x14ac:dyDescent="0.2">
      <c r="A4371" s="1179" t="s">
        <v>4075</v>
      </c>
      <c r="B4371" s="1149" t="s">
        <v>13078</v>
      </c>
      <c r="C4371" s="1149" t="s">
        <v>65</v>
      </c>
      <c r="D4371" s="1150" t="s">
        <v>10573</v>
      </c>
      <c r="E4371" s="1164">
        <v>9000</v>
      </c>
      <c r="F4371" s="1151">
        <v>40954921</v>
      </c>
      <c r="G4371" s="759" t="s">
        <v>13413</v>
      </c>
      <c r="H4371" s="1021" t="s">
        <v>4243</v>
      </c>
      <c r="I4371" s="1021" t="s">
        <v>4287</v>
      </c>
      <c r="J4371" s="1150" t="s">
        <v>4243</v>
      </c>
      <c r="K4371" s="1152">
        <v>2</v>
      </c>
      <c r="L4371" s="1151">
        <v>8</v>
      </c>
      <c r="M4371" s="1164">
        <v>74293.2</v>
      </c>
      <c r="N4371" s="1151"/>
      <c r="O4371" s="1152"/>
      <c r="P4371" s="1180"/>
    </row>
    <row r="4372" spans="1:16" x14ac:dyDescent="0.2">
      <c r="A4372" s="1179" t="s">
        <v>4075</v>
      </c>
      <c r="B4372" s="1149" t="s">
        <v>13070</v>
      </c>
      <c r="C4372" s="1149" t="s">
        <v>65</v>
      </c>
      <c r="D4372" s="1150" t="s">
        <v>10573</v>
      </c>
      <c r="E4372" s="1164">
        <v>9000</v>
      </c>
      <c r="F4372" s="1151">
        <v>40954921</v>
      </c>
      <c r="G4372" s="759" t="s">
        <v>13413</v>
      </c>
      <c r="H4372" s="1021" t="s">
        <v>4243</v>
      </c>
      <c r="I4372" s="1021" t="s">
        <v>4287</v>
      </c>
      <c r="J4372" s="1150" t="s">
        <v>4243</v>
      </c>
      <c r="K4372" s="1152">
        <v>2</v>
      </c>
      <c r="L4372" s="1151">
        <v>4</v>
      </c>
      <c r="M4372" s="1164">
        <v>36696.6</v>
      </c>
      <c r="N4372" s="1151">
        <v>1</v>
      </c>
      <c r="O4372" s="1152">
        <v>6</v>
      </c>
      <c r="P4372" s="1180">
        <v>55306.8</v>
      </c>
    </row>
    <row r="4373" spans="1:16" ht="22.5" x14ac:dyDescent="0.2">
      <c r="A4373" s="1179" t="s">
        <v>4075</v>
      </c>
      <c r="B4373" s="1149" t="s">
        <v>13070</v>
      </c>
      <c r="C4373" s="1149" t="s">
        <v>65</v>
      </c>
      <c r="D4373" s="1150" t="s">
        <v>13414</v>
      </c>
      <c r="E4373" s="1164">
        <v>3000</v>
      </c>
      <c r="F4373" s="1151">
        <v>40958578</v>
      </c>
      <c r="G4373" s="759" t="s">
        <v>13415</v>
      </c>
      <c r="H4373" s="1021" t="s">
        <v>4211</v>
      </c>
      <c r="I4373" s="1021" t="s">
        <v>13180</v>
      </c>
      <c r="J4373" s="1150" t="s">
        <v>4211</v>
      </c>
      <c r="K4373" s="1152">
        <v>2</v>
      </c>
      <c r="L4373" s="1151">
        <v>12</v>
      </c>
      <c r="M4373" s="1164">
        <v>38989.800000000003</v>
      </c>
      <c r="N4373" s="1151">
        <v>1</v>
      </c>
      <c r="O4373" s="1152">
        <v>6</v>
      </c>
      <c r="P4373" s="1180">
        <v>19306.8</v>
      </c>
    </row>
    <row r="4374" spans="1:16" x14ac:dyDescent="0.2">
      <c r="A4374" s="1179" t="s">
        <v>4075</v>
      </c>
      <c r="B4374" s="1149" t="s">
        <v>13070</v>
      </c>
      <c r="C4374" s="1149" t="s">
        <v>65</v>
      </c>
      <c r="D4374" s="1150" t="s">
        <v>13260</v>
      </c>
      <c r="E4374" s="1164">
        <v>4500</v>
      </c>
      <c r="F4374" s="1151">
        <v>40972357</v>
      </c>
      <c r="G4374" s="759" t="s">
        <v>13416</v>
      </c>
      <c r="H4374" s="1021" t="s">
        <v>4243</v>
      </c>
      <c r="I4374" s="1021" t="s">
        <v>13113</v>
      </c>
      <c r="J4374" s="1150" t="s">
        <v>4243</v>
      </c>
      <c r="K4374" s="1152">
        <v>2</v>
      </c>
      <c r="L4374" s="1151">
        <v>12</v>
      </c>
      <c r="M4374" s="1164">
        <v>56989.8</v>
      </c>
      <c r="N4374" s="1151">
        <v>1</v>
      </c>
      <c r="O4374" s="1152">
        <v>6</v>
      </c>
      <c r="P4374" s="1180">
        <v>28306.799999999999</v>
      </c>
    </row>
    <row r="4375" spans="1:16" ht="22.5" x14ac:dyDescent="0.2">
      <c r="A4375" s="1179" t="s">
        <v>4075</v>
      </c>
      <c r="B4375" s="1149" t="s">
        <v>13078</v>
      </c>
      <c r="C4375" s="1149" t="s">
        <v>65</v>
      </c>
      <c r="D4375" s="1150" t="s">
        <v>13218</v>
      </c>
      <c r="E4375" s="1164">
        <v>8500</v>
      </c>
      <c r="F4375" s="1151">
        <v>40974365</v>
      </c>
      <c r="G4375" s="759" t="s">
        <v>13417</v>
      </c>
      <c r="H4375" s="1021" t="s">
        <v>10274</v>
      </c>
      <c r="I4375" s="1021" t="s">
        <v>4287</v>
      </c>
      <c r="J4375" s="1150" t="s">
        <v>10274</v>
      </c>
      <c r="K4375" s="1152">
        <v>2</v>
      </c>
      <c r="L4375" s="1151">
        <v>12</v>
      </c>
      <c r="M4375" s="1164">
        <v>104989.8</v>
      </c>
      <c r="N4375" s="1151">
        <v>1</v>
      </c>
      <c r="O4375" s="1152">
        <v>6</v>
      </c>
      <c r="P4375" s="1180">
        <v>52306.8</v>
      </c>
    </row>
    <row r="4376" spans="1:16" ht="33.75" x14ac:dyDescent="0.2">
      <c r="A4376" s="1179" t="s">
        <v>4075</v>
      </c>
      <c r="B4376" s="1149" t="s">
        <v>13078</v>
      </c>
      <c r="C4376" s="1149" t="s">
        <v>65</v>
      </c>
      <c r="D4376" s="1150" t="s">
        <v>6574</v>
      </c>
      <c r="E4376" s="1164">
        <v>3000</v>
      </c>
      <c r="F4376" s="1151">
        <v>40977127</v>
      </c>
      <c r="G4376" s="759" t="s">
        <v>13418</v>
      </c>
      <c r="H4376" s="1021" t="s">
        <v>13125</v>
      </c>
      <c r="I4376" s="1021" t="s">
        <v>4358</v>
      </c>
      <c r="J4376" s="1150" t="s">
        <v>13125</v>
      </c>
      <c r="K4376" s="1152">
        <v>2</v>
      </c>
      <c r="L4376" s="1151">
        <v>12</v>
      </c>
      <c r="M4376" s="1164">
        <v>38989.800000000003</v>
      </c>
      <c r="N4376" s="1151">
        <v>1</v>
      </c>
      <c r="O4376" s="1152">
        <v>6</v>
      </c>
      <c r="P4376" s="1180">
        <v>19306.8</v>
      </c>
    </row>
    <row r="4377" spans="1:16" ht="22.5" x14ac:dyDescent="0.2">
      <c r="A4377" s="1179" t="s">
        <v>4075</v>
      </c>
      <c r="B4377" s="1149" t="s">
        <v>13078</v>
      </c>
      <c r="C4377" s="1149" t="s">
        <v>65</v>
      </c>
      <c r="D4377" s="1150" t="s">
        <v>13419</v>
      </c>
      <c r="E4377" s="1164">
        <v>6000</v>
      </c>
      <c r="F4377" s="1151">
        <v>41003912</v>
      </c>
      <c r="G4377" s="759" t="s">
        <v>13420</v>
      </c>
      <c r="H4377" s="1021" t="s">
        <v>4206</v>
      </c>
      <c r="I4377" s="1021" t="s">
        <v>4287</v>
      </c>
      <c r="J4377" s="1150" t="s">
        <v>4206</v>
      </c>
      <c r="K4377" s="1152">
        <v>1</v>
      </c>
      <c r="L4377" s="1151">
        <v>2</v>
      </c>
      <c r="M4377" s="1164">
        <v>13764.97</v>
      </c>
      <c r="N4377" s="1151"/>
      <c r="O4377" s="1152"/>
      <c r="P4377" s="1180"/>
    </row>
    <row r="4378" spans="1:16" ht="22.5" x14ac:dyDescent="0.2">
      <c r="A4378" s="1179" t="s">
        <v>4075</v>
      </c>
      <c r="B4378" s="1149" t="s">
        <v>13070</v>
      </c>
      <c r="C4378" s="1149" t="s">
        <v>65</v>
      </c>
      <c r="D4378" s="1150" t="s">
        <v>13419</v>
      </c>
      <c r="E4378" s="1164">
        <v>6000</v>
      </c>
      <c r="F4378" s="1151">
        <v>41003912</v>
      </c>
      <c r="G4378" s="759" t="s">
        <v>13420</v>
      </c>
      <c r="H4378" s="1021" t="s">
        <v>4206</v>
      </c>
      <c r="I4378" s="1021" t="s">
        <v>4287</v>
      </c>
      <c r="J4378" s="1150" t="s">
        <v>4206</v>
      </c>
      <c r="K4378" s="1152"/>
      <c r="L4378" s="1151"/>
      <c r="M4378" s="1164"/>
      <c r="N4378" s="1151">
        <v>1</v>
      </c>
      <c r="O4378" s="1152">
        <v>6</v>
      </c>
      <c r="P4378" s="1180">
        <v>37306.800000000003</v>
      </c>
    </row>
    <row r="4379" spans="1:16" ht="22.5" x14ac:dyDescent="0.2">
      <c r="A4379" s="1179" t="s">
        <v>4075</v>
      </c>
      <c r="B4379" s="1149" t="s">
        <v>13070</v>
      </c>
      <c r="C4379" s="1149" t="s">
        <v>65</v>
      </c>
      <c r="D4379" s="1150" t="s">
        <v>13421</v>
      </c>
      <c r="E4379" s="1164">
        <v>2500</v>
      </c>
      <c r="F4379" s="1151">
        <v>41005358</v>
      </c>
      <c r="G4379" s="759" t="s">
        <v>13422</v>
      </c>
      <c r="H4379" s="1021" t="s">
        <v>13084</v>
      </c>
      <c r="I4379" s="1021" t="s">
        <v>4358</v>
      </c>
      <c r="J4379" s="1150" t="s">
        <v>13084</v>
      </c>
      <c r="K4379" s="1152">
        <v>1</v>
      </c>
      <c r="L4379" s="1151">
        <v>1</v>
      </c>
      <c r="M4379" s="1164">
        <v>917.03</v>
      </c>
      <c r="N4379" s="1151">
        <v>1</v>
      </c>
      <c r="O4379" s="1152">
        <v>6</v>
      </c>
      <c r="P4379" s="1180">
        <v>16306.8</v>
      </c>
    </row>
    <row r="4380" spans="1:16" x14ac:dyDescent="0.2">
      <c r="A4380" s="1179" t="s">
        <v>4075</v>
      </c>
      <c r="B4380" s="1149" t="s">
        <v>13070</v>
      </c>
      <c r="C4380" s="1149" t="s">
        <v>65</v>
      </c>
      <c r="D4380" s="1150" t="s">
        <v>6574</v>
      </c>
      <c r="E4380" s="1164">
        <v>2500</v>
      </c>
      <c r="F4380" s="1151">
        <v>41009903</v>
      </c>
      <c r="G4380" s="759" t="s">
        <v>13423</v>
      </c>
      <c r="H4380" s="1021" t="s">
        <v>13072</v>
      </c>
      <c r="I4380" s="1021" t="s">
        <v>13087</v>
      </c>
      <c r="J4380" s="1150" t="s">
        <v>13072</v>
      </c>
      <c r="K4380" s="1152">
        <v>2</v>
      </c>
      <c r="L4380" s="1151">
        <v>12</v>
      </c>
      <c r="M4380" s="1164">
        <v>32989.800000000003</v>
      </c>
      <c r="N4380" s="1151">
        <v>1</v>
      </c>
      <c r="O4380" s="1152">
        <v>6</v>
      </c>
      <c r="P4380" s="1180">
        <v>16306.8</v>
      </c>
    </row>
    <row r="4381" spans="1:16" ht="22.5" x14ac:dyDescent="0.2">
      <c r="A4381" s="1179" t="s">
        <v>4075</v>
      </c>
      <c r="B4381" s="1149" t="s">
        <v>13078</v>
      </c>
      <c r="C4381" s="1149" t="s">
        <v>65</v>
      </c>
      <c r="D4381" s="1150" t="s">
        <v>13424</v>
      </c>
      <c r="E4381" s="1164">
        <v>5000</v>
      </c>
      <c r="F4381" s="1151">
        <v>41010597</v>
      </c>
      <c r="G4381" s="759" t="s">
        <v>13425</v>
      </c>
      <c r="H4381" s="1021" t="s">
        <v>10274</v>
      </c>
      <c r="I4381" s="1021" t="s">
        <v>4287</v>
      </c>
      <c r="J4381" s="1150" t="s">
        <v>10274</v>
      </c>
      <c r="K4381" s="1152">
        <v>2</v>
      </c>
      <c r="L4381" s="1151">
        <v>12</v>
      </c>
      <c r="M4381" s="1164">
        <v>62989.8</v>
      </c>
      <c r="N4381" s="1151">
        <v>1</v>
      </c>
      <c r="O4381" s="1152">
        <v>6</v>
      </c>
      <c r="P4381" s="1180">
        <v>31306.799999999999</v>
      </c>
    </row>
    <row r="4382" spans="1:16" ht="22.5" x14ac:dyDescent="0.2">
      <c r="A4382" s="1179" t="s">
        <v>4075</v>
      </c>
      <c r="B4382" s="1149" t="s">
        <v>13078</v>
      </c>
      <c r="C4382" s="1149" t="s">
        <v>65</v>
      </c>
      <c r="D4382" s="1150" t="s">
        <v>13301</v>
      </c>
      <c r="E4382" s="1164">
        <v>9000</v>
      </c>
      <c r="F4382" s="1151">
        <v>41064993</v>
      </c>
      <c r="G4382" s="759" t="s">
        <v>13426</v>
      </c>
      <c r="H4382" s="1021" t="s">
        <v>4885</v>
      </c>
      <c r="I4382" s="1021" t="s">
        <v>4287</v>
      </c>
      <c r="J4382" s="1150" t="s">
        <v>4885</v>
      </c>
      <c r="K4382" s="1152">
        <v>2</v>
      </c>
      <c r="L4382" s="1151">
        <v>8</v>
      </c>
      <c r="M4382" s="1164">
        <v>74293.2</v>
      </c>
      <c r="N4382" s="1151"/>
      <c r="O4382" s="1152"/>
      <c r="P4382" s="1180"/>
    </row>
    <row r="4383" spans="1:16" x14ac:dyDescent="0.2">
      <c r="A4383" s="1179" t="s">
        <v>4075</v>
      </c>
      <c r="B4383" s="1149" t="s">
        <v>13070</v>
      </c>
      <c r="C4383" s="1149" t="s">
        <v>65</v>
      </c>
      <c r="D4383" s="1150" t="s">
        <v>13301</v>
      </c>
      <c r="E4383" s="1164">
        <v>9000</v>
      </c>
      <c r="F4383" s="1151">
        <v>41064993</v>
      </c>
      <c r="G4383" s="759" t="s">
        <v>13426</v>
      </c>
      <c r="H4383" s="1021" t="s">
        <v>4885</v>
      </c>
      <c r="I4383" s="1021" t="s">
        <v>4287</v>
      </c>
      <c r="J4383" s="1150" t="s">
        <v>4885</v>
      </c>
      <c r="K4383" s="1152">
        <v>2</v>
      </c>
      <c r="L4383" s="1151">
        <v>4</v>
      </c>
      <c r="M4383" s="1164">
        <v>36696.6</v>
      </c>
      <c r="N4383" s="1151">
        <v>1</v>
      </c>
      <c r="O4383" s="1152">
        <v>6</v>
      </c>
      <c r="P4383" s="1180">
        <v>55106.13</v>
      </c>
    </row>
    <row r="4384" spans="1:16" ht="22.5" x14ac:dyDescent="0.2">
      <c r="A4384" s="1179" t="s">
        <v>4075</v>
      </c>
      <c r="B4384" s="1149" t="s">
        <v>13078</v>
      </c>
      <c r="C4384" s="1149" t="s">
        <v>65</v>
      </c>
      <c r="D4384" s="1150" t="s">
        <v>13111</v>
      </c>
      <c r="E4384" s="1164">
        <v>6000</v>
      </c>
      <c r="F4384" s="1151">
        <v>41081768</v>
      </c>
      <c r="G4384" s="759" t="s">
        <v>13427</v>
      </c>
      <c r="H4384" s="1021" t="s">
        <v>4243</v>
      </c>
      <c r="I4384" s="1021" t="s">
        <v>4287</v>
      </c>
      <c r="J4384" s="1150" t="s">
        <v>4243</v>
      </c>
      <c r="K4384" s="1152">
        <v>2</v>
      </c>
      <c r="L4384" s="1151">
        <v>8</v>
      </c>
      <c r="M4384" s="1164">
        <v>50293.2</v>
      </c>
      <c r="N4384" s="1151"/>
      <c r="O4384" s="1152"/>
      <c r="P4384" s="1180"/>
    </row>
    <row r="4385" spans="1:16" x14ac:dyDescent="0.2">
      <c r="A4385" s="1179" t="s">
        <v>4075</v>
      </c>
      <c r="B4385" s="1149" t="s">
        <v>13070</v>
      </c>
      <c r="C4385" s="1149" t="s">
        <v>65</v>
      </c>
      <c r="D4385" s="1150" t="s">
        <v>13111</v>
      </c>
      <c r="E4385" s="1164">
        <v>6000</v>
      </c>
      <c r="F4385" s="1151">
        <v>41081768</v>
      </c>
      <c r="G4385" s="759" t="s">
        <v>13427</v>
      </c>
      <c r="H4385" s="1021" t="s">
        <v>4243</v>
      </c>
      <c r="I4385" s="1021" t="s">
        <v>4287</v>
      </c>
      <c r="J4385" s="1150" t="s">
        <v>4243</v>
      </c>
      <c r="K4385" s="1152">
        <v>2</v>
      </c>
      <c r="L4385" s="1151">
        <v>4</v>
      </c>
      <c r="M4385" s="1164">
        <v>24696.6</v>
      </c>
      <c r="N4385" s="1151">
        <v>1</v>
      </c>
      <c r="O4385" s="1152">
        <v>6</v>
      </c>
      <c r="P4385" s="1180">
        <v>37306.800000000003</v>
      </c>
    </row>
    <row r="4386" spans="1:16" ht="33.75" x14ac:dyDescent="0.2">
      <c r="A4386" s="1179" t="s">
        <v>4075</v>
      </c>
      <c r="B4386" s="1149" t="s">
        <v>13078</v>
      </c>
      <c r="C4386" s="1149" t="s">
        <v>65</v>
      </c>
      <c r="D4386" s="1150" t="s">
        <v>13092</v>
      </c>
      <c r="E4386" s="1164">
        <v>9000</v>
      </c>
      <c r="F4386" s="1151">
        <v>41092176</v>
      </c>
      <c r="G4386" s="759" t="s">
        <v>13428</v>
      </c>
      <c r="H4386" s="1021" t="s">
        <v>13208</v>
      </c>
      <c r="I4386" s="1021" t="s">
        <v>4287</v>
      </c>
      <c r="J4386" s="1150" t="s">
        <v>13208</v>
      </c>
      <c r="K4386" s="1152">
        <v>2</v>
      </c>
      <c r="L4386" s="1151">
        <v>8</v>
      </c>
      <c r="M4386" s="1164">
        <v>74918.2</v>
      </c>
      <c r="N4386" s="1151"/>
      <c r="O4386" s="1152"/>
      <c r="P4386" s="1180"/>
    </row>
    <row r="4387" spans="1:16" ht="33.75" x14ac:dyDescent="0.2">
      <c r="A4387" s="1179" t="s">
        <v>4075</v>
      </c>
      <c r="B4387" s="1149" t="s">
        <v>13070</v>
      </c>
      <c r="C4387" s="1149" t="s">
        <v>65</v>
      </c>
      <c r="D4387" s="1150" t="s">
        <v>13092</v>
      </c>
      <c r="E4387" s="1164">
        <v>9000</v>
      </c>
      <c r="F4387" s="1151">
        <v>41092176</v>
      </c>
      <c r="G4387" s="759" t="s">
        <v>13428</v>
      </c>
      <c r="H4387" s="1021" t="s">
        <v>13208</v>
      </c>
      <c r="I4387" s="1021" t="s">
        <v>4287</v>
      </c>
      <c r="J4387" s="1150" t="s">
        <v>13208</v>
      </c>
      <c r="K4387" s="1152">
        <v>2</v>
      </c>
      <c r="L4387" s="1151">
        <v>4</v>
      </c>
      <c r="M4387" s="1164">
        <v>36696.6</v>
      </c>
      <c r="N4387" s="1151"/>
      <c r="O4387" s="1152"/>
      <c r="P4387" s="1180"/>
    </row>
    <row r="4388" spans="1:16" ht="22.5" x14ac:dyDescent="0.2">
      <c r="A4388" s="1179" t="s">
        <v>4075</v>
      </c>
      <c r="B4388" s="1149" t="s">
        <v>13070</v>
      </c>
      <c r="C4388" s="1149" t="s">
        <v>65</v>
      </c>
      <c r="D4388" s="1150" t="s">
        <v>13155</v>
      </c>
      <c r="E4388" s="1164">
        <v>5000</v>
      </c>
      <c r="F4388" s="1151">
        <v>41121972</v>
      </c>
      <c r="G4388" s="759" t="s">
        <v>13429</v>
      </c>
      <c r="H4388" s="1021" t="s">
        <v>13077</v>
      </c>
      <c r="I4388" s="1021" t="s">
        <v>13113</v>
      </c>
      <c r="J4388" s="1150" t="s">
        <v>4257</v>
      </c>
      <c r="K4388" s="1152">
        <v>2</v>
      </c>
      <c r="L4388" s="1151">
        <v>12</v>
      </c>
      <c r="M4388" s="1164">
        <v>62989.8</v>
      </c>
      <c r="N4388" s="1151">
        <v>1</v>
      </c>
      <c r="O4388" s="1152">
        <v>6</v>
      </c>
      <c r="P4388" s="1180">
        <v>31306.799999999999</v>
      </c>
    </row>
    <row r="4389" spans="1:16" ht="22.5" x14ac:dyDescent="0.2">
      <c r="A4389" s="1179" t="s">
        <v>4075</v>
      </c>
      <c r="B4389" s="1149" t="s">
        <v>13070</v>
      </c>
      <c r="C4389" s="1149" t="s">
        <v>65</v>
      </c>
      <c r="D4389" s="1150" t="s">
        <v>6438</v>
      </c>
      <c r="E4389" s="1164">
        <v>3500</v>
      </c>
      <c r="F4389" s="1151">
        <v>41137924</v>
      </c>
      <c r="G4389" s="759" t="s">
        <v>13430</v>
      </c>
      <c r="H4389" s="1021" t="s">
        <v>13086</v>
      </c>
      <c r="I4389" s="1021" t="s">
        <v>4287</v>
      </c>
      <c r="J4389" s="1150" t="s">
        <v>13086</v>
      </c>
      <c r="K4389" s="1152">
        <v>2</v>
      </c>
      <c r="L4389" s="1151">
        <v>12</v>
      </c>
      <c r="M4389" s="1164">
        <v>44806.21</v>
      </c>
      <c r="N4389" s="1151">
        <v>1</v>
      </c>
      <c r="O4389" s="1152">
        <v>6</v>
      </c>
      <c r="P4389" s="1180">
        <v>22306.799999999999</v>
      </c>
    </row>
    <row r="4390" spans="1:16" ht="22.5" x14ac:dyDescent="0.2">
      <c r="A4390" s="1179" t="s">
        <v>4075</v>
      </c>
      <c r="B4390" s="1149" t="s">
        <v>13078</v>
      </c>
      <c r="C4390" s="1149" t="s">
        <v>65</v>
      </c>
      <c r="D4390" s="1150" t="s">
        <v>13431</v>
      </c>
      <c r="E4390" s="1164">
        <v>12500</v>
      </c>
      <c r="F4390" s="1151">
        <v>41166753</v>
      </c>
      <c r="G4390" s="759" t="s">
        <v>13432</v>
      </c>
      <c r="H4390" s="1021" t="s">
        <v>4206</v>
      </c>
      <c r="I4390" s="1021" t="s">
        <v>4287</v>
      </c>
      <c r="J4390" s="1150" t="s">
        <v>4206</v>
      </c>
      <c r="K4390" s="1152">
        <v>2</v>
      </c>
      <c r="L4390" s="1151">
        <v>10</v>
      </c>
      <c r="M4390" s="1164">
        <v>125558.17</v>
      </c>
      <c r="N4390" s="1151">
        <v>1</v>
      </c>
      <c r="O4390" s="1152">
        <v>6</v>
      </c>
      <c r="P4390" s="1180">
        <v>76306.8</v>
      </c>
    </row>
    <row r="4391" spans="1:16" x14ac:dyDescent="0.2">
      <c r="A4391" s="1179" t="s">
        <v>4075</v>
      </c>
      <c r="B4391" s="1149" t="s">
        <v>13070</v>
      </c>
      <c r="C4391" s="1149" t="s">
        <v>65</v>
      </c>
      <c r="D4391" s="1150" t="s">
        <v>13431</v>
      </c>
      <c r="E4391" s="1164">
        <v>12500</v>
      </c>
      <c r="F4391" s="1151">
        <v>41166753</v>
      </c>
      <c r="G4391" s="759" t="s">
        <v>13432</v>
      </c>
      <c r="H4391" s="1021" t="s">
        <v>4206</v>
      </c>
      <c r="I4391" s="1021" t="s">
        <v>4287</v>
      </c>
      <c r="J4391" s="1150" t="s">
        <v>4206</v>
      </c>
      <c r="K4391" s="1152">
        <v>2</v>
      </c>
      <c r="L4391" s="1151">
        <v>2</v>
      </c>
      <c r="M4391" s="1164">
        <v>25348.3</v>
      </c>
      <c r="N4391" s="1151"/>
      <c r="O4391" s="1152"/>
      <c r="P4391" s="1180"/>
    </row>
    <row r="4392" spans="1:16" ht="22.5" x14ac:dyDescent="0.2">
      <c r="A4392" s="1179" t="s">
        <v>4075</v>
      </c>
      <c r="B4392" s="1149" t="s">
        <v>13078</v>
      </c>
      <c r="C4392" s="1149" t="s">
        <v>65</v>
      </c>
      <c r="D4392" s="1150" t="s">
        <v>497</v>
      </c>
      <c r="E4392" s="1164">
        <v>11000</v>
      </c>
      <c r="F4392" s="1151">
        <v>41182301</v>
      </c>
      <c r="G4392" s="759" t="s">
        <v>13433</v>
      </c>
      <c r="H4392" s="1021" t="s">
        <v>8344</v>
      </c>
      <c r="I4392" s="1021" t="s">
        <v>4287</v>
      </c>
      <c r="J4392" s="1150" t="s">
        <v>8344</v>
      </c>
      <c r="K4392" s="1152">
        <v>2</v>
      </c>
      <c r="L4392" s="1151">
        <v>8</v>
      </c>
      <c r="M4392" s="1164">
        <v>90293.2</v>
      </c>
      <c r="N4392" s="1151"/>
      <c r="O4392" s="1152"/>
      <c r="P4392" s="1180"/>
    </row>
    <row r="4393" spans="1:16" x14ac:dyDescent="0.2">
      <c r="A4393" s="1179" t="s">
        <v>4075</v>
      </c>
      <c r="B4393" s="1149" t="s">
        <v>13070</v>
      </c>
      <c r="C4393" s="1149" t="s">
        <v>65</v>
      </c>
      <c r="D4393" s="1150" t="s">
        <v>497</v>
      </c>
      <c r="E4393" s="1164">
        <v>11000</v>
      </c>
      <c r="F4393" s="1151">
        <v>41182301</v>
      </c>
      <c r="G4393" s="759" t="s">
        <v>13433</v>
      </c>
      <c r="H4393" s="1021" t="s">
        <v>8344</v>
      </c>
      <c r="I4393" s="1021" t="s">
        <v>4287</v>
      </c>
      <c r="J4393" s="1150" t="s">
        <v>8344</v>
      </c>
      <c r="K4393" s="1152">
        <v>2</v>
      </c>
      <c r="L4393" s="1151">
        <v>4</v>
      </c>
      <c r="M4393" s="1164">
        <v>44696.6</v>
      </c>
      <c r="N4393" s="1151">
        <v>1</v>
      </c>
      <c r="O4393" s="1152">
        <v>6</v>
      </c>
      <c r="P4393" s="1180">
        <v>67306.8</v>
      </c>
    </row>
    <row r="4394" spans="1:16" ht="22.5" x14ac:dyDescent="0.2">
      <c r="A4394" s="1179" t="s">
        <v>4075</v>
      </c>
      <c r="B4394" s="1149" t="s">
        <v>13070</v>
      </c>
      <c r="C4394" s="1149" t="s">
        <v>65</v>
      </c>
      <c r="D4394" s="1150" t="s">
        <v>13434</v>
      </c>
      <c r="E4394" s="1164">
        <v>2500</v>
      </c>
      <c r="F4394" s="1151">
        <v>41193201</v>
      </c>
      <c r="G4394" s="759" t="s">
        <v>13435</v>
      </c>
      <c r="H4394" s="1021" t="s">
        <v>13084</v>
      </c>
      <c r="I4394" s="1021" t="s">
        <v>4358</v>
      </c>
      <c r="J4394" s="1150" t="s">
        <v>13084</v>
      </c>
      <c r="K4394" s="1152">
        <v>1</v>
      </c>
      <c r="L4394" s="1151">
        <v>1</v>
      </c>
      <c r="M4394" s="1164">
        <v>917.03</v>
      </c>
      <c r="N4394" s="1151">
        <v>1</v>
      </c>
      <c r="O4394" s="1152">
        <v>6</v>
      </c>
      <c r="P4394" s="1180">
        <v>16306.8</v>
      </c>
    </row>
    <row r="4395" spans="1:16" x14ac:dyDescent="0.2">
      <c r="A4395" s="1179" t="s">
        <v>4075</v>
      </c>
      <c r="B4395" s="1149" t="s">
        <v>13070</v>
      </c>
      <c r="C4395" s="1149" t="s">
        <v>65</v>
      </c>
      <c r="D4395" s="1150" t="s">
        <v>13090</v>
      </c>
      <c r="E4395" s="1164">
        <v>7000</v>
      </c>
      <c r="F4395" s="1151">
        <v>41198847</v>
      </c>
      <c r="G4395" s="759" t="s">
        <v>13436</v>
      </c>
      <c r="H4395" s="1021" t="s">
        <v>8344</v>
      </c>
      <c r="I4395" s="1021" t="s">
        <v>4287</v>
      </c>
      <c r="J4395" s="1150" t="s">
        <v>8344</v>
      </c>
      <c r="K4395" s="1152">
        <v>2</v>
      </c>
      <c r="L4395" s="1151">
        <v>9</v>
      </c>
      <c r="M4395" s="1164">
        <v>70778.460000000006</v>
      </c>
      <c r="N4395" s="1151"/>
      <c r="O4395" s="1152"/>
      <c r="P4395" s="1180"/>
    </row>
    <row r="4396" spans="1:16" x14ac:dyDescent="0.2">
      <c r="A4396" s="1179" t="s">
        <v>4075</v>
      </c>
      <c r="B4396" s="1149" t="s">
        <v>13070</v>
      </c>
      <c r="C4396" s="1149" t="s">
        <v>65</v>
      </c>
      <c r="D4396" s="1150" t="s">
        <v>13090</v>
      </c>
      <c r="E4396" s="1164">
        <v>7000</v>
      </c>
      <c r="F4396" s="1151">
        <v>41214785</v>
      </c>
      <c r="G4396" s="759" t="s">
        <v>13437</v>
      </c>
      <c r="H4396" s="1021" t="s">
        <v>10742</v>
      </c>
      <c r="I4396" s="1021" t="s">
        <v>4287</v>
      </c>
      <c r="J4396" s="1150" t="s">
        <v>10742</v>
      </c>
      <c r="K4396" s="1152">
        <v>2</v>
      </c>
      <c r="L4396" s="1151">
        <v>12</v>
      </c>
      <c r="M4396" s="1164">
        <v>86989.8</v>
      </c>
      <c r="N4396" s="1151">
        <v>1</v>
      </c>
      <c r="O4396" s="1152">
        <v>6</v>
      </c>
      <c r="P4396" s="1180">
        <v>43306.8</v>
      </c>
    </row>
    <row r="4397" spans="1:16" ht="22.5" x14ac:dyDescent="0.2">
      <c r="A4397" s="1179" t="s">
        <v>4075</v>
      </c>
      <c r="B4397" s="1149" t="s">
        <v>13078</v>
      </c>
      <c r="C4397" s="1149" t="s">
        <v>65</v>
      </c>
      <c r="D4397" s="1150" t="s">
        <v>13088</v>
      </c>
      <c r="E4397" s="1164">
        <v>9000</v>
      </c>
      <c r="F4397" s="1151">
        <v>41224607</v>
      </c>
      <c r="G4397" s="759" t="s">
        <v>13438</v>
      </c>
      <c r="H4397" s="1021" t="s">
        <v>13439</v>
      </c>
      <c r="I4397" s="1021" t="s">
        <v>4287</v>
      </c>
      <c r="J4397" s="1150" t="s">
        <v>13439</v>
      </c>
      <c r="K4397" s="1152">
        <v>2</v>
      </c>
      <c r="L4397" s="1151">
        <v>2</v>
      </c>
      <c r="M4397" s="1164">
        <v>18048.3</v>
      </c>
      <c r="N4397" s="1151"/>
      <c r="O4397" s="1152"/>
      <c r="P4397" s="1180"/>
    </row>
    <row r="4398" spans="1:16" x14ac:dyDescent="0.2">
      <c r="A4398" s="1179" t="s">
        <v>4075</v>
      </c>
      <c r="B4398" s="1149" t="s">
        <v>13070</v>
      </c>
      <c r="C4398" s="1149" t="s">
        <v>65</v>
      </c>
      <c r="D4398" s="1150" t="s">
        <v>13088</v>
      </c>
      <c r="E4398" s="1164">
        <v>9000</v>
      </c>
      <c r="F4398" s="1151">
        <v>41224607</v>
      </c>
      <c r="G4398" s="759" t="s">
        <v>13438</v>
      </c>
      <c r="H4398" s="1021" t="s">
        <v>13439</v>
      </c>
      <c r="I4398" s="1021" t="s">
        <v>4287</v>
      </c>
      <c r="J4398" s="1150" t="s">
        <v>13439</v>
      </c>
      <c r="K4398" s="1152">
        <v>2</v>
      </c>
      <c r="L4398" s="1151">
        <v>10</v>
      </c>
      <c r="M4398" s="1164">
        <v>92641.5</v>
      </c>
      <c r="N4398" s="1151">
        <v>1</v>
      </c>
      <c r="O4398" s="1152">
        <v>6</v>
      </c>
      <c r="P4398" s="1180">
        <v>55306.8</v>
      </c>
    </row>
    <row r="4399" spans="1:16" ht="22.5" x14ac:dyDescent="0.2">
      <c r="A4399" s="1179" t="s">
        <v>4075</v>
      </c>
      <c r="B4399" s="1149" t="s">
        <v>13070</v>
      </c>
      <c r="C4399" s="1149" t="s">
        <v>65</v>
      </c>
      <c r="D4399" s="1150" t="s">
        <v>13075</v>
      </c>
      <c r="E4399" s="1164">
        <v>6000</v>
      </c>
      <c r="F4399" s="1151">
        <v>41238617</v>
      </c>
      <c r="G4399" s="759" t="s">
        <v>13440</v>
      </c>
      <c r="H4399" s="1021" t="s">
        <v>13077</v>
      </c>
      <c r="I4399" s="1021" t="s">
        <v>4287</v>
      </c>
      <c r="J4399" s="1150" t="s">
        <v>4257</v>
      </c>
      <c r="K4399" s="1152"/>
      <c r="L4399" s="1151"/>
      <c r="M4399" s="1164"/>
      <c r="N4399" s="1151">
        <v>1</v>
      </c>
      <c r="O4399" s="1152">
        <v>2</v>
      </c>
      <c r="P4399" s="1180">
        <v>11635.6</v>
      </c>
    </row>
    <row r="4400" spans="1:16" x14ac:dyDescent="0.2">
      <c r="A4400" s="1179" t="s">
        <v>4075</v>
      </c>
      <c r="B4400" s="1149" t="s">
        <v>13070</v>
      </c>
      <c r="C4400" s="1149" t="s">
        <v>65</v>
      </c>
      <c r="D4400" s="1150" t="s">
        <v>6438</v>
      </c>
      <c r="E4400" s="1164">
        <v>3500</v>
      </c>
      <c r="F4400" s="1151">
        <v>41254889</v>
      </c>
      <c r="G4400" s="759" t="s">
        <v>13441</v>
      </c>
      <c r="H4400" s="1021" t="s">
        <v>10274</v>
      </c>
      <c r="I4400" s="1021" t="s">
        <v>4287</v>
      </c>
      <c r="J4400" s="1150" t="s">
        <v>10274</v>
      </c>
      <c r="K4400" s="1152">
        <v>2</v>
      </c>
      <c r="L4400" s="1151">
        <v>12</v>
      </c>
      <c r="M4400" s="1164">
        <v>44989.8</v>
      </c>
      <c r="N4400" s="1151">
        <v>1</v>
      </c>
      <c r="O4400" s="1152">
        <v>6</v>
      </c>
      <c r="P4400" s="1180">
        <v>16373.09</v>
      </c>
    </row>
    <row r="4401" spans="1:16" ht="22.5" x14ac:dyDescent="0.2">
      <c r="A4401" s="1179" t="s">
        <v>4075</v>
      </c>
      <c r="B4401" s="1149" t="s">
        <v>13078</v>
      </c>
      <c r="C4401" s="1149" t="s">
        <v>65</v>
      </c>
      <c r="D4401" s="1150" t="s">
        <v>13092</v>
      </c>
      <c r="E4401" s="1164">
        <v>9000</v>
      </c>
      <c r="F4401" s="1151">
        <v>41320185</v>
      </c>
      <c r="G4401" s="759" t="s">
        <v>13442</v>
      </c>
      <c r="H4401" s="1021" t="s">
        <v>13201</v>
      </c>
      <c r="I4401" s="1021" t="s">
        <v>4287</v>
      </c>
      <c r="J4401" s="1150" t="s">
        <v>13201</v>
      </c>
      <c r="K4401" s="1152">
        <v>2</v>
      </c>
      <c r="L4401" s="1151">
        <v>8</v>
      </c>
      <c r="M4401" s="1164">
        <v>74293.2</v>
      </c>
      <c r="N4401" s="1151"/>
      <c r="O4401" s="1152"/>
      <c r="P4401" s="1180"/>
    </row>
    <row r="4402" spans="1:16" x14ac:dyDescent="0.2">
      <c r="A4402" s="1179" t="s">
        <v>4075</v>
      </c>
      <c r="B4402" s="1149" t="s">
        <v>13070</v>
      </c>
      <c r="C4402" s="1149" t="s">
        <v>65</v>
      </c>
      <c r="D4402" s="1150" t="s">
        <v>13092</v>
      </c>
      <c r="E4402" s="1164">
        <v>9000</v>
      </c>
      <c r="F4402" s="1151">
        <v>41320185</v>
      </c>
      <c r="G4402" s="759" t="s">
        <v>13442</v>
      </c>
      <c r="H4402" s="1021" t="s">
        <v>13201</v>
      </c>
      <c r="I4402" s="1021" t="s">
        <v>4287</v>
      </c>
      <c r="J4402" s="1150" t="s">
        <v>13201</v>
      </c>
      <c r="K4402" s="1152">
        <v>2</v>
      </c>
      <c r="L4402" s="1151">
        <v>4</v>
      </c>
      <c r="M4402" s="1164">
        <v>36696.6</v>
      </c>
      <c r="N4402" s="1151">
        <v>1</v>
      </c>
      <c r="O4402" s="1152">
        <v>6</v>
      </c>
      <c r="P4402" s="1180">
        <v>55306.8</v>
      </c>
    </row>
    <row r="4403" spans="1:16" x14ac:dyDescent="0.2">
      <c r="A4403" s="1179" t="s">
        <v>4075</v>
      </c>
      <c r="B4403" s="1149" t="s">
        <v>13070</v>
      </c>
      <c r="C4403" s="1149" t="s">
        <v>65</v>
      </c>
      <c r="D4403" s="1150" t="s">
        <v>6365</v>
      </c>
      <c r="E4403" s="1164">
        <v>1500</v>
      </c>
      <c r="F4403" s="1151">
        <v>41323737</v>
      </c>
      <c r="G4403" s="759" t="s">
        <v>13443</v>
      </c>
      <c r="H4403" s="1021" t="s">
        <v>13444</v>
      </c>
      <c r="I4403" s="1021" t="s">
        <v>13087</v>
      </c>
      <c r="J4403" s="1150" t="s">
        <v>13444</v>
      </c>
      <c r="K4403" s="1152">
        <v>2</v>
      </c>
      <c r="L4403" s="1151">
        <v>12</v>
      </c>
      <c r="M4403" s="1164">
        <v>20714.38</v>
      </c>
      <c r="N4403" s="1151">
        <v>1</v>
      </c>
      <c r="O4403" s="1152">
        <v>6</v>
      </c>
      <c r="P4403" s="1180">
        <v>9810</v>
      </c>
    </row>
    <row r="4404" spans="1:16" ht="22.5" x14ac:dyDescent="0.2">
      <c r="A4404" s="1179" t="s">
        <v>4075</v>
      </c>
      <c r="B4404" s="1149" t="s">
        <v>13070</v>
      </c>
      <c r="C4404" s="1149" t="s">
        <v>65</v>
      </c>
      <c r="D4404" s="1150" t="s">
        <v>13075</v>
      </c>
      <c r="E4404" s="1164">
        <v>6000</v>
      </c>
      <c r="F4404" s="1151">
        <v>41336547</v>
      </c>
      <c r="G4404" s="759" t="s">
        <v>13445</v>
      </c>
      <c r="H4404" s="1021" t="s">
        <v>13077</v>
      </c>
      <c r="I4404" s="1021" t="s">
        <v>4287</v>
      </c>
      <c r="J4404" s="1150" t="s">
        <v>4257</v>
      </c>
      <c r="K4404" s="1152">
        <v>2</v>
      </c>
      <c r="L4404" s="1151">
        <v>12</v>
      </c>
      <c r="M4404" s="1164">
        <v>74989.8</v>
      </c>
      <c r="N4404" s="1151">
        <v>1</v>
      </c>
      <c r="O4404" s="1152">
        <v>6</v>
      </c>
      <c r="P4404" s="1180">
        <v>37306.800000000003</v>
      </c>
    </row>
    <row r="4405" spans="1:16" x14ac:dyDescent="0.2">
      <c r="A4405" s="1179" t="s">
        <v>4075</v>
      </c>
      <c r="B4405" s="1149" t="s">
        <v>13070</v>
      </c>
      <c r="C4405" s="1149" t="s">
        <v>65</v>
      </c>
      <c r="D4405" s="1150" t="s">
        <v>13446</v>
      </c>
      <c r="E4405" s="1164">
        <v>8500</v>
      </c>
      <c r="F4405" s="1151">
        <v>41343753</v>
      </c>
      <c r="G4405" s="759" t="s">
        <v>13447</v>
      </c>
      <c r="H4405" s="1021" t="s">
        <v>13448</v>
      </c>
      <c r="I4405" s="1021" t="s">
        <v>4274</v>
      </c>
      <c r="J4405" s="1150" t="s">
        <v>13448</v>
      </c>
      <c r="K4405" s="1152">
        <v>2</v>
      </c>
      <c r="L4405" s="1151">
        <v>12</v>
      </c>
      <c r="M4405" s="1164">
        <v>104989.8</v>
      </c>
      <c r="N4405" s="1151">
        <v>1</v>
      </c>
      <c r="O4405" s="1152">
        <v>6</v>
      </c>
      <c r="P4405" s="1180">
        <v>52306.8</v>
      </c>
    </row>
    <row r="4406" spans="1:16" ht="22.5" x14ac:dyDescent="0.2">
      <c r="A4406" s="1179" t="s">
        <v>4075</v>
      </c>
      <c r="B4406" s="1149" t="s">
        <v>13078</v>
      </c>
      <c r="C4406" s="1149" t="s">
        <v>65</v>
      </c>
      <c r="D4406" s="1150" t="s">
        <v>13092</v>
      </c>
      <c r="E4406" s="1164">
        <v>9000</v>
      </c>
      <c r="F4406" s="1151">
        <v>41344848</v>
      </c>
      <c r="G4406" s="759" t="s">
        <v>13449</v>
      </c>
      <c r="H4406" s="1021" t="s">
        <v>13369</v>
      </c>
      <c r="I4406" s="1021" t="s">
        <v>13113</v>
      </c>
      <c r="J4406" s="1150" t="s">
        <v>13369</v>
      </c>
      <c r="K4406" s="1152">
        <v>2</v>
      </c>
      <c r="L4406" s="1151">
        <v>8</v>
      </c>
      <c r="M4406" s="1164">
        <v>74293.2</v>
      </c>
      <c r="N4406" s="1151"/>
      <c r="O4406" s="1152"/>
      <c r="P4406" s="1180"/>
    </row>
    <row r="4407" spans="1:16" x14ac:dyDescent="0.2">
      <c r="A4407" s="1179" t="s">
        <v>4075</v>
      </c>
      <c r="B4407" s="1149" t="s">
        <v>13070</v>
      </c>
      <c r="C4407" s="1149" t="s">
        <v>65</v>
      </c>
      <c r="D4407" s="1150" t="s">
        <v>13092</v>
      </c>
      <c r="E4407" s="1164">
        <v>9000</v>
      </c>
      <c r="F4407" s="1151">
        <v>41344848</v>
      </c>
      <c r="G4407" s="759" t="s">
        <v>13449</v>
      </c>
      <c r="H4407" s="1021" t="s">
        <v>13369</v>
      </c>
      <c r="I4407" s="1021" t="s">
        <v>13113</v>
      </c>
      <c r="J4407" s="1150" t="s">
        <v>13369</v>
      </c>
      <c r="K4407" s="1152">
        <v>2</v>
      </c>
      <c r="L4407" s="1151">
        <v>4</v>
      </c>
      <c r="M4407" s="1164">
        <v>36696.6</v>
      </c>
      <c r="N4407" s="1151">
        <v>1</v>
      </c>
      <c r="O4407" s="1152">
        <v>6</v>
      </c>
      <c r="P4407" s="1180">
        <v>55306.8</v>
      </c>
    </row>
    <row r="4408" spans="1:16" x14ac:dyDescent="0.2">
      <c r="A4408" s="1179" t="s">
        <v>4075</v>
      </c>
      <c r="B4408" s="1149" t="s">
        <v>13070</v>
      </c>
      <c r="C4408" s="1149" t="s">
        <v>65</v>
      </c>
      <c r="D4408" s="1150" t="s">
        <v>13109</v>
      </c>
      <c r="E4408" s="1164">
        <v>8000</v>
      </c>
      <c r="F4408" s="1151">
        <v>41347688</v>
      </c>
      <c r="G4408" s="759" t="s">
        <v>13450</v>
      </c>
      <c r="H4408" s="1021" t="s">
        <v>8344</v>
      </c>
      <c r="I4408" s="1021" t="s">
        <v>4287</v>
      </c>
      <c r="J4408" s="1150" t="s">
        <v>8344</v>
      </c>
      <c r="K4408" s="1152">
        <v>2</v>
      </c>
      <c r="L4408" s="1151">
        <v>12</v>
      </c>
      <c r="M4408" s="1164">
        <v>98989.8</v>
      </c>
      <c r="N4408" s="1151">
        <v>1</v>
      </c>
      <c r="O4408" s="1152">
        <v>6</v>
      </c>
      <c r="P4408" s="1180">
        <v>49306.8</v>
      </c>
    </row>
    <row r="4409" spans="1:16" ht="22.5" x14ac:dyDescent="0.2">
      <c r="A4409" s="1179" t="s">
        <v>4075</v>
      </c>
      <c r="B4409" s="1149" t="s">
        <v>13078</v>
      </c>
      <c r="C4409" s="1149" t="s">
        <v>65</v>
      </c>
      <c r="D4409" s="1150" t="s">
        <v>13451</v>
      </c>
      <c r="E4409" s="1164">
        <v>2500</v>
      </c>
      <c r="F4409" s="1151">
        <v>41364145</v>
      </c>
      <c r="G4409" s="759" t="s">
        <v>13452</v>
      </c>
      <c r="H4409" s="1021" t="s">
        <v>13453</v>
      </c>
      <c r="I4409" s="1021" t="s">
        <v>4358</v>
      </c>
      <c r="J4409" s="1150" t="s">
        <v>13453</v>
      </c>
      <c r="K4409" s="1152">
        <v>2</v>
      </c>
      <c r="L4409" s="1151">
        <v>12</v>
      </c>
      <c r="M4409" s="1164">
        <v>32989.800000000003</v>
      </c>
      <c r="N4409" s="1151">
        <v>1</v>
      </c>
      <c r="O4409" s="1152">
        <v>6</v>
      </c>
      <c r="P4409" s="1180">
        <v>16306.8</v>
      </c>
    </row>
    <row r="4410" spans="1:16" ht="22.5" x14ac:dyDescent="0.2">
      <c r="A4410" s="1179" t="s">
        <v>4075</v>
      </c>
      <c r="B4410" s="1149" t="s">
        <v>13070</v>
      </c>
      <c r="C4410" s="1149" t="s">
        <v>65</v>
      </c>
      <c r="D4410" s="1150" t="s">
        <v>13454</v>
      </c>
      <c r="E4410" s="1164">
        <v>8500</v>
      </c>
      <c r="F4410" s="1151">
        <v>41377497</v>
      </c>
      <c r="G4410" s="759" t="s">
        <v>13455</v>
      </c>
      <c r="H4410" s="1021" t="s">
        <v>4211</v>
      </c>
      <c r="I4410" s="1021" t="s">
        <v>13113</v>
      </c>
      <c r="J4410" s="1150" t="s">
        <v>4211</v>
      </c>
      <c r="K4410" s="1152"/>
      <c r="L4410" s="1151"/>
      <c r="M4410" s="1164"/>
      <c r="N4410" s="1151">
        <v>1</v>
      </c>
      <c r="O4410" s="1152">
        <v>2</v>
      </c>
      <c r="P4410" s="1180">
        <v>16302.27</v>
      </c>
    </row>
    <row r="4411" spans="1:16" x14ac:dyDescent="0.2">
      <c r="A4411" s="1179" t="s">
        <v>4075</v>
      </c>
      <c r="B4411" s="1149" t="s">
        <v>13070</v>
      </c>
      <c r="C4411" s="1149" t="s">
        <v>65</v>
      </c>
      <c r="D4411" s="1150" t="s">
        <v>6438</v>
      </c>
      <c r="E4411" s="1164">
        <v>3500</v>
      </c>
      <c r="F4411" s="1151">
        <v>41415021</v>
      </c>
      <c r="G4411" s="759" t="s">
        <v>13456</v>
      </c>
      <c r="H4411" s="1021" t="s">
        <v>13220</v>
      </c>
      <c r="I4411" s="1021" t="s">
        <v>4287</v>
      </c>
      <c r="J4411" s="1150" t="s">
        <v>13220</v>
      </c>
      <c r="K4411" s="1152">
        <v>2</v>
      </c>
      <c r="L4411" s="1151">
        <v>12</v>
      </c>
      <c r="M4411" s="1164">
        <v>44989.8</v>
      </c>
      <c r="N4411" s="1151">
        <v>1</v>
      </c>
      <c r="O4411" s="1152">
        <v>6</v>
      </c>
      <c r="P4411" s="1180">
        <v>22306.799999999999</v>
      </c>
    </row>
    <row r="4412" spans="1:16" x14ac:dyDescent="0.2">
      <c r="A4412" s="1179" t="s">
        <v>4075</v>
      </c>
      <c r="B4412" s="1149" t="s">
        <v>13070</v>
      </c>
      <c r="C4412" s="1149" t="s">
        <v>65</v>
      </c>
      <c r="D4412" s="1150" t="s">
        <v>13366</v>
      </c>
      <c r="E4412" s="1164">
        <v>8000</v>
      </c>
      <c r="F4412" s="1151">
        <v>41489884</v>
      </c>
      <c r="G4412" s="759" t="s">
        <v>13457</v>
      </c>
      <c r="H4412" s="1021" t="s">
        <v>8344</v>
      </c>
      <c r="I4412" s="1021" t="s">
        <v>4287</v>
      </c>
      <c r="J4412" s="1150" t="s">
        <v>8344</v>
      </c>
      <c r="K4412" s="1152">
        <v>2</v>
      </c>
      <c r="L4412" s="1151">
        <v>12</v>
      </c>
      <c r="M4412" s="1164">
        <v>95201.05</v>
      </c>
      <c r="N4412" s="1151">
        <v>1</v>
      </c>
      <c r="O4412" s="1152">
        <v>6</v>
      </c>
      <c r="P4412" s="1180">
        <v>49306.8</v>
      </c>
    </row>
    <row r="4413" spans="1:16" ht="22.5" x14ac:dyDescent="0.2">
      <c r="A4413" s="1179" t="s">
        <v>4075</v>
      </c>
      <c r="B4413" s="1149" t="s">
        <v>13070</v>
      </c>
      <c r="C4413" s="1149" t="s">
        <v>65</v>
      </c>
      <c r="D4413" s="1150" t="s">
        <v>13075</v>
      </c>
      <c r="E4413" s="1164">
        <v>6000</v>
      </c>
      <c r="F4413" s="1151">
        <v>41490192</v>
      </c>
      <c r="G4413" s="759" t="s">
        <v>13458</v>
      </c>
      <c r="H4413" s="1021" t="s">
        <v>13077</v>
      </c>
      <c r="I4413" s="1021" t="s">
        <v>4287</v>
      </c>
      <c r="J4413" s="1150" t="s">
        <v>4257</v>
      </c>
      <c r="K4413" s="1152">
        <v>2</v>
      </c>
      <c r="L4413" s="1151">
        <v>12</v>
      </c>
      <c r="M4413" s="1164">
        <v>74989.8</v>
      </c>
      <c r="N4413" s="1151">
        <v>1</v>
      </c>
      <c r="O4413" s="1152">
        <v>6</v>
      </c>
      <c r="P4413" s="1180">
        <v>37306.800000000003</v>
      </c>
    </row>
    <row r="4414" spans="1:16" ht="22.5" x14ac:dyDescent="0.2">
      <c r="A4414" s="1179" t="s">
        <v>4075</v>
      </c>
      <c r="B4414" s="1149" t="s">
        <v>13070</v>
      </c>
      <c r="C4414" s="1149" t="s">
        <v>65</v>
      </c>
      <c r="D4414" s="1150" t="s">
        <v>6574</v>
      </c>
      <c r="E4414" s="1164">
        <v>2500</v>
      </c>
      <c r="F4414" s="1151">
        <v>41498408</v>
      </c>
      <c r="G4414" s="759" t="s">
        <v>13459</v>
      </c>
      <c r="H4414" s="1021" t="s">
        <v>13072</v>
      </c>
      <c r="I4414" s="1021" t="s">
        <v>13336</v>
      </c>
      <c r="J4414" s="1150" t="s">
        <v>13072</v>
      </c>
      <c r="K4414" s="1152">
        <v>2</v>
      </c>
      <c r="L4414" s="1151">
        <v>9</v>
      </c>
      <c r="M4414" s="1164">
        <v>26624.29</v>
      </c>
      <c r="N4414" s="1151"/>
      <c r="O4414" s="1152"/>
      <c r="P4414" s="1180"/>
    </row>
    <row r="4415" spans="1:16" ht="22.5" x14ac:dyDescent="0.2">
      <c r="A4415" s="1179" t="s">
        <v>4075</v>
      </c>
      <c r="B4415" s="1149" t="s">
        <v>13078</v>
      </c>
      <c r="C4415" s="1149" t="s">
        <v>65</v>
      </c>
      <c r="D4415" s="1150" t="s">
        <v>13460</v>
      </c>
      <c r="E4415" s="1164">
        <v>9000</v>
      </c>
      <c r="F4415" s="1151">
        <v>41504732</v>
      </c>
      <c r="G4415" s="759" t="s">
        <v>13461</v>
      </c>
      <c r="H4415" s="1021" t="s">
        <v>4243</v>
      </c>
      <c r="I4415" s="1021" t="s">
        <v>4287</v>
      </c>
      <c r="J4415" s="1150" t="s">
        <v>4243</v>
      </c>
      <c r="K4415" s="1152">
        <v>2</v>
      </c>
      <c r="L4415" s="1151">
        <v>8</v>
      </c>
      <c r="M4415" s="1164">
        <v>69403.009999999995</v>
      </c>
      <c r="N4415" s="1151"/>
      <c r="O4415" s="1152"/>
      <c r="P4415" s="1180"/>
    </row>
    <row r="4416" spans="1:16" x14ac:dyDescent="0.2">
      <c r="A4416" s="1179" t="s">
        <v>4075</v>
      </c>
      <c r="B4416" s="1149" t="s">
        <v>13070</v>
      </c>
      <c r="C4416" s="1149" t="s">
        <v>65</v>
      </c>
      <c r="D4416" s="1150" t="s">
        <v>13460</v>
      </c>
      <c r="E4416" s="1164">
        <v>9000</v>
      </c>
      <c r="F4416" s="1151">
        <v>41504732</v>
      </c>
      <c r="G4416" s="759" t="s">
        <v>13461</v>
      </c>
      <c r="H4416" s="1021" t="s">
        <v>4243</v>
      </c>
      <c r="I4416" s="1021" t="s">
        <v>4287</v>
      </c>
      <c r="J4416" s="1150" t="s">
        <v>4243</v>
      </c>
      <c r="K4416" s="1152">
        <v>2</v>
      </c>
      <c r="L4416" s="1151">
        <v>4</v>
      </c>
      <c r="M4416" s="1164">
        <v>36696.6</v>
      </c>
      <c r="N4416" s="1151">
        <v>1</v>
      </c>
      <c r="O4416" s="1152">
        <v>6</v>
      </c>
      <c r="P4416" s="1180">
        <v>55306.8</v>
      </c>
    </row>
    <row r="4417" spans="1:16" x14ac:dyDescent="0.2">
      <c r="A4417" s="1179" t="s">
        <v>4075</v>
      </c>
      <c r="B4417" s="1149" t="s">
        <v>13070</v>
      </c>
      <c r="C4417" s="1149" t="s">
        <v>65</v>
      </c>
      <c r="D4417" s="1150" t="s">
        <v>13462</v>
      </c>
      <c r="E4417" s="1164">
        <v>6000</v>
      </c>
      <c r="F4417" s="1151">
        <v>41523082</v>
      </c>
      <c r="G4417" s="759" t="s">
        <v>13463</v>
      </c>
      <c r="H4417" s="1021" t="s">
        <v>4239</v>
      </c>
      <c r="I4417" s="1021" t="s">
        <v>4287</v>
      </c>
      <c r="J4417" s="1150" t="s">
        <v>4239</v>
      </c>
      <c r="K4417" s="1152">
        <v>2</v>
      </c>
      <c r="L4417" s="1151">
        <v>7</v>
      </c>
      <c r="M4417" s="1164">
        <v>48752.38</v>
      </c>
      <c r="N4417" s="1151"/>
      <c r="O4417" s="1152"/>
      <c r="P4417" s="1180"/>
    </row>
    <row r="4418" spans="1:16" ht="22.5" x14ac:dyDescent="0.2">
      <c r="A4418" s="1179" t="s">
        <v>4075</v>
      </c>
      <c r="B4418" s="1149" t="s">
        <v>13078</v>
      </c>
      <c r="C4418" s="1149" t="s">
        <v>65</v>
      </c>
      <c r="D4418" s="1150" t="s">
        <v>13464</v>
      </c>
      <c r="E4418" s="1164">
        <v>8000</v>
      </c>
      <c r="F4418" s="1151">
        <v>41523082</v>
      </c>
      <c r="G4418" s="759" t="s">
        <v>13463</v>
      </c>
      <c r="H4418" s="1021" t="s">
        <v>4239</v>
      </c>
      <c r="I4418" s="1021" t="s">
        <v>4287</v>
      </c>
      <c r="J4418" s="1150" t="s">
        <v>4239</v>
      </c>
      <c r="K4418" s="1152">
        <v>2</v>
      </c>
      <c r="L4418" s="1151">
        <v>5</v>
      </c>
      <c r="M4418" s="1164">
        <v>40937.42</v>
      </c>
      <c r="N4418" s="1151">
        <v>1</v>
      </c>
      <c r="O4418" s="1152">
        <v>6</v>
      </c>
      <c r="P4418" s="1180">
        <v>49306.8</v>
      </c>
    </row>
    <row r="4419" spans="1:16" ht="22.5" x14ac:dyDescent="0.2">
      <c r="A4419" s="1179" t="s">
        <v>4075</v>
      </c>
      <c r="B4419" s="1149" t="s">
        <v>13078</v>
      </c>
      <c r="C4419" s="1149" t="s">
        <v>65</v>
      </c>
      <c r="D4419" s="1150" t="s">
        <v>13257</v>
      </c>
      <c r="E4419" s="1164">
        <v>7000</v>
      </c>
      <c r="F4419" s="1151">
        <v>41532018</v>
      </c>
      <c r="G4419" s="759" t="s">
        <v>13465</v>
      </c>
      <c r="H4419" s="1021" t="s">
        <v>4243</v>
      </c>
      <c r="I4419" s="1021" t="s">
        <v>4287</v>
      </c>
      <c r="J4419" s="1150" t="s">
        <v>4243</v>
      </c>
      <c r="K4419" s="1152">
        <v>2</v>
      </c>
      <c r="L4419" s="1151">
        <v>7</v>
      </c>
      <c r="M4419" s="1164">
        <v>58160.72</v>
      </c>
      <c r="N4419" s="1151"/>
      <c r="O4419" s="1152"/>
      <c r="P4419" s="1180"/>
    </row>
    <row r="4420" spans="1:16" x14ac:dyDescent="0.2">
      <c r="A4420" s="1179" t="s">
        <v>4075</v>
      </c>
      <c r="B4420" s="1149" t="s">
        <v>13070</v>
      </c>
      <c r="C4420" s="1149" t="s">
        <v>65</v>
      </c>
      <c r="D4420" s="1150" t="s">
        <v>13257</v>
      </c>
      <c r="E4420" s="1164">
        <v>7000</v>
      </c>
      <c r="F4420" s="1151">
        <v>41532018</v>
      </c>
      <c r="G4420" s="759" t="s">
        <v>13465</v>
      </c>
      <c r="H4420" s="1021" t="s">
        <v>4243</v>
      </c>
      <c r="I4420" s="1021" t="s">
        <v>4287</v>
      </c>
      <c r="J4420" s="1150" t="s">
        <v>4243</v>
      </c>
      <c r="K4420" s="1152">
        <v>2</v>
      </c>
      <c r="L4420" s="1151">
        <v>4</v>
      </c>
      <c r="M4420" s="1164">
        <v>28696.6</v>
      </c>
      <c r="N4420" s="1151"/>
      <c r="O4420" s="1152"/>
      <c r="P4420" s="1180"/>
    </row>
    <row r="4421" spans="1:16" ht="22.5" x14ac:dyDescent="0.2">
      <c r="A4421" s="1179" t="s">
        <v>4075</v>
      </c>
      <c r="B4421" s="1149" t="s">
        <v>13070</v>
      </c>
      <c r="C4421" s="1149" t="s">
        <v>65</v>
      </c>
      <c r="D4421" s="1150" t="s">
        <v>13075</v>
      </c>
      <c r="E4421" s="1164">
        <v>6000</v>
      </c>
      <c r="F4421" s="1151">
        <v>41538373</v>
      </c>
      <c r="G4421" s="759" t="s">
        <v>13466</v>
      </c>
      <c r="H4421" s="1021" t="s">
        <v>13077</v>
      </c>
      <c r="I4421" s="1021" t="s">
        <v>4287</v>
      </c>
      <c r="J4421" s="1150" t="s">
        <v>4257</v>
      </c>
      <c r="K4421" s="1152">
        <v>2</v>
      </c>
      <c r="L4421" s="1151">
        <v>2</v>
      </c>
      <c r="M4421" s="1164">
        <v>19631.63</v>
      </c>
      <c r="N4421" s="1151"/>
      <c r="O4421" s="1152"/>
      <c r="P4421" s="1180"/>
    </row>
    <row r="4422" spans="1:16" ht="22.5" x14ac:dyDescent="0.2">
      <c r="A4422" s="1179" t="s">
        <v>4075</v>
      </c>
      <c r="B4422" s="1149" t="s">
        <v>13078</v>
      </c>
      <c r="C4422" s="1149" t="s">
        <v>65</v>
      </c>
      <c r="D4422" s="1150" t="s">
        <v>13199</v>
      </c>
      <c r="E4422" s="1164">
        <v>14000</v>
      </c>
      <c r="F4422" s="1151">
        <v>41566952</v>
      </c>
      <c r="G4422" s="759" t="s">
        <v>13467</v>
      </c>
      <c r="H4422" s="1021" t="s">
        <v>13224</v>
      </c>
      <c r="I4422" s="1021" t="s">
        <v>4287</v>
      </c>
      <c r="J4422" s="1150" t="s">
        <v>13224</v>
      </c>
      <c r="K4422" s="1152">
        <v>2</v>
      </c>
      <c r="L4422" s="1151">
        <v>12</v>
      </c>
      <c r="M4422" s="1164">
        <v>170989.8</v>
      </c>
      <c r="N4422" s="1151">
        <v>1</v>
      </c>
      <c r="O4422" s="1152">
        <v>6</v>
      </c>
      <c r="P4422" s="1180">
        <v>85306.8</v>
      </c>
    </row>
    <row r="4423" spans="1:16" x14ac:dyDescent="0.2">
      <c r="A4423" s="1179" t="s">
        <v>4075</v>
      </c>
      <c r="B4423" s="1149" t="s">
        <v>13070</v>
      </c>
      <c r="C4423" s="1149" t="s">
        <v>65</v>
      </c>
      <c r="D4423" s="1150" t="s">
        <v>13109</v>
      </c>
      <c r="E4423" s="1164">
        <v>8000</v>
      </c>
      <c r="F4423" s="1151">
        <v>41570831</v>
      </c>
      <c r="G4423" s="759" t="s">
        <v>13468</v>
      </c>
      <c r="H4423" s="1021" t="s">
        <v>10742</v>
      </c>
      <c r="I4423" s="1021" t="s">
        <v>4287</v>
      </c>
      <c r="J4423" s="1150" t="s">
        <v>10742</v>
      </c>
      <c r="K4423" s="1152">
        <v>2</v>
      </c>
      <c r="L4423" s="1151">
        <v>12</v>
      </c>
      <c r="M4423" s="1164">
        <v>98989.8</v>
      </c>
      <c r="N4423" s="1151">
        <v>1</v>
      </c>
      <c r="O4423" s="1152">
        <v>6</v>
      </c>
      <c r="P4423" s="1180">
        <v>49306.8</v>
      </c>
    </row>
    <row r="4424" spans="1:16" ht="33.75" x14ac:dyDescent="0.2">
      <c r="A4424" s="1179" t="s">
        <v>4075</v>
      </c>
      <c r="B4424" s="1149" t="s">
        <v>13070</v>
      </c>
      <c r="C4424" s="1149" t="s">
        <v>65</v>
      </c>
      <c r="D4424" s="1150" t="s">
        <v>13469</v>
      </c>
      <c r="E4424" s="1164">
        <v>9000</v>
      </c>
      <c r="F4424" s="1151">
        <v>41595484</v>
      </c>
      <c r="G4424" s="759" t="s">
        <v>13470</v>
      </c>
      <c r="H4424" s="1021" t="s">
        <v>13471</v>
      </c>
      <c r="I4424" s="1021" t="s">
        <v>4287</v>
      </c>
      <c r="J4424" s="1150" t="s">
        <v>13471</v>
      </c>
      <c r="K4424" s="1152">
        <v>2</v>
      </c>
      <c r="L4424" s="1151">
        <v>8</v>
      </c>
      <c r="M4424" s="1164">
        <v>87743.2</v>
      </c>
      <c r="N4424" s="1151"/>
      <c r="O4424" s="1152"/>
      <c r="P4424" s="1180"/>
    </row>
    <row r="4425" spans="1:16" ht="33.75" x14ac:dyDescent="0.2">
      <c r="A4425" s="1179" t="s">
        <v>4075</v>
      </c>
      <c r="B4425" s="1149" t="s">
        <v>13070</v>
      </c>
      <c r="C4425" s="1149" t="s">
        <v>65</v>
      </c>
      <c r="D4425" s="1150" t="s">
        <v>13472</v>
      </c>
      <c r="E4425" s="1164">
        <v>10000</v>
      </c>
      <c r="F4425" s="1151">
        <v>41595484</v>
      </c>
      <c r="G4425" s="759" t="s">
        <v>13470</v>
      </c>
      <c r="H4425" s="1021" t="s">
        <v>13471</v>
      </c>
      <c r="I4425" s="1021" t="s">
        <v>4287</v>
      </c>
      <c r="J4425" s="1150" t="s">
        <v>13471</v>
      </c>
      <c r="K4425" s="1152">
        <v>2</v>
      </c>
      <c r="L4425" s="1151">
        <v>4</v>
      </c>
      <c r="M4425" s="1164">
        <v>41296.6</v>
      </c>
      <c r="N4425" s="1151">
        <v>1</v>
      </c>
      <c r="O4425" s="1152">
        <v>3</v>
      </c>
      <c r="P4425" s="1180">
        <v>30653.4</v>
      </c>
    </row>
    <row r="4426" spans="1:16" ht="33.75" x14ac:dyDescent="0.2">
      <c r="A4426" s="1179" t="s">
        <v>4075</v>
      </c>
      <c r="B4426" s="1149" t="s">
        <v>13078</v>
      </c>
      <c r="C4426" s="1149" t="s">
        <v>65</v>
      </c>
      <c r="D4426" s="1150" t="s">
        <v>13472</v>
      </c>
      <c r="E4426" s="1164">
        <v>10000</v>
      </c>
      <c r="F4426" s="1151">
        <v>41595484</v>
      </c>
      <c r="G4426" s="759" t="s">
        <v>13470</v>
      </c>
      <c r="H4426" s="1021" t="s">
        <v>13471</v>
      </c>
      <c r="I4426" s="1021" t="s">
        <v>4287</v>
      </c>
      <c r="J4426" s="1150" t="s">
        <v>13471</v>
      </c>
      <c r="K4426" s="1152"/>
      <c r="L4426" s="1151"/>
      <c r="M4426" s="1164"/>
      <c r="N4426" s="1151">
        <v>1</v>
      </c>
      <c r="O4426" s="1152">
        <v>3</v>
      </c>
      <c r="P4426" s="1180">
        <v>30653.4</v>
      </c>
    </row>
    <row r="4427" spans="1:16" ht="22.5" x14ac:dyDescent="0.2">
      <c r="A4427" s="1179" t="s">
        <v>4075</v>
      </c>
      <c r="B4427" s="1149" t="s">
        <v>13070</v>
      </c>
      <c r="C4427" s="1149" t="s">
        <v>65</v>
      </c>
      <c r="D4427" s="1150" t="s">
        <v>13473</v>
      </c>
      <c r="E4427" s="1164">
        <v>2500</v>
      </c>
      <c r="F4427" s="1151">
        <v>41614796</v>
      </c>
      <c r="G4427" s="759" t="s">
        <v>13474</v>
      </c>
      <c r="H4427" s="1021" t="s">
        <v>8325</v>
      </c>
      <c r="I4427" s="1021" t="s">
        <v>4287</v>
      </c>
      <c r="J4427" s="1150" t="s">
        <v>8325</v>
      </c>
      <c r="K4427" s="1152">
        <v>2</v>
      </c>
      <c r="L4427" s="1151">
        <v>12</v>
      </c>
      <c r="M4427" s="1164">
        <v>32989.800000000003</v>
      </c>
      <c r="N4427" s="1151">
        <v>1</v>
      </c>
      <c r="O4427" s="1152">
        <v>6</v>
      </c>
      <c r="P4427" s="1180">
        <v>16306.8</v>
      </c>
    </row>
    <row r="4428" spans="1:16" ht="22.5" x14ac:dyDescent="0.2">
      <c r="A4428" s="1179" t="s">
        <v>4075</v>
      </c>
      <c r="B4428" s="1149" t="s">
        <v>13070</v>
      </c>
      <c r="C4428" s="1149" t="s">
        <v>65</v>
      </c>
      <c r="D4428" s="1150" t="s">
        <v>13475</v>
      </c>
      <c r="E4428" s="1164">
        <v>13000</v>
      </c>
      <c r="F4428" s="1151">
        <v>41629032</v>
      </c>
      <c r="G4428" s="759" t="s">
        <v>13476</v>
      </c>
      <c r="H4428" s="1021" t="s">
        <v>4206</v>
      </c>
      <c r="I4428" s="1021" t="s">
        <v>4287</v>
      </c>
      <c r="J4428" s="1150" t="s">
        <v>4206</v>
      </c>
      <c r="K4428" s="1152">
        <v>2</v>
      </c>
      <c r="L4428" s="1151">
        <v>12</v>
      </c>
      <c r="M4428" s="1164">
        <v>158989.79999999999</v>
      </c>
      <c r="N4428" s="1151">
        <v>1</v>
      </c>
      <c r="O4428" s="1152">
        <v>6</v>
      </c>
      <c r="P4428" s="1180">
        <v>79306.8</v>
      </c>
    </row>
    <row r="4429" spans="1:16" ht="22.5" x14ac:dyDescent="0.2">
      <c r="A4429" s="1179" t="s">
        <v>4075</v>
      </c>
      <c r="B4429" s="1149" t="s">
        <v>13070</v>
      </c>
      <c r="C4429" s="1149" t="s">
        <v>65</v>
      </c>
      <c r="D4429" s="1150" t="s">
        <v>13477</v>
      </c>
      <c r="E4429" s="1164">
        <v>4500</v>
      </c>
      <c r="F4429" s="1151">
        <v>41630233</v>
      </c>
      <c r="G4429" s="759" t="s">
        <v>13478</v>
      </c>
      <c r="H4429" s="1021" t="s">
        <v>13479</v>
      </c>
      <c r="I4429" s="1021" t="s">
        <v>13073</v>
      </c>
      <c r="J4429" s="1150" t="s">
        <v>13479</v>
      </c>
      <c r="K4429" s="1152">
        <v>2</v>
      </c>
      <c r="L4429" s="1151">
        <v>12</v>
      </c>
      <c r="M4429" s="1164">
        <v>56989.8</v>
      </c>
      <c r="N4429" s="1151">
        <v>1</v>
      </c>
      <c r="O4429" s="1152">
        <v>6</v>
      </c>
      <c r="P4429" s="1180">
        <v>28306.799999999999</v>
      </c>
    </row>
    <row r="4430" spans="1:16" ht="22.5" x14ac:dyDescent="0.2">
      <c r="A4430" s="1179" t="s">
        <v>4075</v>
      </c>
      <c r="B4430" s="1149" t="s">
        <v>13078</v>
      </c>
      <c r="C4430" s="1149" t="s">
        <v>65</v>
      </c>
      <c r="D4430" s="1150" t="s">
        <v>13199</v>
      </c>
      <c r="E4430" s="1164">
        <v>13500</v>
      </c>
      <c r="F4430" s="1151">
        <v>41690075</v>
      </c>
      <c r="G4430" s="759" t="s">
        <v>13480</v>
      </c>
      <c r="H4430" s="1021" t="s">
        <v>13104</v>
      </c>
      <c r="I4430" s="1021" t="s">
        <v>4287</v>
      </c>
      <c r="J4430" s="1150" t="s">
        <v>13104</v>
      </c>
      <c r="K4430" s="1152">
        <v>2</v>
      </c>
      <c r="L4430" s="1151">
        <v>12</v>
      </c>
      <c r="M4430" s="1164">
        <v>164989.79999999999</v>
      </c>
      <c r="N4430" s="1151">
        <v>1</v>
      </c>
      <c r="O4430" s="1152">
        <v>6</v>
      </c>
      <c r="P4430" s="1180">
        <v>82306.8</v>
      </c>
    </row>
    <row r="4431" spans="1:16" x14ac:dyDescent="0.2">
      <c r="A4431" s="1179" t="s">
        <v>4075</v>
      </c>
      <c r="B4431" s="1149" t="s">
        <v>13070</v>
      </c>
      <c r="C4431" s="1149" t="s">
        <v>65</v>
      </c>
      <c r="D4431" s="1150" t="s">
        <v>13481</v>
      </c>
      <c r="E4431" s="1164">
        <v>11000</v>
      </c>
      <c r="F4431" s="1151">
        <v>41691172</v>
      </c>
      <c r="G4431" s="759" t="s">
        <v>13482</v>
      </c>
      <c r="H4431" s="1021" t="s">
        <v>4350</v>
      </c>
      <c r="I4431" s="1021" t="s">
        <v>4287</v>
      </c>
      <c r="J4431" s="1150" t="s">
        <v>4350</v>
      </c>
      <c r="K4431" s="1152">
        <v>2</v>
      </c>
      <c r="L4431" s="1151">
        <v>12</v>
      </c>
      <c r="M4431" s="1164">
        <v>134989.79999999999</v>
      </c>
      <c r="N4431" s="1151">
        <v>1</v>
      </c>
      <c r="O4431" s="1152">
        <v>6</v>
      </c>
      <c r="P4431" s="1180">
        <v>67306.8</v>
      </c>
    </row>
    <row r="4432" spans="1:16" ht="22.5" x14ac:dyDescent="0.2">
      <c r="A4432" s="1179" t="s">
        <v>4075</v>
      </c>
      <c r="B4432" s="1149" t="s">
        <v>13070</v>
      </c>
      <c r="C4432" s="1149" t="s">
        <v>65</v>
      </c>
      <c r="D4432" s="1150" t="s">
        <v>13483</v>
      </c>
      <c r="E4432" s="1164">
        <v>4000</v>
      </c>
      <c r="F4432" s="1151">
        <v>41728140</v>
      </c>
      <c r="G4432" s="759" t="s">
        <v>13484</v>
      </c>
      <c r="H4432" s="1021" t="s">
        <v>4243</v>
      </c>
      <c r="I4432" s="1021" t="s">
        <v>4287</v>
      </c>
      <c r="J4432" s="1150" t="s">
        <v>4243</v>
      </c>
      <c r="K4432" s="1152">
        <v>2</v>
      </c>
      <c r="L4432" s="1151">
        <v>12</v>
      </c>
      <c r="M4432" s="1164">
        <v>50989.8</v>
      </c>
      <c r="N4432" s="1151"/>
      <c r="O4432" s="1152"/>
      <c r="P4432" s="1180"/>
    </row>
    <row r="4433" spans="1:16" ht="22.5" x14ac:dyDescent="0.2">
      <c r="A4433" s="1179" t="s">
        <v>4075</v>
      </c>
      <c r="B4433" s="1149" t="s">
        <v>13078</v>
      </c>
      <c r="C4433" s="1149" t="s">
        <v>65</v>
      </c>
      <c r="D4433" s="1150" t="s">
        <v>13483</v>
      </c>
      <c r="E4433" s="1164">
        <v>4000</v>
      </c>
      <c r="F4433" s="1151">
        <v>41728140</v>
      </c>
      <c r="G4433" s="759" t="s">
        <v>13484</v>
      </c>
      <c r="H4433" s="1021" t="s">
        <v>4243</v>
      </c>
      <c r="I4433" s="1021" t="s">
        <v>4287</v>
      </c>
      <c r="J4433" s="1150" t="s">
        <v>4243</v>
      </c>
      <c r="K4433" s="1152"/>
      <c r="L4433" s="1151"/>
      <c r="M4433" s="1164"/>
      <c r="N4433" s="1151">
        <v>1</v>
      </c>
      <c r="O4433" s="1152">
        <v>6</v>
      </c>
      <c r="P4433" s="1180">
        <v>25306.799999999999</v>
      </c>
    </row>
    <row r="4434" spans="1:16" x14ac:dyDescent="0.2">
      <c r="A4434" s="1179" t="s">
        <v>4075</v>
      </c>
      <c r="B4434" s="1149" t="s">
        <v>13070</v>
      </c>
      <c r="C4434" s="1149" t="s">
        <v>65</v>
      </c>
      <c r="D4434" s="1150" t="s">
        <v>13485</v>
      </c>
      <c r="E4434" s="1164">
        <v>7500</v>
      </c>
      <c r="F4434" s="1151">
        <v>41751552</v>
      </c>
      <c r="G4434" s="759" t="s">
        <v>13486</v>
      </c>
      <c r="H4434" s="1021" t="s">
        <v>10742</v>
      </c>
      <c r="I4434" s="1021" t="s">
        <v>4287</v>
      </c>
      <c r="J4434" s="1150" t="s">
        <v>10742</v>
      </c>
      <c r="K4434" s="1152">
        <v>2</v>
      </c>
      <c r="L4434" s="1151">
        <v>12</v>
      </c>
      <c r="M4434" s="1164">
        <v>92739.8</v>
      </c>
      <c r="N4434" s="1151">
        <v>1</v>
      </c>
      <c r="O4434" s="1152">
        <v>6</v>
      </c>
      <c r="P4434" s="1180">
        <v>46306.8</v>
      </c>
    </row>
    <row r="4435" spans="1:16" x14ac:dyDescent="0.2">
      <c r="A4435" s="1179" t="s">
        <v>4075</v>
      </c>
      <c r="B4435" s="1149" t="s">
        <v>13070</v>
      </c>
      <c r="C4435" s="1149" t="s">
        <v>65</v>
      </c>
      <c r="D4435" s="1150" t="s">
        <v>13097</v>
      </c>
      <c r="E4435" s="1164">
        <v>7000</v>
      </c>
      <c r="F4435" s="1151">
        <v>41794219</v>
      </c>
      <c r="G4435" s="759" t="s">
        <v>13487</v>
      </c>
      <c r="H4435" s="1021" t="s">
        <v>13104</v>
      </c>
      <c r="I4435" s="1021" t="s">
        <v>13113</v>
      </c>
      <c r="J4435" s="1150" t="s">
        <v>13104</v>
      </c>
      <c r="K4435" s="1152">
        <v>2</v>
      </c>
      <c r="L4435" s="1151">
        <v>12</v>
      </c>
      <c r="M4435" s="1164">
        <v>86989.8</v>
      </c>
      <c r="N4435" s="1151">
        <v>1</v>
      </c>
      <c r="O4435" s="1152">
        <v>6</v>
      </c>
      <c r="P4435" s="1180">
        <v>43306.8</v>
      </c>
    </row>
    <row r="4436" spans="1:16" x14ac:dyDescent="0.2">
      <c r="A4436" s="1179" t="s">
        <v>4075</v>
      </c>
      <c r="B4436" s="1149" t="s">
        <v>13070</v>
      </c>
      <c r="C4436" s="1149" t="s">
        <v>65</v>
      </c>
      <c r="D4436" s="1150" t="s">
        <v>6438</v>
      </c>
      <c r="E4436" s="1164">
        <v>3500</v>
      </c>
      <c r="F4436" s="1151">
        <v>41804725</v>
      </c>
      <c r="G4436" s="759" t="s">
        <v>13488</v>
      </c>
      <c r="H4436" s="1021" t="s">
        <v>13220</v>
      </c>
      <c r="I4436" s="1021" t="s">
        <v>4287</v>
      </c>
      <c r="J4436" s="1150" t="s">
        <v>13220</v>
      </c>
      <c r="K4436" s="1152">
        <v>2</v>
      </c>
      <c r="L4436" s="1151">
        <v>8</v>
      </c>
      <c r="M4436" s="1164">
        <v>33990.42</v>
      </c>
      <c r="N4436" s="1151"/>
      <c r="O4436" s="1152"/>
      <c r="P4436" s="1180"/>
    </row>
    <row r="4437" spans="1:16" ht="22.5" x14ac:dyDescent="0.2">
      <c r="A4437" s="1179" t="s">
        <v>4075</v>
      </c>
      <c r="B4437" s="1149" t="s">
        <v>13070</v>
      </c>
      <c r="C4437" s="1149" t="s">
        <v>65</v>
      </c>
      <c r="D4437" s="1150" t="s">
        <v>13489</v>
      </c>
      <c r="E4437" s="1164">
        <v>4500</v>
      </c>
      <c r="F4437" s="1151">
        <v>41804725</v>
      </c>
      <c r="G4437" s="759" t="s">
        <v>13488</v>
      </c>
      <c r="H4437" s="1021" t="s">
        <v>13220</v>
      </c>
      <c r="I4437" s="1021" t="s">
        <v>4287</v>
      </c>
      <c r="J4437" s="1150" t="s">
        <v>13220</v>
      </c>
      <c r="K4437" s="1152">
        <v>2</v>
      </c>
      <c r="L4437" s="1151">
        <v>4</v>
      </c>
      <c r="M4437" s="1164">
        <v>19296.599999999999</v>
      </c>
      <c r="N4437" s="1151">
        <v>1</v>
      </c>
      <c r="O4437" s="1152">
        <v>6</v>
      </c>
      <c r="P4437" s="1180">
        <v>28306.799999999999</v>
      </c>
    </row>
    <row r="4438" spans="1:16" x14ac:dyDescent="0.2">
      <c r="A4438" s="1179" t="s">
        <v>4075</v>
      </c>
      <c r="B4438" s="1149" t="s">
        <v>13070</v>
      </c>
      <c r="C4438" s="1149" t="s">
        <v>65</v>
      </c>
      <c r="D4438" s="1150" t="s">
        <v>13109</v>
      </c>
      <c r="E4438" s="1164">
        <v>8000</v>
      </c>
      <c r="F4438" s="1151">
        <v>41839038</v>
      </c>
      <c r="G4438" s="759" t="s">
        <v>13490</v>
      </c>
      <c r="H4438" s="1021" t="s">
        <v>8344</v>
      </c>
      <c r="I4438" s="1021" t="s">
        <v>4287</v>
      </c>
      <c r="J4438" s="1150" t="s">
        <v>8344</v>
      </c>
      <c r="K4438" s="1152">
        <v>2</v>
      </c>
      <c r="L4438" s="1151">
        <v>12</v>
      </c>
      <c r="M4438" s="1164">
        <v>98989.8</v>
      </c>
      <c r="N4438" s="1151">
        <v>1</v>
      </c>
      <c r="O4438" s="1152">
        <v>6</v>
      </c>
      <c r="P4438" s="1180">
        <v>49306.8</v>
      </c>
    </row>
    <row r="4439" spans="1:16" ht="22.5" x14ac:dyDescent="0.2">
      <c r="A4439" s="1179" t="s">
        <v>4075</v>
      </c>
      <c r="B4439" s="1149" t="s">
        <v>13078</v>
      </c>
      <c r="C4439" s="1149" t="s">
        <v>65</v>
      </c>
      <c r="D4439" s="1150" t="s">
        <v>497</v>
      </c>
      <c r="E4439" s="1164">
        <v>11000</v>
      </c>
      <c r="F4439" s="1151">
        <v>41849007</v>
      </c>
      <c r="G4439" s="759" t="s">
        <v>13491</v>
      </c>
      <c r="H4439" s="1021" t="s">
        <v>4243</v>
      </c>
      <c r="I4439" s="1021" t="s">
        <v>4287</v>
      </c>
      <c r="J4439" s="1150" t="s">
        <v>4243</v>
      </c>
      <c r="K4439" s="1152">
        <v>2</v>
      </c>
      <c r="L4439" s="1151">
        <v>8</v>
      </c>
      <c r="M4439" s="1164">
        <v>90293.2</v>
      </c>
      <c r="N4439" s="1151"/>
      <c r="O4439" s="1152"/>
      <c r="P4439" s="1180"/>
    </row>
    <row r="4440" spans="1:16" x14ac:dyDescent="0.2">
      <c r="A4440" s="1179" t="s">
        <v>4075</v>
      </c>
      <c r="B4440" s="1149" t="s">
        <v>13070</v>
      </c>
      <c r="C4440" s="1149" t="s">
        <v>65</v>
      </c>
      <c r="D4440" s="1150" t="s">
        <v>497</v>
      </c>
      <c r="E4440" s="1164">
        <v>11000</v>
      </c>
      <c r="F4440" s="1151">
        <v>41849007</v>
      </c>
      <c r="G4440" s="759" t="s">
        <v>13491</v>
      </c>
      <c r="H4440" s="1021" t="s">
        <v>4243</v>
      </c>
      <c r="I4440" s="1021" t="s">
        <v>4287</v>
      </c>
      <c r="J4440" s="1150" t="s">
        <v>4243</v>
      </c>
      <c r="K4440" s="1152">
        <v>2</v>
      </c>
      <c r="L4440" s="1151">
        <v>4</v>
      </c>
      <c r="M4440" s="1164">
        <v>44696.6</v>
      </c>
      <c r="N4440" s="1151">
        <v>1</v>
      </c>
      <c r="O4440" s="1152">
        <v>6</v>
      </c>
      <c r="P4440" s="1180">
        <v>67306.8</v>
      </c>
    </row>
    <row r="4441" spans="1:16" x14ac:dyDescent="0.2">
      <c r="A4441" s="1179" t="s">
        <v>4075</v>
      </c>
      <c r="B4441" s="1149" t="s">
        <v>13070</v>
      </c>
      <c r="C4441" s="1149" t="s">
        <v>65</v>
      </c>
      <c r="D4441" s="1150" t="s">
        <v>13109</v>
      </c>
      <c r="E4441" s="1164">
        <v>8000</v>
      </c>
      <c r="F4441" s="1151">
        <v>41864636</v>
      </c>
      <c r="G4441" s="759" t="s">
        <v>13492</v>
      </c>
      <c r="H4441" s="1021" t="s">
        <v>13369</v>
      </c>
      <c r="I4441" s="1021" t="s">
        <v>4287</v>
      </c>
      <c r="J4441" s="1150" t="s">
        <v>13369</v>
      </c>
      <c r="K4441" s="1152">
        <v>2</v>
      </c>
      <c r="L4441" s="1151">
        <v>12</v>
      </c>
      <c r="M4441" s="1164">
        <v>98989.8</v>
      </c>
      <c r="N4441" s="1151">
        <v>1</v>
      </c>
      <c r="O4441" s="1152">
        <v>6</v>
      </c>
      <c r="P4441" s="1180">
        <v>49306.8</v>
      </c>
    </row>
    <row r="4442" spans="1:16" ht="22.5" x14ac:dyDescent="0.2">
      <c r="A4442" s="1179" t="s">
        <v>4075</v>
      </c>
      <c r="B4442" s="1149" t="s">
        <v>13078</v>
      </c>
      <c r="C4442" s="1149" t="s">
        <v>65</v>
      </c>
      <c r="D4442" s="1150" t="s">
        <v>13493</v>
      </c>
      <c r="E4442" s="1164">
        <v>7500</v>
      </c>
      <c r="F4442" s="1151">
        <v>41949096</v>
      </c>
      <c r="G4442" s="759" t="s">
        <v>13494</v>
      </c>
      <c r="H4442" s="1021" t="s">
        <v>13220</v>
      </c>
      <c r="I4442" s="1021" t="s">
        <v>4287</v>
      </c>
      <c r="J4442" s="1150" t="s">
        <v>13220</v>
      </c>
      <c r="K4442" s="1152">
        <v>2</v>
      </c>
      <c r="L4442" s="1151">
        <v>9</v>
      </c>
      <c r="M4442" s="1164">
        <v>82179.850000000006</v>
      </c>
      <c r="N4442" s="1151"/>
      <c r="O4442" s="1152"/>
      <c r="P4442" s="1180"/>
    </row>
    <row r="4443" spans="1:16" ht="22.5" x14ac:dyDescent="0.2">
      <c r="A4443" s="1179" t="s">
        <v>4075</v>
      </c>
      <c r="B4443" s="1149" t="s">
        <v>13070</v>
      </c>
      <c r="C4443" s="1149" t="s">
        <v>65</v>
      </c>
      <c r="D4443" s="1150" t="s">
        <v>13495</v>
      </c>
      <c r="E4443" s="1164">
        <v>8000</v>
      </c>
      <c r="F4443" s="1151">
        <v>41985589</v>
      </c>
      <c r="G4443" s="759" t="s">
        <v>13496</v>
      </c>
      <c r="H4443" s="1021" t="s">
        <v>7051</v>
      </c>
      <c r="I4443" s="1021" t="s">
        <v>4287</v>
      </c>
      <c r="J4443" s="1150" t="s">
        <v>7051</v>
      </c>
      <c r="K4443" s="1152">
        <v>2</v>
      </c>
      <c r="L4443" s="1151">
        <v>5</v>
      </c>
      <c r="M4443" s="1164">
        <v>40937.42</v>
      </c>
      <c r="N4443" s="1151">
        <v>1</v>
      </c>
      <c r="O4443" s="1152">
        <v>6</v>
      </c>
      <c r="P4443" s="1180">
        <v>49306.8</v>
      </c>
    </row>
    <row r="4444" spans="1:16" ht="22.5" x14ac:dyDescent="0.2">
      <c r="A4444" s="1179" t="s">
        <v>4075</v>
      </c>
      <c r="B4444" s="1149" t="s">
        <v>13078</v>
      </c>
      <c r="C4444" s="1149" t="s">
        <v>65</v>
      </c>
      <c r="D4444" s="1150" t="s">
        <v>13497</v>
      </c>
      <c r="E4444" s="1164">
        <v>9000</v>
      </c>
      <c r="F4444" s="1151">
        <v>41989692</v>
      </c>
      <c r="G4444" s="759" t="s">
        <v>13498</v>
      </c>
      <c r="H4444" s="1021" t="s">
        <v>7500</v>
      </c>
      <c r="I4444" s="1021" t="s">
        <v>4287</v>
      </c>
      <c r="J4444" s="1150" t="s">
        <v>7500</v>
      </c>
      <c r="K4444" s="1152">
        <v>2</v>
      </c>
      <c r="L4444" s="1151">
        <v>4</v>
      </c>
      <c r="M4444" s="1164">
        <v>37296.6</v>
      </c>
      <c r="N4444" s="1151">
        <v>1</v>
      </c>
      <c r="O4444" s="1152">
        <v>3</v>
      </c>
      <c r="P4444" s="1180">
        <v>27653.4</v>
      </c>
    </row>
    <row r="4445" spans="1:16" ht="22.5" x14ac:dyDescent="0.2">
      <c r="A4445" s="1179" t="s">
        <v>4075</v>
      </c>
      <c r="B4445" s="1149" t="s">
        <v>13070</v>
      </c>
      <c r="C4445" s="1149" t="s">
        <v>65</v>
      </c>
      <c r="D4445" s="1150" t="s">
        <v>13497</v>
      </c>
      <c r="E4445" s="1164">
        <v>9000</v>
      </c>
      <c r="F4445" s="1151">
        <v>41989692</v>
      </c>
      <c r="G4445" s="759" t="s">
        <v>13498</v>
      </c>
      <c r="H4445" s="1021" t="s">
        <v>7500</v>
      </c>
      <c r="I4445" s="1021" t="s">
        <v>4287</v>
      </c>
      <c r="J4445" s="1150" t="s">
        <v>7500</v>
      </c>
      <c r="K4445" s="1152"/>
      <c r="L4445" s="1151"/>
      <c r="M4445" s="1164"/>
      <c r="N4445" s="1151">
        <v>1</v>
      </c>
      <c r="O4445" s="1152">
        <v>3</v>
      </c>
      <c r="P4445" s="1180">
        <v>27653.4</v>
      </c>
    </row>
    <row r="4446" spans="1:16" x14ac:dyDescent="0.2">
      <c r="A4446" s="1179" t="s">
        <v>4075</v>
      </c>
      <c r="B4446" s="1149" t="s">
        <v>13070</v>
      </c>
      <c r="C4446" s="1149" t="s">
        <v>65</v>
      </c>
      <c r="D4446" s="1150" t="s">
        <v>13097</v>
      </c>
      <c r="E4446" s="1164">
        <v>8000</v>
      </c>
      <c r="F4446" s="1151">
        <v>41996879</v>
      </c>
      <c r="G4446" s="759" t="s">
        <v>13499</v>
      </c>
      <c r="H4446" s="1021" t="s">
        <v>13369</v>
      </c>
      <c r="I4446" s="1021" t="s">
        <v>4287</v>
      </c>
      <c r="J4446" s="1150" t="s">
        <v>13369</v>
      </c>
      <c r="K4446" s="1152">
        <v>2</v>
      </c>
      <c r="L4446" s="1151">
        <v>12</v>
      </c>
      <c r="M4446" s="1164">
        <v>98989.8</v>
      </c>
      <c r="N4446" s="1151">
        <v>1</v>
      </c>
      <c r="O4446" s="1152">
        <v>6</v>
      </c>
      <c r="P4446" s="1180">
        <v>49306.8</v>
      </c>
    </row>
    <row r="4447" spans="1:16" ht="22.5" x14ac:dyDescent="0.2">
      <c r="A4447" s="1179" t="s">
        <v>4075</v>
      </c>
      <c r="B4447" s="1149" t="s">
        <v>13078</v>
      </c>
      <c r="C4447" s="1149" t="s">
        <v>65</v>
      </c>
      <c r="D4447" s="1150" t="s">
        <v>13092</v>
      </c>
      <c r="E4447" s="1164">
        <v>9000</v>
      </c>
      <c r="F4447" s="1151">
        <v>41999554</v>
      </c>
      <c r="G4447" s="759" t="s">
        <v>13500</v>
      </c>
      <c r="H4447" s="1021" t="s">
        <v>13201</v>
      </c>
      <c r="I4447" s="1021" t="s">
        <v>4287</v>
      </c>
      <c r="J4447" s="1150" t="s">
        <v>13201</v>
      </c>
      <c r="K4447" s="1152">
        <v>2</v>
      </c>
      <c r="L4447" s="1151">
        <v>4</v>
      </c>
      <c r="M4447" s="1164">
        <v>33010.85</v>
      </c>
      <c r="N4447" s="1151"/>
      <c r="O4447" s="1152"/>
      <c r="P4447" s="1180"/>
    </row>
    <row r="4448" spans="1:16" x14ac:dyDescent="0.2">
      <c r="A4448" s="1179" t="s">
        <v>4075</v>
      </c>
      <c r="B4448" s="1149" t="s">
        <v>13070</v>
      </c>
      <c r="C4448" s="1149" t="s">
        <v>65</v>
      </c>
      <c r="D4448" s="1150" t="s">
        <v>13092</v>
      </c>
      <c r="E4448" s="1164">
        <v>9000</v>
      </c>
      <c r="F4448" s="1151">
        <v>41999554</v>
      </c>
      <c r="G4448" s="759" t="s">
        <v>13500</v>
      </c>
      <c r="H4448" s="1021" t="s">
        <v>13201</v>
      </c>
      <c r="I4448" s="1021" t="s">
        <v>4287</v>
      </c>
      <c r="J4448" s="1150" t="s">
        <v>13201</v>
      </c>
      <c r="K4448" s="1152">
        <v>2</v>
      </c>
      <c r="L4448" s="1151">
        <v>8</v>
      </c>
      <c r="M4448" s="1164">
        <v>73222.2</v>
      </c>
      <c r="N4448" s="1151">
        <v>1</v>
      </c>
      <c r="O4448" s="1152">
        <v>6</v>
      </c>
      <c r="P4448" s="1180">
        <v>55306.8</v>
      </c>
    </row>
    <row r="4449" spans="1:16" x14ac:dyDescent="0.2">
      <c r="A4449" s="1179" t="s">
        <v>4075</v>
      </c>
      <c r="B4449" s="1149" t="s">
        <v>13070</v>
      </c>
      <c r="C4449" s="1149" t="s">
        <v>65</v>
      </c>
      <c r="D4449" s="1150" t="s">
        <v>13260</v>
      </c>
      <c r="E4449" s="1164">
        <v>4500</v>
      </c>
      <c r="F4449" s="1151">
        <v>42007232</v>
      </c>
      <c r="G4449" s="759" t="s">
        <v>13501</v>
      </c>
      <c r="H4449" s="1021" t="s">
        <v>13220</v>
      </c>
      <c r="I4449" s="1021" t="s">
        <v>4287</v>
      </c>
      <c r="J4449" s="1150" t="s">
        <v>13220</v>
      </c>
      <c r="K4449" s="1152">
        <v>2</v>
      </c>
      <c r="L4449" s="1151">
        <v>2</v>
      </c>
      <c r="M4449" s="1164">
        <v>10998.3</v>
      </c>
      <c r="N4449" s="1151"/>
      <c r="O4449" s="1152"/>
      <c r="P4449" s="1180"/>
    </row>
    <row r="4450" spans="1:16" x14ac:dyDescent="0.2">
      <c r="A4450" s="1179" t="s">
        <v>4075</v>
      </c>
      <c r="B4450" s="1149" t="s">
        <v>13070</v>
      </c>
      <c r="C4450" s="1149" t="s">
        <v>65</v>
      </c>
      <c r="D4450" s="1150" t="s">
        <v>13260</v>
      </c>
      <c r="E4450" s="1164">
        <v>4500</v>
      </c>
      <c r="F4450" s="1151">
        <v>42007232</v>
      </c>
      <c r="G4450" s="759" t="s">
        <v>13501</v>
      </c>
      <c r="H4450" s="1021" t="s">
        <v>13220</v>
      </c>
      <c r="I4450" s="1021" t="s">
        <v>4287</v>
      </c>
      <c r="J4450" s="1150" t="s">
        <v>13220</v>
      </c>
      <c r="K4450" s="1152">
        <v>2</v>
      </c>
      <c r="L4450" s="1151">
        <v>4</v>
      </c>
      <c r="M4450" s="1164">
        <v>19296.599999999999</v>
      </c>
      <c r="N4450" s="1151">
        <v>1</v>
      </c>
      <c r="O4450" s="1152">
        <v>6</v>
      </c>
      <c r="P4450" s="1180">
        <v>28306.799999999999</v>
      </c>
    </row>
    <row r="4451" spans="1:16" x14ac:dyDescent="0.2">
      <c r="A4451" s="1179" t="s">
        <v>4075</v>
      </c>
      <c r="B4451" s="1149" t="s">
        <v>13070</v>
      </c>
      <c r="C4451" s="1149" t="s">
        <v>65</v>
      </c>
      <c r="D4451" s="1150" t="s">
        <v>13109</v>
      </c>
      <c r="E4451" s="1164">
        <v>8000</v>
      </c>
      <c r="F4451" s="1151">
        <v>42049479</v>
      </c>
      <c r="G4451" s="759" t="s">
        <v>13502</v>
      </c>
      <c r="H4451" s="1021" t="s">
        <v>10742</v>
      </c>
      <c r="I4451" s="1021" t="s">
        <v>13113</v>
      </c>
      <c r="J4451" s="1150" t="s">
        <v>10742</v>
      </c>
      <c r="K4451" s="1152">
        <v>2</v>
      </c>
      <c r="L4451" s="1151">
        <v>12</v>
      </c>
      <c r="M4451" s="1164">
        <v>98989.8</v>
      </c>
      <c r="N4451" s="1151">
        <v>1</v>
      </c>
      <c r="O4451" s="1152">
        <v>6</v>
      </c>
      <c r="P4451" s="1180">
        <v>49306.8</v>
      </c>
    </row>
    <row r="4452" spans="1:16" x14ac:dyDescent="0.2">
      <c r="A4452" s="1179" t="s">
        <v>4075</v>
      </c>
      <c r="B4452" s="1149" t="s">
        <v>13070</v>
      </c>
      <c r="C4452" s="1149" t="s">
        <v>65</v>
      </c>
      <c r="D4452" s="1150" t="s">
        <v>13109</v>
      </c>
      <c r="E4452" s="1164">
        <v>8000</v>
      </c>
      <c r="F4452" s="1151">
        <v>42074586</v>
      </c>
      <c r="G4452" s="759" t="s">
        <v>13503</v>
      </c>
      <c r="H4452" s="1021" t="s">
        <v>13369</v>
      </c>
      <c r="I4452" s="1021" t="s">
        <v>4287</v>
      </c>
      <c r="J4452" s="1150" t="s">
        <v>13369</v>
      </c>
      <c r="K4452" s="1152">
        <v>2</v>
      </c>
      <c r="L4452" s="1151">
        <v>12</v>
      </c>
      <c r="M4452" s="1164">
        <v>98989.8</v>
      </c>
      <c r="N4452" s="1151">
        <v>1</v>
      </c>
      <c r="O4452" s="1152">
        <v>6</v>
      </c>
      <c r="P4452" s="1180">
        <v>49306.8</v>
      </c>
    </row>
    <row r="4453" spans="1:16" ht="22.5" x14ac:dyDescent="0.2">
      <c r="A4453" s="1179" t="s">
        <v>4075</v>
      </c>
      <c r="B4453" s="1149" t="s">
        <v>13070</v>
      </c>
      <c r="C4453" s="1149" t="s">
        <v>65</v>
      </c>
      <c r="D4453" s="1150" t="s">
        <v>13097</v>
      </c>
      <c r="E4453" s="1164">
        <v>8000</v>
      </c>
      <c r="F4453" s="1151">
        <v>42079873</v>
      </c>
      <c r="G4453" s="759" t="s">
        <v>13504</v>
      </c>
      <c r="H4453" s="1021" t="s">
        <v>13077</v>
      </c>
      <c r="I4453" s="1021" t="s">
        <v>4287</v>
      </c>
      <c r="J4453" s="1150" t="s">
        <v>4257</v>
      </c>
      <c r="K4453" s="1152">
        <v>2</v>
      </c>
      <c r="L4453" s="1151">
        <v>12</v>
      </c>
      <c r="M4453" s="1164">
        <v>98989.8</v>
      </c>
      <c r="N4453" s="1151">
        <v>1</v>
      </c>
      <c r="O4453" s="1152">
        <v>6</v>
      </c>
      <c r="P4453" s="1180">
        <v>49306.8</v>
      </c>
    </row>
    <row r="4454" spans="1:16" ht="33.75" x14ac:dyDescent="0.2">
      <c r="A4454" s="1179" t="s">
        <v>4075</v>
      </c>
      <c r="B4454" s="1149" t="s">
        <v>13078</v>
      </c>
      <c r="C4454" s="1149" t="s">
        <v>65</v>
      </c>
      <c r="D4454" s="1150" t="s">
        <v>13301</v>
      </c>
      <c r="E4454" s="1164">
        <v>9000</v>
      </c>
      <c r="F4454" s="1151">
        <v>42086699</v>
      </c>
      <c r="G4454" s="759" t="s">
        <v>13505</v>
      </c>
      <c r="H4454" s="1021" t="s">
        <v>13371</v>
      </c>
      <c r="I4454" s="1021" t="s">
        <v>4287</v>
      </c>
      <c r="J4454" s="1150" t="s">
        <v>13371</v>
      </c>
      <c r="K4454" s="1152">
        <v>2</v>
      </c>
      <c r="L4454" s="1151">
        <v>8</v>
      </c>
      <c r="M4454" s="1164">
        <v>74293.2</v>
      </c>
      <c r="N4454" s="1151"/>
      <c r="O4454" s="1152"/>
      <c r="P4454" s="1180"/>
    </row>
    <row r="4455" spans="1:16" ht="33.75" x14ac:dyDescent="0.2">
      <c r="A4455" s="1179" t="s">
        <v>4075</v>
      </c>
      <c r="B4455" s="1149" t="s">
        <v>13070</v>
      </c>
      <c r="C4455" s="1149" t="s">
        <v>65</v>
      </c>
      <c r="D4455" s="1150" t="s">
        <v>13301</v>
      </c>
      <c r="E4455" s="1164">
        <v>9000</v>
      </c>
      <c r="F4455" s="1151">
        <v>42086699</v>
      </c>
      <c r="G4455" s="759" t="s">
        <v>13505</v>
      </c>
      <c r="H4455" s="1021" t="s">
        <v>13371</v>
      </c>
      <c r="I4455" s="1021" t="s">
        <v>4287</v>
      </c>
      <c r="J4455" s="1150" t="s">
        <v>13371</v>
      </c>
      <c r="K4455" s="1152">
        <v>2</v>
      </c>
      <c r="L4455" s="1151">
        <v>4</v>
      </c>
      <c r="M4455" s="1164">
        <v>36696.6</v>
      </c>
      <c r="N4455" s="1151">
        <v>1</v>
      </c>
      <c r="O4455" s="1152">
        <v>6</v>
      </c>
      <c r="P4455" s="1180">
        <v>55306.8</v>
      </c>
    </row>
    <row r="4456" spans="1:16" x14ac:dyDescent="0.2">
      <c r="A4456" s="1179" t="s">
        <v>4075</v>
      </c>
      <c r="B4456" s="1149" t="s">
        <v>13070</v>
      </c>
      <c r="C4456" s="1149" t="s">
        <v>65</v>
      </c>
      <c r="D4456" s="1150" t="s">
        <v>6574</v>
      </c>
      <c r="E4456" s="1164">
        <v>2500</v>
      </c>
      <c r="F4456" s="1151">
        <v>42114620</v>
      </c>
      <c r="G4456" s="759" t="s">
        <v>13506</v>
      </c>
      <c r="H4456" s="1021" t="s">
        <v>13072</v>
      </c>
      <c r="I4456" s="1021" t="s">
        <v>4358</v>
      </c>
      <c r="J4456" s="1150" t="s">
        <v>13072</v>
      </c>
      <c r="K4456" s="1152">
        <v>2</v>
      </c>
      <c r="L4456" s="1151">
        <v>10</v>
      </c>
      <c r="M4456" s="1164">
        <v>28485.94</v>
      </c>
      <c r="N4456" s="1151"/>
      <c r="O4456" s="1152"/>
      <c r="P4456" s="1180"/>
    </row>
    <row r="4457" spans="1:16" x14ac:dyDescent="0.2">
      <c r="A4457" s="1179" t="s">
        <v>4075</v>
      </c>
      <c r="B4457" s="1149" t="s">
        <v>13070</v>
      </c>
      <c r="C4457" s="1149" t="s">
        <v>65</v>
      </c>
      <c r="D4457" s="1150" t="s">
        <v>13507</v>
      </c>
      <c r="E4457" s="1164">
        <v>9000</v>
      </c>
      <c r="F4457" s="1151">
        <v>42147573</v>
      </c>
      <c r="G4457" s="759" t="s">
        <v>13508</v>
      </c>
      <c r="H4457" s="1021" t="s">
        <v>4422</v>
      </c>
      <c r="I4457" s="1021" t="s">
        <v>4287</v>
      </c>
      <c r="J4457" s="1150" t="s">
        <v>4422</v>
      </c>
      <c r="K4457" s="1152">
        <v>2</v>
      </c>
      <c r="L4457" s="1151">
        <v>12</v>
      </c>
      <c r="M4457" s="1164">
        <v>110989.8</v>
      </c>
      <c r="N4457" s="1151">
        <v>1</v>
      </c>
      <c r="O4457" s="1152">
        <v>6</v>
      </c>
      <c r="P4457" s="1180">
        <v>55306.8</v>
      </c>
    </row>
    <row r="4458" spans="1:16" ht="22.5" x14ac:dyDescent="0.2">
      <c r="A4458" s="1179" t="s">
        <v>4075</v>
      </c>
      <c r="B4458" s="1149" t="s">
        <v>13070</v>
      </c>
      <c r="C4458" s="1149" t="s">
        <v>65</v>
      </c>
      <c r="D4458" s="1150" t="s">
        <v>13509</v>
      </c>
      <c r="E4458" s="1164">
        <v>7000</v>
      </c>
      <c r="F4458" s="1151">
        <v>42183059</v>
      </c>
      <c r="G4458" s="759" t="s">
        <v>13510</v>
      </c>
      <c r="H4458" s="1021" t="s">
        <v>13104</v>
      </c>
      <c r="I4458" s="1021" t="s">
        <v>4287</v>
      </c>
      <c r="J4458" s="1150" t="s">
        <v>13104</v>
      </c>
      <c r="K4458" s="1152">
        <v>2</v>
      </c>
      <c r="L4458" s="1151">
        <v>12</v>
      </c>
      <c r="M4458" s="1164">
        <v>84104.59</v>
      </c>
      <c r="N4458" s="1151">
        <v>1</v>
      </c>
      <c r="O4458" s="1152">
        <v>6</v>
      </c>
      <c r="P4458" s="1180">
        <v>43306.8</v>
      </c>
    </row>
    <row r="4459" spans="1:16" x14ac:dyDescent="0.2">
      <c r="A4459" s="1179" t="s">
        <v>4075</v>
      </c>
      <c r="B4459" s="1149" t="s">
        <v>13070</v>
      </c>
      <c r="C4459" s="1149" t="s">
        <v>65</v>
      </c>
      <c r="D4459" s="1150" t="s">
        <v>6614</v>
      </c>
      <c r="E4459" s="1164">
        <v>10000</v>
      </c>
      <c r="F4459" s="1151">
        <v>42188824</v>
      </c>
      <c r="G4459" s="759" t="s">
        <v>13511</v>
      </c>
      <c r="H4459" s="1021" t="s">
        <v>7558</v>
      </c>
      <c r="I4459" s="1021" t="s">
        <v>4287</v>
      </c>
      <c r="J4459" s="1150" t="s">
        <v>7558</v>
      </c>
      <c r="K4459" s="1152">
        <v>2</v>
      </c>
      <c r="L4459" s="1151">
        <v>12</v>
      </c>
      <c r="M4459" s="1164">
        <v>122989.8</v>
      </c>
      <c r="N4459" s="1151">
        <v>1</v>
      </c>
      <c r="O4459" s="1152">
        <v>6</v>
      </c>
      <c r="P4459" s="1180">
        <v>61306.8</v>
      </c>
    </row>
    <row r="4460" spans="1:16" ht="22.5" x14ac:dyDescent="0.2">
      <c r="A4460" s="1179" t="s">
        <v>4075</v>
      </c>
      <c r="B4460" s="1149" t="s">
        <v>13078</v>
      </c>
      <c r="C4460" s="1149" t="s">
        <v>65</v>
      </c>
      <c r="D4460" s="1150" t="s">
        <v>13301</v>
      </c>
      <c r="E4460" s="1164">
        <v>9000</v>
      </c>
      <c r="F4460" s="1151">
        <v>42199614</v>
      </c>
      <c r="G4460" s="759" t="s">
        <v>13512</v>
      </c>
      <c r="H4460" s="1021" t="s">
        <v>4885</v>
      </c>
      <c r="I4460" s="1021" t="s">
        <v>4287</v>
      </c>
      <c r="J4460" s="1150" t="s">
        <v>4885</v>
      </c>
      <c r="K4460" s="1152">
        <v>2</v>
      </c>
      <c r="L4460" s="1151">
        <v>8</v>
      </c>
      <c r="M4460" s="1164">
        <v>74293.2</v>
      </c>
      <c r="N4460" s="1151"/>
      <c r="O4460" s="1152"/>
      <c r="P4460" s="1180"/>
    </row>
    <row r="4461" spans="1:16" x14ac:dyDescent="0.2">
      <c r="A4461" s="1179" t="s">
        <v>4075</v>
      </c>
      <c r="B4461" s="1149" t="s">
        <v>13070</v>
      </c>
      <c r="C4461" s="1149" t="s">
        <v>65</v>
      </c>
      <c r="D4461" s="1150" t="s">
        <v>13301</v>
      </c>
      <c r="E4461" s="1164">
        <v>9000</v>
      </c>
      <c r="F4461" s="1151">
        <v>42199614</v>
      </c>
      <c r="G4461" s="759" t="s">
        <v>13512</v>
      </c>
      <c r="H4461" s="1021" t="s">
        <v>4885</v>
      </c>
      <c r="I4461" s="1021" t="s">
        <v>4287</v>
      </c>
      <c r="J4461" s="1150" t="s">
        <v>4885</v>
      </c>
      <c r="K4461" s="1152">
        <v>2</v>
      </c>
      <c r="L4461" s="1151">
        <v>4</v>
      </c>
      <c r="M4461" s="1164">
        <v>36696.6</v>
      </c>
      <c r="N4461" s="1151">
        <v>1</v>
      </c>
      <c r="O4461" s="1152">
        <v>6</v>
      </c>
      <c r="P4461" s="1180">
        <v>55306.8</v>
      </c>
    </row>
    <row r="4462" spans="1:16" x14ac:dyDescent="0.2">
      <c r="A4462" s="1179" t="s">
        <v>4075</v>
      </c>
      <c r="B4462" s="1149" t="s">
        <v>13070</v>
      </c>
      <c r="C4462" s="1149" t="s">
        <v>65</v>
      </c>
      <c r="D4462" s="1150" t="s">
        <v>13109</v>
      </c>
      <c r="E4462" s="1164">
        <v>8000</v>
      </c>
      <c r="F4462" s="1151">
        <v>42202599</v>
      </c>
      <c r="G4462" s="759" t="s">
        <v>13513</v>
      </c>
      <c r="H4462" s="1021" t="s">
        <v>8344</v>
      </c>
      <c r="I4462" s="1021" t="s">
        <v>4287</v>
      </c>
      <c r="J4462" s="1150" t="s">
        <v>8344</v>
      </c>
      <c r="K4462" s="1152">
        <v>2</v>
      </c>
      <c r="L4462" s="1151">
        <v>12</v>
      </c>
      <c r="M4462" s="1164">
        <v>98989.8</v>
      </c>
      <c r="N4462" s="1151">
        <v>1</v>
      </c>
      <c r="O4462" s="1152">
        <v>6</v>
      </c>
      <c r="P4462" s="1180">
        <v>49306.8</v>
      </c>
    </row>
    <row r="4463" spans="1:16" x14ac:dyDescent="0.2">
      <c r="A4463" s="1179" t="s">
        <v>4075</v>
      </c>
      <c r="B4463" s="1149" t="s">
        <v>13070</v>
      </c>
      <c r="C4463" s="1149" t="s">
        <v>65</v>
      </c>
      <c r="D4463" s="1150" t="s">
        <v>6438</v>
      </c>
      <c r="E4463" s="1164">
        <v>3500</v>
      </c>
      <c r="F4463" s="1151">
        <v>42207667</v>
      </c>
      <c r="G4463" s="759" t="s">
        <v>13514</v>
      </c>
      <c r="H4463" s="1021" t="s">
        <v>10274</v>
      </c>
      <c r="I4463" s="1021" t="s">
        <v>4287</v>
      </c>
      <c r="J4463" s="1150" t="s">
        <v>10274</v>
      </c>
      <c r="K4463" s="1152">
        <v>2</v>
      </c>
      <c r="L4463" s="1151">
        <v>12</v>
      </c>
      <c r="M4463" s="1164">
        <v>44989.8</v>
      </c>
      <c r="N4463" s="1151">
        <v>1</v>
      </c>
      <c r="O4463" s="1152">
        <v>6</v>
      </c>
      <c r="P4463" s="1180">
        <v>22306.799999999999</v>
      </c>
    </row>
    <row r="4464" spans="1:16" ht="22.5" x14ac:dyDescent="0.2">
      <c r="A4464" s="1179" t="s">
        <v>4075</v>
      </c>
      <c r="B4464" s="1149" t="s">
        <v>13078</v>
      </c>
      <c r="C4464" s="1149" t="s">
        <v>65</v>
      </c>
      <c r="D4464" s="1150" t="s">
        <v>13460</v>
      </c>
      <c r="E4464" s="1164">
        <v>9000</v>
      </c>
      <c r="F4464" s="1151">
        <v>42207855</v>
      </c>
      <c r="G4464" s="759" t="s">
        <v>13515</v>
      </c>
      <c r="H4464" s="1021" t="s">
        <v>4243</v>
      </c>
      <c r="I4464" s="1021" t="s">
        <v>4287</v>
      </c>
      <c r="J4464" s="1150" t="s">
        <v>4243</v>
      </c>
      <c r="K4464" s="1152">
        <v>2</v>
      </c>
      <c r="L4464" s="1151">
        <v>8</v>
      </c>
      <c r="M4464" s="1164">
        <v>74293.2</v>
      </c>
      <c r="N4464" s="1151"/>
      <c r="O4464" s="1152"/>
      <c r="P4464" s="1180"/>
    </row>
    <row r="4465" spans="1:16" x14ac:dyDescent="0.2">
      <c r="A4465" s="1179" t="s">
        <v>4075</v>
      </c>
      <c r="B4465" s="1149" t="s">
        <v>13070</v>
      </c>
      <c r="C4465" s="1149" t="s">
        <v>65</v>
      </c>
      <c r="D4465" s="1150" t="s">
        <v>13460</v>
      </c>
      <c r="E4465" s="1164">
        <v>9000</v>
      </c>
      <c r="F4465" s="1151">
        <v>42207855</v>
      </c>
      <c r="G4465" s="759" t="s">
        <v>13515</v>
      </c>
      <c r="H4465" s="1021" t="s">
        <v>4243</v>
      </c>
      <c r="I4465" s="1021" t="s">
        <v>4287</v>
      </c>
      <c r="J4465" s="1150" t="s">
        <v>4243</v>
      </c>
      <c r="K4465" s="1152">
        <v>2</v>
      </c>
      <c r="L4465" s="1151">
        <v>4</v>
      </c>
      <c r="M4465" s="1164">
        <v>36696.6</v>
      </c>
      <c r="N4465" s="1151">
        <v>1</v>
      </c>
      <c r="O4465" s="1152">
        <v>6</v>
      </c>
      <c r="P4465" s="1180">
        <v>55306.8</v>
      </c>
    </row>
    <row r="4466" spans="1:16" x14ac:dyDescent="0.2">
      <c r="A4466" s="1179" t="s">
        <v>4075</v>
      </c>
      <c r="B4466" s="1149" t="s">
        <v>13070</v>
      </c>
      <c r="C4466" s="1149" t="s">
        <v>65</v>
      </c>
      <c r="D4466" s="1150" t="s">
        <v>13088</v>
      </c>
      <c r="E4466" s="1164">
        <v>10000</v>
      </c>
      <c r="F4466" s="1151">
        <v>42219217</v>
      </c>
      <c r="G4466" s="759" t="s">
        <v>13516</v>
      </c>
      <c r="H4466" s="1021" t="s">
        <v>4206</v>
      </c>
      <c r="I4466" s="1021" t="s">
        <v>4287</v>
      </c>
      <c r="J4466" s="1150" t="s">
        <v>4206</v>
      </c>
      <c r="K4466" s="1152">
        <v>2</v>
      </c>
      <c r="L4466" s="1151">
        <v>12</v>
      </c>
      <c r="M4466" s="1164">
        <v>122989.8</v>
      </c>
      <c r="N4466" s="1151">
        <v>1</v>
      </c>
      <c r="O4466" s="1152">
        <v>6</v>
      </c>
      <c r="P4466" s="1180">
        <v>61306.8</v>
      </c>
    </row>
    <row r="4467" spans="1:16" x14ac:dyDescent="0.2">
      <c r="A4467" s="1179" t="s">
        <v>4075</v>
      </c>
      <c r="B4467" s="1149" t="s">
        <v>13070</v>
      </c>
      <c r="C4467" s="1149" t="s">
        <v>65</v>
      </c>
      <c r="D4467" s="1150" t="s">
        <v>13109</v>
      </c>
      <c r="E4467" s="1164">
        <v>8000</v>
      </c>
      <c r="F4467" s="1151">
        <v>42219712</v>
      </c>
      <c r="G4467" s="759" t="s">
        <v>13517</v>
      </c>
      <c r="H4467" s="1021" t="s">
        <v>13201</v>
      </c>
      <c r="I4467" s="1021" t="s">
        <v>4287</v>
      </c>
      <c r="J4467" s="1150" t="s">
        <v>13201</v>
      </c>
      <c r="K4467" s="1152">
        <v>2</v>
      </c>
      <c r="L4467" s="1151">
        <v>12</v>
      </c>
      <c r="M4467" s="1164">
        <v>98989.8</v>
      </c>
      <c r="N4467" s="1151">
        <v>1</v>
      </c>
      <c r="O4467" s="1152">
        <v>6</v>
      </c>
      <c r="P4467" s="1180">
        <v>49306.8</v>
      </c>
    </row>
    <row r="4468" spans="1:16" x14ac:dyDescent="0.2">
      <c r="A4468" s="1179" t="s">
        <v>4075</v>
      </c>
      <c r="B4468" s="1149" t="s">
        <v>13070</v>
      </c>
      <c r="C4468" s="1149" t="s">
        <v>65</v>
      </c>
      <c r="D4468" s="1150" t="s">
        <v>13481</v>
      </c>
      <c r="E4468" s="1164">
        <v>7000</v>
      </c>
      <c r="F4468" s="1151">
        <v>42246796</v>
      </c>
      <c r="G4468" s="759" t="s">
        <v>13518</v>
      </c>
      <c r="H4468" s="1021" t="s">
        <v>4349</v>
      </c>
      <c r="I4468" s="1021" t="s">
        <v>13113</v>
      </c>
      <c r="J4468" s="1150" t="s">
        <v>4349</v>
      </c>
      <c r="K4468" s="1152">
        <v>2</v>
      </c>
      <c r="L4468" s="1151">
        <v>12</v>
      </c>
      <c r="M4468" s="1164">
        <v>86730.27</v>
      </c>
      <c r="N4468" s="1151">
        <v>1</v>
      </c>
      <c r="O4468" s="1152">
        <v>6</v>
      </c>
      <c r="P4468" s="1180">
        <v>43306.8</v>
      </c>
    </row>
    <row r="4469" spans="1:16" ht="22.5" x14ac:dyDescent="0.2">
      <c r="A4469" s="1179" t="s">
        <v>4075</v>
      </c>
      <c r="B4469" s="1149" t="s">
        <v>13070</v>
      </c>
      <c r="C4469" s="1149" t="s">
        <v>65</v>
      </c>
      <c r="D4469" s="1150" t="s">
        <v>13075</v>
      </c>
      <c r="E4469" s="1164">
        <v>6000</v>
      </c>
      <c r="F4469" s="1151">
        <v>42250566</v>
      </c>
      <c r="G4469" s="759" t="s">
        <v>13519</v>
      </c>
      <c r="H4469" s="1021" t="s">
        <v>13077</v>
      </c>
      <c r="I4469" s="1021" t="s">
        <v>4287</v>
      </c>
      <c r="J4469" s="1150" t="s">
        <v>4257</v>
      </c>
      <c r="K4469" s="1152">
        <v>2</v>
      </c>
      <c r="L4469" s="1151">
        <v>12</v>
      </c>
      <c r="M4469" s="1164">
        <v>74989.8</v>
      </c>
      <c r="N4469" s="1151">
        <v>1</v>
      </c>
      <c r="O4469" s="1152">
        <v>6</v>
      </c>
      <c r="P4469" s="1180">
        <v>37306.800000000003</v>
      </c>
    </row>
    <row r="4470" spans="1:16" x14ac:dyDescent="0.2">
      <c r="A4470" s="1179" t="s">
        <v>4075</v>
      </c>
      <c r="B4470" s="1149" t="s">
        <v>13070</v>
      </c>
      <c r="C4470" s="1149" t="s">
        <v>65</v>
      </c>
      <c r="D4470" s="1150" t="s">
        <v>13090</v>
      </c>
      <c r="E4470" s="1164">
        <v>7000</v>
      </c>
      <c r="F4470" s="1151">
        <v>42251957</v>
      </c>
      <c r="G4470" s="759" t="s">
        <v>13520</v>
      </c>
      <c r="H4470" s="1021" t="s">
        <v>8344</v>
      </c>
      <c r="I4470" s="1021" t="s">
        <v>4287</v>
      </c>
      <c r="J4470" s="1150" t="s">
        <v>8344</v>
      </c>
      <c r="K4470" s="1152">
        <v>2</v>
      </c>
      <c r="L4470" s="1151">
        <v>12</v>
      </c>
      <c r="M4470" s="1164">
        <v>86989.8</v>
      </c>
      <c r="N4470" s="1151">
        <v>1</v>
      </c>
      <c r="O4470" s="1152">
        <v>6</v>
      </c>
      <c r="P4470" s="1180">
        <v>43306.8</v>
      </c>
    </row>
    <row r="4471" spans="1:16" x14ac:dyDescent="0.2">
      <c r="A4471" s="1179" t="s">
        <v>4075</v>
      </c>
      <c r="B4471" s="1149" t="s">
        <v>13070</v>
      </c>
      <c r="C4471" s="1149" t="s">
        <v>65</v>
      </c>
      <c r="D4471" s="1150" t="s">
        <v>10567</v>
      </c>
      <c r="E4471" s="1164">
        <v>9000</v>
      </c>
      <c r="F4471" s="1151">
        <v>42253609</v>
      </c>
      <c r="G4471" s="759" t="s">
        <v>13521</v>
      </c>
      <c r="H4471" s="1021" t="s">
        <v>4243</v>
      </c>
      <c r="I4471" s="1021" t="s">
        <v>4287</v>
      </c>
      <c r="J4471" s="1150" t="s">
        <v>4243</v>
      </c>
      <c r="K4471" s="1152">
        <v>2</v>
      </c>
      <c r="L4471" s="1151">
        <v>12</v>
      </c>
      <c r="M4471" s="1164">
        <v>110989.8</v>
      </c>
      <c r="N4471" s="1151">
        <v>1</v>
      </c>
      <c r="O4471" s="1152">
        <v>6</v>
      </c>
      <c r="P4471" s="1180">
        <v>55306.8</v>
      </c>
    </row>
    <row r="4472" spans="1:16" x14ac:dyDescent="0.2">
      <c r="A4472" s="1179" t="s">
        <v>4075</v>
      </c>
      <c r="B4472" s="1149" t="s">
        <v>13070</v>
      </c>
      <c r="C4472" s="1149" t="s">
        <v>65</v>
      </c>
      <c r="D4472" s="1150" t="s">
        <v>6448</v>
      </c>
      <c r="E4472" s="1164">
        <v>10000</v>
      </c>
      <c r="F4472" s="1151">
        <v>42300699</v>
      </c>
      <c r="G4472" s="759" t="s">
        <v>13522</v>
      </c>
      <c r="H4472" s="1021" t="s">
        <v>4206</v>
      </c>
      <c r="I4472" s="1021" t="s">
        <v>4287</v>
      </c>
      <c r="J4472" s="1150" t="s">
        <v>4206</v>
      </c>
      <c r="K4472" s="1152">
        <v>2</v>
      </c>
      <c r="L4472" s="1151">
        <v>12</v>
      </c>
      <c r="M4472" s="1164">
        <v>122989.8</v>
      </c>
      <c r="N4472" s="1151">
        <v>1</v>
      </c>
      <c r="O4472" s="1152">
        <v>6</v>
      </c>
      <c r="P4472" s="1180">
        <v>61306.8</v>
      </c>
    </row>
    <row r="4473" spans="1:16" x14ac:dyDescent="0.2">
      <c r="A4473" s="1179" t="s">
        <v>4075</v>
      </c>
      <c r="B4473" s="1149" t="s">
        <v>13070</v>
      </c>
      <c r="C4473" s="1149" t="s">
        <v>65</v>
      </c>
      <c r="D4473" s="1150" t="s">
        <v>6574</v>
      </c>
      <c r="E4473" s="1164">
        <v>2500</v>
      </c>
      <c r="F4473" s="1151">
        <v>42305294</v>
      </c>
      <c r="G4473" s="759" t="s">
        <v>13523</v>
      </c>
      <c r="H4473" s="1021" t="s">
        <v>13072</v>
      </c>
      <c r="I4473" s="1021" t="s">
        <v>4358</v>
      </c>
      <c r="J4473" s="1150" t="s">
        <v>13072</v>
      </c>
      <c r="K4473" s="1152">
        <v>2</v>
      </c>
      <c r="L4473" s="1151">
        <v>12</v>
      </c>
      <c r="M4473" s="1164">
        <v>32989.800000000003</v>
      </c>
      <c r="N4473" s="1151">
        <v>1</v>
      </c>
      <c r="O4473" s="1152">
        <v>6</v>
      </c>
      <c r="P4473" s="1180">
        <v>16306.8</v>
      </c>
    </row>
    <row r="4474" spans="1:16" x14ac:dyDescent="0.2">
      <c r="A4474" s="1179" t="s">
        <v>4075</v>
      </c>
      <c r="B4474" s="1149" t="s">
        <v>13070</v>
      </c>
      <c r="C4474" s="1149" t="s">
        <v>65</v>
      </c>
      <c r="D4474" s="1150" t="s">
        <v>13092</v>
      </c>
      <c r="E4474" s="1164">
        <v>9000</v>
      </c>
      <c r="F4474" s="1151">
        <v>42319716</v>
      </c>
      <c r="G4474" s="759" t="s">
        <v>13524</v>
      </c>
      <c r="H4474" s="1021" t="s">
        <v>4350</v>
      </c>
      <c r="I4474" s="1021" t="s">
        <v>4287</v>
      </c>
      <c r="J4474" s="1150" t="s">
        <v>4350</v>
      </c>
      <c r="K4474" s="1152">
        <v>1</v>
      </c>
      <c r="L4474" s="1151">
        <v>1</v>
      </c>
      <c r="M4474" s="1164">
        <v>18199.150000000001</v>
      </c>
      <c r="N4474" s="1151"/>
      <c r="O4474" s="1152"/>
      <c r="P4474" s="1180"/>
    </row>
    <row r="4475" spans="1:16" x14ac:dyDescent="0.2">
      <c r="A4475" s="1179" t="s">
        <v>4075</v>
      </c>
      <c r="B4475" s="1149" t="s">
        <v>13070</v>
      </c>
      <c r="C4475" s="1149" t="s">
        <v>65</v>
      </c>
      <c r="D4475" s="1150" t="s">
        <v>13109</v>
      </c>
      <c r="E4475" s="1164">
        <v>8000</v>
      </c>
      <c r="F4475" s="1151">
        <v>42353184</v>
      </c>
      <c r="G4475" s="759" t="s">
        <v>13525</v>
      </c>
      <c r="H4475" s="1021" t="s">
        <v>8344</v>
      </c>
      <c r="I4475" s="1021" t="s">
        <v>4287</v>
      </c>
      <c r="J4475" s="1150" t="s">
        <v>8344</v>
      </c>
      <c r="K4475" s="1152">
        <v>2</v>
      </c>
      <c r="L4475" s="1151">
        <v>12</v>
      </c>
      <c r="M4475" s="1164">
        <v>98989.8</v>
      </c>
      <c r="N4475" s="1151">
        <v>1</v>
      </c>
      <c r="O4475" s="1152">
        <v>6</v>
      </c>
      <c r="P4475" s="1180">
        <v>49306.8</v>
      </c>
    </row>
    <row r="4476" spans="1:16" ht="22.5" x14ac:dyDescent="0.2">
      <c r="A4476" s="1179" t="s">
        <v>4075</v>
      </c>
      <c r="B4476" s="1149" t="s">
        <v>13070</v>
      </c>
      <c r="C4476" s="1149" t="s">
        <v>65</v>
      </c>
      <c r="D4476" s="1150" t="s">
        <v>13526</v>
      </c>
      <c r="E4476" s="1164">
        <v>2500</v>
      </c>
      <c r="F4476" s="1151">
        <v>42415785</v>
      </c>
      <c r="G4476" s="759" t="s">
        <v>13527</v>
      </c>
      <c r="H4476" s="1021" t="s">
        <v>13084</v>
      </c>
      <c r="I4476" s="1021" t="s">
        <v>4358</v>
      </c>
      <c r="J4476" s="1150" t="s">
        <v>13084</v>
      </c>
      <c r="K4476" s="1152">
        <v>1</v>
      </c>
      <c r="L4476" s="1151">
        <v>1</v>
      </c>
      <c r="M4476" s="1164">
        <v>917.03</v>
      </c>
      <c r="N4476" s="1151">
        <v>1</v>
      </c>
      <c r="O4476" s="1152">
        <v>6</v>
      </c>
      <c r="P4476" s="1180">
        <v>16306.8</v>
      </c>
    </row>
    <row r="4477" spans="1:16" ht="22.5" x14ac:dyDescent="0.2">
      <c r="A4477" s="1179" t="s">
        <v>4075</v>
      </c>
      <c r="B4477" s="1149" t="s">
        <v>13078</v>
      </c>
      <c r="C4477" s="1149" t="s">
        <v>65</v>
      </c>
      <c r="D4477" s="1150" t="s">
        <v>13528</v>
      </c>
      <c r="E4477" s="1164">
        <v>5000</v>
      </c>
      <c r="F4477" s="1151">
        <v>42432158</v>
      </c>
      <c r="G4477" s="759" t="s">
        <v>13529</v>
      </c>
      <c r="H4477" s="1021" t="s">
        <v>4243</v>
      </c>
      <c r="I4477" s="1021" t="s">
        <v>4287</v>
      </c>
      <c r="J4477" s="1150" t="s">
        <v>4243</v>
      </c>
      <c r="K4477" s="1152">
        <v>2</v>
      </c>
      <c r="L4477" s="1151">
        <v>8</v>
      </c>
      <c r="M4477" s="1164">
        <v>42293.2</v>
      </c>
      <c r="N4477" s="1151"/>
      <c r="O4477" s="1152"/>
      <c r="P4477" s="1180"/>
    </row>
    <row r="4478" spans="1:16" ht="22.5" x14ac:dyDescent="0.2">
      <c r="A4478" s="1179" t="s">
        <v>4075</v>
      </c>
      <c r="B4478" s="1149" t="s">
        <v>13070</v>
      </c>
      <c r="C4478" s="1149" t="s">
        <v>65</v>
      </c>
      <c r="D4478" s="1150" t="s">
        <v>13528</v>
      </c>
      <c r="E4478" s="1164">
        <v>5000</v>
      </c>
      <c r="F4478" s="1151">
        <v>42432158</v>
      </c>
      <c r="G4478" s="759" t="s">
        <v>13529</v>
      </c>
      <c r="H4478" s="1021" t="s">
        <v>4243</v>
      </c>
      <c r="I4478" s="1021" t="s">
        <v>4287</v>
      </c>
      <c r="J4478" s="1150" t="s">
        <v>4243</v>
      </c>
      <c r="K4478" s="1152">
        <v>2</v>
      </c>
      <c r="L4478" s="1151">
        <v>4</v>
      </c>
      <c r="M4478" s="1164">
        <v>20696.599999999999</v>
      </c>
      <c r="N4478" s="1151">
        <v>1</v>
      </c>
      <c r="O4478" s="1152">
        <v>6</v>
      </c>
      <c r="P4478" s="1180">
        <v>26089</v>
      </c>
    </row>
    <row r="4479" spans="1:16" ht="22.5" x14ac:dyDescent="0.2">
      <c r="A4479" s="1179" t="s">
        <v>4075</v>
      </c>
      <c r="B4479" s="1149" t="s">
        <v>13078</v>
      </c>
      <c r="C4479" s="1149" t="s">
        <v>65</v>
      </c>
      <c r="D4479" s="1150" t="s">
        <v>13530</v>
      </c>
      <c r="E4479" s="1164">
        <v>11000</v>
      </c>
      <c r="F4479" s="1151">
        <v>42437672</v>
      </c>
      <c r="G4479" s="759" t="s">
        <v>13531</v>
      </c>
      <c r="H4479" s="1021" t="s">
        <v>4206</v>
      </c>
      <c r="I4479" s="1021" t="s">
        <v>13113</v>
      </c>
      <c r="J4479" s="1150" t="s">
        <v>4206</v>
      </c>
      <c r="K4479" s="1152">
        <v>2</v>
      </c>
      <c r="L4479" s="1151">
        <v>8</v>
      </c>
      <c r="M4479" s="1164">
        <v>90293.2</v>
      </c>
      <c r="N4479" s="1151"/>
      <c r="O4479" s="1152"/>
      <c r="P4479" s="1180"/>
    </row>
    <row r="4480" spans="1:16" ht="22.5" x14ac:dyDescent="0.2">
      <c r="A4480" s="1179" t="s">
        <v>4075</v>
      </c>
      <c r="B4480" s="1149" t="s">
        <v>13070</v>
      </c>
      <c r="C4480" s="1149" t="s">
        <v>65</v>
      </c>
      <c r="D4480" s="1150" t="s">
        <v>13530</v>
      </c>
      <c r="E4480" s="1164">
        <v>11000</v>
      </c>
      <c r="F4480" s="1151">
        <v>42437672</v>
      </c>
      <c r="G4480" s="759" t="s">
        <v>13531</v>
      </c>
      <c r="H4480" s="1021" t="s">
        <v>4206</v>
      </c>
      <c r="I4480" s="1021" t="s">
        <v>13113</v>
      </c>
      <c r="J4480" s="1150" t="s">
        <v>4206</v>
      </c>
      <c r="K4480" s="1152">
        <v>2</v>
      </c>
      <c r="L4480" s="1151">
        <v>4</v>
      </c>
      <c r="M4480" s="1164">
        <v>44696.6</v>
      </c>
      <c r="N4480" s="1151">
        <v>1</v>
      </c>
      <c r="O4480" s="1152">
        <v>6</v>
      </c>
      <c r="P4480" s="1180">
        <v>67306.8</v>
      </c>
    </row>
    <row r="4481" spans="1:16" ht="22.5" x14ac:dyDescent="0.2">
      <c r="A4481" s="1179" t="s">
        <v>4075</v>
      </c>
      <c r="B4481" s="1149" t="s">
        <v>13070</v>
      </c>
      <c r="C4481" s="1149" t="s">
        <v>65</v>
      </c>
      <c r="D4481" s="1150" t="s">
        <v>13532</v>
      </c>
      <c r="E4481" s="1164">
        <v>3500</v>
      </c>
      <c r="F4481" s="1151">
        <v>42464045</v>
      </c>
      <c r="G4481" s="759" t="s">
        <v>13533</v>
      </c>
      <c r="H4481" s="1021" t="s">
        <v>4422</v>
      </c>
      <c r="I4481" s="1021" t="s">
        <v>4287</v>
      </c>
      <c r="J4481" s="1150" t="s">
        <v>4422</v>
      </c>
      <c r="K4481" s="1152">
        <v>2</v>
      </c>
      <c r="L4481" s="1151">
        <v>12</v>
      </c>
      <c r="M4481" s="1164">
        <v>40121.279999999999</v>
      </c>
      <c r="N4481" s="1151">
        <v>1</v>
      </c>
      <c r="O4481" s="1152">
        <v>6</v>
      </c>
      <c r="P4481" s="1180">
        <v>20926.3</v>
      </c>
    </row>
    <row r="4482" spans="1:16" ht="22.5" x14ac:dyDescent="0.2">
      <c r="A4482" s="1179" t="s">
        <v>4075</v>
      </c>
      <c r="B4482" s="1149" t="s">
        <v>13070</v>
      </c>
      <c r="C4482" s="1149" t="s">
        <v>65</v>
      </c>
      <c r="D4482" s="1150" t="s">
        <v>13477</v>
      </c>
      <c r="E4482" s="1164">
        <v>4000</v>
      </c>
      <c r="F4482" s="1151">
        <v>42465699</v>
      </c>
      <c r="G4482" s="759" t="s">
        <v>13534</v>
      </c>
      <c r="H4482" s="1021" t="s">
        <v>13273</v>
      </c>
      <c r="I4482" s="1021" t="s">
        <v>13113</v>
      </c>
      <c r="J4482" s="1150" t="s">
        <v>13273</v>
      </c>
      <c r="K4482" s="1152">
        <v>2</v>
      </c>
      <c r="L4482" s="1151">
        <v>12</v>
      </c>
      <c r="M4482" s="1164">
        <v>50989.8</v>
      </c>
      <c r="N4482" s="1151">
        <v>1</v>
      </c>
      <c r="O4482" s="1152">
        <v>6</v>
      </c>
      <c r="P4482" s="1180">
        <v>25306.799999999999</v>
      </c>
    </row>
    <row r="4483" spans="1:16" ht="22.5" x14ac:dyDescent="0.2">
      <c r="A4483" s="1179" t="s">
        <v>4075</v>
      </c>
      <c r="B4483" s="1149" t="s">
        <v>13078</v>
      </c>
      <c r="C4483" s="1149" t="s">
        <v>65</v>
      </c>
      <c r="D4483" s="1150" t="s">
        <v>13111</v>
      </c>
      <c r="E4483" s="1164">
        <v>6000</v>
      </c>
      <c r="F4483" s="1151">
        <v>42466561</v>
      </c>
      <c r="G4483" s="759" t="s">
        <v>13535</v>
      </c>
      <c r="H4483" s="1021" t="s">
        <v>4243</v>
      </c>
      <c r="I4483" s="1021" t="s">
        <v>13113</v>
      </c>
      <c r="J4483" s="1150" t="s">
        <v>4243</v>
      </c>
      <c r="K4483" s="1152">
        <v>2</v>
      </c>
      <c r="L4483" s="1151">
        <v>8</v>
      </c>
      <c r="M4483" s="1164">
        <v>50293.2</v>
      </c>
      <c r="N4483" s="1151"/>
      <c r="O4483" s="1152"/>
      <c r="P4483" s="1180"/>
    </row>
    <row r="4484" spans="1:16" x14ac:dyDescent="0.2">
      <c r="A4484" s="1179" t="s">
        <v>4075</v>
      </c>
      <c r="B4484" s="1149" t="s">
        <v>13070</v>
      </c>
      <c r="C4484" s="1149" t="s">
        <v>65</v>
      </c>
      <c r="D4484" s="1150" t="s">
        <v>13111</v>
      </c>
      <c r="E4484" s="1164">
        <v>6000</v>
      </c>
      <c r="F4484" s="1151">
        <v>42466561</v>
      </c>
      <c r="G4484" s="759" t="s">
        <v>13535</v>
      </c>
      <c r="H4484" s="1021" t="s">
        <v>4243</v>
      </c>
      <c r="I4484" s="1021" t="s">
        <v>13113</v>
      </c>
      <c r="J4484" s="1150" t="s">
        <v>4243</v>
      </c>
      <c r="K4484" s="1152">
        <v>2</v>
      </c>
      <c r="L4484" s="1151">
        <v>4</v>
      </c>
      <c r="M4484" s="1164">
        <v>24696.6</v>
      </c>
      <c r="N4484" s="1151">
        <v>1</v>
      </c>
      <c r="O4484" s="1152">
        <v>6</v>
      </c>
      <c r="P4484" s="1180">
        <v>37306.800000000003</v>
      </c>
    </row>
    <row r="4485" spans="1:16" ht="22.5" x14ac:dyDescent="0.2">
      <c r="A4485" s="1179" t="s">
        <v>4075</v>
      </c>
      <c r="B4485" s="1149" t="s">
        <v>13078</v>
      </c>
      <c r="C4485" s="1149" t="s">
        <v>65</v>
      </c>
      <c r="D4485" s="1150" t="s">
        <v>13536</v>
      </c>
      <c r="E4485" s="1164">
        <v>11000</v>
      </c>
      <c r="F4485" s="1151">
        <v>42477450</v>
      </c>
      <c r="G4485" s="759" t="s">
        <v>13537</v>
      </c>
      <c r="H4485" s="1021" t="s">
        <v>13081</v>
      </c>
      <c r="I4485" s="1021" t="s">
        <v>4287</v>
      </c>
      <c r="J4485" s="1150" t="s">
        <v>13081</v>
      </c>
      <c r="K4485" s="1152">
        <v>2</v>
      </c>
      <c r="L4485" s="1151">
        <v>12</v>
      </c>
      <c r="M4485" s="1164">
        <v>134623.13</v>
      </c>
      <c r="N4485" s="1151">
        <v>1</v>
      </c>
      <c r="O4485" s="1152">
        <v>6</v>
      </c>
      <c r="P4485" s="1180">
        <v>67306.8</v>
      </c>
    </row>
    <row r="4486" spans="1:16" x14ac:dyDescent="0.2">
      <c r="A4486" s="1179" t="s">
        <v>4075</v>
      </c>
      <c r="B4486" s="1149" t="s">
        <v>13070</v>
      </c>
      <c r="C4486" s="1149" t="s">
        <v>65</v>
      </c>
      <c r="D4486" s="1150" t="s">
        <v>13092</v>
      </c>
      <c r="E4486" s="1164">
        <v>9000</v>
      </c>
      <c r="F4486" s="1151">
        <v>42522201</v>
      </c>
      <c r="G4486" s="759" t="s">
        <v>13538</v>
      </c>
      <c r="H4486" s="1021" t="s">
        <v>7500</v>
      </c>
      <c r="I4486" s="1021" t="s">
        <v>4287</v>
      </c>
      <c r="J4486" s="1150" t="s">
        <v>7500</v>
      </c>
      <c r="K4486" s="1152"/>
      <c r="L4486" s="1151"/>
      <c r="M4486" s="1164"/>
      <c r="N4486" s="1151">
        <v>1</v>
      </c>
      <c r="O4486" s="1152">
        <v>2</v>
      </c>
      <c r="P4486" s="1180">
        <v>17235.599999999999</v>
      </c>
    </row>
    <row r="4487" spans="1:16" x14ac:dyDescent="0.2">
      <c r="A4487" s="1179" t="s">
        <v>4075</v>
      </c>
      <c r="B4487" s="1149" t="s">
        <v>13070</v>
      </c>
      <c r="C4487" s="1149" t="s">
        <v>65</v>
      </c>
      <c r="D4487" s="1150" t="s">
        <v>13539</v>
      </c>
      <c r="E4487" s="1164">
        <v>7500</v>
      </c>
      <c r="F4487" s="1151">
        <v>42529095</v>
      </c>
      <c r="G4487" s="759" t="s">
        <v>13540</v>
      </c>
      <c r="H4487" s="1021" t="s">
        <v>10274</v>
      </c>
      <c r="I4487" s="1021" t="s">
        <v>4287</v>
      </c>
      <c r="J4487" s="1150" t="s">
        <v>10274</v>
      </c>
      <c r="K4487" s="1152">
        <v>2</v>
      </c>
      <c r="L4487" s="1151">
        <v>12</v>
      </c>
      <c r="M4487" s="1164">
        <v>87883.11</v>
      </c>
      <c r="N4487" s="1151">
        <v>1</v>
      </c>
      <c r="O4487" s="1152">
        <v>6</v>
      </c>
      <c r="P4487" s="1180">
        <v>46306.8</v>
      </c>
    </row>
    <row r="4488" spans="1:16" x14ac:dyDescent="0.2">
      <c r="A4488" s="1179" t="s">
        <v>4075</v>
      </c>
      <c r="B4488" s="1149" t="s">
        <v>13070</v>
      </c>
      <c r="C4488" s="1149" t="s">
        <v>65</v>
      </c>
      <c r="D4488" s="1150" t="s">
        <v>13541</v>
      </c>
      <c r="E4488" s="1164">
        <v>5000</v>
      </c>
      <c r="F4488" s="1151">
        <v>42594727</v>
      </c>
      <c r="G4488" s="759" t="s">
        <v>13542</v>
      </c>
      <c r="H4488" s="1021" t="s">
        <v>10219</v>
      </c>
      <c r="I4488" s="1021" t="s">
        <v>4287</v>
      </c>
      <c r="J4488" s="1150" t="s">
        <v>10219</v>
      </c>
      <c r="K4488" s="1152">
        <v>2</v>
      </c>
      <c r="L4488" s="1151">
        <v>12</v>
      </c>
      <c r="M4488" s="1164">
        <v>62989.8</v>
      </c>
      <c r="N4488" s="1151">
        <v>1</v>
      </c>
      <c r="O4488" s="1152">
        <v>6</v>
      </c>
      <c r="P4488" s="1180">
        <v>31306.799999999999</v>
      </c>
    </row>
    <row r="4489" spans="1:16" ht="22.5" x14ac:dyDescent="0.2">
      <c r="A4489" s="1179" t="s">
        <v>4075</v>
      </c>
      <c r="B4489" s="1149" t="s">
        <v>13070</v>
      </c>
      <c r="C4489" s="1149" t="s">
        <v>65</v>
      </c>
      <c r="D4489" s="1150" t="s">
        <v>13109</v>
      </c>
      <c r="E4489" s="1164">
        <v>8000</v>
      </c>
      <c r="F4489" s="1151">
        <v>42605050</v>
      </c>
      <c r="G4489" s="759" t="s">
        <v>13543</v>
      </c>
      <c r="H4489" s="1021" t="s">
        <v>8344</v>
      </c>
      <c r="I4489" s="1021" t="s">
        <v>4287</v>
      </c>
      <c r="J4489" s="1150" t="s">
        <v>8344</v>
      </c>
      <c r="K4489" s="1152">
        <v>2</v>
      </c>
      <c r="L4489" s="1151">
        <v>12</v>
      </c>
      <c r="M4489" s="1164">
        <v>97925.15</v>
      </c>
      <c r="N4489" s="1151">
        <v>1</v>
      </c>
      <c r="O4489" s="1152">
        <v>6</v>
      </c>
      <c r="P4489" s="1180">
        <v>43796.639999999999</v>
      </c>
    </row>
    <row r="4490" spans="1:16" x14ac:dyDescent="0.2">
      <c r="A4490" s="1179" t="s">
        <v>4075</v>
      </c>
      <c r="B4490" s="1149" t="s">
        <v>13070</v>
      </c>
      <c r="C4490" s="1149" t="s">
        <v>65</v>
      </c>
      <c r="D4490" s="1150" t="s">
        <v>13260</v>
      </c>
      <c r="E4490" s="1164">
        <v>4500</v>
      </c>
      <c r="F4490" s="1151">
        <v>42697408</v>
      </c>
      <c r="G4490" s="759" t="s">
        <v>13544</v>
      </c>
      <c r="H4490" s="1021" t="s">
        <v>4206</v>
      </c>
      <c r="I4490" s="1021" t="s">
        <v>4287</v>
      </c>
      <c r="J4490" s="1150" t="s">
        <v>4206</v>
      </c>
      <c r="K4490" s="1152">
        <v>2</v>
      </c>
      <c r="L4490" s="1151">
        <v>12</v>
      </c>
      <c r="M4490" s="1164">
        <v>56989.8</v>
      </c>
      <c r="N4490" s="1151">
        <v>1</v>
      </c>
      <c r="O4490" s="1152">
        <v>6</v>
      </c>
      <c r="P4490" s="1180">
        <v>28306.799999999999</v>
      </c>
    </row>
    <row r="4491" spans="1:16" x14ac:dyDescent="0.2">
      <c r="A4491" s="1179" t="s">
        <v>4075</v>
      </c>
      <c r="B4491" s="1149" t="s">
        <v>13070</v>
      </c>
      <c r="C4491" s="1149" t="s">
        <v>65</v>
      </c>
      <c r="D4491" s="1150" t="s">
        <v>13545</v>
      </c>
      <c r="E4491" s="1164">
        <v>11000</v>
      </c>
      <c r="F4491" s="1151">
        <v>42714192</v>
      </c>
      <c r="G4491" s="759" t="s">
        <v>13546</v>
      </c>
      <c r="H4491" s="1021" t="s">
        <v>4239</v>
      </c>
      <c r="I4491" s="1021" t="s">
        <v>4287</v>
      </c>
      <c r="J4491" s="1150" t="s">
        <v>4239</v>
      </c>
      <c r="K4491" s="1152">
        <v>2</v>
      </c>
      <c r="L4491" s="1151">
        <v>12</v>
      </c>
      <c r="M4491" s="1164">
        <v>134989.79999999999</v>
      </c>
      <c r="N4491" s="1151">
        <v>1</v>
      </c>
      <c r="O4491" s="1152">
        <v>6</v>
      </c>
      <c r="P4491" s="1180">
        <v>67306.8</v>
      </c>
    </row>
    <row r="4492" spans="1:16" x14ac:dyDescent="0.2">
      <c r="A4492" s="1179" t="s">
        <v>4075</v>
      </c>
      <c r="B4492" s="1149" t="s">
        <v>13070</v>
      </c>
      <c r="C4492" s="1149" t="s">
        <v>65</v>
      </c>
      <c r="D4492" s="1150" t="s">
        <v>13257</v>
      </c>
      <c r="E4492" s="1164">
        <v>8000</v>
      </c>
      <c r="F4492" s="1151">
        <v>42719765</v>
      </c>
      <c r="G4492" s="759" t="s">
        <v>13547</v>
      </c>
      <c r="H4492" s="1021" t="s">
        <v>13201</v>
      </c>
      <c r="I4492" s="1021" t="s">
        <v>4287</v>
      </c>
      <c r="J4492" s="1150" t="s">
        <v>13201</v>
      </c>
      <c r="K4492" s="1152">
        <v>2</v>
      </c>
      <c r="L4492" s="1151">
        <v>12</v>
      </c>
      <c r="M4492" s="1164">
        <v>98989.8</v>
      </c>
      <c r="N4492" s="1151">
        <v>1</v>
      </c>
      <c r="O4492" s="1152">
        <v>6</v>
      </c>
      <c r="P4492" s="1180">
        <v>49306.8</v>
      </c>
    </row>
    <row r="4493" spans="1:16" x14ac:dyDescent="0.2">
      <c r="A4493" s="1179" t="s">
        <v>4075</v>
      </c>
      <c r="B4493" s="1149" t="s">
        <v>13070</v>
      </c>
      <c r="C4493" s="1149" t="s">
        <v>65</v>
      </c>
      <c r="D4493" s="1150" t="s">
        <v>13109</v>
      </c>
      <c r="E4493" s="1164">
        <v>8000</v>
      </c>
      <c r="F4493" s="1151">
        <v>42737788</v>
      </c>
      <c r="G4493" s="759" t="s">
        <v>13548</v>
      </c>
      <c r="H4493" s="1021" t="s">
        <v>8344</v>
      </c>
      <c r="I4493" s="1021" t="s">
        <v>4287</v>
      </c>
      <c r="J4493" s="1150" t="s">
        <v>8344</v>
      </c>
      <c r="K4493" s="1152">
        <v>2</v>
      </c>
      <c r="L4493" s="1151">
        <v>12</v>
      </c>
      <c r="M4493" s="1164">
        <v>98989.8</v>
      </c>
      <c r="N4493" s="1151">
        <v>1</v>
      </c>
      <c r="O4493" s="1152">
        <v>6</v>
      </c>
      <c r="P4493" s="1180">
        <v>49306.8</v>
      </c>
    </row>
    <row r="4494" spans="1:16" x14ac:dyDescent="0.2">
      <c r="A4494" s="1179" t="s">
        <v>4075</v>
      </c>
      <c r="B4494" s="1149" t="s">
        <v>13070</v>
      </c>
      <c r="C4494" s="1149" t="s">
        <v>65</v>
      </c>
      <c r="D4494" s="1150" t="s">
        <v>10573</v>
      </c>
      <c r="E4494" s="1164">
        <v>8000</v>
      </c>
      <c r="F4494" s="1151">
        <v>42743220</v>
      </c>
      <c r="G4494" s="759" t="s">
        <v>13549</v>
      </c>
      <c r="H4494" s="1021" t="s">
        <v>4206</v>
      </c>
      <c r="I4494" s="1021" t="s">
        <v>4287</v>
      </c>
      <c r="J4494" s="1150" t="s">
        <v>4206</v>
      </c>
      <c r="K4494" s="1152">
        <v>2</v>
      </c>
      <c r="L4494" s="1151">
        <v>4</v>
      </c>
      <c r="M4494" s="1164">
        <v>33296.6</v>
      </c>
      <c r="N4494" s="1151">
        <v>1</v>
      </c>
      <c r="O4494" s="1152">
        <v>3</v>
      </c>
      <c r="P4494" s="1180">
        <v>24653.4</v>
      </c>
    </row>
    <row r="4495" spans="1:16" ht="22.5" x14ac:dyDescent="0.2">
      <c r="A4495" s="1179" t="s">
        <v>4075</v>
      </c>
      <c r="B4495" s="1149" t="s">
        <v>13078</v>
      </c>
      <c r="C4495" s="1149" t="s">
        <v>65</v>
      </c>
      <c r="D4495" s="1150" t="s">
        <v>10573</v>
      </c>
      <c r="E4495" s="1164">
        <v>8000</v>
      </c>
      <c r="F4495" s="1151">
        <v>42743220</v>
      </c>
      <c r="G4495" s="759" t="s">
        <v>13549</v>
      </c>
      <c r="H4495" s="1021" t="s">
        <v>4206</v>
      </c>
      <c r="I4495" s="1021" t="s">
        <v>4287</v>
      </c>
      <c r="J4495" s="1150" t="s">
        <v>4206</v>
      </c>
      <c r="K4495" s="1152"/>
      <c r="L4495" s="1151"/>
      <c r="M4495" s="1164"/>
      <c r="N4495" s="1151">
        <v>1</v>
      </c>
      <c r="O4495" s="1152">
        <v>3</v>
      </c>
      <c r="P4495" s="1180">
        <v>24653.4</v>
      </c>
    </row>
    <row r="4496" spans="1:16" ht="22.5" x14ac:dyDescent="0.2">
      <c r="A4496" s="1179" t="s">
        <v>4075</v>
      </c>
      <c r="B4496" s="1149" t="s">
        <v>13078</v>
      </c>
      <c r="C4496" s="1149" t="s">
        <v>65</v>
      </c>
      <c r="D4496" s="1150" t="s">
        <v>13550</v>
      </c>
      <c r="E4496" s="1164">
        <v>3500</v>
      </c>
      <c r="F4496" s="1151">
        <v>42747894</v>
      </c>
      <c r="G4496" s="759" t="s">
        <v>13551</v>
      </c>
      <c r="H4496" s="1021" t="s">
        <v>4839</v>
      </c>
      <c r="I4496" s="1021" t="s">
        <v>13180</v>
      </c>
      <c r="J4496" s="1150" t="s">
        <v>4839</v>
      </c>
      <c r="K4496" s="1152">
        <v>2</v>
      </c>
      <c r="L4496" s="1151">
        <v>12</v>
      </c>
      <c r="M4496" s="1164">
        <v>44989.8</v>
      </c>
      <c r="N4496" s="1151">
        <v>1</v>
      </c>
      <c r="O4496" s="1152">
        <v>6</v>
      </c>
      <c r="P4496" s="1180">
        <v>22306.799999999999</v>
      </c>
    </row>
    <row r="4497" spans="1:16" ht="22.5" x14ac:dyDescent="0.2">
      <c r="A4497" s="1179" t="s">
        <v>4075</v>
      </c>
      <c r="B4497" s="1149" t="s">
        <v>13078</v>
      </c>
      <c r="C4497" s="1149" t="s">
        <v>65</v>
      </c>
      <c r="D4497" s="1150" t="s">
        <v>13552</v>
      </c>
      <c r="E4497" s="1164">
        <v>6000</v>
      </c>
      <c r="F4497" s="1151">
        <v>42765023</v>
      </c>
      <c r="G4497" s="759" t="s">
        <v>13553</v>
      </c>
      <c r="H4497" s="1021" t="s">
        <v>13077</v>
      </c>
      <c r="I4497" s="1021" t="s">
        <v>4287</v>
      </c>
      <c r="J4497" s="1150" t="s">
        <v>4257</v>
      </c>
      <c r="K4497" s="1152">
        <v>2</v>
      </c>
      <c r="L4497" s="1151">
        <v>8</v>
      </c>
      <c r="M4497" s="1164">
        <v>50293.2</v>
      </c>
      <c r="N4497" s="1151"/>
      <c r="O4497" s="1152"/>
      <c r="P4497" s="1180"/>
    </row>
    <row r="4498" spans="1:16" ht="22.5" x14ac:dyDescent="0.2">
      <c r="A4498" s="1179" t="s">
        <v>4075</v>
      </c>
      <c r="B4498" s="1149" t="s">
        <v>13070</v>
      </c>
      <c r="C4498" s="1149" t="s">
        <v>65</v>
      </c>
      <c r="D4498" s="1150" t="s">
        <v>13552</v>
      </c>
      <c r="E4498" s="1164">
        <v>6000</v>
      </c>
      <c r="F4498" s="1151">
        <v>42765023</v>
      </c>
      <c r="G4498" s="759" t="s">
        <v>13553</v>
      </c>
      <c r="H4498" s="1021" t="s">
        <v>13077</v>
      </c>
      <c r="I4498" s="1021" t="s">
        <v>4287</v>
      </c>
      <c r="J4498" s="1150" t="s">
        <v>4257</v>
      </c>
      <c r="K4498" s="1152">
        <v>2</v>
      </c>
      <c r="L4498" s="1151">
        <v>4</v>
      </c>
      <c r="M4498" s="1164">
        <v>24696.6</v>
      </c>
      <c r="N4498" s="1151">
        <v>1</v>
      </c>
      <c r="O4498" s="1152">
        <v>6</v>
      </c>
      <c r="P4498" s="1180">
        <v>37306.800000000003</v>
      </c>
    </row>
    <row r="4499" spans="1:16" ht="33.75" x14ac:dyDescent="0.2">
      <c r="A4499" s="1179" t="s">
        <v>4075</v>
      </c>
      <c r="B4499" s="1149" t="s">
        <v>13078</v>
      </c>
      <c r="C4499" s="1149" t="s">
        <v>65</v>
      </c>
      <c r="D4499" s="1150" t="s">
        <v>13554</v>
      </c>
      <c r="E4499" s="1164">
        <v>9000</v>
      </c>
      <c r="F4499" s="1151">
        <v>42765490</v>
      </c>
      <c r="G4499" s="759" t="s">
        <v>13555</v>
      </c>
      <c r="H4499" s="1021" t="s">
        <v>13081</v>
      </c>
      <c r="I4499" s="1021" t="s">
        <v>4287</v>
      </c>
      <c r="J4499" s="1150" t="s">
        <v>13081</v>
      </c>
      <c r="K4499" s="1152">
        <v>2</v>
      </c>
      <c r="L4499" s="1151">
        <v>12</v>
      </c>
      <c r="M4499" s="1164">
        <v>110989.8</v>
      </c>
      <c r="N4499" s="1151">
        <v>1</v>
      </c>
      <c r="O4499" s="1152">
        <v>6</v>
      </c>
      <c r="P4499" s="1180">
        <v>55306.8</v>
      </c>
    </row>
    <row r="4500" spans="1:16" x14ac:dyDescent="0.2">
      <c r="A4500" s="1179" t="s">
        <v>4075</v>
      </c>
      <c r="B4500" s="1149" t="s">
        <v>13070</v>
      </c>
      <c r="C4500" s="1149" t="s">
        <v>65</v>
      </c>
      <c r="D4500" s="1150" t="s">
        <v>13109</v>
      </c>
      <c r="E4500" s="1164">
        <v>8000</v>
      </c>
      <c r="F4500" s="1151">
        <v>42768968</v>
      </c>
      <c r="G4500" s="759" t="s">
        <v>13556</v>
      </c>
      <c r="H4500" s="1021" t="s">
        <v>8344</v>
      </c>
      <c r="I4500" s="1021" t="s">
        <v>4287</v>
      </c>
      <c r="J4500" s="1150" t="s">
        <v>8344</v>
      </c>
      <c r="K4500" s="1152">
        <v>2</v>
      </c>
      <c r="L4500" s="1151">
        <v>12</v>
      </c>
      <c r="M4500" s="1164">
        <v>98989.8</v>
      </c>
      <c r="N4500" s="1151">
        <v>1</v>
      </c>
      <c r="O4500" s="1152">
        <v>6</v>
      </c>
      <c r="P4500" s="1180">
        <v>49306.8</v>
      </c>
    </row>
    <row r="4501" spans="1:16" x14ac:dyDescent="0.2">
      <c r="A4501" s="1179" t="s">
        <v>4075</v>
      </c>
      <c r="B4501" s="1149" t="s">
        <v>13070</v>
      </c>
      <c r="C4501" s="1149" t="s">
        <v>65</v>
      </c>
      <c r="D4501" s="1150" t="s">
        <v>13557</v>
      </c>
      <c r="E4501" s="1164">
        <v>8800</v>
      </c>
      <c r="F4501" s="1151">
        <v>42770144</v>
      </c>
      <c r="G4501" s="759" t="s">
        <v>13558</v>
      </c>
      <c r="H4501" s="1021" t="s">
        <v>4314</v>
      </c>
      <c r="I4501" s="1021" t="s">
        <v>4287</v>
      </c>
      <c r="J4501" s="1150" t="s">
        <v>4314</v>
      </c>
      <c r="K4501" s="1152">
        <v>2</v>
      </c>
      <c r="L4501" s="1151">
        <v>4</v>
      </c>
      <c r="M4501" s="1164">
        <v>36496.6</v>
      </c>
      <c r="N4501" s="1151">
        <v>1</v>
      </c>
      <c r="O4501" s="1152">
        <v>3</v>
      </c>
      <c r="P4501" s="1180">
        <v>27053.4</v>
      </c>
    </row>
    <row r="4502" spans="1:16" ht="22.5" x14ac:dyDescent="0.2">
      <c r="A4502" s="1179" t="s">
        <v>4075</v>
      </c>
      <c r="B4502" s="1149" t="s">
        <v>13078</v>
      </c>
      <c r="C4502" s="1149" t="s">
        <v>65</v>
      </c>
      <c r="D4502" s="1150" t="s">
        <v>13557</v>
      </c>
      <c r="E4502" s="1164">
        <v>8800</v>
      </c>
      <c r="F4502" s="1151">
        <v>42770144</v>
      </c>
      <c r="G4502" s="759" t="s">
        <v>13558</v>
      </c>
      <c r="H4502" s="1021" t="s">
        <v>4314</v>
      </c>
      <c r="I4502" s="1021" t="s">
        <v>4287</v>
      </c>
      <c r="J4502" s="1150" t="s">
        <v>4314</v>
      </c>
      <c r="K4502" s="1152"/>
      <c r="L4502" s="1151"/>
      <c r="M4502" s="1164"/>
      <c r="N4502" s="1151">
        <v>1</v>
      </c>
      <c r="O4502" s="1152">
        <v>3</v>
      </c>
      <c r="P4502" s="1180">
        <v>27053.4</v>
      </c>
    </row>
    <row r="4503" spans="1:16" ht="22.5" x14ac:dyDescent="0.2">
      <c r="A4503" s="1179" t="s">
        <v>4075</v>
      </c>
      <c r="B4503" s="1149" t="s">
        <v>13078</v>
      </c>
      <c r="C4503" s="1149" t="s">
        <v>65</v>
      </c>
      <c r="D4503" s="1150" t="s">
        <v>13092</v>
      </c>
      <c r="E4503" s="1164">
        <v>9000</v>
      </c>
      <c r="F4503" s="1151">
        <v>42772658</v>
      </c>
      <c r="G4503" s="759" t="s">
        <v>13559</v>
      </c>
      <c r="H4503" s="1021" t="s">
        <v>13201</v>
      </c>
      <c r="I4503" s="1021" t="s">
        <v>4287</v>
      </c>
      <c r="J4503" s="1150" t="s">
        <v>13201</v>
      </c>
      <c r="K4503" s="1152">
        <v>2</v>
      </c>
      <c r="L4503" s="1151">
        <v>8</v>
      </c>
      <c r="M4503" s="1164">
        <v>74293.2</v>
      </c>
      <c r="N4503" s="1151"/>
      <c r="O4503" s="1152"/>
      <c r="P4503" s="1180"/>
    </row>
    <row r="4504" spans="1:16" x14ac:dyDescent="0.2">
      <c r="A4504" s="1179" t="s">
        <v>4075</v>
      </c>
      <c r="B4504" s="1149" t="s">
        <v>13070</v>
      </c>
      <c r="C4504" s="1149" t="s">
        <v>65</v>
      </c>
      <c r="D4504" s="1150" t="s">
        <v>13092</v>
      </c>
      <c r="E4504" s="1164">
        <v>9000</v>
      </c>
      <c r="F4504" s="1151">
        <v>42772658</v>
      </c>
      <c r="G4504" s="759" t="s">
        <v>13559</v>
      </c>
      <c r="H4504" s="1021" t="s">
        <v>13201</v>
      </c>
      <c r="I4504" s="1021" t="s">
        <v>4287</v>
      </c>
      <c r="J4504" s="1150" t="s">
        <v>13201</v>
      </c>
      <c r="K4504" s="1152">
        <v>2</v>
      </c>
      <c r="L4504" s="1151">
        <v>4</v>
      </c>
      <c r="M4504" s="1164">
        <v>36696.6</v>
      </c>
      <c r="N4504" s="1151">
        <v>1</v>
      </c>
      <c r="O4504" s="1152">
        <v>6</v>
      </c>
      <c r="P4504" s="1180">
        <v>55306.8</v>
      </c>
    </row>
    <row r="4505" spans="1:16" x14ac:dyDescent="0.2">
      <c r="A4505" s="1179" t="s">
        <v>4075</v>
      </c>
      <c r="B4505" s="1149" t="s">
        <v>13070</v>
      </c>
      <c r="C4505" s="1149" t="s">
        <v>65</v>
      </c>
      <c r="D4505" s="1150" t="s">
        <v>13090</v>
      </c>
      <c r="E4505" s="1164">
        <v>7000</v>
      </c>
      <c r="F4505" s="1151">
        <v>42774643</v>
      </c>
      <c r="G4505" s="759" t="s">
        <v>13560</v>
      </c>
      <c r="H4505" s="1021" t="s">
        <v>8344</v>
      </c>
      <c r="I4505" s="1021" t="s">
        <v>4287</v>
      </c>
      <c r="J4505" s="1150" t="s">
        <v>8344</v>
      </c>
      <c r="K4505" s="1152">
        <v>2</v>
      </c>
      <c r="L4505" s="1151">
        <v>12</v>
      </c>
      <c r="M4505" s="1164">
        <v>86989.8</v>
      </c>
      <c r="N4505" s="1151">
        <v>1</v>
      </c>
      <c r="O4505" s="1152">
        <v>6</v>
      </c>
      <c r="P4505" s="1180">
        <v>43306.8</v>
      </c>
    </row>
    <row r="4506" spans="1:16" ht="22.5" x14ac:dyDescent="0.2">
      <c r="A4506" s="1179" t="s">
        <v>4075</v>
      </c>
      <c r="B4506" s="1149" t="s">
        <v>13078</v>
      </c>
      <c r="C4506" s="1149" t="s">
        <v>65</v>
      </c>
      <c r="D4506" s="1150" t="s">
        <v>13561</v>
      </c>
      <c r="E4506" s="1164">
        <v>5000</v>
      </c>
      <c r="F4506" s="1151">
        <v>42815985</v>
      </c>
      <c r="G4506" s="759" t="s">
        <v>13562</v>
      </c>
      <c r="H4506" s="1021" t="s">
        <v>4243</v>
      </c>
      <c r="I4506" s="1021" t="s">
        <v>4287</v>
      </c>
      <c r="J4506" s="1150" t="s">
        <v>4243</v>
      </c>
      <c r="K4506" s="1152">
        <v>2</v>
      </c>
      <c r="L4506" s="1151">
        <v>8</v>
      </c>
      <c r="M4506" s="1164">
        <v>36590.129999999997</v>
      </c>
      <c r="N4506" s="1151"/>
      <c r="O4506" s="1152"/>
      <c r="P4506" s="1180"/>
    </row>
    <row r="4507" spans="1:16" ht="22.5" x14ac:dyDescent="0.2">
      <c r="A4507" s="1179" t="s">
        <v>4075</v>
      </c>
      <c r="B4507" s="1149" t="s">
        <v>13070</v>
      </c>
      <c r="C4507" s="1149" t="s">
        <v>65</v>
      </c>
      <c r="D4507" s="1150" t="s">
        <v>13561</v>
      </c>
      <c r="E4507" s="1164">
        <v>5000</v>
      </c>
      <c r="F4507" s="1151">
        <v>42815985</v>
      </c>
      <c r="G4507" s="759" t="s">
        <v>13562</v>
      </c>
      <c r="H4507" s="1021" t="s">
        <v>4243</v>
      </c>
      <c r="I4507" s="1021" t="s">
        <v>4287</v>
      </c>
      <c r="J4507" s="1150" t="s">
        <v>4243</v>
      </c>
      <c r="K4507" s="1152">
        <v>2</v>
      </c>
      <c r="L4507" s="1151">
        <v>4</v>
      </c>
      <c r="M4507" s="1164">
        <v>20696.599999999999</v>
      </c>
      <c r="N4507" s="1151">
        <v>1</v>
      </c>
      <c r="O4507" s="1152">
        <v>6</v>
      </c>
      <c r="P4507" s="1180">
        <v>31306.799999999999</v>
      </c>
    </row>
    <row r="4508" spans="1:16" x14ac:dyDescent="0.2">
      <c r="A4508" s="1179" t="s">
        <v>4075</v>
      </c>
      <c r="B4508" s="1149" t="s">
        <v>13070</v>
      </c>
      <c r="C4508" s="1149" t="s">
        <v>65</v>
      </c>
      <c r="D4508" s="1150" t="s">
        <v>13563</v>
      </c>
      <c r="E4508" s="1164">
        <v>7000</v>
      </c>
      <c r="F4508" s="1151">
        <v>42823233</v>
      </c>
      <c r="G4508" s="759" t="s">
        <v>13564</v>
      </c>
      <c r="H4508" s="1021" t="s">
        <v>4314</v>
      </c>
      <c r="I4508" s="1021" t="s">
        <v>4287</v>
      </c>
      <c r="J4508" s="1150" t="s">
        <v>4314</v>
      </c>
      <c r="K4508" s="1152">
        <v>2</v>
      </c>
      <c r="L4508" s="1151">
        <v>12</v>
      </c>
      <c r="M4508" s="1164">
        <v>86989.8</v>
      </c>
      <c r="N4508" s="1151">
        <v>1</v>
      </c>
      <c r="O4508" s="1152">
        <v>6</v>
      </c>
      <c r="P4508" s="1180">
        <v>43306.8</v>
      </c>
    </row>
    <row r="4509" spans="1:16" ht="22.5" x14ac:dyDescent="0.2">
      <c r="A4509" s="1179" t="s">
        <v>4075</v>
      </c>
      <c r="B4509" s="1149" t="s">
        <v>13070</v>
      </c>
      <c r="C4509" s="1149" t="s">
        <v>65</v>
      </c>
      <c r="D4509" s="1150" t="s">
        <v>13075</v>
      </c>
      <c r="E4509" s="1164">
        <v>6000</v>
      </c>
      <c r="F4509" s="1151">
        <v>42823360</v>
      </c>
      <c r="G4509" s="759" t="s">
        <v>13565</v>
      </c>
      <c r="H4509" s="1021" t="s">
        <v>13077</v>
      </c>
      <c r="I4509" s="1021" t="s">
        <v>4287</v>
      </c>
      <c r="J4509" s="1150" t="s">
        <v>4257</v>
      </c>
      <c r="K4509" s="1152">
        <v>2</v>
      </c>
      <c r="L4509" s="1151">
        <v>12</v>
      </c>
      <c r="M4509" s="1164">
        <v>74989.8</v>
      </c>
      <c r="N4509" s="1151">
        <v>1</v>
      </c>
      <c r="O4509" s="1152">
        <v>6</v>
      </c>
      <c r="P4509" s="1180">
        <v>37306.800000000003</v>
      </c>
    </row>
    <row r="4510" spans="1:16" x14ac:dyDescent="0.2">
      <c r="A4510" s="1179" t="s">
        <v>4075</v>
      </c>
      <c r="B4510" s="1149" t="s">
        <v>13070</v>
      </c>
      <c r="C4510" s="1149" t="s">
        <v>65</v>
      </c>
      <c r="D4510" s="1150" t="s">
        <v>13566</v>
      </c>
      <c r="E4510" s="1164">
        <v>4500</v>
      </c>
      <c r="F4510" s="1151">
        <v>42853184</v>
      </c>
      <c r="G4510" s="759" t="s">
        <v>13567</v>
      </c>
      <c r="H4510" s="1021" t="s">
        <v>4314</v>
      </c>
      <c r="I4510" s="1021" t="s">
        <v>4287</v>
      </c>
      <c r="J4510" s="1150" t="s">
        <v>4314</v>
      </c>
      <c r="K4510" s="1152">
        <v>2</v>
      </c>
      <c r="L4510" s="1151">
        <v>4</v>
      </c>
      <c r="M4510" s="1164">
        <v>19296.599999999999</v>
      </c>
      <c r="N4510" s="1151">
        <v>1</v>
      </c>
      <c r="O4510" s="1152">
        <v>3</v>
      </c>
      <c r="P4510" s="1180">
        <v>14153.4</v>
      </c>
    </row>
    <row r="4511" spans="1:16" ht="22.5" x14ac:dyDescent="0.2">
      <c r="A4511" s="1179" t="s">
        <v>4075</v>
      </c>
      <c r="B4511" s="1149" t="s">
        <v>13078</v>
      </c>
      <c r="C4511" s="1149" t="s">
        <v>65</v>
      </c>
      <c r="D4511" s="1150" t="s">
        <v>13566</v>
      </c>
      <c r="E4511" s="1164">
        <v>4500</v>
      </c>
      <c r="F4511" s="1151">
        <v>42853184</v>
      </c>
      <c r="G4511" s="759" t="s">
        <v>13567</v>
      </c>
      <c r="H4511" s="1021" t="s">
        <v>4314</v>
      </c>
      <c r="I4511" s="1021" t="s">
        <v>4287</v>
      </c>
      <c r="J4511" s="1150" t="s">
        <v>4314</v>
      </c>
      <c r="K4511" s="1152"/>
      <c r="L4511" s="1151"/>
      <c r="M4511" s="1164"/>
      <c r="N4511" s="1151">
        <v>1</v>
      </c>
      <c r="O4511" s="1152">
        <v>3</v>
      </c>
      <c r="P4511" s="1180">
        <v>14153.4</v>
      </c>
    </row>
    <row r="4512" spans="1:16" ht="22.5" x14ac:dyDescent="0.2">
      <c r="A4512" s="1179" t="s">
        <v>4075</v>
      </c>
      <c r="B4512" s="1149" t="s">
        <v>13078</v>
      </c>
      <c r="C4512" s="1149" t="s">
        <v>65</v>
      </c>
      <c r="D4512" s="1150" t="s">
        <v>13221</v>
      </c>
      <c r="E4512" s="1164">
        <v>7000</v>
      </c>
      <c r="F4512" s="1151">
        <v>42855034</v>
      </c>
      <c r="G4512" s="759" t="s">
        <v>13568</v>
      </c>
      <c r="H4512" s="1021" t="s">
        <v>13569</v>
      </c>
      <c r="I4512" s="1021" t="s">
        <v>13113</v>
      </c>
      <c r="J4512" s="1150" t="s">
        <v>13570</v>
      </c>
      <c r="K4512" s="1152">
        <v>2</v>
      </c>
      <c r="L4512" s="1151">
        <v>12</v>
      </c>
      <c r="M4512" s="1164">
        <v>86989.8</v>
      </c>
      <c r="N4512" s="1151">
        <v>1</v>
      </c>
      <c r="O4512" s="1152">
        <v>6</v>
      </c>
      <c r="P4512" s="1180">
        <v>43306.8</v>
      </c>
    </row>
    <row r="4513" spans="1:16" ht="22.5" x14ac:dyDescent="0.2">
      <c r="A4513" s="1179" t="s">
        <v>4075</v>
      </c>
      <c r="B4513" s="1149" t="s">
        <v>13070</v>
      </c>
      <c r="C4513" s="1149" t="s">
        <v>65</v>
      </c>
      <c r="D4513" s="1150" t="s">
        <v>13075</v>
      </c>
      <c r="E4513" s="1164">
        <v>6000</v>
      </c>
      <c r="F4513" s="1151">
        <v>42863928</v>
      </c>
      <c r="G4513" s="759" t="s">
        <v>13571</v>
      </c>
      <c r="H4513" s="1021" t="s">
        <v>13077</v>
      </c>
      <c r="I4513" s="1021" t="s">
        <v>4287</v>
      </c>
      <c r="J4513" s="1150" t="s">
        <v>4257</v>
      </c>
      <c r="K4513" s="1152">
        <v>2</v>
      </c>
      <c r="L4513" s="1151">
        <v>12</v>
      </c>
      <c r="M4513" s="1164">
        <v>71175.100000000006</v>
      </c>
      <c r="N4513" s="1151">
        <v>1</v>
      </c>
      <c r="O4513" s="1152">
        <v>6</v>
      </c>
      <c r="P4513" s="1180">
        <v>37306.800000000003</v>
      </c>
    </row>
    <row r="4514" spans="1:16" x14ac:dyDescent="0.2">
      <c r="A4514" s="1179" t="s">
        <v>4075</v>
      </c>
      <c r="B4514" s="1149" t="s">
        <v>13070</v>
      </c>
      <c r="C4514" s="1149" t="s">
        <v>65</v>
      </c>
      <c r="D4514" s="1150" t="s">
        <v>13111</v>
      </c>
      <c r="E4514" s="1164">
        <v>6000</v>
      </c>
      <c r="F4514" s="1151">
        <v>42867743</v>
      </c>
      <c r="G4514" s="759" t="s">
        <v>13572</v>
      </c>
      <c r="H4514" s="1021" t="s">
        <v>4243</v>
      </c>
      <c r="I4514" s="1021" t="s">
        <v>4287</v>
      </c>
      <c r="J4514" s="1150" t="s">
        <v>4243</v>
      </c>
      <c r="K4514" s="1152">
        <v>2</v>
      </c>
      <c r="L4514" s="1151">
        <v>12</v>
      </c>
      <c r="M4514" s="1164">
        <v>74989.8</v>
      </c>
      <c r="N4514" s="1151">
        <v>1</v>
      </c>
      <c r="O4514" s="1152">
        <v>6</v>
      </c>
      <c r="P4514" s="1180">
        <v>37306.800000000003</v>
      </c>
    </row>
    <row r="4515" spans="1:16" ht="22.5" x14ac:dyDescent="0.2">
      <c r="A4515" s="1179" t="s">
        <v>4075</v>
      </c>
      <c r="B4515" s="1149" t="s">
        <v>13070</v>
      </c>
      <c r="C4515" s="1149" t="s">
        <v>65</v>
      </c>
      <c r="D4515" s="1150" t="s">
        <v>13573</v>
      </c>
      <c r="E4515" s="1164">
        <v>2800</v>
      </c>
      <c r="F4515" s="1151">
        <v>42872919</v>
      </c>
      <c r="G4515" s="759" t="s">
        <v>13574</v>
      </c>
      <c r="H4515" s="1021" t="s">
        <v>4422</v>
      </c>
      <c r="I4515" s="1021" t="s">
        <v>13336</v>
      </c>
      <c r="J4515" s="1150" t="s">
        <v>4422</v>
      </c>
      <c r="K4515" s="1152">
        <v>2</v>
      </c>
      <c r="L4515" s="1151">
        <v>12</v>
      </c>
      <c r="M4515" s="1164">
        <v>36496.47</v>
      </c>
      <c r="N4515" s="1151">
        <v>1</v>
      </c>
      <c r="O4515" s="1152">
        <v>6</v>
      </c>
      <c r="P4515" s="1180">
        <v>18106.8</v>
      </c>
    </row>
    <row r="4516" spans="1:16" ht="22.5" x14ac:dyDescent="0.2">
      <c r="A4516" s="1179" t="s">
        <v>4075</v>
      </c>
      <c r="B4516" s="1149" t="s">
        <v>13078</v>
      </c>
      <c r="C4516" s="1149" t="s">
        <v>65</v>
      </c>
      <c r="D4516" s="1150" t="s">
        <v>13536</v>
      </c>
      <c r="E4516" s="1164">
        <v>11000</v>
      </c>
      <c r="F4516" s="1151">
        <v>42917341</v>
      </c>
      <c r="G4516" s="759" t="s">
        <v>13575</v>
      </c>
      <c r="H4516" s="1021" t="s">
        <v>13081</v>
      </c>
      <c r="I4516" s="1021" t="s">
        <v>4287</v>
      </c>
      <c r="J4516" s="1150" t="s">
        <v>13081</v>
      </c>
      <c r="K4516" s="1152">
        <v>2</v>
      </c>
      <c r="L4516" s="1151">
        <v>11</v>
      </c>
      <c r="M4516" s="1164">
        <v>120882.32</v>
      </c>
      <c r="N4516" s="1151">
        <v>1</v>
      </c>
      <c r="O4516" s="1152">
        <v>6</v>
      </c>
      <c r="P4516" s="1180">
        <v>67306.8</v>
      </c>
    </row>
    <row r="4517" spans="1:16" x14ac:dyDescent="0.2">
      <c r="A4517" s="1179" t="s">
        <v>4075</v>
      </c>
      <c r="B4517" s="1149" t="s">
        <v>13070</v>
      </c>
      <c r="C4517" s="1149" t="s">
        <v>65</v>
      </c>
      <c r="D4517" s="1150" t="s">
        <v>13536</v>
      </c>
      <c r="E4517" s="1164">
        <v>11000</v>
      </c>
      <c r="F4517" s="1151">
        <v>42917341</v>
      </c>
      <c r="G4517" s="759" t="s">
        <v>13575</v>
      </c>
      <c r="H4517" s="1021" t="s">
        <v>13081</v>
      </c>
      <c r="I4517" s="1021" t="s">
        <v>4287</v>
      </c>
      <c r="J4517" s="1150" t="s">
        <v>13081</v>
      </c>
      <c r="K4517" s="1152">
        <v>1</v>
      </c>
      <c r="L4517" s="1151">
        <v>1</v>
      </c>
      <c r="M4517" s="1164">
        <v>11174.15</v>
      </c>
      <c r="N4517" s="1151"/>
      <c r="O4517" s="1152"/>
      <c r="P4517" s="1180"/>
    </row>
    <row r="4518" spans="1:16" x14ac:dyDescent="0.2">
      <c r="A4518" s="1179" t="s">
        <v>4075</v>
      </c>
      <c r="B4518" s="1149" t="s">
        <v>13070</v>
      </c>
      <c r="C4518" s="1149" t="s">
        <v>65</v>
      </c>
      <c r="D4518" s="1150" t="s">
        <v>13315</v>
      </c>
      <c r="E4518" s="1164">
        <v>14000</v>
      </c>
      <c r="F4518" s="1151">
        <v>42956071</v>
      </c>
      <c r="G4518" s="759" t="s">
        <v>13576</v>
      </c>
      <c r="H4518" s="1021" t="s">
        <v>4239</v>
      </c>
      <c r="I4518" s="1021" t="s">
        <v>4287</v>
      </c>
      <c r="J4518" s="1150" t="s">
        <v>4239</v>
      </c>
      <c r="K4518" s="1152">
        <v>2</v>
      </c>
      <c r="L4518" s="1151">
        <v>12</v>
      </c>
      <c r="M4518" s="1164">
        <v>170989.8</v>
      </c>
      <c r="N4518" s="1151">
        <v>1</v>
      </c>
      <c r="O4518" s="1152">
        <v>6</v>
      </c>
      <c r="P4518" s="1180">
        <v>85306.8</v>
      </c>
    </row>
    <row r="4519" spans="1:16" x14ac:dyDescent="0.2">
      <c r="A4519" s="1179" t="s">
        <v>4075</v>
      </c>
      <c r="B4519" s="1149" t="s">
        <v>13070</v>
      </c>
      <c r="C4519" s="1149" t="s">
        <v>65</v>
      </c>
      <c r="D4519" s="1150" t="s">
        <v>13577</v>
      </c>
      <c r="E4519" s="1164">
        <v>6500</v>
      </c>
      <c r="F4519" s="1151">
        <v>42996489</v>
      </c>
      <c r="G4519" s="759" t="s">
        <v>13578</v>
      </c>
      <c r="H4519" s="1021" t="s">
        <v>13104</v>
      </c>
      <c r="I4519" s="1021" t="s">
        <v>4287</v>
      </c>
      <c r="J4519" s="1150" t="s">
        <v>13104</v>
      </c>
      <c r="K4519" s="1152">
        <v>2</v>
      </c>
      <c r="L4519" s="1151">
        <v>8</v>
      </c>
      <c r="M4519" s="1164">
        <v>63027.93</v>
      </c>
      <c r="N4519" s="1151"/>
      <c r="O4519" s="1152"/>
      <c r="P4519" s="1180"/>
    </row>
    <row r="4520" spans="1:16" x14ac:dyDescent="0.2">
      <c r="A4520" s="1179" t="s">
        <v>4075</v>
      </c>
      <c r="B4520" s="1149" t="s">
        <v>13070</v>
      </c>
      <c r="C4520" s="1149" t="s">
        <v>65</v>
      </c>
      <c r="D4520" s="1150" t="s">
        <v>13579</v>
      </c>
      <c r="E4520" s="1164">
        <v>7000</v>
      </c>
      <c r="F4520" s="1151">
        <v>42996489</v>
      </c>
      <c r="G4520" s="759" t="s">
        <v>13578</v>
      </c>
      <c r="H4520" s="1021" t="s">
        <v>13104</v>
      </c>
      <c r="I4520" s="1021" t="s">
        <v>4287</v>
      </c>
      <c r="J4520" s="1150" t="s">
        <v>13104</v>
      </c>
      <c r="K4520" s="1152">
        <v>2</v>
      </c>
      <c r="L4520" s="1151">
        <v>4</v>
      </c>
      <c r="M4520" s="1164">
        <v>31377.16</v>
      </c>
      <c r="N4520" s="1151"/>
      <c r="O4520" s="1152"/>
      <c r="P4520" s="1180"/>
    </row>
    <row r="4521" spans="1:16" x14ac:dyDescent="0.2">
      <c r="A4521" s="1179" t="s">
        <v>4075</v>
      </c>
      <c r="B4521" s="1149" t="s">
        <v>13070</v>
      </c>
      <c r="C4521" s="1149" t="s">
        <v>65</v>
      </c>
      <c r="D4521" s="1150" t="s">
        <v>13111</v>
      </c>
      <c r="E4521" s="1164">
        <v>6000</v>
      </c>
      <c r="F4521" s="1151">
        <v>43002171</v>
      </c>
      <c r="G4521" s="759" t="s">
        <v>13580</v>
      </c>
      <c r="H4521" s="1021" t="s">
        <v>13104</v>
      </c>
      <c r="I4521" s="1021" t="s">
        <v>4287</v>
      </c>
      <c r="J4521" s="1150" t="s">
        <v>13104</v>
      </c>
      <c r="K4521" s="1152">
        <v>2</v>
      </c>
      <c r="L4521" s="1151">
        <v>12</v>
      </c>
      <c r="M4521" s="1164">
        <v>74989.8</v>
      </c>
      <c r="N4521" s="1151">
        <v>1</v>
      </c>
      <c r="O4521" s="1152">
        <v>6</v>
      </c>
      <c r="P4521" s="1180">
        <v>37306.800000000003</v>
      </c>
    </row>
    <row r="4522" spans="1:16" ht="22.5" x14ac:dyDescent="0.2">
      <c r="A4522" s="1179" t="s">
        <v>4075</v>
      </c>
      <c r="B4522" s="1149" t="s">
        <v>13070</v>
      </c>
      <c r="C4522" s="1149" t="s">
        <v>65</v>
      </c>
      <c r="D4522" s="1150" t="s">
        <v>13581</v>
      </c>
      <c r="E4522" s="1164">
        <v>8000</v>
      </c>
      <c r="F4522" s="1151">
        <v>43003684</v>
      </c>
      <c r="G4522" s="759" t="s">
        <v>13582</v>
      </c>
      <c r="H4522" s="1021" t="s">
        <v>13104</v>
      </c>
      <c r="I4522" s="1021" t="s">
        <v>13113</v>
      </c>
      <c r="J4522" s="1150" t="s">
        <v>13104</v>
      </c>
      <c r="K4522" s="1152">
        <v>2</v>
      </c>
      <c r="L4522" s="1151">
        <v>12</v>
      </c>
      <c r="M4522" s="1164">
        <v>98723.13</v>
      </c>
      <c r="N4522" s="1151">
        <v>1</v>
      </c>
      <c r="O4522" s="1152">
        <v>6</v>
      </c>
      <c r="P4522" s="1180">
        <v>49306.8</v>
      </c>
    </row>
    <row r="4523" spans="1:16" ht="22.5" x14ac:dyDescent="0.2">
      <c r="A4523" s="1179" t="s">
        <v>4075</v>
      </c>
      <c r="B4523" s="1149" t="s">
        <v>13078</v>
      </c>
      <c r="C4523" s="1149" t="s">
        <v>65</v>
      </c>
      <c r="D4523" s="1150" t="s">
        <v>13260</v>
      </c>
      <c r="E4523" s="1164">
        <v>4500</v>
      </c>
      <c r="F4523" s="1151">
        <v>43021313</v>
      </c>
      <c r="G4523" s="759" t="s">
        <v>13583</v>
      </c>
      <c r="H4523" s="1021" t="s">
        <v>13104</v>
      </c>
      <c r="I4523" s="1021" t="s">
        <v>13113</v>
      </c>
      <c r="J4523" s="1150" t="s">
        <v>13104</v>
      </c>
      <c r="K4523" s="1152">
        <v>2</v>
      </c>
      <c r="L4523" s="1151">
        <v>12</v>
      </c>
      <c r="M4523" s="1164">
        <v>56839.8</v>
      </c>
      <c r="N4523" s="1151">
        <v>1</v>
      </c>
      <c r="O4523" s="1152">
        <v>6</v>
      </c>
      <c r="P4523" s="1180">
        <v>28306.799999999999</v>
      </c>
    </row>
    <row r="4524" spans="1:16" ht="22.5" x14ac:dyDescent="0.2">
      <c r="A4524" s="1179" t="s">
        <v>4075</v>
      </c>
      <c r="B4524" s="1149" t="s">
        <v>13070</v>
      </c>
      <c r="C4524" s="1149" t="s">
        <v>65</v>
      </c>
      <c r="D4524" s="1150" t="s">
        <v>13584</v>
      </c>
      <c r="E4524" s="1164">
        <v>4500</v>
      </c>
      <c r="F4524" s="1151">
        <v>43024935</v>
      </c>
      <c r="G4524" s="759" t="s">
        <v>13585</v>
      </c>
      <c r="H4524" s="1021" t="s">
        <v>13077</v>
      </c>
      <c r="I4524" s="1021" t="s">
        <v>13113</v>
      </c>
      <c r="J4524" s="1150" t="s">
        <v>4257</v>
      </c>
      <c r="K4524" s="1152">
        <v>2</v>
      </c>
      <c r="L4524" s="1151">
        <v>4</v>
      </c>
      <c r="M4524" s="1164">
        <v>19296.599999999999</v>
      </c>
      <c r="N4524" s="1151">
        <v>1</v>
      </c>
      <c r="O4524" s="1152">
        <v>3</v>
      </c>
      <c r="P4524" s="1180">
        <v>14153.4</v>
      </c>
    </row>
    <row r="4525" spans="1:16" ht="22.5" x14ac:dyDescent="0.2">
      <c r="A4525" s="1179" t="s">
        <v>4075</v>
      </c>
      <c r="B4525" s="1149" t="s">
        <v>13078</v>
      </c>
      <c r="C4525" s="1149" t="s">
        <v>65</v>
      </c>
      <c r="D4525" s="1150" t="s">
        <v>13584</v>
      </c>
      <c r="E4525" s="1164">
        <v>4500</v>
      </c>
      <c r="F4525" s="1151">
        <v>43024935</v>
      </c>
      <c r="G4525" s="759" t="s">
        <v>13585</v>
      </c>
      <c r="H4525" s="1021" t="s">
        <v>13077</v>
      </c>
      <c r="I4525" s="1021" t="s">
        <v>13113</v>
      </c>
      <c r="J4525" s="1150" t="s">
        <v>4257</v>
      </c>
      <c r="K4525" s="1152"/>
      <c r="L4525" s="1151"/>
      <c r="M4525" s="1164"/>
      <c r="N4525" s="1151">
        <v>1</v>
      </c>
      <c r="O4525" s="1152">
        <v>3</v>
      </c>
      <c r="P4525" s="1180">
        <v>14153.4</v>
      </c>
    </row>
    <row r="4526" spans="1:16" ht="22.5" x14ac:dyDescent="0.2">
      <c r="A4526" s="1179" t="s">
        <v>4075</v>
      </c>
      <c r="B4526" s="1149" t="s">
        <v>13070</v>
      </c>
      <c r="C4526" s="1149" t="s">
        <v>65</v>
      </c>
      <c r="D4526" s="1150" t="s">
        <v>13586</v>
      </c>
      <c r="E4526" s="1164">
        <v>14000</v>
      </c>
      <c r="F4526" s="1151">
        <v>43041831</v>
      </c>
      <c r="G4526" s="759" t="s">
        <v>13587</v>
      </c>
      <c r="H4526" s="1021" t="s">
        <v>13104</v>
      </c>
      <c r="I4526" s="1021" t="s">
        <v>4287</v>
      </c>
      <c r="J4526" s="1150" t="s">
        <v>13104</v>
      </c>
      <c r="K4526" s="1152">
        <v>2</v>
      </c>
      <c r="L4526" s="1151">
        <v>12</v>
      </c>
      <c r="M4526" s="1164">
        <v>170989.8</v>
      </c>
      <c r="N4526" s="1151">
        <v>1</v>
      </c>
      <c r="O4526" s="1152">
        <v>6</v>
      </c>
      <c r="P4526" s="1180">
        <v>85306.8</v>
      </c>
    </row>
    <row r="4527" spans="1:16" ht="22.5" x14ac:dyDescent="0.2">
      <c r="A4527" s="1179" t="s">
        <v>4075</v>
      </c>
      <c r="B4527" s="1149" t="s">
        <v>13078</v>
      </c>
      <c r="C4527" s="1149" t="s">
        <v>65</v>
      </c>
      <c r="D4527" s="1150" t="s">
        <v>13588</v>
      </c>
      <c r="E4527" s="1164">
        <v>9000</v>
      </c>
      <c r="F4527" s="1151">
        <v>43071023</v>
      </c>
      <c r="G4527" s="759" t="s">
        <v>13589</v>
      </c>
      <c r="H4527" s="1021" t="s">
        <v>4965</v>
      </c>
      <c r="I4527" s="1021" t="s">
        <v>4287</v>
      </c>
      <c r="J4527" s="1150" t="s">
        <v>4965</v>
      </c>
      <c r="K4527" s="1152">
        <v>2</v>
      </c>
      <c r="L4527" s="1151">
        <v>5</v>
      </c>
      <c r="M4527" s="1164">
        <v>45870.75</v>
      </c>
      <c r="N4527" s="1151">
        <v>1</v>
      </c>
      <c r="O4527" s="1152">
        <v>3</v>
      </c>
      <c r="P4527" s="1180">
        <v>27653.4</v>
      </c>
    </row>
    <row r="4528" spans="1:16" ht="22.5" x14ac:dyDescent="0.2">
      <c r="A4528" s="1179" t="s">
        <v>4075</v>
      </c>
      <c r="B4528" s="1149" t="s">
        <v>13070</v>
      </c>
      <c r="C4528" s="1149" t="s">
        <v>65</v>
      </c>
      <c r="D4528" s="1150" t="s">
        <v>13588</v>
      </c>
      <c r="E4528" s="1164">
        <v>9000</v>
      </c>
      <c r="F4528" s="1151">
        <v>43071023</v>
      </c>
      <c r="G4528" s="759" t="s">
        <v>13589</v>
      </c>
      <c r="H4528" s="1021" t="s">
        <v>4965</v>
      </c>
      <c r="I4528" s="1021" t="s">
        <v>4287</v>
      </c>
      <c r="J4528" s="1150" t="s">
        <v>4965</v>
      </c>
      <c r="K4528" s="1152"/>
      <c r="L4528" s="1151"/>
      <c r="M4528" s="1164"/>
      <c r="N4528" s="1151">
        <v>1</v>
      </c>
      <c r="O4528" s="1152">
        <v>3</v>
      </c>
      <c r="P4528" s="1180">
        <v>27653.4</v>
      </c>
    </row>
    <row r="4529" spans="1:16" ht="22.5" x14ac:dyDescent="0.2">
      <c r="A4529" s="1179" t="s">
        <v>4075</v>
      </c>
      <c r="B4529" s="1149" t="s">
        <v>13078</v>
      </c>
      <c r="C4529" s="1149" t="s">
        <v>65</v>
      </c>
      <c r="D4529" s="1150" t="s">
        <v>13590</v>
      </c>
      <c r="E4529" s="1164">
        <v>5000</v>
      </c>
      <c r="F4529" s="1151">
        <v>43103163</v>
      </c>
      <c r="G4529" s="759" t="s">
        <v>13591</v>
      </c>
      <c r="H4529" s="1021" t="s">
        <v>4243</v>
      </c>
      <c r="I4529" s="1021" t="s">
        <v>4287</v>
      </c>
      <c r="J4529" s="1150" t="s">
        <v>4243</v>
      </c>
      <c r="K4529" s="1152">
        <v>2</v>
      </c>
      <c r="L4529" s="1151">
        <v>8</v>
      </c>
      <c r="M4529" s="1164">
        <v>42293.2</v>
      </c>
      <c r="N4529" s="1151"/>
      <c r="O4529" s="1152"/>
      <c r="P4529" s="1180"/>
    </row>
    <row r="4530" spans="1:16" ht="22.5" x14ac:dyDescent="0.2">
      <c r="A4530" s="1179" t="s">
        <v>4075</v>
      </c>
      <c r="B4530" s="1149" t="s">
        <v>13070</v>
      </c>
      <c r="C4530" s="1149" t="s">
        <v>65</v>
      </c>
      <c r="D4530" s="1150" t="s">
        <v>13590</v>
      </c>
      <c r="E4530" s="1164">
        <v>5000</v>
      </c>
      <c r="F4530" s="1151">
        <v>43103163</v>
      </c>
      <c r="G4530" s="759" t="s">
        <v>13591</v>
      </c>
      <c r="H4530" s="1021" t="s">
        <v>4243</v>
      </c>
      <c r="I4530" s="1021" t="s">
        <v>4287</v>
      </c>
      <c r="J4530" s="1150" t="s">
        <v>4243</v>
      </c>
      <c r="K4530" s="1152">
        <v>2</v>
      </c>
      <c r="L4530" s="1151">
        <v>4</v>
      </c>
      <c r="M4530" s="1164">
        <v>20696.599999999999</v>
      </c>
      <c r="N4530" s="1151">
        <v>1</v>
      </c>
      <c r="O4530" s="1152">
        <v>3</v>
      </c>
      <c r="P4530" s="1180">
        <v>17764.509999999998</v>
      </c>
    </row>
    <row r="4531" spans="1:16" ht="22.5" x14ac:dyDescent="0.2">
      <c r="A4531" s="1179" t="s">
        <v>4075</v>
      </c>
      <c r="B4531" s="1149" t="s">
        <v>13070</v>
      </c>
      <c r="C4531" s="1149" t="s">
        <v>65</v>
      </c>
      <c r="D4531" s="1150" t="s">
        <v>13592</v>
      </c>
      <c r="E4531" s="1164">
        <v>11000</v>
      </c>
      <c r="F4531" s="1151">
        <v>43103163</v>
      </c>
      <c r="G4531" s="759" t="s">
        <v>13591</v>
      </c>
      <c r="H4531" s="1021" t="s">
        <v>4206</v>
      </c>
      <c r="I4531" s="1021" t="s">
        <v>4287</v>
      </c>
      <c r="J4531" s="1150" t="s">
        <v>4206</v>
      </c>
      <c r="K4531" s="1152"/>
      <c r="L4531" s="1151"/>
      <c r="M4531" s="1164"/>
      <c r="N4531" s="1151">
        <v>1</v>
      </c>
      <c r="O4531" s="1152">
        <v>4</v>
      </c>
      <c r="P4531" s="1180">
        <v>42304.53</v>
      </c>
    </row>
    <row r="4532" spans="1:16" ht="22.5" x14ac:dyDescent="0.2">
      <c r="A4532" s="1179" t="s">
        <v>4075</v>
      </c>
      <c r="B4532" s="1149" t="s">
        <v>13078</v>
      </c>
      <c r="C4532" s="1149" t="s">
        <v>65</v>
      </c>
      <c r="D4532" s="1150" t="s">
        <v>13090</v>
      </c>
      <c r="E4532" s="1164">
        <v>7000</v>
      </c>
      <c r="F4532" s="1151">
        <v>43149863</v>
      </c>
      <c r="G4532" s="759" t="s">
        <v>13593</v>
      </c>
      <c r="H4532" s="1021" t="s">
        <v>8344</v>
      </c>
      <c r="I4532" s="1021" t="s">
        <v>4287</v>
      </c>
      <c r="J4532" s="1150" t="s">
        <v>8344</v>
      </c>
      <c r="K4532" s="1152">
        <v>2</v>
      </c>
      <c r="L4532" s="1151">
        <v>4</v>
      </c>
      <c r="M4532" s="1164">
        <v>29296.6</v>
      </c>
      <c r="N4532" s="1151"/>
      <c r="O4532" s="1152"/>
      <c r="P4532" s="1180"/>
    </row>
    <row r="4533" spans="1:16" x14ac:dyDescent="0.2">
      <c r="A4533" s="1179" t="s">
        <v>4075</v>
      </c>
      <c r="B4533" s="1149" t="s">
        <v>13070</v>
      </c>
      <c r="C4533" s="1149" t="s">
        <v>65</v>
      </c>
      <c r="D4533" s="1150" t="s">
        <v>13090</v>
      </c>
      <c r="E4533" s="1164">
        <v>7000</v>
      </c>
      <c r="F4533" s="1151">
        <v>43149863</v>
      </c>
      <c r="G4533" s="759" t="s">
        <v>13593</v>
      </c>
      <c r="H4533" s="1021" t="s">
        <v>8344</v>
      </c>
      <c r="I4533" s="1021" t="s">
        <v>4287</v>
      </c>
      <c r="J4533" s="1150" t="s">
        <v>8344</v>
      </c>
      <c r="K4533" s="1152">
        <v>2</v>
      </c>
      <c r="L4533" s="1151">
        <v>8</v>
      </c>
      <c r="M4533" s="1164">
        <v>57693.2</v>
      </c>
      <c r="N4533" s="1151">
        <v>1</v>
      </c>
      <c r="O4533" s="1152">
        <v>6</v>
      </c>
      <c r="P4533" s="1180">
        <v>43306.8</v>
      </c>
    </row>
    <row r="4534" spans="1:16" ht="22.5" x14ac:dyDescent="0.2">
      <c r="A4534" s="1179" t="s">
        <v>4075</v>
      </c>
      <c r="B4534" s="1149" t="s">
        <v>13078</v>
      </c>
      <c r="C4534" s="1149" t="s">
        <v>65</v>
      </c>
      <c r="D4534" s="1150" t="s">
        <v>13092</v>
      </c>
      <c r="E4534" s="1164">
        <v>9000</v>
      </c>
      <c r="F4534" s="1151">
        <v>43215463</v>
      </c>
      <c r="G4534" s="759" t="s">
        <v>13594</v>
      </c>
      <c r="H4534" s="1021" t="s">
        <v>4885</v>
      </c>
      <c r="I4534" s="1021" t="s">
        <v>4287</v>
      </c>
      <c r="J4534" s="1150" t="s">
        <v>4885</v>
      </c>
      <c r="K4534" s="1152">
        <v>2</v>
      </c>
      <c r="L4534" s="1151">
        <v>8</v>
      </c>
      <c r="M4534" s="1164">
        <v>74293.2</v>
      </c>
      <c r="N4534" s="1151"/>
      <c r="O4534" s="1152"/>
      <c r="P4534" s="1180"/>
    </row>
    <row r="4535" spans="1:16" x14ac:dyDescent="0.2">
      <c r="A4535" s="1179" t="s">
        <v>4075</v>
      </c>
      <c r="B4535" s="1149" t="s">
        <v>13070</v>
      </c>
      <c r="C4535" s="1149" t="s">
        <v>65</v>
      </c>
      <c r="D4535" s="1150" t="s">
        <v>13092</v>
      </c>
      <c r="E4535" s="1164">
        <v>9000</v>
      </c>
      <c r="F4535" s="1151">
        <v>43215463</v>
      </c>
      <c r="G4535" s="759" t="s">
        <v>13594</v>
      </c>
      <c r="H4535" s="1021" t="s">
        <v>4885</v>
      </c>
      <c r="I4535" s="1021" t="s">
        <v>4287</v>
      </c>
      <c r="J4535" s="1150" t="s">
        <v>4885</v>
      </c>
      <c r="K4535" s="1152">
        <v>2</v>
      </c>
      <c r="L4535" s="1151">
        <v>4</v>
      </c>
      <c r="M4535" s="1164">
        <v>36696.6</v>
      </c>
      <c r="N4535" s="1151">
        <v>1</v>
      </c>
      <c r="O4535" s="1152">
        <v>6</v>
      </c>
      <c r="P4535" s="1180">
        <v>55306.8</v>
      </c>
    </row>
    <row r="4536" spans="1:16" x14ac:dyDescent="0.2">
      <c r="A4536" s="1179" t="s">
        <v>4075</v>
      </c>
      <c r="B4536" s="1149" t="s">
        <v>13070</v>
      </c>
      <c r="C4536" s="1149" t="s">
        <v>65</v>
      </c>
      <c r="D4536" s="1150" t="s">
        <v>6438</v>
      </c>
      <c r="E4536" s="1164">
        <v>3500</v>
      </c>
      <c r="F4536" s="1151">
        <v>43221625</v>
      </c>
      <c r="G4536" s="759" t="s">
        <v>13595</v>
      </c>
      <c r="H4536" s="1021" t="s">
        <v>10274</v>
      </c>
      <c r="I4536" s="1021" t="s">
        <v>4287</v>
      </c>
      <c r="J4536" s="1150" t="s">
        <v>10274</v>
      </c>
      <c r="K4536" s="1152">
        <v>2</v>
      </c>
      <c r="L4536" s="1151">
        <v>12</v>
      </c>
      <c r="M4536" s="1164">
        <v>44989.8</v>
      </c>
      <c r="N4536" s="1151">
        <v>1</v>
      </c>
      <c r="O4536" s="1152">
        <v>6</v>
      </c>
      <c r="P4536" s="1180">
        <v>22306.799999999999</v>
      </c>
    </row>
    <row r="4537" spans="1:16" x14ac:dyDescent="0.2">
      <c r="A4537" s="1179" t="s">
        <v>4075</v>
      </c>
      <c r="B4537" s="1149" t="s">
        <v>13070</v>
      </c>
      <c r="C4537" s="1149" t="s">
        <v>65</v>
      </c>
      <c r="D4537" s="1150" t="s">
        <v>13090</v>
      </c>
      <c r="E4537" s="1164">
        <v>7000</v>
      </c>
      <c r="F4537" s="1151">
        <v>43231060</v>
      </c>
      <c r="G4537" s="759" t="s">
        <v>13596</v>
      </c>
      <c r="H4537" s="1021" t="s">
        <v>7099</v>
      </c>
      <c r="I4537" s="1021" t="s">
        <v>4287</v>
      </c>
      <c r="J4537" s="1150" t="s">
        <v>7099</v>
      </c>
      <c r="K4537" s="1152">
        <v>2</v>
      </c>
      <c r="L4537" s="1151">
        <v>7</v>
      </c>
      <c r="M4537" s="1164">
        <v>62671.83</v>
      </c>
      <c r="N4537" s="1151"/>
      <c r="O4537" s="1152"/>
      <c r="P4537" s="1180"/>
    </row>
    <row r="4538" spans="1:16" ht="22.5" x14ac:dyDescent="0.2">
      <c r="A4538" s="1179" t="s">
        <v>4075</v>
      </c>
      <c r="B4538" s="1149" t="s">
        <v>13078</v>
      </c>
      <c r="C4538" s="1149" t="s">
        <v>65</v>
      </c>
      <c r="D4538" s="1150" t="s">
        <v>13597</v>
      </c>
      <c r="E4538" s="1164">
        <v>9000</v>
      </c>
      <c r="F4538" s="1151">
        <v>43231060</v>
      </c>
      <c r="G4538" s="759" t="s">
        <v>13596</v>
      </c>
      <c r="H4538" s="1021" t="s">
        <v>7099</v>
      </c>
      <c r="I4538" s="1021" t="s">
        <v>4287</v>
      </c>
      <c r="J4538" s="1150" t="s">
        <v>7099</v>
      </c>
      <c r="K4538" s="1152">
        <v>2</v>
      </c>
      <c r="L4538" s="1151">
        <v>5</v>
      </c>
      <c r="M4538" s="1164">
        <v>45870.75</v>
      </c>
      <c r="N4538" s="1151"/>
      <c r="O4538" s="1152"/>
      <c r="P4538" s="1180"/>
    </row>
    <row r="4539" spans="1:16" ht="22.5" x14ac:dyDescent="0.2">
      <c r="A4539" s="1179" t="s">
        <v>4075</v>
      </c>
      <c r="B4539" s="1149" t="s">
        <v>13070</v>
      </c>
      <c r="C4539" s="1149" t="s">
        <v>65</v>
      </c>
      <c r="D4539" s="1150" t="s">
        <v>13597</v>
      </c>
      <c r="E4539" s="1164">
        <v>9000</v>
      </c>
      <c r="F4539" s="1151">
        <v>43231060</v>
      </c>
      <c r="G4539" s="759" t="s">
        <v>13596</v>
      </c>
      <c r="H4539" s="1021" t="s">
        <v>7099</v>
      </c>
      <c r="I4539" s="1021" t="s">
        <v>4287</v>
      </c>
      <c r="J4539" s="1150" t="s">
        <v>7099</v>
      </c>
      <c r="K4539" s="1152"/>
      <c r="L4539" s="1151"/>
      <c r="M4539" s="1164"/>
      <c r="N4539" s="1151">
        <v>1</v>
      </c>
      <c r="O4539" s="1152">
        <v>6</v>
      </c>
      <c r="P4539" s="1180">
        <v>55306.8</v>
      </c>
    </row>
    <row r="4540" spans="1:16" x14ac:dyDescent="0.2">
      <c r="A4540" s="1179" t="s">
        <v>4075</v>
      </c>
      <c r="B4540" s="1149" t="s">
        <v>13070</v>
      </c>
      <c r="C4540" s="1149" t="s">
        <v>65</v>
      </c>
      <c r="D4540" s="1150" t="s">
        <v>6574</v>
      </c>
      <c r="E4540" s="1164">
        <v>2500</v>
      </c>
      <c r="F4540" s="1151">
        <v>43271276</v>
      </c>
      <c r="G4540" s="759" t="s">
        <v>13598</v>
      </c>
      <c r="H4540" s="1021" t="s">
        <v>13072</v>
      </c>
      <c r="I4540" s="1021" t="s">
        <v>4358</v>
      </c>
      <c r="J4540" s="1150" t="s">
        <v>13072</v>
      </c>
      <c r="K4540" s="1152">
        <v>1</v>
      </c>
      <c r="L4540" s="1151">
        <v>1</v>
      </c>
      <c r="M4540" s="1164">
        <v>5549.15</v>
      </c>
      <c r="N4540" s="1151"/>
      <c r="O4540" s="1152"/>
      <c r="P4540" s="1180"/>
    </row>
    <row r="4541" spans="1:16" x14ac:dyDescent="0.2">
      <c r="A4541" s="1179" t="s">
        <v>4075</v>
      </c>
      <c r="B4541" s="1149" t="s">
        <v>13070</v>
      </c>
      <c r="C4541" s="1149" t="s">
        <v>65</v>
      </c>
      <c r="D4541" s="1150" t="s">
        <v>13090</v>
      </c>
      <c r="E4541" s="1164">
        <v>7000</v>
      </c>
      <c r="F4541" s="1151">
        <v>43294579</v>
      </c>
      <c r="G4541" s="759" t="s">
        <v>13599</v>
      </c>
      <c r="H4541" s="1021" t="s">
        <v>4350</v>
      </c>
      <c r="I4541" s="1021" t="s">
        <v>4287</v>
      </c>
      <c r="J4541" s="1150" t="s">
        <v>4350</v>
      </c>
      <c r="K4541" s="1152">
        <v>1</v>
      </c>
      <c r="L4541" s="1151">
        <v>1</v>
      </c>
      <c r="M4541" s="1164">
        <v>6201.93</v>
      </c>
      <c r="N4541" s="1151"/>
      <c r="O4541" s="1152"/>
      <c r="P4541" s="1180"/>
    </row>
    <row r="4542" spans="1:16" x14ac:dyDescent="0.2">
      <c r="A4542" s="1179" t="s">
        <v>4075</v>
      </c>
      <c r="B4542" s="1149" t="s">
        <v>13070</v>
      </c>
      <c r="C4542" s="1149" t="s">
        <v>65</v>
      </c>
      <c r="D4542" s="1150" t="s">
        <v>6574</v>
      </c>
      <c r="E4542" s="1164">
        <v>2500</v>
      </c>
      <c r="F4542" s="1151">
        <v>43294857</v>
      </c>
      <c r="G4542" s="759" t="s">
        <v>13600</v>
      </c>
      <c r="H4542" s="1021" t="s">
        <v>13601</v>
      </c>
      <c r="I4542" s="1021" t="s">
        <v>4287</v>
      </c>
      <c r="J4542" s="1150" t="s">
        <v>13601</v>
      </c>
      <c r="K4542" s="1152">
        <v>2</v>
      </c>
      <c r="L4542" s="1151">
        <v>12</v>
      </c>
      <c r="M4542" s="1164">
        <v>32989.800000000003</v>
      </c>
      <c r="N4542" s="1151">
        <v>1</v>
      </c>
      <c r="O4542" s="1152">
        <v>6</v>
      </c>
      <c r="P4542" s="1180">
        <v>16306.8</v>
      </c>
    </row>
    <row r="4543" spans="1:16" x14ac:dyDescent="0.2">
      <c r="A4543" s="1179" t="s">
        <v>4075</v>
      </c>
      <c r="B4543" s="1149" t="s">
        <v>13070</v>
      </c>
      <c r="C4543" s="1149" t="s">
        <v>65</v>
      </c>
      <c r="D4543" s="1150" t="s">
        <v>13602</v>
      </c>
      <c r="E4543" s="1164">
        <v>9000</v>
      </c>
      <c r="F4543" s="1151">
        <v>43302064</v>
      </c>
      <c r="G4543" s="759" t="s">
        <v>13603</v>
      </c>
      <c r="H4543" s="1021" t="s">
        <v>13224</v>
      </c>
      <c r="I4543" s="1021" t="s">
        <v>4287</v>
      </c>
      <c r="J4543" s="1150" t="s">
        <v>13224</v>
      </c>
      <c r="K4543" s="1152">
        <v>2</v>
      </c>
      <c r="L4543" s="1151">
        <v>9</v>
      </c>
      <c r="M4543" s="1164">
        <v>97017.35</v>
      </c>
      <c r="N4543" s="1151"/>
      <c r="O4543" s="1152"/>
      <c r="P4543" s="1180"/>
    </row>
    <row r="4544" spans="1:16" ht="22.5" x14ac:dyDescent="0.2">
      <c r="A4544" s="1179" t="s">
        <v>4075</v>
      </c>
      <c r="B4544" s="1149" t="s">
        <v>13078</v>
      </c>
      <c r="C4544" s="1149" t="s">
        <v>65</v>
      </c>
      <c r="D4544" s="1150" t="s">
        <v>13257</v>
      </c>
      <c r="E4544" s="1164">
        <v>7000</v>
      </c>
      <c r="F4544" s="1151">
        <v>43304124</v>
      </c>
      <c r="G4544" s="759" t="s">
        <v>13604</v>
      </c>
      <c r="H4544" s="1021" t="s">
        <v>13201</v>
      </c>
      <c r="I4544" s="1021" t="s">
        <v>4287</v>
      </c>
      <c r="J4544" s="1150" t="s">
        <v>13201</v>
      </c>
      <c r="K4544" s="1152">
        <v>2</v>
      </c>
      <c r="L4544" s="1151">
        <v>4</v>
      </c>
      <c r="M4544" s="1164">
        <v>29296.6</v>
      </c>
      <c r="N4544" s="1151"/>
      <c r="O4544" s="1152"/>
      <c r="P4544" s="1180"/>
    </row>
    <row r="4545" spans="1:16" x14ac:dyDescent="0.2">
      <c r="A4545" s="1179" t="s">
        <v>4075</v>
      </c>
      <c r="B4545" s="1149" t="s">
        <v>13070</v>
      </c>
      <c r="C4545" s="1149" t="s">
        <v>65</v>
      </c>
      <c r="D4545" s="1150" t="s">
        <v>13257</v>
      </c>
      <c r="E4545" s="1164">
        <v>7000</v>
      </c>
      <c r="F4545" s="1151">
        <v>43304124</v>
      </c>
      <c r="G4545" s="759" t="s">
        <v>13604</v>
      </c>
      <c r="H4545" s="1021" t="s">
        <v>13201</v>
      </c>
      <c r="I4545" s="1021" t="s">
        <v>4287</v>
      </c>
      <c r="J4545" s="1150" t="s">
        <v>13201</v>
      </c>
      <c r="K4545" s="1152">
        <v>2</v>
      </c>
      <c r="L4545" s="1151">
        <v>8</v>
      </c>
      <c r="M4545" s="1164">
        <v>57693.2</v>
      </c>
      <c r="N4545" s="1151">
        <v>1</v>
      </c>
      <c r="O4545" s="1152">
        <v>6</v>
      </c>
      <c r="P4545" s="1180">
        <v>43306.8</v>
      </c>
    </row>
    <row r="4546" spans="1:16" x14ac:dyDescent="0.2">
      <c r="A4546" s="1179" t="s">
        <v>4075</v>
      </c>
      <c r="B4546" s="1149" t="s">
        <v>13070</v>
      </c>
      <c r="C4546" s="1149" t="s">
        <v>65</v>
      </c>
      <c r="D4546" s="1150" t="s">
        <v>13605</v>
      </c>
      <c r="E4546" s="1164">
        <v>5500</v>
      </c>
      <c r="F4546" s="1151">
        <v>43321005</v>
      </c>
      <c r="G4546" s="759" t="s">
        <v>13606</v>
      </c>
      <c r="H4546" s="1021" t="s">
        <v>4211</v>
      </c>
      <c r="I4546" s="1021" t="s">
        <v>4287</v>
      </c>
      <c r="J4546" s="1150" t="s">
        <v>4211</v>
      </c>
      <c r="K4546" s="1152"/>
      <c r="L4546" s="1151"/>
      <c r="M4546" s="1164"/>
      <c r="N4546" s="1151">
        <v>1</v>
      </c>
      <c r="O4546" s="1152">
        <v>4</v>
      </c>
      <c r="P4546" s="1180">
        <v>22871.200000000001</v>
      </c>
    </row>
    <row r="4547" spans="1:16" x14ac:dyDescent="0.2">
      <c r="A4547" s="1179" t="s">
        <v>4075</v>
      </c>
      <c r="B4547" s="1149" t="s">
        <v>13070</v>
      </c>
      <c r="C4547" s="1149" t="s">
        <v>65</v>
      </c>
      <c r="D4547" s="1150" t="s">
        <v>13607</v>
      </c>
      <c r="E4547" s="1164">
        <v>7000</v>
      </c>
      <c r="F4547" s="1151">
        <v>43355219</v>
      </c>
      <c r="G4547" s="759" t="s">
        <v>13608</v>
      </c>
      <c r="H4547" s="1021" t="s">
        <v>9493</v>
      </c>
      <c r="I4547" s="1021" t="s">
        <v>13113</v>
      </c>
      <c r="J4547" s="1150" t="s">
        <v>9493</v>
      </c>
      <c r="K4547" s="1152">
        <v>1</v>
      </c>
      <c r="L4547" s="1151">
        <v>2</v>
      </c>
      <c r="M4547" s="1164">
        <v>14511.64</v>
      </c>
      <c r="N4547" s="1151">
        <v>1</v>
      </c>
      <c r="O4547" s="1152">
        <v>3</v>
      </c>
      <c r="P4547" s="1180">
        <v>21653.4</v>
      </c>
    </row>
    <row r="4548" spans="1:16" ht="22.5" x14ac:dyDescent="0.2">
      <c r="A4548" s="1179" t="s">
        <v>4075</v>
      </c>
      <c r="B4548" s="1149" t="s">
        <v>13078</v>
      </c>
      <c r="C4548" s="1149" t="s">
        <v>65</v>
      </c>
      <c r="D4548" s="1150" t="s">
        <v>13607</v>
      </c>
      <c r="E4548" s="1164">
        <v>7000</v>
      </c>
      <c r="F4548" s="1151">
        <v>43355219</v>
      </c>
      <c r="G4548" s="759" t="s">
        <v>13608</v>
      </c>
      <c r="H4548" s="1021" t="s">
        <v>9493</v>
      </c>
      <c r="I4548" s="1021" t="s">
        <v>13113</v>
      </c>
      <c r="J4548" s="1150" t="s">
        <v>9493</v>
      </c>
      <c r="K4548" s="1152"/>
      <c r="L4548" s="1151"/>
      <c r="M4548" s="1164"/>
      <c r="N4548" s="1151">
        <v>1</v>
      </c>
      <c r="O4548" s="1152">
        <v>3</v>
      </c>
      <c r="P4548" s="1180">
        <v>21653.4</v>
      </c>
    </row>
    <row r="4549" spans="1:16" x14ac:dyDescent="0.2">
      <c r="A4549" s="1179" t="s">
        <v>4075</v>
      </c>
      <c r="B4549" s="1149" t="s">
        <v>13070</v>
      </c>
      <c r="C4549" s="1149" t="s">
        <v>65</v>
      </c>
      <c r="D4549" s="1150" t="s">
        <v>10663</v>
      </c>
      <c r="E4549" s="1164">
        <v>9000</v>
      </c>
      <c r="F4549" s="1151">
        <v>43411146</v>
      </c>
      <c r="G4549" s="759" t="s">
        <v>13609</v>
      </c>
      <c r="H4549" s="1021" t="s">
        <v>4239</v>
      </c>
      <c r="I4549" s="1021" t="s">
        <v>4287</v>
      </c>
      <c r="J4549" s="1150" t="s">
        <v>4239</v>
      </c>
      <c r="K4549" s="1152">
        <v>2</v>
      </c>
      <c r="L4549" s="1151">
        <v>12</v>
      </c>
      <c r="M4549" s="1164">
        <v>110989.8</v>
      </c>
      <c r="N4549" s="1151">
        <v>1</v>
      </c>
      <c r="O4549" s="1152">
        <v>6</v>
      </c>
      <c r="P4549" s="1180">
        <v>55306.8</v>
      </c>
    </row>
    <row r="4550" spans="1:16" x14ac:dyDescent="0.2">
      <c r="A4550" s="1179" t="s">
        <v>4075</v>
      </c>
      <c r="B4550" s="1149" t="s">
        <v>13070</v>
      </c>
      <c r="C4550" s="1149" t="s">
        <v>65</v>
      </c>
      <c r="D4550" s="1150" t="s">
        <v>6438</v>
      </c>
      <c r="E4550" s="1164">
        <v>3500</v>
      </c>
      <c r="F4550" s="1151">
        <v>43427957</v>
      </c>
      <c r="G4550" s="759" t="s">
        <v>13610</v>
      </c>
      <c r="H4550" s="1021" t="s">
        <v>10274</v>
      </c>
      <c r="I4550" s="1021" t="s">
        <v>4287</v>
      </c>
      <c r="J4550" s="1150" t="s">
        <v>10274</v>
      </c>
      <c r="K4550" s="1152">
        <v>2</v>
      </c>
      <c r="L4550" s="1151">
        <v>12</v>
      </c>
      <c r="M4550" s="1164">
        <v>43558.65</v>
      </c>
      <c r="N4550" s="1151">
        <v>1</v>
      </c>
      <c r="O4550" s="1152">
        <v>6</v>
      </c>
      <c r="P4550" s="1180">
        <v>22306.799999999999</v>
      </c>
    </row>
    <row r="4551" spans="1:16" x14ac:dyDescent="0.2">
      <c r="A4551" s="1179" t="s">
        <v>4075</v>
      </c>
      <c r="B4551" s="1149" t="s">
        <v>13070</v>
      </c>
      <c r="C4551" s="1149" t="s">
        <v>65</v>
      </c>
      <c r="D4551" s="1150" t="s">
        <v>13090</v>
      </c>
      <c r="E4551" s="1164">
        <v>7000</v>
      </c>
      <c r="F4551" s="1151">
        <v>43436382</v>
      </c>
      <c r="G4551" s="759" t="s">
        <v>13611</v>
      </c>
      <c r="H4551" s="1021" t="s">
        <v>7051</v>
      </c>
      <c r="I4551" s="1021" t="s">
        <v>4287</v>
      </c>
      <c r="J4551" s="1150" t="s">
        <v>7051</v>
      </c>
      <c r="K4551" s="1152">
        <v>2</v>
      </c>
      <c r="L4551" s="1151">
        <v>12</v>
      </c>
      <c r="M4551" s="1164">
        <v>86989.8</v>
      </c>
      <c r="N4551" s="1151">
        <v>1</v>
      </c>
      <c r="O4551" s="1152">
        <v>6</v>
      </c>
      <c r="P4551" s="1180">
        <v>43306.8</v>
      </c>
    </row>
    <row r="4552" spans="1:16" ht="22.5" x14ac:dyDescent="0.2">
      <c r="A4552" s="1179" t="s">
        <v>4075</v>
      </c>
      <c r="B4552" s="1149" t="s">
        <v>13070</v>
      </c>
      <c r="C4552" s="1149" t="s">
        <v>65</v>
      </c>
      <c r="D4552" s="1150" t="s">
        <v>13097</v>
      </c>
      <c r="E4552" s="1164">
        <v>8000</v>
      </c>
      <c r="F4552" s="1151">
        <v>43453792</v>
      </c>
      <c r="G4552" s="759" t="s">
        <v>13612</v>
      </c>
      <c r="H4552" s="1021" t="s">
        <v>13077</v>
      </c>
      <c r="I4552" s="1021" t="s">
        <v>4287</v>
      </c>
      <c r="J4552" s="1150" t="s">
        <v>4257</v>
      </c>
      <c r="K4552" s="1152"/>
      <c r="L4552" s="1151"/>
      <c r="M4552" s="1164"/>
      <c r="N4552" s="1151">
        <v>1</v>
      </c>
      <c r="O4552" s="1152">
        <v>2</v>
      </c>
      <c r="P4552" s="1180">
        <v>15368.93</v>
      </c>
    </row>
    <row r="4553" spans="1:16" ht="22.5" x14ac:dyDescent="0.2">
      <c r="A4553" s="1179" t="s">
        <v>4075</v>
      </c>
      <c r="B4553" s="1149" t="s">
        <v>13078</v>
      </c>
      <c r="C4553" s="1149" t="s">
        <v>65</v>
      </c>
      <c r="D4553" s="1150" t="s">
        <v>10573</v>
      </c>
      <c r="E4553" s="1164">
        <v>5000</v>
      </c>
      <c r="F4553" s="1151">
        <v>43460044</v>
      </c>
      <c r="G4553" s="759" t="s">
        <v>13613</v>
      </c>
      <c r="H4553" s="1021" t="s">
        <v>4243</v>
      </c>
      <c r="I4553" s="1021" t="s">
        <v>4287</v>
      </c>
      <c r="J4553" s="1150" t="s">
        <v>4243</v>
      </c>
      <c r="K4553" s="1152">
        <v>2</v>
      </c>
      <c r="L4553" s="1151">
        <v>12</v>
      </c>
      <c r="M4553" s="1164">
        <v>62989.8</v>
      </c>
      <c r="N4553" s="1151">
        <v>1</v>
      </c>
      <c r="O4553" s="1152">
        <v>5</v>
      </c>
      <c r="P4553" s="1180">
        <v>30269.56</v>
      </c>
    </row>
    <row r="4554" spans="1:16" x14ac:dyDescent="0.2">
      <c r="A4554" s="1179" t="s">
        <v>4075</v>
      </c>
      <c r="B4554" s="1149" t="s">
        <v>13070</v>
      </c>
      <c r="C4554" s="1149" t="s">
        <v>65</v>
      </c>
      <c r="D4554" s="1150" t="s">
        <v>13090</v>
      </c>
      <c r="E4554" s="1164">
        <v>7000</v>
      </c>
      <c r="F4554" s="1151">
        <v>43518540</v>
      </c>
      <c r="G4554" s="759" t="s">
        <v>13614</v>
      </c>
      <c r="H4554" s="1021" t="s">
        <v>8344</v>
      </c>
      <c r="I4554" s="1021" t="s">
        <v>4287</v>
      </c>
      <c r="J4554" s="1150" t="s">
        <v>8344</v>
      </c>
      <c r="K4554" s="1152">
        <v>2</v>
      </c>
      <c r="L4554" s="1151">
        <v>12</v>
      </c>
      <c r="M4554" s="1164">
        <v>86989.8</v>
      </c>
      <c r="N4554" s="1151">
        <v>1</v>
      </c>
      <c r="O4554" s="1152">
        <v>6</v>
      </c>
      <c r="P4554" s="1180">
        <v>43306.8</v>
      </c>
    </row>
    <row r="4555" spans="1:16" x14ac:dyDescent="0.2">
      <c r="A4555" s="1179" t="s">
        <v>4075</v>
      </c>
      <c r="B4555" s="1149" t="s">
        <v>13070</v>
      </c>
      <c r="C4555" s="1149" t="s">
        <v>65</v>
      </c>
      <c r="D4555" s="1150" t="s">
        <v>13615</v>
      </c>
      <c r="E4555" s="1164">
        <v>8500</v>
      </c>
      <c r="F4555" s="1151">
        <v>43528223</v>
      </c>
      <c r="G4555" s="759" t="s">
        <v>13616</v>
      </c>
      <c r="H4555" s="1021" t="s">
        <v>7500</v>
      </c>
      <c r="I4555" s="1021" t="s">
        <v>4287</v>
      </c>
      <c r="J4555" s="1150" t="s">
        <v>7500</v>
      </c>
      <c r="K4555" s="1152">
        <v>2</v>
      </c>
      <c r="L4555" s="1151">
        <v>4</v>
      </c>
      <c r="M4555" s="1164">
        <v>31569.94</v>
      </c>
      <c r="N4555" s="1151">
        <v>1</v>
      </c>
      <c r="O4555" s="1152">
        <v>3</v>
      </c>
      <c r="P4555" s="1180">
        <v>26153.4</v>
      </c>
    </row>
    <row r="4556" spans="1:16" ht="22.5" x14ac:dyDescent="0.2">
      <c r="A4556" s="1179" t="s">
        <v>4075</v>
      </c>
      <c r="B4556" s="1149" t="s">
        <v>13078</v>
      </c>
      <c r="C4556" s="1149" t="s">
        <v>65</v>
      </c>
      <c r="D4556" s="1150" t="s">
        <v>13615</v>
      </c>
      <c r="E4556" s="1164">
        <v>8500</v>
      </c>
      <c r="F4556" s="1151">
        <v>43528223</v>
      </c>
      <c r="G4556" s="759" t="s">
        <v>13616</v>
      </c>
      <c r="H4556" s="1021" t="s">
        <v>7500</v>
      </c>
      <c r="I4556" s="1021" t="s">
        <v>4287</v>
      </c>
      <c r="J4556" s="1150" t="s">
        <v>7500</v>
      </c>
      <c r="K4556" s="1152"/>
      <c r="L4556" s="1151"/>
      <c r="M4556" s="1164"/>
      <c r="N4556" s="1151">
        <v>1</v>
      </c>
      <c r="O4556" s="1152">
        <v>3</v>
      </c>
      <c r="P4556" s="1180">
        <v>26153.4</v>
      </c>
    </row>
    <row r="4557" spans="1:16" x14ac:dyDescent="0.2">
      <c r="A4557" s="1179" t="s">
        <v>4075</v>
      </c>
      <c r="B4557" s="1149" t="s">
        <v>13070</v>
      </c>
      <c r="C4557" s="1149" t="s">
        <v>65</v>
      </c>
      <c r="D4557" s="1150" t="s">
        <v>13617</v>
      </c>
      <c r="E4557" s="1164">
        <v>4000</v>
      </c>
      <c r="F4557" s="1151">
        <v>43558821</v>
      </c>
      <c r="G4557" s="759" t="s">
        <v>13618</v>
      </c>
      <c r="H4557" s="1021" t="s">
        <v>13220</v>
      </c>
      <c r="I4557" s="1021" t="s">
        <v>4287</v>
      </c>
      <c r="J4557" s="1150" t="s">
        <v>13220</v>
      </c>
      <c r="K4557" s="1152">
        <v>2</v>
      </c>
      <c r="L4557" s="1151">
        <v>12</v>
      </c>
      <c r="M4557" s="1164">
        <v>50989.8</v>
      </c>
      <c r="N4557" s="1151">
        <v>1</v>
      </c>
      <c r="O4557" s="1152">
        <v>4</v>
      </c>
      <c r="P4557" s="1180">
        <v>16871.2</v>
      </c>
    </row>
    <row r="4558" spans="1:16" ht="22.5" x14ac:dyDescent="0.2">
      <c r="A4558" s="1179" t="s">
        <v>4075</v>
      </c>
      <c r="B4558" s="1149" t="s">
        <v>13078</v>
      </c>
      <c r="C4558" s="1149" t="s">
        <v>65</v>
      </c>
      <c r="D4558" s="1150" t="s">
        <v>13617</v>
      </c>
      <c r="E4558" s="1164">
        <v>4000</v>
      </c>
      <c r="F4558" s="1151">
        <v>43558821</v>
      </c>
      <c r="G4558" s="759" t="s">
        <v>13618</v>
      </c>
      <c r="H4558" s="1021" t="s">
        <v>13220</v>
      </c>
      <c r="I4558" s="1021" t="s">
        <v>4287</v>
      </c>
      <c r="J4558" s="1150" t="s">
        <v>13220</v>
      </c>
      <c r="K4558" s="1152"/>
      <c r="L4558" s="1151"/>
      <c r="M4558" s="1164"/>
      <c r="N4558" s="1151">
        <v>1</v>
      </c>
      <c r="O4558" s="1152">
        <v>2</v>
      </c>
      <c r="P4558" s="1180">
        <v>8435.6</v>
      </c>
    </row>
    <row r="4559" spans="1:16" x14ac:dyDescent="0.2">
      <c r="A4559" s="1179" t="s">
        <v>4075</v>
      </c>
      <c r="B4559" s="1149" t="s">
        <v>13070</v>
      </c>
      <c r="C4559" s="1149" t="s">
        <v>65</v>
      </c>
      <c r="D4559" s="1150" t="s">
        <v>13619</v>
      </c>
      <c r="E4559" s="1164">
        <v>5000</v>
      </c>
      <c r="F4559" s="1151">
        <v>43561930</v>
      </c>
      <c r="G4559" s="759" t="s">
        <v>13620</v>
      </c>
      <c r="H4559" s="1021" t="s">
        <v>7051</v>
      </c>
      <c r="I4559" s="1021" t="s">
        <v>4287</v>
      </c>
      <c r="J4559" s="1150" t="s">
        <v>7051</v>
      </c>
      <c r="K4559" s="1152">
        <v>2</v>
      </c>
      <c r="L4559" s="1151">
        <v>12</v>
      </c>
      <c r="M4559" s="1164">
        <v>62823.13</v>
      </c>
      <c r="N4559" s="1151">
        <v>1</v>
      </c>
      <c r="O4559" s="1152">
        <v>6</v>
      </c>
      <c r="P4559" s="1180">
        <v>31306.799999999999</v>
      </c>
    </row>
    <row r="4560" spans="1:16" ht="33.75" x14ac:dyDescent="0.2">
      <c r="A4560" s="1179" t="s">
        <v>4075</v>
      </c>
      <c r="B4560" s="1149" t="s">
        <v>13078</v>
      </c>
      <c r="C4560" s="1149" t="s">
        <v>65</v>
      </c>
      <c r="D4560" s="1150" t="s">
        <v>13621</v>
      </c>
      <c r="E4560" s="1164">
        <v>3000</v>
      </c>
      <c r="F4560" s="1151">
        <v>43567664</v>
      </c>
      <c r="G4560" s="759" t="s">
        <v>13622</v>
      </c>
      <c r="H4560" s="1021" t="s">
        <v>13623</v>
      </c>
      <c r="I4560" s="1021" t="s">
        <v>13087</v>
      </c>
      <c r="J4560" s="1150" t="s">
        <v>13623</v>
      </c>
      <c r="K4560" s="1152">
        <v>2</v>
      </c>
      <c r="L4560" s="1151">
        <v>8</v>
      </c>
      <c r="M4560" s="1164">
        <v>26293.200000000001</v>
      </c>
      <c r="N4560" s="1151"/>
      <c r="O4560" s="1152"/>
      <c r="P4560" s="1180"/>
    </row>
    <row r="4561" spans="1:16" ht="33.75" x14ac:dyDescent="0.2">
      <c r="A4561" s="1179" t="s">
        <v>4075</v>
      </c>
      <c r="B4561" s="1149" t="s">
        <v>13070</v>
      </c>
      <c r="C4561" s="1149" t="s">
        <v>65</v>
      </c>
      <c r="D4561" s="1150" t="s">
        <v>13621</v>
      </c>
      <c r="E4561" s="1164">
        <v>3000</v>
      </c>
      <c r="F4561" s="1151">
        <v>43567664</v>
      </c>
      <c r="G4561" s="759" t="s">
        <v>13622</v>
      </c>
      <c r="H4561" s="1021" t="s">
        <v>13623</v>
      </c>
      <c r="I4561" s="1021" t="s">
        <v>13087</v>
      </c>
      <c r="J4561" s="1150" t="s">
        <v>13623</v>
      </c>
      <c r="K4561" s="1152">
        <v>2</v>
      </c>
      <c r="L4561" s="1151">
        <v>4</v>
      </c>
      <c r="M4561" s="1164">
        <v>12696.6</v>
      </c>
      <c r="N4561" s="1151">
        <v>1</v>
      </c>
      <c r="O4561" s="1152">
        <v>6</v>
      </c>
      <c r="P4561" s="1180">
        <v>19306.8</v>
      </c>
    </row>
    <row r="4562" spans="1:16" ht="22.5" x14ac:dyDescent="0.2">
      <c r="A4562" s="1179" t="s">
        <v>4075</v>
      </c>
      <c r="B4562" s="1149" t="s">
        <v>13078</v>
      </c>
      <c r="C4562" s="1149" t="s">
        <v>65</v>
      </c>
      <c r="D4562" s="1150" t="s">
        <v>13624</v>
      </c>
      <c r="E4562" s="1164">
        <v>6000</v>
      </c>
      <c r="F4562" s="1151">
        <v>43593505</v>
      </c>
      <c r="G4562" s="759" t="s">
        <v>13625</v>
      </c>
      <c r="H4562" s="1021" t="s">
        <v>4344</v>
      </c>
      <c r="I4562" s="1021" t="s">
        <v>13087</v>
      </c>
      <c r="J4562" s="1150" t="s">
        <v>4344</v>
      </c>
      <c r="K4562" s="1152">
        <v>2</v>
      </c>
      <c r="L4562" s="1151">
        <v>4</v>
      </c>
      <c r="M4562" s="1164">
        <v>25296.6</v>
      </c>
      <c r="N4562" s="1151">
        <v>1</v>
      </c>
      <c r="O4562" s="1152">
        <v>6</v>
      </c>
      <c r="P4562" s="1180">
        <v>37306.800000000003</v>
      </c>
    </row>
    <row r="4563" spans="1:16" x14ac:dyDescent="0.2">
      <c r="A4563" s="1179" t="s">
        <v>4075</v>
      </c>
      <c r="B4563" s="1149" t="s">
        <v>13070</v>
      </c>
      <c r="C4563" s="1149" t="s">
        <v>65</v>
      </c>
      <c r="D4563" s="1150" t="s">
        <v>13090</v>
      </c>
      <c r="E4563" s="1164">
        <v>7000</v>
      </c>
      <c r="F4563" s="1151">
        <v>43617677</v>
      </c>
      <c r="G4563" s="759" t="s">
        <v>13626</v>
      </c>
      <c r="H4563" s="1021" t="s">
        <v>4885</v>
      </c>
      <c r="I4563" s="1021" t="s">
        <v>4287</v>
      </c>
      <c r="J4563" s="1150" t="s">
        <v>4885</v>
      </c>
      <c r="K4563" s="1152">
        <v>2</v>
      </c>
      <c r="L4563" s="1151">
        <v>12</v>
      </c>
      <c r="M4563" s="1164">
        <v>86989.8</v>
      </c>
      <c r="N4563" s="1151">
        <v>1</v>
      </c>
      <c r="O4563" s="1152">
        <v>6</v>
      </c>
      <c r="P4563" s="1180">
        <v>43306.8</v>
      </c>
    </row>
    <row r="4564" spans="1:16" ht="22.5" x14ac:dyDescent="0.2">
      <c r="A4564" s="1179" t="s">
        <v>4075</v>
      </c>
      <c r="B4564" s="1149" t="s">
        <v>13078</v>
      </c>
      <c r="C4564" s="1149" t="s">
        <v>65</v>
      </c>
      <c r="D4564" s="1150" t="s">
        <v>13627</v>
      </c>
      <c r="E4564" s="1164">
        <v>6500</v>
      </c>
      <c r="F4564" s="1151">
        <v>43679243</v>
      </c>
      <c r="G4564" s="759" t="s">
        <v>13628</v>
      </c>
      <c r="H4564" s="1021" t="s">
        <v>13077</v>
      </c>
      <c r="I4564" s="1021" t="s">
        <v>13113</v>
      </c>
      <c r="J4564" s="1150" t="s">
        <v>4257</v>
      </c>
      <c r="K4564" s="1152">
        <v>1</v>
      </c>
      <c r="L4564" s="1151">
        <v>1</v>
      </c>
      <c r="M4564" s="1164">
        <v>3424.15</v>
      </c>
      <c r="N4564" s="1151">
        <v>1</v>
      </c>
      <c r="O4564" s="1152">
        <v>6</v>
      </c>
      <c r="P4564" s="1180">
        <v>40306.800000000003</v>
      </c>
    </row>
    <row r="4565" spans="1:16" ht="22.5" x14ac:dyDescent="0.2">
      <c r="A4565" s="1179" t="s">
        <v>4075</v>
      </c>
      <c r="B4565" s="1149" t="s">
        <v>13078</v>
      </c>
      <c r="C4565" s="1149" t="s">
        <v>65</v>
      </c>
      <c r="D4565" s="1150" t="s">
        <v>13629</v>
      </c>
      <c r="E4565" s="1164">
        <v>3500</v>
      </c>
      <c r="F4565" s="1151">
        <v>43692698</v>
      </c>
      <c r="G4565" s="759" t="s">
        <v>13630</v>
      </c>
      <c r="H4565" s="1021" t="s">
        <v>4194</v>
      </c>
      <c r="I4565" s="1021" t="s">
        <v>4274</v>
      </c>
      <c r="J4565" s="1150" t="s">
        <v>4194</v>
      </c>
      <c r="K4565" s="1152">
        <v>2</v>
      </c>
      <c r="L4565" s="1151">
        <v>12</v>
      </c>
      <c r="M4565" s="1164">
        <v>44989.8</v>
      </c>
      <c r="N4565" s="1151">
        <v>1</v>
      </c>
      <c r="O4565" s="1152">
        <v>6</v>
      </c>
      <c r="P4565" s="1180">
        <v>22306.799999999999</v>
      </c>
    </row>
    <row r="4566" spans="1:16" ht="22.5" x14ac:dyDescent="0.2">
      <c r="A4566" s="1179" t="s">
        <v>4075</v>
      </c>
      <c r="B4566" s="1149" t="s">
        <v>13078</v>
      </c>
      <c r="C4566" s="1149" t="s">
        <v>65</v>
      </c>
      <c r="D4566" s="1150" t="s">
        <v>13183</v>
      </c>
      <c r="E4566" s="1164">
        <v>8000</v>
      </c>
      <c r="F4566" s="1151">
        <v>43692894</v>
      </c>
      <c r="G4566" s="759" t="s">
        <v>13631</v>
      </c>
      <c r="H4566" s="1021" t="s">
        <v>4206</v>
      </c>
      <c r="I4566" s="1021" t="s">
        <v>13131</v>
      </c>
      <c r="J4566" s="1150" t="s">
        <v>4206</v>
      </c>
      <c r="K4566" s="1152"/>
      <c r="L4566" s="1151"/>
      <c r="M4566" s="1164"/>
      <c r="N4566" s="1151">
        <v>1</v>
      </c>
      <c r="O4566" s="1152">
        <v>3</v>
      </c>
      <c r="P4566" s="1180">
        <v>24653.4</v>
      </c>
    </row>
    <row r="4567" spans="1:16" x14ac:dyDescent="0.2">
      <c r="A4567" s="1179" t="s">
        <v>4075</v>
      </c>
      <c r="B4567" s="1149" t="s">
        <v>13070</v>
      </c>
      <c r="C4567" s="1149" t="s">
        <v>65</v>
      </c>
      <c r="D4567" s="1150" t="s">
        <v>13183</v>
      </c>
      <c r="E4567" s="1164">
        <v>8000</v>
      </c>
      <c r="F4567" s="1151">
        <v>43692894</v>
      </c>
      <c r="G4567" s="759" t="s">
        <v>13631</v>
      </c>
      <c r="H4567" s="1021" t="s">
        <v>4206</v>
      </c>
      <c r="I4567" s="1021" t="s">
        <v>13131</v>
      </c>
      <c r="J4567" s="1150" t="s">
        <v>4206</v>
      </c>
      <c r="K4567" s="1152"/>
      <c r="L4567" s="1151"/>
      <c r="M4567" s="1164"/>
      <c r="N4567" s="1151">
        <v>1</v>
      </c>
      <c r="O4567" s="1152">
        <v>1</v>
      </c>
      <c r="P4567" s="1180">
        <v>8217.7999999999993</v>
      </c>
    </row>
    <row r="4568" spans="1:16" x14ac:dyDescent="0.2">
      <c r="A4568" s="1179" t="s">
        <v>4075</v>
      </c>
      <c r="B4568" s="1149" t="s">
        <v>13070</v>
      </c>
      <c r="C4568" s="1149" t="s">
        <v>65</v>
      </c>
      <c r="D4568" s="1150" t="s">
        <v>13632</v>
      </c>
      <c r="E4568" s="1164">
        <v>7500</v>
      </c>
      <c r="F4568" s="1151">
        <v>43708176</v>
      </c>
      <c r="G4568" s="759" t="s">
        <v>13633</v>
      </c>
      <c r="H4568" s="1021" t="s">
        <v>4422</v>
      </c>
      <c r="I4568" s="1021" t="s">
        <v>4287</v>
      </c>
      <c r="J4568" s="1150" t="s">
        <v>4422</v>
      </c>
      <c r="K4568" s="1152">
        <v>2</v>
      </c>
      <c r="L4568" s="1151">
        <v>3</v>
      </c>
      <c r="M4568" s="1164">
        <v>20147.45</v>
      </c>
      <c r="N4568" s="1151"/>
      <c r="O4568" s="1152"/>
      <c r="P4568" s="1180"/>
    </row>
    <row r="4569" spans="1:16" x14ac:dyDescent="0.2">
      <c r="A4569" s="1179" t="s">
        <v>4075</v>
      </c>
      <c r="B4569" s="1149" t="s">
        <v>13070</v>
      </c>
      <c r="C4569" s="1149" t="s">
        <v>65</v>
      </c>
      <c r="D4569" s="1150" t="s">
        <v>13090</v>
      </c>
      <c r="E4569" s="1164">
        <v>7000</v>
      </c>
      <c r="F4569" s="1151">
        <v>43724286</v>
      </c>
      <c r="G4569" s="759" t="s">
        <v>13634</v>
      </c>
      <c r="H4569" s="1021" t="s">
        <v>13224</v>
      </c>
      <c r="I4569" s="1021" t="s">
        <v>4287</v>
      </c>
      <c r="J4569" s="1150" t="s">
        <v>13224</v>
      </c>
      <c r="K4569" s="1152">
        <v>2</v>
      </c>
      <c r="L4569" s="1151">
        <v>12</v>
      </c>
      <c r="M4569" s="1164">
        <v>86989.8</v>
      </c>
      <c r="N4569" s="1151">
        <v>1</v>
      </c>
      <c r="O4569" s="1152">
        <v>6</v>
      </c>
      <c r="P4569" s="1180">
        <v>43306.8</v>
      </c>
    </row>
    <row r="4570" spans="1:16" ht="22.5" x14ac:dyDescent="0.2">
      <c r="A4570" s="1179" t="s">
        <v>4075</v>
      </c>
      <c r="B4570" s="1149" t="s">
        <v>13070</v>
      </c>
      <c r="C4570" s="1149" t="s">
        <v>65</v>
      </c>
      <c r="D4570" s="1150" t="s">
        <v>13075</v>
      </c>
      <c r="E4570" s="1164">
        <v>6000</v>
      </c>
      <c r="F4570" s="1151">
        <v>43744025</v>
      </c>
      <c r="G4570" s="759" t="s">
        <v>13635</v>
      </c>
      <c r="H4570" s="1021" t="s">
        <v>13077</v>
      </c>
      <c r="I4570" s="1021" t="s">
        <v>4287</v>
      </c>
      <c r="J4570" s="1150" t="s">
        <v>4257</v>
      </c>
      <c r="K4570" s="1152">
        <v>2</v>
      </c>
      <c r="L4570" s="1151">
        <v>12</v>
      </c>
      <c r="M4570" s="1164">
        <v>74989.8</v>
      </c>
      <c r="N4570" s="1151">
        <v>1</v>
      </c>
      <c r="O4570" s="1152">
        <v>6</v>
      </c>
      <c r="P4570" s="1180">
        <v>37306.800000000003</v>
      </c>
    </row>
    <row r="4571" spans="1:16" ht="22.5" x14ac:dyDescent="0.2">
      <c r="A4571" s="1179" t="s">
        <v>4075</v>
      </c>
      <c r="B4571" s="1149" t="s">
        <v>13070</v>
      </c>
      <c r="C4571" s="1149" t="s">
        <v>65</v>
      </c>
      <c r="D4571" s="1150" t="s">
        <v>13636</v>
      </c>
      <c r="E4571" s="1164">
        <v>10500</v>
      </c>
      <c r="F4571" s="1151">
        <v>43761098</v>
      </c>
      <c r="G4571" s="759" t="s">
        <v>13637</v>
      </c>
      <c r="H4571" s="1021" t="s">
        <v>13077</v>
      </c>
      <c r="I4571" s="1021" t="s">
        <v>4287</v>
      </c>
      <c r="J4571" s="1150" t="s">
        <v>4257</v>
      </c>
      <c r="K4571" s="1152"/>
      <c r="L4571" s="1151"/>
      <c r="M4571" s="1164"/>
      <c r="N4571" s="1151">
        <v>1</v>
      </c>
      <c r="O4571" s="1152">
        <v>2</v>
      </c>
      <c r="P4571" s="1180">
        <v>19335.599999999999</v>
      </c>
    </row>
    <row r="4572" spans="1:16" ht="22.5" x14ac:dyDescent="0.2">
      <c r="A4572" s="1179" t="s">
        <v>4075</v>
      </c>
      <c r="B4572" s="1149" t="s">
        <v>13070</v>
      </c>
      <c r="C4572" s="1149" t="s">
        <v>65</v>
      </c>
      <c r="D4572" s="1150" t="s">
        <v>13638</v>
      </c>
      <c r="E4572" s="1164">
        <v>2500</v>
      </c>
      <c r="F4572" s="1151">
        <v>43798036</v>
      </c>
      <c r="G4572" s="759" t="s">
        <v>13639</v>
      </c>
      <c r="H4572" s="1021" t="s">
        <v>13084</v>
      </c>
      <c r="I4572" s="1021" t="s">
        <v>4358</v>
      </c>
      <c r="J4572" s="1150" t="s">
        <v>13084</v>
      </c>
      <c r="K4572" s="1152">
        <v>1</v>
      </c>
      <c r="L4572" s="1151">
        <v>1</v>
      </c>
      <c r="M4572" s="1164">
        <v>917.03</v>
      </c>
      <c r="N4572" s="1151">
        <v>1</v>
      </c>
      <c r="O4572" s="1152">
        <v>6</v>
      </c>
      <c r="P4572" s="1180">
        <v>16306.8</v>
      </c>
    </row>
    <row r="4573" spans="1:16" x14ac:dyDescent="0.2">
      <c r="A4573" s="1179" t="s">
        <v>4075</v>
      </c>
      <c r="B4573" s="1149" t="s">
        <v>13070</v>
      </c>
      <c r="C4573" s="1149" t="s">
        <v>65</v>
      </c>
      <c r="D4573" s="1150" t="s">
        <v>13640</v>
      </c>
      <c r="E4573" s="1164">
        <v>5500</v>
      </c>
      <c r="F4573" s="1151">
        <v>43829861</v>
      </c>
      <c r="G4573" s="759" t="s">
        <v>13641</v>
      </c>
      <c r="H4573" s="1021" t="s">
        <v>4211</v>
      </c>
      <c r="I4573" s="1021" t="s">
        <v>4287</v>
      </c>
      <c r="J4573" s="1150" t="s">
        <v>4211</v>
      </c>
      <c r="K4573" s="1152">
        <v>2</v>
      </c>
      <c r="L4573" s="1151">
        <v>12</v>
      </c>
      <c r="M4573" s="1164">
        <v>68989.8</v>
      </c>
      <c r="N4573" s="1151">
        <v>1</v>
      </c>
      <c r="O4573" s="1152">
        <v>6</v>
      </c>
      <c r="P4573" s="1180">
        <v>34306.800000000003</v>
      </c>
    </row>
    <row r="4574" spans="1:16" x14ac:dyDescent="0.2">
      <c r="A4574" s="1179" t="s">
        <v>4075</v>
      </c>
      <c r="B4574" s="1149" t="s">
        <v>13070</v>
      </c>
      <c r="C4574" s="1149" t="s">
        <v>65</v>
      </c>
      <c r="D4574" s="1150" t="s">
        <v>13642</v>
      </c>
      <c r="E4574" s="1164">
        <v>5500</v>
      </c>
      <c r="F4574" s="1151">
        <v>43855623</v>
      </c>
      <c r="G4574" s="759" t="s">
        <v>13643</v>
      </c>
      <c r="H4574" s="1021" t="s">
        <v>10274</v>
      </c>
      <c r="I4574" s="1021" t="s">
        <v>4287</v>
      </c>
      <c r="J4574" s="1150" t="s">
        <v>10274</v>
      </c>
      <c r="K4574" s="1152">
        <v>2</v>
      </c>
      <c r="L4574" s="1151">
        <v>12</v>
      </c>
      <c r="M4574" s="1164">
        <v>68989.8</v>
      </c>
      <c r="N4574" s="1151">
        <v>1</v>
      </c>
      <c r="O4574" s="1152">
        <v>6</v>
      </c>
      <c r="P4574" s="1180">
        <v>34306.800000000003</v>
      </c>
    </row>
    <row r="4575" spans="1:16" ht="22.5" x14ac:dyDescent="0.2">
      <c r="A4575" s="1179" t="s">
        <v>4075</v>
      </c>
      <c r="B4575" s="1149" t="s">
        <v>13078</v>
      </c>
      <c r="C4575" s="1149" t="s">
        <v>65</v>
      </c>
      <c r="D4575" s="1150" t="s">
        <v>13644</v>
      </c>
      <c r="E4575" s="1164">
        <v>7000</v>
      </c>
      <c r="F4575" s="1151">
        <v>43881527</v>
      </c>
      <c r="G4575" s="759" t="s">
        <v>13645</v>
      </c>
      <c r="H4575" s="1021" t="s">
        <v>4243</v>
      </c>
      <c r="I4575" s="1021" t="s">
        <v>4287</v>
      </c>
      <c r="J4575" s="1150" t="s">
        <v>4243</v>
      </c>
      <c r="K4575" s="1152">
        <v>2</v>
      </c>
      <c r="L4575" s="1151">
        <v>8</v>
      </c>
      <c r="M4575" s="1164">
        <v>58293.2</v>
      </c>
      <c r="N4575" s="1151"/>
      <c r="O4575" s="1152"/>
      <c r="P4575" s="1180"/>
    </row>
    <row r="4576" spans="1:16" ht="22.5" x14ac:dyDescent="0.2">
      <c r="A4576" s="1179" t="s">
        <v>4075</v>
      </c>
      <c r="B4576" s="1149" t="s">
        <v>13070</v>
      </c>
      <c r="C4576" s="1149" t="s">
        <v>65</v>
      </c>
      <c r="D4576" s="1150" t="s">
        <v>13644</v>
      </c>
      <c r="E4576" s="1164">
        <v>7000</v>
      </c>
      <c r="F4576" s="1151">
        <v>43881527</v>
      </c>
      <c r="G4576" s="759" t="s">
        <v>13645</v>
      </c>
      <c r="H4576" s="1021" t="s">
        <v>4243</v>
      </c>
      <c r="I4576" s="1021" t="s">
        <v>4287</v>
      </c>
      <c r="J4576" s="1150" t="s">
        <v>4243</v>
      </c>
      <c r="K4576" s="1152">
        <v>2</v>
      </c>
      <c r="L4576" s="1151">
        <v>4</v>
      </c>
      <c r="M4576" s="1164">
        <v>28696.6</v>
      </c>
      <c r="N4576" s="1151">
        <v>1</v>
      </c>
      <c r="O4576" s="1152">
        <v>6</v>
      </c>
      <c r="P4576" s="1180">
        <v>43306.8</v>
      </c>
    </row>
    <row r="4577" spans="1:16" x14ac:dyDescent="0.2">
      <c r="A4577" s="1179" t="s">
        <v>4075</v>
      </c>
      <c r="B4577" s="1149" t="s">
        <v>13070</v>
      </c>
      <c r="C4577" s="1149" t="s">
        <v>65</v>
      </c>
      <c r="D4577" s="1150" t="s">
        <v>13109</v>
      </c>
      <c r="E4577" s="1164">
        <v>8000</v>
      </c>
      <c r="F4577" s="1151">
        <v>43892865</v>
      </c>
      <c r="G4577" s="759" t="s">
        <v>13646</v>
      </c>
      <c r="H4577" s="1021" t="s">
        <v>8344</v>
      </c>
      <c r="I4577" s="1021" t="s">
        <v>4287</v>
      </c>
      <c r="J4577" s="1150" t="s">
        <v>8344</v>
      </c>
      <c r="K4577" s="1152">
        <v>2</v>
      </c>
      <c r="L4577" s="1151">
        <v>12</v>
      </c>
      <c r="M4577" s="1164">
        <v>98989.8</v>
      </c>
      <c r="N4577" s="1151">
        <v>1</v>
      </c>
      <c r="O4577" s="1152">
        <v>6</v>
      </c>
      <c r="P4577" s="1180">
        <v>49306.8</v>
      </c>
    </row>
    <row r="4578" spans="1:16" ht="22.5" x14ac:dyDescent="0.2">
      <c r="A4578" s="1179" t="s">
        <v>4075</v>
      </c>
      <c r="B4578" s="1149" t="s">
        <v>13070</v>
      </c>
      <c r="C4578" s="1149" t="s">
        <v>65</v>
      </c>
      <c r="D4578" s="1150" t="s">
        <v>13109</v>
      </c>
      <c r="E4578" s="1164">
        <v>8000</v>
      </c>
      <c r="F4578" s="1151">
        <v>43908915</v>
      </c>
      <c r="G4578" s="759" t="s">
        <v>13647</v>
      </c>
      <c r="H4578" s="1021" t="s">
        <v>13077</v>
      </c>
      <c r="I4578" s="1021" t="s">
        <v>13113</v>
      </c>
      <c r="J4578" s="1150" t="s">
        <v>4257</v>
      </c>
      <c r="K4578" s="1152">
        <v>2</v>
      </c>
      <c r="L4578" s="1151">
        <v>9</v>
      </c>
      <c r="M4578" s="1164">
        <v>82334.02</v>
      </c>
      <c r="N4578" s="1151"/>
      <c r="O4578" s="1152"/>
      <c r="P4578" s="1180"/>
    </row>
    <row r="4579" spans="1:16" ht="22.5" x14ac:dyDescent="0.2">
      <c r="A4579" s="1179" t="s">
        <v>4075</v>
      </c>
      <c r="B4579" s="1149" t="s">
        <v>13078</v>
      </c>
      <c r="C4579" s="1149" t="s">
        <v>65</v>
      </c>
      <c r="D4579" s="1150" t="s">
        <v>13111</v>
      </c>
      <c r="E4579" s="1164">
        <v>6000</v>
      </c>
      <c r="F4579" s="1151">
        <v>43975178</v>
      </c>
      <c r="G4579" s="759" t="s">
        <v>13648</v>
      </c>
      <c r="H4579" s="1021" t="s">
        <v>4243</v>
      </c>
      <c r="I4579" s="1021" t="s">
        <v>4287</v>
      </c>
      <c r="J4579" s="1150" t="s">
        <v>4243</v>
      </c>
      <c r="K4579" s="1152">
        <v>2</v>
      </c>
      <c r="L4579" s="1151">
        <v>3</v>
      </c>
      <c r="M4579" s="1164">
        <v>19972.45</v>
      </c>
      <c r="N4579" s="1151"/>
      <c r="O4579" s="1152"/>
      <c r="P4579" s="1180"/>
    </row>
    <row r="4580" spans="1:16" x14ac:dyDescent="0.2">
      <c r="A4580" s="1179" t="s">
        <v>4075</v>
      </c>
      <c r="B4580" s="1149" t="s">
        <v>13070</v>
      </c>
      <c r="C4580" s="1149" t="s">
        <v>65</v>
      </c>
      <c r="D4580" s="1150" t="s">
        <v>13111</v>
      </c>
      <c r="E4580" s="1164">
        <v>6000</v>
      </c>
      <c r="F4580" s="1151">
        <v>43975178</v>
      </c>
      <c r="G4580" s="759" t="s">
        <v>13648</v>
      </c>
      <c r="H4580" s="1021" t="s">
        <v>4243</v>
      </c>
      <c r="I4580" s="1021" t="s">
        <v>4287</v>
      </c>
      <c r="J4580" s="1150" t="s">
        <v>4243</v>
      </c>
      <c r="K4580" s="1152">
        <v>2</v>
      </c>
      <c r="L4580" s="1151">
        <v>4</v>
      </c>
      <c r="M4580" s="1164">
        <v>24696.6</v>
      </c>
      <c r="N4580" s="1151"/>
      <c r="O4580" s="1152"/>
      <c r="P4580" s="1180"/>
    </row>
    <row r="4581" spans="1:16" ht="22.5" x14ac:dyDescent="0.2">
      <c r="A4581" s="1179" t="s">
        <v>4075</v>
      </c>
      <c r="B4581" s="1149" t="s">
        <v>13078</v>
      </c>
      <c r="C4581" s="1149" t="s">
        <v>65</v>
      </c>
      <c r="D4581" s="1150" t="s">
        <v>13649</v>
      </c>
      <c r="E4581" s="1164">
        <v>4500</v>
      </c>
      <c r="F4581" s="1151">
        <v>44022644</v>
      </c>
      <c r="G4581" s="759" t="s">
        <v>13650</v>
      </c>
      <c r="H4581" s="1021" t="s">
        <v>4206</v>
      </c>
      <c r="I4581" s="1021" t="s">
        <v>4287</v>
      </c>
      <c r="J4581" s="1150" t="s">
        <v>4206</v>
      </c>
      <c r="K4581" s="1152">
        <v>2</v>
      </c>
      <c r="L4581" s="1151">
        <v>8</v>
      </c>
      <c r="M4581" s="1164">
        <v>38293.199999999997</v>
      </c>
      <c r="N4581" s="1151"/>
      <c r="O4581" s="1152"/>
      <c r="P4581" s="1180"/>
    </row>
    <row r="4582" spans="1:16" x14ac:dyDescent="0.2">
      <c r="A4582" s="1179" t="s">
        <v>4075</v>
      </c>
      <c r="B4582" s="1149" t="s">
        <v>13070</v>
      </c>
      <c r="C4582" s="1149" t="s">
        <v>65</v>
      </c>
      <c r="D4582" s="1150" t="s">
        <v>13649</v>
      </c>
      <c r="E4582" s="1164">
        <v>4500</v>
      </c>
      <c r="F4582" s="1151">
        <v>44022644</v>
      </c>
      <c r="G4582" s="759" t="s">
        <v>13650</v>
      </c>
      <c r="H4582" s="1021" t="s">
        <v>4206</v>
      </c>
      <c r="I4582" s="1021" t="s">
        <v>4287</v>
      </c>
      <c r="J4582" s="1150" t="s">
        <v>4206</v>
      </c>
      <c r="K4582" s="1152">
        <v>2</v>
      </c>
      <c r="L4582" s="1151">
        <v>4</v>
      </c>
      <c r="M4582" s="1164">
        <v>18696.599999999999</v>
      </c>
      <c r="N4582" s="1151">
        <v>1</v>
      </c>
      <c r="O4582" s="1152">
        <v>6</v>
      </c>
      <c r="P4582" s="1180">
        <v>28306.799999999999</v>
      </c>
    </row>
    <row r="4583" spans="1:16" ht="22.5" x14ac:dyDescent="0.2">
      <c r="A4583" s="1179" t="s">
        <v>4075</v>
      </c>
      <c r="B4583" s="1149" t="s">
        <v>13070</v>
      </c>
      <c r="C4583" s="1149" t="s">
        <v>65</v>
      </c>
      <c r="D4583" s="1150" t="s">
        <v>13651</v>
      </c>
      <c r="E4583" s="1164">
        <v>3500</v>
      </c>
      <c r="F4583" s="1151">
        <v>44025517</v>
      </c>
      <c r="G4583" s="759" t="s">
        <v>13652</v>
      </c>
      <c r="H4583" s="1021" t="s">
        <v>4422</v>
      </c>
      <c r="I4583" s="1021" t="s">
        <v>4287</v>
      </c>
      <c r="J4583" s="1150" t="s">
        <v>4422</v>
      </c>
      <c r="K4583" s="1152">
        <v>1</v>
      </c>
      <c r="L4583" s="1151">
        <v>2</v>
      </c>
      <c r="M4583" s="1164">
        <v>8348.2999999999993</v>
      </c>
      <c r="N4583" s="1151">
        <v>1</v>
      </c>
      <c r="O4583" s="1152">
        <v>6</v>
      </c>
      <c r="P4583" s="1180">
        <v>22306.799999999999</v>
      </c>
    </row>
    <row r="4584" spans="1:16" ht="22.5" x14ac:dyDescent="0.2">
      <c r="A4584" s="1179" t="s">
        <v>4075</v>
      </c>
      <c r="B4584" s="1149" t="s">
        <v>13078</v>
      </c>
      <c r="C4584" s="1149" t="s">
        <v>65</v>
      </c>
      <c r="D4584" s="1150" t="s">
        <v>13653</v>
      </c>
      <c r="E4584" s="1164">
        <v>5000</v>
      </c>
      <c r="F4584" s="1151">
        <v>44027731</v>
      </c>
      <c r="G4584" s="759" t="s">
        <v>13654</v>
      </c>
      <c r="H4584" s="1021" t="s">
        <v>4243</v>
      </c>
      <c r="I4584" s="1021" t="s">
        <v>4287</v>
      </c>
      <c r="J4584" s="1150" t="s">
        <v>4243</v>
      </c>
      <c r="K4584" s="1152">
        <v>1</v>
      </c>
      <c r="L4584" s="1151">
        <v>1</v>
      </c>
      <c r="M4584" s="1164">
        <v>10646.37</v>
      </c>
      <c r="N4584" s="1151"/>
      <c r="O4584" s="1152"/>
      <c r="P4584" s="1180"/>
    </row>
    <row r="4585" spans="1:16" ht="22.5" x14ac:dyDescent="0.2">
      <c r="A4585" s="1179" t="s">
        <v>4075</v>
      </c>
      <c r="B4585" s="1149" t="s">
        <v>13070</v>
      </c>
      <c r="C4585" s="1149" t="s">
        <v>65</v>
      </c>
      <c r="D4585" s="1150" t="s">
        <v>13097</v>
      </c>
      <c r="E4585" s="1164">
        <v>8000</v>
      </c>
      <c r="F4585" s="1151">
        <v>44035012</v>
      </c>
      <c r="G4585" s="759" t="s">
        <v>13655</v>
      </c>
      <c r="H4585" s="1021" t="s">
        <v>13077</v>
      </c>
      <c r="I4585" s="1021" t="s">
        <v>4287</v>
      </c>
      <c r="J4585" s="1150" t="s">
        <v>4257</v>
      </c>
      <c r="K4585" s="1152">
        <v>2</v>
      </c>
      <c r="L4585" s="1151">
        <v>12</v>
      </c>
      <c r="M4585" s="1164">
        <v>98989.8</v>
      </c>
      <c r="N4585" s="1151">
        <v>1</v>
      </c>
      <c r="O4585" s="1152">
        <v>6</v>
      </c>
      <c r="P4585" s="1180">
        <v>49306.8</v>
      </c>
    </row>
    <row r="4586" spans="1:16" ht="22.5" x14ac:dyDescent="0.2">
      <c r="A4586" s="1179" t="s">
        <v>4075</v>
      </c>
      <c r="B4586" s="1149" t="s">
        <v>13078</v>
      </c>
      <c r="C4586" s="1149" t="s">
        <v>65</v>
      </c>
      <c r="D4586" s="1150" t="s">
        <v>13092</v>
      </c>
      <c r="E4586" s="1164">
        <v>9000</v>
      </c>
      <c r="F4586" s="1151">
        <v>44075575</v>
      </c>
      <c r="G4586" s="759" t="s">
        <v>13656</v>
      </c>
      <c r="H4586" s="1021" t="s">
        <v>13201</v>
      </c>
      <c r="I4586" s="1021" t="s">
        <v>4287</v>
      </c>
      <c r="J4586" s="1150" t="s">
        <v>13201</v>
      </c>
      <c r="K4586" s="1152">
        <v>2</v>
      </c>
      <c r="L4586" s="1151">
        <v>8</v>
      </c>
      <c r="M4586" s="1164">
        <v>74293.2</v>
      </c>
      <c r="N4586" s="1151"/>
      <c r="O4586" s="1152"/>
      <c r="P4586" s="1180"/>
    </row>
    <row r="4587" spans="1:16" x14ac:dyDescent="0.2">
      <c r="A4587" s="1179" t="s">
        <v>4075</v>
      </c>
      <c r="B4587" s="1149" t="s">
        <v>13070</v>
      </c>
      <c r="C4587" s="1149" t="s">
        <v>65</v>
      </c>
      <c r="D4587" s="1150" t="s">
        <v>13092</v>
      </c>
      <c r="E4587" s="1164">
        <v>9000</v>
      </c>
      <c r="F4587" s="1151">
        <v>44075575</v>
      </c>
      <c r="G4587" s="759" t="s">
        <v>13656</v>
      </c>
      <c r="H4587" s="1021" t="s">
        <v>13201</v>
      </c>
      <c r="I4587" s="1021" t="s">
        <v>4287</v>
      </c>
      <c r="J4587" s="1150" t="s">
        <v>13201</v>
      </c>
      <c r="K4587" s="1152">
        <v>2</v>
      </c>
      <c r="L4587" s="1151">
        <v>4</v>
      </c>
      <c r="M4587" s="1164">
        <v>36696.6</v>
      </c>
      <c r="N4587" s="1151">
        <v>1</v>
      </c>
      <c r="O4587" s="1152">
        <v>6</v>
      </c>
      <c r="P4587" s="1180">
        <v>55306.8</v>
      </c>
    </row>
    <row r="4588" spans="1:16" x14ac:dyDescent="0.2">
      <c r="A4588" s="1179" t="s">
        <v>4075</v>
      </c>
      <c r="B4588" s="1149" t="s">
        <v>13070</v>
      </c>
      <c r="C4588" s="1149" t="s">
        <v>65</v>
      </c>
      <c r="D4588" s="1150" t="s">
        <v>13657</v>
      </c>
      <c r="E4588" s="1164">
        <v>9000</v>
      </c>
      <c r="F4588" s="1151">
        <v>44076635</v>
      </c>
      <c r="G4588" s="759" t="s">
        <v>13658</v>
      </c>
      <c r="H4588" s="1021" t="s">
        <v>4243</v>
      </c>
      <c r="I4588" s="1021" t="s">
        <v>4287</v>
      </c>
      <c r="J4588" s="1150" t="s">
        <v>4243</v>
      </c>
      <c r="K4588" s="1152">
        <v>2</v>
      </c>
      <c r="L4588" s="1151">
        <v>12</v>
      </c>
      <c r="M4588" s="1164">
        <v>110989.8</v>
      </c>
      <c r="N4588" s="1151">
        <v>1</v>
      </c>
      <c r="O4588" s="1152">
        <v>6</v>
      </c>
      <c r="P4588" s="1180">
        <v>55306.8</v>
      </c>
    </row>
    <row r="4589" spans="1:16" x14ac:dyDescent="0.2">
      <c r="A4589" s="1179" t="s">
        <v>4075</v>
      </c>
      <c r="B4589" s="1149" t="s">
        <v>13070</v>
      </c>
      <c r="C4589" s="1149" t="s">
        <v>65</v>
      </c>
      <c r="D4589" s="1150" t="s">
        <v>13097</v>
      </c>
      <c r="E4589" s="1164">
        <v>8000</v>
      </c>
      <c r="F4589" s="1151">
        <v>44093360</v>
      </c>
      <c r="G4589" s="759" t="s">
        <v>13659</v>
      </c>
      <c r="H4589" s="1021" t="s">
        <v>13144</v>
      </c>
      <c r="I4589" s="1021" t="s">
        <v>4287</v>
      </c>
      <c r="J4589" s="1150" t="s">
        <v>13144</v>
      </c>
      <c r="K4589" s="1152">
        <v>2</v>
      </c>
      <c r="L4589" s="1151">
        <v>12</v>
      </c>
      <c r="M4589" s="1164">
        <v>98989.8</v>
      </c>
      <c r="N4589" s="1151">
        <v>1</v>
      </c>
      <c r="O4589" s="1152">
        <v>6</v>
      </c>
      <c r="P4589" s="1180">
        <v>49306.8</v>
      </c>
    </row>
    <row r="4590" spans="1:16" ht="22.5" x14ac:dyDescent="0.2">
      <c r="A4590" s="1179" t="s">
        <v>4075</v>
      </c>
      <c r="B4590" s="1149" t="s">
        <v>13070</v>
      </c>
      <c r="C4590" s="1149" t="s">
        <v>65</v>
      </c>
      <c r="D4590" s="1150" t="s">
        <v>13260</v>
      </c>
      <c r="E4590" s="1164">
        <v>4500</v>
      </c>
      <c r="F4590" s="1151">
        <v>44095512</v>
      </c>
      <c r="G4590" s="759" t="s">
        <v>13660</v>
      </c>
      <c r="H4590" s="1021" t="s">
        <v>13077</v>
      </c>
      <c r="I4590" s="1021" t="s">
        <v>13113</v>
      </c>
      <c r="J4590" s="1150" t="s">
        <v>4257</v>
      </c>
      <c r="K4590" s="1152">
        <v>2</v>
      </c>
      <c r="L4590" s="1151">
        <v>2</v>
      </c>
      <c r="M4590" s="1164">
        <v>14973.3</v>
      </c>
      <c r="N4590" s="1151"/>
      <c r="O4590" s="1152"/>
      <c r="P4590" s="1180"/>
    </row>
    <row r="4591" spans="1:16" x14ac:dyDescent="0.2">
      <c r="A4591" s="1179" t="s">
        <v>4075</v>
      </c>
      <c r="B4591" s="1149" t="s">
        <v>13070</v>
      </c>
      <c r="C4591" s="1149" t="s">
        <v>65</v>
      </c>
      <c r="D4591" s="1150" t="s">
        <v>13661</v>
      </c>
      <c r="E4591" s="1164">
        <v>2800</v>
      </c>
      <c r="F4591" s="1151">
        <v>44099994</v>
      </c>
      <c r="G4591" s="759" t="s">
        <v>13662</v>
      </c>
      <c r="H4591" s="1021" t="s">
        <v>13220</v>
      </c>
      <c r="I4591" s="1021" t="s">
        <v>13113</v>
      </c>
      <c r="J4591" s="1150" t="s">
        <v>13220</v>
      </c>
      <c r="K4591" s="1152">
        <v>2</v>
      </c>
      <c r="L4591" s="1151">
        <v>12</v>
      </c>
      <c r="M4591" s="1164">
        <v>36589.800000000003</v>
      </c>
      <c r="N4591" s="1151">
        <v>1</v>
      </c>
      <c r="O4591" s="1152">
        <v>6</v>
      </c>
      <c r="P4591" s="1180">
        <v>18106.8</v>
      </c>
    </row>
    <row r="4592" spans="1:16" x14ac:dyDescent="0.2">
      <c r="A4592" s="1179" t="s">
        <v>4075</v>
      </c>
      <c r="B4592" s="1149" t="s">
        <v>13070</v>
      </c>
      <c r="C4592" s="1149" t="s">
        <v>65</v>
      </c>
      <c r="D4592" s="1150" t="s">
        <v>13663</v>
      </c>
      <c r="E4592" s="1164">
        <v>6000</v>
      </c>
      <c r="F4592" s="1151">
        <v>44147855</v>
      </c>
      <c r="G4592" s="759" t="s">
        <v>13664</v>
      </c>
      <c r="H4592" s="1021" t="s">
        <v>4314</v>
      </c>
      <c r="I4592" s="1021" t="s">
        <v>4287</v>
      </c>
      <c r="J4592" s="1150" t="s">
        <v>4314</v>
      </c>
      <c r="K4592" s="1152">
        <v>2</v>
      </c>
      <c r="L4592" s="1151">
        <v>12</v>
      </c>
      <c r="M4592" s="1164">
        <v>72589.8</v>
      </c>
      <c r="N4592" s="1151">
        <v>1</v>
      </c>
      <c r="O4592" s="1152">
        <v>6</v>
      </c>
      <c r="P4592" s="1180">
        <v>37306.800000000003</v>
      </c>
    </row>
    <row r="4593" spans="1:16" x14ac:dyDescent="0.2">
      <c r="A4593" s="1179" t="s">
        <v>4075</v>
      </c>
      <c r="B4593" s="1149" t="s">
        <v>13070</v>
      </c>
      <c r="C4593" s="1149" t="s">
        <v>65</v>
      </c>
      <c r="D4593" s="1150" t="s">
        <v>6438</v>
      </c>
      <c r="E4593" s="1164">
        <v>3500</v>
      </c>
      <c r="F4593" s="1151">
        <v>44206520</v>
      </c>
      <c r="G4593" s="759" t="s">
        <v>13665</v>
      </c>
      <c r="H4593" s="1021" t="s">
        <v>13220</v>
      </c>
      <c r="I4593" s="1021" t="s">
        <v>4287</v>
      </c>
      <c r="J4593" s="1150" t="s">
        <v>13220</v>
      </c>
      <c r="K4593" s="1152">
        <v>2</v>
      </c>
      <c r="L4593" s="1151">
        <v>12</v>
      </c>
      <c r="M4593" s="1164">
        <v>44989.8</v>
      </c>
      <c r="N4593" s="1151">
        <v>1</v>
      </c>
      <c r="O4593" s="1152">
        <v>6</v>
      </c>
      <c r="P4593" s="1180">
        <v>22306.799999999999</v>
      </c>
    </row>
    <row r="4594" spans="1:16" x14ac:dyDescent="0.2">
      <c r="A4594" s="1179" t="s">
        <v>4075</v>
      </c>
      <c r="B4594" s="1149" t="s">
        <v>13070</v>
      </c>
      <c r="C4594" s="1149" t="s">
        <v>65</v>
      </c>
      <c r="D4594" s="1150" t="s">
        <v>13666</v>
      </c>
      <c r="E4594" s="1164">
        <v>4000</v>
      </c>
      <c r="F4594" s="1151">
        <v>44211051</v>
      </c>
      <c r="G4594" s="759" t="s">
        <v>13667</v>
      </c>
      <c r="H4594" s="1021" t="s">
        <v>4524</v>
      </c>
      <c r="I4594" s="1021" t="s">
        <v>4287</v>
      </c>
      <c r="J4594" s="1150" t="s">
        <v>4524</v>
      </c>
      <c r="K4594" s="1152">
        <v>2</v>
      </c>
      <c r="L4594" s="1151">
        <v>5</v>
      </c>
      <c r="M4594" s="1164">
        <v>21204.080000000002</v>
      </c>
      <c r="N4594" s="1151">
        <v>1</v>
      </c>
      <c r="O4594" s="1152">
        <v>3</v>
      </c>
      <c r="P4594" s="1180">
        <v>12653.4</v>
      </c>
    </row>
    <row r="4595" spans="1:16" ht="22.5" x14ac:dyDescent="0.2">
      <c r="A4595" s="1179" t="s">
        <v>4075</v>
      </c>
      <c r="B4595" s="1149" t="s">
        <v>13078</v>
      </c>
      <c r="C4595" s="1149" t="s">
        <v>65</v>
      </c>
      <c r="D4595" s="1150" t="s">
        <v>13666</v>
      </c>
      <c r="E4595" s="1164">
        <v>4000</v>
      </c>
      <c r="F4595" s="1151">
        <v>44211051</v>
      </c>
      <c r="G4595" s="759" t="s">
        <v>13667</v>
      </c>
      <c r="H4595" s="1021" t="s">
        <v>4524</v>
      </c>
      <c r="I4595" s="1021" t="s">
        <v>4287</v>
      </c>
      <c r="J4595" s="1150" t="s">
        <v>4524</v>
      </c>
      <c r="K4595" s="1152"/>
      <c r="L4595" s="1151"/>
      <c r="M4595" s="1164"/>
      <c r="N4595" s="1151">
        <v>1</v>
      </c>
      <c r="O4595" s="1152">
        <v>3</v>
      </c>
      <c r="P4595" s="1180">
        <v>12653.4</v>
      </c>
    </row>
    <row r="4596" spans="1:16" ht="22.5" x14ac:dyDescent="0.2">
      <c r="A4596" s="1179" t="s">
        <v>4075</v>
      </c>
      <c r="B4596" s="1149" t="s">
        <v>13070</v>
      </c>
      <c r="C4596" s="1149" t="s">
        <v>65</v>
      </c>
      <c r="D4596" s="1150" t="s">
        <v>13097</v>
      </c>
      <c r="E4596" s="1164">
        <v>8000</v>
      </c>
      <c r="F4596" s="1151">
        <v>44245256</v>
      </c>
      <c r="G4596" s="759" t="s">
        <v>13668</v>
      </c>
      <c r="H4596" s="1021" t="s">
        <v>13077</v>
      </c>
      <c r="I4596" s="1021" t="s">
        <v>4287</v>
      </c>
      <c r="J4596" s="1150" t="s">
        <v>4257</v>
      </c>
      <c r="K4596" s="1152">
        <v>2</v>
      </c>
      <c r="L4596" s="1151">
        <v>12</v>
      </c>
      <c r="M4596" s="1164">
        <v>98989.8</v>
      </c>
      <c r="N4596" s="1151">
        <v>1</v>
      </c>
      <c r="O4596" s="1152">
        <v>6</v>
      </c>
      <c r="P4596" s="1180">
        <v>49306.8</v>
      </c>
    </row>
    <row r="4597" spans="1:16" ht="33.75" x14ac:dyDescent="0.2">
      <c r="A4597" s="1179" t="s">
        <v>4075</v>
      </c>
      <c r="B4597" s="1149" t="s">
        <v>13070</v>
      </c>
      <c r="C4597" s="1149" t="s">
        <v>65</v>
      </c>
      <c r="D4597" s="1150" t="s">
        <v>13669</v>
      </c>
      <c r="E4597" s="1164">
        <v>7000</v>
      </c>
      <c r="F4597" s="1151">
        <v>44275657</v>
      </c>
      <c r="G4597" s="759" t="s">
        <v>13670</v>
      </c>
      <c r="H4597" s="1021" t="s">
        <v>13208</v>
      </c>
      <c r="I4597" s="1021" t="s">
        <v>4287</v>
      </c>
      <c r="J4597" s="1150" t="s">
        <v>13208</v>
      </c>
      <c r="K4597" s="1152">
        <v>2</v>
      </c>
      <c r="L4597" s="1151">
        <v>12</v>
      </c>
      <c r="M4597" s="1164">
        <v>86989.8</v>
      </c>
      <c r="N4597" s="1151">
        <v>1</v>
      </c>
      <c r="O4597" s="1152">
        <v>6</v>
      </c>
      <c r="P4597" s="1180">
        <v>43306.8</v>
      </c>
    </row>
    <row r="4598" spans="1:16" ht="22.5" x14ac:dyDescent="0.2">
      <c r="A4598" s="1179" t="s">
        <v>4075</v>
      </c>
      <c r="B4598" s="1149" t="s">
        <v>13070</v>
      </c>
      <c r="C4598" s="1149" t="s">
        <v>65</v>
      </c>
      <c r="D4598" s="1150" t="s">
        <v>13671</v>
      </c>
      <c r="E4598" s="1164">
        <v>7000</v>
      </c>
      <c r="F4598" s="1151">
        <v>44275972</v>
      </c>
      <c r="G4598" s="759" t="s">
        <v>13672</v>
      </c>
      <c r="H4598" s="1021" t="s">
        <v>7051</v>
      </c>
      <c r="I4598" s="1021" t="s">
        <v>4287</v>
      </c>
      <c r="J4598" s="1150" t="s">
        <v>7051</v>
      </c>
      <c r="K4598" s="1152">
        <v>2</v>
      </c>
      <c r="L4598" s="1151">
        <v>12</v>
      </c>
      <c r="M4598" s="1164">
        <v>86756.47</v>
      </c>
      <c r="N4598" s="1151">
        <v>1</v>
      </c>
      <c r="O4598" s="1152">
        <v>6</v>
      </c>
      <c r="P4598" s="1180">
        <v>43306.8</v>
      </c>
    </row>
    <row r="4599" spans="1:16" ht="22.5" x14ac:dyDescent="0.2">
      <c r="A4599" s="1179" t="s">
        <v>4075</v>
      </c>
      <c r="B4599" s="1149" t="s">
        <v>13078</v>
      </c>
      <c r="C4599" s="1149" t="s">
        <v>65</v>
      </c>
      <c r="D4599" s="1150" t="s">
        <v>13111</v>
      </c>
      <c r="E4599" s="1164">
        <v>6000</v>
      </c>
      <c r="F4599" s="1151">
        <v>44276044</v>
      </c>
      <c r="G4599" s="759" t="s">
        <v>13673</v>
      </c>
      <c r="H4599" s="1021" t="s">
        <v>4243</v>
      </c>
      <c r="I4599" s="1021" t="s">
        <v>4287</v>
      </c>
      <c r="J4599" s="1150" t="s">
        <v>4243</v>
      </c>
      <c r="K4599" s="1152">
        <v>2</v>
      </c>
      <c r="L4599" s="1151">
        <v>8</v>
      </c>
      <c r="M4599" s="1164">
        <v>50293.2</v>
      </c>
      <c r="N4599" s="1151"/>
      <c r="O4599" s="1152"/>
      <c r="P4599" s="1180"/>
    </row>
    <row r="4600" spans="1:16" x14ac:dyDescent="0.2">
      <c r="A4600" s="1179" t="s">
        <v>4075</v>
      </c>
      <c r="B4600" s="1149" t="s">
        <v>13070</v>
      </c>
      <c r="C4600" s="1149" t="s">
        <v>65</v>
      </c>
      <c r="D4600" s="1150" t="s">
        <v>13111</v>
      </c>
      <c r="E4600" s="1164">
        <v>6000</v>
      </c>
      <c r="F4600" s="1151">
        <v>44276044</v>
      </c>
      <c r="G4600" s="759" t="s">
        <v>13673</v>
      </c>
      <c r="H4600" s="1021" t="s">
        <v>4243</v>
      </c>
      <c r="I4600" s="1021" t="s">
        <v>4287</v>
      </c>
      <c r="J4600" s="1150" t="s">
        <v>4243</v>
      </c>
      <c r="K4600" s="1152">
        <v>2</v>
      </c>
      <c r="L4600" s="1151">
        <v>4</v>
      </c>
      <c r="M4600" s="1164">
        <v>24696.6</v>
      </c>
      <c r="N4600" s="1151">
        <v>1</v>
      </c>
      <c r="O4600" s="1152">
        <v>6</v>
      </c>
      <c r="P4600" s="1180">
        <v>30739.11</v>
      </c>
    </row>
    <row r="4601" spans="1:16" x14ac:dyDescent="0.2">
      <c r="A4601" s="1179" t="s">
        <v>4075</v>
      </c>
      <c r="B4601" s="1149" t="s">
        <v>13070</v>
      </c>
      <c r="C4601" s="1149" t="s">
        <v>65</v>
      </c>
      <c r="D4601" s="1150" t="s">
        <v>13260</v>
      </c>
      <c r="E4601" s="1164">
        <v>4500</v>
      </c>
      <c r="F4601" s="1151">
        <v>44305552</v>
      </c>
      <c r="G4601" s="759" t="s">
        <v>13674</v>
      </c>
      <c r="H4601" s="1021" t="s">
        <v>13104</v>
      </c>
      <c r="I4601" s="1021" t="s">
        <v>4287</v>
      </c>
      <c r="J4601" s="1150" t="s">
        <v>13104</v>
      </c>
      <c r="K4601" s="1152">
        <v>2</v>
      </c>
      <c r="L4601" s="1151">
        <v>10</v>
      </c>
      <c r="M4601" s="1164">
        <v>52341.5</v>
      </c>
      <c r="N4601" s="1151"/>
      <c r="O4601" s="1152"/>
      <c r="P4601" s="1180"/>
    </row>
    <row r="4602" spans="1:16" ht="22.5" x14ac:dyDescent="0.2">
      <c r="A4602" s="1179" t="s">
        <v>4075</v>
      </c>
      <c r="B4602" s="1149" t="s">
        <v>13078</v>
      </c>
      <c r="C4602" s="1149" t="s">
        <v>65</v>
      </c>
      <c r="D4602" s="1150" t="s">
        <v>13675</v>
      </c>
      <c r="E4602" s="1164">
        <v>6000</v>
      </c>
      <c r="F4602" s="1151">
        <v>44305552</v>
      </c>
      <c r="G4602" s="759" t="s">
        <v>13674</v>
      </c>
      <c r="H4602" s="1021" t="s">
        <v>13104</v>
      </c>
      <c r="I4602" s="1021" t="s">
        <v>4287</v>
      </c>
      <c r="J4602" s="1150" t="s">
        <v>13104</v>
      </c>
      <c r="K4602" s="1152">
        <v>1</v>
      </c>
      <c r="L4602" s="1151">
        <v>2</v>
      </c>
      <c r="M4602" s="1164">
        <v>13764.97</v>
      </c>
      <c r="N4602" s="1151"/>
      <c r="O4602" s="1152"/>
      <c r="P4602" s="1180"/>
    </row>
    <row r="4603" spans="1:16" ht="22.5" x14ac:dyDescent="0.2">
      <c r="A4603" s="1179" t="s">
        <v>4075</v>
      </c>
      <c r="B4603" s="1149" t="s">
        <v>13070</v>
      </c>
      <c r="C4603" s="1149" t="s">
        <v>65</v>
      </c>
      <c r="D4603" s="1150" t="s">
        <v>13675</v>
      </c>
      <c r="E4603" s="1164">
        <v>6000</v>
      </c>
      <c r="F4603" s="1151">
        <v>44305552</v>
      </c>
      <c r="G4603" s="759" t="s">
        <v>13674</v>
      </c>
      <c r="H4603" s="1021" t="s">
        <v>13104</v>
      </c>
      <c r="I4603" s="1021" t="s">
        <v>4287</v>
      </c>
      <c r="J4603" s="1150" t="s">
        <v>13104</v>
      </c>
      <c r="K4603" s="1152"/>
      <c r="L4603" s="1151"/>
      <c r="M4603" s="1164"/>
      <c r="N4603" s="1151">
        <v>1</v>
      </c>
      <c r="O4603" s="1152">
        <v>6</v>
      </c>
      <c r="P4603" s="1180">
        <v>37306.800000000003</v>
      </c>
    </row>
    <row r="4604" spans="1:16" ht="22.5" x14ac:dyDescent="0.2">
      <c r="A4604" s="1179" t="s">
        <v>4075</v>
      </c>
      <c r="B4604" s="1149" t="s">
        <v>13078</v>
      </c>
      <c r="C4604" s="1149" t="s">
        <v>65</v>
      </c>
      <c r="D4604" s="1150" t="s">
        <v>13260</v>
      </c>
      <c r="E4604" s="1164">
        <v>4500</v>
      </c>
      <c r="F4604" s="1151">
        <v>44305754</v>
      </c>
      <c r="G4604" s="759" t="s">
        <v>13676</v>
      </c>
      <c r="H4604" s="1021" t="s">
        <v>5396</v>
      </c>
      <c r="I4604" s="1021" t="s">
        <v>4287</v>
      </c>
      <c r="J4604" s="1150" t="s">
        <v>5396</v>
      </c>
      <c r="K4604" s="1152">
        <v>2</v>
      </c>
      <c r="L4604" s="1151">
        <v>12</v>
      </c>
      <c r="M4604" s="1164">
        <v>56839.8</v>
      </c>
      <c r="N4604" s="1151">
        <v>1</v>
      </c>
      <c r="O4604" s="1152">
        <v>6</v>
      </c>
      <c r="P4604" s="1180">
        <v>28306.799999999999</v>
      </c>
    </row>
    <row r="4605" spans="1:16" ht="22.5" x14ac:dyDescent="0.2">
      <c r="A4605" s="1179" t="s">
        <v>4075</v>
      </c>
      <c r="B4605" s="1149" t="s">
        <v>13070</v>
      </c>
      <c r="C4605" s="1149" t="s">
        <v>65</v>
      </c>
      <c r="D4605" s="1150" t="s">
        <v>13677</v>
      </c>
      <c r="E4605" s="1164">
        <v>4500</v>
      </c>
      <c r="F4605" s="1151">
        <v>44343248</v>
      </c>
      <c r="G4605" s="759" t="s">
        <v>13678</v>
      </c>
      <c r="H4605" s="1021" t="s">
        <v>4239</v>
      </c>
      <c r="I4605" s="1021" t="s">
        <v>4287</v>
      </c>
      <c r="J4605" s="1150" t="s">
        <v>4239</v>
      </c>
      <c r="K4605" s="1152">
        <v>2</v>
      </c>
      <c r="L4605" s="1151">
        <v>12</v>
      </c>
      <c r="M4605" s="1164">
        <v>56989.8</v>
      </c>
      <c r="N4605" s="1151">
        <v>1</v>
      </c>
      <c r="O4605" s="1152">
        <v>6</v>
      </c>
      <c r="P4605" s="1180">
        <v>28306.799999999999</v>
      </c>
    </row>
    <row r="4606" spans="1:16" ht="33.75" x14ac:dyDescent="0.2">
      <c r="A4606" s="1179" t="s">
        <v>4075</v>
      </c>
      <c r="B4606" s="1149" t="s">
        <v>13070</v>
      </c>
      <c r="C4606" s="1149" t="s">
        <v>65</v>
      </c>
      <c r="D4606" s="1150" t="s">
        <v>13679</v>
      </c>
      <c r="E4606" s="1164">
        <v>4600</v>
      </c>
      <c r="F4606" s="1151">
        <v>44353742</v>
      </c>
      <c r="G4606" s="759" t="s">
        <v>13680</v>
      </c>
      <c r="H4606" s="1021" t="s">
        <v>4239</v>
      </c>
      <c r="I4606" s="1021" t="s">
        <v>4287</v>
      </c>
      <c r="J4606" s="1150" t="s">
        <v>4239</v>
      </c>
      <c r="K4606" s="1152">
        <v>1</v>
      </c>
      <c r="L4606" s="1151">
        <v>2</v>
      </c>
      <c r="M4606" s="1164">
        <v>10731.64</v>
      </c>
      <c r="N4606" s="1151">
        <v>1</v>
      </c>
      <c r="O4606" s="1152">
        <v>6</v>
      </c>
      <c r="P4606" s="1180">
        <v>28906.799999999999</v>
      </c>
    </row>
    <row r="4607" spans="1:16" ht="22.5" x14ac:dyDescent="0.2">
      <c r="A4607" s="1179" t="s">
        <v>4075</v>
      </c>
      <c r="B4607" s="1149" t="s">
        <v>13070</v>
      </c>
      <c r="C4607" s="1149" t="s">
        <v>65</v>
      </c>
      <c r="D4607" s="1150" t="s">
        <v>13681</v>
      </c>
      <c r="E4607" s="1164">
        <v>6000</v>
      </c>
      <c r="F4607" s="1151">
        <v>44360342</v>
      </c>
      <c r="G4607" s="759" t="s">
        <v>13682</v>
      </c>
      <c r="H4607" s="1021" t="s">
        <v>4239</v>
      </c>
      <c r="I4607" s="1021" t="s">
        <v>4287</v>
      </c>
      <c r="J4607" s="1150" t="s">
        <v>4239</v>
      </c>
      <c r="K4607" s="1152">
        <v>2</v>
      </c>
      <c r="L4607" s="1151">
        <v>12</v>
      </c>
      <c r="M4607" s="1164">
        <v>73989.8</v>
      </c>
      <c r="N4607" s="1151">
        <v>1</v>
      </c>
      <c r="O4607" s="1152">
        <v>6</v>
      </c>
      <c r="P4607" s="1180">
        <v>37306.800000000003</v>
      </c>
    </row>
    <row r="4608" spans="1:16" x14ac:dyDescent="0.2">
      <c r="A4608" s="1179" t="s">
        <v>4075</v>
      </c>
      <c r="B4608" s="1149" t="s">
        <v>13070</v>
      </c>
      <c r="C4608" s="1149" t="s">
        <v>65</v>
      </c>
      <c r="D4608" s="1150" t="s">
        <v>13097</v>
      </c>
      <c r="E4608" s="1164">
        <v>8000</v>
      </c>
      <c r="F4608" s="1151">
        <v>44362970</v>
      </c>
      <c r="G4608" s="759" t="s">
        <v>13683</v>
      </c>
      <c r="H4608" s="1021" t="s">
        <v>4243</v>
      </c>
      <c r="I4608" s="1021" t="s">
        <v>4287</v>
      </c>
      <c r="J4608" s="1150" t="s">
        <v>4243</v>
      </c>
      <c r="K4608" s="1152">
        <v>2</v>
      </c>
      <c r="L4608" s="1151">
        <v>12</v>
      </c>
      <c r="M4608" s="1164">
        <v>98989.8</v>
      </c>
      <c r="N4608" s="1151">
        <v>1</v>
      </c>
      <c r="O4608" s="1152">
        <v>6</v>
      </c>
      <c r="P4608" s="1180">
        <v>49306.8</v>
      </c>
    </row>
    <row r="4609" spans="1:16" ht="22.5" x14ac:dyDescent="0.2">
      <c r="A4609" s="1179" t="s">
        <v>4075</v>
      </c>
      <c r="B4609" s="1149" t="s">
        <v>13070</v>
      </c>
      <c r="C4609" s="1149" t="s">
        <v>65</v>
      </c>
      <c r="D4609" s="1150" t="s">
        <v>13684</v>
      </c>
      <c r="E4609" s="1164">
        <v>9000</v>
      </c>
      <c r="F4609" s="1151">
        <v>44399133</v>
      </c>
      <c r="G4609" s="759" t="s">
        <v>13685</v>
      </c>
      <c r="H4609" s="1021" t="s">
        <v>13369</v>
      </c>
      <c r="I4609" s="1021" t="s">
        <v>4287</v>
      </c>
      <c r="J4609" s="1150" t="s">
        <v>13369</v>
      </c>
      <c r="K4609" s="1152">
        <v>2</v>
      </c>
      <c r="L4609" s="1151">
        <v>12</v>
      </c>
      <c r="M4609" s="1164">
        <v>110297.64</v>
      </c>
      <c r="N4609" s="1151">
        <v>1</v>
      </c>
      <c r="O4609" s="1152">
        <v>6</v>
      </c>
      <c r="P4609" s="1180">
        <v>55306.8</v>
      </c>
    </row>
    <row r="4610" spans="1:16" ht="22.5" x14ac:dyDescent="0.2">
      <c r="A4610" s="1179" t="s">
        <v>4075</v>
      </c>
      <c r="B4610" s="1149" t="s">
        <v>13070</v>
      </c>
      <c r="C4610" s="1149" t="s">
        <v>65</v>
      </c>
      <c r="D4610" s="1150" t="s">
        <v>13075</v>
      </c>
      <c r="E4610" s="1164">
        <v>6000</v>
      </c>
      <c r="F4610" s="1151">
        <v>44427040</v>
      </c>
      <c r="G4610" s="759" t="s">
        <v>13686</v>
      </c>
      <c r="H4610" s="1021" t="s">
        <v>13077</v>
      </c>
      <c r="I4610" s="1021" t="s">
        <v>4287</v>
      </c>
      <c r="J4610" s="1150" t="s">
        <v>4257</v>
      </c>
      <c r="K4610" s="1152">
        <v>2</v>
      </c>
      <c r="L4610" s="1151">
        <v>12</v>
      </c>
      <c r="M4610" s="1164">
        <v>74989.8</v>
      </c>
      <c r="N4610" s="1151">
        <v>1</v>
      </c>
      <c r="O4610" s="1152">
        <v>6</v>
      </c>
      <c r="P4610" s="1180">
        <v>37306.800000000003</v>
      </c>
    </row>
    <row r="4611" spans="1:16" x14ac:dyDescent="0.2">
      <c r="A4611" s="1179" t="s">
        <v>4075</v>
      </c>
      <c r="B4611" s="1149" t="s">
        <v>13070</v>
      </c>
      <c r="C4611" s="1149" t="s">
        <v>65</v>
      </c>
      <c r="D4611" s="1150" t="s">
        <v>13260</v>
      </c>
      <c r="E4611" s="1164">
        <v>4500</v>
      </c>
      <c r="F4611" s="1151">
        <v>44427534</v>
      </c>
      <c r="G4611" s="759" t="s">
        <v>13687</v>
      </c>
      <c r="H4611" s="1021" t="s">
        <v>13220</v>
      </c>
      <c r="I4611" s="1021" t="s">
        <v>13113</v>
      </c>
      <c r="J4611" s="1150" t="s">
        <v>13220</v>
      </c>
      <c r="K4611" s="1152">
        <v>2</v>
      </c>
      <c r="L4611" s="1151">
        <v>12</v>
      </c>
      <c r="M4611" s="1164">
        <v>56989.8</v>
      </c>
      <c r="N4611" s="1151">
        <v>1</v>
      </c>
      <c r="O4611" s="1152">
        <v>6</v>
      </c>
      <c r="P4611" s="1180">
        <v>28306.799999999999</v>
      </c>
    </row>
    <row r="4612" spans="1:16" ht="22.5" x14ac:dyDescent="0.2">
      <c r="A4612" s="1179" t="s">
        <v>4075</v>
      </c>
      <c r="B4612" s="1149" t="s">
        <v>13070</v>
      </c>
      <c r="C4612" s="1149" t="s">
        <v>65</v>
      </c>
      <c r="D4612" s="1150" t="s">
        <v>13688</v>
      </c>
      <c r="E4612" s="1164">
        <v>8000</v>
      </c>
      <c r="F4612" s="1151">
        <v>44429551</v>
      </c>
      <c r="G4612" s="759" t="s">
        <v>13689</v>
      </c>
      <c r="H4612" s="1021" t="s">
        <v>13369</v>
      </c>
      <c r="I4612" s="1021" t="s">
        <v>13113</v>
      </c>
      <c r="J4612" s="1150" t="s">
        <v>13369</v>
      </c>
      <c r="K4612" s="1152">
        <v>2</v>
      </c>
      <c r="L4612" s="1151">
        <v>10</v>
      </c>
      <c r="M4612" s="1164">
        <v>88419.27</v>
      </c>
      <c r="N4612" s="1151"/>
      <c r="O4612" s="1152"/>
      <c r="P4612" s="1180"/>
    </row>
    <row r="4613" spans="1:16" ht="22.5" x14ac:dyDescent="0.2">
      <c r="A4613" s="1179" t="s">
        <v>4075</v>
      </c>
      <c r="B4613" s="1149" t="s">
        <v>13070</v>
      </c>
      <c r="C4613" s="1149" t="s">
        <v>65</v>
      </c>
      <c r="D4613" s="1150" t="s">
        <v>13075</v>
      </c>
      <c r="E4613" s="1164">
        <v>6000</v>
      </c>
      <c r="F4613" s="1151">
        <v>44450361</v>
      </c>
      <c r="G4613" s="759" t="s">
        <v>13690</v>
      </c>
      <c r="H4613" s="1021" t="s">
        <v>13077</v>
      </c>
      <c r="I4613" s="1021" t="s">
        <v>4287</v>
      </c>
      <c r="J4613" s="1150" t="s">
        <v>4257</v>
      </c>
      <c r="K4613" s="1152">
        <v>2</v>
      </c>
      <c r="L4613" s="1151">
        <v>12</v>
      </c>
      <c r="M4613" s="1164">
        <v>74989.8</v>
      </c>
      <c r="N4613" s="1151">
        <v>1</v>
      </c>
      <c r="O4613" s="1152">
        <v>6</v>
      </c>
      <c r="P4613" s="1180">
        <v>37306.800000000003</v>
      </c>
    </row>
    <row r="4614" spans="1:16" ht="22.5" x14ac:dyDescent="0.2">
      <c r="A4614" s="1179" t="s">
        <v>4075</v>
      </c>
      <c r="B4614" s="1149" t="s">
        <v>13070</v>
      </c>
      <c r="C4614" s="1149" t="s">
        <v>65</v>
      </c>
      <c r="D4614" s="1150" t="s">
        <v>13075</v>
      </c>
      <c r="E4614" s="1164">
        <v>6000</v>
      </c>
      <c r="F4614" s="1151">
        <v>44468781</v>
      </c>
      <c r="G4614" s="759" t="s">
        <v>13691</v>
      </c>
      <c r="H4614" s="1021" t="s">
        <v>13077</v>
      </c>
      <c r="I4614" s="1021" t="s">
        <v>4287</v>
      </c>
      <c r="J4614" s="1150" t="s">
        <v>4257</v>
      </c>
      <c r="K4614" s="1152">
        <v>2</v>
      </c>
      <c r="L4614" s="1151">
        <v>12</v>
      </c>
      <c r="M4614" s="1164">
        <v>74989.8</v>
      </c>
      <c r="N4614" s="1151">
        <v>1</v>
      </c>
      <c r="O4614" s="1152">
        <v>6</v>
      </c>
      <c r="P4614" s="1180">
        <v>37306.800000000003</v>
      </c>
    </row>
    <row r="4615" spans="1:16" x14ac:dyDescent="0.2">
      <c r="A4615" s="1179" t="s">
        <v>4075</v>
      </c>
      <c r="B4615" s="1149" t="s">
        <v>13070</v>
      </c>
      <c r="C4615" s="1149" t="s">
        <v>65</v>
      </c>
      <c r="D4615" s="1150" t="s">
        <v>13692</v>
      </c>
      <c r="E4615" s="1164">
        <v>3350</v>
      </c>
      <c r="F4615" s="1151">
        <v>44482738</v>
      </c>
      <c r="G4615" s="759" t="s">
        <v>13693</v>
      </c>
      <c r="H4615" s="1021" t="s">
        <v>4206</v>
      </c>
      <c r="I4615" s="1021" t="s">
        <v>4287</v>
      </c>
      <c r="J4615" s="1150" t="s">
        <v>4206</v>
      </c>
      <c r="K4615" s="1152"/>
      <c r="L4615" s="1151"/>
      <c r="M4615" s="1164"/>
      <c r="N4615" s="1151">
        <v>1</v>
      </c>
      <c r="O4615" s="1152">
        <v>4</v>
      </c>
      <c r="P4615" s="1180">
        <v>14271.2</v>
      </c>
    </row>
    <row r="4616" spans="1:16" x14ac:dyDescent="0.2">
      <c r="A4616" s="1179" t="s">
        <v>4075</v>
      </c>
      <c r="B4616" s="1149" t="s">
        <v>13070</v>
      </c>
      <c r="C4616" s="1149" t="s">
        <v>65</v>
      </c>
      <c r="D4616" s="1150" t="s">
        <v>6438</v>
      </c>
      <c r="E4616" s="1164">
        <v>3500</v>
      </c>
      <c r="F4616" s="1151">
        <v>44511664</v>
      </c>
      <c r="G4616" s="759" t="s">
        <v>13694</v>
      </c>
      <c r="H4616" s="1021" t="s">
        <v>10274</v>
      </c>
      <c r="I4616" s="1021" t="s">
        <v>4287</v>
      </c>
      <c r="J4616" s="1150" t="s">
        <v>10274</v>
      </c>
      <c r="K4616" s="1152">
        <v>2</v>
      </c>
      <c r="L4616" s="1151">
        <v>12</v>
      </c>
      <c r="M4616" s="1164">
        <v>44989.8</v>
      </c>
      <c r="N4616" s="1151">
        <v>1</v>
      </c>
      <c r="O4616" s="1152">
        <v>6</v>
      </c>
      <c r="P4616" s="1180">
        <v>22306.799999999999</v>
      </c>
    </row>
    <row r="4617" spans="1:16" x14ac:dyDescent="0.2">
      <c r="A4617" s="1179" t="s">
        <v>4075</v>
      </c>
      <c r="B4617" s="1149" t="s">
        <v>13070</v>
      </c>
      <c r="C4617" s="1149" t="s">
        <v>65</v>
      </c>
      <c r="D4617" s="1150" t="s">
        <v>13695</v>
      </c>
      <c r="E4617" s="1164">
        <v>2500</v>
      </c>
      <c r="F4617" s="1151">
        <v>44519105</v>
      </c>
      <c r="G4617" s="759" t="s">
        <v>13696</v>
      </c>
      <c r="H4617" s="1021" t="s">
        <v>8106</v>
      </c>
      <c r="I4617" s="1021" t="s">
        <v>13087</v>
      </c>
      <c r="J4617" s="1150" t="s">
        <v>8106</v>
      </c>
      <c r="K4617" s="1152">
        <v>2</v>
      </c>
      <c r="L4617" s="1151">
        <v>5</v>
      </c>
      <c r="M4617" s="1164">
        <v>13804.08</v>
      </c>
      <c r="N4617" s="1151">
        <v>1</v>
      </c>
      <c r="O4617" s="1152">
        <v>6</v>
      </c>
      <c r="P4617" s="1180">
        <v>16306.8</v>
      </c>
    </row>
    <row r="4618" spans="1:16" ht="22.5" x14ac:dyDescent="0.2">
      <c r="A4618" s="1179" t="s">
        <v>4075</v>
      </c>
      <c r="B4618" s="1149" t="s">
        <v>13078</v>
      </c>
      <c r="C4618" s="1149" t="s">
        <v>65</v>
      </c>
      <c r="D4618" s="1150" t="s">
        <v>13111</v>
      </c>
      <c r="E4618" s="1164">
        <v>6000</v>
      </c>
      <c r="F4618" s="1151">
        <v>44615985</v>
      </c>
      <c r="G4618" s="759" t="s">
        <v>13697</v>
      </c>
      <c r="H4618" s="1021" t="s">
        <v>4243</v>
      </c>
      <c r="I4618" s="1021" t="s">
        <v>4287</v>
      </c>
      <c r="J4618" s="1150" t="s">
        <v>4243</v>
      </c>
      <c r="K4618" s="1152">
        <v>2</v>
      </c>
      <c r="L4618" s="1151">
        <v>3</v>
      </c>
      <c r="M4618" s="1164">
        <v>26655.78</v>
      </c>
      <c r="N4618" s="1151"/>
      <c r="O4618" s="1152"/>
      <c r="P4618" s="1180"/>
    </row>
    <row r="4619" spans="1:16" x14ac:dyDescent="0.2">
      <c r="A4619" s="1179" t="s">
        <v>4075</v>
      </c>
      <c r="B4619" s="1149" t="s">
        <v>13070</v>
      </c>
      <c r="C4619" s="1149" t="s">
        <v>65</v>
      </c>
      <c r="D4619" s="1150" t="s">
        <v>13111</v>
      </c>
      <c r="E4619" s="1164">
        <v>6000</v>
      </c>
      <c r="F4619" s="1151">
        <v>44615985</v>
      </c>
      <c r="G4619" s="759" t="s">
        <v>13697</v>
      </c>
      <c r="H4619" s="1021" t="s">
        <v>4243</v>
      </c>
      <c r="I4619" s="1021" t="s">
        <v>4287</v>
      </c>
      <c r="J4619" s="1150" t="s">
        <v>4243</v>
      </c>
      <c r="K4619" s="1152">
        <v>2</v>
      </c>
      <c r="L4619" s="1151">
        <v>4</v>
      </c>
      <c r="M4619" s="1164">
        <v>24696.6</v>
      </c>
      <c r="N4619" s="1151"/>
      <c r="O4619" s="1152"/>
      <c r="P4619" s="1180"/>
    </row>
    <row r="4620" spans="1:16" ht="22.5" x14ac:dyDescent="0.2">
      <c r="A4620" s="1179" t="s">
        <v>4075</v>
      </c>
      <c r="B4620" s="1149" t="s">
        <v>13078</v>
      </c>
      <c r="C4620" s="1149" t="s">
        <v>65</v>
      </c>
      <c r="D4620" s="1150" t="s">
        <v>6365</v>
      </c>
      <c r="E4620" s="1164">
        <v>2000</v>
      </c>
      <c r="F4620" s="1151">
        <v>44639854</v>
      </c>
      <c r="G4620" s="759" t="s">
        <v>13698</v>
      </c>
      <c r="H4620" s="1021" t="s">
        <v>13699</v>
      </c>
      <c r="I4620" s="1021" t="s">
        <v>13113</v>
      </c>
      <c r="J4620" s="1150" t="s">
        <v>13699</v>
      </c>
      <c r="K4620" s="1152">
        <v>2</v>
      </c>
      <c r="L4620" s="1151">
        <v>12</v>
      </c>
      <c r="M4620" s="1164">
        <v>26989.8</v>
      </c>
      <c r="N4620" s="1151">
        <v>1</v>
      </c>
      <c r="O4620" s="1152">
        <v>6</v>
      </c>
      <c r="P4620" s="1180">
        <v>13080</v>
      </c>
    </row>
    <row r="4621" spans="1:16" x14ac:dyDescent="0.2">
      <c r="A4621" s="1179" t="s">
        <v>4075</v>
      </c>
      <c r="B4621" s="1149" t="s">
        <v>13070</v>
      </c>
      <c r="C4621" s="1149" t="s">
        <v>65</v>
      </c>
      <c r="D4621" s="1150" t="s">
        <v>13700</v>
      </c>
      <c r="E4621" s="1164">
        <v>6500</v>
      </c>
      <c r="F4621" s="1151">
        <v>44674373</v>
      </c>
      <c r="G4621" s="759" t="s">
        <v>13701</v>
      </c>
      <c r="H4621" s="1021" t="s">
        <v>9493</v>
      </c>
      <c r="I4621" s="1021" t="s">
        <v>4287</v>
      </c>
      <c r="J4621" s="1150" t="s">
        <v>9493</v>
      </c>
      <c r="K4621" s="1152">
        <v>2</v>
      </c>
      <c r="L4621" s="1151">
        <v>12</v>
      </c>
      <c r="M4621" s="1164">
        <v>80989.8</v>
      </c>
      <c r="N4621" s="1151">
        <v>1</v>
      </c>
      <c r="O4621" s="1152">
        <v>6</v>
      </c>
      <c r="P4621" s="1180">
        <v>40306.800000000003</v>
      </c>
    </row>
    <row r="4622" spans="1:16" x14ac:dyDescent="0.2">
      <c r="A4622" s="1179" t="s">
        <v>4075</v>
      </c>
      <c r="B4622" s="1149" t="s">
        <v>13070</v>
      </c>
      <c r="C4622" s="1149" t="s">
        <v>65</v>
      </c>
      <c r="D4622" s="1150" t="s">
        <v>13214</v>
      </c>
      <c r="E4622" s="1164">
        <v>8000</v>
      </c>
      <c r="F4622" s="1151">
        <v>44685206</v>
      </c>
      <c r="G4622" s="759" t="s">
        <v>13702</v>
      </c>
      <c r="H4622" s="1021" t="s">
        <v>10742</v>
      </c>
      <c r="I4622" s="1021" t="s">
        <v>4287</v>
      </c>
      <c r="J4622" s="1150" t="s">
        <v>10742</v>
      </c>
      <c r="K4622" s="1152">
        <v>2</v>
      </c>
      <c r="L4622" s="1151">
        <v>12</v>
      </c>
      <c r="M4622" s="1164">
        <v>98989.8</v>
      </c>
      <c r="N4622" s="1151">
        <v>1</v>
      </c>
      <c r="O4622" s="1152">
        <v>6</v>
      </c>
      <c r="P4622" s="1180">
        <v>49306.8</v>
      </c>
    </row>
    <row r="4623" spans="1:16" x14ac:dyDescent="0.2">
      <c r="A4623" s="1179" t="s">
        <v>4075</v>
      </c>
      <c r="B4623" s="1149" t="s">
        <v>13070</v>
      </c>
      <c r="C4623" s="1149" t="s">
        <v>65</v>
      </c>
      <c r="D4623" s="1150" t="s">
        <v>13257</v>
      </c>
      <c r="E4623" s="1164">
        <v>7000</v>
      </c>
      <c r="F4623" s="1151">
        <v>44721279</v>
      </c>
      <c r="G4623" s="759" t="s">
        <v>13703</v>
      </c>
      <c r="H4623" s="1021" t="s">
        <v>13104</v>
      </c>
      <c r="I4623" s="1021" t="s">
        <v>13113</v>
      </c>
      <c r="J4623" s="1150" t="s">
        <v>13104</v>
      </c>
      <c r="K4623" s="1152">
        <v>2</v>
      </c>
      <c r="L4623" s="1151">
        <v>12</v>
      </c>
      <c r="M4623" s="1164">
        <v>86989.8</v>
      </c>
      <c r="N4623" s="1151">
        <v>1</v>
      </c>
      <c r="O4623" s="1152">
        <v>6</v>
      </c>
      <c r="P4623" s="1180">
        <v>43306.8</v>
      </c>
    </row>
    <row r="4624" spans="1:16" x14ac:dyDescent="0.2">
      <c r="A4624" s="1179" t="s">
        <v>4075</v>
      </c>
      <c r="B4624" s="1149" t="s">
        <v>13070</v>
      </c>
      <c r="C4624" s="1149" t="s">
        <v>65</v>
      </c>
      <c r="D4624" s="1150" t="s">
        <v>13260</v>
      </c>
      <c r="E4624" s="1164">
        <v>4500</v>
      </c>
      <c r="F4624" s="1151">
        <v>44734453</v>
      </c>
      <c r="G4624" s="759" t="s">
        <v>13704</v>
      </c>
      <c r="H4624" s="1021" t="s">
        <v>10274</v>
      </c>
      <c r="I4624" s="1021" t="s">
        <v>4287</v>
      </c>
      <c r="J4624" s="1150" t="s">
        <v>10274</v>
      </c>
      <c r="K4624" s="1152">
        <v>2</v>
      </c>
      <c r="L4624" s="1151">
        <v>12</v>
      </c>
      <c r="M4624" s="1164">
        <v>56989.8</v>
      </c>
      <c r="N4624" s="1151">
        <v>1</v>
      </c>
      <c r="O4624" s="1152">
        <v>6</v>
      </c>
      <c r="P4624" s="1180">
        <v>28306.799999999999</v>
      </c>
    </row>
    <row r="4625" spans="1:16" ht="22.5" x14ac:dyDescent="0.2">
      <c r="A4625" s="1179" t="s">
        <v>4075</v>
      </c>
      <c r="B4625" s="1149" t="s">
        <v>13078</v>
      </c>
      <c r="C4625" s="1149" t="s">
        <v>65</v>
      </c>
      <c r="D4625" s="1150" t="s">
        <v>13705</v>
      </c>
      <c r="E4625" s="1164">
        <v>6000</v>
      </c>
      <c r="F4625" s="1151">
        <v>44860190</v>
      </c>
      <c r="G4625" s="759" t="s">
        <v>13706</v>
      </c>
      <c r="H4625" s="1021" t="s">
        <v>8179</v>
      </c>
      <c r="I4625" s="1021" t="s">
        <v>4287</v>
      </c>
      <c r="J4625" s="1150" t="s">
        <v>8179</v>
      </c>
      <c r="K4625" s="1152">
        <v>2</v>
      </c>
      <c r="L4625" s="1151">
        <v>12</v>
      </c>
      <c r="M4625" s="1164">
        <v>74989.8</v>
      </c>
      <c r="N4625" s="1151">
        <v>1</v>
      </c>
      <c r="O4625" s="1152">
        <v>6</v>
      </c>
      <c r="P4625" s="1180">
        <v>37306.800000000003</v>
      </c>
    </row>
    <row r="4626" spans="1:16" x14ac:dyDescent="0.2">
      <c r="A4626" s="1179" t="s">
        <v>4075</v>
      </c>
      <c r="B4626" s="1149" t="s">
        <v>13070</v>
      </c>
      <c r="C4626" s="1149" t="s">
        <v>65</v>
      </c>
      <c r="D4626" s="1150" t="s">
        <v>13109</v>
      </c>
      <c r="E4626" s="1164">
        <v>8000</v>
      </c>
      <c r="F4626" s="1151">
        <v>44869765</v>
      </c>
      <c r="G4626" s="759" t="s">
        <v>13707</v>
      </c>
      <c r="H4626" s="1021" t="s">
        <v>13369</v>
      </c>
      <c r="I4626" s="1021" t="s">
        <v>4287</v>
      </c>
      <c r="J4626" s="1150" t="s">
        <v>13369</v>
      </c>
      <c r="K4626" s="1152">
        <v>2</v>
      </c>
      <c r="L4626" s="1151">
        <v>12</v>
      </c>
      <c r="M4626" s="1164">
        <v>99114.8</v>
      </c>
      <c r="N4626" s="1151">
        <v>1</v>
      </c>
      <c r="O4626" s="1152">
        <v>6</v>
      </c>
      <c r="P4626" s="1180">
        <v>49306.8</v>
      </c>
    </row>
    <row r="4627" spans="1:16" ht="22.5" x14ac:dyDescent="0.2">
      <c r="A4627" s="1179" t="s">
        <v>4075</v>
      </c>
      <c r="B4627" s="1149" t="s">
        <v>13078</v>
      </c>
      <c r="C4627" s="1149" t="s">
        <v>65</v>
      </c>
      <c r="D4627" s="1150" t="s">
        <v>13708</v>
      </c>
      <c r="E4627" s="1164">
        <v>5000</v>
      </c>
      <c r="F4627" s="1151">
        <v>44895574</v>
      </c>
      <c r="G4627" s="759" t="s">
        <v>13709</v>
      </c>
      <c r="H4627" s="1021" t="s">
        <v>4206</v>
      </c>
      <c r="I4627" s="1021" t="s">
        <v>4287</v>
      </c>
      <c r="J4627" s="1150" t="s">
        <v>4206</v>
      </c>
      <c r="K4627" s="1152">
        <v>2</v>
      </c>
      <c r="L4627" s="1151">
        <v>8</v>
      </c>
      <c r="M4627" s="1164">
        <v>42293.2</v>
      </c>
      <c r="N4627" s="1151"/>
      <c r="O4627" s="1152"/>
      <c r="P4627" s="1180"/>
    </row>
    <row r="4628" spans="1:16" ht="22.5" x14ac:dyDescent="0.2">
      <c r="A4628" s="1179" t="s">
        <v>4075</v>
      </c>
      <c r="B4628" s="1149" t="s">
        <v>13070</v>
      </c>
      <c r="C4628" s="1149" t="s">
        <v>65</v>
      </c>
      <c r="D4628" s="1150" t="s">
        <v>13708</v>
      </c>
      <c r="E4628" s="1164">
        <v>5000</v>
      </c>
      <c r="F4628" s="1151">
        <v>44895574</v>
      </c>
      <c r="G4628" s="759" t="s">
        <v>13709</v>
      </c>
      <c r="H4628" s="1021" t="s">
        <v>4206</v>
      </c>
      <c r="I4628" s="1021" t="s">
        <v>4287</v>
      </c>
      <c r="J4628" s="1150" t="s">
        <v>4206</v>
      </c>
      <c r="K4628" s="1152">
        <v>2</v>
      </c>
      <c r="L4628" s="1151">
        <v>4</v>
      </c>
      <c r="M4628" s="1164">
        <v>20696.599999999999</v>
      </c>
      <c r="N4628" s="1151">
        <v>1</v>
      </c>
      <c r="O4628" s="1152">
        <v>6</v>
      </c>
      <c r="P4628" s="1180">
        <v>31306.799999999999</v>
      </c>
    </row>
    <row r="4629" spans="1:16" ht="22.5" x14ac:dyDescent="0.2">
      <c r="A4629" s="1179" t="s">
        <v>4075</v>
      </c>
      <c r="B4629" s="1149" t="s">
        <v>13070</v>
      </c>
      <c r="C4629" s="1149" t="s">
        <v>65</v>
      </c>
      <c r="D4629" s="1150" t="s">
        <v>13710</v>
      </c>
      <c r="E4629" s="1164">
        <v>3500</v>
      </c>
      <c r="F4629" s="1151">
        <v>44903356</v>
      </c>
      <c r="G4629" s="759" t="s">
        <v>13711</v>
      </c>
      <c r="H4629" s="1021" t="s">
        <v>13086</v>
      </c>
      <c r="I4629" s="1021" t="s">
        <v>13180</v>
      </c>
      <c r="J4629" s="1150" t="s">
        <v>13086</v>
      </c>
      <c r="K4629" s="1152">
        <v>2</v>
      </c>
      <c r="L4629" s="1151">
        <v>12</v>
      </c>
      <c r="M4629" s="1164">
        <v>44989.8</v>
      </c>
      <c r="N4629" s="1151">
        <v>1</v>
      </c>
      <c r="O4629" s="1152">
        <v>6</v>
      </c>
      <c r="P4629" s="1180">
        <v>22306.799999999999</v>
      </c>
    </row>
    <row r="4630" spans="1:16" ht="22.5" x14ac:dyDescent="0.2">
      <c r="A4630" s="1179" t="s">
        <v>4075</v>
      </c>
      <c r="B4630" s="1149" t="s">
        <v>13078</v>
      </c>
      <c r="C4630" s="1149" t="s">
        <v>65</v>
      </c>
      <c r="D4630" s="1150" t="s">
        <v>13712</v>
      </c>
      <c r="E4630" s="1164">
        <v>7000</v>
      </c>
      <c r="F4630" s="1151">
        <v>44922633</v>
      </c>
      <c r="G4630" s="759" t="s">
        <v>13713</v>
      </c>
      <c r="H4630" s="1021" t="s">
        <v>4243</v>
      </c>
      <c r="I4630" s="1021" t="s">
        <v>4287</v>
      </c>
      <c r="J4630" s="1150" t="s">
        <v>4243</v>
      </c>
      <c r="K4630" s="1152">
        <v>2</v>
      </c>
      <c r="L4630" s="1151">
        <v>8</v>
      </c>
      <c r="M4630" s="1164">
        <v>58293.2</v>
      </c>
      <c r="N4630" s="1151"/>
      <c r="O4630" s="1152"/>
      <c r="P4630" s="1180"/>
    </row>
    <row r="4631" spans="1:16" ht="22.5" x14ac:dyDescent="0.2">
      <c r="A4631" s="1179" t="s">
        <v>4075</v>
      </c>
      <c r="B4631" s="1149" t="s">
        <v>13070</v>
      </c>
      <c r="C4631" s="1149" t="s">
        <v>65</v>
      </c>
      <c r="D4631" s="1150" t="s">
        <v>13712</v>
      </c>
      <c r="E4631" s="1164">
        <v>7000</v>
      </c>
      <c r="F4631" s="1151">
        <v>44922633</v>
      </c>
      <c r="G4631" s="759" t="s">
        <v>13713</v>
      </c>
      <c r="H4631" s="1021" t="s">
        <v>4243</v>
      </c>
      <c r="I4631" s="1021" t="s">
        <v>4287</v>
      </c>
      <c r="J4631" s="1150" t="s">
        <v>4243</v>
      </c>
      <c r="K4631" s="1152">
        <v>2</v>
      </c>
      <c r="L4631" s="1151">
        <v>4</v>
      </c>
      <c r="M4631" s="1164">
        <v>28696.6</v>
      </c>
      <c r="N4631" s="1151">
        <v>1</v>
      </c>
      <c r="O4631" s="1152">
        <v>6</v>
      </c>
      <c r="P4631" s="1180">
        <v>43306.8</v>
      </c>
    </row>
    <row r="4632" spans="1:16" ht="22.5" x14ac:dyDescent="0.2">
      <c r="A4632" s="1179" t="s">
        <v>4075</v>
      </c>
      <c r="B4632" s="1149" t="s">
        <v>13070</v>
      </c>
      <c r="C4632" s="1149" t="s">
        <v>65</v>
      </c>
      <c r="D4632" s="1150" t="s">
        <v>13714</v>
      </c>
      <c r="E4632" s="1164">
        <v>4500</v>
      </c>
      <c r="F4632" s="1151">
        <v>44927706</v>
      </c>
      <c r="G4632" s="759" t="s">
        <v>13715</v>
      </c>
      <c r="H4632" s="1021" t="s">
        <v>4206</v>
      </c>
      <c r="I4632" s="1021" t="s">
        <v>4287</v>
      </c>
      <c r="J4632" s="1150" t="s">
        <v>4206</v>
      </c>
      <c r="K4632" s="1152">
        <v>1</v>
      </c>
      <c r="L4632" s="1151">
        <v>1</v>
      </c>
      <c r="M4632" s="1164">
        <v>1635</v>
      </c>
      <c r="N4632" s="1151">
        <v>1</v>
      </c>
      <c r="O4632" s="1152">
        <v>6</v>
      </c>
      <c r="P4632" s="1180">
        <v>28306.799999999999</v>
      </c>
    </row>
    <row r="4633" spans="1:16" x14ac:dyDescent="0.2">
      <c r="A4633" s="1179" t="s">
        <v>4075</v>
      </c>
      <c r="B4633" s="1149" t="s">
        <v>13070</v>
      </c>
      <c r="C4633" s="1149" t="s">
        <v>65</v>
      </c>
      <c r="D4633" s="1150" t="s">
        <v>13090</v>
      </c>
      <c r="E4633" s="1164">
        <v>7000</v>
      </c>
      <c r="F4633" s="1151">
        <v>44931107</v>
      </c>
      <c r="G4633" s="759" t="s">
        <v>13716</v>
      </c>
      <c r="H4633" s="1021" t="s">
        <v>8344</v>
      </c>
      <c r="I4633" s="1021" t="s">
        <v>4287</v>
      </c>
      <c r="J4633" s="1150" t="s">
        <v>8344</v>
      </c>
      <c r="K4633" s="1152">
        <v>2</v>
      </c>
      <c r="L4633" s="1151">
        <v>12</v>
      </c>
      <c r="M4633" s="1164">
        <v>86581.36</v>
      </c>
      <c r="N4633" s="1151">
        <v>1</v>
      </c>
      <c r="O4633" s="1152">
        <v>6</v>
      </c>
      <c r="P4633" s="1180">
        <v>43306.8</v>
      </c>
    </row>
    <row r="4634" spans="1:16" ht="22.5" x14ac:dyDescent="0.2">
      <c r="A4634" s="1179" t="s">
        <v>4075</v>
      </c>
      <c r="B4634" s="1149" t="s">
        <v>13078</v>
      </c>
      <c r="C4634" s="1149" t="s">
        <v>65</v>
      </c>
      <c r="D4634" s="1150" t="s">
        <v>13111</v>
      </c>
      <c r="E4634" s="1164">
        <v>6000</v>
      </c>
      <c r="F4634" s="1151">
        <v>44955421</v>
      </c>
      <c r="G4634" s="759" t="s">
        <v>13717</v>
      </c>
      <c r="H4634" s="1021" t="s">
        <v>4243</v>
      </c>
      <c r="I4634" s="1021" t="s">
        <v>4287</v>
      </c>
      <c r="J4634" s="1150" t="s">
        <v>4243</v>
      </c>
      <c r="K4634" s="1152">
        <v>2</v>
      </c>
      <c r="L4634" s="1151">
        <v>8</v>
      </c>
      <c r="M4634" s="1164">
        <v>50293.2</v>
      </c>
      <c r="N4634" s="1151"/>
      <c r="O4634" s="1152"/>
      <c r="P4634" s="1180"/>
    </row>
    <row r="4635" spans="1:16" x14ac:dyDescent="0.2">
      <c r="A4635" s="1179" t="s">
        <v>4075</v>
      </c>
      <c r="B4635" s="1149" t="s">
        <v>13070</v>
      </c>
      <c r="C4635" s="1149" t="s">
        <v>65</v>
      </c>
      <c r="D4635" s="1150" t="s">
        <v>13111</v>
      </c>
      <c r="E4635" s="1164">
        <v>6000</v>
      </c>
      <c r="F4635" s="1151">
        <v>44955421</v>
      </c>
      <c r="G4635" s="759" t="s">
        <v>13717</v>
      </c>
      <c r="H4635" s="1021" t="s">
        <v>4243</v>
      </c>
      <c r="I4635" s="1021" t="s">
        <v>4287</v>
      </c>
      <c r="J4635" s="1150" t="s">
        <v>4243</v>
      </c>
      <c r="K4635" s="1152">
        <v>2</v>
      </c>
      <c r="L4635" s="1151">
        <v>4</v>
      </c>
      <c r="M4635" s="1164">
        <v>24696.6</v>
      </c>
      <c r="N4635" s="1151">
        <v>1</v>
      </c>
      <c r="O4635" s="1152">
        <v>6</v>
      </c>
      <c r="P4635" s="1180">
        <v>37306.800000000003</v>
      </c>
    </row>
    <row r="4636" spans="1:16" ht="22.5" x14ac:dyDescent="0.2">
      <c r="A4636" s="1179" t="s">
        <v>4075</v>
      </c>
      <c r="B4636" s="1149" t="s">
        <v>13078</v>
      </c>
      <c r="C4636" s="1149" t="s">
        <v>65</v>
      </c>
      <c r="D4636" s="1150" t="s">
        <v>13718</v>
      </c>
      <c r="E4636" s="1164">
        <v>3500</v>
      </c>
      <c r="F4636" s="1151">
        <v>44993052</v>
      </c>
      <c r="G4636" s="759" t="s">
        <v>13719</v>
      </c>
      <c r="H4636" s="1021" t="s">
        <v>4243</v>
      </c>
      <c r="I4636" s="1021" t="s">
        <v>13113</v>
      </c>
      <c r="J4636" s="1150" t="s">
        <v>4243</v>
      </c>
      <c r="K4636" s="1152">
        <v>2</v>
      </c>
      <c r="L4636" s="1151">
        <v>8</v>
      </c>
      <c r="M4636" s="1164">
        <v>38773.760000000002</v>
      </c>
      <c r="N4636" s="1151"/>
      <c r="O4636" s="1152"/>
      <c r="P4636" s="1180"/>
    </row>
    <row r="4637" spans="1:16" x14ac:dyDescent="0.2">
      <c r="A4637" s="1179" t="s">
        <v>4075</v>
      </c>
      <c r="B4637" s="1149" t="s">
        <v>13070</v>
      </c>
      <c r="C4637" s="1149" t="s">
        <v>65</v>
      </c>
      <c r="D4637" s="1150" t="s">
        <v>13720</v>
      </c>
      <c r="E4637" s="1164">
        <v>7000</v>
      </c>
      <c r="F4637" s="1151">
        <v>44993052</v>
      </c>
      <c r="G4637" s="759" t="s">
        <v>13719</v>
      </c>
      <c r="H4637" s="1021" t="s">
        <v>4243</v>
      </c>
      <c r="I4637" s="1021" t="s">
        <v>13113</v>
      </c>
      <c r="J4637" s="1150" t="s">
        <v>4243</v>
      </c>
      <c r="K4637" s="1152">
        <v>2</v>
      </c>
      <c r="L4637" s="1151">
        <v>4</v>
      </c>
      <c r="M4637" s="1164">
        <v>29296.6</v>
      </c>
      <c r="N4637" s="1151">
        <v>1</v>
      </c>
      <c r="O4637" s="1152">
        <v>4</v>
      </c>
      <c r="P4637" s="1180">
        <v>28871.200000000001</v>
      </c>
    </row>
    <row r="4638" spans="1:16" ht="22.5" x14ac:dyDescent="0.2">
      <c r="A4638" s="1179" t="s">
        <v>4075</v>
      </c>
      <c r="B4638" s="1149" t="s">
        <v>13078</v>
      </c>
      <c r="C4638" s="1149" t="s">
        <v>65</v>
      </c>
      <c r="D4638" s="1150" t="s">
        <v>13720</v>
      </c>
      <c r="E4638" s="1164">
        <v>7000</v>
      </c>
      <c r="F4638" s="1151">
        <v>44993052</v>
      </c>
      <c r="G4638" s="759" t="s">
        <v>13719</v>
      </c>
      <c r="H4638" s="1021" t="s">
        <v>4243</v>
      </c>
      <c r="I4638" s="1021" t="s">
        <v>13113</v>
      </c>
      <c r="J4638" s="1150" t="s">
        <v>4243</v>
      </c>
      <c r="K4638" s="1152"/>
      <c r="L4638" s="1151"/>
      <c r="M4638" s="1164"/>
      <c r="N4638" s="1151">
        <v>1</v>
      </c>
      <c r="O4638" s="1152">
        <v>2</v>
      </c>
      <c r="P4638" s="1180">
        <v>14435.6</v>
      </c>
    </row>
    <row r="4639" spans="1:16" ht="22.5" x14ac:dyDescent="0.2">
      <c r="A4639" s="1179" t="s">
        <v>4075</v>
      </c>
      <c r="B4639" s="1149" t="s">
        <v>13070</v>
      </c>
      <c r="C4639" s="1149" t="s">
        <v>65</v>
      </c>
      <c r="D4639" s="1150">
        <v>0</v>
      </c>
      <c r="E4639" s="1164">
        <v>7000</v>
      </c>
      <c r="F4639" s="1151">
        <v>45004581</v>
      </c>
      <c r="G4639" s="759" t="s">
        <v>13721</v>
      </c>
      <c r="H4639" s="1021" t="s">
        <v>13479</v>
      </c>
      <c r="I4639" s="1021" t="s">
        <v>4287</v>
      </c>
      <c r="J4639" s="1150" t="s">
        <v>13479</v>
      </c>
      <c r="K4639" s="1152">
        <v>2</v>
      </c>
      <c r="L4639" s="1151">
        <v>12</v>
      </c>
      <c r="M4639" s="1164">
        <v>86989.8</v>
      </c>
      <c r="N4639" s="1151">
        <v>1</v>
      </c>
      <c r="O4639" s="1152">
        <v>6</v>
      </c>
      <c r="P4639" s="1180">
        <v>43306.8</v>
      </c>
    </row>
    <row r="4640" spans="1:16" ht="22.5" x14ac:dyDescent="0.2">
      <c r="A4640" s="1179" t="s">
        <v>4075</v>
      </c>
      <c r="B4640" s="1149" t="s">
        <v>13070</v>
      </c>
      <c r="C4640" s="1149" t="s">
        <v>65</v>
      </c>
      <c r="D4640" s="1150" t="s">
        <v>13722</v>
      </c>
      <c r="E4640" s="1164">
        <v>7000</v>
      </c>
      <c r="F4640" s="1151">
        <v>45014608</v>
      </c>
      <c r="G4640" s="759" t="s">
        <v>13723</v>
      </c>
      <c r="H4640" s="1021" t="s">
        <v>13077</v>
      </c>
      <c r="I4640" s="1021" t="s">
        <v>13113</v>
      </c>
      <c r="J4640" s="1150" t="s">
        <v>4257</v>
      </c>
      <c r="K4640" s="1152"/>
      <c r="L4640" s="1151"/>
      <c r="M4640" s="1164"/>
      <c r="N4640" s="1151">
        <v>1</v>
      </c>
      <c r="O4640" s="1152">
        <v>2</v>
      </c>
      <c r="P4640" s="1180">
        <v>13502.27</v>
      </c>
    </row>
    <row r="4641" spans="1:16" x14ac:dyDescent="0.2">
      <c r="A4641" s="1179" t="s">
        <v>4075</v>
      </c>
      <c r="B4641" s="1149" t="s">
        <v>13070</v>
      </c>
      <c r="C4641" s="1149" t="s">
        <v>65</v>
      </c>
      <c r="D4641" s="1150" t="s">
        <v>13260</v>
      </c>
      <c r="E4641" s="1164">
        <v>4500</v>
      </c>
      <c r="F4641" s="1151">
        <v>45022263</v>
      </c>
      <c r="G4641" s="759" t="s">
        <v>13724</v>
      </c>
      <c r="H4641" s="1021" t="s">
        <v>4206</v>
      </c>
      <c r="I4641" s="1021" t="s">
        <v>4287</v>
      </c>
      <c r="J4641" s="1150" t="s">
        <v>4206</v>
      </c>
      <c r="K4641" s="1152">
        <v>2</v>
      </c>
      <c r="L4641" s="1151">
        <v>12</v>
      </c>
      <c r="M4641" s="1164">
        <v>56989.8</v>
      </c>
      <c r="N4641" s="1151">
        <v>1</v>
      </c>
      <c r="O4641" s="1152">
        <v>6</v>
      </c>
      <c r="P4641" s="1180">
        <v>28306.799999999999</v>
      </c>
    </row>
    <row r="4642" spans="1:16" x14ac:dyDescent="0.2">
      <c r="A4642" s="1179" t="s">
        <v>4075</v>
      </c>
      <c r="B4642" s="1149" t="s">
        <v>13070</v>
      </c>
      <c r="C4642" s="1149" t="s">
        <v>65</v>
      </c>
      <c r="D4642" s="1150" t="s">
        <v>13260</v>
      </c>
      <c r="E4642" s="1164">
        <v>4500</v>
      </c>
      <c r="F4642" s="1151">
        <v>45040311</v>
      </c>
      <c r="G4642" s="759" t="s">
        <v>13725</v>
      </c>
      <c r="H4642" s="1021" t="s">
        <v>10274</v>
      </c>
      <c r="I4642" s="1021" t="s">
        <v>13113</v>
      </c>
      <c r="J4642" s="1150" t="s">
        <v>10274</v>
      </c>
      <c r="K4642" s="1152">
        <v>2</v>
      </c>
      <c r="L4642" s="1151">
        <v>12</v>
      </c>
      <c r="M4642" s="1164">
        <v>56989.8</v>
      </c>
      <c r="N4642" s="1151">
        <v>1</v>
      </c>
      <c r="O4642" s="1152">
        <v>6</v>
      </c>
      <c r="P4642" s="1180">
        <v>28306.799999999999</v>
      </c>
    </row>
    <row r="4643" spans="1:16" ht="22.5" x14ac:dyDescent="0.2">
      <c r="A4643" s="1179" t="s">
        <v>4075</v>
      </c>
      <c r="B4643" s="1149" t="s">
        <v>13078</v>
      </c>
      <c r="C4643" s="1149" t="s">
        <v>65</v>
      </c>
      <c r="D4643" s="1150" t="s">
        <v>13092</v>
      </c>
      <c r="E4643" s="1164">
        <v>9000</v>
      </c>
      <c r="F4643" s="1151">
        <v>45128969</v>
      </c>
      <c r="G4643" s="759" t="s">
        <v>13726</v>
      </c>
      <c r="H4643" s="1021" t="s">
        <v>13201</v>
      </c>
      <c r="I4643" s="1021" t="s">
        <v>4287</v>
      </c>
      <c r="J4643" s="1150" t="s">
        <v>13201</v>
      </c>
      <c r="K4643" s="1152">
        <v>2</v>
      </c>
      <c r="L4643" s="1151">
        <v>8</v>
      </c>
      <c r="M4643" s="1164">
        <v>74293.2</v>
      </c>
      <c r="N4643" s="1151"/>
      <c r="O4643" s="1152"/>
      <c r="P4643" s="1180"/>
    </row>
    <row r="4644" spans="1:16" x14ac:dyDescent="0.2">
      <c r="A4644" s="1179" t="s">
        <v>4075</v>
      </c>
      <c r="B4644" s="1149" t="s">
        <v>13070</v>
      </c>
      <c r="C4644" s="1149" t="s">
        <v>65</v>
      </c>
      <c r="D4644" s="1150" t="s">
        <v>13092</v>
      </c>
      <c r="E4644" s="1164">
        <v>9000</v>
      </c>
      <c r="F4644" s="1151">
        <v>45128969</v>
      </c>
      <c r="G4644" s="759" t="s">
        <v>13726</v>
      </c>
      <c r="H4644" s="1021" t="s">
        <v>13201</v>
      </c>
      <c r="I4644" s="1021" t="s">
        <v>4287</v>
      </c>
      <c r="J4644" s="1150" t="s">
        <v>13201</v>
      </c>
      <c r="K4644" s="1152">
        <v>2</v>
      </c>
      <c r="L4644" s="1151">
        <v>4</v>
      </c>
      <c r="M4644" s="1164">
        <v>36696.6</v>
      </c>
      <c r="N4644" s="1151">
        <v>1</v>
      </c>
      <c r="O4644" s="1152">
        <v>6</v>
      </c>
      <c r="P4644" s="1180">
        <v>55306.8</v>
      </c>
    </row>
    <row r="4645" spans="1:16" x14ac:dyDescent="0.2">
      <c r="A4645" s="1179" t="s">
        <v>4075</v>
      </c>
      <c r="B4645" s="1149" t="s">
        <v>13070</v>
      </c>
      <c r="C4645" s="1149" t="s">
        <v>65</v>
      </c>
      <c r="D4645" s="1150" t="s">
        <v>13727</v>
      </c>
      <c r="E4645" s="1164">
        <v>5000</v>
      </c>
      <c r="F4645" s="1151">
        <v>45189184</v>
      </c>
      <c r="G4645" s="759" t="s">
        <v>13728</v>
      </c>
      <c r="H4645" s="1021" t="s">
        <v>13220</v>
      </c>
      <c r="I4645" s="1021" t="s">
        <v>4287</v>
      </c>
      <c r="J4645" s="1150" t="s">
        <v>13220</v>
      </c>
      <c r="K4645" s="1152">
        <v>2</v>
      </c>
      <c r="L4645" s="1151">
        <v>7</v>
      </c>
      <c r="M4645" s="1164">
        <v>43102.38</v>
      </c>
      <c r="N4645" s="1151"/>
      <c r="O4645" s="1152"/>
      <c r="P4645" s="1180"/>
    </row>
    <row r="4646" spans="1:16" x14ac:dyDescent="0.2">
      <c r="A4646" s="1179" t="s">
        <v>4075</v>
      </c>
      <c r="B4646" s="1149" t="s">
        <v>13070</v>
      </c>
      <c r="C4646" s="1149" t="s">
        <v>65</v>
      </c>
      <c r="D4646" s="1150" t="s">
        <v>13729</v>
      </c>
      <c r="E4646" s="1164">
        <v>8000</v>
      </c>
      <c r="F4646" s="1151">
        <v>45189184</v>
      </c>
      <c r="G4646" s="759" t="s">
        <v>13728</v>
      </c>
      <c r="H4646" s="1021" t="s">
        <v>13220</v>
      </c>
      <c r="I4646" s="1021" t="s">
        <v>4287</v>
      </c>
      <c r="J4646" s="1150" t="s">
        <v>13220</v>
      </c>
      <c r="K4646" s="1152">
        <v>2</v>
      </c>
      <c r="L4646" s="1151">
        <v>5</v>
      </c>
      <c r="M4646" s="1164">
        <v>40937.42</v>
      </c>
      <c r="N4646" s="1151">
        <v>1</v>
      </c>
      <c r="O4646" s="1152">
        <v>6</v>
      </c>
      <c r="P4646" s="1180">
        <v>49306.8</v>
      </c>
    </row>
    <row r="4647" spans="1:16" ht="22.5" x14ac:dyDescent="0.2">
      <c r="A4647" s="1179" t="s">
        <v>4075</v>
      </c>
      <c r="B4647" s="1149" t="s">
        <v>13078</v>
      </c>
      <c r="C4647" s="1149" t="s">
        <v>65</v>
      </c>
      <c r="D4647" s="1150" t="s">
        <v>10573</v>
      </c>
      <c r="E4647" s="1164">
        <v>5000</v>
      </c>
      <c r="F4647" s="1151">
        <v>45210230</v>
      </c>
      <c r="G4647" s="759" t="s">
        <v>13730</v>
      </c>
      <c r="H4647" s="1021" t="s">
        <v>4243</v>
      </c>
      <c r="I4647" s="1021" t="s">
        <v>4287</v>
      </c>
      <c r="J4647" s="1150" t="s">
        <v>4243</v>
      </c>
      <c r="K4647" s="1152">
        <v>2</v>
      </c>
      <c r="L4647" s="1151">
        <v>12</v>
      </c>
      <c r="M4647" s="1164">
        <v>62989.8</v>
      </c>
      <c r="N4647" s="1151">
        <v>1</v>
      </c>
      <c r="O4647" s="1152">
        <v>6</v>
      </c>
      <c r="P4647" s="1180">
        <v>31306.799999999999</v>
      </c>
    </row>
    <row r="4648" spans="1:16" x14ac:dyDescent="0.2">
      <c r="A4648" s="1179" t="s">
        <v>4075</v>
      </c>
      <c r="B4648" s="1149" t="s">
        <v>13070</v>
      </c>
      <c r="C4648" s="1149" t="s">
        <v>65</v>
      </c>
      <c r="D4648" s="1150" t="s">
        <v>13731</v>
      </c>
      <c r="E4648" s="1164">
        <v>5000</v>
      </c>
      <c r="F4648" s="1151">
        <v>45218335</v>
      </c>
      <c r="G4648" s="759" t="s">
        <v>13732</v>
      </c>
      <c r="H4648" s="1021" t="s">
        <v>13224</v>
      </c>
      <c r="I4648" s="1021" t="s">
        <v>13113</v>
      </c>
      <c r="J4648" s="1150" t="s">
        <v>13224</v>
      </c>
      <c r="K4648" s="1152">
        <v>2</v>
      </c>
      <c r="L4648" s="1151">
        <v>8</v>
      </c>
      <c r="M4648" s="1164">
        <v>46873.760000000002</v>
      </c>
      <c r="N4648" s="1151"/>
      <c r="O4648" s="1152"/>
      <c r="P4648" s="1180"/>
    </row>
    <row r="4649" spans="1:16" x14ac:dyDescent="0.2">
      <c r="A4649" s="1179" t="s">
        <v>4075</v>
      </c>
      <c r="B4649" s="1149" t="s">
        <v>13070</v>
      </c>
      <c r="C4649" s="1149" t="s">
        <v>65</v>
      </c>
      <c r="D4649" s="1150" t="s">
        <v>13733</v>
      </c>
      <c r="E4649" s="1164">
        <v>7000</v>
      </c>
      <c r="F4649" s="1151">
        <v>45218335</v>
      </c>
      <c r="G4649" s="759" t="s">
        <v>13732</v>
      </c>
      <c r="H4649" s="1021" t="s">
        <v>13224</v>
      </c>
      <c r="I4649" s="1021" t="s">
        <v>13113</v>
      </c>
      <c r="J4649" s="1150" t="s">
        <v>13224</v>
      </c>
      <c r="K4649" s="1152">
        <v>2</v>
      </c>
      <c r="L4649" s="1151">
        <v>4</v>
      </c>
      <c r="M4649" s="1164">
        <v>29296.6</v>
      </c>
      <c r="N4649" s="1151">
        <v>1</v>
      </c>
      <c r="O4649" s="1152">
        <v>6</v>
      </c>
      <c r="P4649" s="1180">
        <v>43306.8</v>
      </c>
    </row>
    <row r="4650" spans="1:16" ht="22.5" x14ac:dyDescent="0.2">
      <c r="A4650" s="1179" t="s">
        <v>4075</v>
      </c>
      <c r="B4650" s="1149" t="s">
        <v>13078</v>
      </c>
      <c r="C4650" s="1149" t="s">
        <v>65</v>
      </c>
      <c r="D4650" s="1150" t="s">
        <v>13090</v>
      </c>
      <c r="E4650" s="1164">
        <v>7000</v>
      </c>
      <c r="F4650" s="1151">
        <v>45229485</v>
      </c>
      <c r="G4650" s="759" t="s">
        <v>13734</v>
      </c>
      <c r="H4650" s="1021" t="s">
        <v>8344</v>
      </c>
      <c r="I4650" s="1021" t="s">
        <v>13113</v>
      </c>
      <c r="J4650" s="1150" t="s">
        <v>8344</v>
      </c>
      <c r="K4650" s="1152">
        <v>2</v>
      </c>
      <c r="L4650" s="1151">
        <v>4</v>
      </c>
      <c r="M4650" s="1164">
        <v>29296.6</v>
      </c>
      <c r="N4650" s="1151"/>
      <c r="O4650" s="1152"/>
      <c r="P4650" s="1180"/>
    </row>
    <row r="4651" spans="1:16" x14ac:dyDescent="0.2">
      <c r="A4651" s="1179" t="s">
        <v>4075</v>
      </c>
      <c r="B4651" s="1149" t="s">
        <v>13070</v>
      </c>
      <c r="C4651" s="1149" t="s">
        <v>65</v>
      </c>
      <c r="D4651" s="1150" t="s">
        <v>13090</v>
      </c>
      <c r="E4651" s="1164">
        <v>7000</v>
      </c>
      <c r="F4651" s="1151">
        <v>45229485</v>
      </c>
      <c r="G4651" s="759" t="s">
        <v>13734</v>
      </c>
      <c r="H4651" s="1021" t="s">
        <v>8344</v>
      </c>
      <c r="I4651" s="1021" t="s">
        <v>13113</v>
      </c>
      <c r="J4651" s="1150" t="s">
        <v>8344</v>
      </c>
      <c r="K4651" s="1152">
        <v>2</v>
      </c>
      <c r="L4651" s="1151">
        <v>8</v>
      </c>
      <c r="M4651" s="1164">
        <v>57693.2</v>
      </c>
      <c r="N4651" s="1151">
        <v>1</v>
      </c>
      <c r="O4651" s="1152">
        <v>6</v>
      </c>
      <c r="P4651" s="1180">
        <v>43306.8</v>
      </c>
    </row>
    <row r="4652" spans="1:16" ht="22.5" x14ac:dyDescent="0.2">
      <c r="A4652" s="1179" t="s">
        <v>4075</v>
      </c>
      <c r="B4652" s="1149" t="s">
        <v>13070</v>
      </c>
      <c r="C4652" s="1149" t="s">
        <v>65</v>
      </c>
      <c r="D4652" s="1150" t="s">
        <v>13735</v>
      </c>
      <c r="E4652" s="1164">
        <v>7000</v>
      </c>
      <c r="F4652" s="1151">
        <v>45254722</v>
      </c>
      <c r="G4652" s="759" t="s">
        <v>13736</v>
      </c>
      <c r="H4652" s="1021" t="s">
        <v>4329</v>
      </c>
      <c r="I4652" s="1021" t="s">
        <v>4287</v>
      </c>
      <c r="J4652" s="1150" t="s">
        <v>4329</v>
      </c>
      <c r="K4652" s="1152">
        <v>1</v>
      </c>
      <c r="L4652" s="1151">
        <v>2</v>
      </c>
      <c r="M4652" s="1164">
        <v>14511.64</v>
      </c>
      <c r="N4652" s="1151">
        <v>1</v>
      </c>
      <c r="O4652" s="1152">
        <v>6</v>
      </c>
      <c r="P4652" s="1180">
        <v>28871.200000000001</v>
      </c>
    </row>
    <row r="4653" spans="1:16" x14ac:dyDescent="0.2">
      <c r="A4653" s="1179" t="s">
        <v>4075</v>
      </c>
      <c r="B4653" s="1149" t="s">
        <v>13070</v>
      </c>
      <c r="C4653" s="1149" t="s">
        <v>65</v>
      </c>
      <c r="D4653" s="1150" t="s">
        <v>13737</v>
      </c>
      <c r="E4653" s="1164">
        <v>5000</v>
      </c>
      <c r="F4653" s="1151">
        <v>45257526</v>
      </c>
      <c r="G4653" s="759" t="s">
        <v>13738</v>
      </c>
      <c r="H4653" s="1021" t="s">
        <v>4965</v>
      </c>
      <c r="I4653" s="1021" t="s">
        <v>13113</v>
      </c>
      <c r="J4653" s="1150" t="s">
        <v>4965</v>
      </c>
      <c r="K4653" s="1152">
        <v>2</v>
      </c>
      <c r="L4653" s="1151">
        <v>4</v>
      </c>
      <c r="M4653" s="1164">
        <v>21296.6</v>
      </c>
      <c r="N4653" s="1151">
        <v>1</v>
      </c>
      <c r="O4653" s="1152">
        <v>6</v>
      </c>
      <c r="P4653" s="1180">
        <v>31306.799999999999</v>
      </c>
    </row>
    <row r="4654" spans="1:16" ht="22.5" x14ac:dyDescent="0.2">
      <c r="A4654" s="1179" t="s">
        <v>4075</v>
      </c>
      <c r="B4654" s="1149" t="s">
        <v>13070</v>
      </c>
      <c r="C4654" s="1149" t="s">
        <v>65</v>
      </c>
      <c r="D4654" s="1150" t="s">
        <v>13075</v>
      </c>
      <c r="E4654" s="1164">
        <v>6000</v>
      </c>
      <c r="F4654" s="1151">
        <v>45259868</v>
      </c>
      <c r="G4654" s="759" t="s">
        <v>13739</v>
      </c>
      <c r="H4654" s="1021" t="s">
        <v>13077</v>
      </c>
      <c r="I4654" s="1021" t="s">
        <v>13113</v>
      </c>
      <c r="J4654" s="1150" t="s">
        <v>4257</v>
      </c>
      <c r="K4654" s="1152">
        <v>2</v>
      </c>
      <c r="L4654" s="1151">
        <v>12</v>
      </c>
      <c r="M4654" s="1164">
        <v>74989.8</v>
      </c>
      <c r="N4654" s="1151">
        <v>1</v>
      </c>
      <c r="O4654" s="1152">
        <v>6</v>
      </c>
      <c r="P4654" s="1180">
        <v>37306.800000000003</v>
      </c>
    </row>
    <row r="4655" spans="1:16" x14ac:dyDescent="0.2">
      <c r="A4655" s="1179" t="s">
        <v>4075</v>
      </c>
      <c r="B4655" s="1149" t="s">
        <v>13070</v>
      </c>
      <c r="C4655" s="1149" t="s">
        <v>65</v>
      </c>
      <c r="D4655" s="1150" t="s">
        <v>6438</v>
      </c>
      <c r="E4655" s="1164">
        <v>3500</v>
      </c>
      <c r="F4655" s="1151">
        <v>45291316</v>
      </c>
      <c r="G4655" s="759" t="s">
        <v>13740</v>
      </c>
      <c r="H4655" s="1021" t="s">
        <v>13220</v>
      </c>
      <c r="I4655" s="1021" t="s">
        <v>4287</v>
      </c>
      <c r="J4655" s="1150" t="s">
        <v>13220</v>
      </c>
      <c r="K4655" s="1152">
        <v>2</v>
      </c>
      <c r="L4655" s="1151">
        <v>12</v>
      </c>
      <c r="M4655" s="1164">
        <v>44989.8</v>
      </c>
      <c r="N4655" s="1151">
        <v>1</v>
      </c>
      <c r="O4655" s="1152">
        <v>6</v>
      </c>
      <c r="P4655" s="1180">
        <v>22306.799999999999</v>
      </c>
    </row>
    <row r="4656" spans="1:16" ht="22.5" x14ac:dyDescent="0.2">
      <c r="A4656" s="1179" t="s">
        <v>4075</v>
      </c>
      <c r="B4656" s="1149" t="s">
        <v>13078</v>
      </c>
      <c r="C4656" s="1149" t="s">
        <v>65</v>
      </c>
      <c r="D4656" s="1150" t="s">
        <v>13741</v>
      </c>
      <c r="E4656" s="1164">
        <v>9000</v>
      </c>
      <c r="F4656" s="1151">
        <v>45294607</v>
      </c>
      <c r="G4656" s="759" t="s">
        <v>13742</v>
      </c>
      <c r="H4656" s="1021" t="s">
        <v>13369</v>
      </c>
      <c r="I4656" s="1021" t="s">
        <v>4287</v>
      </c>
      <c r="J4656" s="1150" t="s">
        <v>13369</v>
      </c>
      <c r="K4656" s="1152">
        <v>2</v>
      </c>
      <c r="L4656" s="1151">
        <v>5</v>
      </c>
      <c r="M4656" s="1164">
        <v>45870.75</v>
      </c>
      <c r="N4656" s="1151"/>
      <c r="O4656" s="1152"/>
      <c r="P4656" s="1180"/>
    </row>
    <row r="4657" spans="1:16" ht="22.5" x14ac:dyDescent="0.2">
      <c r="A4657" s="1179" t="s">
        <v>4075</v>
      </c>
      <c r="B4657" s="1149" t="s">
        <v>13070</v>
      </c>
      <c r="C4657" s="1149" t="s">
        <v>65</v>
      </c>
      <c r="D4657" s="1150" t="s">
        <v>13741</v>
      </c>
      <c r="E4657" s="1164">
        <v>9000</v>
      </c>
      <c r="F4657" s="1151">
        <v>45294607</v>
      </c>
      <c r="G4657" s="759" t="s">
        <v>13742</v>
      </c>
      <c r="H4657" s="1021" t="s">
        <v>13369</v>
      </c>
      <c r="I4657" s="1021" t="s">
        <v>4287</v>
      </c>
      <c r="J4657" s="1150" t="s">
        <v>13369</v>
      </c>
      <c r="K4657" s="1152"/>
      <c r="L4657" s="1151"/>
      <c r="M4657" s="1164"/>
      <c r="N4657" s="1151">
        <v>1</v>
      </c>
      <c r="O4657" s="1152">
        <v>6</v>
      </c>
      <c r="P4657" s="1180">
        <v>55306.8</v>
      </c>
    </row>
    <row r="4658" spans="1:16" ht="22.5" x14ac:dyDescent="0.2">
      <c r="A4658" s="1179" t="s">
        <v>4075</v>
      </c>
      <c r="B4658" s="1149" t="s">
        <v>13070</v>
      </c>
      <c r="C4658" s="1149" t="s">
        <v>65</v>
      </c>
      <c r="D4658" s="1150" t="s">
        <v>13743</v>
      </c>
      <c r="E4658" s="1164">
        <v>2500</v>
      </c>
      <c r="F4658" s="1151">
        <v>45311642</v>
      </c>
      <c r="G4658" s="759" t="s">
        <v>13744</v>
      </c>
      <c r="H4658" s="1021" t="s">
        <v>13084</v>
      </c>
      <c r="I4658" s="1021" t="s">
        <v>4358</v>
      </c>
      <c r="J4658" s="1150" t="s">
        <v>13084</v>
      </c>
      <c r="K4658" s="1152">
        <v>1</v>
      </c>
      <c r="L4658" s="1151">
        <v>1</v>
      </c>
      <c r="M4658" s="1164">
        <v>917.03</v>
      </c>
      <c r="N4658" s="1151">
        <v>1</v>
      </c>
      <c r="O4658" s="1152">
        <v>6</v>
      </c>
      <c r="P4658" s="1180">
        <v>16306.8</v>
      </c>
    </row>
    <row r="4659" spans="1:16" x14ac:dyDescent="0.2">
      <c r="A4659" s="1179" t="s">
        <v>4075</v>
      </c>
      <c r="B4659" s="1149" t="s">
        <v>13070</v>
      </c>
      <c r="C4659" s="1149" t="s">
        <v>65</v>
      </c>
      <c r="D4659" s="1150" t="s">
        <v>6574</v>
      </c>
      <c r="E4659" s="1164">
        <v>2500</v>
      </c>
      <c r="F4659" s="1151">
        <v>45317044</v>
      </c>
      <c r="G4659" s="759" t="s">
        <v>13745</v>
      </c>
      <c r="H4659" s="1021" t="s">
        <v>13072</v>
      </c>
      <c r="I4659" s="1021" t="s">
        <v>4358</v>
      </c>
      <c r="J4659" s="1150" t="s">
        <v>13072</v>
      </c>
      <c r="K4659" s="1152">
        <v>2</v>
      </c>
      <c r="L4659" s="1151">
        <v>12</v>
      </c>
      <c r="M4659" s="1164">
        <v>32989.800000000003</v>
      </c>
      <c r="N4659" s="1151">
        <v>1</v>
      </c>
      <c r="O4659" s="1152">
        <v>6</v>
      </c>
      <c r="P4659" s="1180">
        <v>16306.8</v>
      </c>
    </row>
    <row r="4660" spans="1:16" ht="22.5" x14ac:dyDescent="0.2">
      <c r="A4660" s="1179" t="s">
        <v>4075</v>
      </c>
      <c r="B4660" s="1149" t="s">
        <v>13078</v>
      </c>
      <c r="C4660" s="1149" t="s">
        <v>65</v>
      </c>
      <c r="D4660" s="1150" t="s">
        <v>6438</v>
      </c>
      <c r="E4660" s="1164">
        <v>3500</v>
      </c>
      <c r="F4660" s="1151">
        <v>45421935</v>
      </c>
      <c r="G4660" s="759" t="s">
        <v>13746</v>
      </c>
      <c r="H4660" s="1021" t="s">
        <v>4839</v>
      </c>
      <c r="I4660" s="1021" t="s">
        <v>13073</v>
      </c>
      <c r="J4660" s="1150" t="s">
        <v>4839</v>
      </c>
      <c r="K4660" s="1152">
        <v>2</v>
      </c>
      <c r="L4660" s="1151">
        <v>12</v>
      </c>
      <c r="M4660" s="1164">
        <v>44989.8</v>
      </c>
      <c r="N4660" s="1151">
        <v>1</v>
      </c>
      <c r="O4660" s="1152">
        <v>6</v>
      </c>
      <c r="P4660" s="1180">
        <v>22306.799999999999</v>
      </c>
    </row>
    <row r="4661" spans="1:16" ht="22.5" x14ac:dyDescent="0.2">
      <c r="A4661" s="1179" t="s">
        <v>4075</v>
      </c>
      <c r="B4661" s="1149" t="s">
        <v>13070</v>
      </c>
      <c r="C4661" s="1149" t="s">
        <v>65</v>
      </c>
      <c r="D4661" s="1150" t="s">
        <v>13747</v>
      </c>
      <c r="E4661" s="1164">
        <v>4600</v>
      </c>
      <c r="F4661" s="1151">
        <v>45434898</v>
      </c>
      <c r="G4661" s="759" t="s">
        <v>13748</v>
      </c>
      <c r="H4661" s="1021" t="s">
        <v>13749</v>
      </c>
      <c r="I4661" s="1021" t="s">
        <v>13113</v>
      </c>
      <c r="J4661" s="1150" t="s">
        <v>13749</v>
      </c>
      <c r="K4661" s="1152">
        <v>2</v>
      </c>
      <c r="L4661" s="1151">
        <v>5</v>
      </c>
      <c r="M4661" s="1164">
        <v>24164.080000000002</v>
      </c>
      <c r="N4661" s="1151">
        <v>1</v>
      </c>
      <c r="O4661" s="1152">
        <v>6</v>
      </c>
      <c r="P4661" s="1180">
        <v>28906.799999999999</v>
      </c>
    </row>
    <row r="4662" spans="1:16" ht="22.5" x14ac:dyDescent="0.2">
      <c r="A4662" s="1179" t="s">
        <v>4075</v>
      </c>
      <c r="B4662" s="1149" t="s">
        <v>13078</v>
      </c>
      <c r="C4662" s="1149" t="s">
        <v>65</v>
      </c>
      <c r="D4662" s="1150" t="s">
        <v>13750</v>
      </c>
      <c r="E4662" s="1164">
        <v>2500</v>
      </c>
      <c r="F4662" s="1151">
        <v>45440612</v>
      </c>
      <c r="G4662" s="759" t="s">
        <v>13751</v>
      </c>
      <c r="H4662" s="1021" t="s">
        <v>13104</v>
      </c>
      <c r="I4662" s="1021" t="s">
        <v>13113</v>
      </c>
      <c r="J4662" s="1150" t="s">
        <v>13104</v>
      </c>
      <c r="K4662" s="1152">
        <v>2</v>
      </c>
      <c r="L4662" s="1151">
        <v>12</v>
      </c>
      <c r="M4662" s="1164">
        <v>32989.800000000003</v>
      </c>
      <c r="N4662" s="1151">
        <v>1</v>
      </c>
      <c r="O4662" s="1152">
        <v>6</v>
      </c>
      <c r="P4662" s="1180">
        <v>16306.8</v>
      </c>
    </row>
    <row r="4663" spans="1:16" ht="22.5" x14ac:dyDescent="0.2">
      <c r="A4663" s="1179" t="s">
        <v>4075</v>
      </c>
      <c r="B4663" s="1149" t="s">
        <v>13070</v>
      </c>
      <c r="C4663" s="1149" t="s">
        <v>65</v>
      </c>
      <c r="D4663" s="1150" t="s">
        <v>13752</v>
      </c>
      <c r="E4663" s="1164">
        <v>9000</v>
      </c>
      <c r="F4663" s="1151">
        <v>45450460</v>
      </c>
      <c r="G4663" s="759" t="s">
        <v>13753</v>
      </c>
      <c r="H4663" s="1021" t="s">
        <v>13754</v>
      </c>
      <c r="I4663" s="1021" t="s">
        <v>4287</v>
      </c>
      <c r="J4663" s="1150" t="s">
        <v>13754</v>
      </c>
      <c r="K4663" s="1152">
        <v>2</v>
      </c>
      <c r="L4663" s="1151">
        <v>12</v>
      </c>
      <c r="M4663" s="1164">
        <v>110989.8</v>
      </c>
      <c r="N4663" s="1151">
        <v>1</v>
      </c>
      <c r="O4663" s="1152">
        <v>6</v>
      </c>
      <c r="P4663" s="1180">
        <v>62281.8</v>
      </c>
    </row>
    <row r="4664" spans="1:16" ht="22.5" x14ac:dyDescent="0.2">
      <c r="A4664" s="1179" t="s">
        <v>4075</v>
      </c>
      <c r="B4664" s="1149" t="s">
        <v>13070</v>
      </c>
      <c r="C4664" s="1149" t="s">
        <v>65</v>
      </c>
      <c r="D4664" s="1150" t="s">
        <v>13097</v>
      </c>
      <c r="E4664" s="1164">
        <v>8000</v>
      </c>
      <c r="F4664" s="1151">
        <v>45466300</v>
      </c>
      <c r="G4664" s="759" t="s">
        <v>13755</v>
      </c>
      <c r="H4664" s="1021" t="s">
        <v>13077</v>
      </c>
      <c r="I4664" s="1021" t="s">
        <v>4287</v>
      </c>
      <c r="J4664" s="1150" t="s">
        <v>4257</v>
      </c>
      <c r="K4664" s="1152">
        <v>2</v>
      </c>
      <c r="L4664" s="1151">
        <v>12</v>
      </c>
      <c r="M4664" s="1164">
        <v>98989.8</v>
      </c>
      <c r="N4664" s="1151">
        <v>1</v>
      </c>
      <c r="O4664" s="1152">
        <v>6</v>
      </c>
      <c r="P4664" s="1180">
        <v>49306.8</v>
      </c>
    </row>
    <row r="4665" spans="1:16" ht="22.5" x14ac:dyDescent="0.2">
      <c r="A4665" s="1179" t="s">
        <v>4075</v>
      </c>
      <c r="B4665" s="1149" t="s">
        <v>13078</v>
      </c>
      <c r="C4665" s="1149" t="s">
        <v>65</v>
      </c>
      <c r="D4665" s="1150" t="s">
        <v>13756</v>
      </c>
      <c r="E4665" s="1164">
        <v>9000</v>
      </c>
      <c r="F4665" s="1151">
        <v>45490537</v>
      </c>
      <c r="G4665" s="759" t="s">
        <v>13757</v>
      </c>
      <c r="H4665" s="1021" t="s">
        <v>4965</v>
      </c>
      <c r="I4665" s="1021" t="s">
        <v>4287</v>
      </c>
      <c r="J4665" s="1150" t="s">
        <v>4965</v>
      </c>
      <c r="K4665" s="1152">
        <v>2</v>
      </c>
      <c r="L4665" s="1151">
        <v>5</v>
      </c>
      <c r="M4665" s="1164">
        <v>45870.75</v>
      </c>
      <c r="N4665" s="1151"/>
      <c r="O4665" s="1152"/>
      <c r="P4665" s="1180"/>
    </row>
    <row r="4666" spans="1:16" ht="22.5" x14ac:dyDescent="0.2">
      <c r="A4666" s="1179" t="s">
        <v>4075</v>
      </c>
      <c r="B4666" s="1149" t="s">
        <v>13070</v>
      </c>
      <c r="C4666" s="1149" t="s">
        <v>65</v>
      </c>
      <c r="D4666" s="1150" t="s">
        <v>13756</v>
      </c>
      <c r="E4666" s="1164">
        <v>9000</v>
      </c>
      <c r="F4666" s="1151">
        <v>45490537</v>
      </c>
      <c r="G4666" s="759" t="s">
        <v>13757</v>
      </c>
      <c r="H4666" s="1021" t="s">
        <v>4965</v>
      </c>
      <c r="I4666" s="1021" t="s">
        <v>4287</v>
      </c>
      <c r="J4666" s="1150" t="s">
        <v>4965</v>
      </c>
      <c r="K4666" s="1152"/>
      <c r="L4666" s="1151"/>
      <c r="M4666" s="1164"/>
      <c r="N4666" s="1151">
        <v>1</v>
      </c>
      <c r="O4666" s="1152">
        <v>6</v>
      </c>
      <c r="P4666" s="1180">
        <v>55306.8</v>
      </c>
    </row>
    <row r="4667" spans="1:16" x14ac:dyDescent="0.2">
      <c r="A4667" s="1179" t="s">
        <v>4075</v>
      </c>
      <c r="B4667" s="1149" t="s">
        <v>13070</v>
      </c>
      <c r="C4667" s="1149" t="s">
        <v>65</v>
      </c>
      <c r="D4667" s="1150" t="s">
        <v>13446</v>
      </c>
      <c r="E4667" s="1164">
        <v>7000</v>
      </c>
      <c r="F4667" s="1151">
        <v>45491806</v>
      </c>
      <c r="G4667" s="759" t="s">
        <v>13758</v>
      </c>
      <c r="H4667" s="1021" t="s">
        <v>13104</v>
      </c>
      <c r="I4667" s="1021" t="s">
        <v>4287</v>
      </c>
      <c r="J4667" s="1150" t="s">
        <v>13104</v>
      </c>
      <c r="K4667" s="1152">
        <v>2</v>
      </c>
      <c r="L4667" s="1151">
        <v>12</v>
      </c>
      <c r="M4667" s="1164">
        <v>86989.8</v>
      </c>
      <c r="N4667" s="1151">
        <v>1</v>
      </c>
      <c r="O4667" s="1152">
        <v>6</v>
      </c>
      <c r="P4667" s="1180">
        <v>43306.8</v>
      </c>
    </row>
    <row r="4668" spans="1:16" ht="22.5" x14ac:dyDescent="0.2">
      <c r="A4668" s="1179" t="s">
        <v>4075</v>
      </c>
      <c r="B4668" s="1149" t="s">
        <v>13070</v>
      </c>
      <c r="C4668" s="1149" t="s">
        <v>65</v>
      </c>
      <c r="D4668" s="1150" t="s">
        <v>13759</v>
      </c>
      <c r="E4668" s="1164">
        <v>5000</v>
      </c>
      <c r="F4668" s="1151">
        <v>45507662</v>
      </c>
      <c r="G4668" s="759" t="s">
        <v>13760</v>
      </c>
      <c r="H4668" s="1021" t="s">
        <v>4239</v>
      </c>
      <c r="I4668" s="1021" t="s">
        <v>4287</v>
      </c>
      <c r="J4668" s="1150" t="s">
        <v>4239</v>
      </c>
      <c r="K4668" s="1152"/>
      <c r="L4668" s="1151"/>
      <c r="M4668" s="1164"/>
      <c r="N4668" s="1151">
        <v>1</v>
      </c>
      <c r="O4668" s="1152">
        <v>2</v>
      </c>
      <c r="P4668" s="1180">
        <v>9768.93</v>
      </c>
    </row>
    <row r="4669" spans="1:16" ht="22.5" x14ac:dyDescent="0.2">
      <c r="A4669" s="1179" t="s">
        <v>4075</v>
      </c>
      <c r="B4669" s="1149" t="s">
        <v>13078</v>
      </c>
      <c r="C4669" s="1149" t="s">
        <v>65</v>
      </c>
      <c r="D4669" s="1150" t="s">
        <v>13111</v>
      </c>
      <c r="E4669" s="1164">
        <v>6000</v>
      </c>
      <c r="F4669" s="1151">
        <v>45512848</v>
      </c>
      <c r="G4669" s="759" t="s">
        <v>13761</v>
      </c>
      <c r="H4669" s="1021" t="s">
        <v>13077</v>
      </c>
      <c r="I4669" s="1021" t="s">
        <v>4287</v>
      </c>
      <c r="J4669" s="1150" t="s">
        <v>4257</v>
      </c>
      <c r="K4669" s="1152">
        <v>2</v>
      </c>
      <c r="L4669" s="1151">
        <v>8</v>
      </c>
      <c r="M4669" s="1164">
        <v>50180.800000000003</v>
      </c>
      <c r="N4669" s="1151"/>
      <c r="O4669" s="1152"/>
      <c r="P4669" s="1180"/>
    </row>
    <row r="4670" spans="1:16" ht="22.5" x14ac:dyDescent="0.2">
      <c r="A4670" s="1179" t="s">
        <v>4075</v>
      </c>
      <c r="B4670" s="1149" t="s">
        <v>13070</v>
      </c>
      <c r="C4670" s="1149" t="s">
        <v>65</v>
      </c>
      <c r="D4670" s="1150" t="s">
        <v>13111</v>
      </c>
      <c r="E4670" s="1164">
        <v>6000</v>
      </c>
      <c r="F4670" s="1151">
        <v>45512848</v>
      </c>
      <c r="G4670" s="759" t="s">
        <v>13761</v>
      </c>
      <c r="H4670" s="1021" t="s">
        <v>13077</v>
      </c>
      <c r="I4670" s="1021" t="s">
        <v>4287</v>
      </c>
      <c r="J4670" s="1150" t="s">
        <v>4257</v>
      </c>
      <c r="K4670" s="1152">
        <v>2</v>
      </c>
      <c r="L4670" s="1151">
        <v>4</v>
      </c>
      <c r="M4670" s="1164">
        <v>24696.6</v>
      </c>
      <c r="N4670" s="1151">
        <v>1</v>
      </c>
      <c r="O4670" s="1152">
        <v>6</v>
      </c>
      <c r="P4670" s="1180">
        <v>37306.800000000003</v>
      </c>
    </row>
    <row r="4671" spans="1:16" x14ac:dyDescent="0.2">
      <c r="A4671" s="1179" t="s">
        <v>4075</v>
      </c>
      <c r="B4671" s="1149" t="s">
        <v>13070</v>
      </c>
      <c r="C4671" s="1149" t="s">
        <v>65</v>
      </c>
      <c r="D4671" s="1150" t="s">
        <v>13090</v>
      </c>
      <c r="E4671" s="1164">
        <v>7000</v>
      </c>
      <c r="F4671" s="1151">
        <v>45512867</v>
      </c>
      <c r="G4671" s="759" t="s">
        <v>13762</v>
      </c>
      <c r="H4671" s="1021" t="s">
        <v>10742</v>
      </c>
      <c r="I4671" s="1021" t="s">
        <v>4287</v>
      </c>
      <c r="J4671" s="1150" t="s">
        <v>10742</v>
      </c>
      <c r="K4671" s="1152">
        <v>2</v>
      </c>
      <c r="L4671" s="1151">
        <v>12</v>
      </c>
      <c r="M4671" s="1164">
        <v>86989.8</v>
      </c>
      <c r="N4671" s="1151">
        <v>1</v>
      </c>
      <c r="O4671" s="1152">
        <v>6</v>
      </c>
      <c r="P4671" s="1180">
        <v>43306.8</v>
      </c>
    </row>
    <row r="4672" spans="1:16" x14ac:dyDescent="0.2">
      <c r="A4672" s="1179" t="s">
        <v>4075</v>
      </c>
      <c r="B4672" s="1149" t="s">
        <v>13070</v>
      </c>
      <c r="C4672" s="1149" t="s">
        <v>65</v>
      </c>
      <c r="D4672" s="1150" t="s">
        <v>13260</v>
      </c>
      <c r="E4672" s="1164">
        <v>4500</v>
      </c>
      <c r="F4672" s="1151">
        <v>45516640</v>
      </c>
      <c r="G4672" s="759" t="s">
        <v>13763</v>
      </c>
      <c r="H4672" s="1021" t="s">
        <v>4243</v>
      </c>
      <c r="I4672" s="1021" t="s">
        <v>4287</v>
      </c>
      <c r="J4672" s="1150" t="s">
        <v>4243</v>
      </c>
      <c r="K4672" s="1152">
        <v>2</v>
      </c>
      <c r="L4672" s="1151">
        <v>12</v>
      </c>
      <c r="M4672" s="1164">
        <v>56457.36</v>
      </c>
      <c r="N4672" s="1151">
        <v>1</v>
      </c>
      <c r="O4672" s="1152">
        <v>6</v>
      </c>
      <c r="P4672" s="1180">
        <v>28306.799999999999</v>
      </c>
    </row>
    <row r="4673" spans="1:16" x14ac:dyDescent="0.2">
      <c r="A4673" s="1179" t="s">
        <v>4075</v>
      </c>
      <c r="B4673" s="1149" t="s">
        <v>13070</v>
      </c>
      <c r="C4673" s="1149" t="s">
        <v>65</v>
      </c>
      <c r="D4673" s="1150" t="s">
        <v>13446</v>
      </c>
      <c r="E4673" s="1164">
        <v>5000</v>
      </c>
      <c r="F4673" s="1151">
        <v>45529348</v>
      </c>
      <c r="G4673" s="759" t="s">
        <v>13764</v>
      </c>
      <c r="H4673" s="1021" t="s">
        <v>13765</v>
      </c>
      <c r="I4673" s="1021" t="s">
        <v>13113</v>
      </c>
      <c r="J4673" s="1150" t="s">
        <v>13765</v>
      </c>
      <c r="K4673" s="1152">
        <v>2</v>
      </c>
      <c r="L4673" s="1151">
        <v>11</v>
      </c>
      <c r="M4673" s="1164">
        <v>64090.65</v>
      </c>
      <c r="N4673" s="1151"/>
      <c r="O4673" s="1152"/>
      <c r="P4673" s="1180"/>
    </row>
    <row r="4674" spans="1:16" ht="22.5" x14ac:dyDescent="0.2">
      <c r="A4674" s="1179" t="s">
        <v>4075</v>
      </c>
      <c r="B4674" s="1149" t="s">
        <v>13078</v>
      </c>
      <c r="C4674" s="1149" t="s">
        <v>65</v>
      </c>
      <c r="D4674" s="1150" t="s">
        <v>13431</v>
      </c>
      <c r="E4674" s="1164">
        <v>4500</v>
      </c>
      <c r="F4674" s="1151">
        <v>45530610</v>
      </c>
      <c r="G4674" s="759" t="s">
        <v>13766</v>
      </c>
      <c r="H4674" s="1021" t="s">
        <v>4243</v>
      </c>
      <c r="I4674" s="1021" t="s">
        <v>4287</v>
      </c>
      <c r="J4674" s="1150" t="s">
        <v>4243</v>
      </c>
      <c r="K4674" s="1152">
        <v>2</v>
      </c>
      <c r="L4674" s="1151">
        <v>12</v>
      </c>
      <c r="M4674" s="1164">
        <v>56839.8</v>
      </c>
      <c r="N4674" s="1151">
        <v>1</v>
      </c>
      <c r="O4674" s="1152">
        <v>6</v>
      </c>
      <c r="P4674" s="1180">
        <v>28306.799999999999</v>
      </c>
    </row>
    <row r="4675" spans="1:16" x14ac:dyDescent="0.2">
      <c r="A4675" s="1179" t="s">
        <v>4075</v>
      </c>
      <c r="B4675" s="1149" t="s">
        <v>13070</v>
      </c>
      <c r="C4675" s="1149" t="s">
        <v>65</v>
      </c>
      <c r="D4675" s="1150" t="s">
        <v>13260</v>
      </c>
      <c r="E4675" s="1164">
        <v>4500</v>
      </c>
      <c r="F4675" s="1151">
        <v>45538289</v>
      </c>
      <c r="G4675" s="759" t="s">
        <v>13767</v>
      </c>
      <c r="H4675" s="1021" t="s">
        <v>13220</v>
      </c>
      <c r="I4675" s="1021" t="s">
        <v>4287</v>
      </c>
      <c r="J4675" s="1150" t="s">
        <v>13220</v>
      </c>
      <c r="K4675" s="1152">
        <v>2</v>
      </c>
      <c r="L4675" s="1151">
        <v>2</v>
      </c>
      <c r="M4675" s="1164">
        <v>15023.3</v>
      </c>
      <c r="N4675" s="1151"/>
      <c r="O4675" s="1152"/>
      <c r="P4675" s="1180"/>
    </row>
    <row r="4676" spans="1:16" ht="22.5" x14ac:dyDescent="0.2">
      <c r="A4676" s="1179" t="s">
        <v>4075</v>
      </c>
      <c r="B4676" s="1149" t="s">
        <v>13070</v>
      </c>
      <c r="C4676" s="1149" t="s">
        <v>65</v>
      </c>
      <c r="D4676" s="1150" t="s">
        <v>13477</v>
      </c>
      <c r="E4676" s="1164">
        <v>4500</v>
      </c>
      <c r="F4676" s="1151">
        <v>45553375</v>
      </c>
      <c r="G4676" s="759" t="s">
        <v>13768</v>
      </c>
      <c r="H4676" s="1021" t="s">
        <v>13479</v>
      </c>
      <c r="I4676" s="1021" t="s">
        <v>13113</v>
      </c>
      <c r="J4676" s="1150" t="s">
        <v>13479</v>
      </c>
      <c r="K4676" s="1152">
        <v>2</v>
      </c>
      <c r="L4676" s="1151">
        <v>12</v>
      </c>
      <c r="M4676" s="1164">
        <v>56989.8</v>
      </c>
      <c r="N4676" s="1151">
        <v>1</v>
      </c>
      <c r="O4676" s="1152">
        <v>6</v>
      </c>
      <c r="P4676" s="1180">
        <v>28306.799999999999</v>
      </c>
    </row>
    <row r="4677" spans="1:16" x14ac:dyDescent="0.2">
      <c r="A4677" s="1179" t="s">
        <v>4075</v>
      </c>
      <c r="B4677" s="1149" t="s">
        <v>13070</v>
      </c>
      <c r="C4677" s="1149" t="s">
        <v>65</v>
      </c>
      <c r="D4677" s="1150" t="s">
        <v>13769</v>
      </c>
      <c r="E4677" s="1164">
        <v>6000</v>
      </c>
      <c r="F4677" s="1151">
        <v>45554197</v>
      </c>
      <c r="G4677" s="759" t="s">
        <v>13770</v>
      </c>
      <c r="H4677" s="1021" t="s">
        <v>4349</v>
      </c>
      <c r="I4677" s="1021" t="s">
        <v>13113</v>
      </c>
      <c r="J4677" s="1150" t="s">
        <v>4349</v>
      </c>
      <c r="K4677" s="1152">
        <v>2</v>
      </c>
      <c r="L4677" s="1151">
        <v>12</v>
      </c>
      <c r="M4677" s="1164">
        <v>74789.8</v>
      </c>
      <c r="N4677" s="1151">
        <v>1</v>
      </c>
      <c r="O4677" s="1152">
        <v>6</v>
      </c>
      <c r="P4677" s="1180">
        <v>37306.800000000003</v>
      </c>
    </row>
    <row r="4678" spans="1:16" ht="22.5" x14ac:dyDescent="0.2">
      <c r="A4678" s="1179" t="s">
        <v>4075</v>
      </c>
      <c r="B4678" s="1149" t="s">
        <v>13070</v>
      </c>
      <c r="C4678" s="1149" t="s">
        <v>65</v>
      </c>
      <c r="D4678" s="1150" t="s">
        <v>13771</v>
      </c>
      <c r="E4678" s="1164">
        <v>3500</v>
      </c>
      <c r="F4678" s="1151">
        <v>45582118</v>
      </c>
      <c r="G4678" s="759" t="s">
        <v>13772</v>
      </c>
      <c r="H4678" s="1021" t="s">
        <v>11458</v>
      </c>
      <c r="I4678" s="1021" t="s">
        <v>4287</v>
      </c>
      <c r="J4678" s="1150" t="s">
        <v>11458</v>
      </c>
      <c r="K4678" s="1152">
        <v>2</v>
      </c>
      <c r="L4678" s="1151">
        <v>12</v>
      </c>
      <c r="M4678" s="1164">
        <v>47023.13</v>
      </c>
      <c r="N4678" s="1151"/>
      <c r="O4678" s="1152"/>
      <c r="P4678" s="1180"/>
    </row>
    <row r="4679" spans="1:16" ht="22.5" x14ac:dyDescent="0.2">
      <c r="A4679" s="1179" t="s">
        <v>4075</v>
      </c>
      <c r="B4679" s="1149" t="s">
        <v>13070</v>
      </c>
      <c r="C4679" s="1149" t="s">
        <v>65</v>
      </c>
      <c r="D4679" s="1150" t="s">
        <v>13684</v>
      </c>
      <c r="E4679" s="1164">
        <v>6000</v>
      </c>
      <c r="F4679" s="1151">
        <v>45582118</v>
      </c>
      <c r="G4679" s="759" t="s">
        <v>13772</v>
      </c>
      <c r="H4679" s="1021" t="s">
        <v>11458</v>
      </c>
      <c r="I4679" s="1021" t="s">
        <v>4287</v>
      </c>
      <c r="J4679" s="1150" t="s">
        <v>11458</v>
      </c>
      <c r="K4679" s="1152">
        <v>1</v>
      </c>
      <c r="L4679" s="1151">
        <v>1</v>
      </c>
      <c r="M4679" s="1164">
        <v>3300</v>
      </c>
      <c r="N4679" s="1151">
        <v>1</v>
      </c>
      <c r="O4679" s="1152">
        <v>6</v>
      </c>
      <c r="P4679" s="1180">
        <v>37306.800000000003</v>
      </c>
    </row>
    <row r="4680" spans="1:16" x14ac:dyDescent="0.2">
      <c r="A4680" s="1179" t="s">
        <v>4075</v>
      </c>
      <c r="B4680" s="1149" t="s">
        <v>13070</v>
      </c>
      <c r="C4680" s="1149" t="s">
        <v>65</v>
      </c>
      <c r="D4680" s="1150" t="s">
        <v>6574</v>
      </c>
      <c r="E4680" s="1164">
        <v>2500</v>
      </c>
      <c r="F4680" s="1151">
        <v>45589480</v>
      </c>
      <c r="G4680" s="759" t="s">
        <v>13773</v>
      </c>
      <c r="H4680" s="1021" t="s">
        <v>13072</v>
      </c>
      <c r="I4680" s="1021" t="s">
        <v>4358</v>
      </c>
      <c r="J4680" s="1150" t="s">
        <v>13072</v>
      </c>
      <c r="K4680" s="1152">
        <v>2</v>
      </c>
      <c r="L4680" s="1151">
        <v>12</v>
      </c>
      <c r="M4680" s="1164">
        <v>32989.800000000003</v>
      </c>
      <c r="N4680" s="1151">
        <v>1</v>
      </c>
      <c r="O4680" s="1152">
        <v>6</v>
      </c>
      <c r="P4680" s="1180">
        <v>16306.8</v>
      </c>
    </row>
    <row r="4681" spans="1:16" x14ac:dyDescent="0.2">
      <c r="A4681" s="1179" t="s">
        <v>4075</v>
      </c>
      <c r="B4681" s="1149" t="s">
        <v>13070</v>
      </c>
      <c r="C4681" s="1149" t="s">
        <v>65</v>
      </c>
      <c r="D4681" s="1150" t="s">
        <v>13774</v>
      </c>
      <c r="E4681" s="1164">
        <v>5000</v>
      </c>
      <c r="F4681" s="1151">
        <v>45598984</v>
      </c>
      <c r="G4681" s="759" t="s">
        <v>13775</v>
      </c>
      <c r="H4681" s="1021" t="s">
        <v>4239</v>
      </c>
      <c r="I4681" s="1021" t="s">
        <v>13113</v>
      </c>
      <c r="J4681" s="1150" t="s">
        <v>4239</v>
      </c>
      <c r="K4681" s="1152">
        <v>2</v>
      </c>
      <c r="L4681" s="1151">
        <v>12</v>
      </c>
      <c r="M4681" s="1164">
        <v>62989.8</v>
      </c>
      <c r="N4681" s="1151">
        <v>1</v>
      </c>
      <c r="O4681" s="1152">
        <v>6</v>
      </c>
      <c r="P4681" s="1180">
        <v>31306.799999999999</v>
      </c>
    </row>
    <row r="4682" spans="1:16" ht="22.5" x14ac:dyDescent="0.2">
      <c r="A4682" s="1179" t="s">
        <v>4075</v>
      </c>
      <c r="B4682" s="1149" t="s">
        <v>13078</v>
      </c>
      <c r="C4682" s="1149" t="s">
        <v>65</v>
      </c>
      <c r="D4682" s="1150" t="s">
        <v>13111</v>
      </c>
      <c r="E4682" s="1164">
        <v>6000</v>
      </c>
      <c r="F4682" s="1151">
        <v>45604302</v>
      </c>
      <c r="G4682" s="759" t="s">
        <v>13776</v>
      </c>
      <c r="H4682" s="1021" t="s">
        <v>4243</v>
      </c>
      <c r="I4682" s="1021" t="s">
        <v>4287</v>
      </c>
      <c r="J4682" s="1150" t="s">
        <v>4243</v>
      </c>
      <c r="K4682" s="1152">
        <v>2</v>
      </c>
      <c r="L4682" s="1151">
        <v>5</v>
      </c>
      <c r="M4682" s="1164">
        <v>32787.42</v>
      </c>
      <c r="N4682" s="1151"/>
      <c r="O4682" s="1152"/>
      <c r="P4682" s="1180"/>
    </row>
    <row r="4683" spans="1:16" x14ac:dyDescent="0.2">
      <c r="A4683" s="1179" t="s">
        <v>4075</v>
      </c>
      <c r="B4683" s="1149" t="s">
        <v>13070</v>
      </c>
      <c r="C4683" s="1149" t="s">
        <v>65</v>
      </c>
      <c r="D4683" s="1150" t="s">
        <v>13111</v>
      </c>
      <c r="E4683" s="1164">
        <v>6000</v>
      </c>
      <c r="F4683" s="1151">
        <v>45604302</v>
      </c>
      <c r="G4683" s="759" t="s">
        <v>13776</v>
      </c>
      <c r="H4683" s="1021" t="s">
        <v>4243</v>
      </c>
      <c r="I4683" s="1021" t="s">
        <v>4287</v>
      </c>
      <c r="J4683" s="1150" t="s">
        <v>4243</v>
      </c>
      <c r="K4683" s="1152">
        <v>2</v>
      </c>
      <c r="L4683" s="1151">
        <v>4</v>
      </c>
      <c r="M4683" s="1164">
        <v>24696.6</v>
      </c>
      <c r="N4683" s="1151"/>
      <c r="O4683" s="1152"/>
      <c r="P4683" s="1180"/>
    </row>
    <row r="4684" spans="1:16" ht="22.5" x14ac:dyDescent="0.2">
      <c r="A4684" s="1179" t="s">
        <v>4075</v>
      </c>
      <c r="B4684" s="1149" t="s">
        <v>13070</v>
      </c>
      <c r="C4684" s="1149" t="s">
        <v>65</v>
      </c>
      <c r="D4684" s="1150" t="s">
        <v>13777</v>
      </c>
      <c r="E4684" s="1164">
        <v>5500</v>
      </c>
      <c r="F4684" s="1151">
        <v>45641493</v>
      </c>
      <c r="G4684" s="759" t="s">
        <v>13778</v>
      </c>
      <c r="H4684" s="1021" t="s">
        <v>4534</v>
      </c>
      <c r="I4684" s="1021" t="s">
        <v>4287</v>
      </c>
      <c r="J4684" s="1150" t="s">
        <v>4534</v>
      </c>
      <c r="K4684" s="1152">
        <v>2</v>
      </c>
      <c r="L4684" s="1151">
        <v>5</v>
      </c>
      <c r="M4684" s="1164">
        <v>28604.080000000002</v>
      </c>
      <c r="N4684" s="1151">
        <v>1</v>
      </c>
      <c r="O4684" s="1152">
        <v>6</v>
      </c>
      <c r="P4684" s="1180">
        <v>34306.800000000003</v>
      </c>
    </row>
    <row r="4685" spans="1:16" ht="22.5" x14ac:dyDescent="0.2">
      <c r="A4685" s="1179" t="s">
        <v>4075</v>
      </c>
      <c r="B4685" s="1149" t="s">
        <v>13078</v>
      </c>
      <c r="C4685" s="1149" t="s">
        <v>65</v>
      </c>
      <c r="D4685" s="1150" t="s">
        <v>13779</v>
      </c>
      <c r="E4685" s="1164">
        <v>6000</v>
      </c>
      <c r="F4685" s="1151">
        <v>45672787</v>
      </c>
      <c r="G4685" s="759" t="s">
        <v>13780</v>
      </c>
      <c r="H4685" s="1021" t="s">
        <v>4243</v>
      </c>
      <c r="I4685" s="1021" t="s">
        <v>13113</v>
      </c>
      <c r="J4685" s="1150" t="s">
        <v>4243</v>
      </c>
      <c r="K4685" s="1152">
        <v>2</v>
      </c>
      <c r="L4685" s="1151">
        <v>8</v>
      </c>
      <c r="M4685" s="1164">
        <v>50293.2</v>
      </c>
      <c r="N4685" s="1151"/>
      <c r="O4685" s="1152"/>
      <c r="P4685" s="1180"/>
    </row>
    <row r="4686" spans="1:16" ht="22.5" x14ac:dyDescent="0.2">
      <c r="A4686" s="1179" t="s">
        <v>4075</v>
      </c>
      <c r="B4686" s="1149" t="s">
        <v>13070</v>
      </c>
      <c r="C4686" s="1149" t="s">
        <v>65</v>
      </c>
      <c r="D4686" s="1150" t="s">
        <v>13779</v>
      </c>
      <c r="E4686" s="1164">
        <v>6000</v>
      </c>
      <c r="F4686" s="1151">
        <v>45672787</v>
      </c>
      <c r="G4686" s="759" t="s">
        <v>13780</v>
      </c>
      <c r="H4686" s="1021" t="s">
        <v>4243</v>
      </c>
      <c r="I4686" s="1021" t="s">
        <v>13113</v>
      </c>
      <c r="J4686" s="1150" t="s">
        <v>4243</v>
      </c>
      <c r="K4686" s="1152">
        <v>2</v>
      </c>
      <c r="L4686" s="1151">
        <v>4</v>
      </c>
      <c r="M4686" s="1164">
        <v>24696.6</v>
      </c>
      <c r="N4686" s="1151">
        <v>1</v>
      </c>
      <c r="O4686" s="1152">
        <v>6</v>
      </c>
      <c r="P4686" s="1180">
        <v>37306.800000000003</v>
      </c>
    </row>
    <row r="4687" spans="1:16" ht="22.5" x14ac:dyDescent="0.2">
      <c r="A4687" s="1179" t="s">
        <v>4075</v>
      </c>
      <c r="B4687" s="1149" t="s">
        <v>13078</v>
      </c>
      <c r="C4687" s="1149" t="s">
        <v>65</v>
      </c>
      <c r="D4687" s="1150" t="s">
        <v>6203</v>
      </c>
      <c r="E4687" s="1164">
        <v>5500</v>
      </c>
      <c r="F4687" s="1151">
        <v>45688673</v>
      </c>
      <c r="G4687" s="759" t="s">
        <v>13781</v>
      </c>
      <c r="H4687" s="1021" t="s">
        <v>13077</v>
      </c>
      <c r="I4687" s="1021" t="s">
        <v>4287</v>
      </c>
      <c r="J4687" s="1150" t="s">
        <v>4257</v>
      </c>
      <c r="K4687" s="1152">
        <v>2</v>
      </c>
      <c r="L4687" s="1151">
        <v>6</v>
      </c>
      <c r="M4687" s="1164">
        <v>44810.18</v>
      </c>
      <c r="N4687" s="1151"/>
      <c r="O4687" s="1152"/>
      <c r="P4687" s="1180"/>
    </row>
    <row r="4688" spans="1:16" ht="22.5" x14ac:dyDescent="0.2">
      <c r="A4688" s="1179" t="s">
        <v>4075</v>
      </c>
      <c r="B4688" s="1149" t="s">
        <v>13070</v>
      </c>
      <c r="C4688" s="1149" t="s">
        <v>65</v>
      </c>
      <c r="D4688" s="1150" t="s">
        <v>6203</v>
      </c>
      <c r="E4688" s="1164">
        <v>5500</v>
      </c>
      <c r="F4688" s="1151">
        <v>45688673</v>
      </c>
      <c r="G4688" s="759" t="s">
        <v>13781</v>
      </c>
      <c r="H4688" s="1021" t="s">
        <v>13077</v>
      </c>
      <c r="I4688" s="1021" t="s">
        <v>4287</v>
      </c>
      <c r="J4688" s="1150" t="s">
        <v>4257</v>
      </c>
      <c r="K4688" s="1152">
        <v>2</v>
      </c>
      <c r="L4688" s="1151">
        <v>4</v>
      </c>
      <c r="M4688" s="1164">
        <v>23296.6</v>
      </c>
      <c r="N4688" s="1151">
        <v>1</v>
      </c>
      <c r="O4688" s="1152">
        <v>4</v>
      </c>
      <c r="P4688" s="1180">
        <v>22871.200000000001</v>
      </c>
    </row>
    <row r="4689" spans="1:16" ht="22.5" x14ac:dyDescent="0.2">
      <c r="A4689" s="1179" t="s">
        <v>4075</v>
      </c>
      <c r="B4689" s="1149" t="s">
        <v>13078</v>
      </c>
      <c r="C4689" s="1149" t="s">
        <v>65</v>
      </c>
      <c r="D4689" s="1150" t="s">
        <v>6203</v>
      </c>
      <c r="E4689" s="1164">
        <v>5500</v>
      </c>
      <c r="F4689" s="1151">
        <v>45688673</v>
      </c>
      <c r="G4689" s="759" t="s">
        <v>13781</v>
      </c>
      <c r="H4689" s="1021" t="s">
        <v>13077</v>
      </c>
      <c r="I4689" s="1021" t="s">
        <v>4287</v>
      </c>
      <c r="J4689" s="1150" t="s">
        <v>4257</v>
      </c>
      <c r="K4689" s="1152"/>
      <c r="L4689" s="1151"/>
      <c r="M4689" s="1164"/>
      <c r="N4689" s="1151">
        <v>1</v>
      </c>
      <c r="O4689" s="1152">
        <v>2</v>
      </c>
      <c r="P4689" s="1180">
        <v>11435.6</v>
      </c>
    </row>
    <row r="4690" spans="1:16" x14ac:dyDescent="0.2">
      <c r="A4690" s="1179" t="s">
        <v>4075</v>
      </c>
      <c r="B4690" s="1149" t="s">
        <v>13070</v>
      </c>
      <c r="C4690" s="1149" t="s">
        <v>65</v>
      </c>
      <c r="D4690" s="1150" t="s">
        <v>6438</v>
      </c>
      <c r="E4690" s="1164">
        <v>3500</v>
      </c>
      <c r="F4690" s="1151">
        <v>45741662</v>
      </c>
      <c r="G4690" s="759" t="s">
        <v>13782</v>
      </c>
      <c r="H4690" s="1021" t="s">
        <v>10274</v>
      </c>
      <c r="I4690" s="1021" t="s">
        <v>13113</v>
      </c>
      <c r="J4690" s="1150" t="s">
        <v>10274</v>
      </c>
      <c r="K4690" s="1152">
        <v>2</v>
      </c>
      <c r="L4690" s="1151">
        <v>12</v>
      </c>
      <c r="M4690" s="1164">
        <v>44989.8</v>
      </c>
      <c r="N4690" s="1151">
        <v>1</v>
      </c>
      <c r="O4690" s="1152">
        <v>6</v>
      </c>
      <c r="P4690" s="1180">
        <v>15238.87</v>
      </c>
    </row>
    <row r="4691" spans="1:16" x14ac:dyDescent="0.2">
      <c r="A4691" s="1179" t="s">
        <v>4075</v>
      </c>
      <c r="B4691" s="1149" t="s">
        <v>13070</v>
      </c>
      <c r="C4691" s="1149" t="s">
        <v>65</v>
      </c>
      <c r="D4691" s="1150" t="s">
        <v>13783</v>
      </c>
      <c r="E4691" s="1164">
        <v>3500</v>
      </c>
      <c r="F4691" s="1151">
        <v>45766191</v>
      </c>
      <c r="G4691" s="759" t="s">
        <v>13784</v>
      </c>
      <c r="H4691" s="1021" t="s">
        <v>13749</v>
      </c>
      <c r="I4691" s="1021" t="s">
        <v>13113</v>
      </c>
      <c r="J4691" s="1150" t="s">
        <v>13749</v>
      </c>
      <c r="K4691" s="1152">
        <v>2</v>
      </c>
      <c r="L4691" s="1151">
        <v>4</v>
      </c>
      <c r="M4691" s="1164">
        <v>15296.6</v>
      </c>
      <c r="N4691" s="1151">
        <v>1</v>
      </c>
      <c r="O4691" s="1152">
        <v>4</v>
      </c>
      <c r="P4691" s="1180">
        <v>14871.2</v>
      </c>
    </row>
    <row r="4692" spans="1:16" ht="22.5" x14ac:dyDescent="0.2">
      <c r="A4692" s="1179" t="s">
        <v>4075</v>
      </c>
      <c r="B4692" s="1149" t="s">
        <v>13078</v>
      </c>
      <c r="C4692" s="1149" t="s">
        <v>65</v>
      </c>
      <c r="D4692" s="1150" t="s">
        <v>13783</v>
      </c>
      <c r="E4692" s="1164">
        <v>3500</v>
      </c>
      <c r="F4692" s="1151">
        <v>45766191</v>
      </c>
      <c r="G4692" s="759" t="s">
        <v>13784</v>
      </c>
      <c r="H4692" s="1021" t="s">
        <v>13749</v>
      </c>
      <c r="I4692" s="1021" t="s">
        <v>13113</v>
      </c>
      <c r="J4692" s="1150" t="s">
        <v>13749</v>
      </c>
      <c r="K4692" s="1152"/>
      <c r="L4692" s="1151"/>
      <c r="M4692" s="1164"/>
      <c r="N4692" s="1151">
        <v>1</v>
      </c>
      <c r="O4692" s="1152">
        <v>2</v>
      </c>
      <c r="P4692" s="1180">
        <v>7435.6</v>
      </c>
    </row>
    <row r="4693" spans="1:16" x14ac:dyDescent="0.2">
      <c r="A4693" s="1179" t="s">
        <v>4075</v>
      </c>
      <c r="B4693" s="1149" t="s">
        <v>13070</v>
      </c>
      <c r="C4693" s="1149" t="s">
        <v>65</v>
      </c>
      <c r="D4693" s="1150" t="s">
        <v>13785</v>
      </c>
      <c r="E4693" s="1164">
        <v>8000</v>
      </c>
      <c r="F4693" s="1151">
        <v>45770204</v>
      </c>
      <c r="G4693" s="759" t="s">
        <v>13786</v>
      </c>
      <c r="H4693" s="1021" t="s">
        <v>13232</v>
      </c>
      <c r="I4693" s="1021" t="s">
        <v>13113</v>
      </c>
      <c r="J4693" s="1150" t="s">
        <v>13232</v>
      </c>
      <c r="K4693" s="1152">
        <v>1</v>
      </c>
      <c r="L4693" s="1151">
        <v>1</v>
      </c>
      <c r="M4693" s="1164">
        <v>4174.1499999999996</v>
      </c>
      <c r="N4693" s="1151">
        <v>1</v>
      </c>
      <c r="O4693" s="1152">
        <v>4</v>
      </c>
      <c r="P4693" s="1180">
        <v>31826.76</v>
      </c>
    </row>
    <row r="4694" spans="1:16" ht="22.5" x14ac:dyDescent="0.2">
      <c r="A4694" s="1179" t="s">
        <v>4075</v>
      </c>
      <c r="B4694" s="1149" t="s">
        <v>13078</v>
      </c>
      <c r="C4694" s="1149" t="s">
        <v>65</v>
      </c>
      <c r="D4694" s="1150" t="s">
        <v>13787</v>
      </c>
      <c r="E4694" s="1164">
        <v>8000</v>
      </c>
      <c r="F4694" s="1151">
        <v>45776308</v>
      </c>
      <c r="G4694" s="759" t="s">
        <v>13788</v>
      </c>
      <c r="H4694" s="1021" t="s">
        <v>4239</v>
      </c>
      <c r="I4694" s="1021" t="s">
        <v>4287</v>
      </c>
      <c r="J4694" s="1150" t="s">
        <v>4239</v>
      </c>
      <c r="K4694" s="1152">
        <v>2</v>
      </c>
      <c r="L4694" s="1151">
        <v>12</v>
      </c>
      <c r="M4694" s="1164">
        <v>98723.13</v>
      </c>
      <c r="N4694" s="1151">
        <v>1</v>
      </c>
      <c r="O4694" s="1152">
        <v>6</v>
      </c>
      <c r="P4694" s="1180">
        <v>49306.8</v>
      </c>
    </row>
    <row r="4695" spans="1:16" x14ac:dyDescent="0.2">
      <c r="A4695" s="1179" t="s">
        <v>4075</v>
      </c>
      <c r="B4695" s="1149" t="s">
        <v>13070</v>
      </c>
      <c r="C4695" s="1149" t="s">
        <v>65</v>
      </c>
      <c r="D4695" s="1150" t="s">
        <v>13789</v>
      </c>
      <c r="E4695" s="1164">
        <v>7000</v>
      </c>
      <c r="F4695" s="1151">
        <v>45782182</v>
      </c>
      <c r="G4695" s="759" t="s">
        <v>13790</v>
      </c>
      <c r="H4695" s="1021" t="s">
        <v>4634</v>
      </c>
      <c r="I4695" s="1021" t="s">
        <v>4287</v>
      </c>
      <c r="J4695" s="1150" t="s">
        <v>4634</v>
      </c>
      <c r="K4695" s="1152">
        <v>2</v>
      </c>
      <c r="L4695" s="1151">
        <v>12</v>
      </c>
      <c r="M4695" s="1164">
        <v>86756.47</v>
      </c>
      <c r="N4695" s="1151">
        <v>1</v>
      </c>
      <c r="O4695" s="1152">
        <v>1</v>
      </c>
      <c r="P4695" s="1180">
        <v>12915.02</v>
      </c>
    </row>
    <row r="4696" spans="1:16" ht="33.75" x14ac:dyDescent="0.2">
      <c r="A4696" s="1179" t="s">
        <v>4075</v>
      </c>
      <c r="B4696" s="1149" t="s">
        <v>13070</v>
      </c>
      <c r="C4696" s="1149" t="s">
        <v>65</v>
      </c>
      <c r="D4696" s="1150" t="s">
        <v>13477</v>
      </c>
      <c r="E4696" s="1164">
        <v>3500</v>
      </c>
      <c r="F4696" s="1151">
        <v>45818919</v>
      </c>
      <c r="G4696" s="759" t="s">
        <v>13791</v>
      </c>
      <c r="H4696" s="1021" t="s">
        <v>9576</v>
      </c>
      <c r="I4696" s="1021" t="s">
        <v>13180</v>
      </c>
      <c r="J4696" s="1150" t="s">
        <v>9576</v>
      </c>
      <c r="K4696" s="1152">
        <v>2</v>
      </c>
      <c r="L4696" s="1151">
        <v>12</v>
      </c>
      <c r="M4696" s="1164">
        <v>44989.8</v>
      </c>
      <c r="N4696" s="1151">
        <v>1</v>
      </c>
      <c r="O4696" s="1152">
        <v>6</v>
      </c>
      <c r="P4696" s="1180">
        <v>22306.799999999999</v>
      </c>
    </row>
    <row r="4697" spans="1:16" x14ac:dyDescent="0.2">
      <c r="A4697" s="1179" t="s">
        <v>4075</v>
      </c>
      <c r="B4697" s="1149" t="s">
        <v>13070</v>
      </c>
      <c r="C4697" s="1149" t="s">
        <v>65</v>
      </c>
      <c r="D4697" s="1150" t="s">
        <v>13792</v>
      </c>
      <c r="E4697" s="1164">
        <v>7500</v>
      </c>
      <c r="F4697" s="1151">
        <v>45832032</v>
      </c>
      <c r="G4697" s="759" t="s">
        <v>13793</v>
      </c>
      <c r="H4697" s="1021" t="s">
        <v>4206</v>
      </c>
      <c r="I4697" s="1021" t="s">
        <v>4287</v>
      </c>
      <c r="J4697" s="1150" t="s">
        <v>4206</v>
      </c>
      <c r="K4697" s="1152">
        <v>2</v>
      </c>
      <c r="L4697" s="1151">
        <v>4</v>
      </c>
      <c r="M4697" s="1164">
        <v>31296.6</v>
      </c>
      <c r="N4697" s="1151">
        <v>1</v>
      </c>
      <c r="O4697" s="1152">
        <v>3</v>
      </c>
      <c r="P4697" s="1180">
        <v>23153.4</v>
      </c>
    </row>
    <row r="4698" spans="1:16" ht="22.5" x14ac:dyDescent="0.2">
      <c r="A4698" s="1179" t="s">
        <v>4075</v>
      </c>
      <c r="B4698" s="1149" t="s">
        <v>13078</v>
      </c>
      <c r="C4698" s="1149" t="s">
        <v>65</v>
      </c>
      <c r="D4698" s="1150" t="s">
        <v>13792</v>
      </c>
      <c r="E4698" s="1164">
        <v>7500</v>
      </c>
      <c r="F4698" s="1151">
        <v>45832032</v>
      </c>
      <c r="G4698" s="759" t="s">
        <v>13793</v>
      </c>
      <c r="H4698" s="1021" t="s">
        <v>4206</v>
      </c>
      <c r="I4698" s="1021" t="s">
        <v>4287</v>
      </c>
      <c r="J4698" s="1150" t="s">
        <v>4206</v>
      </c>
      <c r="K4698" s="1152"/>
      <c r="L4698" s="1151"/>
      <c r="M4698" s="1164"/>
      <c r="N4698" s="1151">
        <v>1</v>
      </c>
      <c r="O4698" s="1152">
        <v>3</v>
      </c>
      <c r="P4698" s="1180">
        <v>23153.4</v>
      </c>
    </row>
    <row r="4699" spans="1:16" ht="22.5" x14ac:dyDescent="0.2">
      <c r="A4699" s="1179" t="s">
        <v>4075</v>
      </c>
      <c r="B4699" s="1149" t="s">
        <v>13078</v>
      </c>
      <c r="C4699" s="1149" t="s">
        <v>65</v>
      </c>
      <c r="D4699" s="1150" t="s">
        <v>13446</v>
      </c>
      <c r="E4699" s="1164">
        <v>6000</v>
      </c>
      <c r="F4699" s="1151">
        <v>45858055</v>
      </c>
      <c r="G4699" s="759" t="s">
        <v>13794</v>
      </c>
      <c r="H4699" s="1021" t="s">
        <v>8179</v>
      </c>
      <c r="I4699" s="1021" t="s">
        <v>4287</v>
      </c>
      <c r="J4699" s="1150" t="s">
        <v>8179</v>
      </c>
      <c r="K4699" s="1152">
        <v>2</v>
      </c>
      <c r="L4699" s="1151">
        <v>12</v>
      </c>
      <c r="M4699" s="1164">
        <v>74989.8</v>
      </c>
      <c r="N4699" s="1151">
        <v>1</v>
      </c>
      <c r="O4699" s="1152">
        <v>6</v>
      </c>
      <c r="P4699" s="1180">
        <v>37306.800000000003</v>
      </c>
    </row>
    <row r="4700" spans="1:16" ht="22.5" x14ac:dyDescent="0.2">
      <c r="A4700" s="1179" t="s">
        <v>4075</v>
      </c>
      <c r="B4700" s="1149" t="s">
        <v>13070</v>
      </c>
      <c r="C4700" s="1149" t="s">
        <v>65</v>
      </c>
      <c r="D4700" s="1150" t="s">
        <v>13795</v>
      </c>
      <c r="E4700" s="1164">
        <v>3500</v>
      </c>
      <c r="F4700" s="1151">
        <v>45867768</v>
      </c>
      <c r="G4700" s="759" t="s">
        <v>13796</v>
      </c>
      <c r="H4700" s="1021" t="s">
        <v>4422</v>
      </c>
      <c r="I4700" s="1021" t="s">
        <v>4287</v>
      </c>
      <c r="J4700" s="1150" t="s">
        <v>4422</v>
      </c>
      <c r="K4700" s="1152">
        <v>2</v>
      </c>
      <c r="L4700" s="1151">
        <v>12</v>
      </c>
      <c r="M4700" s="1164">
        <v>44989.8</v>
      </c>
      <c r="N4700" s="1151">
        <v>1</v>
      </c>
      <c r="O4700" s="1152">
        <v>6</v>
      </c>
      <c r="P4700" s="1180">
        <v>22306.799999999999</v>
      </c>
    </row>
    <row r="4701" spans="1:16" ht="22.5" x14ac:dyDescent="0.2">
      <c r="A4701" s="1179" t="s">
        <v>4075</v>
      </c>
      <c r="B4701" s="1149" t="s">
        <v>13070</v>
      </c>
      <c r="C4701" s="1149" t="s">
        <v>65</v>
      </c>
      <c r="D4701" s="1150" t="s">
        <v>13797</v>
      </c>
      <c r="E4701" s="1164">
        <v>9000</v>
      </c>
      <c r="F4701" s="1151">
        <v>45906395</v>
      </c>
      <c r="G4701" s="759" t="s">
        <v>13798</v>
      </c>
      <c r="H4701" s="1021" t="s">
        <v>8344</v>
      </c>
      <c r="I4701" s="1021" t="s">
        <v>4287</v>
      </c>
      <c r="J4701" s="1150" t="s">
        <v>8344</v>
      </c>
      <c r="K4701" s="1152">
        <v>2</v>
      </c>
      <c r="L4701" s="1151">
        <v>12</v>
      </c>
      <c r="M4701" s="1164">
        <v>110689.8</v>
      </c>
      <c r="N4701" s="1151">
        <v>1</v>
      </c>
      <c r="O4701" s="1152">
        <v>6</v>
      </c>
      <c r="P4701" s="1180">
        <v>55306.8</v>
      </c>
    </row>
    <row r="4702" spans="1:16" x14ac:dyDescent="0.2">
      <c r="A4702" s="1179" t="s">
        <v>4075</v>
      </c>
      <c r="B4702" s="1149" t="s">
        <v>13070</v>
      </c>
      <c r="C4702" s="1149" t="s">
        <v>65</v>
      </c>
      <c r="D4702" s="1150" t="s">
        <v>13799</v>
      </c>
      <c r="E4702" s="1164">
        <v>4500</v>
      </c>
      <c r="F4702" s="1151">
        <v>45946783</v>
      </c>
      <c r="G4702" s="759" t="s">
        <v>13800</v>
      </c>
      <c r="H4702" s="1021" t="s">
        <v>4634</v>
      </c>
      <c r="I4702" s="1021" t="s">
        <v>4287</v>
      </c>
      <c r="J4702" s="1150" t="s">
        <v>4634</v>
      </c>
      <c r="K4702" s="1152">
        <v>2</v>
      </c>
      <c r="L4702" s="1151">
        <v>12</v>
      </c>
      <c r="M4702" s="1164">
        <v>56989.8</v>
      </c>
      <c r="N4702" s="1151">
        <v>1</v>
      </c>
      <c r="O4702" s="1152">
        <v>6</v>
      </c>
      <c r="P4702" s="1180">
        <v>28306.799999999999</v>
      </c>
    </row>
    <row r="4703" spans="1:16" x14ac:dyDescent="0.2">
      <c r="A4703" s="1179" t="s">
        <v>4075</v>
      </c>
      <c r="B4703" s="1149" t="s">
        <v>13070</v>
      </c>
      <c r="C4703" s="1149" t="s">
        <v>65</v>
      </c>
      <c r="D4703" s="1150" t="s">
        <v>13801</v>
      </c>
      <c r="E4703" s="1164">
        <v>5000</v>
      </c>
      <c r="F4703" s="1151">
        <v>45954397</v>
      </c>
      <c r="G4703" s="759" t="s">
        <v>13802</v>
      </c>
      <c r="H4703" s="1021" t="s">
        <v>13104</v>
      </c>
      <c r="I4703" s="1021" t="s">
        <v>4287</v>
      </c>
      <c r="J4703" s="1150" t="s">
        <v>13104</v>
      </c>
      <c r="K4703" s="1152">
        <v>2</v>
      </c>
      <c r="L4703" s="1151">
        <v>12</v>
      </c>
      <c r="M4703" s="1164">
        <v>62989.8</v>
      </c>
      <c r="N4703" s="1151">
        <v>1</v>
      </c>
      <c r="O4703" s="1152">
        <v>6</v>
      </c>
      <c r="P4703" s="1180">
        <v>31306.799999999999</v>
      </c>
    </row>
    <row r="4704" spans="1:16" x14ac:dyDescent="0.2">
      <c r="A4704" s="1179" t="s">
        <v>4075</v>
      </c>
      <c r="B4704" s="1149" t="s">
        <v>13070</v>
      </c>
      <c r="C4704" s="1149" t="s">
        <v>65</v>
      </c>
      <c r="D4704" s="1150" t="s">
        <v>13111</v>
      </c>
      <c r="E4704" s="1164">
        <v>6000</v>
      </c>
      <c r="F4704" s="1151">
        <v>45980921</v>
      </c>
      <c r="G4704" s="759" t="s">
        <v>13803</v>
      </c>
      <c r="H4704" s="1021" t="s">
        <v>4243</v>
      </c>
      <c r="I4704" s="1021" t="s">
        <v>4287</v>
      </c>
      <c r="J4704" s="1150" t="s">
        <v>4243</v>
      </c>
      <c r="K4704" s="1152">
        <v>2</v>
      </c>
      <c r="L4704" s="1151">
        <v>12</v>
      </c>
      <c r="M4704" s="1164">
        <v>74989.8</v>
      </c>
      <c r="N4704" s="1151">
        <v>1</v>
      </c>
      <c r="O4704" s="1152">
        <v>6</v>
      </c>
      <c r="P4704" s="1180">
        <v>37306.800000000003</v>
      </c>
    </row>
    <row r="4705" spans="1:16" ht="22.5" x14ac:dyDescent="0.2">
      <c r="A4705" s="1179" t="s">
        <v>4075</v>
      </c>
      <c r="B4705" s="1149" t="s">
        <v>13078</v>
      </c>
      <c r="C4705" s="1149" t="s">
        <v>65</v>
      </c>
      <c r="D4705" s="1150" t="s">
        <v>13804</v>
      </c>
      <c r="E4705" s="1164">
        <v>6500</v>
      </c>
      <c r="F4705" s="1151">
        <v>46012918</v>
      </c>
      <c r="G4705" s="759" t="s">
        <v>13805</v>
      </c>
      <c r="H4705" s="1021" t="s">
        <v>4783</v>
      </c>
      <c r="I4705" s="1021" t="s">
        <v>4287</v>
      </c>
      <c r="J4705" s="1150" t="s">
        <v>4783</v>
      </c>
      <c r="K4705" s="1152">
        <v>2</v>
      </c>
      <c r="L4705" s="1151">
        <v>12</v>
      </c>
      <c r="M4705" s="1164">
        <v>80773.13</v>
      </c>
      <c r="N4705" s="1151">
        <v>1</v>
      </c>
      <c r="O4705" s="1152">
        <v>6</v>
      </c>
      <c r="P4705" s="1180">
        <v>40059.85</v>
      </c>
    </row>
    <row r="4706" spans="1:16" ht="22.5" x14ac:dyDescent="0.2">
      <c r="A4706" s="1179" t="s">
        <v>4075</v>
      </c>
      <c r="B4706" s="1149" t="s">
        <v>13070</v>
      </c>
      <c r="C4706" s="1149" t="s">
        <v>65</v>
      </c>
      <c r="D4706" s="1150" t="s">
        <v>13684</v>
      </c>
      <c r="E4706" s="1164">
        <v>6500</v>
      </c>
      <c r="F4706" s="1151">
        <v>46049000</v>
      </c>
      <c r="G4706" s="759" t="s">
        <v>13806</v>
      </c>
      <c r="H4706" s="1021" t="s">
        <v>10742</v>
      </c>
      <c r="I4706" s="1021" t="s">
        <v>13113</v>
      </c>
      <c r="J4706" s="1150" t="s">
        <v>10742</v>
      </c>
      <c r="K4706" s="1152">
        <v>2</v>
      </c>
      <c r="L4706" s="1151">
        <v>12</v>
      </c>
      <c r="M4706" s="1164">
        <v>80773.13</v>
      </c>
      <c r="N4706" s="1151">
        <v>1</v>
      </c>
      <c r="O4706" s="1152">
        <v>6</v>
      </c>
      <c r="P4706" s="1180">
        <v>40306.800000000003</v>
      </c>
    </row>
    <row r="4707" spans="1:16" ht="22.5" x14ac:dyDescent="0.2">
      <c r="A4707" s="1179" t="s">
        <v>4075</v>
      </c>
      <c r="B4707" s="1149" t="s">
        <v>13078</v>
      </c>
      <c r="C4707" s="1149" t="s">
        <v>65</v>
      </c>
      <c r="D4707" s="1150" t="s">
        <v>13807</v>
      </c>
      <c r="E4707" s="1164">
        <v>3500</v>
      </c>
      <c r="F4707" s="1151">
        <v>46049986</v>
      </c>
      <c r="G4707" s="759" t="s">
        <v>13808</v>
      </c>
      <c r="H4707" s="1021" t="s">
        <v>13144</v>
      </c>
      <c r="I4707" s="1021" t="s">
        <v>4287</v>
      </c>
      <c r="J4707" s="1150" t="s">
        <v>13144</v>
      </c>
      <c r="K4707" s="1152">
        <v>2</v>
      </c>
      <c r="L4707" s="1151">
        <v>8</v>
      </c>
      <c r="M4707" s="1164">
        <v>30293.200000000001</v>
      </c>
      <c r="N4707" s="1151"/>
      <c r="O4707" s="1152"/>
      <c r="P4707" s="1180"/>
    </row>
    <row r="4708" spans="1:16" x14ac:dyDescent="0.2">
      <c r="A4708" s="1179" t="s">
        <v>4075</v>
      </c>
      <c r="B4708" s="1149" t="s">
        <v>13070</v>
      </c>
      <c r="C4708" s="1149" t="s">
        <v>65</v>
      </c>
      <c r="D4708" s="1150" t="s">
        <v>13807</v>
      </c>
      <c r="E4708" s="1164">
        <v>3500</v>
      </c>
      <c r="F4708" s="1151">
        <v>46049986</v>
      </c>
      <c r="G4708" s="759" t="s">
        <v>13808</v>
      </c>
      <c r="H4708" s="1021" t="s">
        <v>13144</v>
      </c>
      <c r="I4708" s="1021" t="s">
        <v>4287</v>
      </c>
      <c r="J4708" s="1150" t="s">
        <v>13144</v>
      </c>
      <c r="K4708" s="1152">
        <v>2</v>
      </c>
      <c r="L4708" s="1151">
        <v>4</v>
      </c>
      <c r="M4708" s="1164">
        <v>14696.6</v>
      </c>
      <c r="N4708" s="1151">
        <v>1</v>
      </c>
      <c r="O4708" s="1152">
        <v>6</v>
      </c>
      <c r="P4708" s="1180">
        <v>22306.799999999999</v>
      </c>
    </row>
    <row r="4709" spans="1:16" ht="22.5" x14ac:dyDescent="0.2">
      <c r="A4709" s="1179" t="s">
        <v>4075</v>
      </c>
      <c r="B4709" s="1149" t="s">
        <v>13078</v>
      </c>
      <c r="C4709" s="1149" t="s">
        <v>65</v>
      </c>
      <c r="D4709" s="1150" t="s">
        <v>13809</v>
      </c>
      <c r="E4709" s="1164">
        <v>5000</v>
      </c>
      <c r="F4709" s="1151">
        <v>46051553</v>
      </c>
      <c r="G4709" s="759" t="s">
        <v>13810</v>
      </c>
      <c r="H4709" s="1021" t="s">
        <v>4239</v>
      </c>
      <c r="I4709" s="1021" t="s">
        <v>4287</v>
      </c>
      <c r="J4709" s="1150" t="s">
        <v>4239</v>
      </c>
      <c r="K4709" s="1152">
        <v>2</v>
      </c>
      <c r="L4709" s="1151">
        <v>2</v>
      </c>
      <c r="M4709" s="1164">
        <v>10181.629999999999</v>
      </c>
      <c r="N4709" s="1151"/>
      <c r="O4709" s="1152"/>
      <c r="P4709" s="1180"/>
    </row>
    <row r="4710" spans="1:16" x14ac:dyDescent="0.2">
      <c r="A4710" s="1179" t="s">
        <v>4075</v>
      </c>
      <c r="B4710" s="1149" t="s">
        <v>13070</v>
      </c>
      <c r="C4710" s="1149" t="s">
        <v>65</v>
      </c>
      <c r="D4710" s="1150" t="s">
        <v>13809</v>
      </c>
      <c r="E4710" s="1164">
        <v>5000</v>
      </c>
      <c r="F4710" s="1151">
        <v>46051553</v>
      </c>
      <c r="G4710" s="759" t="s">
        <v>13810</v>
      </c>
      <c r="H4710" s="1021" t="s">
        <v>4239</v>
      </c>
      <c r="I4710" s="1021" t="s">
        <v>4287</v>
      </c>
      <c r="J4710" s="1150" t="s">
        <v>4239</v>
      </c>
      <c r="K4710" s="1152">
        <v>2</v>
      </c>
      <c r="L4710" s="1151">
        <v>10</v>
      </c>
      <c r="M4710" s="1164">
        <v>52641.5</v>
      </c>
      <c r="N4710" s="1151">
        <v>1</v>
      </c>
      <c r="O4710" s="1152">
        <v>6</v>
      </c>
      <c r="P4710" s="1180">
        <v>31306.799999999999</v>
      </c>
    </row>
    <row r="4711" spans="1:16" ht="22.5" x14ac:dyDescent="0.2">
      <c r="A4711" s="1179" t="s">
        <v>4075</v>
      </c>
      <c r="B4711" s="1149" t="s">
        <v>13078</v>
      </c>
      <c r="C4711" s="1149" t="s">
        <v>65</v>
      </c>
      <c r="D4711" s="1150" t="s">
        <v>13811</v>
      </c>
      <c r="E4711" s="1164">
        <v>6000</v>
      </c>
      <c r="F4711" s="1151">
        <v>46062169</v>
      </c>
      <c r="G4711" s="759" t="s">
        <v>13812</v>
      </c>
      <c r="H4711" s="1021" t="s">
        <v>13104</v>
      </c>
      <c r="I4711" s="1021" t="s">
        <v>4287</v>
      </c>
      <c r="J4711" s="1150" t="s">
        <v>13104</v>
      </c>
      <c r="K4711" s="1152">
        <v>2</v>
      </c>
      <c r="L4711" s="1151">
        <v>8</v>
      </c>
      <c r="M4711" s="1164">
        <v>50293.2</v>
      </c>
      <c r="N4711" s="1151"/>
      <c r="O4711" s="1152"/>
      <c r="P4711" s="1180"/>
    </row>
    <row r="4712" spans="1:16" ht="22.5" x14ac:dyDescent="0.2">
      <c r="A4712" s="1179" t="s">
        <v>4075</v>
      </c>
      <c r="B4712" s="1149" t="s">
        <v>13070</v>
      </c>
      <c r="C4712" s="1149" t="s">
        <v>65</v>
      </c>
      <c r="D4712" s="1150" t="s">
        <v>13811</v>
      </c>
      <c r="E4712" s="1164">
        <v>6000</v>
      </c>
      <c r="F4712" s="1151">
        <v>46062169</v>
      </c>
      <c r="G4712" s="759" t="s">
        <v>13812</v>
      </c>
      <c r="H4712" s="1021" t="s">
        <v>13104</v>
      </c>
      <c r="I4712" s="1021" t="s">
        <v>4287</v>
      </c>
      <c r="J4712" s="1150" t="s">
        <v>13104</v>
      </c>
      <c r="K4712" s="1152">
        <v>2</v>
      </c>
      <c r="L4712" s="1151">
        <v>4</v>
      </c>
      <c r="M4712" s="1164">
        <v>24696.6</v>
      </c>
      <c r="N4712" s="1151">
        <v>1</v>
      </c>
      <c r="O4712" s="1152">
        <v>6</v>
      </c>
      <c r="P4712" s="1180">
        <v>37306.800000000003</v>
      </c>
    </row>
    <row r="4713" spans="1:16" ht="22.5" x14ac:dyDescent="0.2">
      <c r="A4713" s="1179" t="s">
        <v>4075</v>
      </c>
      <c r="B4713" s="1149" t="s">
        <v>13070</v>
      </c>
      <c r="C4713" s="1149" t="s">
        <v>65</v>
      </c>
      <c r="D4713" s="1150" t="s">
        <v>13813</v>
      </c>
      <c r="E4713" s="1164">
        <v>4500</v>
      </c>
      <c r="F4713" s="1151">
        <v>46070028</v>
      </c>
      <c r="G4713" s="759" t="s">
        <v>13814</v>
      </c>
      <c r="H4713" s="1021" t="s">
        <v>7099</v>
      </c>
      <c r="I4713" s="1021" t="s">
        <v>13113</v>
      </c>
      <c r="J4713" s="1150" t="s">
        <v>7099</v>
      </c>
      <c r="K4713" s="1152">
        <v>2</v>
      </c>
      <c r="L4713" s="1151">
        <v>12</v>
      </c>
      <c r="M4713" s="1164">
        <v>56989.8</v>
      </c>
      <c r="N4713" s="1151">
        <v>1</v>
      </c>
      <c r="O4713" s="1152">
        <v>6</v>
      </c>
      <c r="P4713" s="1180">
        <v>28306.799999999999</v>
      </c>
    </row>
    <row r="4714" spans="1:16" x14ac:dyDescent="0.2">
      <c r="A4714" s="1179" t="s">
        <v>4075</v>
      </c>
      <c r="B4714" s="1149" t="s">
        <v>13070</v>
      </c>
      <c r="C4714" s="1149" t="s">
        <v>65</v>
      </c>
      <c r="D4714" s="1150" t="s">
        <v>13815</v>
      </c>
      <c r="E4714" s="1164">
        <v>8500</v>
      </c>
      <c r="F4714" s="1151">
        <v>46070228</v>
      </c>
      <c r="G4714" s="759" t="s">
        <v>13816</v>
      </c>
      <c r="H4714" s="1021" t="s">
        <v>13104</v>
      </c>
      <c r="I4714" s="1021" t="s">
        <v>4287</v>
      </c>
      <c r="J4714" s="1150" t="s">
        <v>13104</v>
      </c>
      <c r="K4714" s="1152">
        <v>2</v>
      </c>
      <c r="L4714" s="1151">
        <v>12</v>
      </c>
      <c r="M4714" s="1164">
        <v>104989.8</v>
      </c>
      <c r="N4714" s="1151">
        <v>1</v>
      </c>
      <c r="O4714" s="1152">
        <v>6</v>
      </c>
      <c r="P4714" s="1180">
        <v>52306.8</v>
      </c>
    </row>
    <row r="4715" spans="1:16" x14ac:dyDescent="0.2">
      <c r="A4715" s="1179" t="s">
        <v>4075</v>
      </c>
      <c r="B4715" s="1149" t="s">
        <v>13070</v>
      </c>
      <c r="C4715" s="1149" t="s">
        <v>65</v>
      </c>
      <c r="D4715" s="1150" t="s">
        <v>6438</v>
      </c>
      <c r="E4715" s="1164">
        <v>3500</v>
      </c>
      <c r="F4715" s="1151">
        <v>46086295</v>
      </c>
      <c r="G4715" s="759" t="s">
        <v>13817</v>
      </c>
      <c r="H4715" s="1021" t="s">
        <v>13220</v>
      </c>
      <c r="I4715" s="1021" t="s">
        <v>13113</v>
      </c>
      <c r="J4715" s="1150" t="s">
        <v>13220</v>
      </c>
      <c r="K4715" s="1152">
        <v>2</v>
      </c>
      <c r="L4715" s="1151">
        <v>12</v>
      </c>
      <c r="M4715" s="1164">
        <v>44989.8</v>
      </c>
      <c r="N4715" s="1151">
        <v>1</v>
      </c>
      <c r="O4715" s="1152">
        <v>6</v>
      </c>
      <c r="P4715" s="1180">
        <v>22306.799999999999</v>
      </c>
    </row>
    <row r="4716" spans="1:16" ht="22.5" x14ac:dyDescent="0.2">
      <c r="A4716" s="1179" t="s">
        <v>4075</v>
      </c>
      <c r="B4716" s="1149" t="s">
        <v>13070</v>
      </c>
      <c r="C4716" s="1149" t="s">
        <v>65</v>
      </c>
      <c r="D4716" s="1150" t="s">
        <v>13818</v>
      </c>
      <c r="E4716" s="1164">
        <v>4600</v>
      </c>
      <c r="F4716" s="1151">
        <v>46117635</v>
      </c>
      <c r="G4716" s="759" t="s">
        <v>13819</v>
      </c>
      <c r="H4716" s="1021" t="s">
        <v>4239</v>
      </c>
      <c r="I4716" s="1021" t="s">
        <v>4287</v>
      </c>
      <c r="J4716" s="1150" t="s">
        <v>4239</v>
      </c>
      <c r="K4716" s="1152">
        <v>2</v>
      </c>
      <c r="L4716" s="1151">
        <v>12</v>
      </c>
      <c r="M4716" s="1164">
        <v>58036.47</v>
      </c>
      <c r="N4716" s="1151">
        <v>1</v>
      </c>
      <c r="O4716" s="1152">
        <v>6</v>
      </c>
      <c r="P4716" s="1180">
        <v>28906.799999999999</v>
      </c>
    </row>
    <row r="4717" spans="1:16" x14ac:dyDescent="0.2">
      <c r="A4717" s="1179" t="s">
        <v>4075</v>
      </c>
      <c r="B4717" s="1149" t="s">
        <v>13070</v>
      </c>
      <c r="C4717" s="1149" t="s">
        <v>65</v>
      </c>
      <c r="D4717" s="1150" t="s">
        <v>13820</v>
      </c>
      <c r="E4717" s="1164">
        <v>6500</v>
      </c>
      <c r="F4717" s="1151">
        <v>46156216</v>
      </c>
      <c r="G4717" s="759" t="s">
        <v>13821</v>
      </c>
      <c r="H4717" s="1021" t="s">
        <v>4206</v>
      </c>
      <c r="I4717" s="1021" t="s">
        <v>4287</v>
      </c>
      <c r="J4717" s="1150" t="s">
        <v>4206</v>
      </c>
      <c r="K4717" s="1152">
        <v>2</v>
      </c>
      <c r="L4717" s="1151">
        <v>10</v>
      </c>
      <c r="M4717" s="1164">
        <v>73180.39</v>
      </c>
      <c r="N4717" s="1151"/>
      <c r="O4717" s="1152"/>
      <c r="P4717" s="1180"/>
    </row>
    <row r="4718" spans="1:16" ht="22.5" x14ac:dyDescent="0.2">
      <c r="A4718" s="1179" t="s">
        <v>4075</v>
      </c>
      <c r="B4718" s="1149" t="s">
        <v>13078</v>
      </c>
      <c r="C4718" s="1149" t="s">
        <v>65</v>
      </c>
      <c r="D4718" s="1150" t="s">
        <v>10573</v>
      </c>
      <c r="E4718" s="1164">
        <v>5000</v>
      </c>
      <c r="F4718" s="1151">
        <v>46161277</v>
      </c>
      <c r="G4718" s="759" t="s">
        <v>13822</v>
      </c>
      <c r="H4718" s="1021" t="s">
        <v>4243</v>
      </c>
      <c r="I4718" s="1021" t="s">
        <v>4287</v>
      </c>
      <c r="J4718" s="1150" t="s">
        <v>4243</v>
      </c>
      <c r="K4718" s="1152">
        <v>2</v>
      </c>
      <c r="L4718" s="1151">
        <v>12</v>
      </c>
      <c r="M4718" s="1164">
        <v>68995.360000000001</v>
      </c>
      <c r="N4718" s="1151"/>
      <c r="O4718" s="1152"/>
      <c r="P4718" s="1180"/>
    </row>
    <row r="4719" spans="1:16" ht="45" x14ac:dyDescent="0.2">
      <c r="A4719" s="1179" t="s">
        <v>4075</v>
      </c>
      <c r="B4719" s="1149" t="s">
        <v>13078</v>
      </c>
      <c r="C4719" s="1149" t="s">
        <v>65</v>
      </c>
      <c r="D4719" s="1150" t="s">
        <v>13823</v>
      </c>
      <c r="E4719" s="1164">
        <v>7000</v>
      </c>
      <c r="F4719" s="1151">
        <v>46161277</v>
      </c>
      <c r="G4719" s="759" t="s">
        <v>13822</v>
      </c>
      <c r="H4719" s="1021" t="s">
        <v>4243</v>
      </c>
      <c r="I4719" s="1021" t="s">
        <v>4287</v>
      </c>
      <c r="J4719" s="1150" t="s">
        <v>4243</v>
      </c>
      <c r="K4719" s="1152">
        <v>1</v>
      </c>
      <c r="L4719" s="1151">
        <v>1</v>
      </c>
      <c r="M4719" s="1164">
        <v>3800</v>
      </c>
      <c r="N4719" s="1151"/>
      <c r="O4719" s="1152"/>
      <c r="P4719" s="1180"/>
    </row>
    <row r="4720" spans="1:16" ht="45" x14ac:dyDescent="0.2">
      <c r="A4720" s="1179" t="s">
        <v>4075</v>
      </c>
      <c r="B4720" s="1149" t="s">
        <v>13070</v>
      </c>
      <c r="C4720" s="1149" t="s">
        <v>65</v>
      </c>
      <c r="D4720" s="1150" t="s">
        <v>13823</v>
      </c>
      <c r="E4720" s="1164">
        <v>7000</v>
      </c>
      <c r="F4720" s="1151">
        <v>46161277</v>
      </c>
      <c r="G4720" s="759" t="s">
        <v>13822</v>
      </c>
      <c r="H4720" s="1021" t="s">
        <v>4243</v>
      </c>
      <c r="I4720" s="1021" t="s">
        <v>4287</v>
      </c>
      <c r="J4720" s="1150" t="s">
        <v>4243</v>
      </c>
      <c r="K4720" s="1152"/>
      <c r="L4720" s="1151"/>
      <c r="M4720" s="1164"/>
      <c r="N4720" s="1151">
        <v>1</v>
      </c>
      <c r="O4720" s="1152">
        <v>6</v>
      </c>
      <c r="P4720" s="1180">
        <v>43306.8</v>
      </c>
    </row>
    <row r="4721" spans="1:16" x14ac:dyDescent="0.2">
      <c r="A4721" s="1179" t="s">
        <v>4075</v>
      </c>
      <c r="B4721" s="1149" t="s">
        <v>13070</v>
      </c>
      <c r="C4721" s="1149" t="s">
        <v>65</v>
      </c>
      <c r="D4721" s="1150" t="s">
        <v>13824</v>
      </c>
      <c r="E4721" s="1164">
        <v>6000</v>
      </c>
      <c r="F4721" s="1151">
        <v>46168906</v>
      </c>
      <c r="G4721" s="759" t="s">
        <v>13825</v>
      </c>
      <c r="H4721" s="1021" t="s">
        <v>13144</v>
      </c>
      <c r="I4721" s="1021" t="s">
        <v>4287</v>
      </c>
      <c r="J4721" s="1150" t="s">
        <v>13144</v>
      </c>
      <c r="K4721" s="1152">
        <v>2</v>
      </c>
      <c r="L4721" s="1151">
        <v>12</v>
      </c>
      <c r="M4721" s="1164">
        <v>74989.8</v>
      </c>
      <c r="N4721" s="1151">
        <v>1</v>
      </c>
      <c r="O4721" s="1152">
        <v>6</v>
      </c>
      <c r="P4721" s="1180">
        <v>37306.800000000003</v>
      </c>
    </row>
    <row r="4722" spans="1:16" ht="22.5" x14ac:dyDescent="0.2">
      <c r="A4722" s="1179" t="s">
        <v>4075</v>
      </c>
      <c r="B4722" s="1149" t="s">
        <v>13070</v>
      </c>
      <c r="C4722" s="1149" t="s">
        <v>65</v>
      </c>
      <c r="D4722" s="1150" t="s">
        <v>13826</v>
      </c>
      <c r="E4722" s="1164">
        <v>7000</v>
      </c>
      <c r="F4722" s="1151">
        <v>46174802</v>
      </c>
      <c r="G4722" s="759" t="s">
        <v>13827</v>
      </c>
      <c r="H4722" s="1021" t="s">
        <v>4211</v>
      </c>
      <c r="I4722" s="1021" t="s">
        <v>4287</v>
      </c>
      <c r="J4722" s="1150" t="s">
        <v>4211</v>
      </c>
      <c r="K4722" s="1152"/>
      <c r="L4722" s="1151"/>
      <c r="M4722" s="1164"/>
      <c r="N4722" s="1151">
        <v>1</v>
      </c>
      <c r="O4722" s="1152">
        <v>2</v>
      </c>
      <c r="P4722" s="1180">
        <v>13502.27</v>
      </c>
    </row>
    <row r="4723" spans="1:16" ht="22.5" x14ac:dyDescent="0.2">
      <c r="A4723" s="1179" t="s">
        <v>4075</v>
      </c>
      <c r="B4723" s="1149" t="s">
        <v>13070</v>
      </c>
      <c r="C4723" s="1149" t="s">
        <v>65</v>
      </c>
      <c r="D4723" s="1150" t="s">
        <v>13828</v>
      </c>
      <c r="E4723" s="1164">
        <v>7000</v>
      </c>
      <c r="F4723" s="1151">
        <v>46180501</v>
      </c>
      <c r="G4723" s="759" t="s">
        <v>13829</v>
      </c>
      <c r="H4723" s="1021" t="s">
        <v>13220</v>
      </c>
      <c r="I4723" s="1021" t="s">
        <v>4287</v>
      </c>
      <c r="J4723" s="1150" t="s">
        <v>13220</v>
      </c>
      <c r="K4723" s="1152">
        <v>2</v>
      </c>
      <c r="L4723" s="1151">
        <v>12</v>
      </c>
      <c r="M4723" s="1164">
        <v>86989.8</v>
      </c>
      <c r="N4723" s="1151">
        <v>1</v>
      </c>
      <c r="O4723" s="1152">
        <v>2</v>
      </c>
      <c r="P4723" s="1180">
        <v>20852.259999999998</v>
      </c>
    </row>
    <row r="4724" spans="1:16" x14ac:dyDescent="0.2">
      <c r="A4724" s="1179" t="s">
        <v>4075</v>
      </c>
      <c r="B4724" s="1149" t="s">
        <v>13070</v>
      </c>
      <c r="C4724" s="1149" t="s">
        <v>65</v>
      </c>
      <c r="D4724" s="1150" t="s">
        <v>13815</v>
      </c>
      <c r="E4724" s="1164">
        <v>8500</v>
      </c>
      <c r="F4724" s="1151">
        <v>46205968</v>
      </c>
      <c r="G4724" s="759" t="s">
        <v>13830</v>
      </c>
      <c r="H4724" s="1021" t="s">
        <v>13104</v>
      </c>
      <c r="I4724" s="1021" t="s">
        <v>4287</v>
      </c>
      <c r="J4724" s="1150" t="s">
        <v>13104</v>
      </c>
      <c r="K4724" s="1152">
        <v>1</v>
      </c>
      <c r="L4724" s="1151">
        <v>1</v>
      </c>
      <c r="M4724" s="1164">
        <v>3007.48</v>
      </c>
      <c r="N4724" s="1151">
        <v>1</v>
      </c>
      <c r="O4724" s="1152">
        <v>4</v>
      </c>
      <c r="P4724" s="1180">
        <v>34871.199999999997</v>
      </c>
    </row>
    <row r="4725" spans="1:16" ht="22.5" x14ac:dyDescent="0.2">
      <c r="A4725" s="1179" t="s">
        <v>4075</v>
      </c>
      <c r="B4725" s="1149" t="s">
        <v>13078</v>
      </c>
      <c r="C4725" s="1149" t="s">
        <v>65</v>
      </c>
      <c r="D4725" s="1150" t="s">
        <v>13815</v>
      </c>
      <c r="E4725" s="1164">
        <v>8500</v>
      </c>
      <c r="F4725" s="1151">
        <v>46205968</v>
      </c>
      <c r="G4725" s="759" t="s">
        <v>13830</v>
      </c>
      <c r="H4725" s="1021" t="s">
        <v>13104</v>
      </c>
      <c r="I4725" s="1021" t="s">
        <v>4287</v>
      </c>
      <c r="J4725" s="1150" t="s">
        <v>13104</v>
      </c>
      <c r="K4725" s="1152"/>
      <c r="L4725" s="1151"/>
      <c r="M4725" s="1164"/>
      <c r="N4725" s="1151">
        <v>1</v>
      </c>
      <c r="O4725" s="1152">
        <v>2</v>
      </c>
      <c r="P4725" s="1180">
        <v>17435.599999999999</v>
      </c>
    </row>
    <row r="4726" spans="1:16" x14ac:dyDescent="0.2">
      <c r="A4726" s="1179" t="s">
        <v>4075</v>
      </c>
      <c r="B4726" s="1149" t="s">
        <v>13070</v>
      </c>
      <c r="C4726" s="1149" t="s">
        <v>65</v>
      </c>
      <c r="D4726" s="1150" t="s">
        <v>13642</v>
      </c>
      <c r="E4726" s="1164">
        <v>5500</v>
      </c>
      <c r="F4726" s="1151">
        <v>46212296</v>
      </c>
      <c r="G4726" s="759" t="s">
        <v>13831</v>
      </c>
      <c r="H4726" s="1021" t="s">
        <v>13104</v>
      </c>
      <c r="I4726" s="1021" t="s">
        <v>4287</v>
      </c>
      <c r="J4726" s="1150" t="s">
        <v>13104</v>
      </c>
      <c r="K4726" s="1152">
        <v>2</v>
      </c>
      <c r="L4726" s="1151">
        <v>12</v>
      </c>
      <c r="M4726" s="1164">
        <v>68989.8</v>
      </c>
      <c r="N4726" s="1151">
        <v>1</v>
      </c>
      <c r="O4726" s="1152">
        <v>6</v>
      </c>
      <c r="P4726" s="1180">
        <v>34306.800000000003</v>
      </c>
    </row>
    <row r="4727" spans="1:16" x14ac:dyDescent="0.2">
      <c r="A4727" s="1179" t="s">
        <v>4075</v>
      </c>
      <c r="B4727" s="1149" t="s">
        <v>13070</v>
      </c>
      <c r="C4727" s="1149" t="s">
        <v>65</v>
      </c>
      <c r="D4727" s="1150" t="s">
        <v>13477</v>
      </c>
      <c r="E4727" s="1164">
        <v>3500</v>
      </c>
      <c r="F4727" s="1151">
        <v>46250937</v>
      </c>
      <c r="G4727" s="759" t="s">
        <v>13832</v>
      </c>
      <c r="H4727" s="1021" t="s">
        <v>13833</v>
      </c>
      <c r="I4727" s="1021" t="s">
        <v>13087</v>
      </c>
      <c r="J4727" s="1150" t="s">
        <v>13833</v>
      </c>
      <c r="K4727" s="1152">
        <v>2</v>
      </c>
      <c r="L4727" s="1151">
        <v>12</v>
      </c>
      <c r="M4727" s="1164">
        <v>44989.8</v>
      </c>
      <c r="N4727" s="1151">
        <v>1</v>
      </c>
      <c r="O4727" s="1152">
        <v>6</v>
      </c>
      <c r="P4727" s="1180">
        <v>22306.799999999999</v>
      </c>
    </row>
    <row r="4728" spans="1:16" ht="22.5" x14ac:dyDescent="0.2">
      <c r="A4728" s="1179" t="s">
        <v>4075</v>
      </c>
      <c r="B4728" s="1149" t="s">
        <v>13070</v>
      </c>
      <c r="C4728" s="1149" t="s">
        <v>65</v>
      </c>
      <c r="D4728" s="1150" t="s">
        <v>13834</v>
      </c>
      <c r="E4728" s="1164">
        <v>7000</v>
      </c>
      <c r="F4728" s="1151">
        <v>46265259</v>
      </c>
      <c r="G4728" s="759" t="s">
        <v>13835</v>
      </c>
      <c r="H4728" s="1021" t="s">
        <v>4329</v>
      </c>
      <c r="I4728" s="1021" t="s">
        <v>4287</v>
      </c>
      <c r="J4728" s="1150" t="s">
        <v>4329</v>
      </c>
      <c r="K4728" s="1152">
        <v>2</v>
      </c>
      <c r="L4728" s="1151">
        <v>12</v>
      </c>
      <c r="M4728" s="1164">
        <v>86989.8</v>
      </c>
      <c r="N4728" s="1151">
        <v>1</v>
      </c>
      <c r="O4728" s="1152">
        <v>6</v>
      </c>
      <c r="P4728" s="1180">
        <v>43306.8</v>
      </c>
    </row>
    <row r="4729" spans="1:16" x14ac:dyDescent="0.2">
      <c r="A4729" s="1179" t="s">
        <v>4075</v>
      </c>
      <c r="B4729" s="1149" t="s">
        <v>13070</v>
      </c>
      <c r="C4729" s="1149" t="s">
        <v>65</v>
      </c>
      <c r="D4729" s="1150" t="s">
        <v>13355</v>
      </c>
      <c r="E4729" s="1164">
        <v>5500</v>
      </c>
      <c r="F4729" s="1151">
        <v>46267688</v>
      </c>
      <c r="G4729" s="759" t="s">
        <v>13836</v>
      </c>
      <c r="H4729" s="1021" t="s">
        <v>10274</v>
      </c>
      <c r="I4729" s="1021" t="s">
        <v>4287</v>
      </c>
      <c r="J4729" s="1150" t="s">
        <v>10274</v>
      </c>
      <c r="K4729" s="1152">
        <v>2</v>
      </c>
      <c r="L4729" s="1151">
        <v>11</v>
      </c>
      <c r="M4729" s="1164">
        <v>71240.649999999994</v>
      </c>
      <c r="N4729" s="1151"/>
      <c r="O4729" s="1152"/>
      <c r="P4729" s="1180"/>
    </row>
    <row r="4730" spans="1:16" ht="22.5" x14ac:dyDescent="0.2">
      <c r="A4730" s="1179" t="s">
        <v>4075</v>
      </c>
      <c r="B4730" s="1149" t="s">
        <v>13070</v>
      </c>
      <c r="C4730" s="1149" t="s">
        <v>65</v>
      </c>
      <c r="D4730" s="1150" t="s">
        <v>13837</v>
      </c>
      <c r="E4730" s="1164">
        <v>7000</v>
      </c>
      <c r="F4730" s="1151">
        <v>46271744</v>
      </c>
      <c r="G4730" s="759" t="s">
        <v>13838</v>
      </c>
      <c r="H4730" s="1021" t="s">
        <v>4965</v>
      </c>
      <c r="I4730" s="1021" t="s">
        <v>4287</v>
      </c>
      <c r="J4730" s="1150" t="s">
        <v>4965</v>
      </c>
      <c r="K4730" s="1152">
        <v>2</v>
      </c>
      <c r="L4730" s="1151">
        <v>12</v>
      </c>
      <c r="M4730" s="1164">
        <v>86756.47</v>
      </c>
      <c r="N4730" s="1151">
        <v>1</v>
      </c>
      <c r="O4730" s="1152">
        <v>6</v>
      </c>
      <c r="P4730" s="1180">
        <v>43306.8</v>
      </c>
    </row>
    <row r="4731" spans="1:16" ht="22.5" x14ac:dyDescent="0.2">
      <c r="A4731" s="1179" t="s">
        <v>4075</v>
      </c>
      <c r="B4731" s="1149" t="s">
        <v>13078</v>
      </c>
      <c r="C4731" s="1149" t="s">
        <v>65</v>
      </c>
      <c r="D4731" s="1150" t="s">
        <v>13839</v>
      </c>
      <c r="E4731" s="1164">
        <v>4500</v>
      </c>
      <c r="F4731" s="1151">
        <v>46362445</v>
      </c>
      <c r="G4731" s="759" t="s">
        <v>13840</v>
      </c>
      <c r="H4731" s="1021" t="s">
        <v>4206</v>
      </c>
      <c r="I4731" s="1021" t="s">
        <v>13113</v>
      </c>
      <c r="J4731" s="1150" t="s">
        <v>4206</v>
      </c>
      <c r="K4731" s="1152">
        <v>2</v>
      </c>
      <c r="L4731" s="1151">
        <v>8</v>
      </c>
      <c r="M4731" s="1164">
        <v>38293.199999999997</v>
      </c>
      <c r="N4731" s="1151"/>
      <c r="O4731" s="1152"/>
      <c r="P4731" s="1180"/>
    </row>
    <row r="4732" spans="1:16" x14ac:dyDescent="0.2">
      <c r="A4732" s="1179" t="s">
        <v>4075</v>
      </c>
      <c r="B4732" s="1149" t="s">
        <v>13070</v>
      </c>
      <c r="C4732" s="1149" t="s">
        <v>65</v>
      </c>
      <c r="D4732" s="1150" t="s">
        <v>13839</v>
      </c>
      <c r="E4732" s="1164">
        <v>4500</v>
      </c>
      <c r="F4732" s="1151">
        <v>46362445</v>
      </c>
      <c r="G4732" s="759" t="s">
        <v>13840</v>
      </c>
      <c r="H4732" s="1021" t="s">
        <v>4206</v>
      </c>
      <c r="I4732" s="1021" t="s">
        <v>13113</v>
      </c>
      <c r="J4732" s="1150" t="s">
        <v>4206</v>
      </c>
      <c r="K4732" s="1152">
        <v>2</v>
      </c>
      <c r="L4732" s="1151">
        <v>4</v>
      </c>
      <c r="M4732" s="1164">
        <v>18696.599999999999</v>
      </c>
      <c r="N4732" s="1151">
        <v>1</v>
      </c>
      <c r="O4732" s="1152">
        <v>6</v>
      </c>
      <c r="P4732" s="1180">
        <v>28306.799999999999</v>
      </c>
    </row>
    <row r="4733" spans="1:16" x14ac:dyDescent="0.2">
      <c r="A4733" s="1179" t="s">
        <v>4075</v>
      </c>
      <c r="B4733" s="1149" t="s">
        <v>13070</v>
      </c>
      <c r="C4733" s="1149" t="s">
        <v>65</v>
      </c>
      <c r="D4733" s="1150" t="s">
        <v>6438</v>
      </c>
      <c r="E4733" s="1164">
        <v>3500</v>
      </c>
      <c r="F4733" s="1151">
        <v>46367185</v>
      </c>
      <c r="G4733" s="759" t="s">
        <v>13841</v>
      </c>
      <c r="H4733" s="1021" t="s">
        <v>10274</v>
      </c>
      <c r="I4733" s="1021" t="s">
        <v>4287</v>
      </c>
      <c r="J4733" s="1150" t="s">
        <v>10274</v>
      </c>
      <c r="K4733" s="1152">
        <v>2</v>
      </c>
      <c r="L4733" s="1151">
        <v>12</v>
      </c>
      <c r="M4733" s="1164">
        <v>44989.8</v>
      </c>
      <c r="N4733" s="1151">
        <v>1</v>
      </c>
      <c r="O4733" s="1152">
        <v>6</v>
      </c>
      <c r="P4733" s="1180">
        <v>22306.799999999999</v>
      </c>
    </row>
    <row r="4734" spans="1:16" x14ac:dyDescent="0.2">
      <c r="A4734" s="1179" t="s">
        <v>4075</v>
      </c>
      <c r="B4734" s="1149" t="s">
        <v>13070</v>
      </c>
      <c r="C4734" s="1149" t="s">
        <v>65</v>
      </c>
      <c r="D4734" s="1150" t="s">
        <v>6438</v>
      </c>
      <c r="E4734" s="1164">
        <v>3500</v>
      </c>
      <c r="F4734" s="1151">
        <v>46373738</v>
      </c>
      <c r="G4734" s="759" t="s">
        <v>13842</v>
      </c>
      <c r="H4734" s="1021" t="s">
        <v>13220</v>
      </c>
      <c r="I4734" s="1021" t="s">
        <v>4287</v>
      </c>
      <c r="J4734" s="1150" t="s">
        <v>13220</v>
      </c>
      <c r="K4734" s="1152">
        <v>2</v>
      </c>
      <c r="L4734" s="1151">
        <v>7</v>
      </c>
      <c r="M4734" s="1164">
        <v>31201</v>
      </c>
      <c r="N4734" s="1151"/>
      <c r="O4734" s="1152"/>
      <c r="P4734" s="1180"/>
    </row>
    <row r="4735" spans="1:16" x14ac:dyDescent="0.2">
      <c r="A4735" s="1179" t="s">
        <v>4075</v>
      </c>
      <c r="B4735" s="1149" t="s">
        <v>13070</v>
      </c>
      <c r="C4735" s="1149" t="s">
        <v>65</v>
      </c>
      <c r="D4735" s="1150" t="s">
        <v>13843</v>
      </c>
      <c r="E4735" s="1164">
        <v>8000</v>
      </c>
      <c r="F4735" s="1151">
        <v>46375018</v>
      </c>
      <c r="G4735" s="759" t="s">
        <v>13844</v>
      </c>
      <c r="H4735" s="1021" t="s">
        <v>10742</v>
      </c>
      <c r="I4735" s="1021" t="s">
        <v>4287</v>
      </c>
      <c r="J4735" s="1150" t="s">
        <v>10742</v>
      </c>
      <c r="K4735" s="1152">
        <v>2</v>
      </c>
      <c r="L4735" s="1151">
        <v>12</v>
      </c>
      <c r="M4735" s="1164">
        <v>98989.8</v>
      </c>
      <c r="N4735" s="1151">
        <v>1</v>
      </c>
      <c r="O4735" s="1152">
        <v>6</v>
      </c>
      <c r="P4735" s="1180">
        <v>49306.8</v>
      </c>
    </row>
    <row r="4736" spans="1:16" ht="22.5" x14ac:dyDescent="0.2">
      <c r="A4736" s="1179" t="s">
        <v>4075</v>
      </c>
      <c r="B4736" s="1149" t="s">
        <v>13070</v>
      </c>
      <c r="C4736" s="1149" t="s">
        <v>65</v>
      </c>
      <c r="D4736" s="1150" t="s">
        <v>13845</v>
      </c>
      <c r="E4736" s="1164">
        <v>4500</v>
      </c>
      <c r="F4736" s="1151">
        <v>46406441</v>
      </c>
      <c r="G4736" s="759" t="s">
        <v>13846</v>
      </c>
      <c r="H4736" s="1021" t="s">
        <v>4206</v>
      </c>
      <c r="I4736" s="1021" t="s">
        <v>4287</v>
      </c>
      <c r="J4736" s="1150" t="s">
        <v>4206</v>
      </c>
      <c r="K4736" s="1152">
        <v>2</v>
      </c>
      <c r="L4736" s="1151">
        <v>4</v>
      </c>
      <c r="M4736" s="1164">
        <v>19296.599999999999</v>
      </c>
      <c r="N4736" s="1151">
        <v>1</v>
      </c>
      <c r="O4736" s="1152">
        <v>6</v>
      </c>
      <c r="P4736" s="1180">
        <v>28306.799999999999</v>
      </c>
    </row>
    <row r="4737" spans="1:16" x14ac:dyDescent="0.2">
      <c r="A4737" s="1179" t="s">
        <v>4075</v>
      </c>
      <c r="B4737" s="1149" t="s">
        <v>13070</v>
      </c>
      <c r="C4737" s="1149" t="s">
        <v>65</v>
      </c>
      <c r="D4737" s="1150" t="s">
        <v>6438</v>
      </c>
      <c r="E4737" s="1164">
        <v>3500</v>
      </c>
      <c r="F4737" s="1151">
        <v>46426753</v>
      </c>
      <c r="G4737" s="759" t="s">
        <v>13847</v>
      </c>
      <c r="H4737" s="1021" t="s">
        <v>13220</v>
      </c>
      <c r="I4737" s="1021" t="s">
        <v>13113</v>
      </c>
      <c r="J4737" s="1150" t="s">
        <v>13220</v>
      </c>
      <c r="K4737" s="1152">
        <v>2</v>
      </c>
      <c r="L4737" s="1151">
        <v>12</v>
      </c>
      <c r="M4737" s="1164">
        <v>44989.8</v>
      </c>
      <c r="N4737" s="1151">
        <v>1</v>
      </c>
      <c r="O4737" s="1152">
        <v>6</v>
      </c>
      <c r="P4737" s="1180">
        <v>22306.799999999999</v>
      </c>
    </row>
    <row r="4738" spans="1:16" ht="22.5" x14ac:dyDescent="0.2">
      <c r="A4738" s="1179" t="s">
        <v>4075</v>
      </c>
      <c r="B4738" s="1149" t="s">
        <v>13078</v>
      </c>
      <c r="C4738" s="1149" t="s">
        <v>65</v>
      </c>
      <c r="D4738" s="1150" t="s">
        <v>10573</v>
      </c>
      <c r="E4738" s="1164">
        <v>5000</v>
      </c>
      <c r="F4738" s="1151">
        <v>46449418</v>
      </c>
      <c r="G4738" s="759" t="s">
        <v>13848</v>
      </c>
      <c r="H4738" s="1021" t="s">
        <v>4243</v>
      </c>
      <c r="I4738" s="1021" t="s">
        <v>4287</v>
      </c>
      <c r="J4738" s="1150" t="s">
        <v>4243</v>
      </c>
      <c r="K4738" s="1152">
        <v>2</v>
      </c>
      <c r="L4738" s="1151">
        <v>2</v>
      </c>
      <c r="M4738" s="1164">
        <v>8070.53</v>
      </c>
      <c r="N4738" s="1151"/>
      <c r="O4738" s="1152"/>
      <c r="P4738" s="1180"/>
    </row>
    <row r="4739" spans="1:16" x14ac:dyDescent="0.2">
      <c r="A4739" s="1179" t="s">
        <v>4075</v>
      </c>
      <c r="B4739" s="1149" t="s">
        <v>13070</v>
      </c>
      <c r="C4739" s="1149" t="s">
        <v>65</v>
      </c>
      <c r="D4739" s="1150" t="s">
        <v>13849</v>
      </c>
      <c r="E4739" s="1164">
        <v>5000</v>
      </c>
      <c r="F4739" s="1151">
        <v>46457377</v>
      </c>
      <c r="G4739" s="759" t="s">
        <v>13850</v>
      </c>
      <c r="H4739" s="1021" t="s">
        <v>13104</v>
      </c>
      <c r="I4739" s="1021" t="s">
        <v>4287</v>
      </c>
      <c r="J4739" s="1150" t="s">
        <v>13104</v>
      </c>
      <c r="K4739" s="1152">
        <v>2</v>
      </c>
      <c r="L4739" s="1151">
        <v>12</v>
      </c>
      <c r="M4739" s="1164">
        <v>68773.14</v>
      </c>
      <c r="N4739" s="1151"/>
      <c r="O4739" s="1152"/>
      <c r="P4739" s="1180"/>
    </row>
    <row r="4740" spans="1:16" x14ac:dyDescent="0.2">
      <c r="A4740" s="1179" t="s">
        <v>4075</v>
      </c>
      <c r="B4740" s="1149" t="s">
        <v>13070</v>
      </c>
      <c r="C4740" s="1149" t="s">
        <v>65</v>
      </c>
      <c r="D4740" s="1150" t="s">
        <v>13851</v>
      </c>
      <c r="E4740" s="1164">
        <v>8000</v>
      </c>
      <c r="F4740" s="1151">
        <v>46469588</v>
      </c>
      <c r="G4740" s="759" t="s">
        <v>13852</v>
      </c>
      <c r="H4740" s="1021" t="s">
        <v>13293</v>
      </c>
      <c r="I4740" s="1021" t="s">
        <v>13113</v>
      </c>
      <c r="J4740" s="1150" t="s">
        <v>13293</v>
      </c>
      <c r="K4740" s="1152">
        <v>2</v>
      </c>
      <c r="L4740" s="1151">
        <v>12</v>
      </c>
      <c r="M4740" s="1164">
        <v>97656.47</v>
      </c>
      <c r="N4740" s="1151">
        <v>1</v>
      </c>
      <c r="O4740" s="1152">
        <v>6</v>
      </c>
      <c r="P4740" s="1180">
        <v>49306.8</v>
      </c>
    </row>
    <row r="4741" spans="1:16" x14ac:dyDescent="0.2">
      <c r="A4741" s="1179" t="s">
        <v>4075</v>
      </c>
      <c r="B4741" s="1149" t="s">
        <v>13070</v>
      </c>
      <c r="C4741" s="1149" t="s">
        <v>65</v>
      </c>
      <c r="D4741" s="1150" t="s">
        <v>13274</v>
      </c>
      <c r="E4741" s="1164">
        <v>3500</v>
      </c>
      <c r="F4741" s="1151">
        <v>46498204</v>
      </c>
      <c r="G4741" s="759" t="s">
        <v>13853</v>
      </c>
      <c r="H4741" s="1021" t="s">
        <v>4422</v>
      </c>
      <c r="I4741" s="1021" t="s">
        <v>13113</v>
      </c>
      <c r="J4741" s="1150" t="s">
        <v>4422</v>
      </c>
      <c r="K4741" s="1152">
        <v>2</v>
      </c>
      <c r="L4741" s="1151">
        <v>4</v>
      </c>
      <c r="M4741" s="1164">
        <v>15490.71</v>
      </c>
      <c r="N4741" s="1151">
        <v>1</v>
      </c>
      <c r="O4741" s="1152">
        <v>1</v>
      </c>
      <c r="P4741" s="1180">
        <v>3659.47</v>
      </c>
    </row>
    <row r="4742" spans="1:16" ht="22.5" x14ac:dyDescent="0.2">
      <c r="A4742" s="1179" t="s">
        <v>4075</v>
      </c>
      <c r="B4742" s="1149" t="s">
        <v>13070</v>
      </c>
      <c r="C4742" s="1149" t="s">
        <v>65</v>
      </c>
      <c r="D4742" s="1150" t="s">
        <v>13854</v>
      </c>
      <c r="E4742" s="1164">
        <v>3000</v>
      </c>
      <c r="F4742" s="1151">
        <v>46509948</v>
      </c>
      <c r="G4742" s="759" t="s">
        <v>13855</v>
      </c>
      <c r="H4742" s="1021" t="s">
        <v>13220</v>
      </c>
      <c r="I4742" s="1021" t="s">
        <v>13336</v>
      </c>
      <c r="J4742" s="1150" t="s">
        <v>13220</v>
      </c>
      <c r="K4742" s="1152">
        <v>2</v>
      </c>
      <c r="L4742" s="1151">
        <v>12</v>
      </c>
      <c r="M4742" s="1164">
        <v>38989.800000000003</v>
      </c>
      <c r="N4742" s="1151">
        <v>1</v>
      </c>
      <c r="O4742" s="1152">
        <v>6</v>
      </c>
      <c r="P4742" s="1180">
        <v>19306.8</v>
      </c>
    </row>
    <row r="4743" spans="1:16" ht="22.5" x14ac:dyDescent="0.2">
      <c r="A4743" s="1179" t="s">
        <v>4075</v>
      </c>
      <c r="B4743" s="1149" t="s">
        <v>13078</v>
      </c>
      <c r="C4743" s="1149" t="s">
        <v>65</v>
      </c>
      <c r="D4743" s="1150" t="s">
        <v>13111</v>
      </c>
      <c r="E4743" s="1164">
        <v>6000</v>
      </c>
      <c r="F4743" s="1151">
        <v>46546370</v>
      </c>
      <c r="G4743" s="759" t="s">
        <v>13856</v>
      </c>
      <c r="H4743" s="1021" t="s">
        <v>4243</v>
      </c>
      <c r="I4743" s="1021" t="s">
        <v>4287</v>
      </c>
      <c r="J4743" s="1150" t="s">
        <v>4243</v>
      </c>
      <c r="K4743" s="1152">
        <v>2</v>
      </c>
      <c r="L4743" s="1151">
        <v>8</v>
      </c>
      <c r="M4743" s="1164">
        <v>50293.2</v>
      </c>
      <c r="N4743" s="1151"/>
      <c r="O4743" s="1152"/>
      <c r="P4743" s="1180"/>
    </row>
    <row r="4744" spans="1:16" x14ac:dyDescent="0.2">
      <c r="A4744" s="1179" t="s">
        <v>4075</v>
      </c>
      <c r="B4744" s="1149" t="s">
        <v>13070</v>
      </c>
      <c r="C4744" s="1149" t="s">
        <v>65</v>
      </c>
      <c r="D4744" s="1150" t="s">
        <v>13111</v>
      </c>
      <c r="E4744" s="1164">
        <v>6000</v>
      </c>
      <c r="F4744" s="1151">
        <v>46546370</v>
      </c>
      <c r="G4744" s="759" t="s">
        <v>13856</v>
      </c>
      <c r="H4744" s="1021" t="s">
        <v>4243</v>
      </c>
      <c r="I4744" s="1021" t="s">
        <v>4287</v>
      </c>
      <c r="J4744" s="1150" t="s">
        <v>4243</v>
      </c>
      <c r="K4744" s="1152">
        <v>2</v>
      </c>
      <c r="L4744" s="1151">
        <v>4</v>
      </c>
      <c r="M4744" s="1164">
        <v>24696.6</v>
      </c>
      <c r="N4744" s="1151">
        <v>1</v>
      </c>
      <c r="O4744" s="1152">
        <v>6</v>
      </c>
      <c r="P4744" s="1180">
        <v>37306.800000000003</v>
      </c>
    </row>
    <row r="4745" spans="1:16" ht="22.5" x14ac:dyDescent="0.2">
      <c r="A4745" s="1179" t="s">
        <v>4075</v>
      </c>
      <c r="B4745" s="1149" t="s">
        <v>13078</v>
      </c>
      <c r="C4745" s="1149" t="s">
        <v>65</v>
      </c>
      <c r="D4745" s="1150" t="s">
        <v>13218</v>
      </c>
      <c r="E4745" s="1164">
        <v>6500</v>
      </c>
      <c r="F4745" s="1151">
        <v>46598694</v>
      </c>
      <c r="G4745" s="759" t="s">
        <v>13857</v>
      </c>
      <c r="H4745" s="1021" t="s">
        <v>13104</v>
      </c>
      <c r="I4745" s="1021" t="s">
        <v>4287</v>
      </c>
      <c r="J4745" s="1150" t="s">
        <v>13104</v>
      </c>
      <c r="K4745" s="1152">
        <v>2</v>
      </c>
      <c r="L4745" s="1151">
        <v>12</v>
      </c>
      <c r="M4745" s="1164">
        <v>80989.8</v>
      </c>
      <c r="N4745" s="1151">
        <v>1</v>
      </c>
      <c r="O4745" s="1152">
        <v>6</v>
      </c>
      <c r="P4745" s="1180">
        <v>40306.800000000003</v>
      </c>
    </row>
    <row r="4746" spans="1:16" x14ac:dyDescent="0.2">
      <c r="A4746" s="1179" t="s">
        <v>4075</v>
      </c>
      <c r="B4746" s="1149" t="s">
        <v>13070</v>
      </c>
      <c r="C4746" s="1149" t="s">
        <v>65</v>
      </c>
      <c r="D4746" s="1150" t="s">
        <v>6438</v>
      </c>
      <c r="E4746" s="1164">
        <v>3500</v>
      </c>
      <c r="F4746" s="1151">
        <v>46598919</v>
      </c>
      <c r="G4746" s="759" t="s">
        <v>13858</v>
      </c>
      <c r="H4746" s="1021" t="s">
        <v>10274</v>
      </c>
      <c r="I4746" s="1021" t="s">
        <v>4287</v>
      </c>
      <c r="J4746" s="1150" t="s">
        <v>10274</v>
      </c>
      <c r="K4746" s="1152">
        <v>2</v>
      </c>
      <c r="L4746" s="1151">
        <v>9</v>
      </c>
      <c r="M4746" s="1164">
        <v>35934.019999999997</v>
      </c>
      <c r="N4746" s="1151"/>
      <c r="O4746" s="1152"/>
      <c r="P4746" s="1180"/>
    </row>
    <row r="4747" spans="1:16" ht="22.5" x14ac:dyDescent="0.2">
      <c r="A4747" s="1179" t="s">
        <v>4075</v>
      </c>
      <c r="B4747" s="1149" t="s">
        <v>13078</v>
      </c>
      <c r="C4747" s="1149" t="s">
        <v>65</v>
      </c>
      <c r="D4747" s="1150" t="s">
        <v>13260</v>
      </c>
      <c r="E4747" s="1164">
        <v>4500</v>
      </c>
      <c r="F4747" s="1151">
        <v>46605508</v>
      </c>
      <c r="G4747" s="759" t="s">
        <v>13859</v>
      </c>
      <c r="H4747" s="1021" t="s">
        <v>13104</v>
      </c>
      <c r="I4747" s="1021" t="s">
        <v>4287</v>
      </c>
      <c r="J4747" s="1150" t="s">
        <v>13104</v>
      </c>
      <c r="K4747" s="1152">
        <v>2</v>
      </c>
      <c r="L4747" s="1151">
        <v>12</v>
      </c>
      <c r="M4747" s="1164">
        <v>56839.8</v>
      </c>
      <c r="N4747" s="1151">
        <v>1</v>
      </c>
      <c r="O4747" s="1152">
        <v>6</v>
      </c>
      <c r="P4747" s="1180">
        <v>28306.799999999999</v>
      </c>
    </row>
    <row r="4748" spans="1:16" x14ac:dyDescent="0.2">
      <c r="A4748" s="1179" t="s">
        <v>4075</v>
      </c>
      <c r="B4748" s="1149" t="s">
        <v>13070</v>
      </c>
      <c r="C4748" s="1149" t="s">
        <v>65</v>
      </c>
      <c r="D4748" s="1150" t="s">
        <v>13260</v>
      </c>
      <c r="E4748" s="1164">
        <v>4500</v>
      </c>
      <c r="F4748" s="1151">
        <v>46610936</v>
      </c>
      <c r="G4748" s="759" t="s">
        <v>13860</v>
      </c>
      <c r="H4748" s="1021" t="s">
        <v>13104</v>
      </c>
      <c r="I4748" s="1021" t="s">
        <v>4287</v>
      </c>
      <c r="J4748" s="1150" t="s">
        <v>13104</v>
      </c>
      <c r="K4748" s="1152">
        <v>2</v>
      </c>
      <c r="L4748" s="1151">
        <v>3</v>
      </c>
      <c r="M4748" s="1164">
        <v>17134.95</v>
      </c>
      <c r="N4748" s="1151"/>
      <c r="O4748" s="1152"/>
      <c r="P4748" s="1180"/>
    </row>
    <row r="4749" spans="1:16" ht="33.75" x14ac:dyDescent="0.2">
      <c r="A4749" s="1179" t="s">
        <v>4075</v>
      </c>
      <c r="B4749" s="1149" t="s">
        <v>13070</v>
      </c>
      <c r="C4749" s="1149" t="s">
        <v>65</v>
      </c>
      <c r="D4749" s="1150" t="s">
        <v>13861</v>
      </c>
      <c r="E4749" s="1164">
        <v>4600</v>
      </c>
      <c r="F4749" s="1151">
        <v>46610936</v>
      </c>
      <c r="G4749" s="759" t="s">
        <v>13860</v>
      </c>
      <c r="H4749" s="1021" t="s">
        <v>13104</v>
      </c>
      <c r="I4749" s="1021" t="s">
        <v>4287</v>
      </c>
      <c r="J4749" s="1150" t="s">
        <v>13104</v>
      </c>
      <c r="K4749" s="1152">
        <v>2</v>
      </c>
      <c r="L4749" s="1151">
        <v>5</v>
      </c>
      <c r="M4749" s="1164">
        <v>24164.080000000002</v>
      </c>
      <c r="N4749" s="1151">
        <v>1</v>
      </c>
      <c r="O4749" s="1152">
        <v>6</v>
      </c>
      <c r="P4749" s="1180">
        <v>28906.799999999999</v>
      </c>
    </row>
    <row r="4750" spans="1:16" ht="33.75" x14ac:dyDescent="0.2">
      <c r="A4750" s="1179" t="s">
        <v>4075</v>
      </c>
      <c r="B4750" s="1149" t="s">
        <v>13070</v>
      </c>
      <c r="C4750" s="1149" t="s">
        <v>65</v>
      </c>
      <c r="D4750" s="1150" t="s">
        <v>13862</v>
      </c>
      <c r="E4750" s="1164">
        <v>4600</v>
      </c>
      <c r="F4750" s="1151">
        <v>46661902</v>
      </c>
      <c r="G4750" s="759" t="s">
        <v>13863</v>
      </c>
      <c r="H4750" s="1021" t="s">
        <v>7280</v>
      </c>
      <c r="I4750" s="1021" t="s">
        <v>4287</v>
      </c>
      <c r="J4750" s="1150" t="s">
        <v>7280</v>
      </c>
      <c r="K4750" s="1152">
        <v>1</v>
      </c>
      <c r="L4750" s="1151">
        <v>2</v>
      </c>
      <c r="M4750" s="1164">
        <v>10731.64</v>
      </c>
      <c r="N4750" s="1151">
        <v>1</v>
      </c>
      <c r="O4750" s="1152">
        <v>1</v>
      </c>
      <c r="P4750" s="1180">
        <v>6031.69</v>
      </c>
    </row>
    <row r="4751" spans="1:16" x14ac:dyDescent="0.2">
      <c r="A4751" s="1179" t="s">
        <v>4075</v>
      </c>
      <c r="B4751" s="1149" t="s">
        <v>13070</v>
      </c>
      <c r="C4751" s="1149" t="s">
        <v>65</v>
      </c>
      <c r="D4751" s="1150" t="s">
        <v>13864</v>
      </c>
      <c r="E4751" s="1164">
        <v>5000</v>
      </c>
      <c r="F4751" s="1151">
        <v>46670455</v>
      </c>
      <c r="G4751" s="759" t="s">
        <v>13865</v>
      </c>
      <c r="H4751" s="1021" t="s">
        <v>4885</v>
      </c>
      <c r="I4751" s="1021" t="s">
        <v>4287</v>
      </c>
      <c r="J4751" s="1150" t="s">
        <v>4885</v>
      </c>
      <c r="K4751" s="1152">
        <v>2</v>
      </c>
      <c r="L4751" s="1151">
        <v>9</v>
      </c>
      <c r="M4751" s="1164">
        <v>50575.68</v>
      </c>
      <c r="N4751" s="1151"/>
      <c r="O4751" s="1152"/>
      <c r="P4751" s="1180"/>
    </row>
    <row r="4752" spans="1:16" x14ac:dyDescent="0.2">
      <c r="A4752" s="1179" t="s">
        <v>4075</v>
      </c>
      <c r="B4752" s="1149" t="s">
        <v>13070</v>
      </c>
      <c r="C4752" s="1149" t="s">
        <v>65</v>
      </c>
      <c r="D4752" s="1150" t="s">
        <v>13090</v>
      </c>
      <c r="E4752" s="1164">
        <v>7000</v>
      </c>
      <c r="F4752" s="1151">
        <v>46724604</v>
      </c>
      <c r="G4752" s="759" t="s">
        <v>13866</v>
      </c>
      <c r="H4752" s="1021" t="s">
        <v>13369</v>
      </c>
      <c r="I4752" s="1021" t="s">
        <v>13113</v>
      </c>
      <c r="J4752" s="1150" t="s">
        <v>13369</v>
      </c>
      <c r="K4752" s="1152">
        <v>2</v>
      </c>
      <c r="L4752" s="1151">
        <v>12</v>
      </c>
      <c r="M4752" s="1164">
        <v>86756.47</v>
      </c>
      <c r="N4752" s="1151">
        <v>1</v>
      </c>
      <c r="O4752" s="1152">
        <v>6</v>
      </c>
      <c r="P4752" s="1180">
        <v>43306.8</v>
      </c>
    </row>
    <row r="4753" spans="1:16" ht="22.5" x14ac:dyDescent="0.2">
      <c r="A4753" s="1179" t="s">
        <v>4075</v>
      </c>
      <c r="B4753" s="1149" t="s">
        <v>13070</v>
      </c>
      <c r="C4753" s="1149" t="s">
        <v>65</v>
      </c>
      <c r="D4753" s="1150" t="s">
        <v>13867</v>
      </c>
      <c r="E4753" s="1164">
        <v>4600</v>
      </c>
      <c r="F4753" s="1151">
        <v>46731579</v>
      </c>
      <c r="G4753" s="759" t="s">
        <v>13868</v>
      </c>
      <c r="H4753" s="1021" t="s">
        <v>4239</v>
      </c>
      <c r="I4753" s="1021" t="s">
        <v>4287</v>
      </c>
      <c r="J4753" s="1150" t="s">
        <v>4239</v>
      </c>
      <c r="K4753" s="1152">
        <v>2</v>
      </c>
      <c r="L4753" s="1151">
        <v>5</v>
      </c>
      <c r="M4753" s="1164">
        <v>24164.080000000002</v>
      </c>
      <c r="N4753" s="1151">
        <v>1</v>
      </c>
      <c r="O4753" s="1152">
        <v>6</v>
      </c>
      <c r="P4753" s="1180">
        <v>28906.799999999999</v>
      </c>
    </row>
    <row r="4754" spans="1:16" x14ac:dyDescent="0.2">
      <c r="A4754" s="1179" t="s">
        <v>4075</v>
      </c>
      <c r="B4754" s="1149" t="s">
        <v>13070</v>
      </c>
      <c r="C4754" s="1149" t="s">
        <v>65</v>
      </c>
      <c r="D4754" s="1150" t="s">
        <v>13869</v>
      </c>
      <c r="E4754" s="1164">
        <v>5000</v>
      </c>
      <c r="F4754" s="1151">
        <v>46748096</v>
      </c>
      <c r="G4754" s="759" t="s">
        <v>13870</v>
      </c>
      <c r="H4754" s="1021" t="s">
        <v>7099</v>
      </c>
      <c r="I4754" s="1021" t="s">
        <v>4287</v>
      </c>
      <c r="J4754" s="1150" t="s">
        <v>7099</v>
      </c>
      <c r="K4754" s="1152">
        <v>2</v>
      </c>
      <c r="L4754" s="1151">
        <v>12</v>
      </c>
      <c r="M4754" s="1164">
        <v>62989.8</v>
      </c>
      <c r="N4754" s="1151">
        <v>1</v>
      </c>
      <c r="O4754" s="1152">
        <v>6</v>
      </c>
      <c r="P4754" s="1180">
        <v>31306.799999999999</v>
      </c>
    </row>
    <row r="4755" spans="1:16" ht="22.5" x14ac:dyDescent="0.2">
      <c r="A4755" s="1179" t="s">
        <v>4075</v>
      </c>
      <c r="B4755" s="1149" t="s">
        <v>13078</v>
      </c>
      <c r="C4755" s="1149" t="s">
        <v>65</v>
      </c>
      <c r="D4755" s="1150" t="s">
        <v>13871</v>
      </c>
      <c r="E4755" s="1164">
        <v>6000</v>
      </c>
      <c r="F4755" s="1151">
        <v>46778568</v>
      </c>
      <c r="G4755" s="759" t="s">
        <v>13872</v>
      </c>
      <c r="H4755" s="1021" t="s">
        <v>4206</v>
      </c>
      <c r="I4755" s="1021" t="s">
        <v>4287</v>
      </c>
      <c r="J4755" s="1150" t="s">
        <v>4206</v>
      </c>
      <c r="K4755" s="1152">
        <v>1</v>
      </c>
      <c r="L4755" s="1151">
        <v>2</v>
      </c>
      <c r="M4755" s="1164">
        <v>13764.97</v>
      </c>
      <c r="N4755" s="1151"/>
      <c r="O4755" s="1152"/>
      <c r="P4755" s="1180"/>
    </row>
    <row r="4756" spans="1:16" ht="22.5" x14ac:dyDescent="0.2">
      <c r="A4756" s="1179" t="s">
        <v>4075</v>
      </c>
      <c r="B4756" s="1149" t="s">
        <v>13070</v>
      </c>
      <c r="C4756" s="1149" t="s">
        <v>65</v>
      </c>
      <c r="D4756" s="1150" t="s">
        <v>13871</v>
      </c>
      <c r="E4756" s="1164">
        <v>6000</v>
      </c>
      <c r="F4756" s="1151">
        <v>46778568</v>
      </c>
      <c r="G4756" s="759" t="s">
        <v>13872</v>
      </c>
      <c r="H4756" s="1021" t="s">
        <v>4206</v>
      </c>
      <c r="I4756" s="1021" t="s">
        <v>4287</v>
      </c>
      <c r="J4756" s="1150" t="s">
        <v>4206</v>
      </c>
      <c r="K4756" s="1152"/>
      <c r="L4756" s="1151"/>
      <c r="M4756" s="1164"/>
      <c r="N4756" s="1151">
        <v>1</v>
      </c>
      <c r="O4756" s="1152">
        <v>6</v>
      </c>
      <c r="P4756" s="1180">
        <v>37306.800000000003</v>
      </c>
    </row>
    <row r="4757" spans="1:16" x14ac:dyDescent="0.2">
      <c r="A4757" s="1179" t="s">
        <v>4075</v>
      </c>
      <c r="B4757" s="1149" t="s">
        <v>13070</v>
      </c>
      <c r="C4757" s="1149" t="s">
        <v>65</v>
      </c>
      <c r="D4757" s="1150" t="s">
        <v>13260</v>
      </c>
      <c r="E4757" s="1164">
        <v>4500</v>
      </c>
      <c r="F4757" s="1151">
        <v>46781123</v>
      </c>
      <c r="G4757" s="759" t="s">
        <v>13873</v>
      </c>
      <c r="H4757" s="1021" t="s">
        <v>13220</v>
      </c>
      <c r="I4757" s="1021" t="s">
        <v>4287</v>
      </c>
      <c r="J4757" s="1150" t="s">
        <v>13220</v>
      </c>
      <c r="K4757" s="1152">
        <v>2</v>
      </c>
      <c r="L4757" s="1151">
        <v>12</v>
      </c>
      <c r="M4757" s="1164">
        <v>56989.8</v>
      </c>
      <c r="N4757" s="1151">
        <v>1</v>
      </c>
      <c r="O4757" s="1152">
        <v>6</v>
      </c>
      <c r="P4757" s="1180">
        <v>28306.799999999999</v>
      </c>
    </row>
    <row r="4758" spans="1:16" ht="22.5" x14ac:dyDescent="0.2">
      <c r="A4758" s="1179" t="s">
        <v>4075</v>
      </c>
      <c r="B4758" s="1149" t="s">
        <v>13070</v>
      </c>
      <c r="C4758" s="1149" t="s">
        <v>65</v>
      </c>
      <c r="D4758" s="1150" t="s">
        <v>13260</v>
      </c>
      <c r="E4758" s="1164">
        <v>4500</v>
      </c>
      <c r="F4758" s="1151">
        <v>46789668</v>
      </c>
      <c r="G4758" s="759" t="s">
        <v>13874</v>
      </c>
      <c r="H4758" s="1021" t="s">
        <v>13077</v>
      </c>
      <c r="I4758" s="1021" t="s">
        <v>13113</v>
      </c>
      <c r="J4758" s="1150" t="s">
        <v>4257</v>
      </c>
      <c r="K4758" s="1152">
        <v>2</v>
      </c>
      <c r="L4758" s="1151">
        <v>4</v>
      </c>
      <c r="M4758" s="1164">
        <v>19296.599999999999</v>
      </c>
      <c r="N4758" s="1151">
        <v>1</v>
      </c>
      <c r="O4758" s="1152">
        <v>4</v>
      </c>
      <c r="P4758" s="1180">
        <v>18871.2</v>
      </c>
    </row>
    <row r="4759" spans="1:16" ht="22.5" x14ac:dyDescent="0.2">
      <c r="A4759" s="1179" t="s">
        <v>4075</v>
      </c>
      <c r="B4759" s="1149" t="s">
        <v>13078</v>
      </c>
      <c r="C4759" s="1149" t="s">
        <v>65</v>
      </c>
      <c r="D4759" s="1150" t="s">
        <v>13260</v>
      </c>
      <c r="E4759" s="1164">
        <v>4500</v>
      </c>
      <c r="F4759" s="1151">
        <v>46789668</v>
      </c>
      <c r="G4759" s="759" t="s">
        <v>13874</v>
      </c>
      <c r="H4759" s="1021" t="s">
        <v>13077</v>
      </c>
      <c r="I4759" s="1021" t="s">
        <v>13113</v>
      </c>
      <c r="J4759" s="1150" t="s">
        <v>4257</v>
      </c>
      <c r="K4759" s="1152"/>
      <c r="L4759" s="1151"/>
      <c r="M4759" s="1164"/>
      <c r="N4759" s="1151">
        <v>1</v>
      </c>
      <c r="O4759" s="1152">
        <v>2</v>
      </c>
      <c r="P4759" s="1180">
        <v>9435.6</v>
      </c>
    </row>
    <row r="4760" spans="1:16" x14ac:dyDescent="0.2">
      <c r="A4760" s="1179" t="s">
        <v>4075</v>
      </c>
      <c r="B4760" s="1149" t="s">
        <v>13070</v>
      </c>
      <c r="C4760" s="1149" t="s">
        <v>65</v>
      </c>
      <c r="D4760" s="1150" t="s">
        <v>13090</v>
      </c>
      <c r="E4760" s="1164">
        <v>7000</v>
      </c>
      <c r="F4760" s="1151">
        <v>46795679</v>
      </c>
      <c r="G4760" s="759" t="s">
        <v>13875</v>
      </c>
      <c r="H4760" s="1021" t="s">
        <v>13369</v>
      </c>
      <c r="I4760" s="1021" t="s">
        <v>4287</v>
      </c>
      <c r="J4760" s="1150" t="s">
        <v>13369</v>
      </c>
      <c r="K4760" s="1152">
        <v>2</v>
      </c>
      <c r="L4760" s="1151">
        <v>12</v>
      </c>
      <c r="M4760" s="1164">
        <v>86989.8</v>
      </c>
      <c r="N4760" s="1151">
        <v>1</v>
      </c>
      <c r="O4760" s="1152">
        <v>6</v>
      </c>
      <c r="P4760" s="1180">
        <v>43306.8</v>
      </c>
    </row>
    <row r="4761" spans="1:16" x14ac:dyDescent="0.2">
      <c r="A4761" s="1179" t="s">
        <v>4075</v>
      </c>
      <c r="B4761" s="1149" t="s">
        <v>13070</v>
      </c>
      <c r="C4761" s="1149" t="s">
        <v>65</v>
      </c>
      <c r="D4761" s="1150" t="s">
        <v>13731</v>
      </c>
      <c r="E4761" s="1164">
        <v>5000</v>
      </c>
      <c r="F4761" s="1151">
        <v>46809238</v>
      </c>
      <c r="G4761" s="759" t="s">
        <v>13876</v>
      </c>
      <c r="H4761" s="1021" t="s">
        <v>13224</v>
      </c>
      <c r="I4761" s="1021" t="s">
        <v>13113</v>
      </c>
      <c r="J4761" s="1150" t="s">
        <v>13224</v>
      </c>
      <c r="K4761" s="1152">
        <v>2</v>
      </c>
      <c r="L4761" s="1151">
        <v>12</v>
      </c>
      <c r="M4761" s="1164">
        <v>62989.8</v>
      </c>
      <c r="N4761" s="1151">
        <v>1</v>
      </c>
      <c r="O4761" s="1152">
        <v>6</v>
      </c>
      <c r="P4761" s="1180">
        <v>31306.799999999999</v>
      </c>
    </row>
    <row r="4762" spans="1:16" ht="22.5" x14ac:dyDescent="0.2">
      <c r="A4762" s="1179" t="s">
        <v>4075</v>
      </c>
      <c r="B4762" s="1149" t="s">
        <v>13078</v>
      </c>
      <c r="C4762" s="1149" t="s">
        <v>65</v>
      </c>
      <c r="D4762" s="1150" t="s">
        <v>13090</v>
      </c>
      <c r="E4762" s="1164">
        <v>7000</v>
      </c>
      <c r="F4762" s="1151">
        <v>46849200</v>
      </c>
      <c r="G4762" s="759" t="s">
        <v>13877</v>
      </c>
      <c r="H4762" s="1021" t="s">
        <v>13224</v>
      </c>
      <c r="I4762" s="1021" t="s">
        <v>4287</v>
      </c>
      <c r="J4762" s="1150" t="s">
        <v>13224</v>
      </c>
      <c r="K4762" s="1152">
        <v>2</v>
      </c>
      <c r="L4762" s="1151">
        <v>4</v>
      </c>
      <c r="M4762" s="1164">
        <v>29296.6</v>
      </c>
      <c r="N4762" s="1151"/>
      <c r="O4762" s="1152"/>
      <c r="P4762" s="1180"/>
    </row>
    <row r="4763" spans="1:16" x14ac:dyDescent="0.2">
      <c r="A4763" s="1179" t="s">
        <v>4075</v>
      </c>
      <c r="B4763" s="1149" t="s">
        <v>13070</v>
      </c>
      <c r="C4763" s="1149" t="s">
        <v>65</v>
      </c>
      <c r="D4763" s="1150" t="s">
        <v>13090</v>
      </c>
      <c r="E4763" s="1164">
        <v>7000</v>
      </c>
      <c r="F4763" s="1151">
        <v>46849200</v>
      </c>
      <c r="G4763" s="759" t="s">
        <v>13877</v>
      </c>
      <c r="H4763" s="1021" t="s">
        <v>13224</v>
      </c>
      <c r="I4763" s="1021" t="s">
        <v>4287</v>
      </c>
      <c r="J4763" s="1150" t="s">
        <v>13224</v>
      </c>
      <c r="K4763" s="1152">
        <v>2</v>
      </c>
      <c r="L4763" s="1151">
        <v>8</v>
      </c>
      <c r="M4763" s="1164">
        <v>57693.2</v>
      </c>
      <c r="N4763" s="1151">
        <v>1</v>
      </c>
      <c r="O4763" s="1152">
        <v>6</v>
      </c>
      <c r="P4763" s="1180">
        <v>43306.8</v>
      </c>
    </row>
    <row r="4764" spans="1:16" x14ac:dyDescent="0.2">
      <c r="A4764" s="1179" t="s">
        <v>4075</v>
      </c>
      <c r="B4764" s="1149" t="s">
        <v>13070</v>
      </c>
      <c r="C4764" s="1149" t="s">
        <v>65</v>
      </c>
      <c r="D4764" s="1150" t="s">
        <v>13221</v>
      </c>
      <c r="E4764" s="1164">
        <v>3350</v>
      </c>
      <c r="F4764" s="1151">
        <v>46867167</v>
      </c>
      <c r="G4764" s="759" t="s">
        <v>13878</v>
      </c>
      <c r="H4764" s="1021" t="s">
        <v>4243</v>
      </c>
      <c r="I4764" s="1021" t="s">
        <v>13113</v>
      </c>
      <c r="J4764" s="1150" t="s">
        <v>4243</v>
      </c>
      <c r="K4764" s="1152">
        <v>2</v>
      </c>
      <c r="L4764" s="1151">
        <v>12</v>
      </c>
      <c r="M4764" s="1164">
        <v>43189.8</v>
      </c>
      <c r="N4764" s="1151">
        <v>1</v>
      </c>
      <c r="O4764" s="1152">
        <v>6</v>
      </c>
      <c r="P4764" s="1180">
        <v>21406.799999999999</v>
      </c>
    </row>
    <row r="4765" spans="1:16" x14ac:dyDescent="0.2">
      <c r="A4765" s="1179" t="s">
        <v>4075</v>
      </c>
      <c r="B4765" s="1149" t="s">
        <v>13070</v>
      </c>
      <c r="C4765" s="1149" t="s">
        <v>65</v>
      </c>
      <c r="D4765" s="1150" t="s">
        <v>13879</v>
      </c>
      <c r="E4765" s="1164">
        <v>7000</v>
      </c>
      <c r="F4765" s="1151">
        <v>46880956</v>
      </c>
      <c r="G4765" s="759" t="s">
        <v>13880</v>
      </c>
      <c r="H4765" s="1021" t="s">
        <v>4314</v>
      </c>
      <c r="I4765" s="1021" t="s">
        <v>4287</v>
      </c>
      <c r="J4765" s="1150" t="s">
        <v>4314</v>
      </c>
      <c r="K4765" s="1152">
        <v>2</v>
      </c>
      <c r="L4765" s="1151">
        <v>4</v>
      </c>
      <c r="M4765" s="1164">
        <v>29296.6</v>
      </c>
      <c r="N4765" s="1151">
        <v>1</v>
      </c>
      <c r="O4765" s="1152">
        <v>3</v>
      </c>
      <c r="P4765" s="1180">
        <v>21653.4</v>
      </c>
    </row>
    <row r="4766" spans="1:16" ht="22.5" x14ac:dyDescent="0.2">
      <c r="A4766" s="1179" t="s">
        <v>4075</v>
      </c>
      <c r="B4766" s="1149" t="s">
        <v>13078</v>
      </c>
      <c r="C4766" s="1149" t="s">
        <v>65</v>
      </c>
      <c r="D4766" s="1150" t="s">
        <v>13879</v>
      </c>
      <c r="E4766" s="1164">
        <v>7000</v>
      </c>
      <c r="F4766" s="1151">
        <v>46880956</v>
      </c>
      <c r="G4766" s="759" t="s">
        <v>13880</v>
      </c>
      <c r="H4766" s="1021" t="s">
        <v>4314</v>
      </c>
      <c r="I4766" s="1021" t="s">
        <v>4287</v>
      </c>
      <c r="J4766" s="1150" t="s">
        <v>4314</v>
      </c>
      <c r="K4766" s="1152"/>
      <c r="L4766" s="1151"/>
      <c r="M4766" s="1164"/>
      <c r="N4766" s="1151">
        <v>1</v>
      </c>
      <c r="O4766" s="1152">
        <v>3</v>
      </c>
      <c r="P4766" s="1180">
        <v>21653.4</v>
      </c>
    </row>
    <row r="4767" spans="1:16" x14ac:dyDescent="0.2">
      <c r="A4767" s="1179" t="s">
        <v>4075</v>
      </c>
      <c r="B4767" s="1149" t="s">
        <v>13070</v>
      </c>
      <c r="C4767" s="1149" t="s">
        <v>65</v>
      </c>
      <c r="D4767" s="1150" t="s">
        <v>13731</v>
      </c>
      <c r="E4767" s="1164">
        <v>4000</v>
      </c>
      <c r="F4767" s="1151">
        <v>46887489</v>
      </c>
      <c r="G4767" s="759" t="s">
        <v>13881</v>
      </c>
      <c r="H4767" s="1021" t="s">
        <v>13104</v>
      </c>
      <c r="I4767" s="1021" t="s">
        <v>4287</v>
      </c>
      <c r="J4767" s="1150" t="s">
        <v>13104</v>
      </c>
      <c r="K4767" s="1152">
        <v>2</v>
      </c>
      <c r="L4767" s="1151">
        <v>12</v>
      </c>
      <c r="M4767" s="1164">
        <v>50989.8</v>
      </c>
      <c r="N4767" s="1151">
        <v>1</v>
      </c>
      <c r="O4767" s="1152">
        <v>6</v>
      </c>
      <c r="P4767" s="1180">
        <v>25306.799999999999</v>
      </c>
    </row>
    <row r="4768" spans="1:16" ht="22.5" x14ac:dyDescent="0.2">
      <c r="A4768" s="1179" t="s">
        <v>4075</v>
      </c>
      <c r="B4768" s="1149" t="s">
        <v>13070</v>
      </c>
      <c r="C4768" s="1149" t="s">
        <v>65</v>
      </c>
      <c r="D4768" s="1150" t="s">
        <v>13882</v>
      </c>
      <c r="E4768" s="1164">
        <v>4600</v>
      </c>
      <c r="F4768" s="1151">
        <v>46910635</v>
      </c>
      <c r="G4768" s="759" t="s">
        <v>13883</v>
      </c>
      <c r="H4768" s="1021" t="s">
        <v>4239</v>
      </c>
      <c r="I4768" s="1021" t="s">
        <v>4287</v>
      </c>
      <c r="J4768" s="1150" t="s">
        <v>4239</v>
      </c>
      <c r="K4768" s="1152"/>
      <c r="L4768" s="1151"/>
      <c r="M4768" s="1164"/>
      <c r="N4768" s="1151">
        <v>1</v>
      </c>
      <c r="O4768" s="1152">
        <v>2</v>
      </c>
      <c r="P4768" s="1180">
        <v>9022.27</v>
      </c>
    </row>
    <row r="4769" spans="1:16" ht="22.5" x14ac:dyDescent="0.2">
      <c r="A4769" s="1179" t="s">
        <v>4075</v>
      </c>
      <c r="B4769" s="1149" t="s">
        <v>13078</v>
      </c>
      <c r="C4769" s="1149" t="s">
        <v>65</v>
      </c>
      <c r="D4769" s="1150" t="s">
        <v>13884</v>
      </c>
      <c r="E4769" s="1164">
        <v>5000</v>
      </c>
      <c r="F4769" s="1151">
        <v>46923630</v>
      </c>
      <c r="G4769" s="759" t="s">
        <v>13885</v>
      </c>
      <c r="H4769" s="1021" t="s">
        <v>4206</v>
      </c>
      <c r="I4769" s="1021" t="s">
        <v>4287</v>
      </c>
      <c r="J4769" s="1150" t="s">
        <v>4206</v>
      </c>
      <c r="K4769" s="1152">
        <v>2</v>
      </c>
      <c r="L4769" s="1151">
        <v>5</v>
      </c>
      <c r="M4769" s="1164">
        <v>26137.42</v>
      </c>
      <c r="N4769" s="1151">
        <v>1</v>
      </c>
      <c r="O4769" s="1152">
        <v>1</v>
      </c>
      <c r="P4769" s="1180">
        <v>4981.6899999999996</v>
      </c>
    </row>
    <row r="4770" spans="1:16" ht="22.5" x14ac:dyDescent="0.2">
      <c r="A4770" s="1179" t="s">
        <v>4075</v>
      </c>
      <c r="B4770" s="1149" t="s">
        <v>13078</v>
      </c>
      <c r="C4770" s="1149" t="s">
        <v>65</v>
      </c>
      <c r="D4770" s="1150" t="s">
        <v>13712</v>
      </c>
      <c r="E4770" s="1164">
        <v>7000</v>
      </c>
      <c r="F4770" s="1151">
        <v>47027042</v>
      </c>
      <c r="G4770" s="759" t="s">
        <v>13886</v>
      </c>
      <c r="H4770" s="1021" t="s">
        <v>4243</v>
      </c>
      <c r="I4770" s="1021" t="s">
        <v>4287</v>
      </c>
      <c r="J4770" s="1150" t="s">
        <v>4243</v>
      </c>
      <c r="K4770" s="1152">
        <v>2</v>
      </c>
      <c r="L4770" s="1151">
        <v>8</v>
      </c>
      <c r="M4770" s="1164">
        <v>58293.2</v>
      </c>
      <c r="N4770" s="1151"/>
      <c r="O4770" s="1152"/>
      <c r="P4770" s="1180"/>
    </row>
    <row r="4771" spans="1:16" ht="22.5" x14ac:dyDescent="0.2">
      <c r="A4771" s="1179" t="s">
        <v>4075</v>
      </c>
      <c r="B4771" s="1149" t="s">
        <v>13070</v>
      </c>
      <c r="C4771" s="1149" t="s">
        <v>65</v>
      </c>
      <c r="D4771" s="1150" t="s">
        <v>13712</v>
      </c>
      <c r="E4771" s="1164">
        <v>7000</v>
      </c>
      <c r="F4771" s="1151">
        <v>47027042</v>
      </c>
      <c r="G4771" s="759" t="s">
        <v>13886</v>
      </c>
      <c r="H4771" s="1021" t="s">
        <v>4243</v>
      </c>
      <c r="I4771" s="1021" t="s">
        <v>4287</v>
      </c>
      <c r="J4771" s="1150" t="s">
        <v>4243</v>
      </c>
      <c r="K4771" s="1152">
        <v>2</v>
      </c>
      <c r="L4771" s="1151">
        <v>4</v>
      </c>
      <c r="M4771" s="1164">
        <v>28696.6</v>
      </c>
      <c r="N4771" s="1151">
        <v>1</v>
      </c>
      <c r="O4771" s="1152">
        <v>6</v>
      </c>
      <c r="P4771" s="1180">
        <v>43306.8</v>
      </c>
    </row>
    <row r="4772" spans="1:16" ht="22.5" x14ac:dyDescent="0.2">
      <c r="A4772" s="1179" t="s">
        <v>4075</v>
      </c>
      <c r="B4772" s="1149" t="s">
        <v>13078</v>
      </c>
      <c r="C4772" s="1149" t="s">
        <v>65</v>
      </c>
      <c r="D4772" s="1150" t="s">
        <v>13887</v>
      </c>
      <c r="E4772" s="1164">
        <v>5000</v>
      </c>
      <c r="F4772" s="1151">
        <v>47115053</v>
      </c>
      <c r="G4772" s="759" t="s">
        <v>13888</v>
      </c>
      <c r="H4772" s="1021" t="s">
        <v>4243</v>
      </c>
      <c r="I4772" s="1021" t="s">
        <v>4287</v>
      </c>
      <c r="J4772" s="1150" t="s">
        <v>4243</v>
      </c>
      <c r="K4772" s="1152">
        <v>2</v>
      </c>
      <c r="L4772" s="1151">
        <v>8</v>
      </c>
      <c r="M4772" s="1164">
        <v>42293.2</v>
      </c>
      <c r="N4772" s="1151"/>
      <c r="O4772" s="1152"/>
      <c r="P4772" s="1180"/>
    </row>
    <row r="4773" spans="1:16" ht="22.5" x14ac:dyDescent="0.2">
      <c r="A4773" s="1179" t="s">
        <v>4075</v>
      </c>
      <c r="B4773" s="1149" t="s">
        <v>13070</v>
      </c>
      <c r="C4773" s="1149" t="s">
        <v>65</v>
      </c>
      <c r="D4773" s="1150" t="s">
        <v>13887</v>
      </c>
      <c r="E4773" s="1164">
        <v>5000</v>
      </c>
      <c r="F4773" s="1151">
        <v>47115053</v>
      </c>
      <c r="G4773" s="759" t="s">
        <v>13888</v>
      </c>
      <c r="H4773" s="1021" t="s">
        <v>4243</v>
      </c>
      <c r="I4773" s="1021" t="s">
        <v>4287</v>
      </c>
      <c r="J4773" s="1150" t="s">
        <v>4243</v>
      </c>
      <c r="K4773" s="1152">
        <v>2</v>
      </c>
      <c r="L4773" s="1151">
        <v>4</v>
      </c>
      <c r="M4773" s="1164">
        <v>20696.599999999999</v>
      </c>
      <c r="N4773" s="1151">
        <v>1</v>
      </c>
      <c r="O4773" s="1152">
        <v>6</v>
      </c>
      <c r="P4773" s="1180">
        <v>31306.799999999999</v>
      </c>
    </row>
    <row r="4774" spans="1:16" ht="22.5" x14ac:dyDescent="0.2">
      <c r="A4774" s="1179" t="s">
        <v>4075</v>
      </c>
      <c r="B4774" s="1149" t="s">
        <v>13070</v>
      </c>
      <c r="C4774" s="1149" t="s">
        <v>65</v>
      </c>
      <c r="D4774" s="1150" t="s">
        <v>13889</v>
      </c>
      <c r="E4774" s="1164">
        <v>7000</v>
      </c>
      <c r="F4774" s="1151">
        <v>47120996</v>
      </c>
      <c r="G4774" s="759" t="s">
        <v>13890</v>
      </c>
      <c r="H4774" s="1021" t="s">
        <v>4239</v>
      </c>
      <c r="I4774" s="1021" t="s">
        <v>4287</v>
      </c>
      <c r="J4774" s="1150" t="s">
        <v>4239</v>
      </c>
      <c r="K4774" s="1152">
        <v>2</v>
      </c>
      <c r="L4774" s="1151">
        <v>12</v>
      </c>
      <c r="M4774" s="1164">
        <v>86989.8</v>
      </c>
      <c r="N4774" s="1151">
        <v>1</v>
      </c>
      <c r="O4774" s="1152">
        <v>6</v>
      </c>
      <c r="P4774" s="1180">
        <v>43306.8</v>
      </c>
    </row>
    <row r="4775" spans="1:16" ht="22.5" x14ac:dyDescent="0.2">
      <c r="A4775" s="1179" t="s">
        <v>4075</v>
      </c>
      <c r="B4775" s="1149" t="s">
        <v>13070</v>
      </c>
      <c r="C4775" s="1149" t="s">
        <v>65</v>
      </c>
      <c r="D4775" s="1150" t="s">
        <v>13891</v>
      </c>
      <c r="E4775" s="1164">
        <v>4500</v>
      </c>
      <c r="F4775" s="1151">
        <v>47137893</v>
      </c>
      <c r="G4775" s="759" t="s">
        <v>13892</v>
      </c>
      <c r="H4775" s="1021" t="s">
        <v>4206</v>
      </c>
      <c r="I4775" s="1021" t="s">
        <v>4287</v>
      </c>
      <c r="J4775" s="1150" t="s">
        <v>4206</v>
      </c>
      <c r="K4775" s="1152">
        <v>2</v>
      </c>
      <c r="L4775" s="1151">
        <v>4</v>
      </c>
      <c r="M4775" s="1164">
        <v>19296.599999999999</v>
      </c>
      <c r="N4775" s="1151">
        <v>1</v>
      </c>
      <c r="O4775" s="1152">
        <v>3</v>
      </c>
      <c r="P4775" s="1180">
        <v>14153.4</v>
      </c>
    </row>
    <row r="4776" spans="1:16" ht="22.5" x14ac:dyDescent="0.2">
      <c r="A4776" s="1179" t="s">
        <v>4075</v>
      </c>
      <c r="B4776" s="1149" t="s">
        <v>13078</v>
      </c>
      <c r="C4776" s="1149" t="s">
        <v>65</v>
      </c>
      <c r="D4776" s="1150" t="s">
        <v>13891</v>
      </c>
      <c r="E4776" s="1164">
        <v>4500</v>
      </c>
      <c r="F4776" s="1151">
        <v>47137893</v>
      </c>
      <c r="G4776" s="759" t="s">
        <v>13892</v>
      </c>
      <c r="H4776" s="1021" t="s">
        <v>4206</v>
      </c>
      <c r="I4776" s="1021" t="s">
        <v>4287</v>
      </c>
      <c r="J4776" s="1150" t="s">
        <v>4206</v>
      </c>
      <c r="K4776" s="1152"/>
      <c r="L4776" s="1151"/>
      <c r="M4776" s="1164"/>
      <c r="N4776" s="1151">
        <v>1</v>
      </c>
      <c r="O4776" s="1152">
        <v>3</v>
      </c>
      <c r="P4776" s="1180">
        <v>14153.4</v>
      </c>
    </row>
    <row r="4777" spans="1:16" ht="22.5" x14ac:dyDescent="0.2">
      <c r="A4777" s="1179" t="s">
        <v>4075</v>
      </c>
      <c r="B4777" s="1149" t="s">
        <v>13078</v>
      </c>
      <c r="C4777" s="1149" t="s">
        <v>65</v>
      </c>
      <c r="D4777" s="1150" t="s">
        <v>13893</v>
      </c>
      <c r="E4777" s="1164">
        <v>3000</v>
      </c>
      <c r="F4777" s="1151">
        <v>47171476</v>
      </c>
      <c r="G4777" s="759" t="s">
        <v>13894</v>
      </c>
      <c r="H4777" s="1021" t="s">
        <v>13077</v>
      </c>
      <c r="I4777" s="1021" t="s">
        <v>13113</v>
      </c>
      <c r="J4777" s="1150" t="s">
        <v>4257</v>
      </c>
      <c r="K4777" s="1152">
        <v>2</v>
      </c>
      <c r="L4777" s="1151">
        <v>8</v>
      </c>
      <c r="M4777" s="1164">
        <v>31326.53</v>
      </c>
      <c r="N4777" s="1151"/>
      <c r="O4777" s="1152"/>
      <c r="P4777" s="1180"/>
    </row>
    <row r="4778" spans="1:16" ht="22.5" x14ac:dyDescent="0.2">
      <c r="A4778" s="1179" t="s">
        <v>4075</v>
      </c>
      <c r="B4778" s="1149" t="s">
        <v>13078</v>
      </c>
      <c r="C4778" s="1149" t="s">
        <v>65</v>
      </c>
      <c r="D4778" s="1150" t="s">
        <v>13895</v>
      </c>
      <c r="E4778" s="1164">
        <v>5500</v>
      </c>
      <c r="F4778" s="1151">
        <v>47171476</v>
      </c>
      <c r="G4778" s="759" t="s">
        <v>13894</v>
      </c>
      <c r="H4778" s="1021" t="s">
        <v>13077</v>
      </c>
      <c r="I4778" s="1021" t="s">
        <v>13113</v>
      </c>
      <c r="J4778" s="1150" t="s">
        <v>4257</v>
      </c>
      <c r="K4778" s="1152">
        <v>2</v>
      </c>
      <c r="L4778" s="1151">
        <v>4</v>
      </c>
      <c r="M4778" s="1164">
        <v>23296.6</v>
      </c>
      <c r="N4778" s="1151">
        <v>1</v>
      </c>
      <c r="O4778" s="1152">
        <v>6</v>
      </c>
      <c r="P4778" s="1180">
        <v>34306.800000000003</v>
      </c>
    </row>
    <row r="4779" spans="1:16" x14ac:dyDescent="0.2">
      <c r="A4779" s="1179" t="s">
        <v>4075</v>
      </c>
      <c r="B4779" s="1149" t="s">
        <v>13070</v>
      </c>
      <c r="C4779" s="1149" t="s">
        <v>65</v>
      </c>
      <c r="D4779" s="1150" t="s">
        <v>13896</v>
      </c>
      <c r="E4779" s="1164">
        <v>6000</v>
      </c>
      <c r="F4779" s="1151">
        <v>47174134</v>
      </c>
      <c r="G4779" s="759" t="s">
        <v>13897</v>
      </c>
      <c r="H4779" s="1021" t="s">
        <v>4239</v>
      </c>
      <c r="I4779" s="1021" t="s">
        <v>4287</v>
      </c>
      <c r="J4779" s="1150" t="s">
        <v>4239</v>
      </c>
      <c r="K4779" s="1152">
        <v>2</v>
      </c>
      <c r="L4779" s="1151">
        <v>4</v>
      </c>
      <c r="M4779" s="1164">
        <v>25296.6</v>
      </c>
      <c r="N4779" s="1151">
        <v>1</v>
      </c>
      <c r="O4779" s="1152">
        <v>3</v>
      </c>
      <c r="P4779" s="1180">
        <v>18653.400000000001</v>
      </c>
    </row>
    <row r="4780" spans="1:16" ht="22.5" x14ac:dyDescent="0.2">
      <c r="A4780" s="1179" t="s">
        <v>4075</v>
      </c>
      <c r="B4780" s="1149" t="s">
        <v>13078</v>
      </c>
      <c r="C4780" s="1149" t="s">
        <v>65</v>
      </c>
      <c r="D4780" s="1150" t="s">
        <v>13896</v>
      </c>
      <c r="E4780" s="1164">
        <v>6000</v>
      </c>
      <c r="F4780" s="1151">
        <v>47174134</v>
      </c>
      <c r="G4780" s="759" t="s">
        <v>13897</v>
      </c>
      <c r="H4780" s="1021" t="s">
        <v>4239</v>
      </c>
      <c r="I4780" s="1021" t="s">
        <v>4287</v>
      </c>
      <c r="J4780" s="1150" t="s">
        <v>4239</v>
      </c>
      <c r="K4780" s="1152"/>
      <c r="L4780" s="1151"/>
      <c r="M4780" s="1164"/>
      <c r="N4780" s="1151">
        <v>1</v>
      </c>
      <c r="O4780" s="1152">
        <v>3</v>
      </c>
      <c r="P4780" s="1180">
        <v>18653.400000000001</v>
      </c>
    </row>
    <row r="4781" spans="1:16" x14ac:dyDescent="0.2">
      <c r="A4781" s="1179" t="s">
        <v>4075</v>
      </c>
      <c r="B4781" s="1149" t="s">
        <v>13070</v>
      </c>
      <c r="C4781" s="1149" t="s">
        <v>65</v>
      </c>
      <c r="D4781" s="1150" t="s">
        <v>13898</v>
      </c>
      <c r="E4781" s="1164">
        <v>5000</v>
      </c>
      <c r="F4781" s="1151">
        <v>47177867</v>
      </c>
      <c r="G4781" s="759" t="s">
        <v>13899</v>
      </c>
      <c r="H4781" s="1021" t="s">
        <v>13104</v>
      </c>
      <c r="I4781" s="1021" t="s">
        <v>13113</v>
      </c>
      <c r="J4781" s="1150" t="s">
        <v>13104</v>
      </c>
      <c r="K4781" s="1152">
        <v>2</v>
      </c>
      <c r="L4781" s="1151">
        <v>12</v>
      </c>
      <c r="M4781" s="1164">
        <v>62989.8</v>
      </c>
      <c r="N4781" s="1151">
        <v>1</v>
      </c>
      <c r="O4781" s="1152">
        <v>6</v>
      </c>
      <c r="P4781" s="1180">
        <v>31306.799999999999</v>
      </c>
    </row>
    <row r="4782" spans="1:16" ht="22.5" x14ac:dyDescent="0.2">
      <c r="A4782" s="1179" t="s">
        <v>4075</v>
      </c>
      <c r="B4782" s="1149" t="s">
        <v>13070</v>
      </c>
      <c r="C4782" s="1149" t="s">
        <v>65</v>
      </c>
      <c r="D4782" s="1150" t="s">
        <v>13900</v>
      </c>
      <c r="E4782" s="1164">
        <v>2500</v>
      </c>
      <c r="F4782" s="1151">
        <v>47204521</v>
      </c>
      <c r="G4782" s="759" t="s">
        <v>13901</v>
      </c>
      <c r="H4782" s="1021" t="s">
        <v>13084</v>
      </c>
      <c r="I4782" s="1021" t="s">
        <v>4358</v>
      </c>
      <c r="J4782" s="1150" t="s">
        <v>13084</v>
      </c>
      <c r="K4782" s="1152">
        <v>1</v>
      </c>
      <c r="L4782" s="1151">
        <v>1</v>
      </c>
      <c r="M4782" s="1164">
        <v>917.03</v>
      </c>
      <c r="N4782" s="1151">
        <v>1</v>
      </c>
      <c r="O4782" s="1152">
        <v>6</v>
      </c>
      <c r="P4782" s="1180">
        <v>16306.8</v>
      </c>
    </row>
    <row r="4783" spans="1:16" x14ac:dyDescent="0.2">
      <c r="A4783" s="1179" t="s">
        <v>4075</v>
      </c>
      <c r="B4783" s="1149" t="s">
        <v>13070</v>
      </c>
      <c r="C4783" s="1149" t="s">
        <v>65</v>
      </c>
      <c r="D4783" s="1150" t="s">
        <v>13260</v>
      </c>
      <c r="E4783" s="1164">
        <v>4500</v>
      </c>
      <c r="F4783" s="1151">
        <v>47204777</v>
      </c>
      <c r="G4783" s="759" t="s">
        <v>13902</v>
      </c>
      <c r="H4783" s="1021" t="s">
        <v>4243</v>
      </c>
      <c r="I4783" s="1021" t="s">
        <v>4287</v>
      </c>
      <c r="J4783" s="1150" t="s">
        <v>4243</v>
      </c>
      <c r="K4783" s="1152">
        <v>2</v>
      </c>
      <c r="L4783" s="1151">
        <v>12</v>
      </c>
      <c r="M4783" s="1164">
        <v>56989.8</v>
      </c>
      <c r="N4783" s="1151">
        <v>1</v>
      </c>
      <c r="O4783" s="1152">
        <v>6</v>
      </c>
      <c r="P4783" s="1180">
        <v>28306.799999999999</v>
      </c>
    </row>
    <row r="4784" spans="1:16" ht="22.5" x14ac:dyDescent="0.2">
      <c r="A4784" s="1179" t="s">
        <v>4075</v>
      </c>
      <c r="B4784" s="1149" t="s">
        <v>13078</v>
      </c>
      <c r="C4784" s="1149" t="s">
        <v>65</v>
      </c>
      <c r="D4784" s="1150" t="s">
        <v>13903</v>
      </c>
      <c r="E4784" s="1164">
        <v>5000</v>
      </c>
      <c r="F4784" s="1151">
        <v>47210442</v>
      </c>
      <c r="G4784" s="759" t="s">
        <v>13904</v>
      </c>
      <c r="H4784" s="1021" t="s">
        <v>4206</v>
      </c>
      <c r="I4784" s="1021" t="s">
        <v>4287</v>
      </c>
      <c r="J4784" s="1150" t="s">
        <v>4206</v>
      </c>
      <c r="K4784" s="1152"/>
      <c r="L4784" s="1151"/>
      <c r="M4784" s="1164"/>
      <c r="N4784" s="1151">
        <v>1</v>
      </c>
      <c r="O4784" s="1152">
        <v>4</v>
      </c>
      <c r="P4784" s="1180">
        <v>20871.2</v>
      </c>
    </row>
    <row r="4785" spans="1:16" ht="22.5" x14ac:dyDescent="0.2">
      <c r="A4785" s="1179" t="s">
        <v>4075</v>
      </c>
      <c r="B4785" s="1149" t="s">
        <v>13070</v>
      </c>
      <c r="C4785" s="1149" t="s">
        <v>65</v>
      </c>
      <c r="D4785" s="1150" t="s">
        <v>13905</v>
      </c>
      <c r="E4785" s="1164">
        <v>8000</v>
      </c>
      <c r="F4785" s="1151">
        <v>47227874</v>
      </c>
      <c r="G4785" s="759" t="s">
        <v>13906</v>
      </c>
      <c r="H4785" s="1021" t="s">
        <v>13232</v>
      </c>
      <c r="I4785" s="1021" t="s">
        <v>4287</v>
      </c>
      <c r="J4785" s="1150" t="s">
        <v>13232</v>
      </c>
      <c r="K4785" s="1152">
        <v>2</v>
      </c>
      <c r="L4785" s="1151">
        <v>4</v>
      </c>
      <c r="M4785" s="1164">
        <v>33296.6</v>
      </c>
      <c r="N4785" s="1151">
        <v>1</v>
      </c>
      <c r="O4785" s="1152">
        <v>6</v>
      </c>
      <c r="P4785" s="1180">
        <v>49306.8</v>
      </c>
    </row>
    <row r="4786" spans="1:16" ht="22.5" x14ac:dyDescent="0.2">
      <c r="A4786" s="1179" t="s">
        <v>4075</v>
      </c>
      <c r="B4786" s="1149" t="s">
        <v>13070</v>
      </c>
      <c r="C4786" s="1149" t="s">
        <v>65</v>
      </c>
      <c r="D4786" s="1150" t="s">
        <v>13907</v>
      </c>
      <c r="E4786" s="1164">
        <v>3000</v>
      </c>
      <c r="F4786" s="1151">
        <v>47237021</v>
      </c>
      <c r="G4786" s="759" t="s">
        <v>13908</v>
      </c>
      <c r="H4786" s="1021" t="s">
        <v>4239</v>
      </c>
      <c r="I4786" s="1021" t="s">
        <v>4287</v>
      </c>
      <c r="J4786" s="1150" t="s">
        <v>4239</v>
      </c>
      <c r="K4786" s="1152">
        <v>2</v>
      </c>
      <c r="L4786" s="1151">
        <v>12</v>
      </c>
      <c r="M4786" s="1164">
        <v>38989.800000000003</v>
      </c>
      <c r="N4786" s="1151">
        <v>1</v>
      </c>
      <c r="O4786" s="1152">
        <v>6</v>
      </c>
      <c r="P4786" s="1180">
        <v>19306.8</v>
      </c>
    </row>
    <row r="4787" spans="1:16" ht="22.5" x14ac:dyDescent="0.2">
      <c r="A4787" s="1179" t="s">
        <v>4075</v>
      </c>
      <c r="B4787" s="1149" t="s">
        <v>13070</v>
      </c>
      <c r="C4787" s="1149" t="s">
        <v>65</v>
      </c>
      <c r="D4787" s="1150" t="s">
        <v>13909</v>
      </c>
      <c r="E4787" s="1164">
        <v>4500</v>
      </c>
      <c r="F4787" s="1151">
        <v>47265382</v>
      </c>
      <c r="G4787" s="759" t="s">
        <v>13910</v>
      </c>
      <c r="H4787" s="1021" t="s">
        <v>13077</v>
      </c>
      <c r="I4787" s="1021" t="s">
        <v>4287</v>
      </c>
      <c r="J4787" s="1150" t="s">
        <v>4257</v>
      </c>
      <c r="K4787" s="1152">
        <v>1</v>
      </c>
      <c r="L4787" s="1151">
        <v>1</v>
      </c>
      <c r="M4787" s="1164">
        <v>1635</v>
      </c>
      <c r="N4787" s="1151">
        <v>1</v>
      </c>
      <c r="O4787" s="1152">
        <v>6</v>
      </c>
      <c r="P4787" s="1180">
        <v>28306.799999999999</v>
      </c>
    </row>
    <row r="4788" spans="1:16" x14ac:dyDescent="0.2">
      <c r="A4788" s="1179" t="s">
        <v>4075</v>
      </c>
      <c r="B4788" s="1149" t="s">
        <v>13070</v>
      </c>
      <c r="C4788" s="1149" t="s">
        <v>65</v>
      </c>
      <c r="D4788" s="1150" t="s">
        <v>13750</v>
      </c>
      <c r="E4788" s="1164">
        <v>3500</v>
      </c>
      <c r="F4788" s="1151">
        <v>47303619</v>
      </c>
      <c r="G4788" s="759" t="s">
        <v>13911</v>
      </c>
      <c r="H4788" s="1021" t="s">
        <v>13224</v>
      </c>
      <c r="I4788" s="1021" t="s">
        <v>13113</v>
      </c>
      <c r="J4788" s="1150" t="s">
        <v>13224</v>
      </c>
      <c r="K4788" s="1152">
        <v>2</v>
      </c>
      <c r="L4788" s="1151">
        <v>8</v>
      </c>
      <c r="M4788" s="1164">
        <v>35730.699999999997</v>
      </c>
      <c r="N4788" s="1151"/>
      <c r="O4788" s="1152"/>
      <c r="P4788" s="1180"/>
    </row>
    <row r="4789" spans="1:16" ht="22.5" x14ac:dyDescent="0.2">
      <c r="A4789" s="1179" t="s">
        <v>4075</v>
      </c>
      <c r="B4789" s="1149" t="s">
        <v>13078</v>
      </c>
      <c r="C4789" s="1149" t="s">
        <v>65</v>
      </c>
      <c r="D4789" s="1150" t="s">
        <v>13912</v>
      </c>
      <c r="E4789" s="1164">
        <v>5500</v>
      </c>
      <c r="F4789" s="1151">
        <v>47303619</v>
      </c>
      <c r="G4789" s="759" t="s">
        <v>13911</v>
      </c>
      <c r="H4789" s="1021" t="s">
        <v>13224</v>
      </c>
      <c r="I4789" s="1021" t="s">
        <v>13113</v>
      </c>
      <c r="J4789" s="1150" t="s">
        <v>13224</v>
      </c>
      <c r="K4789" s="1152">
        <v>2</v>
      </c>
      <c r="L4789" s="1151">
        <v>4</v>
      </c>
      <c r="M4789" s="1164">
        <v>23296.6</v>
      </c>
      <c r="N4789" s="1151">
        <v>1</v>
      </c>
      <c r="O4789" s="1152">
        <v>6</v>
      </c>
      <c r="P4789" s="1180">
        <v>34306.800000000003</v>
      </c>
    </row>
    <row r="4790" spans="1:16" ht="22.5" x14ac:dyDescent="0.2">
      <c r="A4790" s="1179" t="s">
        <v>4075</v>
      </c>
      <c r="B4790" s="1149" t="s">
        <v>13070</v>
      </c>
      <c r="C4790" s="1149" t="s">
        <v>65</v>
      </c>
      <c r="D4790" s="1150" t="s">
        <v>13913</v>
      </c>
      <c r="E4790" s="1164">
        <v>7000</v>
      </c>
      <c r="F4790" s="1151">
        <v>47424333</v>
      </c>
      <c r="G4790" s="759" t="s">
        <v>13914</v>
      </c>
      <c r="H4790" s="1021" t="s">
        <v>4965</v>
      </c>
      <c r="I4790" s="1021" t="s">
        <v>4287</v>
      </c>
      <c r="J4790" s="1150" t="s">
        <v>4965</v>
      </c>
      <c r="K4790" s="1152">
        <v>1</v>
      </c>
      <c r="L4790" s="1151">
        <v>2</v>
      </c>
      <c r="M4790" s="1164">
        <v>15931.64</v>
      </c>
      <c r="N4790" s="1151">
        <v>1</v>
      </c>
      <c r="O4790" s="1152">
        <v>6</v>
      </c>
      <c r="P4790" s="1180">
        <v>43306.8</v>
      </c>
    </row>
    <row r="4791" spans="1:16" ht="22.5" x14ac:dyDescent="0.2">
      <c r="A4791" s="1179" t="s">
        <v>4075</v>
      </c>
      <c r="B4791" s="1149" t="s">
        <v>13078</v>
      </c>
      <c r="C4791" s="1149" t="s">
        <v>65</v>
      </c>
      <c r="D4791" s="1150" t="s">
        <v>13884</v>
      </c>
      <c r="E4791" s="1164">
        <v>5000</v>
      </c>
      <c r="F4791" s="1151">
        <v>47427426</v>
      </c>
      <c r="G4791" s="759" t="s">
        <v>13915</v>
      </c>
      <c r="H4791" s="1021" t="s">
        <v>4206</v>
      </c>
      <c r="I4791" s="1021" t="s">
        <v>4287</v>
      </c>
      <c r="J4791" s="1150" t="s">
        <v>4206</v>
      </c>
      <c r="K4791" s="1152">
        <v>2</v>
      </c>
      <c r="L4791" s="1151">
        <v>5</v>
      </c>
      <c r="M4791" s="1164">
        <v>26137.42</v>
      </c>
      <c r="N4791" s="1151">
        <v>1</v>
      </c>
      <c r="O4791" s="1152">
        <v>6</v>
      </c>
      <c r="P4791" s="1180">
        <v>31306.799999999999</v>
      </c>
    </row>
    <row r="4792" spans="1:16" ht="22.5" x14ac:dyDescent="0.2">
      <c r="A4792" s="1179" t="s">
        <v>4075</v>
      </c>
      <c r="B4792" s="1149" t="s">
        <v>13078</v>
      </c>
      <c r="C4792" s="1149" t="s">
        <v>65</v>
      </c>
      <c r="D4792" s="1150" t="s">
        <v>13916</v>
      </c>
      <c r="E4792" s="1164">
        <v>7000</v>
      </c>
      <c r="F4792" s="1151">
        <v>47428030</v>
      </c>
      <c r="G4792" s="759" t="s">
        <v>13917</v>
      </c>
      <c r="H4792" s="1021" t="s">
        <v>13918</v>
      </c>
      <c r="I4792" s="1021" t="s">
        <v>13113</v>
      </c>
      <c r="J4792" s="1150" t="s">
        <v>13918</v>
      </c>
      <c r="K4792" s="1152">
        <v>1</v>
      </c>
      <c r="L4792" s="1151">
        <v>2</v>
      </c>
      <c r="M4792" s="1164">
        <v>17919.97</v>
      </c>
      <c r="N4792" s="1151"/>
      <c r="O4792" s="1152"/>
      <c r="P4792" s="1180"/>
    </row>
    <row r="4793" spans="1:16" x14ac:dyDescent="0.2">
      <c r="A4793" s="1179" t="s">
        <v>4075</v>
      </c>
      <c r="B4793" s="1149" t="s">
        <v>13070</v>
      </c>
      <c r="C4793" s="1149" t="s">
        <v>65</v>
      </c>
      <c r="D4793" s="1150" t="s">
        <v>6438</v>
      </c>
      <c r="E4793" s="1164">
        <v>3500</v>
      </c>
      <c r="F4793" s="1151">
        <v>47433302</v>
      </c>
      <c r="G4793" s="759" t="s">
        <v>13919</v>
      </c>
      <c r="H4793" s="1021" t="s">
        <v>13920</v>
      </c>
      <c r="I4793" s="1021" t="s">
        <v>13087</v>
      </c>
      <c r="J4793" s="1150" t="s">
        <v>13920</v>
      </c>
      <c r="K4793" s="1152">
        <v>2</v>
      </c>
      <c r="L4793" s="1151">
        <v>12</v>
      </c>
      <c r="M4793" s="1164">
        <v>44989.8</v>
      </c>
      <c r="N4793" s="1151">
        <v>1</v>
      </c>
      <c r="O4793" s="1152">
        <v>6</v>
      </c>
      <c r="P4793" s="1180">
        <v>22306.799999999999</v>
      </c>
    </row>
    <row r="4794" spans="1:16" ht="33.75" x14ac:dyDescent="0.2">
      <c r="A4794" s="1179" t="s">
        <v>4075</v>
      </c>
      <c r="B4794" s="1149" t="s">
        <v>13070</v>
      </c>
      <c r="C4794" s="1149" t="s">
        <v>65</v>
      </c>
      <c r="D4794" s="1150" t="s">
        <v>13921</v>
      </c>
      <c r="E4794" s="1164">
        <v>7000</v>
      </c>
      <c r="F4794" s="1151">
        <v>47459156</v>
      </c>
      <c r="G4794" s="759" t="s">
        <v>13922</v>
      </c>
      <c r="H4794" s="1021" t="s">
        <v>13104</v>
      </c>
      <c r="I4794" s="1021" t="s">
        <v>4287</v>
      </c>
      <c r="J4794" s="1150" t="s">
        <v>13104</v>
      </c>
      <c r="K4794" s="1152">
        <v>2</v>
      </c>
      <c r="L4794" s="1151">
        <v>7</v>
      </c>
      <c r="M4794" s="1164">
        <v>61835.72</v>
      </c>
      <c r="N4794" s="1151"/>
      <c r="O4794" s="1152"/>
      <c r="P4794" s="1180"/>
    </row>
    <row r="4795" spans="1:16" ht="22.5" x14ac:dyDescent="0.2">
      <c r="A4795" s="1179" t="s">
        <v>4075</v>
      </c>
      <c r="B4795" s="1149" t="s">
        <v>13070</v>
      </c>
      <c r="C4795" s="1149" t="s">
        <v>65</v>
      </c>
      <c r="D4795" s="1150" t="s">
        <v>13923</v>
      </c>
      <c r="E4795" s="1164">
        <v>8000</v>
      </c>
      <c r="F4795" s="1151">
        <v>47459156</v>
      </c>
      <c r="G4795" s="759" t="s">
        <v>13922</v>
      </c>
      <c r="H4795" s="1021" t="s">
        <v>13104</v>
      </c>
      <c r="I4795" s="1021" t="s">
        <v>4287</v>
      </c>
      <c r="J4795" s="1150" t="s">
        <v>13104</v>
      </c>
      <c r="K4795" s="1152">
        <v>2</v>
      </c>
      <c r="L4795" s="1151">
        <v>5</v>
      </c>
      <c r="M4795" s="1164">
        <v>40937.42</v>
      </c>
      <c r="N4795" s="1151">
        <v>1</v>
      </c>
      <c r="O4795" s="1152">
        <v>6</v>
      </c>
      <c r="P4795" s="1180">
        <v>49306.8</v>
      </c>
    </row>
    <row r="4796" spans="1:16" x14ac:dyDescent="0.2">
      <c r="A4796" s="1179" t="s">
        <v>4075</v>
      </c>
      <c r="B4796" s="1149" t="s">
        <v>13070</v>
      </c>
      <c r="C4796" s="1149" t="s">
        <v>65</v>
      </c>
      <c r="D4796" s="1150" t="s">
        <v>13924</v>
      </c>
      <c r="E4796" s="1164">
        <v>5000</v>
      </c>
      <c r="F4796" s="1151">
        <v>47524541</v>
      </c>
      <c r="G4796" s="759" t="s">
        <v>13925</v>
      </c>
      <c r="H4796" s="1021" t="s">
        <v>13369</v>
      </c>
      <c r="I4796" s="1021" t="s">
        <v>4287</v>
      </c>
      <c r="J4796" s="1150" t="s">
        <v>13369</v>
      </c>
      <c r="K4796" s="1152">
        <v>2</v>
      </c>
      <c r="L4796" s="1151">
        <v>8</v>
      </c>
      <c r="M4796" s="1164">
        <v>47845.98</v>
      </c>
      <c r="N4796" s="1151"/>
      <c r="O4796" s="1152"/>
      <c r="P4796" s="1180"/>
    </row>
    <row r="4797" spans="1:16" ht="22.5" x14ac:dyDescent="0.2">
      <c r="A4797" s="1179" t="s">
        <v>4075</v>
      </c>
      <c r="B4797" s="1149" t="s">
        <v>13070</v>
      </c>
      <c r="C4797" s="1149" t="s">
        <v>65</v>
      </c>
      <c r="D4797" s="1150" t="s">
        <v>13684</v>
      </c>
      <c r="E4797" s="1164">
        <v>6500</v>
      </c>
      <c r="F4797" s="1151">
        <v>47524541</v>
      </c>
      <c r="G4797" s="759" t="s">
        <v>13925</v>
      </c>
      <c r="H4797" s="1021" t="s">
        <v>13369</v>
      </c>
      <c r="I4797" s="1021" t="s">
        <v>4287</v>
      </c>
      <c r="J4797" s="1150" t="s">
        <v>13369</v>
      </c>
      <c r="K4797" s="1152">
        <v>1</v>
      </c>
      <c r="L4797" s="1151">
        <v>2</v>
      </c>
      <c r="M4797" s="1164">
        <v>14431.63</v>
      </c>
      <c r="N4797" s="1151"/>
      <c r="O4797" s="1152"/>
      <c r="P4797" s="1180"/>
    </row>
    <row r="4798" spans="1:16" x14ac:dyDescent="0.2">
      <c r="A4798" s="1179" t="s">
        <v>4075</v>
      </c>
      <c r="B4798" s="1149" t="s">
        <v>13070</v>
      </c>
      <c r="C4798" s="1149" t="s">
        <v>65</v>
      </c>
      <c r="D4798" s="1150" t="s">
        <v>13926</v>
      </c>
      <c r="E4798" s="1164">
        <v>4000</v>
      </c>
      <c r="F4798" s="1151">
        <v>47548472</v>
      </c>
      <c r="G4798" s="759" t="s">
        <v>13927</v>
      </c>
      <c r="H4798" s="1021" t="s">
        <v>4239</v>
      </c>
      <c r="I4798" s="1021" t="s">
        <v>13113</v>
      </c>
      <c r="J4798" s="1150" t="s">
        <v>4239</v>
      </c>
      <c r="K4798" s="1152">
        <v>2</v>
      </c>
      <c r="L4798" s="1151">
        <v>12</v>
      </c>
      <c r="M4798" s="1164">
        <v>50989.8</v>
      </c>
      <c r="N4798" s="1151">
        <v>1</v>
      </c>
      <c r="O4798" s="1152">
        <v>6</v>
      </c>
      <c r="P4798" s="1180">
        <v>25306.799999999999</v>
      </c>
    </row>
    <row r="4799" spans="1:16" ht="22.5" x14ac:dyDescent="0.2">
      <c r="A4799" s="1179" t="s">
        <v>4075</v>
      </c>
      <c r="B4799" s="1149" t="s">
        <v>13078</v>
      </c>
      <c r="C4799" s="1149" t="s">
        <v>65</v>
      </c>
      <c r="D4799" s="1150" t="s">
        <v>13552</v>
      </c>
      <c r="E4799" s="1164">
        <v>6000</v>
      </c>
      <c r="F4799" s="1151">
        <v>47641583</v>
      </c>
      <c r="G4799" s="759" t="s">
        <v>13928</v>
      </c>
      <c r="H4799" s="1021" t="s">
        <v>4243</v>
      </c>
      <c r="I4799" s="1021" t="s">
        <v>4287</v>
      </c>
      <c r="J4799" s="1150" t="s">
        <v>4243</v>
      </c>
      <c r="K4799" s="1152">
        <v>2</v>
      </c>
      <c r="L4799" s="1151">
        <v>8</v>
      </c>
      <c r="M4799" s="1164">
        <v>50293.2</v>
      </c>
      <c r="N4799" s="1151"/>
      <c r="O4799" s="1152"/>
      <c r="P4799" s="1180"/>
    </row>
    <row r="4800" spans="1:16" x14ac:dyDescent="0.2">
      <c r="A4800" s="1179" t="s">
        <v>4075</v>
      </c>
      <c r="B4800" s="1149" t="s">
        <v>13070</v>
      </c>
      <c r="C4800" s="1149" t="s">
        <v>65</v>
      </c>
      <c r="D4800" s="1150" t="s">
        <v>13552</v>
      </c>
      <c r="E4800" s="1164">
        <v>6000</v>
      </c>
      <c r="F4800" s="1151">
        <v>47641583</v>
      </c>
      <c r="G4800" s="759" t="s">
        <v>13928</v>
      </c>
      <c r="H4800" s="1021" t="s">
        <v>4243</v>
      </c>
      <c r="I4800" s="1021" t="s">
        <v>4287</v>
      </c>
      <c r="J4800" s="1150" t="s">
        <v>4243</v>
      </c>
      <c r="K4800" s="1152">
        <v>2</v>
      </c>
      <c r="L4800" s="1151">
        <v>4</v>
      </c>
      <c r="M4800" s="1164">
        <v>24696.6</v>
      </c>
      <c r="N4800" s="1151">
        <v>1</v>
      </c>
      <c r="O4800" s="1152">
        <v>6</v>
      </c>
      <c r="P4800" s="1180">
        <v>37306.800000000003</v>
      </c>
    </row>
    <row r="4801" spans="1:16" ht="22.5" x14ac:dyDescent="0.2">
      <c r="A4801" s="1179" t="s">
        <v>4075</v>
      </c>
      <c r="B4801" s="1149" t="s">
        <v>13078</v>
      </c>
      <c r="C4801" s="1149" t="s">
        <v>65</v>
      </c>
      <c r="D4801" s="1150" t="s">
        <v>13111</v>
      </c>
      <c r="E4801" s="1164">
        <v>6000</v>
      </c>
      <c r="F4801" s="1151">
        <v>47658231</v>
      </c>
      <c r="G4801" s="759" t="s">
        <v>13929</v>
      </c>
      <c r="H4801" s="1021" t="s">
        <v>4243</v>
      </c>
      <c r="I4801" s="1021" t="s">
        <v>4287</v>
      </c>
      <c r="J4801" s="1150" t="s">
        <v>4243</v>
      </c>
      <c r="K4801" s="1152">
        <v>2</v>
      </c>
      <c r="L4801" s="1151">
        <v>8</v>
      </c>
      <c r="M4801" s="1164">
        <v>50293.2</v>
      </c>
      <c r="N4801" s="1151"/>
      <c r="O4801" s="1152"/>
      <c r="P4801" s="1180"/>
    </row>
    <row r="4802" spans="1:16" x14ac:dyDescent="0.2">
      <c r="A4802" s="1179" t="s">
        <v>4075</v>
      </c>
      <c r="B4802" s="1149" t="s">
        <v>13070</v>
      </c>
      <c r="C4802" s="1149" t="s">
        <v>65</v>
      </c>
      <c r="D4802" s="1150" t="s">
        <v>13111</v>
      </c>
      <c r="E4802" s="1164">
        <v>6000</v>
      </c>
      <c r="F4802" s="1151">
        <v>47658231</v>
      </c>
      <c r="G4802" s="759" t="s">
        <v>13929</v>
      </c>
      <c r="H4802" s="1021" t="s">
        <v>4243</v>
      </c>
      <c r="I4802" s="1021" t="s">
        <v>4287</v>
      </c>
      <c r="J4802" s="1150" t="s">
        <v>4243</v>
      </c>
      <c r="K4802" s="1152">
        <v>2</v>
      </c>
      <c r="L4802" s="1151">
        <v>4</v>
      </c>
      <c r="M4802" s="1164">
        <v>24696.6</v>
      </c>
      <c r="N4802" s="1151">
        <v>1</v>
      </c>
      <c r="O4802" s="1152">
        <v>6</v>
      </c>
      <c r="P4802" s="1180">
        <v>37306.800000000003</v>
      </c>
    </row>
    <row r="4803" spans="1:16" x14ac:dyDescent="0.2">
      <c r="A4803" s="1179" t="s">
        <v>4075</v>
      </c>
      <c r="B4803" s="1149" t="s">
        <v>13070</v>
      </c>
      <c r="C4803" s="1149" t="s">
        <v>65</v>
      </c>
      <c r="D4803" s="1150" t="s">
        <v>13930</v>
      </c>
      <c r="E4803" s="1164">
        <v>4000</v>
      </c>
      <c r="F4803" s="1151">
        <v>47670864</v>
      </c>
      <c r="G4803" s="759" t="s">
        <v>13931</v>
      </c>
      <c r="H4803" s="1021" t="s">
        <v>4239</v>
      </c>
      <c r="I4803" s="1021" t="s">
        <v>13113</v>
      </c>
      <c r="J4803" s="1150" t="s">
        <v>4239</v>
      </c>
      <c r="K4803" s="1152">
        <v>2</v>
      </c>
      <c r="L4803" s="1151">
        <v>12</v>
      </c>
      <c r="M4803" s="1164">
        <v>50989.8</v>
      </c>
      <c r="N4803" s="1151">
        <v>1</v>
      </c>
      <c r="O4803" s="1152">
        <v>6</v>
      </c>
      <c r="P4803" s="1180">
        <v>25306.799999999999</v>
      </c>
    </row>
    <row r="4804" spans="1:16" ht="33.75" x14ac:dyDescent="0.2">
      <c r="A4804" s="1179" t="s">
        <v>4075</v>
      </c>
      <c r="B4804" s="1149" t="s">
        <v>13070</v>
      </c>
      <c r="C4804" s="1149" t="s">
        <v>65</v>
      </c>
      <c r="D4804" s="1150" t="s">
        <v>13932</v>
      </c>
      <c r="E4804" s="1164">
        <v>4600</v>
      </c>
      <c r="F4804" s="1151">
        <v>47720006</v>
      </c>
      <c r="G4804" s="759" t="s">
        <v>13933</v>
      </c>
      <c r="H4804" s="1021" t="s">
        <v>4239</v>
      </c>
      <c r="I4804" s="1021" t="s">
        <v>13113</v>
      </c>
      <c r="J4804" s="1150" t="s">
        <v>4239</v>
      </c>
      <c r="K4804" s="1152">
        <v>2</v>
      </c>
      <c r="L4804" s="1151">
        <v>12</v>
      </c>
      <c r="M4804" s="1164">
        <v>58036.47</v>
      </c>
      <c r="N4804" s="1151">
        <v>1</v>
      </c>
      <c r="O4804" s="1152">
        <v>6</v>
      </c>
      <c r="P4804" s="1180">
        <v>28906.799999999999</v>
      </c>
    </row>
    <row r="4805" spans="1:16" x14ac:dyDescent="0.2">
      <c r="A4805" s="1179" t="s">
        <v>4075</v>
      </c>
      <c r="B4805" s="1149" t="s">
        <v>13070</v>
      </c>
      <c r="C4805" s="1149" t="s">
        <v>65</v>
      </c>
      <c r="D4805" s="1150" t="s">
        <v>13090</v>
      </c>
      <c r="E4805" s="1164">
        <v>7000</v>
      </c>
      <c r="F4805" s="1151">
        <v>47776880</v>
      </c>
      <c r="G4805" s="759" t="s">
        <v>13934</v>
      </c>
      <c r="H4805" s="1021" t="s">
        <v>4885</v>
      </c>
      <c r="I4805" s="1021" t="s">
        <v>4287</v>
      </c>
      <c r="J4805" s="1150" t="s">
        <v>4885</v>
      </c>
      <c r="K4805" s="1152">
        <v>2</v>
      </c>
      <c r="L4805" s="1151">
        <v>12</v>
      </c>
      <c r="M4805" s="1164">
        <v>86989.8</v>
      </c>
      <c r="N4805" s="1151">
        <v>1</v>
      </c>
      <c r="O4805" s="1152">
        <v>6</v>
      </c>
      <c r="P4805" s="1180">
        <v>43306.8</v>
      </c>
    </row>
    <row r="4806" spans="1:16" x14ac:dyDescent="0.2">
      <c r="A4806" s="1179" t="s">
        <v>4075</v>
      </c>
      <c r="B4806" s="1149" t="s">
        <v>13070</v>
      </c>
      <c r="C4806" s="1149" t="s">
        <v>65</v>
      </c>
      <c r="D4806" s="1150" t="s">
        <v>13111</v>
      </c>
      <c r="E4806" s="1164">
        <v>6000</v>
      </c>
      <c r="F4806" s="1151">
        <v>47781784</v>
      </c>
      <c r="G4806" s="759" t="s">
        <v>13935</v>
      </c>
      <c r="H4806" s="1021" t="s">
        <v>4243</v>
      </c>
      <c r="I4806" s="1021" t="s">
        <v>4287</v>
      </c>
      <c r="J4806" s="1150" t="s">
        <v>4243</v>
      </c>
      <c r="K4806" s="1152">
        <v>2</v>
      </c>
      <c r="L4806" s="1151">
        <v>12</v>
      </c>
      <c r="M4806" s="1164">
        <v>74989.8</v>
      </c>
      <c r="N4806" s="1151">
        <v>1</v>
      </c>
      <c r="O4806" s="1152">
        <v>6</v>
      </c>
      <c r="P4806" s="1180">
        <v>37306.800000000003</v>
      </c>
    </row>
    <row r="4807" spans="1:16" x14ac:dyDescent="0.2">
      <c r="A4807" s="1179" t="s">
        <v>4075</v>
      </c>
      <c r="B4807" s="1149" t="s">
        <v>13070</v>
      </c>
      <c r="C4807" s="1149" t="s">
        <v>65</v>
      </c>
      <c r="D4807" s="1150" t="s">
        <v>13221</v>
      </c>
      <c r="E4807" s="1164">
        <v>3350</v>
      </c>
      <c r="F4807" s="1151">
        <v>47800015</v>
      </c>
      <c r="G4807" s="759" t="s">
        <v>13936</v>
      </c>
      <c r="H4807" s="1021" t="s">
        <v>13104</v>
      </c>
      <c r="I4807" s="1021" t="s">
        <v>4287</v>
      </c>
      <c r="J4807" s="1150" t="s">
        <v>13104</v>
      </c>
      <c r="K4807" s="1152">
        <v>2</v>
      </c>
      <c r="L4807" s="1151">
        <v>10</v>
      </c>
      <c r="M4807" s="1164">
        <v>39366.080000000002</v>
      </c>
      <c r="N4807" s="1151"/>
      <c r="O4807" s="1152"/>
      <c r="P4807" s="1180"/>
    </row>
    <row r="4808" spans="1:16" ht="33.75" x14ac:dyDescent="0.2">
      <c r="A4808" s="1179" t="s">
        <v>4075</v>
      </c>
      <c r="B4808" s="1149" t="s">
        <v>13070</v>
      </c>
      <c r="C4808" s="1149" t="s">
        <v>65</v>
      </c>
      <c r="D4808" s="1150" t="s">
        <v>13937</v>
      </c>
      <c r="E4808" s="1164">
        <v>4600</v>
      </c>
      <c r="F4808" s="1151">
        <v>47800015</v>
      </c>
      <c r="G4808" s="759" t="s">
        <v>13936</v>
      </c>
      <c r="H4808" s="1021" t="s">
        <v>13104</v>
      </c>
      <c r="I4808" s="1021" t="s">
        <v>4287</v>
      </c>
      <c r="J4808" s="1150" t="s">
        <v>13104</v>
      </c>
      <c r="K4808" s="1152">
        <v>1</v>
      </c>
      <c r="L4808" s="1151">
        <v>2</v>
      </c>
      <c r="M4808" s="1164">
        <v>9791.64</v>
      </c>
      <c r="N4808" s="1151">
        <v>1</v>
      </c>
      <c r="O4808" s="1152">
        <v>6</v>
      </c>
      <c r="P4808" s="1180">
        <v>28906.799999999999</v>
      </c>
    </row>
    <row r="4809" spans="1:16" x14ac:dyDescent="0.2">
      <c r="A4809" s="1179" t="s">
        <v>4075</v>
      </c>
      <c r="B4809" s="1149" t="s">
        <v>13070</v>
      </c>
      <c r="C4809" s="1149" t="s">
        <v>65</v>
      </c>
      <c r="D4809" s="1150" t="s">
        <v>13260</v>
      </c>
      <c r="E4809" s="1164">
        <v>4500</v>
      </c>
      <c r="F4809" s="1151">
        <v>48043468</v>
      </c>
      <c r="G4809" s="759" t="s">
        <v>13938</v>
      </c>
      <c r="H4809" s="1021" t="s">
        <v>4243</v>
      </c>
      <c r="I4809" s="1021" t="s">
        <v>13113</v>
      </c>
      <c r="J4809" s="1150" t="s">
        <v>4243</v>
      </c>
      <c r="K4809" s="1152">
        <v>2</v>
      </c>
      <c r="L4809" s="1151">
        <v>12</v>
      </c>
      <c r="M4809" s="1164">
        <v>56989.8</v>
      </c>
      <c r="N4809" s="1151">
        <v>1</v>
      </c>
      <c r="O4809" s="1152">
        <v>6</v>
      </c>
      <c r="P4809" s="1180">
        <v>28306.799999999999</v>
      </c>
    </row>
    <row r="4810" spans="1:16" x14ac:dyDescent="0.2">
      <c r="A4810" s="1179" t="s">
        <v>4075</v>
      </c>
      <c r="B4810" s="1149" t="s">
        <v>13070</v>
      </c>
      <c r="C4810" s="1149" t="s">
        <v>65</v>
      </c>
      <c r="D4810" s="1150" t="s">
        <v>13939</v>
      </c>
      <c r="E4810" s="1164">
        <v>4500</v>
      </c>
      <c r="F4810" s="1151">
        <v>48047314</v>
      </c>
      <c r="G4810" s="759" t="s">
        <v>13940</v>
      </c>
      <c r="H4810" s="1021" t="s">
        <v>13104</v>
      </c>
      <c r="I4810" s="1021" t="s">
        <v>13113</v>
      </c>
      <c r="J4810" s="1150" t="s">
        <v>13104</v>
      </c>
      <c r="K4810" s="1152">
        <v>2</v>
      </c>
      <c r="L4810" s="1151">
        <v>8</v>
      </c>
      <c r="M4810" s="1164">
        <v>41830.699999999997</v>
      </c>
      <c r="N4810" s="1151"/>
      <c r="O4810" s="1152"/>
      <c r="P4810" s="1180"/>
    </row>
    <row r="4811" spans="1:16" ht="22.5" x14ac:dyDescent="0.2">
      <c r="A4811" s="1179" t="s">
        <v>4075</v>
      </c>
      <c r="B4811" s="1149" t="s">
        <v>13078</v>
      </c>
      <c r="C4811" s="1149" t="s">
        <v>65</v>
      </c>
      <c r="D4811" s="1150" t="s">
        <v>13939</v>
      </c>
      <c r="E4811" s="1164">
        <v>6000</v>
      </c>
      <c r="F4811" s="1151">
        <v>48047314</v>
      </c>
      <c r="G4811" s="759" t="s">
        <v>13940</v>
      </c>
      <c r="H4811" s="1021" t="s">
        <v>13104</v>
      </c>
      <c r="I4811" s="1021" t="s">
        <v>13113</v>
      </c>
      <c r="J4811" s="1150" t="s">
        <v>13104</v>
      </c>
      <c r="K4811" s="1152">
        <v>2</v>
      </c>
      <c r="L4811" s="1151">
        <v>4</v>
      </c>
      <c r="M4811" s="1164">
        <v>25296.6</v>
      </c>
      <c r="N4811" s="1151">
        <v>1</v>
      </c>
      <c r="O4811" s="1152">
        <v>3</v>
      </c>
      <c r="P4811" s="1180">
        <v>21286.73</v>
      </c>
    </row>
    <row r="4812" spans="1:16" x14ac:dyDescent="0.2">
      <c r="A4812" s="1179" t="s">
        <v>4075</v>
      </c>
      <c r="B4812" s="1149" t="s">
        <v>13070</v>
      </c>
      <c r="C4812" s="1149" t="s">
        <v>65</v>
      </c>
      <c r="D4812" s="1150" t="s">
        <v>13941</v>
      </c>
      <c r="E4812" s="1164">
        <v>3500</v>
      </c>
      <c r="F4812" s="1151">
        <v>48118659</v>
      </c>
      <c r="G4812" s="759" t="s">
        <v>13942</v>
      </c>
      <c r="H4812" s="1021" t="s">
        <v>13220</v>
      </c>
      <c r="I4812" s="1021" t="s">
        <v>4287</v>
      </c>
      <c r="J4812" s="1150" t="s">
        <v>13220</v>
      </c>
      <c r="K4812" s="1152">
        <v>2</v>
      </c>
      <c r="L4812" s="1151">
        <v>2</v>
      </c>
      <c r="M4812" s="1164">
        <v>11529.71</v>
      </c>
      <c r="N4812" s="1151"/>
      <c r="O4812" s="1152"/>
      <c r="P4812" s="1180"/>
    </row>
    <row r="4813" spans="1:16" x14ac:dyDescent="0.2">
      <c r="A4813" s="1179" t="s">
        <v>4075</v>
      </c>
      <c r="B4813" s="1149" t="s">
        <v>13070</v>
      </c>
      <c r="C4813" s="1149" t="s">
        <v>65</v>
      </c>
      <c r="D4813" s="1150" t="s">
        <v>13111</v>
      </c>
      <c r="E4813" s="1164">
        <v>6000</v>
      </c>
      <c r="F4813" s="1151">
        <v>48119767</v>
      </c>
      <c r="G4813" s="759" t="s">
        <v>13943</v>
      </c>
      <c r="H4813" s="1021" t="s">
        <v>4243</v>
      </c>
      <c r="I4813" s="1021" t="s">
        <v>4287</v>
      </c>
      <c r="J4813" s="1150" t="s">
        <v>4243</v>
      </c>
      <c r="K4813" s="1152">
        <v>2</v>
      </c>
      <c r="L4813" s="1151">
        <v>12</v>
      </c>
      <c r="M4813" s="1164">
        <v>74989.8</v>
      </c>
      <c r="N4813" s="1151">
        <v>1</v>
      </c>
      <c r="O4813" s="1152">
        <v>6</v>
      </c>
      <c r="P4813" s="1180">
        <v>37306.800000000003</v>
      </c>
    </row>
    <row r="4814" spans="1:16" ht="33.75" x14ac:dyDescent="0.2">
      <c r="A4814" s="1179" t="s">
        <v>4075</v>
      </c>
      <c r="B4814" s="1149" t="s">
        <v>13078</v>
      </c>
      <c r="C4814" s="1149" t="s">
        <v>65</v>
      </c>
      <c r="D4814" s="1150" t="s">
        <v>13944</v>
      </c>
      <c r="E4814" s="1164">
        <v>1500</v>
      </c>
      <c r="F4814" s="1151">
        <v>48167833</v>
      </c>
      <c r="G4814" s="759" t="s">
        <v>13945</v>
      </c>
      <c r="H4814" s="1021" t="s">
        <v>4534</v>
      </c>
      <c r="I4814" s="1021" t="s">
        <v>13073</v>
      </c>
      <c r="J4814" s="1150" t="s">
        <v>4534</v>
      </c>
      <c r="K4814" s="1152">
        <v>2</v>
      </c>
      <c r="L4814" s="1151">
        <v>12</v>
      </c>
      <c r="M4814" s="1164">
        <v>20665.5</v>
      </c>
      <c r="N4814" s="1151">
        <v>1</v>
      </c>
      <c r="O4814" s="1152">
        <v>6</v>
      </c>
      <c r="P4814" s="1180">
        <v>9810</v>
      </c>
    </row>
    <row r="4815" spans="1:16" ht="22.5" x14ac:dyDescent="0.2">
      <c r="A4815" s="1179" t="s">
        <v>4075</v>
      </c>
      <c r="B4815" s="1149" t="s">
        <v>13078</v>
      </c>
      <c r="C4815" s="1149" t="s">
        <v>65</v>
      </c>
      <c r="D4815" s="1150" t="s">
        <v>13111</v>
      </c>
      <c r="E4815" s="1164">
        <v>6000</v>
      </c>
      <c r="F4815" s="1151">
        <v>48176549</v>
      </c>
      <c r="G4815" s="759" t="s">
        <v>13946</v>
      </c>
      <c r="H4815" s="1021" t="s">
        <v>13104</v>
      </c>
      <c r="I4815" s="1021" t="s">
        <v>4287</v>
      </c>
      <c r="J4815" s="1150" t="s">
        <v>13104</v>
      </c>
      <c r="K4815" s="1152">
        <v>2</v>
      </c>
      <c r="L4815" s="1151">
        <v>8</v>
      </c>
      <c r="M4815" s="1164">
        <v>50293.2</v>
      </c>
      <c r="N4815" s="1151"/>
      <c r="O4815" s="1152"/>
      <c r="P4815" s="1180"/>
    </row>
    <row r="4816" spans="1:16" x14ac:dyDescent="0.2">
      <c r="A4816" s="1179" t="s">
        <v>4075</v>
      </c>
      <c r="B4816" s="1149" t="s">
        <v>13070</v>
      </c>
      <c r="C4816" s="1149" t="s">
        <v>65</v>
      </c>
      <c r="D4816" s="1150" t="s">
        <v>13111</v>
      </c>
      <c r="E4816" s="1164">
        <v>6000</v>
      </c>
      <c r="F4816" s="1151">
        <v>48176549</v>
      </c>
      <c r="G4816" s="759" t="s">
        <v>13946</v>
      </c>
      <c r="H4816" s="1021" t="s">
        <v>13104</v>
      </c>
      <c r="I4816" s="1021" t="s">
        <v>4287</v>
      </c>
      <c r="J4816" s="1150" t="s">
        <v>13104</v>
      </c>
      <c r="K4816" s="1152">
        <v>2</v>
      </c>
      <c r="L4816" s="1151">
        <v>4</v>
      </c>
      <c r="M4816" s="1164">
        <v>24696.6</v>
      </c>
      <c r="N4816" s="1151">
        <v>1</v>
      </c>
      <c r="O4816" s="1152">
        <v>6</v>
      </c>
      <c r="P4816" s="1180">
        <v>37306.800000000003</v>
      </c>
    </row>
    <row r="4817" spans="1:16" ht="33.75" x14ac:dyDescent="0.2">
      <c r="A4817" s="1179" t="s">
        <v>4075</v>
      </c>
      <c r="B4817" s="1149" t="s">
        <v>13070</v>
      </c>
      <c r="C4817" s="1149" t="s">
        <v>65</v>
      </c>
      <c r="D4817" s="1150" t="s">
        <v>13947</v>
      </c>
      <c r="E4817" s="1164">
        <v>4600</v>
      </c>
      <c r="F4817" s="1151">
        <v>48252514</v>
      </c>
      <c r="G4817" s="759" t="s">
        <v>13948</v>
      </c>
      <c r="H4817" s="1021" t="s">
        <v>4239</v>
      </c>
      <c r="I4817" s="1021" t="s">
        <v>4287</v>
      </c>
      <c r="J4817" s="1150" t="s">
        <v>4239</v>
      </c>
      <c r="K4817" s="1152">
        <v>1</v>
      </c>
      <c r="L4817" s="1151">
        <v>2</v>
      </c>
      <c r="M4817" s="1164">
        <v>10731.64</v>
      </c>
      <c r="N4817" s="1151">
        <v>1</v>
      </c>
      <c r="O4817" s="1152">
        <v>6</v>
      </c>
      <c r="P4817" s="1180">
        <v>28906.799999999999</v>
      </c>
    </row>
    <row r="4818" spans="1:16" ht="22.5" x14ac:dyDescent="0.2">
      <c r="A4818" s="1179" t="s">
        <v>4075</v>
      </c>
      <c r="B4818" s="1149" t="s">
        <v>13078</v>
      </c>
      <c r="C4818" s="1149" t="s">
        <v>65</v>
      </c>
      <c r="D4818" s="1150" t="s">
        <v>13893</v>
      </c>
      <c r="E4818" s="1164">
        <v>3000</v>
      </c>
      <c r="F4818" s="1151">
        <v>48337142</v>
      </c>
      <c r="G4818" s="759" t="s">
        <v>13949</v>
      </c>
      <c r="H4818" s="1021" t="s">
        <v>13077</v>
      </c>
      <c r="I4818" s="1021" t="s">
        <v>13113</v>
      </c>
      <c r="J4818" s="1150" t="s">
        <v>4257</v>
      </c>
      <c r="K4818" s="1152">
        <v>2</v>
      </c>
      <c r="L4818" s="1151">
        <v>12</v>
      </c>
      <c r="M4818" s="1164">
        <v>38989.800000000003</v>
      </c>
      <c r="N4818" s="1151">
        <v>1</v>
      </c>
      <c r="O4818" s="1152">
        <v>6</v>
      </c>
      <c r="P4818" s="1180">
        <v>19306.8</v>
      </c>
    </row>
    <row r="4819" spans="1:16" ht="22.5" x14ac:dyDescent="0.2">
      <c r="A4819" s="1179" t="s">
        <v>4075</v>
      </c>
      <c r="B4819" s="1149" t="s">
        <v>13078</v>
      </c>
      <c r="C4819" s="1149" t="s">
        <v>65</v>
      </c>
      <c r="D4819" s="1150" t="s">
        <v>13950</v>
      </c>
      <c r="E4819" s="1164">
        <v>2500</v>
      </c>
      <c r="F4819" s="1151">
        <v>48507795</v>
      </c>
      <c r="G4819" s="759" t="s">
        <v>13951</v>
      </c>
      <c r="H4819" s="1021" t="s">
        <v>4206</v>
      </c>
      <c r="I4819" s="1021" t="s">
        <v>13113</v>
      </c>
      <c r="J4819" s="1150" t="s">
        <v>4206</v>
      </c>
      <c r="K4819" s="1152">
        <v>2</v>
      </c>
      <c r="L4819" s="1151">
        <v>12</v>
      </c>
      <c r="M4819" s="1164">
        <v>32989.800000000003</v>
      </c>
      <c r="N4819" s="1151">
        <v>1</v>
      </c>
      <c r="O4819" s="1152">
        <v>6</v>
      </c>
      <c r="P4819" s="1180">
        <v>16306.8</v>
      </c>
    </row>
    <row r="4820" spans="1:16" x14ac:dyDescent="0.2">
      <c r="A4820" s="1179" t="s">
        <v>4075</v>
      </c>
      <c r="B4820" s="1149" t="s">
        <v>13070</v>
      </c>
      <c r="C4820" s="1149" t="s">
        <v>65</v>
      </c>
      <c r="D4820" s="1150" t="s">
        <v>13642</v>
      </c>
      <c r="E4820" s="1164">
        <v>5500</v>
      </c>
      <c r="F4820" s="1151">
        <v>70005135</v>
      </c>
      <c r="G4820" s="759" t="s">
        <v>13952</v>
      </c>
      <c r="H4820" s="1021" t="s">
        <v>13220</v>
      </c>
      <c r="I4820" s="1021" t="s">
        <v>4287</v>
      </c>
      <c r="J4820" s="1150" t="s">
        <v>13220</v>
      </c>
      <c r="K4820" s="1152">
        <v>2</v>
      </c>
      <c r="L4820" s="1151">
        <v>12</v>
      </c>
      <c r="M4820" s="1164">
        <v>68989.8</v>
      </c>
      <c r="N4820" s="1151">
        <v>1</v>
      </c>
      <c r="O4820" s="1152">
        <v>6</v>
      </c>
      <c r="P4820" s="1180">
        <v>34306.800000000003</v>
      </c>
    </row>
    <row r="4821" spans="1:16" ht="22.5" x14ac:dyDescent="0.2">
      <c r="A4821" s="1179" t="s">
        <v>4075</v>
      </c>
      <c r="B4821" s="1149" t="s">
        <v>13078</v>
      </c>
      <c r="C4821" s="1149" t="s">
        <v>65</v>
      </c>
      <c r="D4821" s="1150" t="s">
        <v>13953</v>
      </c>
      <c r="E4821" s="1164">
        <v>5000</v>
      </c>
      <c r="F4821" s="1151">
        <v>70032886</v>
      </c>
      <c r="G4821" s="759" t="s">
        <v>13954</v>
      </c>
      <c r="H4821" s="1021" t="s">
        <v>4243</v>
      </c>
      <c r="I4821" s="1021" t="s">
        <v>4287</v>
      </c>
      <c r="J4821" s="1150" t="s">
        <v>4243</v>
      </c>
      <c r="K4821" s="1152">
        <v>2</v>
      </c>
      <c r="L4821" s="1151">
        <v>8</v>
      </c>
      <c r="M4821" s="1164">
        <v>42293.2</v>
      </c>
      <c r="N4821" s="1151"/>
      <c r="O4821" s="1152"/>
      <c r="P4821" s="1180"/>
    </row>
    <row r="4822" spans="1:16" ht="22.5" x14ac:dyDescent="0.2">
      <c r="A4822" s="1179" t="s">
        <v>4075</v>
      </c>
      <c r="B4822" s="1149" t="s">
        <v>13070</v>
      </c>
      <c r="C4822" s="1149" t="s">
        <v>65</v>
      </c>
      <c r="D4822" s="1150" t="s">
        <v>13953</v>
      </c>
      <c r="E4822" s="1164">
        <v>5000</v>
      </c>
      <c r="F4822" s="1151">
        <v>70032886</v>
      </c>
      <c r="G4822" s="759" t="s">
        <v>13954</v>
      </c>
      <c r="H4822" s="1021" t="s">
        <v>4243</v>
      </c>
      <c r="I4822" s="1021" t="s">
        <v>4287</v>
      </c>
      <c r="J4822" s="1150" t="s">
        <v>4243</v>
      </c>
      <c r="K4822" s="1152">
        <v>2</v>
      </c>
      <c r="L4822" s="1151">
        <v>4</v>
      </c>
      <c r="M4822" s="1164">
        <v>20696.599999999999</v>
      </c>
      <c r="N4822" s="1151">
        <v>1</v>
      </c>
      <c r="O4822" s="1152">
        <v>6</v>
      </c>
      <c r="P4822" s="1180">
        <v>31306.799999999999</v>
      </c>
    </row>
    <row r="4823" spans="1:16" ht="22.5" x14ac:dyDescent="0.2">
      <c r="A4823" s="1179" t="s">
        <v>4075</v>
      </c>
      <c r="B4823" s="1149" t="s">
        <v>13070</v>
      </c>
      <c r="C4823" s="1149" t="s">
        <v>65</v>
      </c>
      <c r="D4823" s="1150" t="s">
        <v>13955</v>
      </c>
      <c r="E4823" s="1164">
        <v>3500</v>
      </c>
      <c r="F4823" s="1151">
        <v>70047075</v>
      </c>
      <c r="G4823" s="759" t="s">
        <v>13956</v>
      </c>
      <c r="H4823" s="1021" t="s">
        <v>4422</v>
      </c>
      <c r="I4823" s="1021" t="s">
        <v>4287</v>
      </c>
      <c r="J4823" s="1150" t="s">
        <v>4422</v>
      </c>
      <c r="K4823" s="1152">
        <v>1</v>
      </c>
      <c r="L4823" s="1151">
        <v>2</v>
      </c>
      <c r="M4823" s="1164">
        <v>8348.2999999999993</v>
      </c>
      <c r="N4823" s="1151">
        <v>1</v>
      </c>
      <c r="O4823" s="1152">
        <v>6</v>
      </c>
      <c r="P4823" s="1180">
        <v>22306.799999999999</v>
      </c>
    </row>
    <row r="4824" spans="1:16" ht="33.75" x14ac:dyDescent="0.2">
      <c r="A4824" s="1179" t="s">
        <v>4075</v>
      </c>
      <c r="B4824" s="1149" t="s">
        <v>13070</v>
      </c>
      <c r="C4824" s="1149" t="s">
        <v>65</v>
      </c>
      <c r="D4824" s="1150" t="s">
        <v>13957</v>
      </c>
      <c r="E4824" s="1164">
        <v>4600</v>
      </c>
      <c r="F4824" s="1151">
        <v>70142872</v>
      </c>
      <c r="G4824" s="759" t="s">
        <v>13958</v>
      </c>
      <c r="H4824" s="1021" t="s">
        <v>7280</v>
      </c>
      <c r="I4824" s="1021" t="s">
        <v>4287</v>
      </c>
      <c r="J4824" s="1150" t="s">
        <v>7280</v>
      </c>
      <c r="K4824" s="1152">
        <v>2</v>
      </c>
      <c r="L4824" s="1151">
        <v>12</v>
      </c>
      <c r="M4824" s="1164">
        <v>58036.47</v>
      </c>
      <c r="N4824" s="1151">
        <v>1</v>
      </c>
      <c r="O4824" s="1152">
        <v>6</v>
      </c>
      <c r="P4824" s="1180">
        <v>28906.799999999999</v>
      </c>
    </row>
    <row r="4825" spans="1:16" x14ac:dyDescent="0.2">
      <c r="A4825" s="1179" t="s">
        <v>4075</v>
      </c>
      <c r="B4825" s="1149" t="s">
        <v>13070</v>
      </c>
      <c r="C4825" s="1149" t="s">
        <v>65</v>
      </c>
      <c r="D4825" s="1150" t="s">
        <v>13959</v>
      </c>
      <c r="E4825" s="1164">
        <v>5000</v>
      </c>
      <c r="F4825" s="1151">
        <v>70196172</v>
      </c>
      <c r="G4825" s="759" t="s">
        <v>13960</v>
      </c>
      <c r="H4825" s="1021" t="s">
        <v>4965</v>
      </c>
      <c r="I4825" s="1021" t="s">
        <v>4287</v>
      </c>
      <c r="J4825" s="1150" t="s">
        <v>4965</v>
      </c>
      <c r="K4825" s="1152">
        <v>2</v>
      </c>
      <c r="L4825" s="1151">
        <v>12</v>
      </c>
      <c r="M4825" s="1164">
        <v>62989.8</v>
      </c>
      <c r="N4825" s="1151">
        <v>1</v>
      </c>
      <c r="O4825" s="1152">
        <v>6</v>
      </c>
      <c r="P4825" s="1180">
        <v>31306.799999999999</v>
      </c>
    </row>
    <row r="4826" spans="1:16" ht="22.5" x14ac:dyDescent="0.2">
      <c r="A4826" s="1179" t="s">
        <v>4075</v>
      </c>
      <c r="B4826" s="1149" t="s">
        <v>13078</v>
      </c>
      <c r="C4826" s="1149" t="s">
        <v>65</v>
      </c>
      <c r="D4826" s="1150" t="s">
        <v>6438</v>
      </c>
      <c r="E4826" s="1164">
        <v>3500</v>
      </c>
      <c r="F4826" s="1151">
        <v>70250746</v>
      </c>
      <c r="G4826" s="759" t="s">
        <v>13961</v>
      </c>
      <c r="H4826" s="1021" t="s">
        <v>4839</v>
      </c>
      <c r="I4826" s="1021" t="s">
        <v>13087</v>
      </c>
      <c r="J4826" s="1150" t="s">
        <v>4839</v>
      </c>
      <c r="K4826" s="1152">
        <v>2</v>
      </c>
      <c r="L4826" s="1151">
        <v>12</v>
      </c>
      <c r="M4826" s="1164">
        <v>44989.8</v>
      </c>
      <c r="N4826" s="1151">
        <v>1</v>
      </c>
      <c r="O4826" s="1152">
        <v>6</v>
      </c>
      <c r="P4826" s="1180">
        <v>22306.799999999999</v>
      </c>
    </row>
    <row r="4827" spans="1:16" ht="22.5" x14ac:dyDescent="0.2">
      <c r="A4827" s="1179" t="s">
        <v>4075</v>
      </c>
      <c r="B4827" s="1149" t="s">
        <v>13070</v>
      </c>
      <c r="C4827" s="1149" t="s">
        <v>65</v>
      </c>
      <c r="D4827" s="1150" t="s">
        <v>13962</v>
      </c>
      <c r="E4827" s="1164">
        <v>4500</v>
      </c>
      <c r="F4827" s="1151">
        <v>70345900</v>
      </c>
      <c r="G4827" s="759" t="s">
        <v>13963</v>
      </c>
      <c r="H4827" s="1021" t="s">
        <v>4206</v>
      </c>
      <c r="I4827" s="1021" t="s">
        <v>4287</v>
      </c>
      <c r="J4827" s="1150" t="s">
        <v>4206</v>
      </c>
      <c r="K4827" s="1152">
        <v>2</v>
      </c>
      <c r="L4827" s="1151">
        <v>4</v>
      </c>
      <c r="M4827" s="1164">
        <v>19296.599999999999</v>
      </c>
      <c r="N4827" s="1151">
        <v>1</v>
      </c>
      <c r="O4827" s="1152">
        <v>6</v>
      </c>
      <c r="P4827" s="1180">
        <v>28306.799999999999</v>
      </c>
    </row>
    <row r="4828" spans="1:16" x14ac:dyDescent="0.2">
      <c r="A4828" s="1179" t="s">
        <v>4075</v>
      </c>
      <c r="B4828" s="1149" t="s">
        <v>13070</v>
      </c>
      <c r="C4828" s="1149" t="s">
        <v>65</v>
      </c>
      <c r="D4828" s="1150" t="s">
        <v>13964</v>
      </c>
      <c r="E4828" s="1164">
        <v>7000</v>
      </c>
      <c r="F4828" s="1151">
        <v>70432053</v>
      </c>
      <c r="G4828" s="759" t="s">
        <v>13965</v>
      </c>
      <c r="H4828" s="1021" t="s">
        <v>4239</v>
      </c>
      <c r="I4828" s="1021" t="s">
        <v>4287</v>
      </c>
      <c r="J4828" s="1150" t="s">
        <v>4239</v>
      </c>
      <c r="K4828" s="1152">
        <v>1</v>
      </c>
      <c r="L4828" s="1151">
        <v>1</v>
      </c>
      <c r="M4828" s="1164">
        <v>6474.15</v>
      </c>
      <c r="N4828" s="1151"/>
      <c r="O4828" s="1152"/>
      <c r="P4828" s="1180"/>
    </row>
    <row r="4829" spans="1:16" x14ac:dyDescent="0.2">
      <c r="A4829" s="1179" t="s">
        <v>4075</v>
      </c>
      <c r="B4829" s="1149" t="s">
        <v>13070</v>
      </c>
      <c r="C4829" s="1149" t="s">
        <v>65</v>
      </c>
      <c r="D4829" s="1150" t="s">
        <v>6365</v>
      </c>
      <c r="E4829" s="1164">
        <v>2500</v>
      </c>
      <c r="F4829" s="1151">
        <v>70442109</v>
      </c>
      <c r="G4829" s="759" t="s">
        <v>13966</v>
      </c>
      <c r="H4829" s="1021" t="s">
        <v>4239</v>
      </c>
      <c r="I4829" s="1021" t="s">
        <v>4287</v>
      </c>
      <c r="J4829" s="1150" t="s">
        <v>4239</v>
      </c>
      <c r="K4829" s="1152">
        <v>1</v>
      </c>
      <c r="L4829" s="1151">
        <v>2</v>
      </c>
      <c r="M4829" s="1164">
        <v>6528.3</v>
      </c>
      <c r="N4829" s="1151">
        <v>1</v>
      </c>
      <c r="O4829" s="1152">
        <v>6</v>
      </c>
      <c r="P4829" s="1180">
        <v>16306.8</v>
      </c>
    </row>
    <row r="4830" spans="1:16" ht="22.5" x14ac:dyDescent="0.2">
      <c r="A4830" s="1179" t="s">
        <v>4075</v>
      </c>
      <c r="B4830" s="1149" t="s">
        <v>13070</v>
      </c>
      <c r="C4830" s="1149" t="s">
        <v>65</v>
      </c>
      <c r="D4830" s="1150" t="s">
        <v>13967</v>
      </c>
      <c r="E4830" s="1164">
        <v>6500</v>
      </c>
      <c r="F4830" s="1151">
        <v>70442808</v>
      </c>
      <c r="G4830" s="759" t="s">
        <v>13968</v>
      </c>
      <c r="H4830" s="1021" t="s">
        <v>13969</v>
      </c>
      <c r="I4830" s="1021" t="s">
        <v>13113</v>
      </c>
      <c r="J4830" s="1150" t="s">
        <v>13969</v>
      </c>
      <c r="K4830" s="1152">
        <v>2</v>
      </c>
      <c r="L4830" s="1151">
        <v>12</v>
      </c>
      <c r="M4830" s="1164">
        <v>80989.8</v>
      </c>
      <c r="N4830" s="1151">
        <v>1</v>
      </c>
      <c r="O4830" s="1152">
        <v>6</v>
      </c>
      <c r="P4830" s="1180">
        <v>40306.800000000003</v>
      </c>
    </row>
    <row r="4831" spans="1:16" x14ac:dyDescent="0.2">
      <c r="A4831" s="1179" t="s">
        <v>4075</v>
      </c>
      <c r="B4831" s="1149" t="s">
        <v>13070</v>
      </c>
      <c r="C4831" s="1149" t="s">
        <v>65</v>
      </c>
      <c r="D4831" s="1150" t="s">
        <v>13970</v>
      </c>
      <c r="E4831" s="1164">
        <v>4500</v>
      </c>
      <c r="F4831" s="1151">
        <v>70476424</v>
      </c>
      <c r="G4831" s="759" t="s">
        <v>13971</v>
      </c>
      <c r="H4831" s="1021" t="s">
        <v>4206</v>
      </c>
      <c r="I4831" s="1021" t="s">
        <v>4287</v>
      </c>
      <c r="J4831" s="1150" t="s">
        <v>4206</v>
      </c>
      <c r="K4831" s="1152">
        <v>1</v>
      </c>
      <c r="L4831" s="1151">
        <v>1</v>
      </c>
      <c r="M4831" s="1164">
        <v>3174.15</v>
      </c>
      <c r="N4831" s="1151"/>
      <c r="O4831" s="1152"/>
      <c r="P4831" s="1180"/>
    </row>
    <row r="4832" spans="1:16" ht="22.5" x14ac:dyDescent="0.2">
      <c r="A4832" s="1179" t="s">
        <v>4075</v>
      </c>
      <c r="B4832" s="1149" t="s">
        <v>13078</v>
      </c>
      <c r="C4832" s="1149" t="s">
        <v>65</v>
      </c>
      <c r="D4832" s="1150" t="s">
        <v>10573</v>
      </c>
      <c r="E4832" s="1164">
        <v>4500</v>
      </c>
      <c r="F4832" s="1151">
        <v>70482942</v>
      </c>
      <c r="G4832" s="759" t="s">
        <v>13972</v>
      </c>
      <c r="H4832" s="1021" t="s">
        <v>4243</v>
      </c>
      <c r="I4832" s="1021" t="s">
        <v>4287</v>
      </c>
      <c r="J4832" s="1150" t="s">
        <v>4243</v>
      </c>
      <c r="K4832" s="1152">
        <v>2</v>
      </c>
      <c r="L4832" s="1151">
        <v>12</v>
      </c>
      <c r="M4832" s="1164">
        <v>56989.8</v>
      </c>
      <c r="N4832" s="1151">
        <v>1</v>
      </c>
      <c r="O4832" s="1152">
        <v>6</v>
      </c>
      <c r="P4832" s="1180">
        <v>28306.799999999999</v>
      </c>
    </row>
    <row r="4833" spans="1:16" ht="22.5" x14ac:dyDescent="0.2">
      <c r="A4833" s="1179" t="s">
        <v>4075</v>
      </c>
      <c r="B4833" s="1149" t="s">
        <v>13070</v>
      </c>
      <c r="C4833" s="1149" t="s">
        <v>65</v>
      </c>
      <c r="D4833" s="1150" t="s">
        <v>13973</v>
      </c>
      <c r="E4833" s="1164">
        <v>7000</v>
      </c>
      <c r="F4833" s="1151">
        <v>70499166</v>
      </c>
      <c r="G4833" s="759" t="s">
        <v>13974</v>
      </c>
      <c r="H4833" s="1021" t="s">
        <v>13232</v>
      </c>
      <c r="I4833" s="1021" t="s">
        <v>4287</v>
      </c>
      <c r="J4833" s="1150" t="s">
        <v>13232</v>
      </c>
      <c r="K4833" s="1152">
        <v>2</v>
      </c>
      <c r="L4833" s="1151">
        <v>4</v>
      </c>
      <c r="M4833" s="1164">
        <v>29296.6</v>
      </c>
      <c r="N4833" s="1151">
        <v>1</v>
      </c>
      <c r="O4833" s="1152">
        <v>6</v>
      </c>
      <c r="P4833" s="1180">
        <v>43306.8</v>
      </c>
    </row>
    <row r="4834" spans="1:16" ht="22.5" x14ac:dyDescent="0.2">
      <c r="A4834" s="1179" t="s">
        <v>4075</v>
      </c>
      <c r="B4834" s="1149" t="s">
        <v>13070</v>
      </c>
      <c r="C4834" s="1149" t="s">
        <v>65</v>
      </c>
      <c r="D4834" s="1150" t="s">
        <v>13975</v>
      </c>
      <c r="E4834" s="1164">
        <v>7000</v>
      </c>
      <c r="F4834" s="1151">
        <v>70501376</v>
      </c>
      <c r="G4834" s="759" t="s">
        <v>13976</v>
      </c>
      <c r="H4834" s="1021" t="s">
        <v>13232</v>
      </c>
      <c r="I4834" s="1021" t="s">
        <v>13113</v>
      </c>
      <c r="J4834" s="1150" t="s">
        <v>13232</v>
      </c>
      <c r="K4834" s="1152">
        <v>1</v>
      </c>
      <c r="L4834" s="1151">
        <v>2</v>
      </c>
      <c r="M4834" s="1164">
        <v>15931.64</v>
      </c>
      <c r="N4834" s="1151">
        <v>1</v>
      </c>
      <c r="O4834" s="1152">
        <v>3</v>
      </c>
      <c r="P4834" s="1180">
        <v>21653.4</v>
      </c>
    </row>
    <row r="4835" spans="1:16" ht="22.5" x14ac:dyDescent="0.2">
      <c r="A4835" s="1179" t="s">
        <v>4075</v>
      </c>
      <c r="B4835" s="1149" t="s">
        <v>13078</v>
      </c>
      <c r="C4835" s="1149" t="s">
        <v>65</v>
      </c>
      <c r="D4835" s="1150" t="s">
        <v>13975</v>
      </c>
      <c r="E4835" s="1164">
        <v>7000</v>
      </c>
      <c r="F4835" s="1151">
        <v>70501376</v>
      </c>
      <c r="G4835" s="759" t="s">
        <v>13976</v>
      </c>
      <c r="H4835" s="1021" t="s">
        <v>13232</v>
      </c>
      <c r="I4835" s="1021" t="s">
        <v>13113</v>
      </c>
      <c r="J4835" s="1150" t="s">
        <v>13232</v>
      </c>
      <c r="K4835" s="1152"/>
      <c r="L4835" s="1151"/>
      <c r="M4835" s="1164"/>
      <c r="N4835" s="1151">
        <v>1</v>
      </c>
      <c r="O4835" s="1152">
        <v>3</v>
      </c>
      <c r="P4835" s="1180">
        <v>21653.4</v>
      </c>
    </row>
    <row r="4836" spans="1:16" ht="22.5" x14ac:dyDescent="0.2">
      <c r="A4836" s="1179" t="s">
        <v>4075</v>
      </c>
      <c r="B4836" s="1149" t="s">
        <v>13078</v>
      </c>
      <c r="C4836" s="1149" t="s">
        <v>65</v>
      </c>
      <c r="D4836" s="1150" t="s">
        <v>13111</v>
      </c>
      <c r="E4836" s="1164">
        <v>6000</v>
      </c>
      <c r="F4836" s="1151">
        <v>70566747</v>
      </c>
      <c r="G4836" s="759" t="s">
        <v>13977</v>
      </c>
      <c r="H4836" s="1021" t="s">
        <v>13077</v>
      </c>
      <c r="I4836" s="1021" t="s">
        <v>4287</v>
      </c>
      <c r="J4836" s="1150" t="s">
        <v>4257</v>
      </c>
      <c r="K4836" s="1152">
        <v>2</v>
      </c>
      <c r="L4836" s="1151">
        <v>8</v>
      </c>
      <c r="M4836" s="1164">
        <v>50293.2</v>
      </c>
      <c r="N4836" s="1151"/>
      <c r="O4836" s="1152"/>
      <c r="P4836" s="1180"/>
    </row>
    <row r="4837" spans="1:16" ht="22.5" x14ac:dyDescent="0.2">
      <c r="A4837" s="1179" t="s">
        <v>4075</v>
      </c>
      <c r="B4837" s="1149" t="s">
        <v>13070</v>
      </c>
      <c r="C4837" s="1149" t="s">
        <v>65</v>
      </c>
      <c r="D4837" s="1150" t="s">
        <v>13111</v>
      </c>
      <c r="E4837" s="1164">
        <v>6000</v>
      </c>
      <c r="F4837" s="1151">
        <v>70566747</v>
      </c>
      <c r="G4837" s="759" t="s">
        <v>13977</v>
      </c>
      <c r="H4837" s="1021" t="s">
        <v>13077</v>
      </c>
      <c r="I4837" s="1021" t="s">
        <v>4287</v>
      </c>
      <c r="J4837" s="1150" t="s">
        <v>4257</v>
      </c>
      <c r="K4837" s="1152">
        <v>2</v>
      </c>
      <c r="L4837" s="1151">
        <v>4</v>
      </c>
      <c r="M4837" s="1164">
        <v>24696.6</v>
      </c>
      <c r="N4837" s="1151">
        <v>1</v>
      </c>
      <c r="O4837" s="1152">
        <v>6</v>
      </c>
      <c r="P4837" s="1180">
        <v>37306.800000000003</v>
      </c>
    </row>
    <row r="4838" spans="1:16" ht="22.5" x14ac:dyDescent="0.2">
      <c r="A4838" s="1179" t="s">
        <v>4075</v>
      </c>
      <c r="B4838" s="1149" t="s">
        <v>13070</v>
      </c>
      <c r="C4838" s="1149" t="s">
        <v>65</v>
      </c>
      <c r="D4838" s="1150" t="s">
        <v>13978</v>
      </c>
      <c r="E4838" s="1164">
        <v>3000</v>
      </c>
      <c r="F4838" s="1151">
        <v>70575435</v>
      </c>
      <c r="G4838" s="759" t="s">
        <v>13979</v>
      </c>
      <c r="H4838" s="1021" t="s">
        <v>4422</v>
      </c>
      <c r="I4838" s="1021" t="s">
        <v>13180</v>
      </c>
      <c r="J4838" s="1150" t="s">
        <v>4422</v>
      </c>
      <c r="K4838" s="1152">
        <v>2</v>
      </c>
      <c r="L4838" s="1151">
        <v>12</v>
      </c>
      <c r="M4838" s="1164">
        <v>37777.65</v>
      </c>
      <c r="N4838" s="1151">
        <v>1</v>
      </c>
      <c r="O4838" s="1152">
        <v>6</v>
      </c>
      <c r="P4838" s="1180">
        <v>19306.8</v>
      </c>
    </row>
    <row r="4839" spans="1:16" ht="22.5" x14ac:dyDescent="0.2">
      <c r="A4839" s="1179" t="s">
        <v>4075</v>
      </c>
      <c r="B4839" s="1149" t="s">
        <v>13070</v>
      </c>
      <c r="C4839" s="1149" t="s">
        <v>65</v>
      </c>
      <c r="D4839" s="1150" t="s">
        <v>13785</v>
      </c>
      <c r="E4839" s="1164">
        <v>8000</v>
      </c>
      <c r="F4839" s="1151">
        <v>70584133</v>
      </c>
      <c r="G4839" s="759" t="s">
        <v>13980</v>
      </c>
      <c r="H4839" s="1021" t="s">
        <v>13232</v>
      </c>
      <c r="I4839" s="1021" t="s">
        <v>13981</v>
      </c>
      <c r="J4839" s="1150" t="s">
        <v>13232</v>
      </c>
      <c r="K4839" s="1152"/>
      <c r="L4839" s="1151"/>
      <c r="M4839" s="1164"/>
      <c r="N4839" s="1151">
        <v>1</v>
      </c>
      <c r="O4839" s="1152">
        <v>1</v>
      </c>
      <c r="P4839" s="1180">
        <v>11951.13</v>
      </c>
    </row>
    <row r="4840" spans="1:16" x14ac:dyDescent="0.2">
      <c r="A4840" s="1179" t="s">
        <v>4075</v>
      </c>
      <c r="B4840" s="1149" t="s">
        <v>13070</v>
      </c>
      <c r="C4840" s="1149" t="s">
        <v>65</v>
      </c>
      <c r="D4840" s="1150" t="s">
        <v>13202</v>
      </c>
      <c r="E4840" s="1164">
        <v>6500</v>
      </c>
      <c r="F4840" s="1151">
        <v>70584224</v>
      </c>
      <c r="G4840" s="759" t="s">
        <v>13982</v>
      </c>
      <c r="H4840" s="1021" t="s">
        <v>4243</v>
      </c>
      <c r="I4840" s="1021" t="s">
        <v>4287</v>
      </c>
      <c r="J4840" s="1150" t="s">
        <v>4243</v>
      </c>
      <c r="K4840" s="1152">
        <v>2</v>
      </c>
      <c r="L4840" s="1151">
        <v>12</v>
      </c>
      <c r="M4840" s="1164">
        <v>80989.8</v>
      </c>
      <c r="N4840" s="1151">
        <v>1</v>
      </c>
      <c r="O4840" s="1152">
        <v>6</v>
      </c>
      <c r="P4840" s="1180">
        <v>40306.800000000003</v>
      </c>
    </row>
    <row r="4841" spans="1:16" x14ac:dyDescent="0.2">
      <c r="A4841" s="1179" t="s">
        <v>4075</v>
      </c>
      <c r="B4841" s="1149" t="s">
        <v>13070</v>
      </c>
      <c r="C4841" s="1149" t="s">
        <v>65</v>
      </c>
      <c r="D4841" s="1150" t="s">
        <v>13111</v>
      </c>
      <c r="E4841" s="1164">
        <v>6000</v>
      </c>
      <c r="F4841" s="1151">
        <v>70610379</v>
      </c>
      <c r="G4841" s="759" t="s">
        <v>13983</v>
      </c>
      <c r="H4841" s="1021" t="s">
        <v>4243</v>
      </c>
      <c r="I4841" s="1021" t="s">
        <v>4287</v>
      </c>
      <c r="J4841" s="1150" t="s">
        <v>4243</v>
      </c>
      <c r="K4841" s="1152">
        <v>2</v>
      </c>
      <c r="L4841" s="1151">
        <v>12</v>
      </c>
      <c r="M4841" s="1164">
        <v>74989.8</v>
      </c>
      <c r="N4841" s="1151">
        <v>1</v>
      </c>
      <c r="O4841" s="1152">
        <v>6</v>
      </c>
      <c r="P4841" s="1180">
        <v>37306.800000000003</v>
      </c>
    </row>
    <row r="4842" spans="1:16" x14ac:dyDescent="0.2">
      <c r="A4842" s="1179" t="s">
        <v>4075</v>
      </c>
      <c r="B4842" s="1149" t="s">
        <v>13070</v>
      </c>
      <c r="C4842" s="1149" t="s">
        <v>65</v>
      </c>
      <c r="D4842" s="1150" t="s">
        <v>13642</v>
      </c>
      <c r="E4842" s="1164">
        <v>3500</v>
      </c>
      <c r="F4842" s="1151">
        <v>70668877</v>
      </c>
      <c r="G4842" s="759" t="s">
        <v>13984</v>
      </c>
      <c r="H4842" s="1021" t="s">
        <v>10274</v>
      </c>
      <c r="I4842" s="1021" t="s">
        <v>4287</v>
      </c>
      <c r="J4842" s="1150" t="s">
        <v>10274</v>
      </c>
      <c r="K4842" s="1152">
        <v>2</v>
      </c>
      <c r="L4842" s="1151">
        <v>12</v>
      </c>
      <c r="M4842" s="1164">
        <v>44989.8</v>
      </c>
      <c r="N4842" s="1151">
        <v>1</v>
      </c>
      <c r="O4842" s="1152">
        <v>6</v>
      </c>
      <c r="P4842" s="1180">
        <v>22306.799999999999</v>
      </c>
    </row>
    <row r="4843" spans="1:16" ht="22.5" x14ac:dyDescent="0.2">
      <c r="A4843" s="1179" t="s">
        <v>4075</v>
      </c>
      <c r="B4843" s="1149" t="s">
        <v>13078</v>
      </c>
      <c r="C4843" s="1149" t="s">
        <v>65</v>
      </c>
      <c r="D4843" s="1150" t="s">
        <v>13884</v>
      </c>
      <c r="E4843" s="1164">
        <v>5000</v>
      </c>
      <c r="F4843" s="1151">
        <v>70673121</v>
      </c>
      <c r="G4843" s="759" t="s">
        <v>13985</v>
      </c>
      <c r="H4843" s="1021" t="s">
        <v>5396</v>
      </c>
      <c r="I4843" s="1021" t="s">
        <v>4287</v>
      </c>
      <c r="J4843" s="1150" t="s">
        <v>5396</v>
      </c>
      <c r="K4843" s="1152">
        <v>2</v>
      </c>
      <c r="L4843" s="1151">
        <v>5</v>
      </c>
      <c r="M4843" s="1164">
        <v>26137.42</v>
      </c>
      <c r="N4843" s="1151">
        <v>1</v>
      </c>
      <c r="O4843" s="1152">
        <v>1</v>
      </c>
      <c r="P4843" s="1180">
        <v>3717.8</v>
      </c>
    </row>
    <row r="4844" spans="1:16" ht="22.5" x14ac:dyDescent="0.2">
      <c r="A4844" s="1179" t="s">
        <v>4075</v>
      </c>
      <c r="B4844" s="1149" t="s">
        <v>13078</v>
      </c>
      <c r="C4844" s="1149" t="s">
        <v>65</v>
      </c>
      <c r="D4844" s="1150" t="s">
        <v>13903</v>
      </c>
      <c r="E4844" s="1164">
        <v>5000</v>
      </c>
      <c r="F4844" s="1151">
        <v>70758189</v>
      </c>
      <c r="G4844" s="759" t="s">
        <v>13986</v>
      </c>
      <c r="H4844" s="1021" t="s">
        <v>4206</v>
      </c>
      <c r="I4844" s="1021" t="s">
        <v>4287</v>
      </c>
      <c r="J4844" s="1150" t="s">
        <v>4206</v>
      </c>
      <c r="K4844" s="1152"/>
      <c r="L4844" s="1151"/>
      <c r="M4844" s="1164"/>
      <c r="N4844" s="1151">
        <v>1</v>
      </c>
      <c r="O4844" s="1152">
        <v>4</v>
      </c>
      <c r="P4844" s="1180">
        <v>20871.2</v>
      </c>
    </row>
    <row r="4845" spans="1:16" x14ac:dyDescent="0.2">
      <c r="A4845" s="1179" t="s">
        <v>4075</v>
      </c>
      <c r="B4845" s="1149" t="s">
        <v>13070</v>
      </c>
      <c r="C4845" s="1149" t="s">
        <v>65</v>
      </c>
      <c r="D4845" s="1150" t="s">
        <v>13260</v>
      </c>
      <c r="E4845" s="1164">
        <v>4500</v>
      </c>
      <c r="F4845" s="1151">
        <v>70759008</v>
      </c>
      <c r="G4845" s="759" t="s">
        <v>13987</v>
      </c>
      <c r="H4845" s="1021" t="s">
        <v>10274</v>
      </c>
      <c r="I4845" s="1021" t="s">
        <v>4287</v>
      </c>
      <c r="J4845" s="1150" t="s">
        <v>10274</v>
      </c>
      <c r="K4845" s="1152">
        <v>2</v>
      </c>
      <c r="L4845" s="1151">
        <v>12</v>
      </c>
      <c r="M4845" s="1164">
        <v>56989.8</v>
      </c>
      <c r="N4845" s="1151">
        <v>1</v>
      </c>
      <c r="O4845" s="1152">
        <v>6</v>
      </c>
      <c r="P4845" s="1180">
        <v>28306.799999999999</v>
      </c>
    </row>
    <row r="4846" spans="1:16" ht="22.5" x14ac:dyDescent="0.2">
      <c r="A4846" s="1179" t="s">
        <v>4075</v>
      </c>
      <c r="B4846" s="1149" t="s">
        <v>13070</v>
      </c>
      <c r="C4846" s="1149" t="s">
        <v>65</v>
      </c>
      <c r="D4846" s="1150" t="s">
        <v>13988</v>
      </c>
      <c r="E4846" s="1164">
        <v>7000</v>
      </c>
      <c r="F4846" s="1151">
        <v>70828680</v>
      </c>
      <c r="G4846" s="759" t="s">
        <v>13989</v>
      </c>
      <c r="H4846" s="1021" t="s">
        <v>4965</v>
      </c>
      <c r="I4846" s="1021" t="s">
        <v>4287</v>
      </c>
      <c r="J4846" s="1150" t="s">
        <v>4965</v>
      </c>
      <c r="K4846" s="1152">
        <v>2</v>
      </c>
      <c r="L4846" s="1151">
        <v>12</v>
      </c>
      <c r="M4846" s="1164">
        <v>86756.47</v>
      </c>
      <c r="N4846" s="1151">
        <v>1</v>
      </c>
      <c r="O4846" s="1152">
        <v>6</v>
      </c>
      <c r="P4846" s="1180">
        <v>43306.8</v>
      </c>
    </row>
    <row r="4847" spans="1:16" ht="22.5" x14ac:dyDescent="0.2">
      <c r="A4847" s="1179" t="s">
        <v>4075</v>
      </c>
      <c r="B4847" s="1149" t="s">
        <v>13070</v>
      </c>
      <c r="C4847" s="1149" t="s">
        <v>65</v>
      </c>
      <c r="D4847" s="1150" t="s">
        <v>13990</v>
      </c>
      <c r="E4847" s="1164">
        <v>3500</v>
      </c>
      <c r="F4847" s="1151">
        <v>70977826</v>
      </c>
      <c r="G4847" s="759" t="s">
        <v>13991</v>
      </c>
      <c r="H4847" s="1021" t="s">
        <v>4422</v>
      </c>
      <c r="I4847" s="1021" t="s">
        <v>4287</v>
      </c>
      <c r="J4847" s="1150" t="s">
        <v>4422</v>
      </c>
      <c r="K4847" s="1152">
        <v>1</v>
      </c>
      <c r="L4847" s="1151">
        <v>1</v>
      </c>
      <c r="M4847" s="1164">
        <v>1271.67</v>
      </c>
      <c r="N4847" s="1151">
        <v>1</v>
      </c>
      <c r="O4847" s="1152">
        <v>6</v>
      </c>
      <c r="P4847" s="1180">
        <v>22306.799999999999</v>
      </c>
    </row>
    <row r="4848" spans="1:16" ht="22.5" x14ac:dyDescent="0.2">
      <c r="A4848" s="1179" t="s">
        <v>4075</v>
      </c>
      <c r="B4848" s="1149" t="s">
        <v>13078</v>
      </c>
      <c r="C4848" s="1149" t="s">
        <v>65</v>
      </c>
      <c r="D4848" s="1150" t="s">
        <v>13355</v>
      </c>
      <c r="E4848" s="1164">
        <v>5000</v>
      </c>
      <c r="F4848" s="1151">
        <v>70981546</v>
      </c>
      <c r="G4848" s="759" t="s">
        <v>13992</v>
      </c>
      <c r="H4848" s="1021" t="s">
        <v>10274</v>
      </c>
      <c r="I4848" s="1021" t="s">
        <v>4287</v>
      </c>
      <c r="J4848" s="1150" t="s">
        <v>10274</v>
      </c>
      <c r="K4848" s="1152">
        <v>2</v>
      </c>
      <c r="L4848" s="1151">
        <v>12</v>
      </c>
      <c r="M4848" s="1164">
        <v>62989.8</v>
      </c>
      <c r="N4848" s="1151">
        <v>1</v>
      </c>
      <c r="O4848" s="1152">
        <v>6</v>
      </c>
      <c r="P4848" s="1180">
        <v>31306.799999999999</v>
      </c>
    </row>
    <row r="4849" spans="1:16" x14ac:dyDescent="0.2">
      <c r="A4849" s="1179" t="s">
        <v>4075</v>
      </c>
      <c r="B4849" s="1149" t="s">
        <v>13070</v>
      </c>
      <c r="C4849" s="1149" t="s">
        <v>65</v>
      </c>
      <c r="D4849" s="1150" t="s">
        <v>13218</v>
      </c>
      <c r="E4849" s="1164">
        <v>4500</v>
      </c>
      <c r="F4849" s="1151">
        <v>71073290</v>
      </c>
      <c r="G4849" s="759" t="s">
        <v>13993</v>
      </c>
      <c r="H4849" s="1021" t="s">
        <v>13104</v>
      </c>
      <c r="I4849" s="1021" t="s">
        <v>4287</v>
      </c>
      <c r="J4849" s="1150" t="s">
        <v>13104</v>
      </c>
      <c r="K4849" s="1152">
        <v>2</v>
      </c>
      <c r="L4849" s="1151">
        <v>12</v>
      </c>
      <c r="M4849" s="1164">
        <v>56989.8</v>
      </c>
      <c r="N4849" s="1151">
        <v>1</v>
      </c>
      <c r="O4849" s="1152">
        <v>6</v>
      </c>
      <c r="P4849" s="1180">
        <v>28306.799999999999</v>
      </c>
    </row>
    <row r="4850" spans="1:16" ht="22.5" x14ac:dyDescent="0.2">
      <c r="A4850" s="1179" t="s">
        <v>4075</v>
      </c>
      <c r="B4850" s="1149" t="s">
        <v>13070</v>
      </c>
      <c r="C4850" s="1149" t="s">
        <v>65</v>
      </c>
      <c r="D4850" s="1150" t="s">
        <v>13994</v>
      </c>
      <c r="E4850" s="1164">
        <v>3350</v>
      </c>
      <c r="F4850" s="1151">
        <v>71427433</v>
      </c>
      <c r="G4850" s="759" t="s">
        <v>13995</v>
      </c>
      <c r="H4850" s="1021" t="s">
        <v>4243</v>
      </c>
      <c r="I4850" s="1021" t="s">
        <v>4287</v>
      </c>
      <c r="J4850" s="1150" t="s">
        <v>4243</v>
      </c>
      <c r="K4850" s="1152">
        <v>2</v>
      </c>
      <c r="L4850" s="1151">
        <v>9</v>
      </c>
      <c r="M4850" s="1164">
        <v>38307.910000000003</v>
      </c>
      <c r="N4850" s="1151"/>
      <c r="O4850" s="1152"/>
      <c r="P4850" s="1180"/>
    </row>
    <row r="4851" spans="1:16" x14ac:dyDescent="0.2">
      <c r="A4851" s="1179" t="s">
        <v>4075</v>
      </c>
      <c r="B4851" s="1149" t="s">
        <v>13070</v>
      </c>
      <c r="C4851" s="1149" t="s">
        <v>65</v>
      </c>
      <c r="D4851" s="1150" t="s">
        <v>13864</v>
      </c>
      <c r="E4851" s="1164">
        <v>7000</v>
      </c>
      <c r="F4851" s="1151">
        <v>71459719</v>
      </c>
      <c r="G4851" s="759" t="s">
        <v>13996</v>
      </c>
      <c r="H4851" s="1021" t="s">
        <v>4329</v>
      </c>
      <c r="I4851" s="1021" t="s">
        <v>4287</v>
      </c>
      <c r="J4851" s="1150" t="s">
        <v>4329</v>
      </c>
      <c r="K4851" s="1152">
        <v>1</v>
      </c>
      <c r="L4851" s="1151">
        <v>2</v>
      </c>
      <c r="M4851" s="1164">
        <v>16878.3</v>
      </c>
      <c r="N4851" s="1151">
        <v>1</v>
      </c>
      <c r="O4851" s="1152">
        <v>6</v>
      </c>
      <c r="P4851" s="1180">
        <v>43306.8</v>
      </c>
    </row>
    <row r="4852" spans="1:16" x14ac:dyDescent="0.2">
      <c r="A4852" s="1179" t="s">
        <v>4075</v>
      </c>
      <c r="B4852" s="1149" t="s">
        <v>13070</v>
      </c>
      <c r="C4852" s="1149" t="s">
        <v>65</v>
      </c>
      <c r="D4852" s="1150" t="s">
        <v>13642</v>
      </c>
      <c r="E4852" s="1164">
        <v>5500</v>
      </c>
      <c r="F4852" s="1151">
        <v>71474677</v>
      </c>
      <c r="G4852" s="759" t="s">
        <v>13997</v>
      </c>
      <c r="H4852" s="1021" t="s">
        <v>10274</v>
      </c>
      <c r="I4852" s="1021" t="s">
        <v>4287</v>
      </c>
      <c r="J4852" s="1150" t="s">
        <v>10274</v>
      </c>
      <c r="K4852" s="1152">
        <v>2</v>
      </c>
      <c r="L4852" s="1151">
        <v>12</v>
      </c>
      <c r="M4852" s="1164">
        <v>68989.8</v>
      </c>
      <c r="N4852" s="1151">
        <v>1</v>
      </c>
      <c r="O4852" s="1152">
        <v>6</v>
      </c>
      <c r="P4852" s="1180">
        <v>34306.800000000003</v>
      </c>
    </row>
    <row r="4853" spans="1:16" ht="22.5" x14ac:dyDescent="0.2">
      <c r="A4853" s="1179" t="s">
        <v>4075</v>
      </c>
      <c r="B4853" s="1149" t="s">
        <v>13078</v>
      </c>
      <c r="C4853" s="1149" t="s">
        <v>65</v>
      </c>
      <c r="D4853" s="1150" t="s">
        <v>13998</v>
      </c>
      <c r="E4853" s="1164">
        <v>4000</v>
      </c>
      <c r="F4853" s="1151">
        <v>71731788</v>
      </c>
      <c r="G4853" s="759" t="s">
        <v>13999</v>
      </c>
      <c r="H4853" s="1021" t="s">
        <v>7280</v>
      </c>
      <c r="I4853" s="1021" t="s">
        <v>13113</v>
      </c>
      <c r="J4853" s="1150" t="s">
        <v>7280</v>
      </c>
      <c r="K4853" s="1152">
        <v>2</v>
      </c>
      <c r="L4853" s="1151">
        <v>2</v>
      </c>
      <c r="M4853" s="1164">
        <v>8214.9699999999993</v>
      </c>
      <c r="N4853" s="1151"/>
      <c r="O4853" s="1152"/>
      <c r="P4853" s="1180"/>
    </row>
    <row r="4854" spans="1:16" x14ac:dyDescent="0.2">
      <c r="A4854" s="1179" t="s">
        <v>4075</v>
      </c>
      <c r="B4854" s="1149" t="s">
        <v>13070</v>
      </c>
      <c r="C4854" s="1149" t="s">
        <v>65</v>
      </c>
      <c r="D4854" s="1150" t="s">
        <v>13998</v>
      </c>
      <c r="E4854" s="1164">
        <v>4000</v>
      </c>
      <c r="F4854" s="1151">
        <v>71731788</v>
      </c>
      <c r="G4854" s="759" t="s">
        <v>13999</v>
      </c>
      <c r="H4854" s="1021" t="s">
        <v>7280</v>
      </c>
      <c r="I4854" s="1021" t="s">
        <v>13113</v>
      </c>
      <c r="J4854" s="1150" t="s">
        <v>7280</v>
      </c>
      <c r="K4854" s="1152">
        <v>2</v>
      </c>
      <c r="L4854" s="1151">
        <v>10</v>
      </c>
      <c r="M4854" s="1164">
        <v>42641.5</v>
      </c>
      <c r="N4854" s="1151">
        <v>1</v>
      </c>
      <c r="O4854" s="1152">
        <v>6</v>
      </c>
      <c r="P4854" s="1180">
        <v>25306.799999999999</v>
      </c>
    </row>
    <row r="4855" spans="1:16" ht="22.5" x14ac:dyDescent="0.2">
      <c r="A4855" s="1179" t="s">
        <v>4075</v>
      </c>
      <c r="B4855" s="1149" t="s">
        <v>13070</v>
      </c>
      <c r="C4855" s="1149" t="s">
        <v>65</v>
      </c>
      <c r="D4855" s="1150" t="s">
        <v>13082</v>
      </c>
      <c r="E4855" s="1164">
        <v>2500</v>
      </c>
      <c r="F4855" s="1151">
        <v>71802220</v>
      </c>
      <c r="G4855" s="759" t="s">
        <v>14000</v>
      </c>
      <c r="H4855" s="1021" t="s">
        <v>13084</v>
      </c>
      <c r="I4855" s="1021" t="s">
        <v>4358</v>
      </c>
      <c r="J4855" s="1150" t="s">
        <v>13084</v>
      </c>
      <c r="K4855" s="1152">
        <v>1</v>
      </c>
      <c r="L4855" s="1151">
        <v>1</v>
      </c>
      <c r="M4855" s="1164">
        <v>917.03</v>
      </c>
      <c r="N4855" s="1151">
        <v>1</v>
      </c>
      <c r="O4855" s="1152">
        <v>6</v>
      </c>
      <c r="P4855" s="1180">
        <v>16306.8</v>
      </c>
    </row>
    <row r="4856" spans="1:16" x14ac:dyDescent="0.2">
      <c r="A4856" s="1179" t="s">
        <v>4075</v>
      </c>
      <c r="B4856" s="1149" t="s">
        <v>13070</v>
      </c>
      <c r="C4856" s="1149" t="s">
        <v>65</v>
      </c>
      <c r="D4856" s="1150" t="s">
        <v>13661</v>
      </c>
      <c r="E4856" s="1164">
        <v>2800</v>
      </c>
      <c r="F4856" s="1151">
        <v>71940667</v>
      </c>
      <c r="G4856" s="759" t="s">
        <v>14001</v>
      </c>
      <c r="H4856" s="1021" t="s">
        <v>4243</v>
      </c>
      <c r="I4856" s="1021" t="s">
        <v>13113</v>
      </c>
      <c r="J4856" s="1150" t="s">
        <v>4243</v>
      </c>
      <c r="K4856" s="1152">
        <v>2</v>
      </c>
      <c r="L4856" s="1151">
        <v>12</v>
      </c>
      <c r="M4856" s="1164">
        <v>36589.800000000003</v>
      </c>
      <c r="N4856" s="1151">
        <v>1</v>
      </c>
      <c r="O4856" s="1152">
        <v>6</v>
      </c>
      <c r="P4856" s="1180">
        <v>18106.8</v>
      </c>
    </row>
    <row r="4857" spans="1:16" x14ac:dyDescent="0.2">
      <c r="A4857" s="1179" t="s">
        <v>4075</v>
      </c>
      <c r="B4857" s="1149" t="s">
        <v>13070</v>
      </c>
      <c r="C4857" s="1149" t="s">
        <v>65</v>
      </c>
      <c r="D4857" s="1150" t="s">
        <v>13260</v>
      </c>
      <c r="E4857" s="1164">
        <v>4500</v>
      </c>
      <c r="F4857" s="1151">
        <v>72199101</v>
      </c>
      <c r="G4857" s="759" t="s">
        <v>14002</v>
      </c>
      <c r="H4857" s="1021" t="s">
        <v>10274</v>
      </c>
      <c r="I4857" s="1021" t="s">
        <v>13113</v>
      </c>
      <c r="J4857" s="1150" t="s">
        <v>10274</v>
      </c>
      <c r="K4857" s="1152">
        <v>2</v>
      </c>
      <c r="L4857" s="1151">
        <v>12</v>
      </c>
      <c r="M4857" s="1164">
        <v>56989.8</v>
      </c>
      <c r="N4857" s="1151">
        <v>1</v>
      </c>
      <c r="O4857" s="1152">
        <v>6</v>
      </c>
      <c r="P4857" s="1180">
        <v>28306.799999999999</v>
      </c>
    </row>
    <row r="4858" spans="1:16" x14ac:dyDescent="0.2">
      <c r="A4858" s="1179" t="s">
        <v>4075</v>
      </c>
      <c r="B4858" s="1149" t="s">
        <v>13070</v>
      </c>
      <c r="C4858" s="1149" t="s">
        <v>65</v>
      </c>
      <c r="D4858" s="1150" t="s">
        <v>14003</v>
      </c>
      <c r="E4858" s="1164">
        <v>6500</v>
      </c>
      <c r="F4858" s="1151">
        <v>72199332</v>
      </c>
      <c r="G4858" s="759" t="s">
        <v>14004</v>
      </c>
      <c r="H4858" s="1021" t="s">
        <v>13104</v>
      </c>
      <c r="I4858" s="1021" t="s">
        <v>4287</v>
      </c>
      <c r="J4858" s="1150" t="s">
        <v>13104</v>
      </c>
      <c r="K4858" s="1152">
        <v>2</v>
      </c>
      <c r="L4858" s="1151">
        <v>12</v>
      </c>
      <c r="M4858" s="1164">
        <v>80989.8</v>
      </c>
      <c r="N4858" s="1151">
        <v>1</v>
      </c>
      <c r="O4858" s="1152">
        <v>6</v>
      </c>
      <c r="P4858" s="1180">
        <v>40306.800000000003</v>
      </c>
    </row>
    <row r="4859" spans="1:16" ht="22.5" x14ac:dyDescent="0.2">
      <c r="A4859" s="1179" t="s">
        <v>4075</v>
      </c>
      <c r="B4859" s="1149" t="s">
        <v>13070</v>
      </c>
      <c r="C4859" s="1149" t="s">
        <v>65</v>
      </c>
      <c r="D4859" s="1150" t="s">
        <v>14005</v>
      </c>
      <c r="E4859" s="1164">
        <v>2500</v>
      </c>
      <c r="F4859" s="1151">
        <v>72221103</v>
      </c>
      <c r="G4859" s="759" t="s">
        <v>14006</v>
      </c>
      <c r="H4859" s="1021" t="s">
        <v>4239</v>
      </c>
      <c r="I4859" s="1021" t="s">
        <v>13113</v>
      </c>
      <c r="J4859" s="1150" t="s">
        <v>4239</v>
      </c>
      <c r="K4859" s="1152">
        <v>2</v>
      </c>
      <c r="L4859" s="1151">
        <v>10</v>
      </c>
      <c r="M4859" s="1164">
        <v>29645.67</v>
      </c>
      <c r="N4859" s="1151"/>
      <c r="O4859" s="1152"/>
      <c r="P4859" s="1180"/>
    </row>
    <row r="4860" spans="1:16" ht="33.75" x14ac:dyDescent="0.2">
      <c r="A4860" s="1179" t="s">
        <v>4075</v>
      </c>
      <c r="B4860" s="1149" t="s">
        <v>13070</v>
      </c>
      <c r="C4860" s="1149" t="s">
        <v>65</v>
      </c>
      <c r="D4860" s="1150" t="s">
        <v>14007</v>
      </c>
      <c r="E4860" s="1164">
        <v>4600</v>
      </c>
      <c r="F4860" s="1151">
        <v>72221103</v>
      </c>
      <c r="G4860" s="759" t="s">
        <v>14006</v>
      </c>
      <c r="H4860" s="1021" t="s">
        <v>4239</v>
      </c>
      <c r="I4860" s="1021" t="s">
        <v>13113</v>
      </c>
      <c r="J4860" s="1150" t="s">
        <v>4239</v>
      </c>
      <c r="K4860" s="1152">
        <v>1</v>
      </c>
      <c r="L4860" s="1151">
        <v>2</v>
      </c>
      <c r="M4860" s="1164">
        <v>9791.64</v>
      </c>
      <c r="N4860" s="1151">
        <v>1</v>
      </c>
      <c r="O4860" s="1152">
        <v>6</v>
      </c>
      <c r="P4860" s="1180">
        <v>28906.799999999999</v>
      </c>
    </row>
    <row r="4861" spans="1:16" ht="22.5" x14ac:dyDescent="0.2">
      <c r="A4861" s="1179" t="s">
        <v>4075</v>
      </c>
      <c r="B4861" s="1149" t="s">
        <v>13070</v>
      </c>
      <c r="C4861" s="1149" t="s">
        <v>65</v>
      </c>
      <c r="D4861" s="1150" t="s">
        <v>14008</v>
      </c>
      <c r="E4861" s="1164">
        <v>2000</v>
      </c>
      <c r="F4861" s="1151">
        <v>72403621</v>
      </c>
      <c r="G4861" s="759" t="s">
        <v>14009</v>
      </c>
      <c r="H4861" s="1021" t="s">
        <v>5657</v>
      </c>
      <c r="I4861" s="1021" t="s">
        <v>13113</v>
      </c>
      <c r="J4861" s="1150" t="s">
        <v>5657</v>
      </c>
      <c r="K4861" s="1152">
        <v>2</v>
      </c>
      <c r="L4861" s="1151">
        <v>12</v>
      </c>
      <c r="M4861" s="1164">
        <v>26989.8</v>
      </c>
      <c r="N4861" s="1151">
        <v>1</v>
      </c>
      <c r="O4861" s="1152">
        <v>6</v>
      </c>
      <c r="P4861" s="1180">
        <v>13080</v>
      </c>
    </row>
    <row r="4862" spans="1:16" x14ac:dyDescent="0.2">
      <c r="A4862" s="1179" t="s">
        <v>4075</v>
      </c>
      <c r="B4862" s="1149" t="s">
        <v>13070</v>
      </c>
      <c r="C4862" s="1149" t="s">
        <v>65</v>
      </c>
      <c r="D4862" s="1150" t="s">
        <v>13485</v>
      </c>
      <c r="E4862" s="1164">
        <v>7000</v>
      </c>
      <c r="F4862" s="1151">
        <v>72421616</v>
      </c>
      <c r="G4862" s="759" t="s">
        <v>14010</v>
      </c>
      <c r="H4862" s="1021" t="s">
        <v>8280</v>
      </c>
      <c r="I4862" s="1021" t="s">
        <v>13113</v>
      </c>
      <c r="J4862" s="1150" t="s">
        <v>8280</v>
      </c>
      <c r="K4862" s="1152">
        <v>2</v>
      </c>
      <c r="L4862" s="1151">
        <v>12</v>
      </c>
      <c r="M4862" s="1164">
        <v>86989.8</v>
      </c>
      <c r="N4862" s="1151">
        <v>1</v>
      </c>
      <c r="O4862" s="1152">
        <v>6</v>
      </c>
      <c r="P4862" s="1180">
        <v>43306.8</v>
      </c>
    </row>
    <row r="4863" spans="1:16" ht="33.75" x14ac:dyDescent="0.2">
      <c r="A4863" s="1179" t="s">
        <v>4075</v>
      </c>
      <c r="B4863" s="1149" t="s">
        <v>13070</v>
      </c>
      <c r="C4863" s="1149" t="s">
        <v>65</v>
      </c>
      <c r="D4863" s="1150" t="s">
        <v>14011</v>
      </c>
      <c r="E4863" s="1164">
        <v>4600</v>
      </c>
      <c r="F4863" s="1151">
        <v>72465016</v>
      </c>
      <c r="G4863" s="759" t="s">
        <v>14012</v>
      </c>
      <c r="H4863" s="1021" t="s">
        <v>13749</v>
      </c>
      <c r="I4863" s="1021" t="s">
        <v>13113</v>
      </c>
      <c r="J4863" s="1150" t="s">
        <v>13749</v>
      </c>
      <c r="K4863" s="1152">
        <v>1</v>
      </c>
      <c r="L4863" s="1151">
        <v>2</v>
      </c>
      <c r="M4863" s="1164">
        <v>10731.64</v>
      </c>
      <c r="N4863" s="1151">
        <v>1</v>
      </c>
      <c r="O4863" s="1152">
        <v>6</v>
      </c>
      <c r="P4863" s="1180">
        <v>28906.799999999999</v>
      </c>
    </row>
    <row r="4864" spans="1:16" ht="22.5" x14ac:dyDescent="0.2">
      <c r="A4864" s="1179" t="s">
        <v>4075</v>
      </c>
      <c r="B4864" s="1149" t="s">
        <v>13070</v>
      </c>
      <c r="C4864" s="1149" t="s">
        <v>65</v>
      </c>
      <c r="D4864" s="1150" t="s">
        <v>6365</v>
      </c>
      <c r="E4864" s="1164">
        <v>3500</v>
      </c>
      <c r="F4864" s="1151">
        <v>72557896</v>
      </c>
      <c r="G4864" s="759" t="s">
        <v>14013</v>
      </c>
      <c r="H4864" s="1021" t="s">
        <v>13220</v>
      </c>
      <c r="I4864" s="1021" t="s">
        <v>13113</v>
      </c>
      <c r="J4864" s="1150" t="s">
        <v>13220</v>
      </c>
      <c r="K4864" s="1152">
        <v>2</v>
      </c>
      <c r="L4864" s="1151">
        <v>12</v>
      </c>
      <c r="M4864" s="1164">
        <v>44989.8</v>
      </c>
      <c r="N4864" s="1151">
        <v>1</v>
      </c>
      <c r="O4864" s="1152">
        <v>4</v>
      </c>
      <c r="P4864" s="1180">
        <v>14871.2</v>
      </c>
    </row>
    <row r="4865" spans="1:16" ht="22.5" x14ac:dyDescent="0.2">
      <c r="A4865" s="1179" t="s">
        <v>4075</v>
      </c>
      <c r="B4865" s="1149" t="s">
        <v>13078</v>
      </c>
      <c r="C4865" s="1149" t="s">
        <v>65</v>
      </c>
      <c r="D4865" s="1150" t="s">
        <v>6365</v>
      </c>
      <c r="E4865" s="1164">
        <v>3500</v>
      </c>
      <c r="F4865" s="1151">
        <v>72557896</v>
      </c>
      <c r="G4865" s="759" t="s">
        <v>14013</v>
      </c>
      <c r="H4865" s="1021" t="s">
        <v>13220</v>
      </c>
      <c r="I4865" s="1021" t="s">
        <v>13113</v>
      </c>
      <c r="J4865" s="1150" t="s">
        <v>13220</v>
      </c>
      <c r="K4865" s="1152"/>
      <c r="L4865" s="1151"/>
      <c r="M4865" s="1164"/>
      <c r="N4865" s="1151">
        <v>1</v>
      </c>
      <c r="O4865" s="1152">
        <v>2</v>
      </c>
      <c r="P4865" s="1180">
        <v>7435.6</v>
      </c>
    </row>
    <row r="4866" spans="1:16" x14ac:dyDescent="0.2">
      <c r="A4866" s="1179" t="s">
        <v>4075</v>
      </c>
      <c r="B4866" s="1149" t="s">
        <v>13070</v>
      </c>
      <c r="C4866" s="1149" t="s">
        <v>65</v>
      </c>
      <c r="D4866" s="1150" t="s">
        <v>14014</v>
      </c>
      <c r="E4866" s="1164">
        <v>7000</v>
      </c>
      <c r="F4866" s="1151">
        <v>72609391</v>
      </c>
      <c r="G4866" s="759" t="s">
        <v>14015</v>
      </c>
      <c r="H4866" s="1021" t="s">
        <v>13104</v>
      </c>
      <c r="I4866" s="1021" t="s">
        <v>4287</v>
      </c>
      <c r="J4866" s="1150" t="s">
        <v>13104</v>
      </c>
      <c r="K4866" s="1152">
        <v>2</v>
      </c>
      <c r="L4866" s="1151">
        <v>12</v>
      </c>
      <c r="M4866" s="1164">
        <v>86989.8</v>
      </c>
      <c r="N4866" s="1151">
        <v>1</v>
      </c>
      <c r="O4866" s="1152">
        <v>6</v>
      </c>
      <c r="P4866" s="1180">
        <v>43306.8</v>
      </c>
    </row>
    <row r="4867" spans="1:16" ht="22.5" x14ac:dyDescent="0.2">
      <c r="A4867" s="1179" t="s">
        <v>4075</v>
      </c>
      <c r="B4867" s="1149" t="s">
        <v>13078</v>
      </c>
      <c r="C4867" s="1149" t="s">
        <v>65</v>
      </c>
      <c r="D4867" s="1150" t="s">
        <v>14016</v>
      </c>
      <c r="E4867" s="1164">
        <v>1700</v>
      </c>
      <c r="F4867" s="1151">
        <v>72682271</v>
      </c>
      <c r="G4867" s="759" t="s">
        <v>14017</v>
      </c>
      <c r="H4867" s="1021" t="s">
        <v>9934</v>
      </c>
      <c r="I4867" s="1021" t="s">
        <v>13087</v>
      </c>
      <c r="J4867" s="1150" t="s">
        <v>9934</v>
      </c>
      <c r="K4867" s="1152">
        <v>2</v>
      </c>
      <c r="L4867" s="1151">
        <v>12</v>
      </c>
      <c r="M4867" s="1164">
        <v>23134.44</v>
      </c>
      <c r="N4867" s="1151">
        <v>1</v>
      </c>
      <c r="O4867" s="1152">
        <v>6</v>
      </c>
      <c r="P4867" s="1180">
        <v>11118</v>
      </c>
    </row>
    <row r="4868" spans="1:16" ht="22.5" x14ac:dyDescent="0.2">
      <c r="A4868" s="1179" t="s">
        <v>4075</v>
      </c>
      <c r="B4868" s="1149" t="s">
        <v>13078</v>
      </c>
      <c r="C4868" s="1149" t="s">
        <v>65</v>
      </c>
      <c r="D4868" s="1150" t="s">
        <v>13884</v>
      </c>
      <c r="E4868" s="1164">
        <v>5000</v>
      </c>
      <c r="F4868" s="1151">
        <v>72815372</v>
      </c>
      <c r="G4868" s="759" t="s">
        <v>14018</v>
      </c>
      <c r="H4868" s="1021" t="s">
        <v>4206</v>
      </c>
      <c r="I4868" s="1021" t="s">
        <v>4287</v>
      </c>
      <c r="J4868" s="1150" t="s">
        <v>4206</v>
      </c>
      <c r="K4868" s="1152">
        <v>2</v>
      </c>
      <c r="L4868" s="1151">
        <v>5</v>
      </c>
      <c r="M4868" s="1164">
        <v>26137.42</v>
      </c>
      <c r="N4868" s="1151">
        <v>1</v>
      </c>
      <c r="O4868" s="1152">
        <v>6</v>
      </c>
      <c r="P4868" s="1180">
        <v>31306.799999999999</v>
      </c>
    </row>
    <row r="4869" spans="1:16" ht="22.5" x14ac:dyDescent="0.2">
      <c r="A4869" s="1179" t="s">
        <v>4075</v>
      </c>
      <c r="B4869" s="1149" t="s">
        <v>13078</v>
      </c>
      <c r="C4869" s="1149" t="s">
        <v>65</v>
      </c>
      <c r="D4869" s="1150" t="s">
        <v>14019</v>
      </c>
      <c r="E4869" s="1164">
        <v>3500</v>
      </c>
      <c r="F4869" s="1151">
        <v>72846636</v>
      </c>
      <c r="G4869" s="759" t="s">
        <v>14020</v>
      </c>
      <c r="H4869" s="1021" t="s">
        <v>13077</v>
      </c>
      <c r="I4869" s="1021" t="s">
        <v>13113</v>
      </c>
      <c r="J4869" s="1150" t="s">
        <v>4257</v>
      </c>
      <c r="K4869" s="1152">
        <v>2</v>
      </c>
      <c r="L4869" s="1151">
        <v>12</v>
      </c>
      <c r="M4869" s="1164">
        <v>44989.8</v>
      </c>
      <c r="N4869" s="1151">
        <v>1</v>
      </c>
      <c r="O4869" s="1152">
        <v>6</v>
      </c>
      <c r="P4869" s="1180">
        <v>22306.799999999999</v>
      </c>
    </row>
    <row r="4870" spans="1:16" ht="22.5" x14ac:dyDescent="0.2">
      <c r="A4870" s="1179" t="s">
        <v>4075</v>
      </c>
      <c r="B4870" s="1149" t="s">
        <v>13078</v>
      </c>
      <c r="C4870" s="1149" t="s">
        <v>65</v>
      </c>
      <c r="D4870" s="1150" t="s">
        <v>10573</v>
      </c>
      <c r="E4870" s="1164">
        <v>5000</v>
      </c>
      <c r="F4870" s="1151">
        <v>72854225</v>
      </c>
      <c r="G4870" s="759" t="s">
        <v>14021</v>
      </c>
      <c r="H4870" s="1021" t="s">
        <v>4243</v>
      </c>
      <c r="I4870" s="1021" t="s">
        <v>4287</v>
      </c>
      <c r="J4870" s="1150" t="s">
        <v>4243</v>
      </c>
      <c r="K4870" s="1152">
        <v>2</v>
      </c>
      <c r="L4870" s="1151">
        <v>12</v>
      </c>
      <c r="M4870" s="1164">
        <v>62989.8</v>
      </c>
      <c r="N4870" s="1151">
        <v>1</v>
      </c>
      <c r="O4870" s="1152">
        <v>6</v>
      </c>
      <c r="P4870" s="1180">
        <v>31306.799999999999</v>
      </c>
    </row>
    <row r="4871" spans="1:16" x14ac:dyDescent="0.2">
      <c r="A4871" s="1179" t="s">
        <v>4075</v>
      </c>
      <c r="B4871" s="1149" t="s">
        <v>13070</v>
      </c>
      <c r="C4871" s="1149" t="s">
        <v>65</v>
      </c>
      <c r="D4871" s="1150" t="s">
        <v>14022</v>
      </c>
      <c r="E4871" s="1164">
        <v>4500</v>
      </c>
      <c r="F4871" s="1151">
        <v>72905763</v>
      </c>
      <c r="G4871" s="759" t="s">
        <v>14023</v>
      </c>
      <c r="H4871" s="1021" t="s">
        <v>13220</v>
      </c>
      <c r="I4871" s="1021" t="s">
        <v>13113</v>
      </c>
      <c r="J4871" s="1150" t="s">
        <v>13220</v>
      </c>
      <c r="K4871" s="1152">
        <v>2</v>
      </c>
      <c r="L4871" s="1151">
        <v>12</v>
      </c>
      <c r="M4871" s="1164">
        <v>56839.8</v>
      </c>
      <c r="N4871" s="1151">
        <v>1</v>
      </c>
      <c r="O4871" s="1152">
        <v>6</v>
      </c>
      <c r="P4871" s="1180">
        <v>28306.799999999999</v>
      </c>
    </row>
    <row r="4872" spans="1:16" ht="22.5" x14ac:dyDescent="0.2">
      <c r="A4872" s="1179" t="s">
        <v>4075</v>
      </c>
      <c r="B4872" s="1149" t="s">
        <v>13078</v>
      </c>
      <c r="C4872" s="1149" t="s">
        <v>65</v>
      </c>
      <c r="D4872" s="1150" t="s">
        <v>14024</v>
      </c>
      <c r="E4872" s="1164">
        <v>2500</v>
      </c>
      <c r="F4872" s="1151">
        <v>72924851</v>
      </c>
      <c r="G4872" s="759" t="s">
        <v>14025</v>
      </c>
      <c r="H4872" s="1021" t="s">
        <v>7280</v>
      </c>
      <c r="I4872" s="1021" t="s">
        <v>13113</v>
      </c>
      <c r="J4872" s="1150" t="s">
        <v>7280</v>
      </c>
      <c r="K4872" s="1152">
        <v>2</v>
      </c>
      <c r="L4872" s="1151">
        <v>12</v>
      </c>
      <c r="M4872" s="1164">
        <v>32989.800000000003</v>
      </c>
      <c r="N4872" s="1151">
        <v>1</v>
      </c>
      <c r="O4872" s="1152">
        <v>6</v>
      </c>
      <c r="P4872" s="1180">
        <v>16306.8</v>
      </c>
    </row>
    <row r="4873" spans="1:16" ht="22.5" x14ac:dyDescent="0.2">
      <c r="A4873" s="1179" t="s">
        <v>4075</v>
      </c>
      <c r="B4873" s="1149" t="s">
        <v>13078</v>
      </c>
      <c r="C4873" s="1149" t="s">
        <v>65</v>
      </c>
      <c r="D4873" s="1150" t="s">
        <v>13903</v>
      </c>
      <c r="E4873" s="1164">
        <v>5000</v>
      </c>
      <c r="F4873" s="1151">
        <v>73032652</v>
      </c>
      <c r="G4873" s="759" t="s">
        <v>14026</v>
      </c>
      <c r="H4873" s="1021" t="s">
        <v>4206</v>
      </c>
      <c r="I4873" s="1021" t="s">
        <v>4287</v>
      </c>
      <c r="J4873" s="1150" t="s">
        <v>4206</v>
      </c>
      <c r="K4873" s="1152"/>
      <c r="L4873" s="1151"/>
      <c r="M4873" s="1164"/>
      <c r="N4873" s="1151">
        <v>1</v>
      </c>
      <c r="O4873" s="1152">
        <v>4</v>
      </c>
      <c r="P4873" s="1180">
        <v>20871.2</v>
      </c>
    </row>
    <row r="4874" spans="1:16" x14ac:dyDescent="0.2">
      <c r="A4874" s="1179" t="s">
        <v>4075</v>
      </c>
      <c r="B4874" s="1149" t="s">
        <v>13070</v>
      </c>
      <c r="C4874" s="1149" t="s">
        <v>65</v>
      </c>
      <c r="D4874" s="1150" t="s">
        <v>13964</v>
      </c>
      <c r="E4874" s="1164">
        <v>7000</v>
      </c>
      <c r="F4874" s="1151">
        <v>73315621</v>
      </c>
      <c r="G4874" s="759" t="s">
        <v>14027</v>
      </c>
      <c r="H4874" s="1021" t="s">
        <v>4239</v>
      </c>
      <c r="I4874" s="1021" t="s">
        <v>4287</v>
      </c>
      <c r="J4874" s="1150" t="s">
        <v>4239</v>
      </c>
      <c r="K4874" s="1152">
        <v>1</v>
      </c>
      <c r="L4874" s="1151">
        <v>1</v>
      </c>
      <c r="M4874" s="1164">
        <v>5910.26</v>
      </c>
      <c r="N4874" s="1151"/>
      <c r="O4874" s="1152"/>
      <c r="P4874" s="1180"/>
    </row>
    <row r="4875" spans="1:16" x14ac:dyDescent="0.2">
      <c r="A4875" s="1179" t="s">
        <v>4075</v>
      </c>
      <c r="B4875" s="1149" t="s">
        <v>13070</v>
      </c>
      <c r="C4875" s="1149" t="s">
        <v>65</v>
      </c>
      <c r="D4875" s="1150" t="s">
        <v>13820</v>
      </c>
      <c r="E4875" s="1164">
        <v>6500</v>
      </c>
      <c r="F4875" s="1151">
        <v>73453900</v>
      </c>
      <c r="G4875" s="759" t="s">
        <v>14028</v>
      </c>
      <c r="H4875" s="1021" t="s">
        <v>4206</v>
      </c>
      <c r="I4875" s="1021" t="s">
        <v>4287</v>
      </c>
      <c r="J4875" s="1150" t="s">
        <v>4206</v>
      </c>
      <c r="K4875" s="1152">
        <v>1</v>
      </c>
      <c r="L4875" s="1151">
        <v>1</v>
      </c>
      <c r="M4875" s="1164">
        <v>3424.15</v>
      </c>
      <c r="N4875" s="1151">
        <v>1</v>
      </c>
      <c r="O4875" s="1152">
        <v>6</v>
      </c>
      <c r="P4875" s="1180">
        <v>40306.800000000003</v>
      </c>
    </row>
    <row r="4876" spans="1:16" ht="33.75" x14ac:dyDescent="0.2">
      <c r="A4876" s="1179" t="s">
        <v>4075</v>
      </c>
      <c r="B4876" s="1149" t="s">
        <v>13070</v>
      </c>
      <c r="C4876" s="1149" t="s">
        <v>65</v>
      </c>
      <c r="D4876" s="1150" t="s">
        <v>14029</v>
      </c>
      <c r="E4876" s="1164">
        <v>4600</v>
      </c>
      <c r="F4876" s="1151">
        <v>73878052</v>
      </c>
      <c r="G4876" s="759" t="s">
        <v>14030</v>
      </c>
      <c r="H4876" s="1021" t="s">
        <v>4239</v>
      </c>
      <c r="I4876" s="1021" t="s">
        <v>4287</v>
      </c>
      <c r="J4876" s="1150" t="s">
        <v>4239</v>
      </c>
      <c r="K4876" s="1152">
        <v>1</v>
      </c>
      <c r="L4876" s="1151">
        <v>2</v>
      </c>
      <c r="M4876" s="1164">
        <v>10731.64</v>
      </c>
      <c r="N4876" s="1151">
        <v>1</v>
      </c>
      <c r="O4876" s="1152">
        <v>6</v>
      </c>
      <c r="P4876" s="1180">
        <v>28906.799999999999</v>
      </c>
    </row>
    <row r="4877" spans="1:16" ht="22.5" x14ac:dyDescent="0.2">
      <c r="A4877" s="1179" t="s">
        <v>4075</v>
      </c>
      <c r="B4877" s="1149" t="s">
        <v>13078</v>
      </c>
      <c r="C4877" s="1149" t="s">
        <v>65</v>
      </c>
      <c r="D4877" s="1150" t="s">
        <v>13884</v>
      </c>
      <c r="E4877" s="1164">
        <v>5000</v>
      </c>
      <c r="F4877" s="1151">
        <v>74031839</v>
      </c>
      <c r="G4877" s="759" t="s">
        <v>14031</v>
      </c>
      <c r="H4877" s="1021" t="s">
        <v>4206</v>
      </c>
      <c r="I4877" s="1021" t="s">
        <v>4287</v>
      </c>
      <c r="J4877" s="1150" t="s">
        <v>4206</v>
      </c>
      <c r="K4877" s="1152">
        <v>2</v>
      </c>
      <c r="L4877" s="1151">
        <v>5</v>
      </c>
      <c r="M4877" s="1164">
        <v>26137.42</v>
      </c>
      <c r="N4877" s="1151">
        <v>1</v>
      </c>
      <c r="O4877" s="1152">
        <v>6</v>
      </c>
      <c r="P4877" s="1180">
        <v>31306.799999999999</v>
      </c>
    </row>
    <row r="4878" spans="1:16" ht="22.5" x14ac:dyDescent="0.2">
      <c r="A4878" s="1179" t="s">
        <v>4075</v>
      </c>
      <c r="B4878" s="1149" t="s">
        <v>13070</v>
      </c>
      <c r="C4878" s="1149" t="s">
        <v>65</v>
      </c>
      <c r="D4878" s="1150" t="s">
        <v>14032</v>
      </c>
      <c r="E4878" s="1164">
        <v>5000</v>
      </c>
      <c r="F4878" s="1151">
        <v>74119026</v>
      </c>
      <c r="G4878" s="759" t="s">
        <v>14033</v>
      </c>
      <c r="H4878" s="1021" t="s">
        <v>13232</v>
      </c>
      <c r="I4878" s="1021" t="s">
        <v>13113</v>
      </c>
      <c r="J4878" s="1150" t="s">
        <v>13232</v>
      </c>
      <c r="K4878" s="1152">
        <v>2</v>
      </c>
      <c r="L4878" s="1151">
        <v>4</v>
      </c>
      <c r="M4878" s="1164">
        <v>21296.6</v>
      </c>
      <c r="N4878" s="1151">
        <v>1</v>
      </c>
      <c r="O4878" s="1152">
        <v>3</v>
      </c>
      <c r="P4878" s="1180">
        <v>15653.4</v>
      </c>
    </row>
    <row r="4879" spans="1:16" ht="22.5" x14ac:dyDescent="0.2">
      <c r="A4879" s="1179" t="s">
        <v>4075</v>
      </c>
      <c r="B4879" s="1149" t="s">
        <v>13078</v>
      </c>
      <c r="C4879" s="1149" t="s">
        <v>65</v>
      </c>
      <c r="D4879" s="1150" t="s">
        <v>14032</v>
      </c>
      <c r="E4879" s="1164">
        <v>5000</v>
      </c>
      <c r="F4879" s="1151">
        <v>74119026</v>
      </c>
      <c r="G4879" s="759" t="s">
        <v>14033</v>
      </c>
      <c r="H4879" s="1021" t="s">
        <v>13232</v>
      </c>
      <c r="I4879" s="1021" t="s">
        <v>13113</v>
      </c>
      <c r="J4879" s="1150" t="s">
        <v>13232</v>
      </c>
      <c r="K4879" s="1152"/>
      <c r="L4879" s="1151"/>
      <c r="M4879" s="1164"/>
      <c r="N4879" s="1151">
        <v>1</v>
      </c>
      <c r="O4879" s="1152">
        <v>3</v>
      </c>
      <c r="P4879" s="1180">
        <v>15653.4</v>
      </c>
    </row>
    <row r="4880" spans="1:16" x14ac:dyDescent="0.2">
      <c r="A4880" s="1179" t="s">
        <v>4075</v>
      </c>
      <c r="B4880" s="1149" t="s">
        <v>13070</v>
      </c>
      <c r="C4880" s="1149" t="s">
        <v>65</v>
      </c>
      <c r="D4880" s="1150" t="s">
        <v>14034</v>
      </c>
      <c r="E4880" s="1164">
        <v>6000</v>
      </c>
      <c r="F4880" s="1151">
        <v>74693766</v>
      </c>
      <c r="G4880" s="759" t="s">
        <v>14035</v>
      </c>
      <c r="H4880" s="1021" t="s">
        <v>4314</v>
      </c>
      <c r="I4880" s="1021" t="s">
        <v>4287</v>
      </c>
      <c r="J4880" s="1150" t="s">
        <v>4314</v>
      </c>
      <c r="K4880" s="1152">
        <v>1</v>
      </c>
      <c r="L4880" s="1151">
        <v>4</v>
      </c>
      <c r="M4880" s="1164">
        <v>25296.6</v>
      </c>
      <c r="N4880" s="1151">
        <v>1</v>
      </c>
      <c r="O4880" s="1152">
        <v>3</v>
      </c>
      <c r="P4880" s="1180">
        <v>18653.400000000001</v>
      </c>
    </row>
    <row r="4881" spans="1:16" ht="22.5" x14ac:dyDescent="0.2">
      <c r="A4881" s="1179" t="s">
        <v>4075</v>
      </c>
      <c r="B4881" s="1149" t="s">
        <v>13078</v>
      </c>
      <c r="C4881" s="1149" t="s">
        <v>65</v>
      </c>
      <c r="D4881" s="1150" t="s">
        <v>14034</v>
      </c>
      <c r="E4881" s="1164">
        <v>6000</v>
      </c>
      <c r="F4881" s="1151">
        <v>74693766</v>
      </c>
      <c r="G4881" s="759" t="s">
        <v>14035</v>
      </c>
      <c r="H4881" s="1021" t="s">
        <v>4314</v>
      </c>
      <c r="I4881" s="1021" t="s">
        <v>4287</v>
      </c>
      <c r="J4881" s="1150" t="s">
        <v>4314</v>
      </c>
      <c r="K4881" s="1152"/>
      <c r="L4881" s="1151"/>
      <c r="M4881" s="1164"/>
      <c r="N4881" s="1151">
        <v>1</v>
      </c>
      <c r="O4881" s="1152">
        <v>3</v>
      </c>
      <c r="P4881" s="1180">
        <v>18653.400000000001</v>
      </c>
    </row>
    <row r="4882" spans="1:16" x14ac:dyDescent="0.2">
      <c r="A4882" s="1179" t="s">
        <v>4075</v>
      </c>
      <c r="B4882" s="1149" t="s">
        <v>13070</v>
      </c>
      <c r="C4882" s="1149" t="s">
        <v>65</v>
      </c>
      <c r="D4882" s="1150" t="s">
        <v>14036</v>
      </c>
      <c r="E4882" s="1164">
        <v>3500</v>
      </c>
      <c r="F4882" s="1151">
        <v>75404571</v>
      </c>
      <c r="G4882" s="759" t="s">
        <v>14037</v>
      </c>
      <c r="H4882" s="1021" t="s">
        <v>4705</v>
      </c>
      <c r="I4882" s="1021" t="s">
        <v>4287</v>
      </c>
      <c r="J4882" s="1150" t="s">
        <v>4705</v>
      </c>
      <c r="K4882" s="1152">
        <v>2</v>
      </c>
      <c r="L4882" s="1151">
        <v>12</v>
      </c>
      <c r="M4882" s="1164">
        <v>44989.8</v>
      </c>
      <c r="N4882" s="1151">
        <v>1</v>
      </c>
      <c r="O4882" s="1152">
        <v>6</v>
      </c>
      <c r="P4882" s="1180">
        <v>22306.799999999999</v>
      </c>
    </row>
    <row r="4883" spans="1:16" ht="22.5" x14ac:dyDescent="0.2">
      <c r="A4883" s="1179" t="s">
        <v>4075</v>
      </c>
      <c r="B4883" s="1149" t="s">
        <v>13078</v>
      </c>
      <c r="C4883" s="1149" t="s">
        <v>65</v>
      </c>
      <c r="D4883" s="1150" t="s">
        <v>14038</v>
      </c>
      <c r="E4883" s="1164">
        <v>2500</v>
      </c>
      <c r="F4883" s="1151">
        <v>75686115</v>
      </c>
      <c r="G4883" s="759" t="s">
        <v>14039</v>
      </c>
      <c r="H4883" s="1021" t="s">
        <v>4239</v>
      </c>
      <c r="I4883" s="1021" t="s">
        <v>13113</v>
      </c>
      <c r="J4883" s="1150" t="s">
        <v>4239</v>
      </c>
      <c r="K4883" s="1152"/>
      <c r="L4883" s="1151"/>
      <c r="M4883" s="1164"/>
      <c r="N4883" s="1151">
        <v>1</v>
      </c>
      <c r="O4883" s="1152">
        <v>3</v>
      </c>
      <c r="P4883" s="1180">
        <v>8153.4</v>
      </c>
    </row>
    <row r="4884" spans="1:16" ht="22.5" x14ac:dyDescent="0.2">
      <c r="A4884" s="1179" t="s">
        <v>4075</v>
      </c>
      <c r="B4884" s="1149" t="s">
        <v>13070</v>
      </c>
      <c r="C4884" s="1149" t="s">
        <v>65</v>
      </c>
      <c r="D4884" s="1150" t="s">
        <v>14038</v>
      </c>
      <c r="E4884" s="1164">
        <v>2500</v>
      </c>
      <c r="F4884" s="1151">
        <v>75686115</v>
      </c>
      <c r="G4884" s="759" t="s">
        <v>14039</v>
      </c>
      <c r="H4884" s="1021" t="s">
        <v>4239</v>
      </c>
      <c r="I4884" s="1021" t="s">
        <v>13113</v>
      </c>
      <c r="J4884" s="1150" t="s">
        <v>4239</v>
      </c>
      <c r="K4884" s="1152"/>
      <c r="L4884" s="1151"/>
      <c r="M4884" s="1164"/>
      <c r="N4884" s="1151">
        <v>1</v>
      </c>
      <c r="O4884" s="1152">
        <v>1</v>
      </c>
      <c r="P4884" s="1180">
        <v>2717.8</v>
      </c>
    </row>
    <row r="4885" spans="1:16" ht="22.5" x14ac:dyDescent="0.2">
      <c r="A4885" s="1179" t="s">
        <v>4075</v>
      </c>
      <c r="B4885" s="1149" t="s">
        <v>13078</v>
      </c>
      <c r="C4885" s="1149" t="s">
        <v>65</v>
      </c>
      <c r="D4885" s="1150" t="s">
        <v>14016</v>
      </c>
      <c r="E4885" s="1164">
        <v>1700</v>
      </c>
      <c r="F4885" s="1151">
        <v>76379085</v>
      </c>
      <c r="G4885" s="759" t="s">
        <v>14040</v>
      </c>
      <c r="H4885" s="1021" t="s">
        <v>9934</v>
      </c>
      <c r="I4885" s="1021" t="s">
        <v>4287</v>
      </c>
      <c r="J4885" s="1150" t="s">
        <v>9934</v>
      </c>
      <c r="K4885" s="1152">
        <v>2</v>
      </c>
      <c r="L4885" s="1151">
        <v>12</v>
      </c>
      <c r="M4885" s="1164">
        <v>23135.22</v>
      </c>
      <c r="N4885" s="1151">
        <v>1</v>
      </c>
      <c r="O4885" s="1152">
        <v>6</v>
      </c>
      <c r="P4885" s="1180">
        <v>11118</v>
      </c>
    </row>
    <row r="4886" spans="1:16" ht="22.5" x14ac:dyDescent="0.2">
      <c r="A4886" s="1179" t="s">
        <v>4075</v>
      </c>
      <c r="B4886" s="1149" t="s">
        <v>13070</v>
      </c>
      <c r="C4886" s="1149" t="s">
        <v>65</v>
      </c>
      <c r="D4886" s="1150" t="s">
        <v>14041</v>
      </c>
      <c r="E4886" s="1164">
        <v>1800</v>
      </c>
      <c r="F4886" s="1151">
        <v>76384084</v>
      </c>
      <c r="G4886" s="759" t="s">
        <v>14042</v>
      </c>
      <c r="H4886" s="1021" t="s">
        <v>4422</v>
      </c>
      <c r="I4886" s="1021" t="s">
        <v>13336</v>
      </c>
      <c r="J4886" s="1150" t="s">
        <v>4422</v>
      </c>
      <c r="K4886" s="1152">
        <v>2</v>
      </c>
      <c r="L4886" s="1151">
        <v>12</v>
      </c>
      <c r="M4886" s="1164">
        <v>24408.39</v>
      </c>
      <c r="N4886" s="1151">
        <v>1</v>
      </c>
      <c r="O4886" s="1152">
        <v>6</v>
      </c>
      <c r="P4886" s="1180">
        <v>11772</v>
      </c>
    </row>
    <row r="4887" spans="1:16" ht="22.5" x14ac:dyDescent="0.2">
      <c r="A4887" s="1179" t="s">
        <v>4075</v>
      </c>
      <c r="B4887" s="1149" t="s">
        <v>13070</v>
      </c>
      <c r="C4887" s="1149" t="s">
        <v>65</v>
      </c>
      <c r="D4887" s="1150" t="s">
        <v>14043</v>
      </c>
      <c r="E4887" s="1164">
        <v>3350</v>
      </c>
      <c r="F4887" s="1151">
        <v>76400680</v>
      </c>
      <c r="G4887" s="759" t="s">
        <v>14044</v>
      </c>
      <c r="H4887" s="1021" t="s">
        <v>4206</v>
      </c>
      <c r="I4887" s="1021" t="s">
        <v>4287</v>
      </c>
      <c r="J4887" s="1150" t="s">
        <v>4206</v>
      </c>
      <c r="K4887" s="1152">
        <v>1</v>
      </c>
      <c r="L4887" s="1151">
        <v>1</v>
      </c>
      <c r="M4887" s="1164">
        <v>1825.75</v>
      </c>
      <c r="N4887" s="1151">
        <v>1</v>
      </c>
      <c r="O4887" s="1152">
        <v>6</v>
      </c>
      <c r="P4887" s="1180">
        <v>21406.799999999999</v>
      </c>
    </row>
    <row r="4888" spans="1:16" ht="22.5" x14ac:dyDescent="0.2">
      <c r="A4888" s="1179" t="s">
        <v>4075</v>
      </c>
      <c r="B4888" s="1149" t="s">
        <v>13070</v>
      </c>
      <c r="C4888" s="1149" t="s">
        <v>65</v>
      </c>
      <c r="D4888" s="1150" t="s">
        <v>14045</v>
      </c>
      <c r="E4888" s="1164">
        <v>3500</v>
      </c>
      <c r="F4888" s="1151">
        <v>76602630</v>
      </c>
      <c r="G4888" s="759" t="s">
        <v>14046</v>
      </c>
      <c r="H4888" s="1021" t="s">
        <v>4239</v>
      </c>
      <c r="I4888" s="1021" t="s">
        <v>13113</v>
      </c>
      <c r="J4888" s="1150" t="s">
        <v>4239</v>
      </c>
      <c r="K4888" s="1152">
        <v>2</v>
      </c>
      <c r="L4888" s="1151">
        <v>2</v>
      </c>
      <c r="M4888" s="1164">
        <v>5486.32</v>
      </c>
      <c r="N4888" s="1151"/>
      <c r="O4888" s="1152"/>
      <c r="P4888" s="1180"/>
    </row>
    <row r="4889" spans="1:16" ht="33.75" x14ac:dyDescent="0.2">
      <c r="A4889" s="1179" t="s">
        <v>4075</v>
      </c>
      <c r="B4889" s="1149" t="s">
        <v>13070</v>
      </c>
      <c r="C4889" s="1149" t="s">
        <v>65</v>
      </c>
      <c r="D4889" s="1150" t="s">
        <v>14047</v>
      </c>
      <c r="E4889" s="1164">
        <v>2500</v>
      </c>
      <c r="F4889" s="1151">
        <v>76622069</v>
      </c>
      <c r="G4889" s="759" t="s">
        <v>14048</v>
      </c>
      <c r="H4889" s="1021" t="s">
        <v>4965</v>
      </c>
      <c r="I4889" s="1021" t="s">
        <v>13113</v>
      </c>
      <c r="J4889" s="1150" t="s">
        <v>4965</v>
      </c>
      <c r="K4889" s="1152">
        <v>2</v>
      </c>
      <c r="L4889" s="1151">
        <v>12</v>
      </c>
      <c r="M4889" s="1164">
        <v>32989.800000000003</v>
      </c>
      <c r="N4889" s="1151">
        <v>1</v>
      </c>
      <c r="O4889" s="1152">
        <v>6</v>
      </c>
      <c r="P4889" s="1180">
        <v>16306.8</v>
      </c>
    </row>
    <row r="4890" spans="1:16" ht="22.5" x14ac:dyDescent="0.2">
      <c r="A4890" s="1179" t="s">
        <v>4075</v>
      </c>
      <c r="B4890" s="1149" t="s">
        <v>13078</v>
      </c>
      <c r="C4890" s="1149" t="s">
        <v>65</v>
      </c>
      <c r="D4890" s="1150" t="s">
        <v>497</v>
      </c>
      <c r="E4890" s="1164">
        <v>11000</v>
      </c>
      <c r="F4890" s="1151">
        <v>80287347</v>
      </c>
      <c r="G4890" s="759" t="s">
        <v>14049</v>
      </c>
      <c r="H4890" s="1021" t="s">
        <v>13117</v>
      </c>
      <c r="I4890" s="1021" t="s">
        <v>4287</v>
      </c>
      <c r="J4890" s="1150" t="s">
        <v>13117</v>
      </c>
      <c r="K4890" s="1152">
        <v>2</v>
      </c>
      <c r="L4890" s="1151">
        <v>8</v>
      </c>
      <c r="M4890" s="1164">
        <v>90293.2</v>
      </c>
      <c r="N4890" s="1151"/>
      <c r="O4890" s="1152"/>
      <c r="P4890" s="1180"/>
    </row>
    <row r="4891" spans="1:16" ht="22.5" x14ac:dyDescent="0.2">
      <c r="A4891" s="1179" t="s">
        <v>4075</v>
      </c>
      <c r="B4891" s="1149" t="s">
        <v>13070</v>
      </c>
      <c r="C4891" s="1149" t="s">
        <v>65</v>
      </c>
      <c r="D4891" s="1150" t="s">
        <v>497</v>
      </c>
      <c r="E4891" s="1164">
        <v>11000</v>
      </c>
      <c r="F4891" s="1151">
        <v>80287347</v>
      </c>
      <c r="G4891" s="759" t="s">
        <v>14049</v>
      </c>
      <c r="H4891" s="1021" t="s">
        <v>13117</v>
      </c>
      <c r="I4891" s="1021" t="s">
        <v>4287</v>
      </c>
      <c r="J4891" s="1150" t="s">
        <v>13117</v>
      </c>
      <c r="K4891" s="1152">
        <v>2</v>
      </c>
      <c r="L4891" s="1151">
        <v>4</v>
      </c>
      <c r="M4891" s="1164">
        <v>44696.6</v>
      </c>
      <c r="N4891" s="1151">
        <v>1</v>
      </c>
      <c r="O4891" s="1152">
        <v>6</v>
      </c>
      <c r="P4891" s="1180">
        <v>67306.8</v>
      </c>
    </row>
    <row r="4892" spans="1:16" ht="22.5" x14ac:dyDescent="0.2">
      <c r="A4892" s="1179" t="s">
        <v>4075</v>
      </c>
      <c r="B4892" s="1149" t="s">
        <v>13078</v>
      </c>
      <c r="C4892" s="1149" t="s">
        <v>65</v>
      </c>
      <c r="D4892" s="1150" t="s">
        <v>13092</v>
      </c>
      <c r="E4892" s="1164">
        <v>9000</v>
      </c>
      <c r="F4892" s="1151">
        <v>80479009</v>
      </c>
      <c r="G4892" s="759" t="s">
        <v>14050</v>
      </c>
      <c r="H4892" s="1021" t="s">
        <v>13201</v>
      </c>
      <c r="I4892" s="1021" t="s">
        <v>4287</v>
      </c>
      <c r="J4892" s="1150" t="s">
        <v>13201</v>
      </c>
      <c r="K4892" s="1152">
        <v>2</v>
      </c>
      <c r="L4892" s="1151">
        <v>8</v>
      </c>
      <c r="M4892" s="1164">
        <v>74293.2</v>
      </c>
      <c r="N4892" s="1151"/>
      <c r="O4892" s="1152"/>
      <c r="P4892" s="1180"/>
    </row>
    <row r="4893" spans="1:16" x14ac:dyDescent="0.2">
      <c r="A4893" s="1179" t="s">
        <v>4075</v>
      </c>
      <c r="B4893" s="1149" t="s">
        <v>13070</v>
      </c>
      <c r="C4893" s="1149" t="s">
        <v>65</v>
      </c>
      <c r="D4893" s="1150" t="s">
        <v>13092</v>
      </c>
      <c r="E4893" s="1164">
        <v>9000</v>
      </c>
      <c r="F4893" s="1151">
        <v>80479009</v>
      </c>
      <c r="G4893" s="759" t="s">
        <v>14050</v>
      </c>
      <c r="H4893" s="1021" t="s">
        <v>13201</v>
      </c>
      <c r="I4893" s="1021" t="s">
        <v>4287</v>
      </c>
      <c r="J4893" s="1150" t="s">
        <v>13201</v>
      </c>
      <c r="K4893" s="1152">
        <v>2</v>
      </c>
      <c r="L4893" s="1151">
        <v>4</v>
      </c>
      <c r="M4893" s="1164">
        <v>36696.6</v>
      </c>
      <c r="N4893" s="1151">
        <v>1</v>
      </c>
      <c r="O4893" s="1152">
        <v>6</v>
      </c>
      <c r="P4893" s="1180">
        <v>55306.8</v>
      </c>
    </row>
    <row r="4894" spans="1:16" ht="12" thickBot="1" x14ac:dyDescent="0.25">
      <c r="A4894" s="1198" t="s">
        <v>4075</v>
      </c>
      <c r="B4894" s="1199" t="s">
        <v>13070</v>
      </c>
      <c r="C4894" s="1199" t="s">
        <v>65</v>
      </c>
      <c r="D4894" s="1200" t="s">
        <v>13097</v>
      </c>
      <c r="E4894" s="1201">
        <v>8000</v>
      </c>
      <c r="F4894" s="1202">
        <v>80552326</v>
      </c>
      <c r="G4894" s="1203" t="s">
        <v>14051</v>
      </c>
      <c r="H4894" s="1204" t="s">
        <v>4267</v>
      </c>
      <c r="I4894" s="1204" t="s">
        <v>4287</v>
      </c>
      <c r="J4894" s="1200" t="s">
        <v>4267</v>
      </c>
      <c r="K4894" s="1205">
        <v>2</v>
      </c>
      <c r="L4894" s="1202">
        <v>12</v>
      </c>
      <c r="M4894" s="1201">
        <v>98989.8</v>
      </c>
      <c r="N4894" s="1202">
        <v>1</v>
      </c>
      <c r="O4894" s="1205">
        <v>6</v>
      </c>
      <c r="P4894" s="1206">
        <v>49306.8</v>
      </c>
    </row>
    <row r="4895" spans="1:16" ht="28.15" customHeight="1" thickTop="1" thickBot="1" x14ac:dyDescent="0.25">
      <c r="A4895" s="2036" t="s">
        <v>14052</v>
      </c>
      <c r="B4895" s="2036"/>
      <c r="C4895" s="2036"/>
      <c r="D4895" s="2036"/>
      <c r="E4895" s="2036"/>
      <c r="F4895" s="2036"/>
      <c r="G4895" s="2036"/>
      <c r="H4895" s="2036"/>
      <c r="I4895" s="2036"/>
      <c r="J4895" s="2036"/>
      <c r="K4895" s="2036"/>
      <c r="L4895" s="2036"/>
      <c r="M4895" s="2036"/>
      <c r="N4895" s="2036"/>
      <c r="O4895" s="2036"/>
      <c r="P4895" s="2036"/>
    </row>
    <row r="4896" spans="1:16" ht="23.25" thickTop="1" x14ac:dyDescent="0.2">
      <c r="A4896" s="1170" t="s">
        <v>14053</v>
      </c>
      <c r="B4896" s="1171" t="s">
        <v>13078</v>
      </c>
      <c r="C4896" s="1171" t="s">
        <v>65</v>
      </c>
      <c r="D4896" s="1172" t="s">
        <v>14054</v>
      </c>
      <c r="E4896" s="1173">
        <v>12000</v>
      </c>
      <c r="F4896" s="1174" t="s">
        <v>14055</v>
      </c>
      <c r="G4896" s="1175" t="s">
        <v>14056</v>
      </c>
      <c r="H4896" s="1176" t="s">
        <v>12280</v>
      </c>
      <c r="I4896" s="1176" t="s">
        <v>4287</v>
      </c>
      <c r="J4896" s="1172" t="s">
        <v>4350</v>
      </c>
      <c r="K4896" s="1177">
        <v>2</v>
      </c>
      <c r="L4896" s="1174">
        <v>12</v>
      </c>
      <c r="M4896" s="1173">
        <v>143988.33000000002</v>
      </c>
      <c r="N4896" s="1174">
        <v>1</v>
      </c>
      <c r="O4896" s="1177">
        <v>6</v>
      </c>
      <c r="P4896" s="1178">
        <v>72000</v>
      </c>
    </row>
    <row r="4897" spans="1:16" ht="22.5" x14ac:dyDescent="0.2">
      <c r="A4897" s="1179" t="s">
        <v>14053</v>
      </c>
      <c r="B4897" s="1149" t="s">
        <v>13078</v>
      </c>
      <c r="C4897" s="1149" t="s">
        <v>65</v>
      </c>
      <c r="D4897" s="1150" t="s">
        <v>5212</v>
      </c>
      <c r="E4897" s="1164">
        <v>3500</v>
      </c>
      <c r="F4897" s="1151" t="s">
        <v>14057</v>
      </c>
      <c r="G4897" s="759" t="s">
        <v>14058</v>
      </c>
      <c r="H4897" s="1021" t="s">
        <v>4839</v>
      </c>
      <c r="I4897" s="1021" t="s">
        <v>4287</v>
      </c>
      <c r="J4897" s="1150" t="s">
        <v>4251</v>
      </c>
      <c r="K4897" s="1152">
        <v>2</v>
      </c>
      <c r="L4897" s="1151">
        <v>12</v>
      </c>
      <c r="M4897" s="1164">
        <v>41840.79</v>
      </c>
      <c r="N4897" s="1151">
        <v>1</v>
      </c>
      <c r="O4897" s="1152">
        <v>6</v>
      </c>
      <c r="P4897" s="1180">
        <v>21000</v>
      </c>
    </row>
    <row r="4898" spans="1:16" ht="22.5" x14ac:dyDescent="0.2">
      <c r="A4898" s="1179" t="s">
        <v>14053</v>
      </c>
      <c r="B4898" s="1149" t="s">
        <v>13078</v>
      </c>
      <c r="C4898" s="1149" t="s">
        <v>65</v>
      </c>
      <c r="D4898" s="1150" t="s">
        <v>14059</v>
      </c>
      <c r="E4898" s="1164">
        <v>12000</v>
      </c>
      <c r="F4898" s="1151" t="s">
        <v>14060</v>
      </c>
      <c r="G4898" s="759" t="s">
        <v>14061</v>
      </c>
      <c r="H4898" s="1021" t="s">
        <v>14062</v>
      </c>
      <c r="I4898" s="1021" t="s">
        <v>4287</v>
      </c>
      <c r="J4898" s="1150" t="s">
        <v>4885</v>
      </c>
      <c r="K4898" s="1152">
        <v>2</v>
      </c>
      <c r="L4898" s="1151">
        <v>12</v>
      </c>
      <c r="M4898" s="1164">
        <v>144000</v>
      </c>
      <c r="N4898" s="1151">
        <v>1</v>
      </c>
      <c r="O4898" s="1152">
        <v>6</v>
      </c>
      <c r="P4898" s="1180">
        <v>72000</v>
      </c>
    </row>
    <row r="4899" spans="1:16" ht="22.5" x14ac:dyDescent="0.2">
      <c r="A4899" s="1179" t="s">
        <v>14053</v>
      </c>
      <c r="B4899" s="1149" t="s">
        <v>13078</v>
      </c>
      <c r="C4899" s="1149" t="s">
        <v>65</v>
      </c>
      <c r="D4899" s="1150" t="s">
        <v>14063</v>
      </c>
      <c r="E4899" s="1164">
        <v>6000</v>
      </c>
      <c r="F4899" s="1151" t="s">
        <v>14064</v>
      </c>
      <c r="G4899" s="759" t="s">
        <v>14065</v>
      </c>
      <c r="H4899" s="1021" t="s">
        <v>4211</v>
      </c>
      <c r="I4899" s="1021" t="s">
        <v>4287</v>
      </c>
      <c r="J4899" s="1150" t="s">
        <v>4305</v>
      </c>
      <c r="K4899" s="1152">
        <v>2</v>
      </c>
      <c r="L4899" s="1151">
        <v>12</v>
      </c>
      <c r="M4899" s="1164">
        <v>72000</v>
      </c>
      <c r="N4899" s="1151">
        <v>1</v>
      </c>
      <c r="O4899" s="1152">
        <v>6</v>
      </c>
      <c r="P4899" s="1180">
        <v>36000</v>
      </c>
    </row>
    <row r="4900" spans="1:16" ht="22.5" x14ac:dyDescent="0.2">
      <c r="A4900" s="1179" t="s">
        <v>14053</v>
      </c>
      <c r="B4900" s="1149" t="s">
        <v>13078</v>
      </c>
      <c r="C4900" s="1149" t="s">
        <v>65</v>
      </c>
      <c r="D4900" s="1150" t="s">
        <v>14066</v>
      </c>
      <c r="E4900" s="1164">
        <v>8000</v>
      </c>
      <c r="F4900" s="1151" t="s">
        <v>14067</v>
      </c>
      <c r="G4900" s="759" t="s">
        <v>14068</v>
      </c>
      <c r="H4900" s="1021" t="s">
        <v>11426</v>
      </c>
      <c r="I4900" s="1021" t="s">
        <v>4274</v>
      </c>
      <c r="J4900" s="1150" t="s">
        <v>14069</v>
      </c>
      <c r="K4900" s="1152">
        <v>2</v>
      </c>
      <c r="L4900" s="1151">
        <v>12</v>
      </c>
      <c r="M4900" s="1164">
        <v>95988.33</v>
      </c>
      <c r="N4900" s="1151">
        <v>1</v>
      </c>
      <c r="O4900" s="1152">
        <v>6</v>
      </c>
      <c r="P4900" s="1180">
        <v>48000</v>
      </c>
    </row>
    <row r="4901" spans="1:16" ht="33.75" x14ac:dyDescent="0.2">
      <c r="A4901" s="1179" t="s">
        <v>14053</v>
      </c>
      <c r="B4901" s="1149" t="s">
        <v>13078</v>
      </c>
      <c r="C4901" s="1149" t="s">
        <v>65</v>
      </c>
      <c r="D4901" s="1150" t="s">
        <v>14070</v>
      </c>
      <c r="E4901" s="1164">
        <v>12600</v>
      </c>
      <c r="F4901" s="1151" t="s">
        <v>14071</v>
      </c>
      <c r="G4901" s="759" t="s">
        <v>14072</v>
      </c>
      <c r="H4901" s="1021" t="s">
        <v>14062</v>
      </c>
      <c r="I4901" s="1021" t="s">
        <v>4287</v>
      </c>
      <c r="J4901" s="1150" t="s">
        <v>4885</v>
      </c>
      <c r="K4901" s="1152">
        <v>2</v>
      </c>
      <c r="L4901" s="1151">
        <v>12</v>
      </c>
      <c r="M4901" s="1164">
        <v>151200</v>
      </c>
      <c r="N4901" s="1151">
        <v>1</v>
      </c>
      <c r="O4901" s="1152">
        <v>6</v>
      </c>
      <c r="P4901" s="1180">
        <v>75600</v>
      </c>
    </row>
    <row r="4902" spans="1:16" ht="22.5" x14ac:dyDescent="0.2">
      <c r="A4902" s="1179" t="s">
        <v>14053</v>
      </c>
      <c r="B4902" s="1149" t="s">
        <v>13078</v>
      </c>
      <c r="C4902" s="1149" t="s">
        <v>65</v>
      </c>
      <c r="D4902" s="1150" t="s">
        <v>14073</v>
      </c>
      <c r="E4902" s="1164">
        <v>5500</v>
      </c>
      <c r="F4902" s="1151" t="s">
        <v>14074</v>
      </c>
      <c r="G4902" s="759" t="s">
        <v>14075</v>
      </c>
      <c r="H4902" s="1021" t="s">
        <v>14076</v>
      </c>
      <c r="I4902" s="1021" t="s">
        <v>4287</v>
      </c>
      <c r="J4902" s="1150" t="s">
        <v>14077</v>
      </c>
      <c r="K4902" s="1152">
        <v>2</v>
      </c>
      <c r="L4902" s="1151">
        <v>12</v>
      </c>
      <c r="M4902" s="1164">
        <v>65969.820000000007</v>
      </c>
      <c r="N4902" s="1151">
        <v>1</v>
      </c>
      <c r="O4902" s="1152">
        <v>6</v>
      </c>
      <c r="P4902" s="1180">
        <v>33000</v>
      </c>
    </row>
    <row r="4903" spans="1:16" ht="22.5" x14ac:dyDescent="0.2">
      <c r="A4903" s="1179" t="s">
        <v>14053</v>
      </c>
      <c r="B4903" s="1149" t="s">
        <v>13078</v>
      </c>
      <c r="C4903" s="1149" t="s">
        <v>65</v>
      </c>
      <c r="D4903" s="1150" t="s">
        <v>14078</v>
      </c>
      <c r="E4903" s="1164">
        <v>10000</v>
      </c>
      <c r="F4903" s="1151" t="s">
        <v>14079</v>
      </c>
      <c r="G4903" s="759" t="s">
        <v>14080</v>
      </c>
      <c r="H4903" s="1021" t="s">
        <v>14081</v>
      </c>
      <c r="I4903" s="1021" t="s">
        <v>4287</v>
      </c>
      <c r="J4903" s="1150" t="s">
        <v>4966</v>
      </c>
      <c r="K4903" s="1152">
        <v>2</v>
      </c>
      <c r="L4903" s="1151">
        <v>12</v>
      </c>
      <c r="M4903" s="1164">
        <v>119541.67</v>
      </c>
      <c r="N4903" s="1151">
        <v>1</v>
      </c>
      <c r="O4903" s="1152">
        <v>6</v>
      </c>
      <c r="P4903" s="1180">
        <v>60000</v>
      </c>
    </row>
    <row r="4904" spans="1:16" ht="22.5" x14ac:dyDescent="0.2">
      <c r="A4904" s="1179" t="s">
        <v>14053</v>
      </c>
      <c r="B4904" s="1149" t="s">
        <v>13078</v>
      </c>
      <c r="C4904" s="1149" t="s">
        <v>65</v>
      </c>
      <c r="D4904" s="1150" t="s">
        <v>14082</v>
      </c>
      <c r="E4904" s="1164">
        <v>2500</v>
      </c>
      <c r="F4904" s="1151" t="s">
        <v>14083</v>
      </c>
      <c r="G4904" s="759" t="s">
        <v>14084</v>
      </c>
      <c r="H4904" s="1021" t="s">
        <v>1445</v>
      </c>
      <c r="I4904" s="1021" t="s">
        <v>1445</v>
      </c>
      <c r="J4904" s="1150" t="s">
        <v>1445</v>
      </c>
      <c r="K4904" s="1152">
        <v>2</v>
      </c>
      <c r="L4904" s="1151">
        <v>12</v>
      </c>
      <c r="M4904" s="1164">
        <v>29695.149999999998</v>
      </c>
      <c r="N4904" s="1151">
        <v>1</v>
      </c>
      <c r="O4904" s="1152">
        <v>6</v>
      </c>
      <c r="P4904" s="1180">
        <v>14982.47</v>
      </c>
    </row>
    <row r="4905" spans="1:16" ht="22.5" x14ac:dyDescent="0.2">
      <c r="A4905" s="1179" t="s">
        <v>14053</v>
      </c>
      <c r="B4905" s="1149" t="s">
        <v>13078</v>
      </c>
      <c r="C4905" s="1149" t="s">
        <v>65</v>
      </c>
      <c r="D4905" s="1150" t="s">
        <v>14085</v>
      </c>
      <c r="E4905" s="1164">
        <v>2000</v>
      </c>
      <c r="F4905" s="1151" t="s">
        <v>14086</v>
      </c>
      <c r="G4905" s="759" t="s">
        <v>14087</v>
      </c>
      <c r="H4905" s="1021" t="s">
        <v>9934</v>
      </c>
      <c r="I4905" s="1021" t="s">
        <v>7025</v>
      </c>
      <c r="J4905" s="1150" t="s">
        <v>9934</v>
      </c>
      <c r="K4905" s="1152">
        <v>2</v>
      </c>
      <c r="L4905" s="1151">
        <v>12</v>
      </c>
      <c r="M4905" s="1164">
        <v>19540.080000000002</v>
      </c>
      <c r="N4905" s="1151">
        <v>1</v>
      </c>
      <c r="O4905" s="1152">
        <v>6</v>
      </c>
      <c r="P4905" s="1180">
        <v>12000</v>
      </c>
    </row>
    <row r="4906" spans="1:16" ht="22.5" x14ac:dyDescent="0.2">
      <c r="A4906" s="1179" t="s">
        <v>14053</v>
      </c>
      <c r="B4906" s="1149" t="s">
        <v>13078</v>
      </c>
      <c r="C4906" s="1149" t="s">
        <v>65</v>
      </c>
      <c r="D4906" s="1150" t="s">
        <v>14088</v>
      </c>
      <c r="E4906" s="1164">
        <v>14000</v>
      </c>
      <c r="F4906" s="1151" t="s">
        <v>14089</v>
      </c>
      <c r="G4906" s="759" t="s">
        <v>14090</v>
      </c>
      <c r="H4906" s="1021" t="s">
        <v>11426</v>
      </c>
      <c r="I4906" s="1021" t="s">
        <v>4287</v>
      </c>
      <c r="J4906" s="1150" t="s">
        <v>14091</v>
      </c>
      <c r="K4906" s="1152">
        <v>2</v>
      </c>
      <c r="L4906" s="1151">
        <v>12</v>
      </c>
      <c r="M4906" s="1164">
        <v>167782.22</v>
      </c>
      <c r="N4906" s="1151">
        <v>1</v>
      </c>
      <c r="O4906" s="1152">
        <v>6</v>
      </c>
      <c r="P4906" s="1180">
        <v>84000</v>
      </c>
    </row>
    <row r="4907" spans="1:16" ht="22.5" x14ac:dyDescent="0.2">
      <c r="A4907" s="1179" t="s">
        <v>14053</v>
      </c>
      <c r="B4907" s="1149" t="s">
        <v>13078</v>
      </c>
      <c r="C4907" s="1149" t="s">
        <v>65</v>
      </c>
      <c r="D4907" s="1150" t="s">
        <v>14092</v>
      </c>
      <c r="E4907" s="1164">
        <v>10000</v>
      </c>
      <c r="F4907" s="1151" t="s">
        <v>14093</v>
      </c>
      <c r="G4907" s="759" t="s">
        <v>14092</v>
      </c>
      <c r="H4907" s="1021" t="s">
        <v>4206</v>
      </c>
      <c r="I4907" s="1021" t="s">
        <v>14094</v>
      </c>
      <c r="J4907" s="1150" t="s">
        <v>14095</v>
      </c>
      <c r="K4907" s="1152">
        <v>2</v>
      </c>
      <c r="L4907" s="1151">
        <v>12</v>
      </c>
      <c r="M4907" s="1164">
        <v>119970.14</v>
      </c>
      <c r="N4907" s="1151">
        <v>1</v>
      </c>
      <c r="O4907" s="1152">
        <v>6</v>
      </c>
      <c r="P4907" s="1180">
        <v>60000</v>
      </c>
    </row>
    <row r="4908" spans="1:16" ht="22.5" x14ac:dyDescent="0.2">
      <c r="A4908" s="1179" t="s">
        <v>14053</v>
      </c>
      <c r="B4908" s="1149" t="s">
        <v>13078</v>
      </c>
      <c r="C4908" s="1149" t="s">
        <v>65</v>
      </c>
      <c r="D4908" s="1150" t="s">
        <v>14096</v>
      </c>
      <c r="E4908" s="1164">
        <v>7000</v>
      </c>
      <c r="F4908" s="1151" t="s">
        <v>14097</v>
      </c>
      <c r="G4908" s="759" t="s">
        <v>14098</v>
      </c>
      <c r="H4908" s="1021" t="s">
        <v>11426</v>
      </c>
      <c r="I4908" s="1021" t="s">
        <v>7025</v>
      </c>
      <c r="J4908" s="1150" t="s">
        <v>14099</v>
      </c>
      <c r="K4908" s="1152">
        <v>1</v>
      </c>
      <c r="L4908" s="1151">
        <v>1</v>
      </c>
      <c r="M4908" s="1164">
        <v>7000</v>
      </c>
      <c r="N4908" s="1151">
        <v>1</v>
      </c>
      <c r="O4908" s="1152">
        <v>6</v>
      </c>
      <c r="P4908" s="1180">
        <v>39666.67</v>
      </c>
    </row>
    <row r="4909" spans="1:16" ht="33.75" x14ac:dyDescent="0.2">
      <c r="A4909" s="1179" t="s">
        <v>14053</v>
      </c>
      <c r="B4909" s="1149" t="s">
        <v>13078</v>
      </c>
      <c r="C4909" s="1149" t="s">
        <v>65</v>
      </c>
      <c r="D4909" s="1150" t="s">
        <v>14100</v>
      </c>
      <c r="E4909" s="1164">
        <v>14500</v>
      </c>
      <c r="F4909" s="1151" t="s">
        <v>14101</v>
      </c>
      <c r="G4909" s="759" t="s">
        <v>14102</v>
      </c>
      <c r="H4909" s="1021" t="s">
        <v>14062</v>
      </c>
      <c r="I4909" s="1021" t="s">
        <v>4287</v>
      </c>
      <c r="J4909" s="1150" t="s">
        <v>4885</v>
      </c>
      <c r="K4909" s="1152">
        <v>2</v>
      </c>
      <c r="L4909" s="1151">
        <v>12</v>
      </c>
      <c r="M4909" s="1164">
        <v>174000</v>
      </c>
      <c r="N4909" s="1151">
        <v>1</v>
      </c>
      <c r="O4909" s="1152">
        <v>6</v>
      </c>
      <c r="P4909" s="1180">
        <v>87000</v>
      </c>
    </row>
    <row r="4910" spans="1:16" ht="22.5" x14ac:dyDescent="0.2">
      <c r="A4910" s="1179" t="s">
        <v>14053</v>
      </c>
      <c r="B4910" s="1149" t="s">
        <v>13078</v>
      </c>
      <c r="C4910" s="1149" t="s">
        <v>65</v>
      </c>
      <c r="D4910" s="1150" t="s">
        <v>14103</v>
      </c>
      <c r="E4910" s="1164">
        <v>8000</v>
      </c>
      <c r="F4910" s="1151" t="s">
        <v>14104</v>
      </c>
      <c r="G4910" s="759" t="s">
        <v>14105</v>
      </c>
      <c r="H4910" s="1021" t="s">
        <v>4623</v>
      </c>
      <c r="I4910" s="1021" t="s">
        <v>4287</v>
      </c>
      <c r="J4910" s="1150" t="s">
        <v>4258</v>
      </c>
      <c r="K4910" s="1152" t="s">
        <v>1445</v>
      </c>
      <c r="L4910" s="1151" t="s">
        <v>1445</v>
      </c>
      <c r="M4910" s="1164">
        <v>0</v>
      </c>
      <c r="N4910" s="1151">
        <v>1</v>
      </c>
      <c r="O4910" s="1152">
        <v>2</v>
      </c>
      <c r="P4910" s="1180">
        <v>11733.33</v>
      </c>
    </row>
    <row r="4911" spans="1:16" ht="22.5" x14ac:dyDescent="0.2">
      <c r="A4911" s="1179" t="s">
        <v>14053</v>
      </c>
      <c r="B4911" s="1149" t="s">
        <v>13078</v>
      </c>
      <c r="C4911" s="1149" t="s">
        <v>65</v>
      </c>
      <c r="D4911" s="1150" t="s">
        <v>14106</v>
      </c>
      <c r="E4911" s="1164">
        <v>5500</v>
      </c>
      <c r="F4911" s="1151" t="s">
        <v>14107</v>
      </c>
      <c r="G4911" s="759" t="s">
        <v>14108</v>
      </c>
      <c r="H4911" s="1021" t="s">
        <v>4206</v>
      </c>
      <c r="I4911" s="1021" t="s">
        <v>14094</v>
      </c>
      <c r="J4911" s="1150" t="s">
        <v>14095</v>
      </c>
      <c r="K4911" s="1152">
        <v>2</v>
      </c>
      <c r="L4911" s="1151">
        <v>12</v>
      </c>
      <c r="M4911" s="1164">
        <v>66000</v>
      </c>
      <c r="N4911" s="1151">
        <v>1</v>
      </c>
      <c r="O4911" s="1152">
        <v>6</v>
      </c>
      <c r="P4911" s="1180">
        <v>33000</v>
      </c>
    </row>
    <row r="4912" spans="1:16" ht="22.5" x14ac:dyDescent="0.2">
      <c r="A4912" s="1179" t="s">
        <v>14053</v>
      </c>
      <c r="B4912" s="1149" t="s">
        <v>13078</v>
      </c>
      <c r="C4912" s="1149" t="s">
        <v>65</v>
      </c>
      <c r="D4912" s="1150" t="s">
        <v>14109</v>
      </c>
      <c r="E4912" s="1164">
        <v>4500</v>
      </c>
      <c r="F4912" s="1151" t="s">
        <v>14110</v>
      </c>
      <c r="G4912" s="759" t="s">
        <v>14111</v>
      </c>
      <c r="H4912" s="1021" t="s">
        <v>14062</v>
      </c>
      <c r="I4912" s="1021" t="s">
        <v>4287</v>
      </c>
      <c r="J4912" s="1150" t="s">
        <v>4885</v>
      </c>
      <c r="K4912" s="1152">
        <v>2</v>
      </c>
      <c r="L4912" s="1151">
        <v>12</v>
      </c>
      <c r="M4912" s="1164">
        <v>53915.3</v>
      </c>
      <c r="N4912" s="1151">
        <v>1</v>
      </c>
      <c r="O4912" s="1152">
        <v>6</v>
      </c>
      <c r="P4912" s="1180">
        <v>27000</v>
      </c>
    </row>
    <row r="4913" spans="1:16" ht="22.5" x14ac:dyDescent="0.2">
      <c r="A4913" s="1179" t="s">
        <v>14053</v>
      </c>
      <c r="B4913" s="1149" t="s">
        <v>13078</v>
      </c>
      <c r="C4913" s="1149" t="s">
        <v>65</v>
      </c>
      <c r="D4913" s="1150" t="s">
        <v>14112</v>
      </c>
      <c r="E4913" s="1164">
        <v>11000</v>
      </c>
      <c r="F4913" s="1151" t="s">
        <v>14113</v>
      </c>
      <c r="G4913" s="759" t="s">
        <v>14114</v>
      </c>
      <c r="H4913" s="1021" t="s">
        <v>4206</v>
      </c>
      <c r="I4913" s="1021" t="s">
        <v>4287</v>
      </c>
      <c r="J4913" s="1150" t="s">
        <v>14095</v>
      </c>
      <c r="K4913" s="1152">
        <v>2</v>
      </c>
      <c r="L4913" s="1151">
        <v>12</v>
      </c>
      <c r="M4913" s="1164">
        <v>131881.60999999999</v>
      </c>
      <c r="N4913" s="1151">
        <v>1</v>
      </c>
      <c r="O4913" s="1152">
        <v>6</v>
      </c>
      <c r="P4913" s="1180">
        <v>66000</v>
      </c>
    </row>
    <row r="4914" spans="1:16" ht="22.5" x14ac:dyDescent="0.2">
      <c r="A4914" s="1179" t="s">
        <v>14053</v>
      </c>
      <c r="B4914" s="1149" t="s">
        <v>13078</v>
      </c>
      <c r="C4914" s="1149" t="s">
        <v>65</v>
      </c>
      <c r="D4914" s="1150" t="s">
        <v>4243</v>
      </c>
      <c r="E4914" s="1164">
        <v>11000</v>
      </c>
      <c r="F4914" s="1151" t="s">
        <v>14115</v>
      </c>
      <c r="G4914" s="759" t="s">
        <v>14116</v>
      </c>
      <c r="H4914" s="1021" t="s">
        <v>4206</v>
      </c>
      <c r="I4914" s="1021" t="s">
        <v>4287</v>
      </c>
      <c r="J4914" s="1150" t="s">
        <v>14095</v>
      </c>
      <c r="K4914" s="1152">
        <v>2</v>
      </c>
      <c r="L4914" s="1151">
        <v>12</v>
      </c>
      <c r="M4914" s="1164">
        <v>131679.93</v>
      </c>
      <c r="N4914" s="1151">
        <v>1</v>
      </c>
      <c r="O4914" s="1152">
        <v>6</v>
      </c>
      <c r="P4914" s="1180">
        <v>66000</v>
      </c>
    </row>
    <row r="4915" spans="1:16" ht="22.5" x14ac:dyDescent="0.2">
      <c r="A4915" s="1179" t="s">
        <v>14053</v>
      </c>
      <c r="B4915" s="1149" t="s">
        <v>13078</v>
      </c>
      <c r="C4915" s="1149" t="s">
        <v>65</v>
      </c>
      <c r="D4915" s="1150" t="s">
        <v>14117</v>
      </c>
      <c r="E4915" s="1164">
        <v>10500</v>
      </c>
      <c r="F4915" s="1151" t="s">
        <v>14118</v>
      </c>
      <c r="G4915" s="759" t="s">
        <v>14119</v>
      </c>
      <c r="H4915" s="1021" t="s">
        <v>4623</v>
      </c>
      <c r="I4915" s="1021" t="s">
        <v>14120</v>
      </c>
      <c r="J4915" s="1150" t="s">
        <v>14121</v>
      </c>
      <c r="K4915" s="1152">
        <v>2</v>
      </c>
      <c r="L4915" s="1151">
        <v>12</v>
      </c>
      <c r="M4915" s="1164">
        <v>125345.20999999999</v>
      </c>
      <c r="N4915" s="1151">
        <v>1</v>
      </c>
      <c r="O4915" s="1152">
        <v>6</v>
      </c>
      <c r="P4915" s="1180">
        <v>63000</v>
      </c>
    </row>
    <row r="4916" spans="1:16" ht="22.5" x14ac:dyDescent="0.2">
      <c r="A4916" s="1179" t="s">
        <v>14053</v>
      </c>
      <c r="B4916" s="1149" t="s">
        <v>13078</v>
      </c>
      <c r="C4916" s="1149" t="s">
        <v>65</v>
      </c>
      <c r="D4916" s="1150" t="s">
        <v>14122</v>
      </c>
      <c r="E4916" s="1164">
        <v>8000</v>
      </c>
      <c r="F4916" s="1151" t="s">
        <v>14123</v>
      </c>
      <c r="G4916" s="759" t="s">
        <v>14124</v>
      </c>
      <c r="H4916" s="1021" t="s">
        <v>12253</v>
      </c>
      <c r="I4916" s="1021" t="s">
        <v>4287</v>
      </c>
      <c r="J4916" s="1150" t="s">
        <v>14125</v>
      </c>
      <c r="K4916" s="1152">
        <v>2</v>
      </c>
      <c r="L4916" s="1151">
        <v>12</v>
      </c>
      <c r="M4916" s="1164">
        <v>95982.22</v>
      </c>
      <c r="N4916" s="1151">
        <v>1</v>
      </c>
      <c r="O4916" s="1152">
        <v>6</v>
      </c>
      <c r="P4916" s="1180">
        <v>48000</v>
      </c>
    </row>
    <row r="4917" spans="1:16" ht="22.5" x14ac:dyDescent="0.2">
      <c r="A4917" s="1179" t="s">
        <v>14053</v>
      </c>
      <c r="B4917" s="1149" t="s">
        <v>13078</v>
      </c>
      <c r="C4917" s="1149" t="s">
        <v>65</v>
      </c>
      <c r="D4917" s="1150" t="s">
        <v>14126</v>
      </c>
      <c r="E4917" s="1164">
        <v>7000</v>
      </c>
      <c r="F4917" s="1151" t="s">
        <v>14127</v>
      </c>
      <c r="G4917" s="759" t="s">
        <v>14128</v>
      </c>
      <c r="H4917" s="1021" t="s">
        <v>8179</v>
      </c>
      <c r="I4917" s="1021" t="s">
        <v>4287</v>
      </c>
      <c r="J4917" s="1150" t="s">
        <v>4235</v>
      </c>
      <c r="K4917" s="1152">
        <v>2</v>
      </c>
      <c r="L4917" s="1151">
        <v>12</v>
      </c>
      <c r="M4917" s="1164">
        <v>83719.03</v>
      </c>
      <c r="N4917" s="1151">
        <v>1</v>
      </c>
      <c r="O4917" s="1152">
        <v>6</v>
      </c>
      <c r="P4917" s="1180">
        <v>42000</v>
      </c>
    </row>
    <row r="4918" spans="1:16" ht="22.5" x14ac:dyDescent="0.2">
      <c r="A4918" s="1179" t="s">
        <v>14053</v>
      </c>
      <c r="B4918" s="1149" t="s">
        <v>13078</v>
      </c>
      <c r="C4918" s="1149" t="s">
        <v>65</v>
      </c>
      <c r="D4918" s="1150" t="s">
        <v>14129</v>
      </c>
      <c r="E4918" s="1164">
        <v>12500</v>
      </c>
      <c r="F4918" s="1151" t="s">
        <v>14130</v>
      </c>
      <c r="G4918" s="759" t="s">
        <v>14131</v>
      </c>
      <c r="H4918" s="1021" t="s">
        <v>14062</v>
      </c>
      <c r="I4918" s="1021" t="s">
        <v>4287</v>
      </c>
      <c r="J4918" s="1150" t="s">
        <v>4885</v>
      </c>
      <c r="K4918" s="1152">
        <v>2</v>
      </c>
      <c r="L4918" s="1151">
        <v>12</v>
      </c>
      <c r="M4918" s="1164">
        <v>150000</v>
      </c>
      <c r="N4918" s="1151">
        <v>1</v>
      </c>
      <c r="O4918" s="1152">
        <v>6</v>
      </c>
      <c r="P4918" s="1180">
        <v>75000</v>
      </c>
    </row>
    <row r="4919" spans="1:16" ht="22.5" x14ac:dyDescent="0.2">
      <c r="A4919" s="1179" t="s">
        <v>14053</v>
      </c>
      <c r="B4919" s="1149" t="s">
        <v>13078</v>
      </c>
      <c r="C4919" s="1149" t="s">
        <v>65</v>
      </c>
      <c r="D4919" s="1150" t="s">
        <v>14132</v>
      </c>
      <c r="E4919" s="1164">
        <v>7500</v>
      </c>
      <c r="F4919" s="1151" t="s">
        <v>14133</v>
      </c>
      <c r="G4919" s="759" t="s">
        <v>14134</v>
      </c>
      <c r="H4919" s="1021" t="s">
        <v>4206</v>
      </c>
      <c r="I4919" s="1021" t="s">
        <v>4274</v>
      </c>
      <c r="J4919" s="1150" t="s">
        <v>5386</v>
      </c>
      <c r="K4919" s="1152">
        <v>1</v>
      </c>
      <c r="L4919" s="1151">
        <v>3</v>
      </c>
      <c r="M4919" s="1164">
        <v>21500</v>
      </c>
      <c r="N4919" s="1151">
        <v>1</v>
      </c>
      <c r="O4919" s="1152">
        <v>6</v>
      </c>
      <c r="P4919" s="1180">
        <v>45000</v>
      </c>
    </row>
    <row r="4920" spans="1:16" ht="22.5" x14ac:dyDescent="0.2">
      <c r="A4920" s="1179" t="s">
        <v>14053</v>
      </c>
      <c r="B4920" s="1149" t="s">
        <v>13078</v>
      </c>
      <c r="C4920" s="1149" t="s">
        <v>65</v>
      </c>
      <c r="D4920" s="1150" t="s">
        <v>14135</v>
      </c>
      <c r="E4920" s="1164">
        <v>12500</v>
      </c>
      <c r="F4920" s="1151" t="s">
        <v>14136</v>
      </c>
      <c r="G4920" s="759" t="s">
        <v>14137</v>
      </c>
      <c r="H4920" s="1021" t="s">
        <v>4206</v>
      </c>
      <c r="I4920" s="1021" t="s">
        <v>4287</v>
      </c>
      <c r="J4920" s="1150" t="s">
        <v>14095</v>
      </c>
      <c r="K4920" s="1152">
        <v>2</v>
      </c>
      <c r="L4920" s="1151">
        <v>12</v>
      </c>
      <c r="M4920" s="1164">
        <v>149963.53999999998</v>
      </c>
      <c r="N4920" s="1151">
        <v>1</v>
      </c>
      <c r="O4920" s="1152">
        <v>6</v>
      </c>
      <c r="P4920" s="1180">
        <v>75000</v>
      </c>
    </row>
    <row r="4921" spans="1:16" ht="22.5" x14ac:dyDescent="0.2">
      <c r="A4921" s="1179" t="s">
        <v>14053</v>
      </c>
      <c r="B4921" s="1149" t="s">
        <v>13078</v>
      </c>
      <c r="C4921" s="1149" t="s">
        <v>65</v>
      </c>
      <c r="D4921" s="1150" t="s">
        <v>14138</v>
      </c>
      <c r="E4921" s="1164">
        <v>8500</v>
      </c>
      <c r="F4921" s="1151" t="s">
        <v>14139</v>
      </c>
      <c r="G4921" s="759" t="s">
        <v>14140</v>
      </c>
      <c r="H4921" s="1021" t="s">
        <v>8179</v>
      </c>
      <c r="I4921" s="1021" t="s">
        <v>4287</v>
      </c>
      <c r="J4921" s="1150" t="s">
        <v>4235</v>
      </c>
      <c r="K4921" s="1152">
        <v>2</v>
      </c>
      <c r="L4921" s="1151">
        <v>12</v>
      </c>
      <c r="M4921" s="1164">
        <v>101984.66</v>
      </c>
      <c r="N4921" s="1151">
        <v>1</v>
      </c>
      <c r="O4921" s="1152">
        <v>6</v>
      </c>
      <c r="P4921" s="1180">
        <v>51000</v>
      </c>
    </row>
    <row r="4922" spans="1:16" ht="22.5" x14ac:dyDescent="0.2">
      <c r="A4922" s="1179" t="s">
        <v>14053</v>
      </c>
      <c r="B4922" s="1149" t="s">
        <v>13078</v>
      </c>
      <c r="C4922" s="1149" t="s">
        <v>65</v>
      </c>
      <c r="D4922" s="1150" t="s">
        <v>14141</v>
      </c>
      <c r="E4922" s="1164">
        <v>6500</v>
      </c>
      <c r="F4922" s="1151" t="s">
        <v>14142</v>
      </c>
      <c r="G4922" s="759" t="s">
        <v>14143</v>
      </c>
      <c r="H4922" s="1021" t="s">
        <v>8179</v>
      </c>
      <c r="I4922" s="1021" t="s">
        <v>4274</v>
      </c>
      <c r="J4922" s="1150" t="s">
        <v>6018</v>
      </c>
      <c r="K4922" s="1152">
        <v>2</v>
      </c>
      <c r="L4922" s="1151">
        <v>12</v>
      </c>
      <c r="M4922" s="1164">
        <v>77574.34</v>
      </c>
      <c r="N4922" s="1151">
        <v>1</v>
      </c>
      <c r="O4922" s="1152">
        <v>6</v>
      </c>
      <c r="P4922" s="1180">
        <v>39000</v>
      </c>
    </row>
    <row r="4923" spans="1:16" ht="22.5" x14ac:dyDescent="0.2">
      <c r="A4923" s="1179" t="s">
        <v>14053</v>
      </c>
      <c r="B4923" s="1149" t="s">
        <v>13078</v>
      </c>
      <c r="C4923" s="1149" t="s">
        <v>65</v>
      </c>
      <c r="D4923" s="1150" t="s">
        <v>14144</v>
      </c>
      <c r="E4923" s="1164">
        <v>2800</v>
      </c>
      <c r="F4923" s="1151" t="s">
        <v>14145</v>
      </c>
      <c r="G4923" s="759" t="s">
        <v>14146</v>
      </c>
      <c r="H4923" s="1021" t="s">
        <v>5212</v>
      </c>
      <c r="I4923" s="1021" t="s">
        <v>1445</v>
      </c>
      <c r="J4923" s="1150" t="s">
        <v>1445</v>
      </c>
      <c r="K4923" s="1152">
        <v>2</v>
      </c>
      <c r="L4923" s="1151">
        <v>12</v>
      </c>
      <c r="M4923" s="1164">
        <v>33539.17</v>
      </c>
      <c r="N4923" s="1151">
        <v>1</v>
      </c>
      <c r="O4923" s="1152">
        <v>6</v>
      </c>
      <c r="P4923" s="1180">
        <v>16800</v>
      </c>
    </row>
    <row r="4924" spans="1:16" ht="33.75" x14ac:dyDescent="0.2">
      <c r="A4924" s="1179" t="s">
        <v>14053</v>
      </c>
      <c r="B4924" s="1149" t="s">
        <v>13078</v>
      </c>
      <c r="C4924" s="1149" t="s">
        <v>65</v>
      </c>
      <c r="D4924" s="1150" t="s">
        <v>14147</v>
      </c>
      <c r="E4924" s="1164">
        <v>11000</v>
      </c>
      <c r="F4924" s="1151" t="s">
        <v>14148</v>
      </c>
      <c r="G4924" s="759" t="s">
        <v>14149</v>
      </c>
      <c r="H4924" s="1021" t="s">
        <v>14062</v>
      </c>
      <c r="I4924" s="1021" t="s">
        <v>14150</v>
      </c>
      <c r="J4924" s="1150" t="s">
        <v>4885</v>
      </c>
      <c r="K4924" s="1152">
        <v>2</v>
      </c>
      <c r="L4924" s="1151">
        <v>12</v>
      </c>
      <c r="M4924" s="1164">
        <v>132000</v>
      </c>
      <c r="N4924" s="1151">
        <v>1</v>
      </c>
      <c r="O4924" s="1152">
        <v>6</v>
      </c>
      <c r="P4924" s="1180">
        <v>66000</v>
      </c>
    </row>
    <row r="4925" spans="1:16" ht="22.5" x14ac:dyDescent="0.2">
      <c r="A4925" s="1179" t="s">
        <v>14053</v>
      </c>
      <c r="B4925" s="1149" t="s">
        <v>13078</v>
      </c>
      <c r="C4925" s="1149" t="s">
        <v>65</v>
      </c>
      <c r="D4925" s="1150" t="s">
        <v>14151</v>
      </c>
      <c r="E4925" s="1164">
        <v>10000</v>
      </c>
      <c r="F4925" s="1151" t="s">
        <v>14152</v>
      </c>
      <c r="G4925" s="759" t="s">
        <v>14153</v>
      </c>
      <c r="H4925" s="1021" t="s">
        <v>14154</v>
      </c>
      <c r="I4925" s="1021" t="s">
        <v>4287</v>
      </c>
      <c r="J4925" s="1150" t="s">
        <v>14155</v>
      </c>
      <c r="K4925" s="1152">
        <v>2</v>
      </c>
      <c r="L4925" s="1151">
        <v>12</v>
      </c>
      <c r="M4925" s="1164">
        <v>119548.61</v>
      </c>
      <c r="N4925" s="1151">
        <v>1</v>
      </c>
      <c r="O4925" s="1152">
        <v>6</v>
      </c>
      <c r="P4925" s="1180">
        <v>60000</v>
      </c>
    </row>
    <row r="4926" spans="1:16" ht="22.5" x14ac:dyDescent="0.2">
      <c r="A4926" s="1179" t="s">
        <v>14053</v>
      </c>
      <c r="B4926" s="1149" t="s">
        <v>13078</v>
      </c>
      <c r="C4926" s="1149" t="s">
        <v>65</v>
      </c>
      <c r="D4926" s="1150" t="s">
        <v>14106</v>
      </c>
      <c r="E4926" s="1164">
        <v>5500</v>
      </c>
      <c r="F4926" s="1151" t="s">
        <v>14156</v>
      </c>
      <c r="G4926" s="759" t="s">
        <v>14157</v>
      </c>
      <c r="H4926" s="1021" t="s">
        <v>4206</v>
      </c>
      <c r="I4926" s="1021" t="s">
        <v>14150</v>
      </c>
      <c r="J4926" s="1150" t="s">
        <v>14095</v>
      </c>
      <c r="K4926" s="1152">
        <v>2</v>
      </c>
      <c r="L4926" s="1151">
        <v>12</v>
      </c>
      <c r="M4926" s="1164">
        <v>66000</v>
      </c>
      <c r="N4926" s="1151">
        <v>1</v>
      </c>
      <c r="O4926" s="1152">
        <v>6</v>
      </c>
      <c r="P4926" s="1180">
        <v>32998.85</v>
      </c>
    </row>
    <row r="4927" spans="1:16" ht="22.5" x14ac:dyDescent="0.2">
      <c r="A4927" s="1179" t="s">
        <v>14053</v>
      </c>
      <c r="B4927" s="1149" t="s">
        <v>13078</v>
      </c>
      <c r="C4927" s="1149" t="s">
        <v>65</v>
      </c>
      <c r="D4927" s="1150" t="s">
        <v>14158</v>
      </c>
      <c r="E4927" s="1164">
        <v>2000</v>
      </c>
      <c r="F4927" s="1151" t="s">
        <v>14159</v>
      </c>
      <c r="G4927" s="759" t="s">
        <v>14160</v>
      </c>
      <c r="H4927" s="1021" t="s">
        <v>4211</v>
      </c>
      <c r="I4927" s="1021" t="s">
        <v>1445</v>
      </c>
      <c r="J4927" s="1150" t="s">
        <v>10686</v>
      </c>
      <c r="K4927" s="1152">
        <v>2</v>
      </c>
      <c r="L4927" s="1151">
        <v>12</v>
      </c>
      <c r="M4927" s="1164">
        <v>23972.5</v>
      </c>
      <c r="N4927" s="1151">
        <v>1</v>
      </c>
      <c r="O4927" s="1152">
        <v>6</v>
      </c>
      <c r="P4927" s="1180">
        <v>12000</v>
      </c>
    </row>
    <row r="4928" spans="1:16" ht="33.75" x14ac:dyDescent="0.2">
      <c r="A4928" s="1179" t="s">
        <v>14053</v>
      </c>
      <c r="B4928" s="1149" t="s">
        <v>13078</v>
      </c>
      <c r="C4928" s="1149" t="s">
        <v>65</v>
      </c>
      <c r="D4928" s="1150" t="s">
        <v>14161</v>
      </c>
      <c r="E4928" s="1164">
        <v>4000</v>
      </c>
      <c r="F4928" s="1151" t="s">
        <v>14162</v>
      </c>
      <c r="G4928" s="759" t="s">
        <v>14163</v>
      </c>
      <c r="H4928" s="1021" t="s">
        <v>12184</v>
      </c>
      <c r="I4928" s="1021" t="s">
        <v>14164</v>
      </c>
      <c r="J4928" s="1150" t="s">
        <v>12379</v>
      </c>
      <c r="K4928" s="1152">
        <v>2</v>
      </c>
      <c r="L4928" s="1151">
        <v>12</v>
      </c>
      <c r="M4928" s="1164">
        <v>47955.55</v>
      </c>
      <c r="N4928" s="1151">
        <v>1</v>
      </c>
      <c r="O4928" s="1152">
        <v>6</v>
      </c>
      <c r="P4928" s="1180">
        <v>24000</v>
      </c>
    </row>
    <row r="4929" spans="1:16" ht="22.5" x14ac:dyDescent="0.2">
      <c r="A4929" s="1179" t="s">
        <v>14053</v>
      </c>
      <c r="B4929" s="1149" t="s">
        <v>13078</v>
      </c>
      <c r="C4929" s="1149" t="s">
        <v>65</v>
      </c>
      <c r="D4929" s="1150" t="s">
        <v>14165</v>
      </c>
      <c r="E4929" s="1164">
        <v>7500</v>
      </c>
      <c r="F4929" s="1151" t="s">
        <v>14166</v>
      </c>
      <c r="G4929" s="759" t="s">
        <v>14167</v>
      </c>
      <c r="H4929" s="1021" t="s">
        <v>14168</v>
      </c>
      <c r="I4929" s="1021" t="s">
        <v>4274</v>
      </c>
      <c r="J4929" s="1150" t="s">
        <v>14168</v>
      </c>
      <c r="K4929" s="1152">
        <v>2</v>
      </c>
      <c r="L4929" s="1151">
        <v>12</v>
      </c>
      <c r="M4929" s="1164">
        <v>90000</v>
      </c>
      <c r="N4929" s="1151">
        <v>1</v>
      </c>
      <c r="O4929" s="1152">
        <v>6</v>
      </c>
      <c r="P4929" s="1180">
        <v>45000</v>
      </c>
    </row>
    <row r="4930" spans="1:16" ht="22.5" x14ac:dyDescent="0.2">
      <c r="A4930" s="1179" t="s">
        <v>14053</v>
      </c>
      <c r="B4930" s="1149" t="s">
        <v>13078</v>
      </c>
      <c r="C4930" s="1149" t="s">
        <v>65</v>
      </c>
      <c r="D4930" s="1150" t="s">
        <v>14169</v>
      </c>
      <c r="E4930" s="1164">
        <v>11000</v>
      </c>
      <c r="F4930" s="1151" t="s">
        <v>14170</v>
      </c>
      <c r="G4930" s="759" t="s">
        <v>14171</v>
      </c>
      <c r="H4930" s="1021" t="s">
        <v>14062</v>
      </c>
      <c r="I4930" s="1021" t="s">
        <v>4287</v>
      </c>
      <c r="J4930" s="1150" t="s">
        <v>4885</v>
      </c>
      <c r="K4930" s="1152">
        <v>2</v>
      </c>
      <c r="L4930" s="1151">
        <v>12</v>
      </c>
      <c r="M4930" s="1164">
        <v>132000</v>
      </c>
      <c r="N4930" s="1151">
        <v>1</v>
      </c>
      <c r="O4930" s="1152">
        <v>6</v>
      </c>
      <c r="P4930" s="1180">
        <v>66000</v>
      </c>
    </row>
    <row r="4931" spans="1:16" ht="22.5" x14ac:dyDescent="0.2">
      <c r="A4931" s="1179" t="s">
        <v>14053</v>
      </c>
      <c r="B4931" s="1149" t="s">
        <v>13078</v>
      </c>
      <c r="C4931" s="1149" t="s">
        <v>65</v>
      </c>
      <c r="D4931" s="1150" t="s">
        <v>14172</v>
      </c>
      <c r="E4931" s="1164">
        <v>5500</v>
      </c>
      <c r="F4931" s="1151" t="s">
        <v>14173</v>
      </c>
      <c r="G4931" s="759" t="s">
        <v>14174</v>
      </c>
      <c r="H4931" s="1021" t="s">
        <v>14175</v>
      </c>
      <c r="I4931" s="1021" t="s">
        <v>4274</v>
      </c>
      <c r="J4931" s="1150" t="s">
        <v>4491</v>
      </c>
      <c r="K4931" s="1152">
        <v>2</v>
      </c>
      <c r="L4931" s="1151">
        <v>12</v>
      </c>
      <c r="M4931" s="1164">
        <v>66000</v>
      </c>
      <c r="N4931" s="1151">
        <v>1</v>
      </c>
      <c r="O4931" s="1152">
        <v>6</v>
      </c>
      <c r="P4931" s="1180">
        <v>32962.199999999997</v>
      </c>
    </row>
    <row r="4932" spans="1:16" ht="22.5" x14ac:dyDescent="0.2">
      <c r="A4932" s="1179" t="s">
        <v>14053</v>
      </c>
      <c r="B4932" s="1149" t="s">
        <v>13078</v>
      </c>
      <c r="C4932" s="1149" t="s">
        <v>65</v>
      </c>
      <c r="D4932" s="1150" t="s">
        <v>14176</v>
      </c>
      <c r="E4932" s="1164">
        <v>6000</v>
      </c>
      <c r="F4932" s="1151" t="s">
        <v>14177</v>
      </c>
      <c r="G4932" s="759" t="s">
        <v>14178</v>
      </c>
      <c r="H4932" s="1021" t="s">
        <v>4705</v>
      </c>
      <c r="I4932" s="1021" t="s">
        <v>4287</v>
      </c>
      <c r="J4932" s="1150" t="s">
        <v>4928</v>
      </c>
      <c r="K4932" s="1152">
        <v>1</v>
      </c>
      <c r="L4932" s="1151">
        <v>6</v>
      </c>
      <c r="M4932" s="1164">
        <v>32800</v>
      </c>
      <c r="N4932" s="1151">
        <v>1</v>
      </c>
      <c r="O4932" s="1152">
        <v>6</v>
      </c>
      <c r="P4932" s="1180">
        <v>36000</v>
      </c>
    </row>
    <row r="4933" spans="1:16" ht="22.5" x14ac:dyDescent="0.2">
      <c r="A4933" s="1179" t="s">
        <v>14053</v>
      </c>
      <c r="B4933" s="1149" t="s">
        <v>13078</v>
      </c>
      <c r="C4933" s="1149" t="s">
        <v>65</v>
      </c>
      <c r="D4933" s="1150" t="s">
        <v>14179</v>
      </c>
      <c r="E4933" s="1164">
        <v>10500</v>
      </c>
      <c r="F4933" s="1151" t="s">
        <v>14180</v>
      </c>
      <c r="G4933" s="759" t="s">
        <v>14181</v>
      </c>
      <c r="H4933" s="1021" t="s">
        <v>4206</v>
      </c>
      <c r="I4933" s="1021" t="s">
        <v>14120</v>
      </c>
      <c r="J4933" s="1150" t="s">
        <v>14095</v>
      </c>
      <c r="K4933" s="1152">
        <v>2</v>
      </c>
      <c r="L4933" s="1151">
        <v>12</v>
      </c>
      <c r="M4933" s="1164">
        <v>125878.23000000001</v>
      </c>
      <c r="N4933" s="1151">
        <v>1</v>
      </c>
      <c r="O4933" s="1152">
        <v>6</v>
      </c>
      <c r="P4933" s="1180">
        <v>63000</v>
      </c>
    </row>
    <row r="4934" spans="1:16" ht="22.5" x14ac:dyDescent="0.2">
      <c r="A4934" s="1179" t="s">
        <v>14053</v>
      </c>
      <c r="B4934" s="1149" t="s">
        <v>13078</v>
      </c>
      <c r="C4934" s="1149" t="s">
        <v>65</v>
      </c>
      <c r="D4934" s="1150" t="s">
        <v>14182</v>
      </c>
      <c r="E4934" s="1164">
        <v>14000</v>
      </c>
      <c r="F4934" s="1151" t="s">
        <v>14183</v>
      </c>
      <c r="G4934" s="759" t="s">
        <v>14184</v>
      </c>
      <c r="H4934" s="1021" t="s">
        <v>4206</v>
      </c>
      <c r="I4934" s="1021" t="s">
        <v>4287</v>
      </c>
      <c r="J4934" s="1150" t="s">
        <v>14095</v>
      </c>
      <c r="K4934" s="1152">
        <v>2</v>
      </c>
      <c r="L4934" s="1151">
        <v>12</v>
      </c>
      <c r="M4934" s="1164">
        <v>165993.33000000002</v>
      </c>
      <c r="N4934" s="1151">
        <v>1</v>
      </c>
      <c r="O4934" s="1152">
        <v>6</v>
      </c>
      <c r="P4934" s="1180">
        <v>84000</v>
      </c>
    </row>
    <row r="4935" spans="1:16" ht="22.5" x14ac:dyDescent="0.2">
      <c r="A4935" s="1179" t="s">
        <v>14053</v>
      </c>
      <c r="B4935" s="1149" t="s">
        <v>13078</v>
      </c>
      <c r="C4935" s="1149" t="s">
        <v>65</v>
      </c>
      <c r="D4935" s="1150" t="s">
        <v>14132</v>
      </c>
      <c r="E4935" s="1164">
        <v>7000</v>
      </c>
      <c r="F4935" s="1151" t="s">
        <v>14185</v>
      </c>
      <c r="G4935" s="759" t="s">
        <v>14186</v>
      </c>
      <c r="H4935" s="1021" t="s">
        <v>4206</v>
      </c>
      <c r="I4935" s="1021" t="s">
        <v>4287</v>
      </c>
      <c r="J4935" s="1150" t="s">
        <v>14095</v>
      </c>
      <c r="K4935" s="1152">
        <v>2</v>
      </c>
      <c r="L4935" s="1151">
        <v>12</v>
      </c>
      <c r="M4935" s="1164">
        <v>82951.94</v>
      </c>
      <c r="N4935" s="1151">
        <v>1</v>
      </c>
      <c r="O4935" s="1152">
        <v>6</v>
      </c>
      <c r="P4935" s="1180">
        <v>42000</v>
      </c>
    </row>
    <row r="4936" spans="1:16" ht="33.75" x14ac:dyDescent="0.2">
      <c r="A4936" s="1179" t="s">
        <v>14053</v>
      </c>
      <c r="B4936" s="1149" t="s">
        <v>13078</v>
      </c>
      <c r="C4936" s="1149" t="s">
        <v>65</v>
      </c>
      <c r="D4936" s="1150" t="s">
        <v>14187</v>
      </c>
      <c r="E4936" s="1164">
        <v>5000</v>
      </c>
      <c r="F4936" s="1151" t="s">
        <v>14188</v>
      </c>
      <c r="G4936" s="759" t="s">
        <v>14189</v>
      </c>
      <c r="H4936" s="1021" t="s">
        <v>11426</v>
      </c>
      <c r="I4936" s="1021" t="s">
        <v>14190</v>
      </c>
      <c r="J4936" s="1150" t="s">
        <v>14191</v>
      </c>
      <c r="K4936" s="1152">
        <v>2</v>
      </c>
      <c r="L4936" s="1151">
        <v>12</v>
      </c>
      <c r="M4936" s="1164">
        <v>59995.490000000005</v>
      </c>
      <c r="N4936" s="1151">
        <v>1</v>
      </c>
      <c r="O4936" s="1152">
        <v>6</v>
      </c>
      <c r="P4936" s="1180">
        <v>30000</v>
      </c>
    </row>
    <row r="4937" spans="1:16" ht="22.5" x14ac:dyDescent="0.2">
      <c r="A4937" s="1179" t="s">
        <v>14053</v>
      </c>
      <c r="B4937" s="1149" t="s">
        <v>13078</v>
      </c>
      <c r="C4937" s="1149" t="s">
        <v>65</v>
      </c>
      <c r="D4937" s="1150" t="s">
        <v>14192</v>
      </c>
      <c r="E4937" s="1164">
        <v>7500</v>
      </c>
      <c r="F4937" s="1151" t="s">
        <v>14193</v>
      </c>
      <c r="G4937" s="759" t="s">
        <v>14194</v>
      </c>
      <c r="H4937" s="1021" t="s">
        <v>4206</v>
      </c>
      <c r="I4937" s="1021" t="s">
        <v>14150</v>
      </c>
      <c r="J4937" s="1150" t="s">
        <v>14095</v>
      </c>
      <c r="K4937" s="1152">
        <v>2</v>
      </c>
      <c r="L4937" s="1151">
        <v>12</v>
      </c>
      <c r="M4937" s="1164">
        <v>90000</v>
      </c>
      <c r="N4937" s="1151">
        <v>1</v>
      </c>
      <c r="O4937" s="1152">
        <v>6</v>
      </c>
      <c r="P4937" s="1180">
        <v>44997.919999999998</v>
      </c>
    </row>
    <row r="4938" spans="1:16" ht="33.75" x14ac:dyDescent="0.2">
      <c r="A4938" s="1179" t="s">
        <v>14053</v>
      </c>
      <c r="B4938" s="1149" t="s">
        <v>13078</v>
      </c>
      <c r="C4938" s="1149" t="s">
        <v>65</v>
      </c>
      <c r="D4938" s="1150" t="s">
        <v>14195</v>
      </c>
      <c r="E4938" s="1164">
        <v>7000</v>
      </c>
      <c r="F4938" s="1151" t="s">
        <v>14196</v>
      </c>
      <c r="G4938" s="759" t="s">
        <v>14197</v>
      </c>
      <c r="H4938" s="1021" t="s">
        <v>14198</v>
      </c>
      <c r="I4938" s="1021" t="s">
        <v>4287</v>
      </c>
      <c r="J4938" s="1150" t="s">
        <v>14199</v>
      </c>
      <c r="K4938" s="1152">
        <v>2</v>
      </c>
      <c r="L4938" s="1151">
        <v>12</v>
      </c>
      <c r="M4938" s="1164">
        <v>83735.55</v>
      </c>
      <c r="N4938" s="1151">
        <v>1</v>
      </c>
      <c r="O4938" s="1152">
        <v>6</v>
      </c>
      <c r="P4938" s="1180">
        <v>42000</v>
      </c>
    </row>
    <row r="4939" spans="1:16" ht="22.5" x14ac:dyDescent="0.2">
      <c r="A4939" s="1179" t="s">
        <v>14053</v>
      </c>
      <c r="B4939" s="1149" t="s">
        <v>13078</v>
      </c>
      <c r="C4939" s="1149" t="s">
        <v>65</v>
      </c>
      <c r="D4939" s="1150" t="s">
        <v>14200</v>
      </c>
      <c r="E4939" s="1164">
        <v>3000</v>
      </c>
      <c r="F4939" s="1151" t="s">
        <v>14201</v>
      </c>
      <c r="G4939" s="759" t="s">
        <v>14202</v>
      </c>
      <c r="H4939" s="1021" t="s">
        <v>10216</v>
      </c>
      <c r="I4939" s="1021" t="s">
        <v>4287</v>
      </c>
      <c r="J4939" s="1150" t="s">
        <v>9934</v>
      </c>
      <c r="K4939" s="1152">
        <v>2</v>
      </c>
      <c r="L4939" s="1151">
        <v>12</v>
      </c>
      <c r="M4939" s="1164">
        <v>35750.199999999997</v>
      </c>
      <c r="N4939" s="1151">
        <v>1</v>
      </c>
      <c r="O4939" s="1152">
        <v>6</v>
      </c>
      <c r="P4939" s="1180">
        <v>18000</v>
      </c>
    </row>
    <row r="4940" spans="1:16" ht="22.5" x14ac:dyDescent="0.2">
      <c r="A4940" s="1179" t="s">
        <v>14053</v>
      </c>
      <c r="B4940" s="1149" t="s">
        <v>13078</v>
      </c>
      <c r="C4940" s="1149" t="s">
        <v>65</v>
      </c>
      <c r="D4940" s="1150" t="s">
        <v>14203</v>
      </c>
      <c r="E4940" s="1164">
        <v>10500</v>
      </c>
      <c r="F4940" s="1151" t="s">
        <v>14204</v>
      </c>
      <c r="G4940" s="759" t="s">
        <v>14205</v>
      </c>
      <c r="H4940" s="1021" t="s">
        <v>4206</v>
      </c>
      <c r="I4940" s="1021" t="s">
        <v>4287</v>
      </c>
      <c r="J4940" s="1150" t="s">
        <v>14095</v>
      </c>
      <c r="K4940" s="1152">
        <v>2</v>
      </c>
      <c r="L4940" s="1151">
        <v>12</v>
      </c>
      <c r="M4940" s="1164">
        <v>125972.29000000001</v>
      </c>
      <c r="N4940" s="1151">
        <v>1</v>
      </c>
      <c r="O4940" s="1152">
        <v>6</v>
      </c>
      <c r="P4940" s="1180">
        <v>63000</v>
      </c>
    </row>
    <row r="4941" spans="1:16" ht="33.75" x14ac:dyDescent="0.2">
      <c r="A4941" s="1179" t="s">
        <v>14053</v>
      </c>
      <c r="B4941" s="1149" t="s">
        <v>13078</v>
      </c>
      <c r="C4941" s="1149" t="s">
        <v>65</v>
      </c>
      <c r="D4941" s="1150" t="s">
        <v>14206</v>
      </c>
      <c r="E4941" s="1164">
        <v>12600</v>
      </c>
      <c r="F4941" s="1151" t="s">
        <v>14207</v>
      </c>
      <c r="G4941" s="759" t="s">
        <v>14208</v>
      </c>
      <c r="H4941" s="1021" t="s">
        <v>14062</v>
      </c>
      <c r="I4941" s="1021" t="s">
        <v>14094</v>
      </c>
      <c r="J4941" s="1150" t="s">
        <v>4885</v>
      </c>
      <c r="K4941" s="1152">
        <v>2</v>
      </c>
      <c r="L4941" s="1151">
        <v>12</v>
      </c>
      <c r="M4941" s="1164">
        <v>151200</v>
      </c>
      <c r="N4941" s="1151">
        <v>1</v>
      </c>
      <c r="O4941" s="1152">
        <v>6</v>
      </c>
      <c r="P4941" s="1180">
        <v>75600</v>
      </c>
    </row>
    <row r="4942" spans="1:16" ht="22.5" x14ac:dyDescent="0.2">
      <c r="A4942" s="1179" t="s">
        <v>14053</v>
      </c>
      <c r="B4942" s="1149" t="s">
        <v>13078</v>
      </c>
      <c r="C4942" s="1149" t="s">
        <v>65</v>
      </c>
      <c r="D4942" s="1150" t="s">
        <v>14209</v>
      </c>
      <c r="E4942" s="1164">
        <v>12000</v>
      </c>
      <c r="F4942" s="1151" t="s">
        <v>14210</v>
      </c>
      <c r="G4942" s="759" t="s">
        <v>14211</v>
      </c>
      <c r="H4942" s="1021" t="s">
        <v>14062</v>
      </c>
      <c r="I4942" s="1021" t="s">
        <v>4287</v>
      </c>
      <c r="J4942" s="1150" t="s">
        <v>4885</v>
      </c>
      <c r="K4942" s="1152">
        <v>2</v>
      </c>
      <c r="L4942" s="1151">
        <v>12</v>
      </c>
      <c r="M4942" s="1164">
        <v>144000</v>
      </c>
      <c r="N4942" s="1151">
        <v>1</v>
      </c>
      <c r="O4942" s="1152">
        <v>6</v>
      </c>
      <c r="P4942" s="1180">
        <v>72000</v>
      </c>
    </row>
    <row r="4943" spans="1:16" ht="22.5" x14ac:dyDescent="0.2">
      <c r="A4943" s="1179" t="s">
        <v>14053</v>
      </c>
      <c r="B4943" s="1149" t="s">
        <v>13078</v>
      </c>
      <c r="C4943" s="1149" t="s">
        <v>65</v>
      </c>
      <c r="D4943" s="1150" t="s">
        <v>14212</v>
      </c>
      <c r="E4943" s="1164">
        <v>8500</v>
      </c>
      <c r="F4943" s="1151" t="s">
        <v>14213</v>
      </c>
      <c r="G4943" s="759" t="s">
        <v>14214</v>
      </c>
      <c r="H4943" s="1021" t="s">
        <v>14168</v>
      </c>
      <c r="I4943" s="1021" t="s">
        <v>4274</v>
      </c>
      <c r="J4943" s="1150" t="s">
        <v>14168</v>
      </c>
      <c r="K4943" s="1152">
        <v>2</v>
      </c>
      <c r="L4943" s="1151">
        <v>12</v>
      </c>
      <c r="M4943" s="1164">
        <v>102000</v>
      </c>
      <c r="N4943" s="1151">
        <v>1</v>
      </c>
      <c r="O4943" s="1152">
        <v>6</v>
      </c>
      <c r="P4943" s="1180">
        <v>51000</v>
      </c>
    </row>
    <row r="4944" spans="1:16" ht="22.5" x14ac:dyDescent="0.2">
      <c r="A4944" s="1179" t="s">
        <v>14053</v>
      </c>
      <c r="B4944" s="1149" t="s">
        <v>13078</v>
      </c>
      <c r="C4944" s="1149" t="s">
        <v>65</v>
      </c>
      <c r="D4944" s="1150" t="s">
        <v>14215</v>
      </c>
      <c r="E4944" s="1164">
        <v>12500</v>
      </c>
      <c r="F4944" s="1151" t="s">
        <v>14216</v>
      </c>
      <c r="G4944" s="759" t="s">
        <v>14217</v>
      </c>
      <c r="H4944" s="1021" t="s">
        <v>8179</v>
      </c>
      <c r="I4944" s="1021" t="s">
        <v>14120</v>
      </c>
      <c r="J4944" s="1150" t="s">
        <v>4235</v>
      </c>
      <c r="K4944" s="1152">
        <v>2</v>
      </c>
      <c r="L4944" s="1151">
        <v>12</v>
      </c>
      <c r="M4944" s="1164">
        <v>149674.47999999998</v>
      </c>
      <c r="N4944" s="1151">
        <v>1</v>
      </c>
      <c r="O4944" s="1152">
        <v>6</v>
      </c>
      <c r="P4944" s="1180">
        <v>75000</v>
      </c>
    </row>
    <row r="4945" spans="1:16" ht="22.5" x14ac:dyDescent="0.2">
      <c r="A4945" s="1179" t="s">
        <v>14053</v>
      </c>
      <c r="B4945" s="1149" t="s">
        <v>13078</v>
      </c>
      <c r="C4945" s="1149" t="s">
        <v>65</v>
      </c>
      <c r="D4945" s="1150" t="s">
        <v>14218</v>
      </c>
      <c r="E4945" s="1164">
        <v>5000</v>
      </c>
      <c r="F4945" s="1151" t="s">
        <v>14219</v>
      </c>
      <c r="G4945" s="759" t="s">
        <v>14220</v>
      </c>
      <c r="H4945" s="1021" t="s">
        <v>14221</v>
      </c>
      <c r="I4945" s="1021" t="s">
        <v>4274</v>
      </c>
      <c r="J4945" s="1150" t="s">
        <v>14222</v>
      </c>
      <c r="K4945" s="1152">
        <v>2</v>
      </c>
      <c r="L4945" s="1151">
        <v>12</v>
      </c>
      <c r="M4945" s="1164">
        <v>59692.020000000004</v>
      </c>
      <c r="N4945" s="1151">
        <v>1</v>
      </c>
      <c r="O4945" s="1152">
        <v>6</v>
      </c>
      <c r="P4945" s="1180">
        <v>30000</v>
      </c>
    </row>
    <row r="4946" spans="1:16" ht="22.5" x14ac:dyDescent="0.2">
      <c r="A4946" s="1179" t="s">
        <v>14053</v>
      </c>
      <c r="B4946" s="1149" t="s">
        <v>13078</v>
      </c>
      <c r="C4946" s="1149" t="s">
        <v>65</v>
      </c>
      <c r="D4946" s="1150" t="s">
        <v>4554</v>
      </c>
      <c r="E4946" s="1164">
        <v>2800</v>
      </c>
      <c r="F4946" s="1151" t="s">
        <v>14223</v>
      </c>
      <c r="G4946" s="759" t="s">
        <v>14224</v>
      </c>
      <c r="H4946" s="1021" t="s">
        <v>4839</v>
      </c>
      <c r="I4946" s="1021" t="s">
        <v>4287</v>
      </c>
      <c r="J4946" s="1150" t="s">
        <v>4839</v>
      </c>
      <c r="K4946" s="1152">
        <v>2</v>
      </c>
      <c r="L4946" s="1151">
        <v>12</v>
      </c>
      <c r="M4946" s="1164">
        <v>33593.39</v>
      </c>
      <c r="N4946" s="1151">
        <v>1</v>
      </c>
      <c r="O4946" s="1152">
        <v>6</v>
      </c>
      <c r="P4946" s="1180">
        <v>16800</v>
      </c>
    </row>
    <row r="4947" spans="1:16" ht="22.5" x14ac:dyDescent="0.2">
      <c r="A4947" s="1179" t="s">
        <v>14053</v>
      </c>
      <c r="B4947" s="1149" t="s">
        <v>13078</v>
      </c>
      <c r="C4947" s="1149" t="s">
        <v>65</v>
      </c>
      <c r="D4947" s="1150" t="s">
        <v>4407</v>
      </c>
      <c r="E4947" s="1164">
        <v>6000</v>
      </c>
      <c r="F4947" s="1151" t="s">
        <v>14225</v>
      </c>
      <c r="G4947" s="759" t="s">
        <v>14226</v>
      </c>
      <c r="H4947" s="1021" t="s">
        <v>4206</v>
      </c>
      <c r="I4947" s="1021" t="s">
        <v>14094</v>
      </c>
      <c r="J4947" s="1150" t="s">
        <v>14095</v>
      </c>
      <c r="K4947" s="1152">
        <v>2</v>
      </c>
      <c r="L4947" s="1151">
        <v>12</v>
      </c>
      <c r="M4947" s="1164">
        <v>71897.919999999998</v>
      </c>
      <c r="N4947" s="1151">
        <v>1</v>
      </c>
      <c r="O4947" s="1152">
        <v>6</v>
      </c>
      <c r="P4947" s="1180">
        <v>36000</v>
      </c>
    </row>
    <row r="4948" spans="1:16" ht="22.5" x14ac:dyDescent="0.2">
      <c r="A4948" s="1179" t="s">
        <v>14053</v>
      </c>
      <c r="B4948" s="1149" t="s">
        <v>13078</v>
      </c>
      <c r="C4948" s="1149" t="s">
        <v>65</v>
      </c>
      <c r="D4948" s="1150" t="s">
        <v>14227</v>
      </c>
      <c r="E4948" s="1164">
        <v>12500</v>
      </c>
      <c r="F4948" s="1151" t="s">
        <v>14228</v>
      </c>
      <c r="G4948" s="759" t="s">
        <v>14229</v>
      </c>
      <c r="H4948" s="1021" t="s">
        <v>4206</v>
      </c>
      <c r="I4948" s="1021" t="s">
        <v>4287</v>
      </c>
      <c r="J4948" s="1150" t="s">
        <v>14095</v>
      </c>
      <c r="K4948" s="1152">
        <v>2</v>
      </c>
      <c r="L4948" s="1151">
        <v>12</v>
      </c>
      <c r="M4948" s="1164">
        <v>149989.58000000002</v>
      </c>
      <c r="N4948" s="1151">
        <v>1</v>
      </c>
      <c r="O4948" s="1152">
        <v>6</v>
      </c>
      <c r="P4948" s="1180">
        <v>75000</v>
      </c>
    </row>
    <row r="4949" spans="1:16" ht="22.5" x14ac:dyDescent="0.2">
      <c r="A4949" s="1179" t="s">
        <v>14053</v>
      </c>
      <c r="B4949" s="1149" t="s">
        <v>13078</v>
      </c>
      <c r="C4949" s="1149" t="s">
        <v>65</v>
      </c>
      <c r="D4949" s="1150" t="s">
        <v>14230</v>
      </c>
      <c r="E4949" s="1164">
        <v>12600</v>
      </c>
      <c r="F4949" s="1151" t="s">
        <v>14231</v>
      </c>
      <c r="G4949" s="759" t="s">
        <v>14232</v>
      </c>
      <c r="H4949" s="1021" t="s">
        <v>14062</v>
      </c>
      <c r="I4949" s="1021" t="s">
        <v>4287</v>
      </c>
      <c r="J4949" s="1150" t="s">
        <v>4885</v>
      </c>
      <c r="K4949" s="1152">
        <v>2</v>
      </c>
      <c r="L4949" s="1151">
        <v>12</v>
      </c>
      <c r="M4949" s="1164">
        <v>148405.5</v>
      </c>
      <c r="N4949" s="1151">
        <v>1</v>
      </c>
      <c r="O4949" s="1152">
        <v>6</v>
      </c>
      <c r="P4949" s="1180">
        <v>69172.75</v>
      </c>
    </row>
    <row r="4950" spans="1:16" ht="22.5" x14ac:dyDescent="0.2">
      <c r="A4950" s="1179" t="s">
        <v>14053</v>
      </c>
      <c r="B4950" s="1149" t="s">
        <v>13078</v>
      </c>
      <c r="C4950" s="1149" t="s">
        <v>65</v>
      </c>
      <c r="D4950" s="1150" t="s">
        <v>14233</v>
      </c>
      <c r="E4950" s="1164">
        <v>3500</v>
      </c>
      <c r="F4950" s="1151" t="s">
        <v>14234</v>
      </c>
      <c r="G4950" s="759" t="s">
        <v>14235</v>
      </c>
      <c r="H4950" s="1021" t="s">
        <v>11426</v>
      </c>
      <c r="I4950" s="1021" t="s">
        <v>4274</v>
      </c>
      <c r="J4950" s="1150" t="s">
        <v>11234</v>
      </c>
      <c r="K4950" s="1152">
        <v>1</v>
      </c>
      <c r="L4950" s="1151">
        <v>2</v>
      </c>
      <c r="M4950" s="1164">
        <v>4433.33</v>
      </c>
      <c r="N4950" s="1151">
        <v>1</v>
      </c>
      <c r="O4950" s="1152">
        <v>6</v>
      </c>
      <c r="P4950" s="1180">
        <v>29414.820000000003</v>
      </c>
    </row>
    <row r="4951" spans="1:16" ht="22.5" x14ac:dyDescent="0.2">
      <c r="A4951" s="1179" t="s">
        <v>14053</v>
      </c>
      <c r="B4951" s="1149" t="s">
        <v>13078</v>
      </c>
      <c r="C4951" s="1149" t="s">
        <v>65</v>
      </c>
      <c r="D4951" s="1150" t="s">
        <v>14236</v>
      </c>
      <c r="E4951" s="1164">
        <v>12600</v>
      </c>
      <c r="F4951" s="1151" t="s">
        <v>14237</v>
      </c>
      <c r="G4951" s="759" t="s">
        <v>14238</v>
      </c>
      <c r="H4951" s="1021" t="s">
        <v>14062</v>
      </c>
      <c r="I4951" s="1021" t="s">
        <v>4287</v>
      </c>
      <c r="J4951" s="1150" t="s">
        <v>4885</v>
      </c>
      <c r="K4951" s="1152">
        <v>2</v>
      </c>
      <c r="L4951" s="1151">
        <v>12</v>
      </c>
      <c r="M4951" s="1164">
        <v>151200</v>
      </c>
      <c r="N4951" s="1151">
        <v>1</v>
      </c>
      <c r="O4951" s="1152">
        <v>6</v>
      </c>
      <c r="P4951" s="1180">
        <v>66427.33</v>
      </c>
    </row>
    <row r="4952" spans="1:16" ht="22.5" x14ac:dyDescent="0.2">
      <c r="A4952" s="1179" t="s">
        <v>14053</v>
      </c>
      <c r="B4952" s="1149" t="s">
        <v>13078</v>
      </c>
      <c r="C4952" s="1149" t="s">
        <v>65</v>
      </c>
      <c r="D4952" s="1150" t="s">
        <v>14239</v>
      </c>
      <c r="E4952" s="1164">
        <v>3000</v>
      </c>
      <c r="F4952" s="1151" t="s">
        <v>14240</v>
      </c>
      <c r="G4952" s="759" t="s">
        <v>14241</v>
      </c>
      <c r="H4952" s="1021" t="s">
        <v>1445</v>
      </c>
      <c r="I4952" s="1021" t="s">
        <v>1445</v>
      </c>
      <c r="J4952" s="1150" t="s">
        <v>1445</v>
      </c>
      <c r="K4952" s="1152">
        <v>2</v>
      </c>
      <c r="L4952" s="1151">
        <v>12</v>
      </c>
      <c r="M4952" s="1164">
        <v>35994.58</v>
      </c>
      <c r="N4952" s="1151">
        <v>1</v>
      </c>
      <c r="O4952" s="1152">
        <v>6</v>
      </c>
      <c r="P4952" s="1180">
        <v>18000</v>
      </c>
    </row>
    <row r="4953" spans="1:16" ht="33.75" x14ac:dyDescent="0.2">
      <c r="A4953" s="1179" t="s">
        <v>14053</v>
      </c>
      <c r="B4953" s="1149" t="s">
        <v>13078</v>
      </c>
      <c r="C4953" s="1149" t="s">
        <v>65</v>
      </c>
      <c r="D4953" s="1150" t="s">
        <v>14242</v>
      </c>
      <c r="E4953" s="1164">
        <v>2000</v>
      </c>
      <c r="F4953" s="1151" t="s">
        <v>14243</v>
      </c>
      <c r="G4953" s="759" t="s">
        <v>14244</v>
      </c>
      <c r="H4953" s="1021" t="s">
        <v>14245</v>
      </c>
      <c r="I4953" s="1021" t="s">
        <v>14246</v>
      </c>
      <c r="J4953" s="1150" t="s">
        <v>14247</v>
      </c>
      <c r="K4953" s="1152">
        <v>2</v>
      </c>
      <c r="L4953" s="1151">
        <v>12</v>
      </c>
      <c r="M4953" s="1164">
        <v>23351.929999999997</v>
      </c>
      <c r="N4953" s="1151">
        <v>1</v>
      </c>
      <c r="O4953" s="1152">
        <v>6</v>
      </c>
      <c r="P4953" s="1180">
        <v>11683.2</v>
      </c>
    </row>
    <row r="4954" spans="1:16" ht="22.5" x14ac:dyDescent="0.2">
      <c r="A4954" s="1179" t="s">
        <v>14053</v>
      </c>
      <c r="B4954" s="1149" t="s">
        <v>13078</v>
      </c>
      <c r="C4954" s="1149" t="s">
        <v>65</v>
      </c>
      <c r="D4954" s="1150" t="s">
        <v>14248</v>
      </c>
      <c r="E4954" s="1164">
        <v>12500</v>
      </c>
      <c r="F4954" s="1151" t="s">
        <v>14249</v>
      </c>
      <c r="G4954" s="759" t="s">
        <v>14250</v>
      </c>
      <c r="H4954" s="1021" t="s">
        <v>14062</v>
      </c>
      <c r="I4954" s="1021" t="s">
        <v>4287</v>
      </c>
      <c r="J4954" s="1150" t="s">
        <v>4885</v>
      </c>
      <c r="K4954" s="1152">
        <v>2</v>
      </c>
      <c r="L4954" s="1151">
        <v>12</v>
      </c>
      <c r="M4954" s="1164">
        <v>149472.22</v>
      </c>
      <c r="N4954" s="1151">
        <v>1</v>
      </c>
      <c r="O4954" s="1152">
        <v>6</v>
      </c>
      <c r="P4954" s="1180">
        <v>75000</v>
      </c>
    </row>
    <row r="4955" spans="1:16" ht="22.5" x14ac:dyDescent="0.2">
      <c r="A4955" s="1179" t="s">
        <v>14053</v>
      </c>
      <c r="B4955" s="1149" t="s">
        <v>13078</v>
      </c>
      <c r="C4955" s="1149" t="s">
        <v>65</v>
      </c>
      <c r="D4955" s="1150" t="s">
        <v>14251</v>
      </c>
      <c r="E4955" s="1164">
        <v>11000</v>
      </c>
      <c r="F4955" s="1151" t="s">
        <v>14252</v>
      </c>
      <c r="G4955" s="759" t="s">
        <v>14253</v>
      </c>
      <c r="H4955" s="1021" t="s">
        <v>4206</v>
      </c>
      <c r="I4955" s="1021" t="s">
        <v>4287</v>
      </c>
      <c r="J4955" s="1150" t="s">
        <v>14095</v>
      </c>
      <c r="K4955" s="1152">
        <v>2</v>
      </c>
      <c r="L4955" s="1151">
        <v>12</v>
      </c>
      <c r="M4955" s="1164">
        <v>131796.82</v>
      </c>
      <c r="N4955" s="1151">
        <v>1</v>
      </c>
      <c r="O4955" s="1152">
        <v>6</v>
      </c>
      <c r="P4955" s="1180">
        <v>59863.39</v>
      </c>
    </row>
    <row r="4956" spans="1:16" ht="22.5" x14ac:dyDescent="0.2">
      <c r="A4956" s="1179" t="s">
        <v>14053</v>
      </c>
      <c r="B4956" s="1149" t="s">
        <v>13078</v>
      </c>
      <c r="C4956" s="1149" t="s">
        <v>65</v>
      </c>
      <c r="D4956" s="1150" t="s">
        <v>14254</v>
      </c>
      <c r="E4956" s="1164">
        <v>12500</v>
      </c>
      <c r="F4956" s="1151" t="s">
        <v>14255</v>
      </c>
      <c r="G4956" s="759" t="s">
        <v>14256</v>
      </c>
      <c r="H4956" s="1021" t="s">
        <v>14062</v>
      </c>
      <c r="I4956" s="1021" t="s">
        <v>4287</v>
      </c>
      <c r="J4956" s="1150" t="s">
        <v>4885</v>
      </c>
      <c r="K4956" s="1152">
        <v>2</v>
      </c>
      <c r="L4956" s="1151">
        <v>12</v>
      </c>
      <c r="M4956" s="1164">
        <v>150000</v>
      </c>
      <c r="N4956" s="1151">
        <v>1</v>
      </c>
      <c r="O4956" s="1152">
        <v>6</v>
      </c>
      <c r="P4956" s="1180">
        <v>75000</v>
      </c>
    </row>
    <row r="4957" spans="1:16" ht="22.5" x14ac:dyDescent="0.2">
      <c r="A4957" s="1179" t="s">
        <v>14053</v>
      </c>
      <c r="B4957" s="1149" t="s">
        <v>13078</v>
      </c>
      <c r="C4957" s="1149" t="s">
        <v>65</v>
      </c>
      <c r="D4957" s="1150" t="s">
        <v>14257</v>
      </c>
      <c r="E4957" s="1164">
        <v>5000</v>
      </c>
      <c r="F4957" s="1151" t="s">
        <v>14258</v>
      </c>
      <c r="G4957" s="759" t="s">
        <v>14259</v>
      </c>
      <c r="H4957" s="1021" t="s">
        <v>14062</v>
      </c>
      <c r="I4957" s="1021" t="s">
        <v>14260</v>
      </c>
      <c r="J4957" s="1150" t="s">
        <v>14261</v>
      </c>
      <c r="K4957" s="1152">
        <v>2</v>
      </c>
      <c r="L4957" s="1151">
        <v>12</v>
      </c>
      <c r="M4957" s="1164">
        <v>59219.78</v>
      </c>
      <c r="N4957" s="1151">
        <v>1</v>
      </c>
      <c r="O4957" s="1152">
        <v>6</v>
      </c>
      <c r="P4957" s="1180">
        <v>30000</v>
      </c>
    </row>
    <row r="4958" spans="1:16" ht="22.5" x14ac:dyDescent="0.2">
      <c r="A4958" s="1179" t="s">
        <v>14053</v>
      </c>
      <c r="B4958" s="1149" t="s">
        <v>13078</v>
      </c>
      <c r="C4958" s="1149" t="s">
        <v>65</v>
      </c>
      <c r="D4958" s="1150" t="s">
        <v>14262</v>
      </c>
      <c r="E4958" s="1164">
        <v>11000</v>
      </c>
      <c r="F4958" s="1151" t="s">
        <v>14263</v>
      </c>
      <c r="G4958" s="759" t="s">
        <v>14264</v>
      </c>
      <c r="H4958" s="1021" t="s">
        <v>4206</v>
      </c>
      <c r="I4958" s="1021" t="s">
        <v>4287</v>
      </c>
      <c r="J4958" s="1150" t="s">
        <v>14095</v>
      </c>
      <c r="K4958" s="1152">
        <v>2</v>
      </c>
      <c r="L4958" s="1151">
        <v>12</v>
      </c>
      <c r="M4958" s="1164">
        <v>131915.96000000002</v>
      </c>
      <c r="N4958" s="1151">
        <v>1</v>
      </c>
      <c r="O4958" s="1152">
        <v>6</v>
      </c>
      <c r="P4958" s="1180">
        <v>66000</v>
      </c>
    </row>
    <row r="4959" spans="1:16" ht="22.5" x14ac:dyDescent="0.2">
      <c r="A4959" s="1179" t="s">
        <v>14053</v>
      </c>
      <c r="B4959" s="1149" t="s">
        <v>13078</v>
      </c>
      <c r="C4959" s="1149" t="s">
        <v>65</v>
      </c>
      <c r="D4959" s="1150" t="s">
        <v>14265</v>
      </c>
      <c r="E4959" s="1164">
        <v>11000</v>
      </c>
      <c r="F4959" s="1151" t="s">
        <v>14266</v>
      </c>
      <c r="G4959" s="759" t="s">
        <v>14267</v>
      </c>
      <c r="H4959" s="1021" t="s">
        <v>5958</v>
      </c>
      <c r="I4959" s="1021" t="s">
        <v>14150</v>
      </c>
      <c r="J4959" s="1150" t="s">
        <v>9034</v>
      </c>
      <c r="K4959" s="1152">
        <v>2</v>
      </c>
      <c r="L4959" s="1151">
        <v>12</v>
      </c>
      <c r="M4959" s="1164">
        <v>131734.16999999998</v>
      </c>
      <c r="N4959" s="1151">
        <v>1</v>
      </c>
      <c r="O4959" s="1152">
        <v>6</v>
      </c>
      <c r="P4959" s="1180">
        <v>66000</v>
      </c>
    </row>
    <row r="4960" spans="1:16" ht="22.5" x14ac:dyDescent="0.2">
      <c r="A4960" s="1179" t="s">
        <v>14053</v>
      </c>
      <c r="B4960" s="1149" t="s">
        <v>13078</v>
      </c>
      <c r="C4960" s="1149" t="s">
        <v>65</v>
      </c>
      <c r="D4960" s="1150" t="s">
        <v>14268</v>
      </c>
      <c r="E4960" s="1164">
        <v>7000</v>
      </c>
      <c r="F4960" s="1151" t="s">
        <v>14269</v>
      </c>
      <c r="G4960" s="759" t="s">
        <v>14270</v>
      </c>
      <c r="H4960" s="1021" t="s">
        <v>4552</v>
      </c>
      <c r="I4960" s="1021" t="s">
        <v>4287</v>
      </c>
      <c r="J4960" s="1150" t="s">
        <v>14271</v>
      </c>
      <c r="K4960" s="1152">
        <v>2</v>
      </c>
      <c r="L4960" s="1151">
        <v>12</v>
      </c>
      <c r="M4960" s="1164">
        <v>83766.67</v>
      </c>
      <c r="N4960" s="1151">
        <v>1</v>
      </c>
      <c r="O4960" s="1152">
        <v>6</v>
      </c>
      <c r="P4960" s="1180">
        <v>42000</v>
      </c>
    </row>
    <row r="4961" spans="1:16" ht="22.5" x14ac:dyDescent="0.2">
      <c r="A4961" s="1179" t="s">
        <v>14053</v>
      </c>
      <c r="B4961" s="1149" t="s">
        <v>13078</v>
      </c>
      <c r="C4961" s="1149" t="s">
        <v>65</v>
      </c>
      <c r="D4961" s="1150" t="s">
        <v>14272</v>
      </c>
      <c r="E4961" s="1164">
        <v>2500</v>
      </c>
      <c r="F4961" s="1151" t="s">
        <v>14273</v>
      </c>
      <c r="G4961" s="759" t="s">
        <v>14274</v>
      </c>
      <c r="H4961" s="1021" t="s">
        <v>1445</v>
      </c>
      <c r="I4961" s="1021" t="s">
        <v>1445</v>
      </c>
      <c r="J4961" s="1150" t="s">
        <v>1445</v>
      </c>
      <c r="K4961" s="1152">
        <v>2</v>
      </c>
      <c r="L4961" s="1151">
        <v>12</v>
      </c>
      <c r="M4961" s="1164">
        <v>29975.170000000002</v>
      </c>
      <c r="N4961" s="1151">
        <v>1</v>
      </c>
      <c r="O4961" s="1152">
        <v>6</v>
      </c>
      <c r="P4961" s="1180">
        <v>14961.11</v>
      </c>
    </row>
    <row r="4962" spans="1:16" ht="22.5" x14ac:dyDescent="0.2">
      <c r="A4962" s="1179" t="s">
        <v>14053</v>
      </c>
      <c r="B4962" s="1149" t="s">
        <v>13078</v>
      </c>
      <c r="C4962" s="1149" t="s">
        <v>65</v>
      </c>
      <c r="D4962" s="1150" t="s">
        <v>4407</v>
      </c>
      <c r="E4962" s="1164">
        <v>6000</v>
      </c>
      <c r="F4962" s="1151" t="s">
        <v>14275</v>
      </c>
      <c r="G4962" s="759" t="s">
        <v>14276</v>
      </c>
      <c r="H4962" s="1021" t="s">
        <v>4206</v>
      </c>
      <c r="I4962" s="1021" t="s">
        <v>4287</v>
      </c>
      <c r="J4962" s="1150" t="s">
        <v>14095</v>
      </c>
      <c r="K4962" s="1152">
        <v>2</v>
      </c>
      <c r="L4962" s="1151">
        <v>12</v>
      </c>
      <c r="M4962" s="1164">
        <v>71920</v>
      </c>
      <c r="N4962" s="1151">
        <v>1</v>
      </c>
      <c r="O4962" s="1152">
        <v>6</v>
      </c>
      <c r="P4962" s="1180">
        <v>36000</v>
      </c>
    </row>
    <row r="4963" spans="1:16" ht="22.5" x14ac:dyDescent="0.2">
      <c r="A4963" s="1179" t="s">
        <v>14053</v>
      </c>
      <c r="B4963" s="1149" t="s">
        <v>13078</v>
      </c>
      <c r="C4963" s="1149" t="s">
        <v>65</v>
      </c>
      <c r="D4963" s="1150" t="s">
        <v>14277</v>
      </c>
      <c r="E4963" s="1164">
        <v>9000</v>
      </c>
      <c r="F4963" s="1151" t="s">
        <v>14278</v>
      </c>
      <c r="G4963" s="759" t="s">
        <v>14279</v>
      </c>
      <c r="H4963" s="1021" t="s">
        <v>14062</v>
      </c>
      <c r="I4963" s="1021" t="s">
        <v>14150</v>
      </c>
      <c r="J4963" s="1150" t="s">
        <v>4885</v>
      </c>
      <c r="K4963" s="1152">
        <v>1</v>
      </c>
      <c r="L4963" s="1151">
        <v>2</v>
      </c>
      <c r="M4963" s="1164">
        <v>10500</v>
      </c>
      <c r="N4963" s="1151">
        <v>1</v>
      </c>
      <c r="O4963" s="1152">
        <v>6</v>
      </c>
      <c r="P4963" s="1180">
        <v>53988.12</v>
      </c>
    </row>
    <row r="4964" spans="1:16" ht="22.5" x14ac:dyDescent="0.2">
      <c r="A4964" s="1179" t="s">
        <v>14053</v>
      </c>
      <c r="B4964" s="1149" t="s">
        <v>13078</v>
      </c>
      <c r="C4964" s="1149" t="s">
        <v>65</v>
      </c>
      <c r="D4964" s="1150" t="s">
        <v>4407</v>
      </c>
      <c r="E4964" s="1164">
        <v>8000</v>
      </c>
      <c r="F4964" s="1151" t="s">
        <v>14280</v>
      </c>
      <c r="G4964" s="759" t="s">
        <v>14281</v>
      </c>
      <c r="H4964" s="1021" t="s">
        <v>4206</v>
      </c>
      <c r="I4964" s="1021" t="s">
        <v>4287</v>
      </c>
      <c r="J4964" s="1150" t="s">
        <v>14095</v>
      </c>
      <c r="K4964" s="1152">
        <v>2</v>
      </c>
      <c r="L4964" s="1151">
        <v>12</v>
      </c>
      <c r="M4964" s="1164">
        <v>95830</v>
      </c>
      <c r="N4964" s="1151">
        <v>1</v>
      </c>
      <c r="O4964" s="1152">
        <v>6</v>
      </c>
      <c r="P4964" s="1180">
        <v>48000</v>
      </c>
    </row>
    <row r="4965" spans="1:16" ht="33.75" x14ac:dyDescent="0.2">
      <c r="A4965" s="1179" t="s">
        <v>14053</v>
      </c>
      <c r="B4965" s="1149" t="s">
        <v>13078</v>
      </c>
      <c r="C4965" s="1149" t="s">
        <v>65</v>
      </c>
      <c r="D4965" s="1150" t="s">
        <v>14282</v>
      </c>
      <c r="E4965" s="1164">
        <v>2500</v>
      </c>
      <c r="F4965" s="1151" t="s">
        <v>14283</v>
      </c>
      <c r="G4965" s="759" t="s">
        <v>14284</v>
      </c>
      <c r="H4965" s="1021" t="s">
        <v>14285</v>
      </c>
      <c r="I4965" s="1021" t="s">
        <v>7025</v>
      </c>
      <c r="J4965" s="1150" t="s">
        <v>14286</v>
      </c>
      <c r="K4965" s="1152">
        <v>2</v>
      </c>
      <c r="L4965" s="1151">
        <v>12</v>
      </c>
      <c r="M4965" s="1164">
        <v>29989.759999999998</v>
      </c>
      <c r="N4965" s="1151">
        <v>1</v>
      </c>
      <c r="O4965" s="1152">
        <v>6</v>
      </c>
      <c r="P4965" s="1180">
        <v>14989.41</v>
      </c>
    </row>
    <row r="4966" spans="1:16" ht="22.5" x14ac:dyDescent="0.2">
      <c r="A4966" s="1179" t="s">
        <v>14053</v>
      </c>
      <c r="B4966" s="1149" t="s">
        <v>13078</v>
      </c>
      <c r="C4966" s="1149" t="s">
        <v>65</v>
      </c>
      <c r="D4966" s="1150" t="s">
        <v>14287</v>
      </c>
      <c r="E4966" s="1164">
        <v>3000</v>
      </c>
      <c r="F4966" s="1151" t="s">
        <v>14288</v>
      </c>
      <c r="G4966" s="759" t="s">
        <v>14289</v>
      </c>
      <c r="H4966" s="1021" t="s">
        <v>8179</v>
      </c>
      <c r="I4966" s="1021" t="s">
        <v>4274</v>
      </c>
      <c r="J4966" s="1150" t="s">
        <v>6018</v>
      </c>
      <c r="K4966" s="1152">
        <v>2</v>
      </c>
      <c r="L4966" s="1151">
        <v>12</v>
      </c>
      <c r="M4966" s="1164">
        <v>35850.410000000003</v>
      </c>
      <c r="N4966" s="1151">
        <v>1</v>
      </c>
      <c r="O4966" s="1152">
        <v>6</v>
      </c>
      <c r="P4966" s="1180">
        <v>18000</v>
      </c>
    </row>
    <row r="4967" spans="1:16" ht="22.5" x14ac:dyDescent="0.2">
      <c r="A4967" s="1179" t="s">
        <v>14053</v>
      </c>
      <c r="B4967" s="1149" t="s">
        <v>13078</v>
      </c>
      <c r="C4967" s="1149" t="s">
        <v>65</v>
      </c>
      <c r="D4967" s="1150" t="s">
        <v>14290</v>
      </c>
      <c r="E4967" s="1164">
        <v>4000</v>
      </c>
      <c r="F4967" s="1151" t="s">
        <v>14291</v>
      </c>
      <c r="G4967" s="759" t="s">
        <v>14292</v>
      </c>
      <c r="H4967" s="1021" t="s">
        <v>4865</v>
      </c>
      <c r="I4967" s="1021" t="s">
        <v>4274</v>
      </c>
      <c r="J4967" s="1150" t="s">
        <v>4866</v>
      </c>
      <c r="K4967" s="1152">
        <v>2</v>
      </c>
      <c r="L4967" s="1151">
        <v>12</v>
      </c>
      <c r="M4967" s="1164">
        <v>47830.559999999998</v>
      </c>
      <c r="N4967" s="1151">
        <v>1</v>
      </c>
      <c r="O4967" s="1152">
        <v>6</v>
      </c>
      <c r="P4967" s="1180">
        <v>24000</v>
      </c>
    </row>
    <row r="4968" spans="1:16" ht="45" x14ac:dyDescent="0.2">
      <c r="A4968" s="1179" t="s">
        <v>14053</v>
      </c>
      <c r="B4968" s="1149" t="s">
        <v>13078</v>
      </c>
      <c r="C4968" s="1149" t="s">
        <v>65</v>
      </c>
      <c r="D4968" s="1150" t="s">
        <v>14293</v>
      </c>
      <c r="E4968" s="1164">
        <v>12600</v>
      </c>
      <c r="F4968" s="1151" t="s">
        <v>14294</v>
      </c>
      <c r="G4968" s="759" t="s">
        <v>14295</v>
      </c>
      <c r="H4968" s="1021" t="s">
        <v>14062</v>
      </c>
      <c r="I4968" s="1021" t="s">
        <v>4287</v>
      </c>
      <c r="J4968" s="1150" t="s">
        <v>4885</v>
      </c>
      <c r="K4968" s="1152">
        <v>2</v>
      </c>
      <c r="L4968" s="1151">
        <v>12</v>
      </c>
      <c r="M4968" s="1164">
        <v>151200</v>
      </c>
      <c r="N4968" s="1151">
        <v>1</v>
      </c>
      <c r="O4968" s="1152">
        <v>6</v>
      </c>
      <c r="P4968" s="1180">
        <v>75600</v>
      </c>
    </row>
    <row r="4969" spans="1:16" ht="22.5" x14ac:dyDescent="0.2">
      <c r="A4969" s="1179" t="s">
        <v>14053</v>
      </c>
      <c r="B4969" s="1149" t="s">
        <v>13078</v>
      </c>
      <c r="C4969" s="1149" t="s">
        <v>65</v>
      </c>
      <c r="D4969" s="1150" t="s">
        <v>14296</v>
      </c>
      <c r="E4969" s="1164">
        <v>11000</v>
      </c>
      <c r="F4969" s="1151" t="s">
        <v>14297</v>
      </c>
      <c r="G4969" s="759" t="s">
        <v>14298</v>
      </c>
      <c r="H4969" s="1021" t="s">
        <v>4206</v>
      </c>
      <c r="I4969" s="1021" t="s">
        <v>4287</v>
      </c>
      <c r="J4969" s="1150" t="s">
        <v>14095</v>
      </c>
      <c r="K4969" s="1152">
        <v>2</v>
      </c>
      <c r="L4969" s="1151">
        <v>12</v>
      </c>
      <c r="M4969" s="1164">
        <v>131987.78</v>
      </c>
      <c r="N4969" s="1151">
        <v>1</v>
      </c>
      <c r="O4969" s="1152">
        <v>6</v>
      </c>
      <c r="P4969" s="1180">
        <v>66000</v>
      </c>
    </row>
    <row r="4970" spans="1:16" ht="22.5" x14ac:dyDescent="0.2">
      <c r="A4970" s="1179" t="s">
        <v>14053</v>
      </c>
      <c r="B4970" s="1149" t="s">
        <v>13078</v>
      </c>
      <c r="C4970" s="1149" t="s">
        <v>65</v>
      </c>
      <c r="D4970" s="1150" t="s">
        <v>5096</v>
      </c>
      <c r="E4970" s="1164">
        <v>10000</v>
      </c>
      <c r="F4970" s="1151" t="s">
        <v>14299</v>
      </c>
      <c r="G4970" s="759" t="s">
        <v>14300</v>
      </c>
      <c r="H4970" s="1021" t="s">
        <v>14301</v>
      </c>
      <c r="I4970" s="1021" t="s">
        <v>4287</v>
      </c>
      <c r="J4970" s="1150" t="s">
        <v>5096</v>
      </c>
      <c r="K4970" s="1152">
        <v>2</v>
      </c>
      <c r="L4970" s="1151">
        <v>12</v>
      </c>
      <c r="M4970" s="1164">
        <v>120000</v>
      </c>
      <c r="N4970" s="1151">
        <v>1</v>
      </c>
      <c r="O4970" s="1152">
        <v>6</v>
      </c>
      <c r="P4970" s="1180">
        <v>60000</v>
      </c>
    </row>
    <row r="4971" spans="1:16" ht="22.5" x14ac:dyDescent="0.2">
      <c r="A4971" s="1179" t="s">
        <v>14053</v>
      </c>
      <c r="B4971" s="1149" t="s">
        <v>13078</v>
      </c>
      <c r="C4971" s="1149" t="s">
        <v>65</v>
      </c>
      <c r="D4971" s="1150" t="s">
        <v>14144</v>
      </c>
      <c r="E4971" s="1164">
        <v>3000</v>
      </c>
      <c r="F4971" s="1151" t="s">
        <v>14302</v>
      </c>
      <c r="G4971" s="759" t="s">
        <v>14303</v>
      </c>
      <c r="H4971" s="1021" t="s">
        <v>9934</v>
      </c>
      <c r="I4971" s="1021" t="s">
        <v>4287</v>
      </c>
      <c r="J4971" s="1150" t="s">
        <v>9934</v>
      </c>
      <c r="K4971" s="1152">
        <v>2</v>
      </c>
      <c r="L4971" s="1151">
        <v>12</v>
      </c>
      <c r="M4971" s="1164">
        <v>35996.869999999995</v>
      </c>
      <c r="N4971" s="1151">
        <v>1</v>
      </c>
      <c r="O4971" s="1152">
        <v>6</v>
      </c>
      <c r="P4971" s="1180">
        <v>18000</v>
      </c>
    </row>
    <row r="4972" spans="1:16" ht="22.5" x14ac:dyDescent="0.2">
      <c r="A4972" s="1179" t="s">
        <v>14053</v>
      </c>
      <c r="B4972" s="1149" t="s">
        <v>13078</v>
      </c>
      <c r="C4972" s="1149" t="s">
        <v>65</v>
      </c>
      <c r="D4972" s="1150" t="s">
        <v>14304</v>
      </c>
      <c r="E4972" s="1164">
        <v>12500</v>
      </c>
      <c r="F4972" s="1151" t="s">
        <v>14305</v>
      </c>
      <c r="G4972" s="759" t="s">
        <v>14306</v>
      </c>
      <c r="H4972" s="1021" t="s">
        <v>14062</v>
      </c>
      <c r="I4972" s="1021" t="s">
        <v>4287</v>
      </c>
      <c r="J4972" s="1150" t="s">
        <v>4885</v>
      </c>
      <c r="K4972" s="1152">
        <v>2</v>
      </c>
      <c r="L4972" s="1151">
        <v>12</v>
      </c>
      <c r="M4972" s="1164">
        <v>149253.47</v>
      </c>
      <c r="N4972" s="1151">
        <v>1</v>
      </c>
      <c r="O4972" s="1152">
        <v>6</v>
      </c>
      <c r="P4972" s="1180">
        <v>75000</v>
      </c>
    </row>
    <row r="4973" spans="1:16" ht="22.5" x14ac:dyDescent="0.2">
      <c r="A4973" s="1179" t="s">
        <v>14053</v>
      </c>
      <c r="B4973" s="1149" t="s">
        <v>13078</v>
      </c>
      <c r="C4973" s="1149" t="s">
        <v>65</v>
      </c>
      <c r="D4973" s="1150" t="s">
        <v>5212</v>
      </c>
      <c r="E4973" s="1164">
        <v>2500</v>
      </c>
      <c r="F4973" s="1151" t="s">
        <v>14307</v>
      </c>
      <c r="G4973" s="759" t="s">
        <v>14308</v>
      </c>
      <c r="H4973" s="1021" t="s">
        <v>11426</v>
      </c>
      <c r="I4973" s="1021" t="s">
        <v>7233</v>
      </c>
      <c r="J4973" s="1150" t="s">
        <v>10277</v>
      </c>
      <c r="K4973" s="1152">
        <v>2</v>
      </c>
      <c r="L4973" s="1151">
        <v>12</v>
      </c>
      <c r="M4973" s="1164">
        <v>29882.98</v>
      </c>
      <c r="N4973" s="1151">
        <v>1</v>
      </c>
      <c r="O4973" s="1152">
        <v>6</v>
      </c>
      <c r="P4973" s="1180">
        <v>15000</v>
      </c>
    </row>
    <row r="4974" spans="1:16" ht="22.5" x14ac:dyDescent="0.2">
      <c r="A4974" s="1179" t="s">
        <v>14053</v>
      </c>
      <c r="B4974" s="1149" t="s">
        <v>13078</v>
      </c>
      <c r="C4974" s="1149" t="s">
        <v>65</v>
      </c>
      <c r="D4974" s="1150" t="s">
        <v>4885</v>
      </c>
      <c r="E4974" s="1164">
        <v>12500</v>
      </c>
      <c r="F4974" s="1151" t="s">
        <v>14309</v>
      </c>
      <c r="G4974" s="759" t="s">
        <v>14310</v>
      </c>
      <c r="H4974" s="1021" t="s">
        <v>14062</v>
      </c>
      <c r="I4974" s="1021" t="s">
        <v>4287</v>
      </c>
      <c r="J4974" s="1150" t="s">
        <v>4885</v>
      </c>
      <c r="K4974" s="1152">
        <v>2</v>
      </c>
      <c r="L4974" s="1151">
        <v>12</v>
      </c>
      <c r="M4974" s="1164">
        <v>149452.25</v>
      </c>
      <c r="N4974" s="1151">
        <v>1</v>
      </c>
      <c r="O4974" s="1152">
        <v>6</v>
      </c>
      <c r="P4974" s="1180">
        <v>75000</v>
      </c>
    </row>
    <row r="4975" spans="1:16" ht="22.5" x14ac:dyDescent="0.2">
      <c r="A4975" s="1179" t="s">
        <v>14053</v>
      </c>
      <c r="B4975" s="1149" t="s">
        <v>13078</v>
      </c>
      <c r="C4975" s="1149" t="s">
        <v>65</v>
      </c>
      <c r="D4975" s="1150" t="s">
        <v>14311</v>
      </c>
      <c r="E4975" s="1164">
        <v>7000</v>
      </c>
      <c r="F4975" s="1151" t="s">
        <v>14312</v>
      </c>
      <c r="G4975" s="759" t="s">
        <v>14313</v>
      </c>
      <c r="H4975" s="1021" t="s">
        <v>14314</v>
      </c>
      <c r="I4975" s="1021" t="s">
        <v>4287</v>
      </c>
      <c r="J4975" s="1150" t="s">
        <v>14315</v>
      </c>
      <c r="K4975" s="1152">
        <v>2</v>
      </c>
      <c r="L4975" s="1151">
        <v>12</v>
      </c>
      <c r="M4975" s="1164">
        <v>83725.350000000006</v>
      </c>
      <c r="N4975" s="1151">
        <v>1</v>
      </c>
      <c r="O4975" s="1152">
        <v>6</v>
      </c>
      <c r="P4975" s="1180">
        <v>42000</v>
      </c>
    </row>
    <row r="4976" spans="1:16" ht="33.75" x14ac:dyDescent="0.2">
      <c r="A4976" s="1179" t="s">
        <v>14053</v>
      </c>
      <c r="B4976" s="1149" t="s">
        <v>13078</v>
      </c>
      <c r="C4976" s="1149" t="s">
        <v>65</v>
      </c>
      <c r="D4976" s="1150" t="s">
        <v>14316</v>
      </c>
      <c r="E4976" s="1164">
        <v>12600</v>
      </c>
      <c r="F4976" s="1151" t="s">
        <v>14317</v>
      </c>
      <c r="G4976" s="759" t="s">
        <v>14318</v>
      </c>
      <c r="H4976" s="1021" t="s">
        <v>14062</v>
      </c>
      <c r="I4976" s="1021" t="s">
        <v>4287</v>
      </c>
      <c r="J4976" s="1150" t="s">
        <v>4885</v>
      </c>
      <c r="K4976" s="1152">
        <v>2</v>
      </c>
      <c r="L4976" s="1151">
        <v>12</v>
      </c>
      <c r="M4976" s="1164">
        <v>151200</v>
      </c>
      <c r="N4976" s="1151">
        <v>1</v>
      </c>
      <c r="O4976" s="1152">
        <v>6</v>
      </c>
      <c r="P4976" s="1180">
        <v>75600</v>
      </c>
    </row>
    <row r="4977" spans="1:16" ht="22.5" x14ac:dyDescent="0.2">
      <c r="A4977" s="1179" t="s">
        <v>14053</v>
      </c>
      <c r="B4977" s="1149" t="s">
        <v>13078</v>
      </c>
      <c r="C4977" s="1149" t="s">
        <v>65</v>
      </c>
      <c r="D4977" s="1150" t="s">
        <v>14319</v>
      </c>
      <c r="E4977" s="1164">
        <v>4000</v>
      </c>
      <c r="F4977" s="1151" t="s">
        <v>14320</v>
      </c>
      <c r="G4977" s="759" t="s">
        <v>14321</v>
      </c>
      <c r="H4977" s="1021" t="s">
        <v>4206</v>
      </c>
      <c r="I4977" s="1021" t="s">
        <v>14150</v>
      </c>
      <c r="J4977" s="1150" t="s">
        <v>14095</v>
      </c>
      <c r="K4977" s="1152">
        <v>2</v>
      </c>
      <c r="L4977" s="1151">
        <v>12</v>
      </c>
      <c r="M4977" s="1164">
        <v>47993.61</v>
      </c>
      <c r="N4977" s="1151">
        <v>1</v>
      </c>
      <c r="O4977" s="1152">
        <v>6</v>
      </c>
      <c r="P4977" s="1180">
        <v>24000</v>
      </c>
    </row>
    <row r="4978" spans="1:16" ht="22.5" x14ac:dyDescent="0.2">
      <c r="A4978" s="1179" t="s">
        <v>14053</v>
      </c>
      <c r="B4978" s="1149" t="s">
        <v>13078</v>
      </c>
      <c r="C4978" s="1149" t="s">
        <v>65</v>
      </c>
      <c r="D4978" s="1150" t="s">
        <v>14322</v>
      </c>
      <c r="E4978" s="1164">
        <v>7000</v>
      </c>
      <c r="F4978" s="1151" t="s">
        <v>14323</v>
      </c>
      <c r="G4978" s="759" t="s">
        <v>14324</v>
      </c>
      <c r="H4978" s="1021" t="s">
        <v>4623</v>
      </c>
      <c r="I4978" s="1021" t="s">
        <v>4287</v>
      </c>
      <c r="J4978" s="1150" t="s">
        <v>4394</v>
      </c>
      <c r="K4978" s="1152" t="s">
        <v>1445</v>
      </c>
      <c r="L4978" s="1151" t="s">
        <v>1445</v>
      </c>
      <c r="M4978" s="1164">
        <v>0</v>
      </c>
      <c r="N4978" s="1151">
        <v>1</v>
      </c>
      <c r="O4978" s="1152">
        <v>2</v>
      </c>
      <c r="P4978" s="1180">
        <v>10266.67</v>
      </c>
    </row>
    <row r="4979" spans="1:16" ht="22.5" x14ac:dyDescent="0.2">
      <c r="A4979" s="1179" t="s">
        <v>14053</v>
      </c>
      <c r="B4979" s="1149" t="s">
        <v>13078</v>
      </c>
      <c r="C4979" s="1149" t="s">
        <v>65</v>
      </c>
      <c r="D4979" s="1150" t="s">
        <v>10842</v>
      </c>
      <c r="E4979" s="1164">
        <v>9000</v>
      </c>
      <c r="F4979" s="1151" t="s">
        <v>14325</v>
      </c>
      <c r="G4979" s="759" t="s">
        <v>14326</v>
      </c>
      <c r="H4979" s="1021" t="s">
        <v>8179</v>
      </c>
      <c r="I4979" s="1021" t="s">
        <v>14120</v>
      </c>
      <c r="J4979" s="1150" t="s">
        <v>14327</v>
      </c>
      <c r="K4979" s="1152">
        <v>2</v>
      </c>
      <c r="L4979" s="1151">
        <v>12</v>
      </c>
      <c r="M4979" s="1164">
        <v>107700</v>
      </c>
      <c r="N4979" s="1151">
        <v>1</v>
      </c>
      <c r="O4979" s="1152">
        <v>6</v>
      </c>
      <c r="P4979" s="1180">
        <v>54000</v>
      </c>
    </row>
    <row r="4980" spans="1:16" ht="22.5" x14ac:dyDescent="0.2">
      <c r="A4980" s="1179" t="s">
        <v>14053</v>
      </c>
      <c r="B4980" s="1149" t="s">
        <v>13078</v>
      </c>
      <c r="C4980" s="1149" t="s">
        <v>65</v>
      </c>
      <c r="D4980" s="1150" t="s">
        <v>14328</v>
      </c>
      <c r="E4980" s="1164">
        <v>12500</v>
      </c>
      <c r="F4980" s="1151" t="s">
        <v>14329</v>
      </c>
      <c r="G4980" s="759" t="s">
        <v>14328</v>
      </c>
      <c r="H4980" s="1021" t="s">
        <v>4206</v>
      </c>
      <c r="I4980" s="1021" t="s">
        <v>14094</v>
      </c>
      <c r="J4980" s="1150" t="s">
        <v>14095</v>
      </c>
      <c r="K4980" s="1152">
        <v>2</v>
      </c>
      <c r="L4980" s="1151">
        <v>12</v>
      </c>
      <c r="M4980" s="1164">
        <v>149989.58000000002</v>
      </c>
      <c r="N4980" s="1151">
        <v>1</v>
      </c>
      <c r="O4980" s="1152">
        <v>6</v>
      </c>
      <c r="P4980" s="1180">
        <v>75000</v>
      </c>
    </row>
    <row r="4981" spans="1:16" ht="22.5" x14ac:dyDescent="0.2">
      <c r="A4981" s="1179" t="s">
        <v>14053</v>
      </c>
      <c r="B4981" s="1149" t="s">
        <v>13078</v>
      </c>
      <c r="C4981" s="1149" t="s">
        <v>65</v>
      </c>
      <c r="D4981" s="1150" t="s">
        <v>4474</v>
      </c>
      <c r="E4981" s="1164">
        <v>3500</v>
      </c>
      <c r="F4981" s="1151" t="s">
        <v>14330</v>
      </c>
      <c r="G4981" s="759" t="s">
        <v>14331</v>
      </c>
      <c r="H4981" s="1021" t="s">
        <v>14332</v>
      </c>
      <c r="I4981" s="1021" t="s">
        <v>7233</v>
      </c>
      <c r="J4981" s="1150" t="s">
        <v>14332</v>
      </c>
      <c r="K4981" s="1152">
        <v>2</v>
      </c>
      <c r="L4981" s="1151">
        <v>12</v>
      </c>
      <c r="M4981" s="1164">
        <v>41988.34</v>
      </c>
      <c r="N4981" s="1151">
        <v>1</v>
      </c>
      <c r="O4981" s="1152">
        <v>6</v>
      </c>
      <c r="P4981" s="1180">
        <v>21000</v>
      </c>
    </row>
    <row r="4982" spans="1:16" ht="22.5" x14ac:dyDescent="0.2">
      <c r="A4982" s="1179" t="s">
        <v>14053</v>
      </c>
      <c r="B4982" s="1149" t="s">
        <v>13078</v>
      </c>
      <c r="C4982" s="1149" t="s">
        <v>65</v>
      </c>
      <c r="D4982" s="1150" t="s">
        <v>14333</v>
      </c>
      <c r="E4982" s="1164">
        <v>5000</v>
      </c>
      <c r="F4982" s="1151" t="s">
        <v>14334</v>
      </c>
      <c r="G4982" s="759" t="s">
        <v>14335</v>
      </c>
      <c r="H4982" s="1021" t="s">
        <v>14336</v>
      </c>
      <c r="I4982" s="1021" t="s">
        <v>4274</v>
      </c>
      <c r="J4982" s="1150" t="s">
        <v>14337</v>
      </c>
      <c r="K4982" s="1152">
        <v>2</v>
      </c>
      <c r="L4982" s="1151">
        <v>12</v>
      </c>
      <c r="M4982" s="1164">
        <v>59942.369999999995</v>
      </c>
      <c r="N4982" s="1151">
        <v>1</v>
      </c>
      <c r="O4982" s="1152">
        <v>6</v>
      </c>
      <c r="P4982" s="1180">
        <v>30000</v>
      </c>
    </row>
    <row r="4983" spans="1:16" ht="22.5" x14ac:dyDescent="0.2">
      <c r="A4983" s="1179" t="s">
        <v>14053</v>
      </c>
      <c r="B4983" s="1149" t="s">
        <v>13078</v>
      </c>
      <c r="C4983" s="1149" t="s">
        <v>65</v>
      </c>
      <c r="D4983" s="1150" t="s">
        <v>5745</v>
      </c>
      <c r="E4983" s="1164">
        <v>3000</v>
      </c>
      <c r="F4983" s="1151" t="s">
        <v>14338</v>
      </c>
      <c r="G4983" s="759" t="s">
        <v>14339</v>
      </c>
      <c r="H4983" s="1021" t="s">
        <v>4206</v>
      </c>
      <c r="I4983" s="1021" t="s">
        <v>4287</v>
      </c>
      <c r="J4983" s="1150" t="s">
        <v>14095</v>
      </c>
      <c r="K4983" s="1152">
        <v>2</v>
      </c>
      <c r="L4983" s="1151">
        <v>12</v>
      </c>
      <c r="M4983" s="1164">
        <v>35980.410000000003</v>
      </c>
      <c r="N4983" s="1151">
        <v>1</v>
      </c>
      <c r="O4983" s="1152">
        <v>6</v>
      </c>
      <c r="P4983" s="1180">
        <v>18000</v>
      </c>
    </row>
    <row r="4984" spans="1:16" ht="22.5" x14ac:dyDescent="0.2">
      <c r="A4984" s="1179" t="s">
        <v>14053</v>
      </c>
      <c r="B4984" s="1149" t="s">
        <v>13078</v>
      </c>
      <c r="C4984" s="1149" t="s">
        <v>65</v>
      </c>
      <c r="D4984" s="1150" t="s">
        <v>14340</v>
      </c>
      <c r="E4984" s="1164">
        <v>12500</v>
      </c>
      <c r="F4984" s="1151" t="s">
        <v>14341</v>
      </c>
      <c r="G4984" s="759" t="s">
        <v>14342</v>
      </c>
      <c r="H4984" s="1021" t="s">
        <v>4211</v>
      </c>
      <c r="I4984" s="1021" t="s">
        <v>4287</v>
      </c>
      <c r="J4984" s="1150" t="s">
        <v>10274</v>
      </c>
      <c r="K4984" s="1152">
        <v>2</v>
      </c>
      <c r="L4984" s="1151">
        <v>12</v>
      </c>
      <c r="M4984" s="1164">
        <v>149801.22</v>
      </c>
      <c r="N4984" s="1151">
        <v>1</v>
      </c>
      <c r="O4984" s="1152">
        <v>6</v>
      </c>
      <c r="P4984" s="1180">
        <v>75000</v>
      </c>
    </row>
    <row r="4985" spans="1:16" ht="33.75" x14ac:dyDescent="0.2">
      <c r="A4985" s="1179" t="s">
        <v>14053</v>
      </c>
      <c r="B4985" s="1149" t="s">
        <v>13078</v>
      </c>
      <c r="C4985" s="1149" t="s">
        <v>65</v>
      </c>
      <c r="D4985" s="1150" t="s">
        <v>14343</v>
      </c>
      <c r="E4985" s="1164">
        <v>11500</v>
      </c>
      <c r="F4985" s="1151" t="s">
        <v>14344</v>
      </c>
      <c r="G4985" s="759" t="s">
        <v>14345</v>
      </c>
      <c r="H4985" s="1021" t="s">
        <v>14062</v>
      </c>
      <c r="I4985" s="1021" t="s">
        <v>4287</v>
      </c>
      <c r="J4985" s="1150" t="s">
        <v>4885</v>
      </c>
      <c r="K4985" s="1152">
        <v>2</v>
      </c>
      <c r="L4985" s="1151">
        <v>12</v>
      </c>
      <c r="M4985" s="1164">
        <v>138000</v>
      </c>
      <c r="N4985" s="1151">
        <v>1</v>
      </c>
      <c r="O4985" s="1152">
        <v>6</v>
      </c>
      <c r="P4985" s="1180">
        <v>69000</v>
      </c>
    </row>
    <row r="4986" spans="1:16" ht="22.5" x14ac:dyDescent="0.2">
      <c r="A4986" s="1179" t="s">
        <v>14053</v>
      </c>
      <c r="B4986" s="1149" t="s">
        <v>13078</v>
      </c>
      <c r="C4986" s="1149" t="s">
        <v>65</v>
      </c>
      <c r="D4986" s="1150" t="s">
        <v>14346</v>
      </c>
      <c r="E4986" s="1164">
        <v>9000</v>
      </c>
      <c r="F4986" s="1151" t="s">
        <v>14347</v>
      </c>
      <c r="G4986" s="759" t="s">
        <v>14348</v>
      </c>
      <c r="H4986" s="1021" t="s">
        <v>11426</v>
      </c>
      <c r="I4986" s="1021" t="s">
        <v>14094</v>
      </c>
      <c r="J4986" s="1150" t="s">
        <v>14091</v>
      </c>
      <c r="K4986" s="1152">
        <v>2</v>
      </c>
      <c r="L4986" s="1151">
        <v>12</v>
      </c>
      <c r="M4986" s="1164">
        <v>107909.36</v>
      </c>
      <c r="N4986" s="1151">
        <v>1</v>
      </c>
      <c r="O4986" s="1152">
        <v>6</v>
      </c>
      <c r="P4986" s="1180">
        <v>54000</v>
      </c>
    </row>
    <row r="4987" spans="1:16" ht="22.5" x14ac:dyDescent="0.2">
      <c r="A4987" s="1179" t="s">
        <v>14053</v>
      </c>
      <c r="B4987" s="1149" t="s">
        <v>13078</v>
      </c>
      <c r="C4987" s="1149" t="s">
        <v>65</v>
      </c>
      <c r="D4987" s="1150" t="s">
        <v>14349</v>
      </c>
      <c r="E4987" s="1164">
        <v>12600</v>
      </c>
      <c r="F4987" s="1151" t="s">
        <v>14350</v>
      </c>
      <c r="G4987" s="759" t="s">
        <v>14351</v>
      </c>
      <c r="H4987" s="1021" t="s">
        <v>14062</v>
      </c>
      <c r="I4987" s="1021" t="s">
        <v>4287</v>
      </c>
      <c r="J4987" s="1150" t="s">
        <v>4885</v>
      </c>
      <c r="K4987" s="1152">
        <v>2</v>
      </c>
      <c r="L4987" s="1151">
        <v>12</v>
      </c>
      <c r="M4987" s="1164">
        <v>151200</v>
      </c>
      <c r="N4987" s="1151">
        <v>1</v>
      </c>
      <c r="O4987" s="1152">
        <v>6</v>
      </c>
      <c r="P4987" s="1180">
        <v>75600</v>
      </c>
    </row>
    <row r="4988" spans="1:16" ht="22.5" x14ac:dyDescent="0.2">
      <c r="A4988" s="1179" t="s">
        <v>14053</v>
      </c>
      <c r="B4988" s="1149" t="s">
        <v>13078</v>
      </c>
      <c r="C4988" s="1149" t="s">
        <v>65</v>
      </c>
      <c r="D4988" s="1150" t="s">
        <v>14352</v>
      </c>
      <c r="E4988" s="1164">
        <v>11000</v>
      </c>
      <c r="F4988" s="1151" t="s">
        <v>14353</v>
      </c>
      <c r="G4988" s="759" t="s">
        <v>14354</v>
      </c>
      <c r="H4988" s="1021" t="s">
        <v>14062</v>
      </c>
      <c r="I4988" s="1021" t="s">
        <v>4287</v>
      </c>
      <c r="J4988" s="1150" t="s">
        <v>4885</v>
      </c>
      <c r="K4988" s="1152">
        <v>2</v>
      </c>
      <c r="L4988" s="1151">
        <v>12</v>
      </c>
      <c r="M4988" s="1164">
        <v>131605.07</v>
      </c>
      <c r="N4988" s="1151">
        <v>1</v>
      </c>
      <c r="O4988" s="1152">
        <v>6</v>
      </c>
      <c r="P4988" s="1180">
        <v>66000</v>
      </c>
    </row>
    <row r="4989" spans="1:16" ht="22.5" x14ac:dyDescent="0.2">
      <c r="A4989" s="1179" t="s">
        <v>14053</v>
      </c>
      <c r="B4989" s="1149" t="s">
        <v>13078</v>
      </c>
      <c r="C4989" s="1149" t="s">
        <v>65</v>
      </c>
      <c r="D4989" s="1150" t="s">
        <v>4243</v>
      </c>
      <c r="E4989" s="1164">
        <v>9500</v>
      </c>
      <c r="F4989" s="1151" t="s">
        <v>14355</v>
      </c>
      <c r="G4989" s="759" t="s">
        <v>14356</v>
      </c>
      <c r="H4989" s="1021" t="s">
        <v>4206</v>
      </c>
      <c r="I4989" s="1021" t="s">
        <v>14120</v>
      </c>
      <c r="J4989" s="1150" t="s">
        <v>14095</v>
      </c>
      <c r="K4989" s="1152">
        <v>2</v>
      </c>
      <c r="L4989" s="1151">
        <v>12</v>
      </c>
      <c r="M4989" s="1164">
        <v>112855.38999999998</v>
      </c>
      <c r="N4989" s="1151">
        <v>1</v>
      </c>
      <c r="O4989" s="1152">
        <v>6</v>
      </c>
      <c r="P4989" s="1180">
        <v>57000</v>
      </c>
    </row>
    <row r="4990" spans="1:16" ht="22.5" x14ac:dyDescent="0.2">
      <c r="A4990" s="1179" t="s">
        <v>14053</v>
      </c>
      <c r="B4990" s="1149" t="s">
        <v>13078</v>
      </c>
      <c r="C4990" s="1149" t="s">
        <v>65</v>
      </c>
      <c r="D4990" s="1150" t="s">
        <v>4474</v>
      </c>
      <c r="E4990" s="1164">
        <v>3000</v>
      </c>
      <c r="F4990" s="1151" t="s">
        <v>14357</v>
      </c>
      <c r="G4990" s="759" t="s">
        <v>14358</v>
      </c>
      <c r="H4990" s="1021" t="s">
        <v>1445</v>
      </c>
      <c r="I4990" s="1021" t="s">
        <v>1445</v>
      </c>
      <c r="J4990" s="1150" t="s">
        <v>1445</v>
      </c>
      <c r="K4990" s="1152">
        <v>2</v>
      </c>
      <c r="L4990" s="1151">
        <v>12</v>
      </c>
      <c r="M4990" s="1164">
        <v>36000</v>
      </c>
      <c r="N4990" s="1151">
        <v>1</v>
      </c>
      <c r="O4990" s="1152">
        <v>6</v>
      </c>
      <c r="P4990" s="1180">
        <v>18000</v>
      </c>
    </row>
    <row r="4991" spans="1:16" ht="22.5" x14ac:dyDescent="0.2">
      <c r="A4991" s="1179" t="s">
        <v>14053</v>
      </c>
      <c r="B4991" s="1149" t="s">
        <v>13078</v>
      </c>
      <c r="C4991" s="1149" t="s">
        <v>65</v>
      </c>
      <c r="D4991" s="1150" t="s">
        <v>14359</v>
      </c>
      <c r="E4991" s="1164">
        <v>11500</v>
      </c>
      <c r="F4991" s="1151" t="s">
        <v>14360</v>
      </c>
      <c r="G4991" s="759" t="s">
        <v>14361</v>
      </c>
      <c r="H4991" s="1021" t="s">
        <v>14062</v>
      </c>
      <c r="I4991" s="1021" t="s">
        <v>4287</v>
      </c>
      <c r="J4991" s="1150" t="s">
        <v>4885</v>
      </c>
      <c r="K4991" s="1152">
        <v>2</v>
      </c>
      <c r="L4991" s="1151">
        <v>12</v>
      </c>
      <c r="M4991" s="1164">
        <v>137957.66999999998</v>
      </c>
      <c r="N4991" s="1151">
        <v>1</v>
      </c>
      <c r="O4991" s="1152">
        <v>6</v>
      </c>
      <c r="P4991" s="1180">
        <v>69000</v>
      </c>
    </row>
    <row r="4992" spans="1:16" ht="22.5" x14ac:dyDescent="0.2">
      <c r="A4992" s="1179" t="s">
        <v>14053</v>
      </c>
      <c r="B4992" s="1149" t="s">
        <v>13078</v>
      </c>
      <c r="C4992" s="1149" t="s">
        <v>65</v>
      </c>
      <c r="D4992" s="1150" t="s">
        <v>5212</v>
      </c>
      <c r="E4992" s="1164">
        <v>3500</v>
      </c>
      <c r="F4992" s="1151" t="s">
        <v>14362</v>
      </c>
      <c r="G4992" s="759" t="s">
        <v>14363</v>
      </c>
      <c r="H4992" s="1021" t="s">
        <v>4839</v>
      </c>
      <c r="I4992" s="1021" t="s">
        <v>1445</v>
      </c>
      <c r="J4992" s="1150" t="s">
        <v>1445</v>
      </c>
      <c r="K4992" s="1152">
        <v>2</v>
      </c>
      <c r="L4992" s="1151">
        <v>12</v>
      </c>
      <c r="M4992" s="1164">
        <v>41993.19</v>
      </c>
      <c r="N4992" s="1151">
        <v>1</v>
      </c>
      <c r="O4992" s="1152">
        <v>6</v>
      </c>
      <c r="P4992" s="1180">
        <v>21000</v>
      </c>
    </row>
    <row r="4993" spans="1:16" ht="22.5" x14ac:dyDescent="0.2">
      <c r="A4993" s="1179" t="s">
        <v>14053</v>
      </c>
      <c r="B4993" s="1149" t="s">
        <v>13078</v>
      </c>
      <c r="C4993" s="1149" t="s">
        <v>65</v>
      </c>
      <c r="D4993" s="1150" t="s">
        <v>14364</v>
      </c>
      <c r="E4993" s="1164">
        <v>12000</v>
      </c>
      <c r="F4993" s="1151" t="s">
        <v>14365</v>
      </c>
      <c r="G4993" s="759" t="s">
        <v>14366</v>
      </c>
      <c r="H4993" s="1021" t="s">
        <v>11440</v>
      </c>
      <c r="I4993" s="1021" t="s">
        <v>14120</v>
      </c>
      <c r="J4993" s="1150" t="s">
        <v>12208</v>
      </c>
      <c r="K4993" s="1152">
        <v>2</v>
      </c>
      <c r="L4993" s="1151">
        <v>12</v>
      </c>
      <c r="M4993" s="1164">
        <v>143976.66</v>
      </c>
      <c r="N4993" s="1151">
        <v>1</v>
      </c>
      <c r="O4993" s="1152">
        <v>6</v>
      </c>
      <c r="P4993" s="1180">
        <v>72000</v>
      </c>
    </row>
    <row r="4994" spans="1:16" ht="22.5" x14ac:dyDescent="0.2">
      <c r="A4994" s="1179" t="s">
        <v>14053</v>
      </c>
      <c r="B4994" s="1149" t="s">
        <v>13078</v>
      </c>
      <c r="C4994" s="1149" t="s">
        <v>65</v>
      </c>
      <c r="D4994" s="1150" t="s">
        <v>14367</v>
      </c>
      <c r="E4994" s="1164">
        <v>12500</v>
      </c>
      <c r="F4994" s="1151" t="s">
        <v>14368</v>
      </c>
      <c r="G4994" s="759" t="s">
        <v>14369</v>
      </c>
      <c r="H4994" s="1021" t="s">
        <v>8179</v>
      </c>
      <c r="I4994" s="1021" t="s">
        <v>14120</v>
      </c>
      <c r="J4994" s="1150" t="s">
        <v>4235</v>
      </c>
      <c r="K4994" s="1152">
        <v>2</v>
      </c>
      <c r="L4994" s="1151">
        <v>12</v>
      </c>
      <c r="M4994" s="1164">
        <v>148546.83000000002</v>
      </c>
      <c r="N4994" s="1151">
        <v>1</v>
      </c>
      <c r="O4994" s="1152">
        <v>6</v>
      </c>
      <c r="P4994" s="1180">
        <v>75000</v>
      </c>
    </row>
    <row r="4995" spans="1:16" ht="22.5" x14ac:dyDescent="0.2">
      <c r="A4995" s="1179" t="s">
        <v>14053</v>
      </c>
      <c r="B4995" s="1149" t="s">
        <v>13078</v>
      </c>
      <c r="C4995" s="1149" t="s">
        <v>65</v>
      </c>
      <c r="D4995" s="1150" t="s">
        <v>14370</v>
      </c>
      <c r="E4995" s="1164">
        <v>12600</v>
      </c>
      <c r="F4995" s="1151" t="s">
        <v>14371</v>
      </c>
      <c r="G4995" s="759" t="s">
        <v>14372</v>
      </c>
      <c r="H4995" s="1021" t="s">
        <v>14062</v>
      </c>
      <c r="I4995" s="1021" t="s">
        <v>4287</v>
      </c>
      <c r="J4995" s="1150" t="s">
        <v>4885</v>
      </c>
      <c r="K4995" s="1152">
        <v>2</v>
      </c>
      <c r="L4995" s="1151">
        <v>12</v>
      </c>
      <c r="M4995" s="1164">
        <v>151200</v>
      </c>
      <c r="N4995" s="1151">
        <v>1</v>
      </c>
      <c r="O4995" s="1152">
        <v>6</v>
      </c>
      <c r="P4995" s="1180">
        <v>75600</v>
      </c>
    </row>
    <row r="4996" spans="1:16" ht="22.5" x14ac:dyDescent="0.2">
      <c r="A4996" s="1179" t="s">
        <v>14053</v>
      </c>
      <c r="B4996" s="1149" t="s">
        <v>13078</v>
      </c>
      <c r="C4996" s="1149" t="s">
        <v>65</v>
      </c>
      <c r="D4996" s="1150" t="s">
        <v>14373</v>
      </c>
      <c r="E4996" s="1164">
        <v>12500</v>
      </c>
      <c r="F4996" s="1151" t="s">
        <v>14374</v>
      </c>
      <c r="G4996" s="759" t="s">
        <v>14375</v>
      </c>
      <c r="H4996" s="1021" t="s">
        <v>14062</v>
      </c>
      <c r="I4996" s="1021" t="s">
        <v>4287</v>
      </c>
      <c r="J4996" s="1150" t="s">
        <v>4885</v>
      </c>
      <c r="K4996" s="1152">
        <v>2</v>
      </c>
      <c r="L4996" s="1151">
        <v>12</v>
      </c>
      <c r="M4996" s="1164">
        <v>150000</v>
      </c>
      <c r="N4996" s="1151">
        <v>1</v>
      </c>
      <c r="O4996" s="1152">
        <v>6</v>
      </c>
      <c r="P4996" s="1180">
        <v>75000</v>
      </c>
    </row>
    <row r="4997" spans="1:16" ht="22.5" x14ac:dyDescent="0.2">
      <c r="A4997" s="1179" t="s">
        <v>14053</v>
      </c>
      <c r="B4997" s="1149" t="s">
        <v>13078</v>
      </c>
      <c r="C4997" s="1149" t="s">
        <v>65</v>
      </c>
      <c r="D4997" s="1150" t="s">
        <v>14376</v>
      </c>
      <c r="E4997" s="1164">
        <v>5000</v>
      </c>
      <c r="F4997" s="1151" t="s">
        <v>14377</v>
      </c>
      <c r="G4997" s="759" t="s">
        <v>14378</v>
      </c>
      <c r="H4997" s="1021" t="s">
        <v>9934</v>
      </c>
      <c r="I4997" s="1021" t="s">
        <v>14379</v>
      </c>
      <c r="J4997" s="1150" t="s">
        <v>1445</v>
      </c>
      <c r="K4997" s="1152">
        <v>2</v>
      </c>
      <c r="L4997" s="1151">
        <v>12</v>
      </c>
      <c r="M4997" s="1164">
        <v>59946.17</v>
      </c>
      <c r="N4997" s="1151">
        <v>1</v>
      </c>
      <c r="O4997" s="1152">
        <v>6</v>
      </c>
      <c r="P4997" s="1180">
        <v>30000</v>
      </c>
    </row>
    <row r="4998" spans="1:16" ht="22.5" x14ac:dyDescent="0.2">
      <c r="A4998" s="1179" t="s">
        <v>14053</v>
      </c>
      <c r="B4998" s="1149" t="s">
        <v>13078</v>
      </c>
      <c r="C4998" s="1149" t="s">
        <v>65</v>
      </c>
      <c r="D4998" s="1150" t="s">
        <v>14135</v>
      </c>
      <c r="E4998" s="1164">
        <v>12500</v>
      </c>
      <c r="F4998" s="1151" t="s">
        <v>14380</v>
      </c>
      <c r="G4998" s="759" t="s">
        <v>14381</v>
      </c>
      <c r="H4998" s="1021" t="s">
        <v>4206</v>
      </c>
      <c r="I4998" s="1021" t="s">
        <v>4287</v>
      </c>
      <c r="J4998" s="1150" t="s">
        <v>14095</v>
      </c>
      <c r="K4998" s="1152">
        <v>2</v>
      </c>
      <c r="L4998" s="1151">
        <v>12</v>
      </c>
      <c r="M4998" s="1164">
        <v>148413.19</v>
      </c>
      <c r="N4998" s="1151">
        <v>1</v>
      </c>
      <c r="O4998" s="1152">
        <v>6</v>
      </c>
      <c r="P4998" s="1180">
        <v>75000</v>
      </c>
    </row>
    <row r="4999" spans="1:16" ht="22.5" x14ac:dyDescent="0.2">
      <c r="A4999" s="1179" t="s">
        <v>14053</v>
      </c>
      <c r="B4999" s="1149" t="s">
        <v>13078</v>
      </c>
      <c r="C4999" s="1149" t="s">
        <v>65</v>
      </c>
      <c r="D4999" s="1150" t="s">
        <v>14382</v>
      </c>
      <c r="E4999" s="1164">
        <v>12600</v>
      </c>
      <c r="F4999" s="1151" t="s">
        <v>14383</v>
      </c>
      <c r="G4999" s="759" t="s">
        <v>14384</v>
      </c>
      <c r="H4999" s="1021" t="s">
        <v>14062</v>
      </c>
      <c r="I4999" s="1021" t="s">
        <v>4287</v>
      </c>
      <c r="J4999" s="1150" t="s">
        <v>4885</v>
      </c>
      <c r="K4999" s="1152">
        <v>2</v>
      </c>
      <c r="L4999" s="1151">
        <v>12</v>
      </c>
      <c r="M4999" s="1164">
        <v>151200</v>
      </c>
      <c r="N4999" s="1151">
        <v>1</v>
      </c>
      <c r="O4999" s="1152">
        <v>6</v>
      </c>
      <c r="P4999" s="1180">
        <v>75600</v>
      </c>
    </row>
    <row r="5000" spans="1:16" ht="22.5" x14ac:dyDescent="0.2">
      <c r="A5000" s="1179" t="s">
        <v>14053</v>
      </c>
      <c r="B5000" s="1149" t="s">
        <v>13078</v>
      </c>
      <c r="C5000" s="1149" t="s">
        <v>65</v>
      </c>
      <c r="D5000" s="1150" t="s">
        <v>14385</v>
      </c>
      <c r="E5000" s="1164">
        <v>9500</v>
      </c>
      <c r="F5000" s="1151" t="s">
        <v>14386</v>
      </c>
      <c r="G5000" s="759" t="s">
        <v>14387</v>
      </c>
      <c r="H5000" s="1021" t="s">
        <v>8179</v>
      </c>
      <c r="I5000" s="1021" t="s">
        <v>4287</v>
      </c>
      <c r="J5000" s="1150" t="s">
        <v>4235</v>
      </c>
      <c r="K5000" s="1152">
        <v>2</v>
      </c>
      <c r="L5000" s="1151">
        <v>12</v>
      </c>
      <c r="M5000" s="1164">
        <v>113664.2</v>
      </c>
      <c r="N5000" s="1151">
        <v>1</v>
      </c>
      <c r="O5000" s="1152">
        <v>6</v>
      </c>
      <c r="P5000" s="1180">
        <v>57000</v>
      </c>
    </row>
    <row r="5001" spans="1:16" ht="22.5" x14ac:dyDescent="0.2">
      <c r="A5001" s="1179" t="s">
        <v>14053</v>
      </c>
      <c r="B5001" s="1149" t="s">
        <v>13078</v>
      </c>
      <c r="C5001" s="1149" t="s">
        <v>65</v>
      </c>
      <c r="D5001" s="1150" t="s">
        <v>14388</v>
      </c>
      <c r="E5001" s="1164">
        <v>12600</v>
      </c>
      <c r="F5001" s="1151" t="s">
        <v>14389</v>
      </c>
      <c r="G5001" s="759" t="s">
        <v>14390</v>
      </c>
      <c r="H5001" s="1021" t="s">
        <v>14062</v>
      </c>
      <c r="I5001" s="1021" t="s">
        <v>4287</v>
      </c>
      <c r="J5001" s="1150" t="s">
        <v>4885</v>
      </c>
      <c r="K5001" s="1152">
        <v>2</v>
      </c>
      <c r="L5001" s="1151">
        <v>12</v>
      </c>
      <c r="M5001" s="1164">
        <v>151200</v>
      </c>
      <c r="N5001" s="1151">
        <v>1</v>
      </c>
      <c r="O5001" s="1152">
        <v>6</v>
      </c>
      <c r="P5001" s="1180">
        <v>75600</v>
      </c>
    </row>
    <row r="5002" spans="1:16" ht="22.5" x14ac:dyDescent="0.2">
      <c r="A5002" s="1179" t="s">
        <v>14053</v>
      </c>
      <c r="B5002" s="1149" t="s">
        <v>13078</v>
      </c>
      <c r="C5002" s="1149" t="s">
        <v>65</v>
      </c>
      <c r="D5002" s="1150" t="s">
        <v>14391</v>
      </c>
      <c r="E5002" s="1164">
        <v>3000</v>
      </c>
      <c r="F5002" s="1151" t="s">
        <v>14392</v>
      </c>
      <c r="G5002" s="759" t="s">
        <v>14393</v>
      </c>
      <c r="H5002" s="1021" t="s">
        <v>12348</v>
      </c>
      <c r="I5002" s="1021" t="s">
        <v>6022</v>
      </c>
      <c r="J5002" s="1150" t="s">
        <v>12348</v>
      </c>
      <c r="K5002" s="1152">
        <v>2</v>
      </c>
      <c r="L5002" s="1151">
        <v>12</v>
      </c>
      <c r="M5002" s="1164">
        <v>35992.71</v>
      </c>
      <c r="N5002" s="1151">
        <v>1</v>
      </c>
      <c r="O5002" s="1152">
        <v>6</v>
      </c>
      <c r="P5002" s="1180">
        <v>17999.169999999998</v>
      </c>
    </row>
    <row r="5003" spans="1:16" ht="22.5" x14ac:dyDescent="0.2">
      <c r="A5003" s="1179" t="s">
        <v>14053</v>
      </c>
      <c r="B5003" s="1149" t="s">
        <v>13078</v>
      </c>
      <c r="C5003" s="1149" t="s">
        <v>65</v>
      </c>
      <c r="D5003" s="1150" t="s">
        <v>14059</v>
      </c>
      <c r="E5003" s="1164">
        <v>12600</v>
      </c>
      <c r="F5003" s="1151" t="s">
        <v>14394</v>
      </c>
      <c r="G5003" s="759" t="s">
        <v>14395</v>
      </c>
      <c r="H5003" s="1021" t="s">
        <v>14062</v>
      </c>
      <c r="I5003" s="1021" t="s">
        <v>4287</v>
      </c>
      <c r="J5003" s="1150" t="s">
        <v>4885</v>
      </c>
      <c r="K5003" s="1152" t="s">
        <v>1445</v>
      </c>
      <c r="L5003" s="1151" t="s">
        <v>1445</v>
      </c>
      <c r="M5003" s="1164">
        <v>0</v>
      </c>
      <c r="N5003" s="1151">
        <v>1</v>
      </c>
      <c r="O5003" s="1152">
        <v>2</v>
      </c>
      <c r="P5003" s="1180">
        <v>18480</v>
      </c>
    </row>
    <row r="5004" spans="1:16" ht="22.5" x14ac:dyDescent="0.2">
      <c r="A5004" s="1179" t="s">
        <v>14053</v>
      </c>
      <c r="B5004" s="1149" t="s">
        <v>13078</v>
      </c>
      <c r="C5004" s="1149" t="s">
        <v>65</v>
      </c>
      <c r="D5004" s="1150" t="s">
        <v>14182</v>
      </c>
      <c r="E5004" s="1164">
        <v>12500</v>
      </c>
      <c r="F5004" s="1151" t="s">
        <v>14396</v>
      </c>
      <c r="G5004" s="759" t="s">
        <v>14397</v>
      </c>
      <c r="H5004" s="1021" t="s">
        <v>4206</v>
      </c>
      <c r="I5004" s="1021" t="s">
        <v>14120</v>
      </c>
      <c r="J5004" s="1150" t="s">
        <v>14095</v>
      </c>
      <c r="K5004" s="1152">
        <v>2</v>
      </c>
      <c r="L5004" s="1151">
        <v>12</v>
      </c>
      <c r="M5004" s="1164">
        <v>150000</v>
      </c>
      <c r="N5004" s="1151">
        <v>1</v>
      </c>
      <c r="O5004" s="1152">
        <v>6</v>
      </c>
      <c r="P5004" s="1180">
        <v>75000</v>
      </c>
    </row>
    <row r="5005" spans="1:16" ht="22.5" x14ac:dyDescent="0.2">
      <c r="A5005" s="1179" t="s">
        <v>14053</v>
      </c>
      <c r="B5005" s="1149" t="s">
        <v>13078</v>
      </c>
      <c r="C5005" s="1149" t="s">
        <v>65</v>
      </c>
      <c r="D5005" s="1150" t="s">
        <v>4407</v>
      </c>
      <c r="E5005" s="1164">
        <v>8000</v>
      </c>
      <c r="F5005" s="1151" t="s">
        <v>14398</v>
      </c>
      <c r="G5005" s="759" t="s">
        <v>14399</v>
      </c>
      <c r="H5005" s="1021" t="s">
        <v>4206</v>
      </c>
      <c r="I5005" s="1021" t="s">
        <v>4287</v>
      </c>
      <c r="J5005" s="1150" t="s">
        <v>14095</v>
      </c>
      <c r="K5005" s="1152">
        <v>2</v>
      </c>
      <c r="L5005" s="1151">
        <v>12</v>
      </c>
      <c r="M5005" s="1164">
        <v>95885</v>
      </c>
      <c r="N5005" s="1151">
        <v>1</v>
      </c>
      <c r="O5005" s="1152">
        <v>6</v>
      </c>
      <c r="P5005" s="1180">
        <v>48000</v>
      </c>
    </row>
    <row r="5006" spans="1:16" ht="22.5" x14ac:dyDescent="0.2">
      <c r="A5006" s="1179" t="s">
        <v>14053</v>
      </c>
      <c r="B5006" s="1149" t="s">
        <v>13078</v>
      </c>
      <c r="C5006" s="1149" t="s">
        <v>65</v>
      </c>
      <c r="D5006" s="1150" t="s">
        <v>14135</v>
      </c>
      <c r="E5006" s="1164">
        <v>12500</v>
      </c>
      <c r="F5006" s="1151" t="s">
        <v>14400</v>
      </c>
      <c r="G5006" s="759" t="s">
        <v>14401</v>
      </c>
      <c r="H5006" s="1021" t="s">
        <v>4206</v>
      </c>
      <c r="I5006" s="1021" t="s">
        <v>4287</v>
      </c>
      <c r="J5006" s="1150" t="s">
        <v>14095</v>
      </c>
      <c r="K5006" s="1152">
        <v>2</v>
      </c>
      <c r="L5006" s="1151">
        <v>12</v>
      </c>
      <c r="M5006" s="1164">
        <v>149224.82</v>
      </c>
      <c r="N5006" s="1151">
        <v>1</v>
      </c>
      <c r="O5006" s="1152">
        <v>6</v>
      </c>
      <c r="P5006" s="1180">
        <v>75000</v>
      </c>
    </row>
    <row r="5007" spans="1:16" ht="22.5" x14ac:dyDescent="0.2">
      <c r="A5007" s="1179" t="s">
        <v>14053</v>
      </c>
      <c r="B5007" s="1149" t="s">
        <v>13078</v>
      </c>
      <c r="C5007" s="1149" t="s">
        <v>65</v>
      </c>
      <c r="D5007" s="1150" t="s">
        <v>14402</v>
      </c>
      <c r="E5007" s="1164">
        <v>6000</v>
      </c>
      <c r="F5007" s="1151" t="s">
        <v>14403</v>
      </c>
      <c r="G5007" s="759" t="s">
        <v>14404</v>
      </c>
      <c r="H5007" s="1021" t="s">
        <v>4623</v>
      </c>
      <c r="I5007" s="1021" t="s">
        <v>4274</v>
      </c>
      <c r="J5007" s="1150" t="s">
        <v>14405</v>
      </c>
      <c r="K5007" s="1152">
        <v>2</v>
      </c>
      <c r="L5007" s="1151">
        <v>12</v>
      </c>
      <c r="M5007" s="1164">
        <v>71974.17</v>
      </c>
      <c r="N5007" s="1151">
        <v>1</v>
      </c>
      <c r="O5007" s="1152">
        <v>6</v>
      </c>
      <c r="P5007" s="1180">
        <v>35041</v>
      </c>
    </row>
    <row r="5008" spans="1:16" ht="33.75" x14ac:dyDescent="0.2">
      <c r="A5008" s="1179" t="s">
        <v>14053</v>
      </c>
      <c r="B5008" s="1149" t="s">
        <v>13078</v>
      </c>
      <c r="C5008" s="1149" t="s">
        <v>65</v>
      </c>
      <c r="D5008" s="1150" t="s">
        <v>14406</v>
      </c>
      <c r="E5008" s="1164">
        <v>12600</v>
      </c>
      <c r="F5008" s="1151" t="s">
        <v>14407</v>
      </c>
      <c r="G5008" s="759" t="s">
        <v>14408</v>
      </c>
      <c r="H5008" s="1021" t="s">
        <v>14062</v>
      </c>
      <c r="I5008" s="1021" t="s">
        <v>4287</v>
      </c>
      <c r="J5008" s="1150" t="s">
        <v>4885</v>
      </c>
      <c r="K5008" s="1152">
        <v>2</v>
      </c>
      <c r="L5008" s="1151">
        <v>12</v>
      </c>
      <c r="M5008" s="1164">
        <v>151200</v>
      </c>
      <c r="N5008" s="1151">
        <v>1</v>
      </c>
      <c r="O5008" s="1152">
        <v>6</v>
      </c>
      <c r="P5008" s="1180">
        <v>75600</v>
      </c>
    </row>
    <row r="5009" spans="1:16" ht="22.5" x14ac:dyDescent="0.2">
      <c r="A5009" s="1179" t="s">
        <v>14053</v>
      </c>
      <c r="B5009" s="1149" t="s">
        <v>13078</v>
      </c>
      <c r="C5009" s="1149" t="s">
        <v>65</v>
      </c>
      <c r="D5009" s="1150" t="s">
        <v>14409</v>
      </c>
      <c r="E5009" s="1164">
        <v>10000</v>
      </c>
      <c r="F5009" s="1151" t="s">
        <v>14410</v>
      </c>
      <c r="G5009" s="759" t="s">
        <v>14411</v>
      </c>
      <c r="H5009" s="1021" t="s">
        <v>14062</v>
      </c>
      <c r="I5009" s="1021" t="s">
        <v>4287</v>
      </c>
      <c r="J5009" s="1150" t="s">
        <v>4885</v>
      </c>
      <c r="K5009" s="1152">
        <v>2</v>
      </c>
      <c r="L5009" s="1151">
        <v>12</v>
      </c>
      <c r="M5009" s="1164">
        <v>120000</v>
      </c>
      <c r="N5009" s="1151">
        <v>1</v>
      </c>
      <c r="O5009" s="1152">
        <v>6</v>
      </c>
      <c r="P5009" s="1180">
        <v>60000</v>
      </c>
    </row>
    <row r="5010" spans="1:16" ht="22.5" x14ac:dyDescent="0.2">
      <c r="A5010" s="1179" t="s">
        <v>14053</v>
      </c>
      <c r="B5010" s="1149" t="s">
        <v>13078</v>
      </c>
      <c r="C5010" s="1149" t="s">
        <v>65</v>
      </c>
      <c r="D5010" s="1150" t="s">
        <v>14412</v>
      </c>
      <c r="E5010" s="1164">
        <v>11500</v>
      </c>
      <c r="F5010" s="1151" t="s">
        <v>14413</v>
      </c>
      <c r="G5010" s="759" t="s">
        <v>14414</v>
      </c>
      <c r="H5010" s="1021" t="s">
        <v>14415</v>
      </c>
      <c r="I5010" s="1021" t="s">
        <v>4287</v>
      </c>
      <c r="J5010" s="1150" t="s">
        <v>14416</v>
      </c>
      <c r="K5010" s="1152">
        <v>2</v>
      </c>
      <c r="L5010" s="1151">
        <v>12</v>
      </c>
      <c r="M5010" s="1164">
        <v>137940.91</v>
      </c>
      <c r="N5010" s="1151">
        <v>1</v>
      </c>
      <c r="O5010" s="1152">
        <v>6</v>
      </c>
      <c r="P5010" s="1180">
        <v>69000</v>
      </c>
    </row>
    <row r="5011" spans="1:16" ht="22.5" x14ac:dyDescent="0.2">
      <c r="A5011" s="1179" t="s">
        <v>14053</v>
      </c>
      <c r="B5011" s="1149" t="s">
        <v>13078</v>
      </c>
      <c r="C5011" s="1149" t="s">
        <v>65</v>
      </c>
      <c r="D5011" s="1150" t="s">
        <v>5745</v>
      </c>
      <c r="E5011" s="1164">
        <v>3000</v>
      </c>
      <c r="F5011" s="1151" t="s">
        <v>14417</v>
      </c>
      <c r="G5011" s="759" t="s">
        <v>14418</v>
      </c>
      <c r="H5011" s="1021" t="s">
        <v>4206</v>
      </c>
      <c r="I5011" s="1021" t="s">
        <v>4274</v>
      </c>
      <c r="J5011" s="1150" t="s">
        <v>5386</v>
      </c>
      <c r="K5011" s="1152">
        <v>2</v>
      </c>
      <c r="L5011" s="1151">
        <v>12</v>
      </c>
      <c r="M5011" s="1164">
        <v>35331.869999999995</v>
      </c>
      <c r="N5011" s="1151">
        <v>1</v>
      </c>
      <c r="O5011" s="1152">
        <v>6</v>
      </c>
      <c r="P5011" s="1180">
        <v>18000</v>
      </c>
    </row>
    <row r="5012" spans="1:16" ht="22.5" x14ac:dyDescent="0.2">
      <c r="A5012" s="1179" t="s">
        <v>14053</v>
      </c>
      <c r="B5012" s="1149" t="s">
        <v>13078</v>
      </c>
      <c r="C5012" s="1149" t="s">
        <v>65</v>
      </c>
      <c r="D5012" s="1150" t="s">
        <v>14419</v>
      </c>
      <c r="E5012" s="1164">
        <v>12600</v>
      </c>
      <c r="F5012" s="1151" t="s">
        <v>14420</v>
      </c>
      <c r="G5012" s="759" t="s">
        <v>14421</v>
      </c>
      <c r="H5012" s="1021" t="s">
        <v>14062</v>
      </c>
      <c r="I5012" s="1021" t="s">
        <v>14120</v>
      </c>
      <c r="J5012" s="1150" t="s">
        <v>4885</v>
      </c>
      <c r="K5012" s="1152">
        <v>2</v>
      </c>
      <c r="L5012" s="1151">
        <v>12</v>
      </c>
      <c r="M5012" s="1164">
        <v>151200</v>
      </c>
      <c r="N5012" s="1151">
        <v>1</v>
      </c>
      <c r="O5012" s="1152">
        <v>6</v>
      </c>
      <c r="P5012" s="1180">
        <v>75600</v>
      </c>
    </row>
    <row r="5013" spans="1:16" ht="22.5" x14ac:dyDescent="0.2">
      <c r="A5013" s="1179" t="s">
        <v>14053</v>
      </c>
      <c r="B5013" s="1149" t="s">
        <v>13078</v>
      </c>
      <c r="C5013" s="1149" t="s">
        <v>65</v>
      </c>
      <c r="D5013" s="1150" t="s">
        <v>14422</v>
      </c>
      <c r="E5013" s="1164">
        <v>5000</v>
      </c>
      <c r="F5013" s="1151" t="s">
        <v>14423</v>
      </c>
      <c r="G5013" s="759" t="s">
        <v>14424</v>
      </c>
      <c r="H5013" s="1021" t="s">
        <v>14062</v>
      </c>
      <c r="I5013" s="1021" t="s">
        <v>4287</v>
      </c>
      <c r="J5013" s="1150" t="s">
        <v>4885</v>
      </c>
      <c r="K5013" s="1152">
        <v>2</v>
      </c>
      <c r="L5013" s="1151">
        <v>12</v>
      </c>
      <c r="M5013" s="1164">
        <v>59985.07</v>
      </c>
      <c r="N5013" s="1151">
        <v>1</v>
      </c>
      <c r="O5013" s="1152">
        <v>5</v>
      </c>
      <c r="P5013" s="1180">
        <v>30000</v>
      </c>
    </row>
    <row r="5014" spans="1:16" ht="22.5" x14ac:dyDescent="0.2">
      <c r="A5014" s="1179" t="s">
        <v>14053</v>
      </c>
      <c r="B5014" s="1149" t="s">
        <v>13078</v>
      </c>
      <c r="C5014" s="1149" t="s">
        <v>65</v>
      </c>
      <c r="D5014" s="1150" t="s">
        <v>14132</v>
      </c>
      <c r="E5014" s="1164">
        <v>7500</v>
      </c>
      <c r="F5014" s="1151" t="s">
        <v>14425</v>
      </c>
      <c r="G5014" s="759" t="s">
        <v>14426</v>
      </c>
      <c r="H5014" s="1021" t="s">
        <v>11426</v>
      </c>
      <c r="I5014" s="1021" t="s">
        <v>4287</v>
      </c>
      <c r="J5014" s="1150" t="s">
        <v>14091</v>
      </c>
      <c r="K5014" s="1152">
        <v>2</v>
      </c>
      <c r="L5014" s="1151">
        <v>12</v>
      </c>
      <c r="M5014" s="1164">
        <v>89649.48000000001</v>
      </c>
      <c r="N5014" s="1151">
        <v>1</v>
      </c>
      <c r="O5014" s="1152">
        <v>6</v>
      </c>
      <c r="P5014" s="1180">
        <v>45000</v>
      </c>
    </row>
    <row r="5015" spans="1:16" ht="22.5" x14ac:dyDescent="0.2">
      <c r="A5015" s="1179" t="s">
        <v>14053</v>
      </c>
      <c r="B5015" s="1149" t="s">
        <v>13078</v>
      </c>
      <c r="C5015" s="1149" t="s">
        <v>65</v>
      </c>
      <c r="D5015" s="1150" t="s">
        <v>14427</v>
      </c>
      <c r="E5015" s="1164">
        <v>4500</v>
      </c>
      <c r="F5015" s="1151" t="s">
        <v>14428</v>
      </c>
      <c r="G5015" s="759" t="s">
        <v>14429</v>
      </c>
      <c r="H5015" s="1021" t="s">
        <v>11426</v>
      </c>
      <c r="I5015" s="1021" t="s">
        <v>4274</v>
      </c>
      <c r="J5015" s="1150" t="s">
        <v>11426</v>
      </c>
      <c r="K5015" s="1152">
        <v>2</v>
      </c>
      <c r="L5015" s="1151">
        <v>12</v>
      </c>
      <c r="M5015" s="1164">
        <v>52709.679999999993</v>
      </c>
      <c r="N5015" s="1151">
        <v>1</v>
      </c>
      <c r="O5015" s="1152">
        <v>6</v>
      </c>
      <c r="P5015" s="1180">
        <v>26674.68</v>
      </c>
    </row>
    <row r="5016" spans="1:16" ht="22.5" x14ac:dyDescent="0.2">
      <c r="A5016" s="1179" t="s">
        <v>14053</v>
      </c>
      <c r="B5016" s="1149" t="s">
        <v>13078</v>
      </c>
      <c r="C5016" s="1149" t="s">
        <v>65</v>
      </c>
      <c r="D5016" s="1150" t="s">
        <v>14430</v>
      </c>
      <c r="E5016" s="1164">
        <v>9000</v>
      </c>
      <c r="F5016" s="1151" t="s">
        <v>14431</v>
      </c>
      <c r="G5016" s="759" t="s">
        <v>14432</v>
      </c>
      <c r="H5016" s="1021" t="s">
        <v>8179</v>
      </c>
      <c r="I5016" s="1021" t="s">
        <v>4287</v>
      </c>
      <c r="J5016" s="1150" t="s">
        <v>4235</v>
      </c>
      <c r="K5016" s="1152">
        <v>2</v>
      </c>
      <c r="L5016" s="1151">
        <v>11</v>
      </c>
      <c r="M5016" s="1164">
        <v>95380.62</v>
      </c>
      <c r="N5016" s="1151">
        <v>1</v>
      </c>
      <c r="O5016" s="1152">
        <v>6</v>
      </c>
      <c r="P5016" s="1180">
        <v>54000</v>
      </c>
    </row>
    <row r="5017" spans="1:16" ht="22.5" x14ac:dyDescent="0.2">
      <c r="A5017" s="1179" t="s">
        <v>14053</v>
      </c>
      <c r="B5017" s="1149" t="s">
        <v>13078</v>
      </c>
      <c r="C5017" s="1149" t="s">
        <v>65</v>
      </c>
      <c r="D5017" s="1150" t="s">
        <v>4842</v>
      </c>
      <c r="E5017" s="1164">
        <v>12500</v>
      </c>
      <c r="F5017" s="1151" t="s">
        <v>14433</v>
      </c>
      <c r="G5017" s="759" t="s">
        <v>14434</v>
      </c>
      <c r="H5017" s="1021" t="s">
        <v>4206</v>
      </c>
      <c r="I5017" s="1021" t="s">
        <v>14120</v>
      </c>
      <c r="J5017" s="1150" t="s">
        <v>14095</v>
      </c>
      <c r="K5017" s="1152">
        <v>2</v>
      </c>
      <c r="L5017" s="1151">
        <v>12</v>
      </c>
      <c r="M5017" s="1164">
        <v>149575.53</v>
      </c>
      <c r="N5017" s="1151">
        <v>1</v>
      </c>
      <c r="O5017" s="1152">
        <v>6</v>
      </c>
      <c r="P5017" s="1180">
        <v>75000</v>
      </c>
    </row>
    <row r="5018" spans="1:16" ht="22.5" x14ac:dyDescent="0.2">
      <c r="A5018" s="1179" t="s">
        <v>14053</v>
      </c>
      <c r="B5018" s="1149" t="s">
        <v>13078</v>
      </c>
      <c r="C5018" s="1149" t="s">
        <v>65</v>
      </c>
      <c r="D5018" s="1150" t="s">
        <v>4842</v>
      </c>
      <c r="E5018" s="1164">
        <v>9000</v>
      </c>
      <c r="F5018" s="1151" t="s">
        <v>14435</v>
      </c>
      <c r="G5018" s="759" t="s">
        <v>14436</v>
      </c>
      <c r="H5018" s="1021" t="s">
        <v>4206</v>
      </c>
      <c r="I5018" s="1021" t="s">
        <v>4287</v>
      </c>
      <c r="J5018" s="1150" t="s">
        <v>14095</v>
      </c>
      <c r="K5018" s="1152">
        <v>2</v>
      </c>
      <c r="L5018" s="1151">
        <v>12</v>
      </c>
      <c r="M5018" s="1164">
        <v>107881.86</v>
      </c>
      <c r="N5018" s="1151">
        <v>1</v>
      </c>
      <c r="O5018" s="1152">
        <v>6</v>
      </c>
      <c r="P5018" s="1180">
        <v>54000</v>
      </c>
    </row>
    <row r="5019" spans="1:16" ht="33.75" x14ac:dyDescent="0.2">
      <c r="A5019" s="1179" t="s">
        <v>14053</v>
      </c>
      <c r="B5019" s="1149" t="s">
        <v>13078</v>
      </c>
      <c r="C5019" s="1149" t="s">
        <v>65</v>
      </c>
      <c r="D5019" s="1150" t="s">
        <v>14437</v>
      </c>
      <c r="E5019" s="1164">
        <v>3000</v>
      </c>
      <c r="F5019" s="1151" t="s">
        <v>14438</v>
      </c>
      <c r="G5019" s="759" t="s">
        <v>14439</v>
      </c>
      <c r="H5019" s="1021" t="s">
        <v>12184</v>
      </c>
      <c r="I5019" s="1021" t="s">
        <v>14164</v>
      </c>
      <c r="J5019" s="1150" t="s">
        <v>1445</v>
      </c>
      <c r="K5019" s="1152">
        <v>2</v>
      </c>
      <c r="L5019" s="1151">
        <v>12</v>
      </c>
      <c r="M5019" s="1164">
        <v>35367.29</v>
      </c>
      <c r="N5019" s="1151">
        <v>1</v>
      </c>
      <c r="O5019" s="1152">
        <v>6</v>
      </c>
      <c r="P5019" s="1180">
        <v>17954.37</v>
      </c>
    </row>
    <row r="5020" spans="1:16" ht="33.75" x14ac:dyDescent="0.2">
      <c r="A5020" s="1179" t="s">
        <v>14053</v>
      </c>
      <c r="B5020" s="1149" t="s">
        <v>13078</v>
      </c>
      <c r="C5020" s="1149" t="s">
        <v>65</v>
      </c>
      <c r="D5020" s="1150" t="s">
        <v>14440</v>
      </c>
      <c r="E5020" s="1164">
        <v>12000</v>
      </c>
      <c r="F5020" s="1151" t="s">
        <v>14441</v>
      </c>
      <c r="G5020" s="759" t="s">
        <v>14442</v>
      </c>
      <c r="H5020" s="1021" t="s">
        <v>14062</v>
      </c>
      <c r="I5020" s="1021" t="s">
        <v>4287</v>
      </c>
      <c r="J5020" s="1150" t="s">
        <v>4885</v>
      </c>
      <c r="K5020" s="1152">
        <v>2</v>
      </c>
      <c r="L5020" s="1151">
        <v>12</v>
      </c>
      <c r="M5020" s="1164">
        <v>144000</v>
      </c>
      <c r="N5020" s="1151">
        <v>1</v>
      </c>
      <c r="O5020" s="1152">
        <v>6</v>
      </c>
      <c r="P5020" s="1180">
        <v>72000</v>
      </c>
    </row>
    <row r="5021" spans="1:16" ht="22.5" x14ac:dyDescent="0.2">
      <c r="A5021" s="1179" t="s">
        <v>14053</v>
      </c>
      <c r="B5021" s="1149" t="s">
        <v>13078</v>
      </c>
      <c r="C5021" s="1149" t="s">
        <v>65</v>
      </c>
      <c r="D5021" s="1150" t="s">
        <v>4842</v>
      </c>
      <c r="E5021" s="1164">
        <v>12500</v>
      </c>
      <c r="F5021" s="1151" t="s">
        <v>14443</v>
      </c>
      <c r="G5021" s="759" t="s">
        <v>14444</v>
      </c>
      <c r="H5021" s="1021" t="s">
        <v>4206</v>
      </c>
      <c r="I5021" s="1021" t="s">
        <v>4287</v>
      </c>
      <c r="J5021" s="1150" t="s">
        <v>14095</v>
      </c>
      <c r="K5021" s="1152">
        <v>2</v>
      </c>
      <c r="L5021" s="1151">
        <v>12</v>
      </c>
      <c r="M5021" s="1164">
        <v>149716.15</v>
      </c>
      <c r="N5021" s="1151">
        <v>1</v>
      </c>
      <c r="O5021" s="1152">
        <v>6</v>
      </c>
      <c r="P5021" s="1180">
        <v>75000</v>
      </c>
    </row>
    <row r="5022" spans="1:16" ht="22.5" x14ac:dyDescent="0.2">
      <c r="A5022" s="1179" t="s">
        <v>14053</v>
      </c>
      <c r="B5022" s="1149" t="s">
        <v>13078</v>
      </c>
      <c r="C5022" s="1149" t="s">
        <v>65</v>
      </c>
      <c r="D5022" s="1150" t="s">
        <v>14445</v>
      </c>
      <c r="E5022" s="1164">
        <v>5500</v>
      </c>
      <c r="F5022" s="1151" t="s">
        <v>14446</v>
      </c>
      <c r="G5022" s="759" t="s">
        <v>14447</v>
      </c>
      <c r="H5022" s="1021" t="s">
        <v>11426</v>
      </c>
      <c r="I5022" s="1021" t="s">
        <v>4287</v>
      </c>
      <c r="J5022" s="1150" t="s">
        <v>14091</v>
      </c>
      <c r="K5022" s="1152">
        <v>2</v>
      </c>
      <c r="L5022" s="1151">
        <v>12</v>
      </c>
      <c r="M5022" s="1164">
        <v>65852.570000000007</v>
      </c>
      <c r="N5022" s="1151">
        <v>1</v>
      </c>
      <c r="O5022" s="1152">
        <v>6</v>
      </c>
      <c r="P5022" s="1180">
        <v>33000</v>
      </c>
    </row>
    <row r="5023" spans="1:16" ht="22.5" x14ac:dyDescent="0.2">
      <c r="A5023" s="1179" t="s">
        <v>14053</v>
      </c>
      <c r="B5023" s="1149" t="s">
        <v>13078</v>
      </c>
      <c r="C5023" s="1149" t="s">
        <v>65</v>
      </c>
      <c r="D5023" s="1150" t="s">
        <v>14448</v>
      </c>
      <c r="E5023" s="1164">
        <v>13000</v>
      </c>
      <c r="F5023" s="1151" t="s">
        <v>14449</v>
      </c>
      <c r="G5023" s="759" t="s">
        <v>14450</v>
      </c>
      <c r="H5023" s="1021" t="s">
        <v>8179</v>
      </c>
      <c r="I5023" s="1021" t="s">
        <v>4287</v>
      </c>
      <c r="J5023" s="1150" t="s">
        <v>14327</v>
      </c>
      <c r="K5023" s="1152">
        <v>2</v>
      </c>
      <c r="L5023" s="1151">
        <v>12</v>
      </c>
      <c r="M5023" s="1164">
        <v>155733.68</v>
      </c>
      <c r="N5023" s="1151">
        <v>1</v>
      </c>
      <c r="O5023" s="1152">
        <v>6</v>
      </c>
      <c r="P5023" s="1180">
        <v>78000</v>
      </c>
    </row>
    <row r="5024" spans="1:16" ht="22.5" x14ac:dyDescent="0.2">
      <c r="A5024" s="1179" t="s">
        <v>14053</v>
      </c>
      <c r="B5024" s="1149" t="s">
        <v>13078</v>
      </c>
      <c r="C5024" s="1149" t="s">
        <v>65</v>
      </c>
      <c r="D5024" s="1150" t="s">
        <v>14451</v>
      </c>
      <c r="E5024" s="1164">
        <v>12600</v>
      </c>
      <c r="F5024" s="1151" t="s">
        <v>14452</v>
      </c>
      <c r="G5024" s="759" t="s">
        <v>14453</v>
      </c>
      <c r="H5024" s="1021" t="s">
        <v>14062</v>
      </c>
      <c r="I5024" s="1021" t="s">
        <v>4287</v>
      </c>
      <c r="J5024" s="1150" t="s">
        <v>4885</v>
      </c>
      <c r="K5024" s="1152">
        <v>2</v>
      </c>
      <c r="L5024" s="1151">
        <v>12</v>
      </c>
      <c r="M5024" s="1164">
        <v>151200</v>
      </c>
      <c r="N5024" s="1151">
        <v>1</v>
      </c>
      <c r="O5024" s="1152">
        <v>6</v>
      </c>
      <c r="P5024" s="1180">
        <v>75600</v>
      </c>
    </row>
    <row r="5025" spans="1:16" ht="22.5" x14ac:dyDescent="0.2">
      <c r="A5025" s="1179" t="s">
        <v>14053</v>
      </c>
      <c r="B5025" s="1149" t="s">
        <v>13078</v>
      </c>
      <c r="C5025" s="1149" t="s">
        <v>65</v>
      </c>
      <c r="D5025" s="1150" t="s">
        <v>4235</v>
      </c>
      <c r="E5025" s="1164">
        <v>9500</v>
      </c>
      <c r="F5025" s="1151" t="s">
        <v>14454</v>
      </c>
      <c r="G5025" s="759" t="s">
        <v>14455</v>
      </c>
      <c r="H5025" s="1021" t="s">
        <v>8179</v>
      </c>
      <c r="I5025" s="1021" t="s">
        <v>4274</v>
      </c>
      <c r="J5025" s="1150" t="s">
        <v>4235</v>
      </c>
      <c r="K5025" s="1152">
        <v>2</v>
      </c>
      <c r="L5025" s="1151">
        <v>12</v>
      </c>
      <c r="M5025" s="1164">
        <v>113923.47</v>
      </c>
      <c r="N5025" s="1151">
        <v>1</v>
      </c>
      <c r="O5025" s="1152">
        <v>6</v>
      </c>
      <c r="P5025" s="1180">
        <v>57000</v>
      </c>
    </row>
    <row r="5026" spans="1:16" ht="22.5" x14ac:dyDescent="0.2">
      <c r="A5026" s="1179" t="s">
        <v>14053</v>
      </c>
      <c r="B5026" s="1149" t="s">
        <v>13078</v>
      </c>
      <c r="C5026" s="1149" t="s">
        <v>65</v>
      </c>
      <c r="D5026" s="1150" t="s">
        <v>14456</v>
      </c>
      <c r="E5026" s="1164">
        <v>11000</v>
      </c>
      <c r="F5026" s="1151" t="s">
        <v>14457</v>
      </c>
      <c r="G5026" s="759" t="s">
        <v>14458</v>
      </c>
      <c r="H5026" s="1021" t="s">
        <v>4206</v>
      </c>
      <c r="I5026" s="1021" t="s">
        <v>4287</v>
      </c>
      <c r="J5026" s="1150" t="s">
        <v>14095</v>
      </c>
      <c r="K5026" s="1152">
        <v>2</v>
      </c>
      <c r="L5026" s="1151">
        <v>12</v>
      </c>
      <c r="M5026" s="1164">
        <v>132000</v>
      </c>
      <c r="N5026" s="1151">
        <v>1</v>
      </c>
      <c r="O5026" s="1152">
        <v>6</v>
      </c>
      <c r="P5026" s="1180">
        <v>66000</v>
      </c>
    </row>
    <row r="5027" spans="1:16" ht="22.5" x14ac:dyDescent="0.2">
      <c r="A5027" s="1179" t="s">
        <v>14053</v>
      </c>
      <c r="B5027" s="1149" t="s">
        <v>13078</v>
      </c>
      <c r="C5027" s="1149" t="s">
        <v>65</v>
      </c>
      <c r="D5027" s="1150" t="s">
        <v>4885</v>
      </c>
      <c r="E5027" s="1164">
        <v>10000</v>
      </c>
      <c r="F5027" s="1151" t="s">
        <v>14459</v>
      </c>
      <c r="G5027" s="759" t="s">
        <v>14460</v>
      </c>
      <c r="H5027" s="1021" t="s">
        <v>14062</v>
      </c>
      <c r="I5027" s="1021" t="s">
        <v>4287</v>
      </c>
      <c r="J5027" s="1150" t="s">
        <v>4885</v>
      </c>
      <c r="K5027" s="1152">
        <v>2</v>
      </c>
      <c r="L5027" s="1151">
        <v>12</v>
      </c>
      <c r="M5027" s="1164">
        <v>120000</v>
      </c>
      <c r="N5027" s="1151">
        <v>1</v>
      </c>
      <c r="O5027" s="1152">
        <v>6</v>
      </c>
      <c r="P5027" s="1180">
        <v>60000</v>
      </c>
    </row>
    <row r="5028" spans="1:16" ht="33.75" x14ac:dyDescent="0.2">
      <c r="A5028" s="1179" t="s">
        <v>14053</v>
      </c>
      <c r="B5028" s="1149" t="s">
        <v>13078</v>
      </c>
      <c r="C5028" s="1149" t="s">
        <v>65</v>
      </c>
      <c r="D5028" s="1150" t="s">
        <v>14461</v>
      </c>
      <c r="E5028" s="1164">
        <v>12500</v>
      </c>
      <c r="F5028" s="1151" t="s">
        <v>14462</v>
      </c>
      <c r="G5028" s="759" t="s">
        <v>14463</v>
      </c>
      <c r="H5028" s="1021" t="s">
        <v>14168</v>
      </c>
      <c r="I5028" s="1021" t="s">
        <v>14150</v>
      </c>
      <c r="J5028" s="1150" t="s">
        <v>14464</v>
      </c>
      <c r="K5028" s="1152">
        <v>2</v>
      </c>
      <c r="L5028" s="1151">
        <v>12</v>
      </c>
      <c r="M5028" s="1164">
        <v>150000</v>
      </c>
      <c r="N5028" s="1151">
        <v>1</v>
      </c>
      <c r="O5028" s="1152">
        <v>6</v>
      </c>
      <c r="P5028" s="1180">
        <v>75000</v>
      </c>
    </row>
    <row r="5029" spans="1:16" ht="22.5" x14ac:dyDescent="0.2">
      <c r="A5029" s="1179" t="s">
        <v>14053</v>
      </c>
      <c r="B5029" s="1149" t="s">
        <v>13078</v>
      </c>
      <c r="C5029" s="1149" t="s">
        <v>65</v>
      </c>
      <c r="D5029" s="1150" t="s">
        <v>4800</v>
      </c>
      <c r="E5029" s="1164">
        <v>7500</v>
      </c>
      <c r="F5029" s="1151" t="s">
        <v>14465</v>
      </c>
      <c r="G5029" s="759" t="s">
        <v>14466</v>
      </c>
      <c r="H5029" s="1021" t="s">
        <v>8179</v>
      </c>
      <c r="I5029" s="1021" t="s">
        <v>4287</v>
      </c>
      <c r="J5029" s="1150" t="s">
        <v>14327</v>
      </c>
      <c r="K5029" s="1152" t="s">
        <v>1445</v>
      </c>
      <c r="L5029" s="1151" t="s">
        <v>1445</v>
      </c>
      <c r="M5029" s="1164">
        <v>0</v>
      </c>
      <c r="N5029" s="1151">
        <v>1</v>
      </c>
      <c r="O5029" s="1152">
        <v>6</v>
      </c>
      <c r="P5029" s="1180">
        <v>45500</v>
      </c>
    </row>
    <row r="5030" spans="1:16" ht="22.5" x14ac:dyDescent="0.2">
      <c r="A5030" s="1179" t="s">
        <v>14053</v>
      </c>
      <c r="B5030" s="1149" t="s">
        <v>13078</v>
      </c>
      <c r="C5030" s="1149" t="s">
        <v>65</v>
      </c>
      <c r="D5030" s="1150" t="s">
        <v>14467</v>
      </c>
      <c r="E5030" s="1164">
        <v>13000</v>
      </c>
      <c r="F5030" s="1151" t="s">
        <v>14468</v>
      </c>
      <c r="G5030" s="759" t="s">
        <v>14469</v>
      </c>
      <c r="H5030" s="1021" t="s">
        <v>8179</v>
      </c>
      <c r="I5030" s="1021" t="s">
        <v>4287</v>
      </c>
      <c r="J5030" s="1150" t="s">
        <v>4235</v>
      </c>
      <c r="K5030" s="1152">
        <v>2</v>
      </c>
      <c r="L5030" s="1151">
        <v>12</v>
      </c>
      <c r="M5030" s="1164">
        <v>155999.1</v>
      </c>
      <c r="N5030" s="1151">
        <v>1</v>
      </c>
      <c r="O5030" s="1152">
        <v>6</v>
      </c>
      <c r="P5030" s="1180">
        <v>78000</v>
      </c>
    </row>
    <row r="5031" spans="1:16" ht="22.5" x14ac:dyDescent="0.2">
      <c r="A5031" s="1179" t="s">
        <v>14053</v>
      </c>
      <c r="B5031" s="1149" t="s">
        <v>13078</v>
      </c>
      <c r="C5031" s="1149" t="s">
        <v>65</v>
      </c>
      <c r="D5031" s="1150" t="s">
        <v>10397</v>
      </c>
      <c r="E5031" s="1164">
        <v>4000</v>
      </c>
      <c r="F5031" s="1151" t="s">
        <v>14470</v>
      </c>
      <c r="G5031" s="759" t="s">
        <v>14471</v>
      </c>
      <c r="H5031" s="1021" t="s">
        <v>14245</v>
      </c>
      <c r="I5031" s="1021" t="s">
        <v>4287</v>
      </c>
      <c r="J5031" s="1150" t="s">
        <v>14472</v>
      </c>
      <c r="K5031" s="1152">
        <v>2</v>
      </c>
      <c r="L5031" s="1151">
        <v>12</v>
      </c>
      <c r="M5031" s="1164">
        <v>48000</v>
      </c>
      <c r="N5031" s="1151">
        <v>1</v>
      </c>
      <c r="O5031" s="1152">
        <v>6</v>
      </c>
      <c r="P5031" s="1180">
        <v>24000</v>
      </c>
    </row>
    <row r="5032" spans="1:16" ht="33.75" x14ac:dyDescent="0.2">
      <c r="A5032" s="1179" t="s">
        <v>14053</v>
      </c>
      <c r="B5032" s="1149" t="s">
        <v>13078</v>
      </c>
      <c r="C5032" s="1149" t="s">
        <v>65</v>
      </c>
      <c r="D5032" s="1150" t="s">
        <v>14473</v>
      </c>
      <c r="E5032" s="1164">
        <v>3000</v>
      </c>
      <c r="F5032" s="1151" t="s">
        <v>14474</v>
      </c>
      <c r="G5032" s="759" t="s">
        <v>14475</v>
      </c>
      <c r="H5032" s="1021" t="s">
        <v>12184</v>
      </c>
      <c r="I5032" s="1021" t="s">
        <v>14164</v>
      </c>
      <c r="J5032" s="1150" t="s">
        <v>12379</v>
      </c>
      <c r="K5032" s="1152">
        <v>2</v>
      </c>
      <c r="L5032" s="1151">
        <v>12</v>
      </c>
      <c r="M5032" s="1164">
        <v>48557.279999999999</v>
      </c>
      <c r="N5032" s="1151">
        <v>1</v>
      </c>
      <c r="O5032" s="1152">
        <v>6</v>
      </c>
      <c r="P5032" s="1180">
        <v>43200</v>
      </c>
    </row>
    <row r="5033" spans="1:16" ht="22.5" x14ac:dyDescent="0.2">
      <c r="A5033" s="1179" t="s">
        <v>14053</v>
      </c>
      <c r="B5033" s="1149" t="s">
        <v>13078</v>
      </c>
      <c r="C5033" s="1149" t="s">
        <v>65</v>
      </c>
      <c r="D5033" s="1150" t="s">
        <v>14476</v>
      </c>
      <c r="E5033" s="1164">
        <v>15600</v>
      </c>
      <c r="F5033" s="1151" t="s">
        <v>14477</v>
      </c>
      <c r="G5033" s="759" t="s">
        <v>14478</v>
      </c>
      <c r="H5033" s="1021" t="s">
        <v>12332</v>
      </c>
      <c r="I5033" s="1021" t="s">
        <v>4287</v>
      </c>
      <c r="J5033" s="1150" t="s">
        <v>12030</v>
      </c>
      <c r="K5033" s="1152">
        <v>2</v>
      </c>
      <c r="L5033" s="1151">
        <v>12</v>
      </c>
      <c r="M5033" s="1164">
        <v>169918.12</v>
      </c>
      <c r="N5033" s="1151">
        <v>1</v>
      </c>
      <c r="O5033" s="1152">
        <v>6</v>
      </c>
      <c r="P5033" s="1180">
        <v>68396.87</v>
      </c>
    </row>
    <row r="5034" spans="1:16" ht="33.75" x14ac:dyDescent="0.2">
      <c r="A5034" s="1179" t="s">
        <v>14053</v>
      </c>
      <c r="B5034" s="1149" t="s">
        <v>13078</v>
      </c>
      <c r="C5034" s="1149" t="s">
        <v>65</v>
      </c>
      <c r="D5034" s="1150" t="s">
        <v>14479</v>
      </c>
      <c r="E5034" s="1164">
        <v>9500</v>
      </c>
      <c r="F5034" s="1151" t="s">
        <v>14480</v>
      </c>
      <c r="G5034" s="759" t="s">
        <v>14481</v>
      </c>
      <c r="H5034" s="1021" t="s">
        <v>4206</v>
      </c>
      <c r="I5034" s="1021" t="s">
        <v>4287</v>
      </c>
      <c r="J5034" s="1150" t="s">
        <v>14095</v>
      </c>
      <c r="K5034" s="1152">
        <v>2</v>
      </c>
      <c r="L5034" s="1151">
        <v>12</v>
      </c>
      <c r="M5034" s="1164">
        <v>114000</v>
      </c>
      <c r="N5034" s="1151">
        <v>1</v>
      </c>
      <c r="O5034" s="1152">
        <v>6</v>
      </c>
      <c r="P5034" s="1180">
        <v>57000</v>
      </c>
    </row>
    <row r="5035" spans="1:16" ht="33.75" x14ac:dyDescent="0.2">
      <c r="A5035" s="1179" t="s">
        <v>14053</v>
      </c>
      <c r="B5035" s="1149" t="s">
        <v>13078</v>
      </c>
      <c r="C5035" s="1149" t="s">
        <v>65</v>
      </c>
      <c r="D5035" s="1150" t="s">
        <v>14482</v>
      </c>
      <c r="E5035" s="1164">
        <v>4500</v>
      </c>
      <c r="F5035" s="1151" t="s">
        <v>14483</v>
      </c>
      <c r="G5035" s="759" t="s">
        <v>14484</v>
      </c>
      <c r="H5035" s="1021" t="s">
        <v>4865</v>
      </c>
      <c r="I5035" s="1021" t="s">
        <v>14485</v>
      </c>
      <c r="J5035" s="1150" t="s">
        <v>14486</v>
      </c>
      <c r="K5035" s="1152">
        <v>2</v>
      </c>
      <c r="L5035" s="1151">
        <v>12</v>
      </c>
      <c r="M5035" s="1164">
        <v>53989.06</v>
      </c>
      <c r="N5035" s="1151">
        <v>1</v>
      </c>
      <c r="O5035" s="1152">
        <v>6</v>
      </c>
      <c r="P5035" s="1180">
        <v>27000</v>
      </c>
    </row>
    <row r="5036" spans="1:16" ht="22.5" x14ac:dyDescent="0.2">
      <c r="A5036" s="1179" t="s">
        <v>14053</v>
      </c>
      <c r="B5036" s="1149" t="s">
        <v>13078</v>
      </c>
      <c r="C5036" s="1149" t="s">
        <v>65</v>
      </c>
      <c r="D5036" s="1150" t="s">
        <v>14487</v>
      </c>
      <c r="E5036" s="1164">
        <v>7500</v>
      </c>
      <c r="F5036" s="1151" t="s">
        <v>14488</v>
      </c>
      <c r="G5036" s="759" t="s">
        <v>14489</v>
      </c>
      <c r="H5036" s="1021" t="s">
        <v>4206</v>
      </c>
      <c r="I5036" s="1021" t="s">
        <v>4287</v>
      </c>
      <c r="J5036" s="1150" t="s">
        <v>14095</v>
      </c>
      <c r="K5036" s="1152">
        <v>2</v>
      </c>
      <c r="L5036" s="1151">
        <v>12</v>
      </c>
      <c r="M5036" s="1164">
        <v>89999.48000000001</v>
      </c>
      <c r="N5036" s="1151">
        <v>1</v>
      </c>
      <c r="O5036" s="1152">
        <v>6</v>
      </c>
      <c r="P5036" s="1180">
        <v>45000</v>
      </c>
    </row>
    <row r="5037" spans="1:16" ht="22.5" x14ac:dyDescent="0.2">
      <c r="A5037" s="1179" t="s">
        <v>14053</v>
      </c>
      <c r="B5037" s="1149" t="s">
        <v>13078</v>
      </c>
      <c r="C5037" s="1149" t="s">
        <v>65</v>
      </c>
      <c r="D5037" s="1150" t="s">
        <v>10243</v>
      </c>
      <c r="E5037" s="1164">
        <v>13500</v>
      </c>
      <c r="F5037" s="1151" t="s">
        <v>14490</v>
      </c>
      <c r="G5037" s="759" t="s">
        <v>14491</v>
      </c>
      <c r="H5037" s="1021" t="s">
        <v>14062</v>
      </c>
      <c r="I5037" s="1021" t="s">
        <v>4287</v>
      </c>
      <c r="J5037" s="1150" t="s">
        <v>4885</v>
      </c>
      <c r="K5037" s="1152">
        <v>2</v>
      </c>
      <c r="L5037" s="1151">
        <v>12</v>
      </c>
      <c r="M5037" s="1164">
        <v>161603.43</v>
      </c>
      <c r="N5037" s="1151">
        <v>1</v>
      </c>
      <c r="O5037" s="1152">
        <v>6</v>
      </c>
      <c r="P5037" s="1180">
        <v>81000</v>
      </c>
    </row>
    <row r="5038" spans="1:16" ht="22.5" x14ac:dyDescent="0.2">
      <c r="A5038" s="1179" t="s">
        <v>14053</v>
      </c>
      <c r="B5038" s="1149" t="s">
        <v>13078</v>
      </c>
      <c r="C5038" s="1149" t="s">
        <v>65</v>
      </c>
      <c r="D5038" s="1150" t="s">
        <v>14492</v>
      </c>
      <c r="E5038" s="1164">
        <v>2500</v>
      </c>
      <c r="F5038" s="1151" t="s">
        <v>14493</v>
      </c>
      <c r="G5038" s="759" t="s">
        <v>14494</v>
      </c>
      <c r="H5038" s="1021" t="s">
        <v>11426</v>
      </c>
      <c r="I5038" s="1021" t="s">
        <v>14495</v>
      </c>
      <c r="J5038" s="1150" t="s">
        <v>1445</v>
      </c>
      <c r="K5038" s="1152">
        <v>2</v>
      </c>
      <c r="L5038" s="1151">
        <v>12</v>
      </c>
      <c r="M5038" s="1164">
        <v>29951.739999999998</v>
      </c>
      <c r="N5038" s="1151">
        <v>1</v>
      </c>
      <c r="O5038" s="1152">
        <v>6</v>
      </c>
      <c r="P5038" s="1180">
        <v>15000</v>
      </c>
    </row>
    <row r="5039" spans="1:16" ht="22.5" x14ac:dyDescent="0.2">
      <c r="A5039" s="1179" t="s">
        <v>14053</v>
      </c>
      <c r="B5039" s="1149" t="s">
        <v>13078</v>
      </c>
      <c r="C5039" s="1149" t="s">
        <v>65</v>
      </c>
      <c r="D5039" s="1150" t="s">
        <v>14135</v>
      </c>
      <c r="E5039" s="1164">
        <v>12500</v>
      </c>
      <c r="F5039" s="1151" t="s">
        <v>14496</v>
      </c>
      <c r="G5039" s="759" t="s">
        <v>14497</v>
      </c>
      <c r="H5039" s="1021" t="s">
        <v>4206</v>
      </c>
      <c r="I5039" s="1021" t="s">
        <v>4287</v>
      </c>
      <c r="J5039" s="1150" t="s">
        <v>14095</v>
      </c>
      <c r="K5039" s="1152">
        <v>2</v>
      </c>
      <c r="L5039" s="1151">
        <v>12</v>
      </c>
      <c r="M5039" s="1164">
        <v>145026.04999999999</v>
      </c>
      <c r="N5039" s="1151">
        <v>1</v>
      </c>
      <c r="O5039" s="1152">
        <v>6</v>
      </c>
      <c r="P5039" s="1180">
        <v>75000</v>
      </c>
    </row>
    <row r="5040" spans="1:16" ht="22.5" x14ac:dyDescent="0.2">
      <c r="A5040" s="1179" t="s">
        <v>14053</v>
      </c>
      <c r="B5040" s="1149" t="s">
        <v>13078</v>
      </c>
      <c r="C5040" s="1149" t="s">
        <v>65</v>
      </c>
      <c r="D5040" s="1150" t="s">
        <v>14498</v>
      </c>
      <c r="E5040" s="1164">
        <v>10000</v>
      </c>
      <c r="F5040" s="1151" t="s">
        <v>14499</v>
      </c>
      <c r="G5040" s="759" t="s">
        <v>14500</v>
      </c>
      <c r="H5040" s="1021" t="s">
        <v>14501</v>
      </c>
      <c r="I5040" s="1021" t="s">
        <v>4287</v>
      </c>
      <c r="J5040" s="1150" t="s">
        <v>14501</v>
      </c>
      <c r="K5040" s="1152">
        <v>2</v>
      </c>
      <c r="L5040" s="1151">
        <v>12</v>
      </c>
      <c r="M5040" s="1164">
        <v>115361.64</v>
      </c>
      <c r="N5040" s="1151">
        <v>1</v>
      </c>
      <c r="O5040" s="1152">
        <v>6</v>
      </c>
      <c r="P5040" s="1180">
        <v>60000</v>
      </c>
    </row>
    <row r="5041" spans="1:16" ht="22.5" x14ac:dyDescent="0.2">
      <c r="A5041" s="1179" t="s">
        <v>14053</v>
      </c>
      <c r="B5041" s="1149" t="s">
        <v>13078</v>
      </c>
      <c r="C5041" s="1149" t="s">
        <v>65</v>
      </c>
      <c r="D5041" s="1150" t="s">
        <v>14502</v>
      </c>
      <c r="E5041" s="1164">
        <v>9000</v>
      </c>
      <c r="F5041" s="1151" t="s">
        <v>14503</v>
      </c>
      <c r="G5041" s="759" t="s">
        <v>14504</v>
      </c>
      <c r="H5041" s="1021" t="s">
        <v>4211</v>
      </c>
      <c r="I5041" s="1021" t="s">
        <v>4287</v>
      </c>
      <c r="J5041" s="1150" t="s">
        <v>14505</v>
      </c>
      <c r="K5041" s="1152">
        <v>2</v>
      </c>
      <c r="L5041" s="1151">
        <v>12</v>
      </c>
      <c r="M5041" s="1164">
        <v>107817.75</v>
      </c>
      <c r="N5041" s="1151">
        <v>1</v>
      </c>
      <c r="O5041" s="1152">
        <v>6</v>
      </c>
      <c r="P5041" s="1180">
        <v>54000</v>
      </c>
    </row>
    <row r="5042" spans="1:16" ht="22.5" x14ac:dyDescent="0.2">
      <c r="A5042" s="1179" t="s">
        <v>14053</v>
      </c>
      <c r="B5042" s="1149" t="s">
        <v>13078</v>
      </c>
      <c r="C5042" s="1149" t="s">
        <v>65</v>
      </c>
      <c r="D5042" s="1150" t="s">
        <v>14506</v>
      </c>
      <c r="E5042" s="1164">
        <v>10500</v>
      </c>
      <c r="F5042" s="1151" t="s">
        <v>14507</v>
      </c>
      <c r="G5042" s="759" t="s">
        <v>14508</v>
      </c>
      <c r="H5042" s="1021" t="s">
        <v>14509</v>
      </c>
      <c r="I5042" s="1021" t="s">
        <v>4287</v>
      </c>
      <c r="J5042" s="1150" t="s">
        <v>14510</v>
      </c>
      <c r="K5042" s="1152">
        <v>2</v>
      </c>
      <c r="L5042" s="1151">
        <v>12</v>
      </c>
      <c r="M5042" s="1164">
        <v>125585.82999999999</v>
      </c>
      <c r="N5042" s="1151">
        <v>1</v>
      </c>
      <c r="O5042" s="1152">
        <v>6</v>
      </c>
      <c r="P5042" s="1180">
        <v>63000</v>
      </c>
    </row>
    <row r="5043" spans="1:16" ht="22.5" x14ac:dyDescent="0.2">
      <c r="A5043" s="1179" t="s">
        <v>14053</v>
      </c>
      <c r="B5043" s="1149" t="s">
        <v>13078</v>
      </c>
      <c r="C5043" s="1149" t="s">
        <v>65</v>
      </c>
      <c r="D5043" s="1150" t="s">
        <v>14511</v>
      </c>
      <c r="E5043" s="1164">
        <v>11000</v>
      </c>
      <c r="F5043" s="1151" t="s">
        <v>14512</v>
      </c>
      <c r="G5043" s="759" t="s">
        <v>14513</v>
      </c>
      <c r="H5043" s="1021" t="s">
        <v>5958</v>
      </c>
      <c r="I5043" s="1021" t="s">
        <v>4287</v>
      </c>
      <c r="J5043" s="1150" t="s">
        <v>14514</v>
      </c>
      <c r="K5043" s="1152">
        <v>2</v>
      </c>
      <c r="L5043" s="1151">
        <v>12</v>
      </c>
      <c r="M5043" s="1164">
        <v>131938.12</v>
      </c>
      <c r="N5043" s="1151">
        <v>1</v>
      </c>
      <c r="O5043" s="1152">
        <v>6</v>
      </c>
      <c r="P5043" s="1180">
        <v>66000</v>
      </c>
    </row>
    <row r="5044" spans="1:16" ht="22.5" x14ac:dyDescent="0.2">
      <c r="A5044" s="1179" t="s">
        <v>14053</v>
      </c>
      <c r="B5044" s="1149" t="s">
        <v>13078</v>
      </c>
      <c r="C5044" s="1149" t="s">
        <v>65</v>
      </c>
      <c r="D5044" s="1150" t="s">
        <v>14515</v>
      </c>
      <c r="E5044" s="1164">
        <v>7000</v>
      </c>
      <c r="F5044" s="1151" t="s">
        <v>14516</v>
      </c>
      <c r="G5044" s="759" t="s">
        <v>14517</v>
      </c>
      <c r="H5044" s="1021" t="s">
        <v>14518</v>
      </c>
      <c r="I5044" s="1021" t="s">
        <v>14150</v>
      </c>
      <c r="J5044" s="1150" t="s">
        <v>4639</v>
      </c>
      <c r="K5044" s="1152">
        <v>2</v>
      </c>
      <c r="L5044" s="1151">
        <v>12</v>
      </c>
      <c r="M5044" s="1164">
        <v>83358.820000000007</v>
      </c>
      <c r="N5044" s="1151">
        <v>1</v>
      </c>
      <c r="O5044" s="1152">
        <v>6</v>
      </c>
      <c r="P5044" s="1180">
        <v>42000</v>
      </c>
    </row>
    <row r="5045" spans="1:16" ht="22.5" x14ac:dyDescent="0.2">
      <c r="A5045" s="1179" t="s">
        <v>14053</v>
      </c>
      <c r="B5045" s="1149" t="s">
        <v>13078</v>
      </c>
      <c r="C5045" s="1149" t="s">
        <v>65</v>
      </c>
      <c r="D5045" s="1150" t="s">
        <v>4842</v>
      </c>
      <c r="E5045" s="1164">
        <v>10000</v>
      </c>
      <c r="F5045" s="1151" t="s">
        <v>14519</v>
      </c>
      <c r="G5045" s="759" t="s">
        <v>14520</v>
      </c>
      <c r="H5045" s="1021" t="s">
        <v>4206</v>
      </c>
      <c r="I5045" s="1021" t="s">
        <v>4287</v>
      </c>
      <c r="J5045" s="1150" t="s">
        <v>14095</v>
      </c>
      <c r="K5045" s="1152" t="s">
        <v>1445</v>
      </c>
      <c r="L5045" s="1151" t="s">
        <v>1445</v>
      </c>
      <c r="M5045" s="1164">
        <v>0</v>
      </c>
      <c r="N5045" s="1151">
        <v>1</v>
      </c>
      <c r="O5045" s="1152">
        <v>2</v>
      </c>
      <c r="P5045" s="1180">
        <v>14666.67</v>
      </c>
    </row>
    <row r="5046" spans="1:16" ht="22.5" x14ac:dyDescent="0.2">
      <c r="A5046" s="1179" t="s">
        <v>14053</v>
      </c>
      <c r="B5046" s="1149" t="s">
        <v>13078</v>
      </c>
      <c r="C5046" s="1149" t="s">
        <v>65</v>
      </c>
      <c r="D5046" s="1150" t="s">
        <v>12703</v>
      </c>
      <c r="E5046" s="1164">
        <v>12500</v>
      </c>
      <c r="F5046" s="1151" t="s">
        <v>14521</v>
      </c>
      <c r="G5046" s="759" t="s">
        <v>14522</v>
      </c>
      <c r="H5046" s="1021" t="s">
        <v>4206</v>
      </c>
      <c r="I5046" s="1021" t="s">
        <v>14120</v>
      </c>
      <c r="J5046" s="1150" t="s">
        <v>14095</v>
      </c>
      <c r="K5046" s="1152">
        <v>2</v>
      </c>
      <c r="L5046" s="1151">
        <v>12</v>
      </c>
      <c r="M5046" s="1164">
        <v>150000</v>
      </c>
      <c r="N5046" s="1151">
        <v>1</v>
      </c>
      <c r="O5046" s="1152">
        <v>6</v>
      </c>
      <c r="P5046" s="1180">
        <v>75000</v>
      </c>
    </row>
    <row r="5047" spans="1:16" ht="22.5" x14ac:dyDescent="0.2">
      <c r="A5047" s="1179" t="s">
        <v>14053</v>
      </c>
      <c r="B5047" s="1149" t="s">
        <v>13078</v>
      </c>
      <c r="C5047" s="1149" t="s">
        <v>65</v>
      </c>
      <c r="D5047" s="1150" t="s">
        <v>14523</v>
      </c>
      <c r="E5047" s="1164">
        <v>7000</v>
      </c>
      <c r="F5047" s="1151" t="s">
        <v>14524</v>
      </c>
      <c r="G5047" s="759" t="s">
        <v>14525</v>
      </c>
      <c r="H5047" s="1021" t="s">
        <v>8179</v>
      </c>
      <c r="I5047" s="1021" t="s">
        <v>4274</v>
      </c>
      <c r="J5047" s="1150" t="s">
        <v>6018</v>
      </c>
      <c r="K5047" s="1152">
        <v>2</v>
      </c>
      <c r="L5047" s="1151">
        <v>12</v>
      </c>
      <c r="M5047" s="1164">
        <v>79576.773333333302</v>
      </c>
      <c r="N5047" s="1151">
        <v>1</v>
      </c>
      <c r="O5047" s="1152">
        <v>6</v>
      </c>
      <c r="P5047" s="1180">
        <v>42000</v>
      </c>
    </row>
    <row r="5048" spans="1:16" ht="22.5" x14ac:dyDescent="0.2">
      <c r="A5048" s="1179" t="s">
        <v>14053</v>
      </c>
      <c r="B5048" s="1149" t="s">
        <v>13078</v>
      </c>
      <c r="C5048" s="1149" t="s">
        <v>65</v>
      </c>
      <c r="D5048" s="1150" t="s">
        <v>14526</v>
      </c>
      <c r="E5048" s="1164">
        <v>8000</v>
      </c>
      <c r="F5048" s="1151" t="s">
        <v>14527</v>
      </c>
      <c r="G5048" s="759" t="s">
        <v>14528</v>
      </c>
      <c r="H5048" s="1021" t="s">
        <v>4211</v>
      </c>
      <c r="I5048" s="1021" t="s">
        <v>4287</v>
      </c>
      <c r="J5048" s="1150" t="s">
        <v>14505</v>
      </c>
      <c r="K5048" s="1152">
        <v>2</v>
      </c>
      <c r="L5048" s="1151">
        <v>12</v>
      </c>
      <c r="M5048" s="1164">
        <v>96000</v>
      </c>
      <c r="N5048" s="1151">
        <v>1</v>
      </c>
      <c r="O5048" s="1152">
        <v>6</v>
      </c>
      <c r="P5048" s="1180">
        <v>48000</v>
      </c>
    </row>
    <row r="5049" spans="1:16" ht="33.75" x14ac:dyDescent="0.2">
      <c r="A5049" s="1179" t="s">
        <v>14053</v>
      </c>
      <c r="B5049" s="1149" t="s">
        <v>13078</v>
      </c>
      <c r="C5049" s="1149" t="s">
        <v>65</v>
      </c>
      <c r="D5049" s="1150" t="s">
        <v>14529</v>
      </c>
      <c r="E5049" s="1164">
        <v>4000</v>
      </c>
      <c r="F5049" s="1151" t="s">
        <v>14530</v>
      </c>
      <c r="G5049" s="759" t="s">
        <v>14531</v>
      </c>
      <c r="H5049" s="1021" t="s">
        <v>11426</v>
      </c>
      <c r="I5049" s="1021" t="s">
        <v>14190</v>
      </c>
      <c r="J5049" s="1150" t="s">
        <v>14191</v>
      </c>
      <c r="K5049" s="1152">
        <v>2</v>
      </c>
      <c r="L5049" s="1151">
        <v>12</v>
      </c>
      <c r="M5049" s="1164">
        <v>47832.770000000004</v>
      </c>
      <c r="N5049" s="1151">
        <v>1</v>
      </c>
      <c r="O5049" s="1152">
        <v>6</v>
      </c>
      <c r="P5049" s="1180">
        <v>24000</v>
      </c>
    </row>
    <row r="5050" spans="1:16" ht="22.5" x14ac:dyDescent="0.2">
      <c r="A5050" s="1179" t="s">
        <v>14053</v>
      </c>
      <c r="B5050" s="1149" t="s">
        <v>13078</v>
      </c>
      <c r="C5050" s="1149" t="s">
        <v>65</v>
      </c>
      <c r="D5050" s="1150" t="s">
        <v>14532</v>
      </c>
      <c r="E5050" s="1164">
        <v>9000</v>
      </c>
      <c r="F5050" s="1151" t="s">
        <v>14533</v>
      </c>
      <c r="G5050" s="759" t="s">
        <v>14534</v>
      </c>
      <c r="H5050" s="1021" t="s">
        <v>12280</v>
      </c>
      <c r="I5050" s="1021" t="s">
        <v>14094</v>
      </c>
      <c r="J5050" s="1150" t="s">
        <v>4350</v>
      </c>
      <c r="K5050" s="1152">
        <v>2</v>
      </c>
      <c r="L5050" s="1151">
        <v>12</v>
      </c>
      <c r="M5050" s="1164">
        <v>107976.25</v>
      </c>
      <c r="N5050" s="1151">
        <v>1</v>
      </c>
      <c r="O5050" s="1152">
        <v>6</v>
      </c>
      <c r="P5050" s="1180">
        <v>54000</v>
      </c>
    </row>
    <row r="5051" spans="1:16" ht="22.5" x14ac:dyDescent="0.2">
      <c r="A5051" s="1179" t="s">
        <v>14053</v>
      </c>
      <c r="B5051" s="1149" t="s">
        <v>13078</v>
      </c>
      <c r="C5051" s="1149" t="s">
        <v>65</v>
      </c>
      <c r="D5051" s="1150" t="s">
        <v>14282</v>
      </c>
      <c r="E5051" s="1164">
        <v>2500</v>
      </c>
      <c r="F5051" s="1151" t="s">
        <v>14535</v>
      </c>
      <c r="G5051" s="759" t="s">
        <v>14536</v>
      </c>
      <c r="H5051" s="1021" t="s">
        <v>12184</v>
      </c>
      <c r="I5051" s="1021" t="s">
        <v>6022</v>
      </c>
      <c r="J5051" s="1150" t="s">
        <v>12501</v>
      </c>
      <c r="K5051" s="1152">
        <v>2</v>
      </c>
      <c r="L5051" s="1151">
        <v>12</v>
      </c>
      <c r="M5051" s="1164">
        <v>29996.870000000003</v>
      </c>
      <c r="N5051" s="1151">
        <v>1</v>
      </c>
      <c r="O5051" s="1152">
        <v>6</v>
      </c>
      <c r="P5051" s="1180">
        <v>15000</v>
      </c>
    </row>
    <row r="5052" spans="1:16" ht="22.5" x14ac:dyDescent="0.2">
      <c r="A5052" s="1179" t="s">
        <v>14053</v>
      </c>
      <c r="B5052" s="1149" t="s">
        <v>13078</v>
      </c>
      <c r="C5052" s="1149" t="s">
        <v>65</v>
      </c>
      <c r="D5052" s="1150" t="s">
        <v>14537</v>
      </c>
      <c r="E5052" s="1164">
        <v>10500</v>
      </c>
      <c r="F5052" s="1151" t="s">
        <v>14538</v>
      </c>
      <c r="G5052" s="759" t="s">
        <v>14539</v>
      </c>
      <c r="H5052" s="1021" t="s">
        <v>4211</v>
      </c>
      <c r="I5052" s="1021" t="s">
        <v>4287</v>
      </c>
      <c r="J5052" s="1150" t="s">
        <v>14505</v>
      </c>
      <c r="K5052" s="1152">
        <v>2</v>
      </c>
      <c r="L5052" s="1151">
        <v>12</v>
      </c>
      <c r="M5052" s="1164">
        <v>125372.18</v>
      </c>
      <c r="N5052" s="1151">
        <v>1</v>
      </c>
      <c r="O5052" s="1152">
        <v>6</v>
      </c>
      <c r="P5052" s="1180">
        <v>63000</v>
      </c>
    </row>
    <row r="5053" spans="1:16" ht="22.5" x14ac:dyDescent="0.2">
      <c r="A5053" s="1179" t="s">
        <v>14053</v>
      </c>
      <c r="B5053" s="1149" t="s">
        <v>13078</v>
      </c>
      <c r="C5053" s="1149" t="s">
        <v>65</v>
      </c>
      <c r="D5053" s="1150" t="s">
        <v>12703</v>
      </c>
      <c r="E5053" s="1164">
        <v>15000</v>
      </c>
      <c r="F5053" s="1151" t="s">
        <v>14540</v>
      </c>
      <c r="G5053" s="759" t="s">
        <v>14541</v>
      </c>
      <c r="H5053" s="1021" t="s">
        <v>4206</v>
      </c>
      <c r="I5053" s="1021" t="s">
        <v>4287</v>
      </c>
      <c r="J5053" s="1150" t="s">
        <v>14095</v>
      </c>
      <c r="K5053" s="1152">
        <v>2</v>
      </c>
      <c r="L5053" s="1151">
        <v>12</v>
      </c>
      <c r="M5053" s="1164">
        <v>175311.46000000002</v>
      </c>
      <c r="N5053" s="1151">
        <v>1</v>
      </c>
      <c r="O5053" s="1152">
        <v>6</v>
      </c>
      <c r="P5053" s="1180">
        <v>90000</v>
      </c>
    </row>
    <row r="5054" spans="1:16" ht="33.75" x14ac:dyDescent="0.2">
      <c r="A5054" s="1179" t="s">
        <v>14053</v>
      </c>
      <c r="B5054" s="1149" t="s">
        <v>13078</v>
      </c>
      <c r="C5054" s="1149" t="s">
        <v>65</v>
      </c>
      <c r="D5054" s="1150" t="s">
        <v>14542</v>
      </c>
      <c r="E5054" s="1164">
        <v>12500</v>
      </c>
      <c r="F5054" s="1151" t="s">
        <v>14543</v>
      </c>
      <c r="G5054" s="759" t="s">
        <v>14544</v>
      </c>
      <c r="H5054" s="1021" t="s">
        <v>14062</v>
      </c>
      <c r="I5054" s="1021" t="s">
        <v>14094</v>
      </c>
      <c r="J5054" s="1150" t="s">
        <v>4885</v>
      </c>
      <c r="K5054" s="1152">
        <v>2</v>
      </c>
      <c r="L5054" s="1151">
        <v>12</v>
      </c>
      <c r="M5054" s="1164">
        <v>149996.53</v>
      </c>
      <c r="N5054" s="1151">
        <v>1</v>
      </c>
      <c r="O5054" s="1152">
        <v>6</v>
      </c>
      <c r="P5054" s="1180">
        <v>75000</v>
      </c>
    </row>
    <row r="5055" spans="1:16" ht="22.5" x14ac:dyDescent="0.2">
      <c r="A5055" s="1179" t="s">
        <v>14053</v>
      </c>
      <c r="B5055" s="1149" t="s">
        <v>13078</v>
      </c>
      <c r="C5055" s="1149" t="s">
        <v>65</v>
      </c>
      <c r="D5055" s="1150" t="s">
        <v>14422</v>
      </c>
      <c r="E5055" s="1164">
        <v>4200</v>
      </c>
      <c r="F5055" s="1151" t="s">
        <v>14545</v>
      </c>
      <c r="G5055" s="759" t="s">
        <v>14546</v>
      </c>
      <c r="H5055" s="1021" t="s">
        <v>14062</v>
      </c>
      <c r="I5055" s="1021" t="s">
        <v>4274</v>
      </c>
      <c r="J5055" s="1150" t="s">
        <v>14261</v>
      </c>
      <c r="K5055" s="1152">
        <v>2</v>
      </c>
      <c r="L5055" s="1151">
        <v>12</v>
      </c>
      <c r="M5055" s="1164">
        <v>50400</v>
      </c>
      <c r="N5055" s="1151">
        <v>1</v>
      </c>
      <c r="O5055" s="1152">
        <v>6</v>
      </c>
      <c r="P5055" s="1180">
        <v>25200</v>
      </c>
    </row>
    <row r="5056" spans="1:16" ht="22.5" x14ac:dyDescent="0.2">
      <c r="A5056" s="1179" t="s">
        <v>14053</v>
      </c>
      <c r="B5056" s="1149" t="s">
        <v>13078</v>
      </c>
      <c r="C5056" s="1149" t="s">
        <v>65</v>
      </c>
      <c r="D5056" s="1150" t="s">
        <v>4842</v>
      </c>
      <c r="E5056" s="1164">
        <v>10000</v>
      </c>
      <c r="F5056" s="1151" t="s">
        <v>14547</v>
      </c>
      <c r="G5056" s="759" t="s">
        <v>14548</v>
      </c>
      <c r="H5056" s="1021" t="s">
        <v>4206</v>
      </c>
      <c r="I5056" s="1021" t="s">
        <v>4287</v>
      </c>
      <c r="J5056" s="1150" t="s">
        <v>14095</v>
      </c>
      <c r="K5056" s="1152">
        <v>2</v>
      </c>
      <c r="L5056" s="1151">
        <v>12</v>
      </c>
      <c r="M5056" s="1164">
        <v>118952.08</v>
      </c>
      <c r="N5056" s="1151">
        <v>1</v>
      </c>
      <c r="O5056" s="1152">
        <v>6</v>
      </c>
      <c r="P5056" s="1180">
        <v>60000</v>
      </c>
    </row>
    <row r="5057" spans="1:16" ht="22.5" x14ac:dyDescent="0.2">
      <c r="A5057" s="1179" t="s">
        <v>14053</v>
      </c>
      <c r="B5057" s="1149" t="s">
        <v>13078</v>
      </c>
      <c r="C5057" s="1149" t="s">
        <v>65</v>
      </c>
      <c r="D5057" s="1150" t="s">
        <v>11306</v>
      </c>
      <c r="E5057" s="1164">
        <v>9000</v>
      </c>
      <c r="F5057" s="1151" t="s">
        <v>14549</v>
      </c>
      <c r="G5057" s="759" t="s">
        <v>14550</v>
      </c>
      <c r="H5057" s="1021" t="s">
        <v>4865</v>
      </c>
      <c r="I5057" s="1021" t="s">
        <v>4287</v>
      </c>
      <c r="J5057" s="1150" t="s">
        <v>14505</v>
      </c>
      <c r="K5057" s="1152" t="s">
        <v>1445</v>
      </c>
      <c r="L5057" s="1151" t="s">
        <v>1445</v>
      </c>
      <c r="M5057" s="1164">
        <v>0</v>
      </c>
      <c r="N5057" s="1151">
        <v>1</v>
      </c>
      <c r="O5057" s="1152">
        <v>5</v>
      </c>
      <c r="P5057" s="1180">
        <v>40500</v>
      </c>
    </row>
    <row r="5058" spans="1:16" ht="22.5" x14ac:dyDescent="0.2">
      <c r="A5058" s="1179" t="s">
        <v>14053</v>
      </c>
      <c r="B5058" s="1149" t="s">
        <v>13078</v>
      </c>
      <c r="C5058" s="1149" t="s">
        <v>65</v>
      </c>
      <c r="D5058" s="1150" t="s">
        <v>5212</v>
      </c>
      <c r="E5058" s="1164">
        <v>3800</v>
      </c>
      <c r="F5058" s="1151" t="s">
        <v>14551</v>
      </c>
      <c r="G5058" s="759" t="s">
        <v>14552</v>
      </c>
      <c r="H5058" s="1021" t="s">
        <v>9934</v>
      </c>
      <c r="I5058" s="1021" t="s">
        <v>4287</v>
      </c>
      <c r="J5058" s="1150" t="s">
        <v>4253</v>
      </c>
      <c r="K5058" s="1152">
        <v>2</v>
      </c>
      <c r="L5058" s="1151">
        <v>12</v>
      </c>
      <c r="M5058" s="1164">
        <v>45450.369999999995</v>
      </c>
      <c r="N5058" s="1151">
        <v>1</v>
      </c>
      <c r="O5058" s="1152">
        <v>6</v>
      </c>
      <c r="P5058" s="1180">
        <v>22800</v>
      </c>
    </row>
    <row r="5059" spans="1:16" ht="22.5" x14ac:dyDescent="0.2">
      <c r="A5059" s="1179" t="s">
        <v>14053</v>
      </c>
      <c r="B5059" s="1149" t="s">
        <v>13078</v>
      </c>
      <c r="C5059" s="1149" t="s">
        <v>65</v>
      </c>
      <c r="D5059" s="1150" t="s">
        <v>14553</v>
      </c>
      <c r="E5059" s="1164">
        <v>12600</v>
      </c>
      <c r="F5059" s="1151" t="s">
        <v>14554</v>
      </c>
      <c r="G5059" s="759" t="s">
        <v>14555</v>
      </c>
      <c r="H5059" s="1021" t="s">
        <v>14062</v>
      </c>
      <c r="I5059" s="1021" t="s">
        <v>4287</v>
      </c>
      <c r="J5059" s="1150" t="s">
        <v>4885</v>
      </c>
      <c r="K5059" s="1152">
        <v>2</v>
      </c>
      <c r="L5059" s="1151">
        <v>12</v>
      </c>
      <c r="M5059" s="1164">
        <v>151200</v>
      </c>
      <c r="N5059" s="1151">
        <v>1</v>
      </c>
      <c r="O5059" s="1152">
        <v>6</v>
      </c>
      <c r="P5059" s="1180">
        <v>75600</v>
      </c>
    </row>
    <row r="5060" spans="1:16" ht="22.5" x14ac:dyDescent="0.2">
      <c r="A5060" s="1179" t="s">
        <v>14053</v>
      </c>
      <c r="B5060" s="1149" t="s">
        <v>13078</v>
      </c>
      <c r="C5060" s="1149" t="s">
        <v>65</v>
      </c>
      <c r="D5060" s="1150" t="s">
        <v>4474</v>
      </c>
      <c r="E5060" s="1164">
        <v>4500</v>
      </c>
      <c r="F5060" s="1151" t="s">
        <v>14556</v>
      </c>
      <c r="G5060" s="759" t="s">
        <v>14557</v>
      </c>
      <c r="H5060" s="1021" t="s">
        <v>1445</v>
      </c>
      <c r="I5060" s="1021" t="s">
        <v>1445</v>
      </c>
      <c r="J5060" s="1150" t="s">
        <v>1445</v>
      </c>
      <c r="K5060" s="1152">
        <v>2</v>
      </c>
      <c r="L5060" s="1151">
        <v>12</v>
      </c>
      <c r="M5060" s="1164">
        <v>54000</v>
      </c>
      <c r="N5060" s="1151">
        <v>1</v>
      </c>
      <c r="O5060" s="1152">
        <v>6</v>
      </c>
      <c r="P5060" s="1180">
        <v>27000</v>
      </c>
    </row>
    <row r="5061" spans="1:16" ht="22.5" x14ac:dyDescent="0.2">
      <c r="A5061" s="1179" t="s">
        <v>14053</v>
      </c>
      <c r="B5061" s="1149" t="s">
        <v>13078</v>
      </c>
      <c r="C5061" s="1149" t="s">
        <v>65</v>
      </c>
      <c r="D5061" s="1150" t="s">
        <v>14558</v>
      </c>
      <c r="E5061" s="1164">
        <v>10000</v>
      </c>
      <c r="F5061" s="1151" t="s">
        <v>14559</v>
      </c>
      <c r="G5061" s="759" t="s">
        <v>14560</v>
      </c>
      <c r="H5061" s="1021" t="s">
        <v>4211</v>
      </c>
      <c r="I5061" s="1021" t="s">
        <v>4287</v>
      </c>
      <c r="J5061" s="1150" t="s">
        <v>4305</v>
      </c>
      <c r="K5061" s="1152">
        <v>2</v>
      </c>
      <c r="L5061" s="1151">
        <v>12</v>
      </c>
      <c r="M5061" s="1164">
        <v>119715.97</v>
      </c>
      <c r="N5061" s="1151">
        <v>1</v>
      </c>
      <c r="O5061" s="1152">
        <v>6</v>
      </c>
      <c r="P5061" s="1180">
        <v>60000</v>
      </c>
    </row>
    <row r="5062" spans="1:16" ht="22.5" x14ac:dyDescent="0.2">
      <c r="A5062" s="1179" t="s">
        <v>14053</v>
      </c>
      <c r="B5062" s="1149" t="s">
        <v>13078</v>
      </c>
      <c r="C5062" s="1149" t="s">
        <v>65</v>
      </c>
      <c r="D5062" s="1150" t="s">
        <v>10275</v>
      </c>
      <c r="E5062" s="1164">
        <v>11500</v>
      </c>
      <c r="F5062" s="1151" t="s">
        <v>14561</v>
      </c>
      <c r="G5062" s="759" t="s">
        <v>14562</v>
      </c>
      <c r="H5062" s="1021" t="s">
        <v>4206</v>
      </c>
      <c r="I5062" s="1021" t="s">
        <v>14094</v>
      </c>
      <c r="J5062" s="1150" t="s">
        <v>14095</v>
      </c>
      <c r="K5062" s="1152" t="s">
        <v>1445</v>
      </c>
      <c r="L5062" s="1151" t="s">
        <v>1445</v>
      </c>
      <c r="M5062" s="1164">
        <v>0</v>
      </c>
      <c r="N5062" s="1151">
        <v>1</v>
      </c>
      <c r="O5062" s="1152">
        <v>5</v>
      </c>
      <c r="P5062" s="1180">
        <v>50600</v>
      </c>
    </row>
    <row r="5063" spans="1:16" ht="22.5" x14ac:dyDescent="0.2">
      <c r="A5063" s="1179" t="s">
        <v>14053</v>
      </c>
      <c r="B5063" s="1149" t="s">
        <v>13078</v>
      </c>
      <c r="C5063" s="1149" t="s">
        <v>65</v>
      </c>
      <c r="D5063" s="1150" t="s">
        <v>4407</v>
      </c>
      <c r="E5063" s="1164">
        <v>8000</v>
      </c>
      <c r="F5063" s="1151" t="s">
        <v>14563</v>
      </c>
      <c r="G5063" s="759" t="s">
        <v>14564</v>
      </c>
      <c r="H5063" s="1021" t="s">
        <v>4206</v>
      </c>
      <c r="I5063" s="1021" t="s">
        <v>4287</v>
      </c>
      <c r="J5063" s="1150" t="s">
        <v>14095</v>
      </c>
      <c r="K5063" s="1152" t="s">
        <v>1445</v>
      </c>
      <c r="L5063" s="1151" t="s">
        <v>1445</v>
      </c>
      <c r="M5063" s="1164">
        <v>0</v>
      </c>
      <c r="N5063" s="1151">
        <v>1</v>
      </c>
      <c r="O5063" s="1152">
        <v>2</v>
      </c>
      <c r="P5063" s="1180">
        <v>11733.33</v>
      </c>
    </row>
    <row r="5064" spans="1:16" ht="22.5" x14ac:dyDescent="0.2">
      <c r="A5064" s="1179" t="s">
        <v>14053</v>
      </c>
      <c r="B5064" s="1149" t="s">
        <v>13078</v>
      </c>
      <c r="C5064" s="1149" t="s">
        <v>65</v>
      </c>
      <c r="D5064" s="1150" t="s">
        <v>14565</v>
      </c>
      <c r="E5064" s="1164">
        <v>12500</v>
      </c>
      <c r="F5064" s="1151" t="s">
        <v>14566</v>
      </c>
      <c r="G5064" s="759" t="s">
        <v>14567</v>
      </c>
      <c r="H5064" s="1021" t="s">
        <v>14062</v>
      </c>
      <c r="I5064" s="1021" t="s">
        <v>4287</v>
      </c>
      <c r="J5064" s="1150" t="s">
        <v>4885</v>
      </c>
      <c r="K5064" s="1152">
        <v>2</v>
      </c>
      <c r="L5064" s="1151">
        <v>12</v>
      </c>
      <c r="M5064" s="1164">
        <v>150000</v>
      </c>
      <c r="N5064" s="1151">
        <v>1</v>
      </c>
      <c r="O5064" s="1152">
        <v>6</v>
      </c>
      <c r="P5064" s="1180">
        <v>75000</v>
      </c>
    </row>
    <row r="5065" spans="1:16" ht="22.5" x14ac:dyDescent="0.2">
      <c r="A5065" s="1179" t="s">
        <v>14053</v>
      </c>
      <c r="B5065" s="1149" t="s">
        <v>13078</v>
      </c>
      <c r="C5065" s="1149" t="s">
        <v>65</v>
      </c>
      <c r="D5065" s="1150" t="s">
        <v>14568</v>
      </c>
      <c r="E5065" s="1164">
        <v>12500</v>
      </c>
      <c r="F5065" s="1151" t="s">
        <v>14569</v>
      </c>
      <c r="G5065" s="759" t="s">
        <v>14570</v>
      </c>
      <c r="H5065" s="1021" t="s">
        <v>4206</v>
      </c>
      <c r="I5065" s="1021" t="s">
        <v>4287</v>
      </c>
      <c r="J5065" s="1150" t="s">
        <v>14095</v>
      </c>
      <c r="K5065" s="1152">
        <v>2</v>
      </c>
      <c r="L5065" s="1151">
        <v>12</v>
      </c>
      <c r="M5065" s="1164">
        <v>149859.37</v>
      </c>
      <c r="N5065" s="1151">
        <v>1</v>
      </c>
      <c r="O5065" s="1152">
        <v>6</v>
      </c>
      <c r="P5065" s="1180">
        <v>75000</v>
      </c>
    </row>
    <row r="5066" spans="1:16" ht="22.5" x14ac:dyDescent="0.2">
      <c r="A5066" s="1179" t="s">
        <v>14053</v>
      </c>
      <c r="B5066" s="1149" t="s">
        <v>13078</v>
      </c>
      <c r="C5066" s="1149" t="s">
        <v>65</v>
      </c>
      <c r="D5066" s="1150" t="s">
        <v>10330</v>
      </c>
      <c r="E5066" s="1164">
        <v>9000</v>
      </c>
      <c r="F5066" s="1151" t="s">
        <v>14571</v>
      </c>
      <c r="G5066" s="759" t="s">
        <v>14572</v>
      </c>
      <c r="H5066" s="1021" t="s">
        <v>4211</v>
      </c>
      <c r="I5066" s="1021" t="s">
        <v>4287</v>
      </c>
      <c r="J5066" s="1150" t="s">
        <v>4305</v>
      </c>
      <c r="K5066" s="1152">
        <v>2</v>
      </c>
      <c r="L5066" s="1151">
        <v>12</v>
      </c>
      <c r="M5066" s="1164">
        <v>107990.62</v>
      </c>
      <c r="N5066" s="1151">
        <v>1</v>
      </c>
      <c r="O5066" s="1152">
        <v>6</v>
      </c>
      <c r="P5066" s="1180">
        <v>53993.75</v>
      </c>
    </row>
    <row r="5067" spans="1:16" ht="22.5" x14ac:dyDescent="0.2">
      <c r="A5067" s="1179" t="s">
        <v>14053</v>
      </c>
      <c r="B5067" s="1149" t="s">
        <v>13078</v>
      </c>
      <c r="C5067" s="1149" t="s">
        <v>65</v>
      </c>
      <c r="D5067" s="1150" t="s">
        <v>5858</v>
      </c>
      <c r="E5067" s="1164">
        <v>5000</v>
      </c>
      <c r="F5067" s="1151" t="s">
        <v>14573</v>
      </c>
      <c r="G5067" s="759" t="s">
        <v>14574</v>
      </c>
      <c r="H5067" s="1021" t="s">
        <v>4393</v>
      </c>
      <c r="I5067" s="1021" t="s">
        <v>4274</v>
      </c>
      <c r="J5067" s="1150" t="s">
        <v>14575</v>
      </c>
      <c r="K5067" s="1152">
        <v>2</v>
      </c>
      <c r="L5067" s="1151">
        <v>12</v>
      </c>
      <c r="M5067" s="1164">
        <v>59451.740000000005</v>
      </c>
      <c r="N5067" s="1151">
        <v>1</v>
      </c>
      <c r="O5067" s="1152">
        <v>6</v>
      </c>
      <c r="P5067" s="1180">
        <v>30000</v>
      </c>
    </row>
    <row r="5068" spans="1:16" ht="22.5" x14ac:dyDescent="0.2">
      <c r="A5068" s="1179" t="s">
        <v>14053</v>
      </c>
      <c r="B5068" s="1149" t="s">
        <v>13078</v>
      </c>
      <c r="C5068" s="1149" t="s">
        <v>65</v>
      </c>
      <c r="D5068" s="1150" t="s">
        <v>14576</v>
      </c>
      <c r="E5068" s="1164">
        <v>8000</v>
      </c>
      <c r="F5068" s="1151" t="s">
        <v>14577</v>
      </c>
      <c r="G5068" s="759" t="s">
        <v>14578</v>
      </c>
      <c r="H5068" s="1021" t="s">
        <v>4206</v>
      </c>
      <c r="I5068" s="1021" t="s">
        <v>14150</v>
      </c>
      <c r="J5068" s="1150" t="s">
        <v>14095</v>
      </c>
      <c r="K5068" s="1152" t="s">
        <v>1445</v>
      </c>
      <c r="L5068" s="1151" t="s">
        <v>1445</v>
      </c>
      <c r="M5068" s="1164">
        <v>0</v>
      </c>
      <c r="N5068" s="1151">
        <v>1</v>
      </c>
      <c r="O5068" s="1152">
        <v>4</v>
      </c>
      <c r="P5068" s="1180">
        <v>29333.33</v>
      </c>
    </row>
    <row r="5069" spans="1:16" ht="22.5" x14ac:dyDescent="0.2">
      <c r="A5069" s="1179" t="s">
        <v>14053</v>
      </c>
      <c r="B5069" s="1149" t="s">
        <v>13078</v>
      </c>
      <c r="C5069" s="1149" t="s">
        <v>65</v>
      </c>
      <c r="D5069" s="1150" t="s">
        <v>4842</v>
      </c>
      <c r="E5069" s="1164">
        <v>12500</v>
      </c>
      <c r="F5069" s="1151" t="s">
        <v>14579</v>
      </c>
      <c r="G5069" s="759" t="s">
        <v>14580</v>
      </c>
      <c r="H5069" s="1021" t="s">
        <v>4206</v>
      </c>
      <c r="I5069" s="1021" t="s">
        <v>4287</v>
      </c>
      <c r="J5069" s="1150" t="s">
        <v>14095</v>
      </c>
      <c r="K5069" s="1152">
        <v>2</v>
      </c>
      <c r="L5069" s="1151">
        <v>12</v>
      </c>
      <c r="M5069" s="1164">
        <v>149975.70000000001</v>
      </c>
      <c r="N5069" s="1151">
        <v>1</v>
      </c>
      <c r="O5069" s="1152">
        <v>6</v>
      </c>
      <c r="P5069" s="1180">
        <v>75000</v>
      </c>
    </row>
    <row r="5070" spans="1:16" ht="22.5" x14ac:dyDescent="0.2">
      <c r="A5070" s="1179" t="s">
        <v>14053</v>
      </c>
      <c r="B5070" s="1149" t="s">
        <v>13078</v>
      </c>
      <c r="C5070" s="1149" t="s">
        <v>65</v>
      </c>
      <c r="D5070" s="1150" t="s">
        <v>14581</v>
      </c>
      <c r="E5070" s="1164">
        <v>12600</v>
      </c>
      <c r="F5070" s="1151" t="s">
        <v>14582</v>
      </c>
      <c r="G5070" s="759" t="s">
        <v>14583</v>
      </c>
      <c r="H5070" s="1021" t="s">
        <v>14062</v>
      </c>
      <c r="I5070" s="1021" t="s">
        <v>4287</v>
      </c>
      <c r="J5070" s="1150" t="s">
        <v>4885</v>
      </c>
      <c r="K5070" s="1152">
        <v>2</v>
      </c>
      <c r="L5070" s="1151">
        <v>12</v>
      </c>
      <c r="M5070" s="1164">
        <v>151200</v>
      </c>
      <c r="N5070" s="1151">
        <v>1</v>
      </c>
      <c r="O5070" s="1152">
        <v>6</v>
      </c>
      <c r="P5070" s="1180">
        <v>75600</v>
      </c>
    </row>
    <row r="5071" spans="1:16" ht="22.5" x14ac:dyDescent="0.2">
      <c r="A5071" s="1179" t="s">
        <v>14053</v>
      </c>
      <c r="B5071" s="1149" t="s">
        <v>13078</v>
      </c>
      <c r="C5071" s="1149" t="s">
        <v>65</v>
      </c>
      <c r="D5071" s="1150" t="s">
        <v>14179</v>
      </c>
      <c r="E5071" s="1164">
        <v>10500</v>
      </c>
      <c r="F5071" s="1151" t="s">
        <v>14584</v>
      </c>
      <c r="G5071" s="759" t="s">
        <v>14585</v>
      </c>
      <c r="H5071" s="1021" t="s">
        <v>4206</v>
      </c>
      <c r="I5071" s="1021" t="s">
        <v>14150</v>
      </c>
      <c r="J5071" s="1150" t="s">
        <v>14095</v>
      </c>
      <c r="K5071" s="1152">
        <v>2</v>
      </c>
      <c r="L5071" s="1151">
        <v>12</v>
      </c>
      <c r="M5071" s="1164">
        <v>125454.58</v>
      </c>
      <c r="N5071" s="1151">
        <v>1</v>
      </c>
      <c r="O5071" s="1152">
        <v>6</v>
      </c>
      <c r="P5071" s="1180">
        <v>63000</v>
      </c>
    </row>
    <row r="5072" spans="1:16" ht="22.5" x14ac:dyDescent="0.2">
      <c r="A5072" s="1179" t="s">
        <v>14053</v>
      </c>
      <c r="B5072" s="1149" t="s">
        <v>13078</v>
      </c>
      <c r="C5072" s="1149" t="s">
        <v>65</v>
      </c>
      <c r="D5072" s="1150" t="s">
        <v>4407</v>
      </c>
      <c r="E5072" s="1164">
        <v>8000</v>
      </c>
      <c r="F5072" s="1151" t="s">
        <v>14586</v>
      </c>
      <c r="G5072" s="759" t="s">
        <v>14587</v>
      </c>
      <c r="H5072" s="1021" t="s">
        <v>4206</v>
      </c>
      <c r="I5072" s="1021" t="s">
        <v>4287</v>
      </c>
      <c r="J5072" s="1150" t="s">
        <v>14095</v>
      </c>
      <c r="K5072" s="1152">
        <v>2</v>
      </c>
      <c r="L5072" s="1151">
        <v>12</v>
      </c>
      <c r="M5072" s="1164">
        <v>95302.22</v>
      </c>
      <c r="N5072" s="1151">
        <v>1</v>
      </c>
      <c r="O5072" s="1152">
        <v>6</v>
      </c>
      <c r="P5072" s="1180">
        <v>48000</v>
      </c>
    </row>
    <row r="5073" spans="1:16" ht="22.5" x14ac:dyDescent="0.2">
      <c r="A5073" s="1179" t="s">
        <v>14053</v>
      </c>
      <c r="B5073" s="1149" t="s">
        <v>13078</v>
      </c>
      <c r="C5073" s="1149" t="s">
        <v>65</v>
      </c>
      <c r="D5073" s="1150" t="s">
        <v>4546</v>
      </c>
      <c r="E5073" s="1164">
        <v>4000</v>
      </c>
      <c r="F5073" s="1151" t="s">
        <v>14588</v>
      </c>
      <c r="G5073" s="759" t="s">
        <v>14589</v>
      </c>
      <c r="H5073" s="1021" t="s">
        <v>1445</v>
      </c>
      <c r="I5073" s="1021" t="s">
        <v>1445</v>
      </c>
      <c r="J5073" s="1150" t="s">
        <v>1445</v>
      </c>
      <c r="K5073" s="1152">
        <v>2</v>
      </c>
      <c r="L5073" s="1151">
        <v>12</v>
      </c>
      <c r="M5073" s="1164">
        <v>47981.66</v>
      </c>
      <c r="N5073" s="1151">
        <v>1</v>
      </c>
      <c r="O5073" s="1152">
        <v>6</v>
      </c>
      <c r="P5073" s="1180">
        <v>24000</v>
      </c>
    </row>
    <row r="5074" spans="1:16" ht="22.5" x14ac:dyDescent="0.2">
      <c r="A5074" s="1179" t="s">
        <v>14053</v>
      </c>
      <c r="B5074" s="1149" t="s">
        <v>13078</v>
      </c>
      <c r="C5074" s="1149" t="s">
        <v>65</v>
      </c>
      <c r="D5074" s="1150" t="s">
        <v>14590</v>
      </c>
      <c r="E5074" s="1164">
        <v>4000</v>
      </c>
      <c r="F5074" s="1151" t="s">
        <v>14591</v>
      </c>
      <c r="G5074" s="759" t="s">
        <v>14592</v>
      </c>
      <c r="H5074" s="1021" t="s">
        <v>4206</v>
      </c>
      <c r="I5074" s="1021" t="s">
        <v>4287</v>
      </c>
      <c r="J5074" s="1150" t="s">
        <v>14095</v>
      </c>
      <c r="K5074" s="1152">
        <v>2</v>
      </c>
      <c r="L5074" s="1151">
        <v>12</v>
      </c>
      <c r="M5074" s="1164">
        <v>47976.95</v>
      </c>
      <c r="N5074" s="1151">
        <v>1</v>
      </c>
      <c r="O5074" s="1152">
        <v>6</v>
      </c>
      <c r="P5074" s="1180">
        <v>24000</v>
      </c>
    </row>
    <row r="5075" spans="1:16" ht="22.5" x14ac:dyDescent="0.2">
      <c r="A5075" s="1179" t="s">
        <v>14053</v>
      </c>
      <c r="B5075" s="1149" t="s">
        <v>13078</v>
      </c>
      <c r="C5075" s="1149" t="s">
        <v>65</v>
      </c>
      <c r="D5075" s="1150" t="s">
        <v>14593</v>
      </c>
      <c r="E5075" s="1164">
        <v>12600</v>
      </c>
      <c r="F5075" s="1151" t="s">
        <v>14594</v>
      </c>
      <c r="G5075" s="759" t="s">
        <v>14595</v>
      </c>
      <c r="H5075" s="1021" t="s">
        <v>14062</v>
      </c>
      <c r="I5075" s="1021" t="s">
        <v>4287</v>
      </c>
      <c r="J5075" s="1150" t="s">
        <v>4885</v>
      </c>
      <c r="K5075" s="1152">
        <v>2</v>
      </c>
      <c r="L5075" s="1151">
        <v>12</v>
      </c>
      <c r="M5075" s="1164">
        <v>151200</v>
      </c>
      <c r="N5075" s="1151">
        <v>1</v>
      </c>
      <c r="O5075" s="1152">
        <v>6</v>
      </c>
      <c r="P5075" s="1180">
        <v>75600</v>
      </c>
    </row>
    <row r="5076" spans="1:16" ht="33.75" x14ac:dyDescent="0.2">
      <c r="A5076" s="1179" t="s">
        <v>14053</v>
      </c>
      <c r="B5076" s="1149" t="s">
        <v>13078</v>
      </c>
      <c r="C5076" s="1149" t="s">
        <v>65</v>
      </c>
      <c r="D5076" s="1150" t="s">
        <v>14596</v>
      </c>
      <c r="E5076" s="1164">
        <v>12600</v>
      </c>
      <c r="F5076" s="1151" t="s">
        <v>14597</v>
      </c>
      <c r="G5076" s="759" t="s">
        <v>14598</v>
      </c>
      <c r="H5076" s="1021" t="s">
        <v>14062</v>
      </c>
      <c r="I5076" s="1021" t="s">
        <v>14150</v>
      </c>
      <c r="J5076" s="1150" t="s">
        <v>4885</v>
      </c>
      <c r="K5076" s="1152">
        <v>2</v>
      </c>
      <c r="L5076" s="1151">
        <v>12</v>
      </c>
      <c r="M5076" s="1164">
        <v>151200</v>
      </c>
      <c r="N5076" s="1151">
        <v>1</v>
      </c>
      <c r="O5076" s="1152">
        <v>6</v>
      </c>
      <c r="P5076" s="1180">
        <v>75600</v>
      </c>
    </row>
    <row r="5077" spans="1:16" ht="22.5" x14ac:dyDescent="0.2">
      <c r="A5077" s="1179" t="s">
        <v>14053</v>
      </c>
      <c r="B5077" s="1149" t="s">
        <v>13078</v>
      </c>
      <c r="C5077" s="1149" t="s">
        <v>65</v>
      </c>
      <c r="D5077" s="1150" t="s">
        <v>14599</v>
      </c>
      <c r="E5077" s="1164">
        <v>12600</v>
      </c>
      <c r="F5077" s="1151" t="s">
        <v>14600</v>
      </c>
      <c r="G5077" s="759" t="s">
        <v>14601</v>
      </c>
      <c r="H5077" s="1021" t="s">
        <v>14062</v>
      </c>
      <c r="I5077" s="1021" t="s">
        <v>4287</v>
      </c>
      <c r="J5077" s="1150" t="s">
        <v>4885</v>
      </c>
      <c r="K5077" s="1152">
        <v>2</v>
      </c>
      <c r="L5077" s="1151">
        <v>12</v>
      </c>
      <c r="M5077" s="1164">
        <v>151200</v>
      </c>
      <c r="N5077" s="1151">
        <v>1</v>
      </c>
      <c r="O5077" s="1152">
        <v>6</v>
      </c>
      <c r="P5077" s="1180">
        <v>75600</v>
      </c>
    </row>
    <row r="5078" spans="1:16" ht="22.5" x14ac:dyDescent="0.2">
      <c r="A5078" s="1179" t="s">
        <v>14053</v>
      </c>
      <c r="B5078" s="1149" t="s">
        <v>13078</v>
      </c>
      <c r="C5078" s="1149" t="s">
        <v>65</v>
      </c>
      <c r="D5078" s="1150" t="s">
        <v>14602</v>
      </c>
      <c r="E5078" s="1164">
        <v>8000</v>
      </c>
      <c r="F5078" s="1151" t="s">
        <v>14603</v>
      </c>
      <c r="G5078" s="759" t="s">
        <v>14604</v>
      </c>
      <c r="H5078" s="1021" t="s">
        <v>8179</v>
      </c>
      <c r="I5078" s="1021" t="s">
        <v>4287</v>
      </c>
      <c r="J5078" s="1150" t="s">
        <v>4235</v>
      </c>
      <c r="K5078" s="1152">
        <v>2</v>
      </c>
      <c r="L5078" s="1151">
        <v>12</v>
      </c>
      <c r="M5078" s="1164">
        <v>96000</v>
      </c>
      <c r="N5078" s="1151" t="s">
        <v>1445</v>
      </c>
      <c r="O5078" s="1152" t="s">
        <v>1445</v>
      </c>
      <c r="P5078" s="1180">
        <v>0</v>
      </c>
    </row>
    <row r="5079" spans="1:16" ht="22.5" x14ac:dyDescent="0.2">
      <c r="A5079" s="1179" t="s">
        <v>14053</v>
      </c>
      <c r="B5079" s="1149" t="s">
        <v>13078</v>
      </c>
      <c r="C5079" s="1149" t="s">
        <v>65</v>
      </c>
      <c r="D5079" s="1150" t="s">
        <v>14526</v>
      </c>
      <c r="E5079" s="1164">
        <v>6500</v>
      </c>
      <c r="F5079" s="1151" t="s">
        <v>14605</v>
      </c>
      <c r="G5079" s="759" t="s">
        <v>14606</v>
      </c>
      <c r="H5079" s="1021" t="s">
        <v>4211</v>
      </c>
      <c r="I5079" s="1021" t="s">
        <v>4274</v>
      </c>
      <c r="J5079" s="1150" t="s">
        <v>10274</v>
      </c>
      <c r="K5079" s="1152">
        <v>2</v>
      </c>
      <c r="L5079" s="1151">
        <v>12</v>
      </c>
      <c r="M5079" s="1164">
        <v>77988.709999999992</v>
      </c>
      <c r="N5079" s="1151" t="s">
        <v>1445</v>
      </c>
      <c r="O5079" s="1152" t="s">
        <v>1445</v>
      </c>
      <c r="P5079" s="1180">
        <v>0</v>
      </c>
    </row>
    <row r="5080" spans="1:16" ht="22.5" x14ac:dyDescent="0.2">
      <c r="A5080" s="1179" t="s">
        <v>14053</v>
      </c>
      <c r="B5080" s="1149" t="s">
        <v>13078</v>
      </c>
      <c r="C5080" s="1149" t="s">
        <v>65</v>
      </c>
      <c r="D5080" s="1150" t="s">
        <v>14607</v>
      </c>
      <c r="E5080" s="1164">
        <v>7500</v>
      </c>
      <c r="F5080" s="1151" t="s">
        <v>14608</v>
      </c>
      <c r="G5080" s="759" t="s">
        <v>14609</v>
      </c>
      <c r="H5080" s="1021" t="s">
        <v>4206</v>
      </c>
      <c r="I5080" s="1021" t="s">
        <v>4287</v>
      </c>
      <c r="J5080" s="1150" t="s">
        <v>14095</v>
      </c>
      <c r="K5080" s="1152">
        <v>1</v>
      </c>
      <c r="L5080" s="1151">
        <v>12</v>
      </c>
      <c r="M5080" s="1164">
        <v>89956.26</v>
      </c>
      <c r="N5080" s="1151">
        <v>1</v>
      </c>
      <c r="O5080" s="1152">
        <v>6</v>
      </c>
      <c r="P5080" s="1180">
        <v>0</v>
      </c>
    </row>
    <row r="5081" spans="1:16" ht="22.5" x14ac:dyDescent="0.2">
      <c r="A5081" s="1179" t="s">
        <v>14053</v>
      </c>
      <c r="B5081" s="1149" t="s">
        <v>13078</v>
      </c>
      <c r="C5081" s="1149" t="s">
        <v>65</v>
      </c>
      <c r="D5081" s="1150" t="s">
        <v>4842</v>
      </c>
      <c r="E5081" s="1164">
        <v>10000</v>
      </c>
      <c r="F5081" s="1151" t="s">
        <v>14610</v>
      </c>
      <c r="G5081" s="759" t="s">
        <v>14611</v>
      </c>
      <c r="H5081" s="1021" t="s">
        <v>4206</v>
      </c>
      <c r="I5081" s="1021" t="s">
        <v>14150</v>
      </c>
      <c r="J5081" s="1150" t="s">
        <v>14095</v>
      </c>
      <c r="K5081" s="1152">
        <v>2</v>
      </c>
      <c r="L5081" s="1151">
        <v>12</v>
      </c>
      <c r="M5081" s="1164">
        <v>116945.82</v>
      </c>
      <c r="N5081" s="1151">
        <v>1</v>
      </c>
      <c r="O5081" s="1152">
        <v>1</v>
      </c>
      <c r="P5081" s="1180">
        <v>4642</v>
      </c>
    </row>
    <row r="5082" spans="1:16" ht="22.5" x14ac:dyDescent="0.2">
      <c r="A5082" s="1179" t="s">
        <v>14053</v>
      </c>
      <c r="B5082" s="1149" t="s">
        <v>13078</v>
      </c>
      <c r="C5082" s="1149" t="s">
        <v>65</v>
      </c>
      <c r="D5082" s="1150" t="s">
        <v>12703</v>
      </c>
      <c r="E5082" s="1164">
        <v>12500</v>
      </c>
      <c r="F5082" s="1151" t="s">
        <v>14612</v>
      </c>
      <c r="G5082" s="759" t="s">
        <v>14613</v>
      </c>
      <c r="H5082" s="1021" t="s">
        <v>4206</v>
      </c>
      <c r="I5082" s="1021" t="s">
        <v>4287</v>
      </c>
      <c r="J5082" s="1150" t="s">
        <v>14095</v>
      </c>
      <c r="K5082" s="1152">
        <v>2</v>
      </c>
      <c r="L5082" s="1151">
        <v>12</v>
      </c>
      <c r="M5082" s="1164">
        <v>149989.58000000002</v>
      </c>
      <c r="N5082" s="1151">
        <v>1</v>
      </c>
      <c r="O5082" s="1152">
        <v>2</v>
      </c>
      <c r="P5082" s="1180">
        <v>15833.33</v>
      </c>
    </row>
    <row r="5083" spans="1:16" ht="22.5" x14ac:dyDescent="0.2">
      <c r="A5083" s="1179" t="s">
        <v>14053</v>
      </c>
      <c r="B5083" s="1149" t="s">
        <v>13078</v>
      </c>
      <c r="C5083" s="1149" t="s">
        <v>65</v>
      </c>
      <c r="D5083" s="1150" t="s">
        <v>14367</v>
      </c>
      <c r="E5083" s="1164">
        <v>14000</v>
      </c>
      <c r="F5083" s="1151" t="s">
        <v>14614</v>
      </c>
      <c r="G5083" s="759" t="s">
        <v>14615</v>
      </c>
      <c r="H5083" s="1021" t="s">
        <v>8179</v>
      </c>
      <c r="I5083" s="1021" t="s">
        <v>4287</v>
      </c>
      <c r="J5083" s="1150" t="s">
        <v>14616</v>
      </c>
      <c r="K5083" s="1152">
        <v>2</v>
      </c>
      <c r="L5083" s="1151">
        <v>12</v>
      </c>
      <c r="M5083" s="1164">
        <v>166608.74</v>
      </c>
      <c r="N5083" s="1151">
        <v>1</v>
      </c>
      <c r="O5083" s="1152">
        <v>3</v>
      </c>
      <c r="P5083" s="1180">
        <v>29400</v>
      </c>
    </row>
    <row r="5084" spans="1:16" ht="22.5" x14ac:dyDescent="0.2">
      <c r="A5084" s="1179" t="s">
        <v>14053</v>
      </c>
      <c r="B5084" s="1149" t="s">
        <v>13078</v>
      </c>
      <c r="C5084" s="1149" t="s">
        <v>65</v>
      </c>
      <c r="D5084" s="1150" t="s">
        <v>14322</v>
      </c>
      <c r="E5084" s="1164">
        <v>7000</v>
      </c>
      <c r="F5084" s="1151" t="s">
        <v>14617</v>
      </c>
      <c r="G5084" s="759" t="s">
        <v>14618</v>
      </c>
      <c r="H5084" s="1021" t="s">
        <v>4623</v>
      </c>
      <c r="I5084" s="1021" t="s">
        <v>4274</v>
      </c>
      <c r="J5084" s="1150" t="s">
        <v>10851</v>
      </c>
      <c r="K5084" s="1152">
        <v>2</v>
      </c>
      <c r="L5084" s="1151">
        <v>12</v>
      </c>
      <c r="M5084" s="1164">
        <v>84000</v>
      </c>
      <c r="N5084" s="1151" t="s">
        <v>1445</v>
      </c>
      <c r="O5084" s="1152" t="s">
        <v>1445</v>
      </c>
      <c r="P5084" s="1180">
        <v>0</v>
      </c>
    </row>
    <row r="5085" spans="1:16" ht="22.5" x14ac:dyDescent="0.2">
      <c r="A5085" s="1179" t="s">
        <v>14053</v>
      </c>
      <c r="B5085" s="1149" t="s">
        <v>13078</v>
      </c>
      <c r="C5085" s="1149" t="s">
        <v>65</v>
      </c>
      <c r="D5085" s="1150" t="s">
        <v>14619</v>
      </c>
      <c r="E5085" s="1164">
        <v>12500</v>
      </c>
      <c r="F5085" s="1151" t="s">
        <v>14620</v>
      </c>
      <c r="G5085" s="759" t="s">
        <v>14621</v>
      </c>
      <c r="H5085" s="1021" t="s">
        <v>4206</v>
      </c>
      <c r="I5085" s="1021" t="s">
        <v>14094</v>
      </c>
      <c r="J5085" s="1150" t="s">
        <v>14095</v>
      </c>
      <c r="K5085" s="1152">
        <v>2</v>
      </c>
      <c r="L5085" s="1151">
        <v>12</v>
      </c>
      <c r="M5085" s="1164">
        <v>150000</v>
      </c>
      <c r="N5085" s="1151">
        <v>1</v>
      </c>
      <c r="O5085" s="1152">
        <v>5</v>
      </c>
      <c r="P5085" s="1180">
        <v>58333.33</v>
      </c>
    </row>
    <row r="5086" spans="1:16" ht="22.5" x14ac:dyDescent="0.2">
      <c r="A5086" s="1179" t="s">
        <v>14053</v>
      </c>
      <c r="B5086" s="1149" t="s">
        <v>13078</v>
      </c>
      <c r="C5086" s="1149" t="s">
        <v>65</v>
      </c>
      <c r="D5086" s="1150" t="s">
        <v>4407</v>
      </c>
      <c r="E5086" s="1164">
        <v>6000</v>
      </c>
      <c r="F5086" s="1151" t="s">
        <v>14622</v>
      </c>
      <c r="G5086" s="759" t="s">
        <v>14623</v>
      </c>
      <c r="H5086" s="1021" t="s">
        <v>4206</v>
      </c>
      <c r="I5086" s="1021" t="s">
        <v>4287</v>
      </c>
      <c r="J5086" s="1150" t="s">
        <v>14095</v>
      </c>
      <c r="K5086" s="1152" t="s">
        <v>1445</v>
      </c>
      <c r="L5086" s="1151" t="s">
        <v>1445</v>
      </c>
      <c r="M5086" s="1164">
        <v>0</v>
      </c>
      <c r="N5086" s="1151" t="s">
        <v>1445</v>
      </c>
      <c r="O5086" s="1152" t="s">
        <v>1445</v>
      </c>
      <c r="P5086" s="1180">
        <v>0</v>
      </c>
    </row>
    <row r="5087" spans="1:16" ht="22.5" x14ac:dyDescent="0.2">
      <c r="A5087" s="1179" t="s">
        <v>14053</v>
      </c>
      <c r="B5087" s="1149" t="s">
        <v>13078</v>
      </c>
      <c r="C5087" s="1149" t="s">
        <v>65</v>
      </c>
      <c r="D5087" s="1150" t="s">
        <v>14624</v>
      </c>
      <c r="E5087" s="1164">
        <v>10000</v>
      </c>
      <c r="F5087" s="1151" t="s">
        <v>14055</v>
      </c>
      <c r="G5087" s="759" t="s">
        <v>14056</v>
      </c>
      <c r="H5087" s="1021" t="s">
        <v>12280</v>
      </c>
      <c r="I5087" s="1021" t="s">
        <v>4287</v>
      </c>
      <c r="J5087" s="1150" t="s">
        <v>4350</v>
      </c>
      <c r="K5087" s="1152" t="s">
        <v>1445</v>
      </c>
      <c r="L5087" s="1151" t="s">
        <v>1445</v>
      </c>
      <c r="M5087" s="1164">
        <v>0</v>
      </c>
      <c r="N5087" s="1151" t="s">
        <v>1445</v>
      </c>
      <c r="O5087" s="1152" t="s">
        <v>1445</v>
      </c>
      <c r="P5087" s="1180">
        <v>0</v>
      </c>
    </row>
    <row r="5088" spans="1:16" ht="22.5" x14ac:dyDescent="0.2">
      <c r="A5088" s="1179" t="s">
        <v>14053</v>
      </c>
      <c r="B5088" s="1149" t="s">
        <v>13078</v>
      </c>
      <c r="C5088" s="1149" t="s">
        <v>65</v>
      </c>
      <c r="D5088" s="1150" t="s">
        <v>5212</v>
      </c>
      <c r="E5088" s="1164">
        <v>2000</v>
      </c>
      <c r="F5088" s="1151" t="s">
        <v>14625</v>
      </c>
      <c r="G5088" s="759" t="s">
        <v>14626</v>
      </c>
      <c r="H5088" s="1021" t="s">
        <v>4839</v>
      </c>
      <c r="I5088" s="1021" t="s">
        <v>6022</v>
      </c>
      <c r="J5088" s="1150" t="s">
        <v>12184</v>
      </c>
      <c r="K5088" s="1152" t="s">
        <v>1445</v>
      </c>
      <c r="L5088" s="1151" t="s">
        <v>1445</v>
      </c>
      <c r="M5088" s="1164">
        <v>0</v>
      </c>
      <c r="N5088" s="1151" t="s">
        <v>1445</v>
      </c>
      <c r="O5088" s="1152" t="s">
        <v>1445</v>
      </c>
      <c r="P5088" s="1180">
        <v>0</v>
      </c>
    </row>
    <row r="5089" spans="1:16" ht="33.75" x14ac:dyDescent="0.2">
      <c r="A5089" s="1179" t="s">
        <v>14053</v>
      </c>
      <c r="B5089" s="1149" t="s">
        <v>13078</v>
      </c>
      <c r="C5089" s="1149" t="s">
        <v>65</v>
      </c>
      <c r="D5089" s="1150" t="s">
        <v>14627</v>
      </c>
      <c r="E5089" s="1164">
        <v>8500</v>
      </c>
      <c r="F5089" s="1151" t="s">
        <v>14628</v>
      </c>
      <c r="G5089" s="759" t="s">
        <v>14629</v>
      </c>
      <c r="H5089" s="1021" t="s">
        <v>11426</v>
      </c>
      <c r="I5089" s="1021" t="s">
        <v>4287</v>
      </c>
      <c r="J5089" s="1150" t="s">
        <v>14630</v>
      </c>
      <c r="K5089" s="1152">
        <v>1</v>
      </c>
      <c r="L5089" s="1151">
        <v>1</v>
      </c>
      <c r="M5089" s="1164">
        <v>15134.72</v>
      </c>
      <c r="N5089" s="1151" t="s">
        <v>1445</v>
      </c>
      <c r="O5089" s="1152" t="s">
        <v>1445</v>
      </c>
      <c r="P5089" s="1180">
        <v>0</v>
      </c>
    </row>
    <row r="5090" spans="1:16" ht="22.5" x14ac:dyDescent="0.2">
      <c r="A5090" s="1179" t="s">
        <v>14053</v>
      </c>
      <c r="B5090" s="1149" t="s">
        <v>13078</v>
      </c>
      <c r="C5090" s="1149" t="s">
        <v>65</v>
      </c>
      <c r="D5090" s="1150" t="s">
        <v>14631</v>
      </c>
      <c r="E5090" s="1164">
        <v>7500</v>
      </c>
      <c r="F5090" s="1151" t="s">
        <v>14632</v>
      </c>
      <c r="G5090" s="759" t="s">
        <v>6380</v>
      </c>
      <c r="H5090" s="1021" t="s">
        <v>8179</v>
      </c>
      <c r="I5090" s="1021" t="s">
        <v>4287</v>
      </c>
      <c r="J5090" s="1150" t="s">
        <v>4235</v>
      </c>
      <c r="K5090" s="1152">
        <v>1</v>
      </c>
      <c r="L5090" s="1151">
        <v>4</v>
      </c>
      <c r="M5090" s="1164">
        <v>33203.18</v>
      </c>
      <c r="N5090" s="1151" t="s">
        <v>1445</v>
      </c>
      <c r="O5090" s="1152" t="s">
        <v>1445</v>
      </c>
      <c r="P5090" s="1180">
        <v>0</v>
      </c>
    </row>
    <row r="5091" spans="1:16" ht="22.5" x14ac:dyDescent="0.2">
      <c r="A5091" s="1179" t="s">
        <v>14053</v>
      </c>
      <c r="B5091" s="1149" t="s">
        <v>13078</v>
      </c>
      <c r="C5091" s="1149" t="s">
        <v>65</v>
      </c>
      <c r="D5091" s="1150" t="s">
        <v>4407</v>
      </c>
      <c r="E5091" s="1164">
        <v>10000</v>
      </c>
      <c r="F5091" s="1151" t="s">
        <v>14633</v>
      </c>
      <c r="G5091" s="759" t="s">
        <v>14634</v>
      </c>
      <c r="H5091" s="1021" t="s">
        <v>4206</v>
      </c>
      <c r="I5091" s="1021" t="s">
        <v>4287</v>
      </c>
      <c r="J5091" s="1150" t="s">
        <v>14095</v>
      </c>
      <c r="K5091" s="1152">
        <v>1</v>
      </c>
      <c r="L5091" s="1151">
        <v>1</v>
      </c>
      <c r="M5091" s="1164">
        <v>24409.03</v>
      </c>
      <c r="N5091" s="1151" t="s">
        <v>1445</v>
      </c>
      <c r="O5091" s="1152" t="s">
        <v>1445</v>
      </c>
      <c r="P5091" s="1180">
        <v>0</v>
      </c>
    </row>
    <row r="5092" spans="1:16" ht="22.5" x14ac:dyDescent="0.2">
      <c r="A5092" s="1179" t="s">
        <v>14053</v>
      </c>
      <c r="B5092" s="1149" t="s">
        <v>13078</v>
      </c>
      <c r="C5092" s="1149" t="s">
        <v>65</v>
      </c>
      <c r="D5092" s="1150" t="s">
        <v>479</v>
      </c>
      <c r="E5092" s="1164">
        <v>9000</v>
      </c>
      <c r="F5092" s="1151" t="s">
        <v>14635</v>
      </c>
      <c r="G5092" s="759" t="s">
        <v>14636</v>
      </c>
      <c r="H5092" s="1021" t="s">
        <v>14062</v>
      </c>
      <c r="I5092" s="1021" t="s">
        <v>4287</v>
      </c>
      <c r="J5092" s="1150" t="s">
        <v>4885</v>
      </c>
      <c r="K5092" s="1152">
        <v>1</v>
      </c>
      <c r="L5092" s="1151">
        <v>1</v>
      </c>
      <c r="M5092" s="1164">
        <v>2730</v>
      </c>
      <c r="N5092" s="1151" t="s">
        <v>1445</v>
      </c>
      <c r="O5092" s="1152" t="s">
        <v>1445</v>
      </c>
      <c r="P5092" s="1180">
        <v>0</v>
      </c>
    </row>
    <row r="5093" spans="1:16" ht="22.5" x14ac:dyDescent="0.2">
      <c r="A5093" s="1179" t="s">
        <v>14053</v>
      </c>
      <c r="B5093" s="1149" t="s">
        <v>13078</v>
      </c>
      <c r="C5093" s="1149" t="s">
        <v>65</v>
      </c>
      <c r="D5093" s="1150" t="s">
        <v>4366</v>
      </c>
      <c r="E5093" s="1164">
        <v>2000</v>
      </c>
      <c r="F5093" s="1151" t="s">
        <v>14637</v>
      </c>
      <c r="G5093" s="759" t="s">
        <v>14638</v>
      </c>
      <c r="H5093" s="1021" t="s">
        <v>4839</v>
      </c>
      <c r="I5093" s="1021" t="s">
        <v>6022</v>
      </c>
      <c r="J5093" s="1150" t="s">
        <v>14639</v>
      </c>
      <c r="K5093" s="1152">
        <v>1</v>
      </c>
      <c r="L5093" s="1151">
        <v>1</v>
      </c>
      <c r="M5093" s="1164">
        <v>2294.86</v>
      </c>
      <c r="N5093" s="1151" t="s">
        <v>1445</v>
      </c>
      <c r="O5093" s="1152" t="s">
        <v>1445</v>
      </c>
      <c r="P5093" s="1180">
        <v>0</v>
      </c>
    </row>
    <row r="5094" spans="1:16" ht="22.5" x14ac:dyDescent="0.2">
      <c r="A5094" s="1179" t="s">
        <v>14053</v>
      </c>
      <c r="B5094" s="1149" t="s">
        <v>13078</v>
      </c>
      <c r="C5094" s="1149" t="s">
        <v>65</v>
      </c>
      <c r="D5094" s="1150" t="s">
        <v>4243</v>
      </c>
      <c r="E5094" s="1164">
        <v>8000</v>
      </c>
      <c r="F5094" s="1151" t="s">
        <v>14640</v>
      </c>
      <c r="G5094" s="759" t="s">
        <v>14641</v>
      </c>
      <c r="H5094" s="1021" t="s">
        <v>4206</v>
      </c>
      <c r="I5094" s="1021" t="s">
        <v>4287</v>
      </c>
      <c r="J5094" s="1150" t="s">
        <v>14095</v>
      </c>
      <c r="K5094" s="1152">
        <v>1</v>
      </c>
      <c r="L5094" s="1151">
        <v>1</v>
      </c>
      <c r="M5094" s="1164">
        <v>8083.34</v>
      </c>
      <c r="N5094" s="1151" t="s">
        <v>1445</v>
      </c>
      <c r="O5094" s="1152" t="s">
        <v>1445</v>
      </c>
      <c r="P5094" s="1180">
        <v>0</v>
      </c>
    </row>
    <row r="5095" spans="1:16" ht="22.5" x14ac:dyDescent="0.2">
      <c r="A5095" s="1179" t="s">
        <v>14053</v>
      </c>
      <c r="B5095" s="1149" t="s">
        <v>13078</v>
      </c>
      <c r="C5095" s="1149" t="s">
        <v>65</v>
      </c>
      <c r="D5095" s="1150" t="s">
        <v>14642</v>
      </c>
      <c r="E5095" s="1164">
        <v>10500</v>
      </c>
      <c r="F5095" s="1151" t="s">
        <v>14643</v>
      </c>
      <c r="G5095" s="759" t="s">
        <v>14644</v>
      </c>
      <c r="H5095" s="1021" t="s">
        <v>12102</v>
      </c>
      <c r="I5095" s="1021" t="s">
        <v>4287</v>
      </c>
      <c r="J5095" s="1150" t="s">
        <v>4315</v>
      </c>
      <c r="K5095" s="1152">
        <v>1</v>
      </c>
      <c r="L5095" s="1151">
        <v>1</v>
      </c>
      <c r="M5095" s="1164">
        <v>10147.08</v>
      </c>
      <c r="N5095" s="1151" t="s">
        <v>1445</v>
      </c>
      <c r="O5095" s="1152" t="s">
        <v>1445</v>
      </c>
      <c r="P5095" s="1180">
        <v>0</v>
      </c>
    </row>
    <row r="5096" spans="1:16" ht="22.5" x14ac:dyDescent="0.2">
      <c r="A5096" s="1179" t="s">
        <v>14053</v>
      </c>
      <c r="B5096" s="1149" t="s">
        <v>13078</v>
      </c>
      <c r="C5096" s="1149" t="s">
        <v>65</v>
      </c>
      <c r="D5096" s="1150" t="s">
        <v>14645</v>
      </c>
      <c r="E5096" s="1164">
        <v>9500</v>
      </c>
      <c r="F5096" s="1151" t="s">
        <v>14646</v>
      </c>
      <c r="G5096" s="759" t="s">
        <v>14647</v>
      </c>
      <c r="H5096" s="1021" t="s">
        <v>4206</v>
      </c>
      <c r="I5096" s="1021" t="s">
        <v>4287</v>
      </c>
      <c r="J5096" s="1150" t="s">
        <v>14095</v>
      </c>
      <c r="K5096" s="1152">
        <v>1</v>
      </c>
      <c r="L5096" s="1151">
        <v>2</v>
      </c>
      <c r="M5096" s="1164">
        <v>18164.78</v>
      </c>
      <c r="N5096" s="1151" t="s">
        <v>1445</v>
      </c>
      <c r="O5096" s="1152" t="s">
        <v>1445</v>
      </c>
      <c r="P5096" s="1180">
        <v>0</v>
      </c>
    </row>
    <row r="5097" spans="1:16" ht="22.5" x14ac:dyDescent="0.2">
      <c r="A5097" s="1179" t="s">
        <v>14053</v>
      </c>
      <c r="B5097" s="1149" t="s">
        <v>13078</v>
      </c>
      <c r="C5097" s="1149" t="s">
        <v>65</v>
      </c>
      <c r="D5097" s="1150" t="s">
        <v>14648</v>
      </c>
      <c r="E5097" s="1164">
        <v>5000</v>
      </c>
      <c r="F5097" s="1151" t="s">
        <v>14649</v>
      </c>
      <c r="G5097" s="759" t="s">
        <v>14650</v>
      </c>
      <c r="H5097" s="1021" t="s">
        <v>8179</v>
      </c>
      <c r="I5097" s="1021" t="s">
        <v>4287</v>
      </c>
      <c r="J5097" s="1150" t="s">
        <v>4235</v>
      </c>
      <c r="K5097" s="1152">
        <v>1</v>
      </c>
      <c r="L5097" s="1151">
        <v>2</v>
      </c>
      <c r="M5097" s="1164">
        <v>11869.78</v>
      </c>
      <c r="N5097" s="1151" t="s">
        <v>1445</v>
      </c>
      <c r="O5097" s="1152" t="s">
        <v>1445</v>
      </c>
      <c r="P5097" s="1180">
        <v>0</v>
      </c>
    </row>
    <row r="5098" spans="1:16" ht="22.5" x14ac:dyDescent="0.2">
      <c r="A5098" s="1179" t="s">
        <v>14053</v>
      </c>
      <c r="B5098" s="1149" t="s">
        <v>13078</v>
      </c>
      <c r="C5098" s="1149" t="s">
        <v>65</v>
      </c>
      <c r="D5098" s="1150" t="s">
        <v>14651</v>
      </c>
      <c r="E5098" s="1164">
        <v>10000</v>
      </c>
      <c r="F5098" s="1151" t="s">
        <v>14652</v>
      </c>
      <c r="G5098" s="759" t="s">
        <v>14653</v>
      </c>
      <c r="H5098" s="1021" t="s">
        <v>14062</v>
      </c>
      <c r="I5098" s="1021" t="s">
        <v>4287</v>
      </c>
      <c r="J5098" s="1150" t="s">
        <v>4885</v>
      </c>
      <c r="K5098" s="1152">
        <v>1</v>
      </c>
      <c r="L5098" s="1151">
        <v>1</v>
      </c>
      <c r="M5098" s="1164">
        <v>10389.59</v>
      </c>
      <c r="N5098" s="1151" t="s">
        <v>1445</v>
      </c>
      <c r="O5098" s="1152" t="s">
        <v>1445</v>
      </c>
      <c r="P5098" s="1180">
        <v>0</v>
      </c>
    </row>
    <row r="5099" spans="1:16" ht="22.5" x14ac:dyDescent="0.2">
      <c r="A5099" s="1179" t="s">
        <v>14053</v>
      </c>
      <c r="B5099" s="1149" t="s">
        <v>13078</v>
      </c>
      <c r="C5099" s="1149" t="s">
        <v>65</v>
      </c>
      <c r="D5099" s="1150" t="s">
        <v>14654</v>
      </c>
      <c r="E5099" s="1164">
        <v>8000</v>
      </c>
      <c r="F5099" s="1151" t="s">
        <v>14655</v>
      </c>
      <c r="G5099" s="759" t="s">
        <v>14656</v>
      </c>
      <c r="H5099" s="1021" t="s">
        <v>4211</v>
      </c>
      <c r="I5099" s="1021" t="s">
        <v>4287</v>
      </c>
      <c r="J5099" s="1150" t="s">
        <v>14505</v>
      </c>
      <c r="K5099" s="1152">
        <v>1</v>
      </c>
      <c r="L5099" s="1151">
        <v>1</v>
      </c>
      <c r="M5099" s="1164">
        <v>10290.549999999999</v>
      </c>
      <c r="N5099" s="1151" t="s">
        <v>1445</v>
      </c>
      <c r="O5099" s="1152" t="s">
        <v>1445</v>
      </c>
      <c r="P5099" s="1180">
        <v>0</v>
      </c>
    </row>
    <row r="5100" spans="1:16" ht="22.5" x14ac:dyDescent="0.2">
      <c r="A5100" s="1179" t="s">
        <v>14053</v>
      </c>
      <c r="B5100" s="1149" t="s">
        <v>13078</v>
      </c>
      <c r="C5100" s="1149" t="s">
        <v>65</v>
      </c>
      <c r="D5100" s="1150" t="s">
        <v>14430</v>
      </c>
      <c r="E5100" s="1164">
        <v>7000</v>
      </c>
      <c r="F5100" s="1151" t="s">
        <v>14431</v>
      </c>
      <c r="G5100" s="759" t="s">
        <v>14432</v>
      </c>
      <c r="H5100" s="1021" t="s">
        <v>8179</v>
      </c>
      <c r="I5100" s="1021" t="s">
        <v>4287</v>
      </c>
      <c r="J5100" s="1150" t="s">
        <v>4235</v>
      </c>
      <c r="K5100" s="1152">
        <v>1</v>
      </c>
      <c r="L5100" s="1151">
        <v>2</v>
      </c>
      <c r="M5100" s="1164">
        <v>16303.68</v>
      </c>
      <c r="N5100" s="1151" t="s">
        <v>1445</v>
      </c>
      <c r="O5100" s="1152" t="s">
        <v>1445</v>
      </c>
      <c r="P5100" s="1180">
        <v>0</v>
      </c>
    </row>
    <row r="5101" spans="1:16" ht="22.5" x14ac:dyDescent="0.2">
      <c r="A5101" s="1179" t="s">
        <v>14053</v>
      </c>
      <c r="B5101" s="1149" t="s">
        <v>13078</v>
      </c>
      <c r="C5101" s="1149" t="s">
        <v>65</v>
      </c>
      <c r="D5101" s="1150" t="s">
        <v>14176</v>
      </c>
      <c r="E5101" s="1164">
        <v>6000</v>
      </c>
      <c r="F5101" s="1151" t="s">
        <v>14657</v>
      </c>
      <c r="G5101" s="759" t="s">
        <v>14658</v>
      </c>
      <c r="H5101" s="1021" t="s">
        <v>4705</v>
      </c>
      <c r="I5101" s="1021" t="s">
        <v>4287</v>
      </c>
      <c r="J5101" s="1150" t="s">
        <v>4928</v>
      </c>
      <c r="K5101" s="1152">
        <v>1</v>
      </c>
      <c r="L5101" s="1151">
        <v>5</v>
      </c>
      <c r="M5101" s="1164">
        <v>32571.66</v>
      </c>
      <c r="N5101" s="1151" t="s">
        <v>1445</v>
      </c>
      <c r="O5101" s="1152" t="s">
        <v>1445</v>
      </c>
      <c r="P5101" s="1180">
        <v>0</v>
      </c>
    </row>
    <row r="5102" spans="1:16" ht="22.5" x14ac:dyDescent="0.2">
      <c r="A5102" s="1179" t="s">
        <v>14053</v>
      </c>
      <c r="B5102" s="1149" t="s">
        <v>13078</v>
      </c>
      <c r="C5102" s="1149" t="s">
        <v>65</v>
      </c>
      <c r="D5102" s="1150" t="s">
        <v>14659</v>
      </c>
      <c r="E5102" s="1164">
        <v>5500</v>
      </c>
      <c r="F5102" s="1151" t="s">
        <v>14660</v>
      </c>
      <c r="G5102" s="759" t="s">
        <v>14661</v>
      </c>
      <c r="H5102" s="1021" t="s">
        <v>4206</v>
      </c>
      <c r="I5102" s="1021" t="s">
        <v>4287</v>
      </c>
      <c r="J5102" s="1150" t="s">
        <v>14095</v>
      </c>
      <c r="K5102" s="1152">
        <v>1</v>
      </c>
      <c r="L5102" s="1151">
        <v>6</v>
      </c>
      <c r="M5102" s="1164">
        <v>38548.120000000003</v>
      </c>
      <c r="N5102" s="1151" t="s">
        <v>1445</v>
      </c>
      <c r="O5102" s="1152" t="s">
        <v>1445</v>
      </c>
      <c r="P5102" s="1180">
        <v>0</v>
      </c>
    </row>
    <row r="5103" spans="1:16" ht="22.5" x14ac:dyDescent="0.2">
      <c r="A5103" s="1179" t="s">
        <v>14053</v>
      </c>
      <c r="B5103" s="1149" t="s">
        <v>13078</v>
      </c>
      <c r="C5103" s="1149" t="s">
        <v>65</v>
      </c>
      <c r="D5103" s="1150" t="s">
        <v>14277</v>
      </c>
      <c r="E5103" s="1164">
        <v>9000</v>
      </c>
      <c r="F5103" s="1151" t="s">
        <v>14662</v>
      </c>
      <c r="G5103" s="759" t="s">
        <v>14663</v>
      </c>
      <c r="H5103" s="1021" t="s">
        <v>14062</v>
      </c>
      <c r="I5103" s="1021" t="s">
        <v>4287</v>
      </c>
      <c r="J5103" s="1150" t="s">
        <v>4885</v>
      </c>
      <c r="K5103" s="1152">
        <v>2</v>
      </c>
      <c r="L5103" s="1151">
        <v>7</v>
      </c>
      <c r="M5103" s="1164">
        <v>69622.489999999991</v>
      </c>
      <c r="N5103" s="1151" t="s">
        <v>1445</v>
      </c>
      <c r="O5103" s="1152" t="s">
        <v>1445</v>
      </c>
      <c r="P5103" s="1180">
        <v>0</v>
      </c>
    </row>
    <row r="5104" spans="1:16" ht="22.5" x14ac:dyDescent="0.2">
      <c r="A5104" s="1179" t="s">
        <v>14053</v>
      </c>
      <c r="B5104" s="1149" t="s">
        <v>13078</v>
      </c>
      <c r="C5104" s="1149" t="s">
        <v>65</v>
      </c>
      <c r="D5104" s="1150" t="s">
        <v>14132</v>
      </c>
      <c r="E5104" s="1164">
        <v>7500</v>
      </c>
      <c r="F5104" s="1151" t="s">
        <v>14664</v>
      </c>
      <c r="G5104" s="759" t="s">
        <v>14665</v>
      </c>
      <c r="H5104" s="1021" t="s">
        <v>14175</v>
      </c>
      <c r="I5104" s="1021" t="s">
        <v>4274</v>
      </c>
      <c r="J5104" s="1150" t="s">
        <v>4491</v>
      </c>
      <c r="K5104" s="1152">
        <v>2</v>
      </c>
      <c r="L5104" s="1151">
        <v>8</v>
      </c>
      <c r="M5104" s="1164">
        <v>63520.83</v>
      </c>
      <c r="N5104" s="1151" t="s">
        <v>1445</v>
      </c>
      <c r="O5104" s="1152" t="s">
        <v>1445</v>
      </c>
      <c r="P5104" s="1180">
        <v>0</v>
      </c>
    </row>
    <row r="5105" spans="1:16" ht="22.5" x14ac:dyDescent="0.2">
      <c r="A5105" s="1179" t="s">
        <v>14053</v>
      </c>
      <c r="B5105" s="1149" t="s">
        <v>13078</v>
      </c>
      <c r="C5105" s="1149" t="s">
        <v>65</v>
      </c>
      <c r="D5105" s="1150" t="s">
        <v>14666</v>
      </c>
      <c r="E5105" s="1164">
        <v>12600</v>
      </c>
      <c r="F5105" s="1151" t="s">
        <v>14667</v>
      </c>
      <c r="G5105" s="759" t="s">
        <v>14668</v>
      </c>
      <c r="H5105" s="1021" t="s">
        <v>14062</v>
      </c>
      <c r="I5105" s="1021" t="s">
        <v>4287</v>
      </c>
      <c r="J5105" s="1150" t="s">
        <v>4885</v>
      </c>
      <c r="K5105" s="1152">
        <v>2</v>
      </c>
      <c r="L5105" s="1151">
        <v>8</v>
      </c>
      <c r="M5105" s="1164">
        <v>102130</v>
      </c>
      <c r="N5105" s="1151" t="s">
        <v>1445</v>
      </c>
      <c r="O5105" s="1152" t="s">
        <v>1445</v>
      </c>
      <c r="P5105" s="1180">
        <v>0</v>
      </c>
    </row>
    <row r="5106" spans="1:16" ht="22.5" x14ac:dyDescent="0.2">
      <c r="A5106" s="1179" t="s">
        <v>14053</v>
      </c>
      <c r="B5106" s="1149" t="s">
        <v>13078</v>
      </c>
      <c r="C5106" s="1149" t="s">
        <v>65</v>
      </c>
      <c r="D5106" s="1150" t="s">
        <v>14669</v>
      </c>
      <c r="E5106" s="1164">
        <v>3500</v>
      </c>
      <c r="F5106" s="1151" t="s">
        <v>14670</v>
      </c>
      <c r="G5106" s="759" t="s">
        <v>14671</v>
      </c>
      <c r="H5106" s="1021" t="s">
        <v>5381</v>
      </c>
      <c r="I5106" s="1021" t="s">
        <v>4287</v>
      </c>
      <c r="J5106" s="1150" t="s">
        <v>14672</v>
      </c>
      <c r="K5106" s="1152">
        <v>2</v>
      </c>
      <c r="L5106" s="1151">
        <v>9</v>
      </c>
      <c r="M5106" s="1164">
        <v>39705.08</v>
      </c>
      <c r="N5106" s="1151" t="s">
        <v>1445</v>
      </c>
      <c r="O5106" s="1152" t="s">
        <v>1445</v>
      </c>
      <c r="P5106" s="1180">
        <v>0</v>
      </c>
    </row>
    <row r="5107" spans="1:16" ht="22.5" x14ac:dyDescent="0.2">
      <c r="A5107" s="1179" t="s">
        <v>14053</v>
      </c>
      <c r="B5107" s="1149" t="s">
        <v>13078</v>
      </c>
      <c r="C5107" s="1149" t="s">
        <v>65</v>
      </c>
      <c r="D5107" s="1150" t="s">
        <v>14096</v>
      </c>
      <c r="E5107" s="1164">
        <v>7000</v>
      </c>
      <c r="F5107" s="1151" t="s">
        <v>14673</v>
      </c>
      <c r="G5107" s="759" t="s">
        <v>14674</v>
      </c>
      <c r="H5107" s="1021" t="s">
        <v>12102</v>
      </c>
      <c r="I5107" s="1021" t="s">
        <v>4274</v>
      </c>
      <c r="J5107" s="1150" t="s">
        <v>14675</v>
      </c>
      <c r="K5107" s="1152">
        <v>2</v>
      </c>
      <c r="L5107" s="1151">
        <v>9</v>
      </c>
      <c r="M5107" s="1164">
        <v>70737.429999999993</v>
      </c>
      <c r="N5107" s="1151" t="s">
        <v>1445</v>
      </c>
      <c r="O5107" s="1152" t="s">
        <v>1445</v>
      </c>
      <c r="P5107" s="1180">
        <v>0</v>
      </c>
    </row>
    <row r="5108" spans="1:16" ht="22.5" x14ac:dyDescent="0.2">
      <c r="A5108" s="1179" t="s">
        <v>14053</v>
      </c>
      <c r="B5108" s="1149" t="s">
        <v>13078</v>
      </c>
      <c r="C5108" s="1149" t="s">
        <v>65</v>
      </c>
      <c r="D5108" s="1150" t="s">
        <v>14132</v>
      </c>
      <c r="E5108" s="1164">
        <v>7000</v>
      </c>
      <c r="F5108" s="1151" t="s">
        <v>14676</v>
      </c>
      <c r="G5108" s="759" t="s">
        <v>14677</v>
      </c>
      <c r="H5108" s="1021" t="s">
        <v>8179</v>
      </c>
      <c r="I5108" s="1021" t="s">
        <v>4287</v>
      </c>
      <c r="J5108" s="1150" t="s">
        <v>4235</v>
      </c>
      <c r="K5108" s="1152">
        <v>2</v>
      </c>
      <c r="L5108" s="1151">
        <v>9</v>
      </c>
      <c r="M5108" s="1164">
        <v>77414.649999999994</v>
      </c>
      <c r="N5108" s="1151" t="s">
        <v>1445</v>
      </c>
      <c r="O5108" s="1152" t="s">
        <v>1445</v>
      </c>
      <c r="P5108" s="1180">
        <v>0</v>
      </c>
    </row>
    <row r="5109" spans="1:16" ht="22.5" x14ac:dyDescent="0.2">
      <c r="A5109" s="1179" t="s">
        <v>14053</v>
      </c>
      <c r="B5109" s="1149" t="s">
        <v>13078</v>
      </c>
      <c r="C5109" s="1149" t="s">
        <v>65</v>
      </c>
      <c r="D5109" s="1150" t="s">
        <v>14576</v>
      </c>
      <c r="E5109" s="1164">
        <v>8000</v>
      </c>
      <c r="F5109" s="1151" t="s">
        <v>14678</v>
      </c>
      <c r="G5109" s="759" t="s">
        <v>14679</v>
      </c>
      <c r="H5109" s="1021" t="s">
        <v>4206</v>
      </c>
      <c r="I5109" s="1021" t="s">
        <v>4287</v>
      </c>
      <c r="J5109" s="1150" t="s">
        <v>14095</v>
      </c>
      <c r="K5109" s="1152">
        <v>2</v>
      </c>
      <c r="L5109" s="1151">
        <v>10</v>
      </c>
      <c r="M5109" s="1164">
        <v>98438.34</v>
      </c>
      <c r="N5109" s="1151" t="s">
        <v>1445</v>
      </c>
      <c r="O5109" s="1152" t="s">
        <v>1445</v>
      </c>
      <c r="P5109" s="1180">
        <v>0</v>
      </c>
    </row>
    <row r="5110" spans="1:16" ht="34.5" thickBot="1" x14ac:dyDescent="0.25">
      <c r="A5110" s="1181" t="s">
        <v>14053</v>
      </c>
      <c r="B5110" s="1182" t="s">
        <v>13078</v>
      </c>
      <c r="C5110" s="1182" t="s">
        <v>65</v>
      </c>
      <c r="D5110" s="1183" t="s">
        <v>4800</v>
      </c>
      <c r="E5110" s="1184">
        <v>7500</v>
      </c>
      <c r="F5110" s="1185" t="s">
        <v>14680</v>
      </c>
      <c r="G5110" s="852" t="s">
        <v>14681</v>
      </c>
      <c r="H5110" s="1186" t="s">
        <v>11426</v>
      </c>
      <c r="I5110" s="1186" t="s">
        <v>4287</v>
      </c>
      <c r="J5110" s="1183" t="s">
        <v>14682</v>
      </c>
      <c r="K5110" s="1187">
        <v>2</v>
      </c>
      <c r="L5110" s="1185">
        <v>10</v>
      </c>
      <c r="M5110" s="1184">
        <v>78113.539999999994</v>
      </c>
      <c r="N5110" s="1185" t="s">
        <v>1445</v>
      </c>
      <c r="O5110" s="1187" t="s">
        <v>1445</v>
      </c>
      <c r="P5110" s="1188">
        <v>0</v>
      </c>
    </row>
    <row r="5111" spans="1:16" ht="33" customHeight="1" thickTop="1" thickBot="1" x14ac:dyDescent="0.25">
      <c r="A5111" s="2035" t="s">
        <v>14683</v>
      </c>
      <c r="B5111" s="2035"/>
      <c r="C5111" s="2035"/>
      <c r="D5111" s="2035"/>
      <c r="E5111" s="2035"/>
      <c r="F5111" s="2035"/>
      <c r="G5111" s="2035"/>
      <c r="H5111" s="2035"/>
      <c r="I5111" s="2035"/>
      <c r="J5111" s="2035"/>
      <c r="K5111" s="2035"/>
      <c r="L5111" s="2035"/>
      <c r="M5111" s="2035"/>
      <c r="N5111" s="2035"/>
      <c r="O5111" s="2035"/>
      <c r="P5111" s="2035"/>
    </row>
    <row r="5112" spans="1:16" ht="12" thickTop="1" x14ac:dyDescent="0.2">
      <c r="A5112" s="1170" t="s">
        <v>4109</v>
      </c>
      <c r="B5112" s="1171" t="s">
        <v>13070</v>
      </c>
      <c r="C5112" s="1171" t="s">
        <v>65</v>
      </c>
      <c r="D5112" s="1172" t="s">
        <v>14684</v>
      </c>
      <c r="E5112" s="1173">
        <v>6800</v>
      </c>
      <c r="F5112" s="1174" t="s">
        <v>14685</v>
      </c>
      <c r="G5112" s="1175" t="s">
        <v>14686</v>
      </c>
      <c r="H5112" s="1176" t="s">
        <v>5958</v>
      </c>
      <c r="I5112" s="1176" t="s">
        <v>14687</v>
      </c>
      <c r="J5112" s="1172" t="s">
        <v>14688</v>
      </c>
      <c r="K5112" s="1177" t="s">
        <v>1721</v>
      </c>
      <c r="L5112" s="1174">
        <v>12</v>
      </c>
      <c r="M5112" s="1173">
        <v>77973.33</v>
      </c>
      <c r="N5112" s="1174" t="s">
        <v>1721</v>
      </c>
      <c r="O5112" s="1177">
        <v>6</v>
      </c>
      <c r="P5112" s="1178">
        <v>40800</v>
      </c>
    </row>
    <row r="5113" spans="1:16" ht="22.5" x14ac:dyDescent="0.2">
      <c r="A5113" s="1179" t="s">
        <v>4109</v>
      </c>
      <c r="B5113" s="1149" t="s">
        <v>13070</v>
      </c>
      <c r="C5113" s="1149" t="s">
        <v>65</v>
      </c>
      <c r="D5113" s="1150" t="s">
        <v>14689</v>
      </c>
      <c r="E5113" s="1164">
        <v>6800</v>
      </c>
      <c r="F5113" s="1151" t="s">
        <v>14690</v>
      </c>
      <c r="G5113" s="759" t="s">
        <v>14691</v>
      </c>
      <c r="H5113" s="1021" t="s">
        <v>14692</v>
      </c>
      <c r="I5113" s="1021" t="s">
        <v>4309</v>
      </c>
      <c r="J5113" s="1150" t="s">
        <v>4309</v>
      </c>
      <c r="K5113" s="1152" t="s">
        <v>14693</v>
      </c>
      <c r="L5113" s="1151">
        <v>12</v>
      </c>
      <c r="M5113" s="1164">
        <v>81600</v>
      </c>
      <c r="N5113" s="1151" t="s">
        <v>14693</v>
      </c>
      <c r="O5113" s="1152">
        <v>6</v>
      </c>
      <c r="P5113" s="1180">
        <v>40800</v>
      </c>
    </row>
    <row r="5114" spans="1:16" x14ac:dyDescent="0.2">
      <c r="A5114" s="1179" t="s">
        <v>4109</v>
      </c>
      <c r="B5114" s="1149" t="s">
        <v>13070</v>
      </c>
      <c r="C5114" s="1149" t="s">
        <v>65</v>
      </c>
      <c r="D5114" s="1150" t="s">
        <v>14694</v>
      </c>
      <c r="E5114" s="1164">
        <v>6000</v>
      </c>
      <c r="F5114" s="1151" t="s">
        <v>14695</v>
      </c>
      <c r="G5114" s="759" t="s">
        <v>14696</v>
      </c>
      <c r="H5114" s="1021" t="s">
        <v>4194</v>
      </c>
      <c r="I5114" s="1021" t="s">
        <v>14687</v>
      </c>
      <c r="J5114" s="1150" t="s">
        <v>14687</v>
      </c>
      <c r="K5114" s="1152" t="s">
        <v>14697</v>
      </c>
      <c r="L5114" s="1151">
        <v>12</v>
      </c>
      <c r="M5114" s="1164">
        <v>72000</v>
      </c>
      <c r="N5114" s="1151" t="s">
        <v>14697</v>
      </c>
      <c r="O5114" s="1152">
        <v>6</v>
      </c>
      <c r="P5114" s="1180">
        <v>36000</v>
      </c>
    </row>
    <row r="5115" spans="1:16" x14ac:dyDescent="0.2">
      <c r="A5115" s="1179" t="s">
        <v>4109</v>
      </c>
      <c r="B5115" s="1149" t="s">
        <v>13070</v>
      </c>
      <c r="C5115" s="1149" t="s">
        <v>65</v>
      </c>
      <c r="D5115" s="1150" t="s">
        <v>14698</v>
      </c>
      <c r="E5115" s="1164">
        <v>3000</v>
      </c>
      <c r="F5115" s="1151" t="s">
        <v>14699</v>
      </c>
      <c r="G5115" s="759" t="s">
        <v>14700</v>
      </c>
      <c r="H5115" s="1021" t="s">
        <v>14701</v>
      </c>
      <c r="I5115" s="1021" t="s">
        <v>4274</v>
      </c>
      <c r="J5115" s="1150" t="s">
        <v>4274</v>
      </c>
      <c r="K5115" s="1152" t="s">
        <v>14702</v>
      </c>
      <c r="L5115" s="1151">
        <v>12</v>
      </c>
      <c r="M5115" s="1164">
        <v>36000</v>
      </c>
      <c r="N5115" s="1151" t="s">
        <v>14702</v>
      </c>
      <c r="O5115" s="1152">
        <v>6</v>
      </c>
      <c r="P5115" s="1180">
        <v>18000</v>
      </c>
    </row>
    <row r="5116" spans="1:16" x14ac:dyDescent="0.2">
      <c r="A5116" s="1179" t="s">
        <v>4109</v>
      </c>
      <c r="B5116" s="1149" t="s">
        <v>13070</v>
      </c>
      <c r="C5116" s="1149" t="s">
        <v>65</v>
      </c>
      <c r="D5116" s="1150" t="s">
        <v>14703</v>
      </c>
      <c r="E5116" s="1164">
        <v>6800</v>
      </c>
      <c r="F5116" s="1151" t="s">
        <v>14704</v>
      </c>
      <c r="G5116" s="759" t="s">
        <v>14705</v>
      </c>
      <c r="H5116" s="1021" t="s">
        <v>14706</v>
      </c>
      <c r="I5116" s="1021" t="s">
        <v>14687</v>
      </c>
      <c r="J5116" s="1150" t="s">
        <v>14688</v>
      </c>
      <c r="K5116" s="1152" t="s">
        <v>14707</v>
      </c>
      <c r="L5116" s="1151">
        <v>12</v>
      </c>
      <c r="M5116" s="1164">
        <v>81600</v>
      </c>
      <c r="N5116" s="1151" t="s">
        <v>14707</v>
      </c>
      <c r="O5116" s="1152">
        <v>6</v>
      </c>
      <c r="P5116" s="1180">
        <v>40800</v>
      </c>
    </row>
    <row r="5117" spans="1:16" ht="22.5" x14ac:dyDescent="0.2">
      <c r="A5117" s="1179" t="s">
        <v>4109</v>
      </c>
      <c r="B5117" s="1149" t="s">
        <v>13070</v>
      </c>
      <c r="C5117" s="1149" t="s">
        <v>65</v>
      </c>
      <c r="D5117" s="1150" t="s">
        <v>4366</v>
      </c>
      <c r="E5117" s="1164">
        <v>2500</v>
      </c>
      <c r="F5117" s="1151" t="s">
        <v>14708</v>
      </c>
      <c r="G5117" s="759" t="s">
        <v>14709</v>
      </c>
      <c r="H5117" s="1021" t="s">
        <v>12184</v>
      </c>
      <c r="I5117" s="1021" t="s">
        <v>6022</v>
      </c>
      <c r="J5117" s="1150" t="s">
        <v>6022</v>
      </c>
      <c r="K5117" s="1152" t="s">
        <v>14710</v>
      </c>
      <c r="L5117" s="1151">
        <v>12</v>
      </c>
      <c r="M5117" s="1164">
        <v>30000</v>
      </c>
      <c r="N5117" s="1151" t="s">
        <v>14710</v>
      </c>
      <c r="O5117" s="1152">
        <v>6</v>
      </c>
      <c r="P5117" s="1180">
        <v>15000</v>
      </c>
    </row>
    <row r="5118" spans="1:16" ht="22.5" x14ac:dyDescent="0.2">
      <c r="A5118" s="1179" t="s">
        <v>4109</v>
      </c>
      <c r="B5118" s="1149" t="s">
        <v>13070</v>
      </c>
      <c r="C5118" s="1149" t="s">
        <v>65</v>
      </c>
      <c r="D5118" s="1150" t="s">
        <v>14711</v>
      </c>
      <c r="E5118" s="1164">
        <v>6000</v>
      </c>
      <c r="F5118" s="1151" t="s">
        <v>14712</v>
      </c>
      <c r="G5118" s="759" t="s">
        <v>14713</v>
      </c>
      <c r="H5118" s="1021" t="s">
        <v>4623</v>
      </c>
      <c r="I5118" s="1021" t="s">
        <v>14687</v>
      </c>
      <c r="J5118" s="1150" t="s">
        <v>14688</v>
      </c>
      <c r="K5118" s="1152" t="s">
        <v>14714</v>
      </c>
      <c r="L5118" s="1151">
        <v>12</v>
      </c>
      <c r="M5118" s="1164">
        <v>72000</v>
      </c>
      <c r="N5118" s="1151" t="s">
        <v>14714</v>
      </c>
      <c r="O5118" s="1152">
        <v>6</v>
      </c>
      <c r="P5118" s="1180">
        <v>36000</v>
      </c>
    </row>
    <row r="5119" spans="1:16" x14ac:dyDescent="0.2">
      <c r="A5119" s="1179" t="s">
        <v>4109</v>
      </c>
      <c r="B5119" s="1149" t="s">
        <v>13070</v>
      </c>
      <c r="C5119" s="1149" t="s">
        <v>65</v>
      </c>
      <c r="D5119" s="1150" t="s">
        <v>14715</v>
      </c>
      <c r="E5119" s="1164">
        <v>7500</v>
      </c>
      <c r="F5119" s="1151" t="s">
        <v>14716</v>
      </c>
      <c r="G5119" s="759" t="s">
        <v>14717</v>
      </c>
      <c r="H5119" s="1021" t="s">
        <v>11426</v>
      </c>
      <c r="I5119" s="1021" t="s">
        <v>14687</v>
      </c>
      <c r="J5119" s="1150" t="s">
        <v>14688</v>
      </c>
      <c r="K5119" s="1152" t="s">
        <v>2767</v>
      </c>
      <c r="L5119" s="1151">
        <v>12</v>
      </c>
      <c r="M5119" s="1164">
        <v>90000</v>
      </c>
      <c r="N5119" s="1151" t="s">
        <v>2767</v>
      </c>
      <c r="O5119" s="1152">
        <v>6</v>
      </c>
      <c r="P5119" s="1180">
        <v>45000</v>
      </c>
    </row>
    <row r="5120" spans="1:16" x14ac:dyDescent="0.2">
      <c r="A5120" s="1179" t="s">
        <v>4109</v>
      </c>
      <c r="B5120" s="1149" t="s">
        <v>13070</v>
      </c>
      <c r="C5120" s="1149" t="s">
        <v>65</v>
      </c>
      <c r="D5120" s="1150" t="s">
        <v>14718</v>
      </c>
      <c r="E5120" s="1164">
        <v>6800</v>
      </c>
      <c r="F5120" s="1151" t="s">
        <v>14719</v>
      </c>
      <c r="G5120" s="759" t="s">
        <v>14720</v>
      </c>
      <c r="H5120" s="1021" t="s">
        <v>14721</v>
      </c>
      <c r="I5120" s="1021" t="s">
        <v>14687</v>
      </c>
      <c r="J5120" s="1150" t="s">
        <v>14688</v>
      </c>
      <c r="K5120" s="1152" t="s">
        <v>14722</v>
      </c>
      <c r="L5120" s="1151">
        <v>12</v>
      </c>
      <c r="M5120" s="1164">
        <v>81600</v>
      </c>
      <c r="N5120" s="1151" t="s">
        <v>14722</v>
      </c>
      <c r="O5120" s="1152">
        <v>6</v>
      </c>
      <c r="P5120" s="1180">
        <v>40800</v>
      </c>
    </row>
    <row r="5121" spans="1:16" x14ac:dyDescent="0.2">
      <c r="A5121" s="1179" t="s">
        <v>4109</v>
      </c>
      <c r="B5121" s="1149" t="s">
        <v>13070</v>
      </c>
      <c r="C5121" s="1149" t="s">
        <v>65</v>
      </c>
      <c r="D5121" s="1150" t="s">
        <v>14723</v>
      </c>
      <c r="E5121" s="1164">
        <v>6800</v>
      </c>
      <c r="F5121" s="1151" t="s">
        <v>14724</v>
      </c>
      <c r="G5121" s="759" t="s">
        <v>14725</v>
      </c>
      <c r="H5121" s="1021" t="s">
        <v>12280</v>
      </c>
      <c r="I5121" s="1021" t="s">
        <v>14687</v>
      </c>
      <c r="J5121" s="1150" t="s">
        <v>14688</v>
      </c>
      <c r="K5121" s="1152" t="s">
        <v>14726</v>
      </c>
      <c r="L5121" s="1151">
        <v>12</v>
      </c>
      <c r="M5121" s="1164">
        <v>81600</v>
      </c>
      <c r="N5121" s="1151" t="s">
        <v>14726</v>
      </c>
      <c r="O5121" s="1152">
        <v>6</v>
      </c>
      <c r="P5121" s="1180">
        <v>40800</v>
      </c>
    </row>
    <row r="5122" spans="1:16" x14ac:dyDescent="0.2">
      <c r="A5122" s="1179" t="s">
        <v>4109</v>
      </c>
      <c r="B5122" s="1149" t="s">
        <v>13070</v>
      </c>
      <c r="C5122" s="1149" t="s">
        <v>65</v>
      </c>
      <c r="D5122" s="1150" t="s">
        <v>5212</v>
      </c>
      <c r="E5122" s="1164">
        <v>2500</v>
      </c>
      <c r="F5122" s="1151" t="s">
        <v>14727</v>
      </c>
      <c r="G5122" s="759" t="s">
        <v>14728</v>
      </c>
      <c r="H5122" s="1021" t="s">
        <v>14729</v>
      </c>
      <c r="I5122" s="1021" t="s">
        <v>14730</v>
      </c>
      <c r="J5122" s="1150" t="s">
        <v>14731</v>
      </c>
      <c r="K5122" s="1152" t="s">
        <v>14732</v>
      </c>
      <c r="L5122" s="1151">
        <v>12</v>
      </c>
      <c r="M5122" s="1164">
        <v>30000</v>
      </c>
      <c r="N5122" s="1151" t="s">
        <v>14732</v>
      </c>
      <c r="O5122" s="1152">
        <v>6</v>
      </c>
      <c r="P5122" s="1180">
        <v>15000</v>
      </c>
    </row>
    <row r="5123" spans="1:16" x14ac:dyDescent="0.2">
      <c r="A5123" s="1179" t="s">
        <v>4109</v>
      </c>
      <c r="B5123" s="1149" t="s">
        <v>13070</v>
      </c>
      <c r="C5123" s="1149" t="s">
        <v>65</v>
      </c>
      <c r="D5123" s="1150" t="s">
        <v>14733</v>
      </c>
      <c r="E5123" s="1164">
        <v>6000</v>
      </c>
      <c r="F5123" s="1151" t="s">
        <v>14734</v>
      </c>
      <c r="G5123" s="759" t="s">
        <v>14735</v>
      </c>
      <c r="H5123" s="1021" t="s">
        <v>4393</v>
      </c>
      <c r="I5123" s="1021" t="s">
        <v>14687</v>
      </c>
      <c r="J5123" s="1150" t="s">
        <v>14688</v>
      </c>
      <c r="K5123" s="1152" t="s">
        <v>14736</v>
      </c>
      <c r="L5123" s="1151">
        <v>12</v>
      </c>
      <c r="M5123" s="1164">
        <v>72000</v>
      </c>
      <c r="N5123" s="1151" t="s">
        <v>14736</v>
      </c>
      <c r="O5123" s="1152">
        <v>6</v>
      </c>
      <c r="P5123" s="1180">
        <v>36000</v>
      </c>
    </row>
    <row r="5124" spans="1:16" x14ac:dyDescent="0.2">
      <c r="A5124" s="1179" t="s">
        <v>4109</v>
      </c>
      <c r="B5124" s="1149" t="s">
        <v>13070</v>
      </c>
      <c r="C5124" s="1149" t="s">
        <v>65</v>
      </c>
      <c r="D5124" s="1150" t="s">
        <v>14737</v>
      </c>
      <c r="E5124" s="1164">
        <v>6000</v>
      </c>
      <c r="F5124" s="1151" t="s">
        <v>14738</v>
      </c>
      <c r="G5124" s="759" t="s">
        <v>14739</v>
      </c>
      <c r="H5124" s="1021" t="s">
        <v>14740</v>
      </c>
      <c r="I5124" s="1021" t="s">
        <v>4274</v>
      </c>
      <c r="J5124" s="1150" t="s">
        <v>4274</v>
      </c>
      <c r="K5124" s="1152" t="s">
        <v>14741</v>
      </c>
      <c r="L5124" s="1151">
        <v>12</v>
      </c>
      <c r="M5124" s="1164">
        <v>72000</v>
      </c>
      <c r="N5124" s="1151" t="s">
        <v>14741</v>
      </c>
      <c r="O5124" s="1152">
        <v>6</v>
      </c>
      <c r="P5124" s="1180">
        <v>36000</v>
      </c>
    </row>
    <row r="5125" spans="1:16" x14ac:dyDescent="0.2">
      <c r="A5125" s="1179" t="s">
        <v>4109</v>
      </c>
      <c r="B5125" s="1149" t="s">
        <v>13070</v>
      </c>
      <c r="C5125" s="1149" t="s">
        <v>65</v>
      </c>
      <c r="D5125" s="1150" t="s">
        <v>14742</v>
      </c>
      <c r="E5125" s="1164">
        <v>6800</v>
      </c>
      <c r="F5125" s="1151" t="s">
        <v>14743</v>
      </c>
      <c r="G5125" s="759" t="s">
        <v>14744</v>
      </c>
      <c r="H5125" s="1021" t="s">
        <v>4211</v>
      </c>
      <c r="I5125" s="1021" t="s">
        <v>14687</v>
      </c>
      <c r="J5125" s="1150" t="s">
        <v>14688</v>
      </c>
      <c r="K5125" s="1152" t="s">
        <v>14745</v>
      </c>
      <c r="L5125" s="1151">
        <v>12</v>
      </c>
      <c r="M5125" s="1164">
        <v>81600</v>
      </c>
      <c r="N5125" s="1151" t="s">
        <v>14745</v>
      </c>
      <c r="O5125" s="1152">
        <v>6</v>
      </c>
      <c r="P5125" s="1180">
        <v>40800</v>
      </c>
    </row>
    <row r="5126" spans="1:16" x14ac:dyDescent="0.2">
      <c r="A5126" s="1179" t="s">
        <v>4109</v>
      </c>
      <c r="B5126" s="1149" t="s">
        <v>13070</v>
      </c>
      <c r="C5126" s="1149" t="s">
        <v>65</v>
      </c>
      <c r="D5126" s="1150" t="s">
        <v>14746</v>
      </c>
      <c r="E5126" s="1164">
        <v>6000</v>
      </c>
      <c r="F5126" s="1151" t="s">
        <v>14747</v>
      </c>
      <c r="G5126" s="759" t="s">
        <v>14748</v>
      </c>
      <c r="H5126" s="1021" t="s">
        <v>11426</v>
      </c>
      <c r="I5126" s="1021" t="s">
        <v>14687</v>
      </c>
      <c r="J5126" s="1150" t="s">
        <v>14688</v>
      </c>
      <c r="K5126" s="1152" t="s">
        <v>2758</v>
      </c>
      <c r="L5126" s="1151">
        <v>12</v>
      </c>
      <c r="M5126" s="1164">
        <v>72000</v>
      </c>
      <c r="N5126" s="1151" t="s">
        <v>2758</v>
      </c>
      <c r="O5126" s="1152">
        <v>6</v>
      </c>
      <c r="P5126" s="1180">
        <v>36000</v>
      </c>
    </row>
    <row r="5127" spans="1:16" x14ac:dyDescent="0.2">
      <c r="A5127" s="1179" t="s">
        <v>4109</v>
      </c>
      <c r="B5127" s="1149" t="s">
        <v>13070</v>
      </c>
      <c r="C5127" s="1149" t="s">
        <v>65</v>
      </c>
      <c r="D5127" s="1150" t="s">
        <v>14749</v>
      </c>
      <c r="E5127" s="1164">
        <v>6000</v>
      </c>
      <c r="F5127" s="1151" t="s">
        <v>14750</v>
      </c>
      <c r="G5127" s="759" t="s">
        <v>14751</v>
      </c>
      <c r="H5127" s="1021" t="s">
        <v>5705</v>
      </c>
      <c r="I5127" s="1021" t="s">
        <v>4274</v>
      </c>
      <c r="J5127" s="1150" t="s">
        <v>4274</v>
      </c>
      <c r="K5127" s="1152" t="s">
        <v>14752</v>
      </c>
      <c r="L5127" s="1151">
        <v>12</v>
      </c>
      <c r="M5127" s="1164">
        <v>72000</v>
      </c>
      <c r="N5127" s="1151" t="s">
        <v>14752</v>
      </c>
      <c r="O5127" s="1152">
        <v>6</v>
      </c>
      <c r="P5127" s="1180">
        <v>36000</v>
      </c>
    </row>
    <row r="5128" spans="1:16" x14ac:dyDescent="0.2">
      <c r="A5128" s="1179" t="s">
        <v>4109</v>
      </c>
      <c r="B5128" s="1149" t="s">
        <v>13070</v>
      </c>
      <c r="C5128" s="1149" t="s">
        <v>65</v>
      </c>
      <c r="D5128" s="1150" t="s">
        <v>14746</v>
      </c>
      <c r="E5128" s="1164">
        <v>6000</v>
      </c>
      <c r="F5128" s="1151" t="s">
        <v>14753</v>
      </c>
      <c r="G5128" s="759" t="s">
        <v>14754</v>
      </c>
      <c r="H5128" s="1021" t="s">
        <v>5958</v>
      </c>
      <c r="I5128" s="1021" t="s">
        <v>14687</v>
      </c>
      <c r="J5128" s="1150" t="s">
        <v>14688</v>
      </c>
      <c r="K5128" s="1152" t="s">
        <v>14755</v>
      </c>
      <c r="L5128" s="1151">
        <v>12</v>
      </c>
      <c r="M5128" s="1164">
        <v>72000</v>
      </c>
      <c r="N5128" s="1151" t="s">
        <v>14755</v>
      </c>
      <c r="O5128" s="1152">
        <v>6</v>
      </c>
      <c r="P5128" s="1180">
        <v>36000</v>
      </c>
    </row>
    <row r="5129" spans="1:16" x14ac:dyDescent="0.2">
      <c r="A5129" s="1179" t="s">
        <v>4109</v>
      </c>
      <c r="B5129" s="1149" t="s">
        <v>13070</v>
      </c>
      <c r="C5129" s="1149" t="s">
        <v>65</v>
      </c>
      <c r="D5129" s="1150" t="s">
        <v>5212</v>
      </c>
      <c r="E5129" s="1164">
        <v>2500</v>
      </c>
      <c r="F5129" s="1151" t="s">
        <v>14756</v>
      </c>
      <c r="G5129" s="759" t="s">
        <v>14757</v>
      </c>
      <c r="H5129" s="1021" t="s">
        <v>9934</v>
      </c>
      <c r="I5129" s="1021" t="s">
        <v>6022</v>
      </c>
      <c r="J5129" s="1150" t="s">
        <v>6022</v>
      </c>
      <c r="K5129" s="1152" t="s">
        <v>14758</v>
      </c>
      <c r="L5129" s="1151">
        <v>12</v>
      </c>
      <c r="M5129" s="1164">
        <v>30000</v>
      </c>
      <c r="N5129" s="1151" t="s">
        <v>14758</v>
      </c>
      <c r="O5129" s="1152">
        <v>6</v>
      </c>
      <c r="P5129" s="1180">
        <v>15000</v>
      </c>
    </row>
    <row r="5130" spans="1:16" x14ac:dyDescent="0.2">
      <c r="A5130" s="1179" t="s">
        <v>4109</v>
      </c>
      <c r="B5130" s="1149" t="s">
        <v>13070</v>
      </c>
      <c r="C5130" s="1149" t="s">
        <v>65</v>
      </c>
      <c r="D5130" s="1150" t="s">
        <v>14759</v>
      </c>
      <c r="E5130" s="1164">
        <v>6000</v>
      </c>
      <c r="F5130" s="1151" t="s">
        <v>14760</v>
      </c>
      <c r="G5130" s="759" t="s">
        <v>14761</v>
      </c>
      <c r="H5130" s="1021" t="s">
        <v>14706</v>
      </c>
      <c r="I5130" s="1021" t="s">
        <v>4274</v>
      </c>
      <c r="J5130" s="1150" t="s">
        <v>4274</v>
      </c>
      <c r="K5130" s="1152" t="s">
        <v>14762</v>
      </c>
      <c r="L5130" s="1151">
        <v>12</v>
      </c>
      <c r="M5130" s="1164">
        <v>72000</v>
      </c>
      <c r="N5130" s="1151" t="s">
        <v>14762</v>
      </c>
      <c r="O5130" s="1152">
        <v>6</v>
      </c>
      <c r="P5130" s="1180">
        <v>36000</v>
      </c>
    </row>
    <row r="5131" spans="1:16" x14ac:dyDescent="0.2">
      <c r="A5131" s="1179" t="s">
        <v>4109</v>
      </c>
      <c r="B5131" s="1149" t="s">
        <v>13070</v>
      </c>
      <c r="C5131" s="1149" t="s">
        <v>65</v>
      </c>
      <c r="D5131" s="1150" t="s">
        <v>14763</v>
      </c>
      <c r="E5131" s="1164">
        <v>6800</v>
      </c>
      <c r="F5131" s="1151" t="s">
        <v>14764</v>
      </c>
      <c r="G5131" s="759" t="s">
        <v>14765</v>
      </c>
      <c r="H5131" s="1021" t="s">
        <v>14509</v>
      </c>
      <c r="I5131" s="1021" t="s">
        <v>14687</v>
      </c>
      <c r="J5131" s="1150" t="s">
        <v>14688</v>
      </c>
      <c r="K5131" s="1152" t="s">
        <v>14766</v>
      </c>
      <c r="L5131" s="1151">
        <v>12</v>
      </c>
      <c r="M5131" s="1164">
        <v>81600</v>
      </c>
      <c r="N5131" s="1151" t="s">
        <v>14766</v>
      </c>
      <c r="O5131" s="1152">
        <v>6</v>
      </c>
      <c r="P5131" s="1180">
        <v>40800</v>
      </c>
    </row>
    <row r="5132" spans="1:16" ht="22.5" x14ac:dyDescent="0.2">
      <c r="A5132" s="1179" t="s">
        <v>4109</v>
      </c>
      <c r="B5132" s="1149" t="s">
        <v>13070</v>
      </c>
      <c r="C5132" s="1149" t="s">
        <v>65</v>
      </c>
      <c r="D5132" s="1150" t="s">
        <v>14767</v>
      </c>
      <c r="E5132" s="1164">
        <v>6000</v>
      </c>
      <c r="F5132" s="1151" t="s">
        <v>14768</v>
      </c>
      <c r="G5132" s="759" t="s">
        <v>14769</v>
      </c>
      <c r="H5132" s="1021" t="s">
        <v>14770</v>
      </c>
      <c r="I5132" s="1021" t="s">
        <v>14687</v>
      </c>
      <c r="J5132" s="1150" t="s">
        <v>14688</v>
      </c>
      <c r="K5132" s="1152" t="s">
        <v>14771</v>
      </c>
      <c r="L5132" s="1151">
        <v>12</v>
      </c>
      <c r="M5132" s="1164">
        <v>72000</v>
      </c>
      <c r="N5132" s="1151" t="s">
        <v>14771</v>
      </c>
      <c r="O5132" s="1152">
        <v>6</v>
      </c>
      <c r="P5132" s="1180">
        <v>36000</v>
      </c>
    </row>
    <row r="5133" spans="1:16" x14ac:dyDescent="0.2">
      <c r="A5133" s="1179" t="s">
        <v>4109</v>
      </c>
      <c r="B5133" s="1149" t="s">
        <v>13070</v>
      </c>
      <c r="C5133" s="1149" t="s">
        <v>65</v>
      </c>
      <c r="D5133" s="1150" t="s">
        <v>14772</v>
      </c>
      <c r="E5133" s="1164">
        <v>6000</v>
      </c>
      <c r="F5133" s="1151" t="s">
        <v>14773</v>
      </c>
      <c r="G5133" s="759" t="s">
        <v>14774</v>
      </c>
      <c r="H5133" s="1021" t="s">
        <v>14706</v>
      </c>
      <c r="I5133" s="1021" t="s">
        <v>14687</v>
      </c>
      <c r="J5133" s="1150" t="s">
        <v>14688</v>
      </c>
      <c r="K5133" s="1152" t="s">
        <v>14775</v>
      </c>
      <c r="L5133" s="1151">
        <v>12</v>
      </c>
      <c r="M5133" s="1164">
        <v>72000</v>
      </c>
      <c r="N5133" s="1151" t="s">
        <v>14775</v>
      </c>
      <c r="O5133" s="1152">
        <v>6</v>
      </c>
      <c r="P5133" s="1180">
        <v>36000</v>
      </c>
    </row>
    <row r="5134" spans="1:16" ht="22.5" x14ac:dyDescent="0.2">
      <c r="A5134" s="1179" t="s">
        <v>4109</v>
      </c>
      <c r="B5134" s="1149" t="s">
        <v>13070</v>
      </c>
      <c r="C5134" s="1149" t="s">
        <v>65</v>
      </c>
      <c r="D5134" s="1150" t="s">
        <v>14737</v>
      </c>
      <c r="E5134" s="1164">
        <v>6000</v>
      </c>
      <c r="F5134" s="1151" t="s">
        <v>14776</v>
      </c>
      <c r="G5134" s="759" t="s">
        <v>14777</v>
      </c>
      <c r="H5134" s="1021" t="s">
        <v>4623</v>
      </c>
      <c r="I5134" s="1021" t="s">
        <v>14687</v>
      </c>
      <c r="J5134" s="1150" t="s">
        <v>14688</v>
      </c>
      <c r="K5134" s="1152" t="s">
        <v>14778</v>
      </c>
      <c r="L5134" s="1151">
        <v>12</v>
      </c>
      <c r="M5134" s="1164">
        <v>72000</v>
      </c>
      <c r="N5134" s="1151" t="s">
        <v>14778</v>
      </c>
      <c r="O5134" s="1152">
        <v>6</v>
      </c>
      <c r="P5134" s="1180">
        <v>36000</v>
      </c>
    </row>
    <row r="5135" spans="1:16" x14ac:dyDescent="0.2">
      <c r="A5135" s="1179" t="s">
        <v>4109</v>
      </c>
      <c r="B5135" s="1149" t="s">
        <v>13070</v>
      </c>
      <c r="C5135" s="1149" t="s">
        <v>65</v>
      </c>
      <c r="D5135" s="1150" t="s">
        <v>14723</v>
      </c>
      <c r="E5135" s="1164">
        <v>6800</v>
      </c>
      <c r="F5135" s="1151" t="s">
        <v>14779</v>
      </c>
      <c r="G5135" s="759" t="s">
        <v>14780</v>
      </c>
      <c r="H5135" s="1021" t="s">
        <v>14781</v>
      </c>
      <c r="I5135" s="1021" t="s">
        <v>14687</v>
      </c>
      <c r="J5135" s="1150" t="s">
        <v>14688</v>
      </c>
      <c r="K5135" s="1152" t="s">
        <v>14782</v>
      </c>
      <c r="L5135" s="1151">
        <v>12</v>
      </c>
      <c r="M5135" s="1164">
        <v>81600</v>
      </c>
      <c r="N5135" s="1151" t="s">
        <v>14782</v>
      </c>
      <c r="O5135" s="1152">
        <v>6</v>
      </c>
      <c r="P5135" s="1180">
        <v>40800</v>
      </c>
    </row>
    <row r="5136" spans="1:16" x14ac:dyDescent="0.2">
      <c r="A5136" s="1179" t="s">
        <v>4109</v>
      </c>
      <c r="B5136" s="1149" t="s">
        <v>13070</v>
      </c>
      <c r="C5136" s="1149" t="s">
        <v>65</v>
      </c>
      <c r="D5136" s="1150" t="s">
        <v>14783</v>
      </c>
      <c r="E5136" s="1164">
        <v>6800</v>
      </c>
      <c r="F5136" s="1151" t="s">
        <v>14784</v>
      </c>
      <c r="G5136" s="759" t="s">
        <v>14785</v>
      </c>
      <c r="H5136" s="1021" t="s">
        <v>14786</v>
      </c>
      <c r="I5136" s="1021" t="s">
        <v>14687</v>
      </c>
      <c r="J5136" s="1150" t="s">
        <v>14688</v>
      </c>
      <c r="K5136" s="1152" t="s">
        <v>14787</v>
      </c>
      <c r="L5136" s="1151">
        <v>12</v>
      </c>
      <c r="M5136" s="1164">
        <v>76381.503333333327</v>
      </c>
      <c r="N5136" s="1151" t="s">
        <v>14787</v>
      </c>
      <c r="O5136" s="1152">
        <v>6</v>
      </c>
      <c r="P5136" s="1180">
        <v>40800</v>
      </c>
    </row>
    <row r="5137" spans="1:16" ht="22.5" x14ac:dyDescent="0.2">
      <c r="A5137" s="1179" t="s">
        <v>4109</v>
      </c>
      <c r="B5137" s="1149" t="s">
        <v>13070</v>
      </c>
      <c r="C5137" s="1149" t="s">
        <v>65</v>
      </c>
      <c r="D5137" s="1150" t="s">
        <v>14788</v>
      </c>
      <c r="E5137" s="1164">
        <v>6800</v>
      </c>
      <c r="F5137" s="1151" t="s">
        <v>14789</v>
      </c>
      <c r="G5137" s="759" t="s">
        <v>14790</v>
      </c>
      <c r="H5137" s="1021" t="s">
        <v>14791</v>
      </c>
      <c r="I5137" s="1021" t="s">
        <v>14687</v>
      </c>
      <c r="J5137" s="1150" t="s">
        <v>14688</v>
      </c>
      <c r="K5137" s="1152" t="s">
        <v>14792</v>
      </c>
      <c r="L5137" s="1151">
        <v>12</v>
      </c>
      <c r="M5137" s="1164">
        <v>81600</v>
      </c>
      <c r="N5137" s="1151" t="s">
        <v>14792</v>
      </c>
      <c r="O5137" s="1152">
        <v>6</v>
      </c>
      <c r="P5137" s="1180">
        <v>40800</v>
      </c>
    </row>
    <row r="5138" spans="1:16" x14ac:dyDescent="0.2">
      <c r="A5138" s="1179" t="s">
        <v>4109</v>
      </c>
      <c r="B5138" s="1149" t="s">
        <v>13070</v>
      </c>
      <c r="C5138" s="1149" t="s">
        <v>65</v>
      </c>
      <c r="D5138" s="1150" t="s">
        <v>14723</v>
      </c>
      <c r="E5138" s="1164">
        <v>6800</v>
      </c>
      <c r="F5138" s="1151" t="s">
        <v>14793</v>
      </c>
      <c r="G5138" s="759" t="s">
        <v>14794</v>
      </c>
      <c r="H5138" s="1021" t="s">
        <v>5958</v>
      </c>
      <c r="I5138" s="1021" t="s">
        <v>14687</v>
      </c>
      <c r="J5138" s="1150" t="s">
        <v>14688</v>
      </c>
      <c r="K5138" s="1152" t="s">
        <v>14795</v>
      </c>
      <c r="L5138" s="1151">
        <v>12</v>
      </c>
      <c r="M5138" s="1164">
        <v>81600</v>
      </c>
      <c r="N5138" s="1151" t="s">
        <v>14795</v>
      </c>
      <c r="O5138" s="1152">
        <v>6</v>
      </c>
      <c r="P5138" s="1180">
        <v>40800</v>
      </c>
    </row>
    <row r="5139" spans="1:16" ht="22.5" x14ac:dyDescent="0.2">
      <c r="A5139" s="1179" t="s">
        <v>4109</v>
      </c>
      <c r="B5139" s="1149" t="s">
        <v>13070</v>
      </c>
      <c r="C5139" s="1149" t="s">
        <v>65</v>
      </c>
      <c r="D5139" s="1150" t="s">
        <v>14796</v>
      </c>
      <c r="E5139" s="1164">
        <v>6800</v>
      </c>
      <c r="F5139" s="1151" t="s">
        <v>14797</v>
      </c>
      <c r="G5139" s="759" t="s">
        <v>14798</v>
      </c>
      <c r="H5139" s="1021" t="s">
        <v>14799</v>
      </c>
      <c r="I5139" s="1021" t="s">
        <v>14687</v>
      </c>
      <c r="J5139" s="1150" t="s">
        <v>14688</v>
      </c>
      <c r="K5139" s="1152" t="s">
        <v>14800</v>
      </c>
      <c r="L5139" s="1151">
        <v>12</v>
      </c>
      <c r="M5139" s="1164">
        <v>81600</v>
      </c>
      <c r="N5139" s="1151" t="s">
        <v>14800</v>
      </c>
      <c r="O5139" s="1152">
        <v>6</v>
      </c>
      <c r="P5139" s="1180">
        <v>40800</v>
      </c>
    </row>
    <row r="5140" spans="1:16" x14ac:dyDescent="0.2">
      <c r="A5140" s="1179" t="s">
        <v>4109</v>
      </c>
      <c r="B5140" s="1149" t="s">
        <v>13070</v>
      </c>
      <c r="C5140" s="1149" t="s">
        <v>65</v>
      </c>
      <c r="D5140" s="1150" t="s">
        <v>14749</v>
      </c>
      <c r="E5140" s="1164">
        <v>6000</v>
      </c>
      <c r="F5140" s="1151" t="s">
        <v>14801</v>
      </c>
      <c r="G5140" s="759" t="s">
        <v>14802</v>
      </c>
      <c r="H5140" s="1021" t="s">
        <v>14803</v>
      </c>
      <c r="I5140" s="1021" t="s">
        <v>14687</v>
      </c>
      <c r="J5140" s="1150" t="s">
        <v>14688</v>
      </c>
      <c r="K5140" s="1152" t="s">
        <v>14804</v>
      </c>
      <c r="L5140" s="1151">
        <v>12</v>
      </c>
      <c r="M5140" s="1164">
        <v>72000</v>
      </c>
      <c r="N5140" s="1151" t="s">
        <v>14804</v>
      </c>
      <c r="O5140" s="1152">
        <v>6</v>
      </c>
      <c r="P5140" s="1180">
        <v>36000</v>
      </c>
    </row>
    <row r="5141" spans="1:16" ht="22.5" x14ac:dyDescent="0.2">
      <c r="A5141" s="1179" t="s">
        <v>4109</v>
      </c>
      <c r="B5141" s="1149" t="s">
        <v>13070</v>
      </c>
      <c r="C5141" s="1149" t="s">
        <v>65</v>
      </c>
      <c r="D5141" s="1150" t="s">
        <v>14805</v>
      </c>
      <c r="E5141" s="1164">
        <v>3000</v>
      </c>
      <c r="F5141" s="1151" t="s">
        <v>14806</v>
      </c>
      <c r="G5141" s="759" t="s">
        <v>14807</v>
      </c>
      <c r="H5141" s="1021" t="s">
        <v>4623</v>
      </c>
      <c r="I5141" s="1021" t="s">
        <v>14687</v>
      </c>
      <c r="J5141" s="1150" t="s">
        <v>14688</v>
      </c>
      <c r="K5141" s="1152" t="s">
        <v>14808</v>
      </c>
      <c r="L5141" s="1151">
        <v>12</v>
      </c>
      <c r="M5141" s="1164">
        <v>36000</v>
      </c>
      <c r="N5141" s="1151" t="s">
        <v>14808</v>
      </c>
      <c r="O5141" s="1152">
        <v>6</v>
      </c>
      <c r="P5141" s="1180">
        <v>18000</v>
      </c>
    </row>
    <row r="5142" spans="1:16" x14ac:dyDescent="0.2">
      <c r="A5142" s="1179" t="s">
        <v>4109</v>
      </c>
      <c r="B5142" s="1149" t="s">
        <v>13070</v>
      </c>
      <c r="C5142" s="1149" t="s">
        <v>65</v>
      </c>
      <c r="D5142" s="1150" t="s">
        <v>14711</v>
      </c>
      <c r="E5142" s="1164">
        <v>6000</v>
      </c>
      <c r="F5142" s="1151" t="s">
        <v>14809</v>
      </c>
      <c r="G5142" s="759" t="s">
        <v>14810</v>
      </c>
      <c r="H5142" s="1021" t="s">
        <v>4206</v>
      </c>
      <c r="I5142" s="1021" t="s">
        <v>4274</v>
      </c>
      <c r="J5142" s="1150" t="s">
        <v>4274</v>
      </c>
      <c r="K5142" s="1152" t="s">
        <v>14811</v>
      </c>
      <c r="L5142" s="1151">
        <v>12</v>
      </c>
      <c r="M5142" s="1164">
        <v>72000</v>
      </c>
      <c r="N5142" s="1151" t="s">
        <v>14811</v>
      </c>
      <c r="O5142" s="1152">
        <v>6</v>
      </c>
      <c r="P5142" s="1180">
        <v>36000</v>
      </c>
    </row>
    <row r="5143" spans="1:16" ht="22.5" x14ac:dyDescent="0.2">
      <c r="A5143" s="1179" t="s">
        <v>4109</v>
      </c>
      <c r="B5143" s="1149" t="s">
        <v>13070</v>
      </c>
      <c r="C5143" s="1149" t="s">
        <v>65</v>
      </c>
      <c r="D5143" s="1150" t="s">
        <v>14812</v>
      </c>
      <c r="E5143" s="1164">
        <v>6000</v>
      </c>
      <c r="F5143" s="1151" t="s">
        <v>14813</v>
      </c>
      <c r="G5143" s="759" t="s">
        <v>14814</v>
      </c>
      <c r="H5143" s="1021" t="s">
        <v>14815</v>
      </c>
      <c r="I5143" s="1021" t="s">
        <v>14687</v>
      </c>
      <c r="J5143" s="1150" t="s">
        <v>14688</v>
      </c>
      <c r="K5143" s="1152" t="s">
        <v>2796</v>
      </c>
      <c r="L5143" s="1151">
        <v>11</v>
      </c>
      <c r="M5143" s="1164">
        <v>68800</v>
      </c>
      <c r="N5143" s="1151" t="s">
        <v>2796</v>
      </c>
      <c r="O5143" s="1152">
        <v>6</v>
      </c>
      <c r="P5143" s="1180">
        <v>36000</v>
      </c>
    </row>
    <row r="5144" spans="1:16" ht="22.5" x14ac:dyDescent="0.2">
      <c r="A5144" s="1179" t="s">
        <v>4109</v>
      </c>
      <c r="B5144" s="1149" t="s">
        <v>13070</v>
      </c>
      <c r="C5144" s="1149" t="s">
        <v>65</v>
      </c>
      <c r="D5144" s="1150" t="s">
        <v>14772</v>
      </c>
      <c r="E5144" s="1164">
        <v>6000</v>
      </c>
      <c r="F5144" s="1151" t="s">
        <v>14816</v>
      </c>
      <c r="G5144" s="759" t="s">
        <v>14817</v>
      </c>
      <c r="H5144" s="1021" t="s">
        <v>14818</v>
      </c>
      <c r="I5144" s="1021" t="s">
        <v>4274</v>
      </c>
      <c r="J5144" s="1150" t="s">
        <v>4274</v>
      </c>
      <c r="K5144" s="1152" t="s">
        <v>14819</v>
      </c>
      <c r="L5144" s="1151">
        <v>12</v>
      </c>
      <c r="M5144" s="1164">
        <v>72000</v>
      </c>
      <c r="N5144" s="1151" t="s">
        <v>14819</v>
      </c>
      <c r="O5144" s="1152">
        <v>6</v>
      </c>
      <c r="P5144" s="1180">
        <v>36000</v>
      </c>
    </row>
    <row r="5145" spans="1:16" x14ac:dyDescent="0.2">
      <c r="A5145" s="1179" t="s">
        <v>4109</v>
      </c>
      <c r="B5145" s="1149" t="s">
        <v>13070</v>
      </c>
      <c r="C5145" s="1149" t="s">
        <v>65</v>
      </c>
      <c r="D5145" s="1150" t="s">
        <v>14820</v>
      </c>
      <c r="E5145" s="1164">
        <v>6800</v>
      </c>
      <c r="F5145" s="1151" t="s">
        <v>14821</v>
      </c>
      <c r="G5145" s="759" t="s">
        <v>14822</v>
      </c>
      <c r="H5145" s="1021" t="s">
        <v>4206</v>
      </c>
      <c r="I5145" s="1021" t="s">
        <v>14687</v>
      </c>
      <c r="J5145" s="1150" t="s">
        <v>14688</v>
      </c>
      <c r="K5145" s="1152" t="s">
        <v>14823</v>
      </c>
      <c r="L5145" s="1151">
        <v>12</v>
      </c>
      <c r="M5145" s="1164">
        <v>81600</v>
      </c>
      <c r="N5145" s="1151" t="s">
        <v>14823</v>
      </c>
      <c r="O5145" s="1152">
        <v>6</v>
      </c>
      <c r="P5145" s="1180">
        <v>40800</v>
      </c>
    </row>
    <row r="5146" spans="1:16" x14ac:dyDescent="0.2">
      <c r="A5146" s="1179" t="s">
        <v>4109</v>
      </c>
      <c r="B5146" s="1149" t="s">
        <v>13070</v>
      </c>
      <c r="C5146" s="1149" t="s">
        <v>65</v>
      </c>
      <c r="D5146" s="1150" t="s">
        <v>14824</v>
      </c>
      <c r="E5146" s="1164">
        <v>7500</v>
      </c>
      <c r="F5146" s="1151" t="s">
        <v>14825</v>
      </c>
      <c r="G5146" s="759" t="s">
        <v>14826</v>
      </c>
      <c r="H5146" s="1021" t="s">
        <v>5958</v>
      </c>
      <c r="I5146" s="1021" t="s">
        <v>4309</v>
      </c>
      <c r="J5146" s="1150" t="s">
        <v>4309</v>
      </c>
      <c r="K5146" s="1152" t="s">
        <v>14827</v>
      </c>
      <c r="L5146" s="1151">
        <v>12</v>
      </c>
      <c r="M5146" s="1164">
        <v>90000</v>
      </c>
      <c r="N5146" s="1151" t="s">
        <v>14827</v>
      </c>
      <c r="O5146" s="1152">
        <v>6</v>
      </c>
      <c r="P5146" s="1180">
        <v>45000</v>
      </c>
    </row>
    <row r="5147" spans="1:16" x14ac:dyDescent="0.2">
      <c r="A5147" s="1179" t="s">
        <v>4109</v>
      </c>
      <c r="B5147" s="1149" t="s">
        <v>13070</v>
      </c>
      <c r="C5147" s="1149" t="s">
        <v>65</v>
      </c>
      <c r="D5147" s="1150" t="s">
        <v>14828</v>
      </c>
      <c r="E5147" s="1164">
        <v>2500</v>
      </c>
      <c r="F5147" s="1151" t="s">
        <v>14829</v>
      </c>
      <c r="G5147" s="759" t="s">
        <v>14830</v>
      </c>
      <c r="H5147" s="1021" t="s">
        <v>4251</v>
      </c>
      <c r="I5147" s="1021" t="s">
        <v>6022</v>
      </c>
      <c r="J5147" s="1150" t="s">
        <v>6022</v>
      </c>
      <c r="K5147" s="1152" t="s">
        <v>14831</v>
      </c>
      <c r="L5147" s="1151">
        <v>12</v>
      </c>
      <c r="M5147" s="1164">
        <v>30000</v>
      </c>
      <c r="N5147" s="1151" t="s">
        <v>14831</v>
      </c>
      <c r="O5147" s="1152">
        <v>6</v>
      </c>
      <c r="P5147" s="1180">
        <v>15000</v>
      </c>
    </row>
    <row r="5148" spans="1:16" x14ac:dyDescent="0.2">
      <c r="A5148" s="1179" t="s">
        <v>4109</v>
      </c>
      <c r="B5148" s="1149" t="s">
        <v>13070</v>
      </c>
      <c r="C5148" s="1149" t="s">
        <v>65</v>
      </c>
      <c r="D5148" s="1150" t="s">
        <v>14832</v>
      </c>
      <c r="E5148" s="1164">
        <v>6000</v>
      </c>
      <c r="F5148" s="1151" t="s">
        <v>14833</v>
      </c>
      <c r="G5148" s="759" t="s">
        <v>14834</v>
      </c>
      <c r="H5148" s="1021" t="s">
        <v>14509</v>
      </c>
      <c r="I5148" s="1021" t="s">
        <v>4274</v>
      </c>
      <c r="J5148" s="1150" t="s">
        <v>4274</v>
      </c>
      <c r="K5148" s="1152" t="s">
        <v>14835</v>
      </c>
      <c r="L5148" s="1151">
        <v>12</v>
      </c>
      <c r="M5148" s="1164">
        <v>72000</v>
      </c>
      <c r="N5148" s="1151" t="s">
        <v>14835</v>
      </c>
      <c r="O5148" s="1152">
        <v>6</v>
      </c>
      <c r="P5148" s="1180">
        <v>36000</v>
      </c>
    </row>
    <row r="5149" spans="1:16" x14ac:dyDescent="0.2">
      <c r="A5149" s="1179" t="s">
        <v>4109</v>
      </c>
      <c r="B5149" s="1149" t="s">
        <v>13070</v>
      </c>
      <c r="C5149" s="1149" t="s">
        <v>65</v>
      </c>
      <c r="D5149" s="1150" t="s">
        <v>14836</v>
      </c>
      <c r="E5149" s="1164">
        <v>6800</v>
      </c>
      <c r="F5149" s="1151" t="s">
        <v>14837</v>
      </c>
      <c r="G5149" s="759" t="s">
        <v>14838</v>
      </c>
      <c r="H5149" s="1021" t="s">
        <v>14509</v>
      </c>
      <c r="I5149" s="1021" t="s">
        <v>14687</v>
      </c>
      <c r="J5149" s="1150" t="s">
        <v>14688</v>
      </c>
      <c r="K5149" s="1152" t="s">
        <v>14839</v>
      </c>
      <c r="L5149" s="1151">
        <v>12</v>
      </c>
      <c r="M5149" s="1164">
        <v>81600</v>
      </c>
      <c r="N5149" s="1151" t="s">
        <v>14839</v>
      </c>
      <c r="O5149" s="1152">
        <v>6</v>
      </c>
      <c r="P5149" s="1180">
        <v>40800</v>
      </c>
    </row>
    <row r="5150" spans="1:16" ht="22.5" x14ac:dyDescent="0.2">
      <c r="A5150" s="1179" t="s">
        <v>4109</v>
      </c>
      <c r="B5150" s="1149" t="s">
        <v>13070</v>
      </c>
      <c r="C5150" s="1149" t="s">
        <v>65</v>
      </c>
      <c r="D5150" s="1150" t="s">
        <v>14711</v>
      </c>
      <c r="E5150" s="1164">
        <v>6000</v>
      </c>
      <c r="F5150" s="1151" t="s">
        <v>14840</v>
      </c>
      <c r="G5150" s="759" t="s">
        <v>14841</v>
      </c>
      <c r="H5150" s="1021" t="s">
        <v>14842</v>
      </c>
      <c r="I5150" s="1021" t="s">
        <v>4274</v>
      </c>
      <c r="J5150" s="1150" t="s">
        <v>4274</v>
      </c>
      <c r="K5150" s="1152" t="s">
        <v>14843</v>
      </c>
      <c r="L5150" s="1151">
        <v>12</v>
      </c>
      <c r="M5150" s="1164">
        <v>72000</v>
      </c>
      <c r="N5150" s="1151" t="s">
        <v>14843</v>
      </c>
      <c r="O5150" s="1152">
        <v>6</v>
      </c>
      <c r="P5150" s="1180">
        <v>36000</v>
      </c>
    </row>
    <row r="5151" spans="1:16" x14ac:dyDescent="0.2">
      <c r="A5151" s="1179" t="s">
        <v>4109</v>
      </c>
      <c r="B5151" s="1149" t="s">
        <v>13070</v>
      </c>
      <c r="C5151" s="1149" t="s">
        <v>65</v>
      </c>
      <c r="D5151" s="1150" t="s">
        <v>14844</v>
      </c>
      <c r="E5151" s="1164">
        <v>6800</v>
      </c>
      <c r="F5151" s="1151" t="s">
        <v>14845</v>
      </c>
      <c r="G5151" s="759" t="s">
        <v>14846</v>
      </c>
      <c r="H5151" s="1021" t="s">
        <v>4705</v>
      </c>
      <c r="I5151" s="1021" t="s">
        <v>14687</v>
      </c>
      <c r="J5151" s="1150" t="s">
        <v>14688</v>
      </c>
      <c r="K5151" s="1152" t="s">
        <v>1718</v>
      </c>
      <c r="L5151" s="1151">
        <v>12</v>
      </c>
      <c r="M5151" s="1164">
        <v>80013.33</v>
      </c>
      <c r="N5151" s="1151" t="s">
        <v>1718</v>
      </c>
      <c r="O5151" s="1152">
        <v>6</v>
      </c>
      <c r="P5151" s="1180">
        <v>40800</v>
      </c>
    </row>
    <row r="5152" spans="1:16" ht="22.5" x14ac:dyDescent="0.2">
      <c r="A5152" s="1179" t="s">
        <v>4109</v>
      </c>
      <c r="B5152" s="1149" t="s">
        <v>13070</v>
      </c>
      <c r="C5152" s="1149" t="s">
        <v>65</v>
      </c>
      <c r="D5152" s="1150" t="s">
        <v>5212</v>
      </c>
      <c r="E5152" s="1164">
        <v>2500</v>
      </c>
      <c r="F5152" s="1151" t="s">
        <v>14847</v>
      </c>
      <c r="G5152" s="759" t="s">
        <v>14848</v>
      </c>
      <c r="H5152" s="1021" t="s">
        <v>12184</v>
      </c>
      <c r="I5152" s="1021" t="s">
        <v>14730</v>
      </c>
      <c r="J5152" s="1150" t="s">
        <v>14731</v>
      </c>
      <c r="K5152" s="1152" t="s">
        <v>14849</v>
      </c>
      <c r="L5152" s="1151">
        <v>12</v>
      </c>
      <c r="M5152" s="1164">
        <v>30000</v>
      </c>
      <c r="N5152" s="1151" t="s">
        <v>14849</v>
      </c>
      <c r="O5152" s="1152">
        <v>6</v>
      </c>
      <c r="P5152" s="1180">
        <v>15000</v>
      </c>
    </row>
    <row r="5153" spans="1:16" ht="22.5" x14ac:dyDescent="0.2">
      <c r="A5153" s="1179" t="s">
        <v>4109</v>
      </c>
      <c r="B5153" s="1149" t="s">
        <v>13070</v>
      </c>
      <c r="C5153" s="1149" t="s">
        <v>65</v>
      </c>
      <c r="D5153" s="1150" t="s">
        <v>14850</v>
      </c>
      <c r="E5153" s="1164">
        <v>4000</v>
      </c>
      <c r="F5153" s="1151" t="s">
        <v>14851</v>
      </c>
      <c r="G5153" s="759" t="s">
        <v>14852</v>
      </c>
      <c r="H5153" s="1021" t="s">
        <v>14853</v>
      </c>
      <c r="I5153" s="1021" t="s">
        <v>14687</v>
      </c>
      <c r="J5153" s="1150" t="s">
        <v>14688</v>
      </c>
      <c r="K5153" s="1152" t="s">
        <v>14854</v>
      </c>
      <c r="L5153" s="1151">
        <v>12</v>
      </c>
      <c r="M5153" s="1164">
        <v>48000</v>
      </c>
      <c r="N5153" s="1151" t="s">
        <v>14854</v>
      </c>
      <c r="O5153" s="1152">
        <v>6</v>
      </c>
      <c r="P5153" s="1180">
        <v>24000</v>
      </c>
    </row>
    <row r="5154" spans="1:16" ht="22.5" x14ac:dyDescent="0.2">
      <c r="A5154" s="1179" t="s">
        <v>4109</v>
      </c>
      <c r="B5154" s="1149" t="s">
        <v>13070</v>
      </c>
      <c r="C5154" s="1149" t="s">
        <v>65</v>
      </c>
      <c r="D5154" s="1150" t="s">
        <v>14855</v>
      </c>
      <c r="E5154" s="1164">
        <v>7000</v>
      </c>
      <c r="F5154" s="1151" t="s">
        <v>14856</v>
      </c>
      <c r="G5154" s="759" t="s">
        <v>14857</v>
      </c>
      <c r="H5154" s="1021" t="s">
        <v>14786</v>
      </c>
      <c r="I5154" s="1021" t="s">
        <v>4274</v>
      </c>
      <c r="J5154" s="1150" t="s">
        <v>4274</v>
      </c>
      <c r="K5154" s="1152" t="s">
        <v>14858</v>
      </c>
      <c r="L5154" s="1151">
        <v>12</v>
      </c>
      <c r="M5154" s="1164">
        <v>83987.36</v>
      </c>
      <c r="N5154" s="1151" t="s">
        <v>14858</v>
      </c>
      <c r="O5154" s="1152">
        <v>6</v>
      </c>
      <c r="P5154" s="1180">
        <v>42000</v>
      </c>
    </row>
    <row r="5155" spans="1:16" ht="22.5" x14ac:dyDescent="0.2">
      <c r="A5155" s="1179" t="s">
        <v>4109</v>
      </c>
      <c r="B5155" s="1149" t="s">
        <v>13070</v>
      </c>
      <c r="C5155" s="1149" t="s">
        <v>65</v>
      </c>
      <c r="D5155" s="1150" t="s">
        <v>14859</v>
      </c>
      <c r="E5155" s="1164">
        <v>2500</v>
      </c>
      <c r="F5155" s="1151" t="s">
        <v>14860</v>
      </c>
      <c r="G5155" s="759" t="s">
        <v>14861</v>
      </c>
      <c r="H5155" s="1021" t="s">
        <v>14862</v>
      </c>
      <c r="I5155" s="1021" t="s">
        <v>14687</v>
      </c>
      <c r="J5155" s="1150" t="s">
        <v>14688</v>
      </c>
      <c r="K5155" s="1152" t="s">
        <v>14863</v>
      </c>
      <c r="L5155" s="1151">
        <v>12</v>
      </c>
      <c r="M5155" s="1164">
        <v>29961.32</v>
      </c>
      <c r="N5155" s="1151" t="s">
        <v>14863</v>
      </c>
      <c r="O5155" s="1152">
        <v>6</v>
      </c>
      <c r="P5155" s="1180">
        <v>15000</v>
      </c>
    </row>
    <row r="5156" spans="1:16" x14ac:dyDescent="0.2">
      <c r="A5156" s="1179" t="s">
        <v>4109</v>
      </c>
      <c r="B5156" s="1149" t="s">
        <v>13070</v>
      </c>
      <c r="C5156" s="1149" t="s">
        <v>65</v>
      </c>
      <c r="D5156" s="1150" t="s">
        <v>14864</v>
      </c>
      <c r="E5156" s="1164">
        <v>6000</v>
      </c>
      <c r="F5156" s="1151" t="s">
        <v>14865</v>
      </c>
      <c r="G5156" s="759" t="s">
        <v>14866</v>
      </c>
      <c r="H5156" s="1021" t="s">
        <v>14867</v>
      </c>
      <c r="I5156" s="1021" t="s">
        <v>14687</v>
      </c>
      <c r="J5156" s="1150" t="s">
        <v>14688</v>
      </c>
      <c r="K5156" s="1152" t="s">
        <v>14868</v>
      </c>
      <c r="L5156" s="1151">
        <v>12</v>
      </c>
      <c r="M5156" s="1164">
        <v>71967.17</v>
      </c>
      <c r="N5156" s="1151" t="s">
        <v>14868</v>
      </c>
      <c r="O5156" s="1152">
        <v>6</v>
      </c>
      <c r="P5156" s="1180">
        <v>36000</v>
      </c>
    </row>
    <row r="5157" spans="1:16" ht="22.5" x14ac:dyDescent="0.2">
      <c r="A5157" s="1179" t="s">
        <v>4109</v>
      </c>
      <c r="B5157" s="1149" t="s">
        <v>13070</v>
      </c>
      <c r="C5157" s="1149" t="s">
        <v>65</v>
      </c>
      <c r="D5157" s="1150" t="s">
        <v>14869</v>
      </c>
      <c r="E5157" s="1164">
        <v>2500</v>
      </c>
      <c r="F5157" s="1151" t="s">
        <v>14870</v>
      </c>
      <c r="G5157" s="759" t="s">
        <v>14871</v>
      </c>
      <c r="H5157" s="1021" t="s">
        <v>14853</v>
      </c>
      <c r="I5157" s="1021" t="s">
        <v>14687</v>
      </c>
      <c r="J5157" s="1150" t="s">
        <v>14688</v>
      </c>
      <c r="K5157" s="1152" t="s">
        <v>14872</v>
      </c>
      <c r="L5157" s="1151">
        <v>12</v>
      </c>
      <c r="M5157" s="1164">
        <v>29983.190000000002</v>
      </c>
      <c r="N5157" s="1151" t="s">
        <v>14872</v>
      </c>
      <c r="O5157" s="1152">
        <v>6</v>
      </c>
      <c r="P5157" s="1180">
        <v>15000</v>
      </c>
    </row>
    <row r="5158" spans="1:16" x14ac:dyDescent="0.2">
      <c r="A5158" s="1179" t="s">
        <v>4109</v>
      </c>
      <c r="B5158" s="1149" t="s">
        <v>13070</v>
      </c>
      <c r="C5158" s="1149" t="s">
        <v>65</v>
      </c>
      <c r="D5158" s="1150" t="s">
        <v>14873</v>
      </c>
      <c r="E5158" s="1164">
        <v>12000</v>
      </c>
      <c r="F5158" s="1151" t="s">
        <v>14874</v>
      </c>
      <c r="G5158" s="759" t="s">
        <v>14875</v>
      </c>
      <c r="H5158" s="1021" t="s">
        <v>5958</v>
      </c>
      <c r="I5158" s="1021" t="s">
        <v>14687</v>
      </c>
      <c r="J5158" s="1150" t="s">
        <v>14688</v>
      </c>
      <c r="K5158" s="1152" t="s">
        <v>14876</v>
      </c>
      <c r="L5158" s="1151">
        <v>12</v>
      </c>
      <c r="M5158" s="1164">
        <v>134040.72</v>
      </c>
      <c r="N5158" s="1151" t="s">
        <v>14876</v>
      </c>
      <c r="O5158" s="1152">
        <v>6</v>
      </c>
      <c r="P5158" s="1180">
        <v>72000</v>
      </c>
    </row>
    <row r="5159" spans="1:16" ht="22.5" x14ac:dyDescent="0.2">
      <c r="A5159" s="1179" t="s">
        <v>4109</v>
      </c>
      <c r="B5159" s="1149" t="s">
        <v>13070</v>
      </c>
      <c r="C5159" s="1149" t="s">
        <v>65</v>
      </c>
      <c r="D5159" s="1150" t="s">
        <v>14877</v>
      </c>
      <c r="E5159" s="1164">
        <v>2500</v>
      </c>
      <c r="F5159" s="1151" t="s">
        <v>14878</v>
      </c>
      <c r="G5159" s="759" t="s">
        <v>14879</v>
      </c>
      <c r="H5159" s="1021" t="s">
        <v>14880</v>
      </c>
      <c r="I5159" s="1021" t="s">
        <v>14730</v>
      </c>
      <c r="J5159" s="1150" t="s">
        <v>14881</v>
      </c>
      <c r="K5159" s="1152" t="s">
        <v>14882</v>
      </c>
      <c r="L5159" s="1151">
        <v>12</v>
      </c>
      <c r="M5159" s="1164">
        <v>29637.72</v>
      </c>
      <c r="N5159" s="1151" t="s">
        <v>14882</v>
      </c>
      <c r="O5159" s="1152">
        <v>6</v>
      </c>
      <c r="P5159" s="1180">
        <v>15000</v>
      </c>
    </row>
    <row r="5160" spans="1:16" x14ac:dyDescent="0.2">
      <c r="A5160" s="1179" t="s">
        <v>4109</v>
      </c>
      <c r="B5160" s="1149" t="s">
        <v>13070</v>
      </c>
      <c r="C5160" s="1149" t="s">
        <v>65</v>
      </c>
      <c r="D5160" s="1150" t="s">
        <v>14883</v>
      </c>
      <c r="E5160" s="1164">
        <v>6000</v>
      </c>
      <c r="F5160" s="1151" t="s">
        <v>14884</v>
      </c>
      <c r="G5160" s="759" t="s">
        <v>14885</v>
      </c>
      <c r="H5160" s="1021" t="s">
        <v>5958</v>
      </c>
      <c r="I5160" s="1021" t="s">
        <v>14687</v>
      </c>
      <c r="J5160" s="1150" t="s">
        <v>14688</v>
      </c>
      <c r="K5160" s="1152" t="s">
        <v>14886</v>
      </c>
      <c r="L5160" s="1151">
        <v>12</v>
      </c>
      <c r="M5160" s="1164">
        <v>72000</v>
      </c>
      <c r="N5160" s="1151" t="s">
        <v>14886</v>
      </c>
      <c r="O5160" s="1152">
        <v>6</v>
      </c>
      <c r="P5160" s="1180">
        <v>36000</v>
      </c>
    </row>
    <row r="5161" spans="1:16" ht="22.5" x14ac:dyDescent="0.2">
      <c r="A5161" s="1179" t="s">
        <v>4109</v>
      </c>
      <c r="B5161" s="1149" t="s">
        <v>13070</v>
      </c>
      <c r="C5161" s="1149" t="s">
        <v>65</v>
      </c>
      <c r="D5161" s="1150" t="s">
        <v>14887</v>
      </c>
      <c r="E5161" s="1164">
        <v>7000</v>
      </c>
      <c r="F5161" s="1151" t="s">
        <v>14888</v>
      </c>
      <c r="G5161" s="759" t="s">
        <v>14889</v>
      </c>
      <c r="H5161" s="1021" t="s">
        <v>5958</v>
      </c>
      <c r="I5161" s="1021" t="s">
        <v>14687</v>
      </c>
      <c r="J5161" s="1150" t="s">
        <v>14688</v>
      </c>
      <c r="K5161" s="1152" t="s">
        <v>14890</v>
      </c>
      <c r="L5161" s="1151">
        <v>12</v>
      </c>
      <c r="M5161" s="1164">
        <v>84000</v>
      </c>
      <c r="N5161" s="1151" t="s">
        <v>14890</v>
      </c>
      <c r="O5161" s="1152">
        <v>6</v>
      </c>
      <c r="P5161" s="1180">
        <v>42000</v>
      </c>
    </row>
    <row r="5162" spans="1:16" x14ac:dyDescent="0.2">
      <c r="A5162" s="1179" t="s">
        <v>4109</v>
      </c>
      <c r="B5162" s="1149" t="s">
        <v>13070</v>
      </c>
      <c r="C5162" s="1149" t="s">
        <v>65</v>
      </c>
      <c r="D5162" s="1150" t="s">
        <v>14891</v>
      </c>
      <c r="E5162" s="1164">
        <v>6000</v>
      </c>
      <c r="F5162" s="1151" t="s">
        <v>14892</v>
      </c>
      <c r="G5162" s="759" t="s">
        <v>14893</v>
      </c>
      <c r="H5162" s="1021" t="s">
        <v>5958</v>
      </c>
      <c r="I5162" s="1021" t="s">
        <v>14687</v>
      </c>
      <c r="J5162" s="1150" t="s">
        <v>14688</v>
      </c>
      <c r="K5162" s="1152" t="s">
        <v>14894</v>
      </c>
      <c r="L5162" s="1151">
        <v>12</v>
      </c>
      <c r="M5162" s="1164">
        <v>72000</v>
      </c>
      <c r="N5162" s="1151" t="s">
        <v>14894</v>
      </c>
      <c r="O5162" s="1152">
        <v>6</v>
      </c>
      <c r="P5162" s="1180">
        <v>36000</v>
      </c>
    </row>
    <row r="5163" spans="1:16" x14ac:dyDescent="0.2">
      <c r="A5163" s="1179" t="s">
        <v>4109</v>
      </c>
      <c r="B5163" s="1149" t="s">
        <v>13070</v>
      </c>
      <c r="C5163" s="1149" t="s">
        <v>65</v>
      </c>
      <c r="D5163" s="1150" t="s">
        <v>14895</v>
      </c>
      <c r="E5163" s="1164">
        <v>6000</v>
      </c>
      <c r="F5163" s="1151" t="s">
        <v>14896</v>
      </c>
      <c r="G5163" s="759" t="s">
        <v>14897</v>
      </c>
      <c r="H5163" s="1021" t="s">
        <v>14740</v>
      </c>
      <c r="I5163" s="1021" t="s">
        <v>4274</v>
      </c>
      <c r="J5163" s="1150" t="s">
        <v>4274</v>
      </c>
      <c r="K5163" s="1152" t="s">
        <v>14898</v>
      </c>
      <c r="L5163" s="1151">
        <v>12</v>
      </c>
      <c r="M5163" s="1164">
        <v>72000</v>
      </c>
      <c r="N5163" s="1151" t="s">
        <v>14898</v>
      </c>
      <c r="O5163" s="1152">
        <v>6</v>
      </c>
      <c r="P5163" s="1180">
        <v>36000</v>
      </c>
    </row>
    <row r="5164" spans="1:16" ht="22.5" x14ac:dyDescent="0.2">
      <c r="A5164" s="1179" t="s">
        <v>4109</v>
      </c>
      <c r="B5164" s="1149" t="s">
        <v>13070</v>
      </c>
      <c r="C5164" s="1149" t="s">
        <v>65</v>
      </c>
      <c r="D5164" s="1150" t="s">
        <v>14899</v>
      </c>
      <c r="E5164" s="1164">
        <v>5000</v>
      </c>
      <c r="F5164" s="1151" t="s">
        <v>14900</v>
      </c>
      <c r="G5164" s="759" t="s">
        <v>14901</v>
      </c>
      <c r="H5164" s="1021" t="s">
        <v>8138</v>
      </c>
      <c r="I5164" s="1021" t="s">
        <v>14687</v>
      </c>
      <c r="J5164" s="1150" t="s">
        <v>14688</v>
      </c>
      <c r="K5164" s="1152" t="s">
        <v>14902</v>
      </c>
      <c r="L5164" s="1151">
        <v>12</v>
      </c>
      <c r="M5164" s="1164">
        <v>60000</v>
      </c>
      <c r="N5164" s="1151" t="s">
        <v>14902</v>
      </c>
      <c r="O5164" s="1152">
        <v>6</v>
      </c>
      <c r="P5164" s="1180">
        <v>30000</v>
      </c>
    </row>
    <row r="5165" spans="1:16" x14ac:dyDescent="0.2">
      <c r="A5165" s="1179" t="s">
        <v>4109</v>
      </c>
      <c r="B5165" s="1149" t="s">
        <v>13070</v>
      </c>
      <c r="C5165" s="1149" t="s">
        <v>65</v>
      </c>
      <c r="D5165" s="1150" t="s">
        <v>14903</v>
      </c>
      <c r="E5165" s="1164">
        <v>4000</v>
      </c>
      <c r="F5165" s="1151" t="s">
        <v>14904</v>
      </c>
      <c r="G5165" s="759" t="s">
        <v>14905</v>
      </c>
      <c r="H5165" s="1021" t="s">
        <v>5958</v>
      </c>
      <c r="I5165" s="1021" t="s">
        <v>14687</v>
      </c>
      <c r="J5165" s="1150" t="s">
        <v>14688</v>
      </c>
      <c r="K5165" s="1152" t="s">
        <v>14906</v>
      </c>
      <c r="L5165" s="1151">
        <v>12</v>
      </c>
      <c r="M5165" s="1164">
        <v>48000</v>
      </c>
      <c r="N5165" s="1151" t="s">
        <v>14906</v>
      </c>
      <c r="O5165" s="1152">
        <v>6</v>
      </c>
      <c r="P5165" s="1180">
        <v>24000</v>
      </c>
    </row>
    <row r="5166" spans="1:16" x14ac:dyDescent="0.2">
      <c r="A5166" s="1179" t="s">
        <v>4109</v>
      </c>
      <c r="B5166" s="1149" t="s">
        <v>13070</v>
      </c>
      <c r="C5166" s="1149" t="s">
        <v>65</v>
      </c>
      <c r="D5166" s="1150" t="s">
        <v>14907</v>
      </c>
      <c r="E5166" s="1164">
        <v>6000</v>
      </c>
      <c r="F5166" s="1151" t="s">
        <v>14908</v>
      </c>
      <c r="G5166" s="759" t="s">
        <v>14909</v>
      </c>
      <c r="H5166" s="1021" t="s">
        <v>4206</v>
      </c>
      <c r="I5166" s="1021" t="s">
        <v>14687</v>
      </c>
      <c r="J5166" s="1150" t="s">
        <v>14688</v>
      </c>
      <c r="K5166" s="1152" t="s">
        <v>14910</v>
      </c>
      <c r="L5166" s="1151">
        <v>12</v>
      </c>
      <c r="M5166" s="1164">
        <v>72000</v>
      </c>
      <c r="N5166" s="1151" t="s">
        <v>14910</v>
      </c>
      <c r="O5166" s="1152">
        <v>6</v>
      </c>
      <c r="P5166" s="1180">
        <v>36000</v>
      </c>
    </row>
    <row r="5167" spans="1:16" x14ac:dyDescent="0.2">
      <c r="A5167" s="1179" t="s">
        <v>4109</v>
      </c>
      <c r="B5167" s="1149" t="s">
        <v>13070</v>
      </c>
      <c r="C5167" s="1149" t="s">
        <v>65</v>
      </c>
      <c r="D5167" s="1150" t="s">
        <v>14899</v>
      </c>
      <c r="E5167" s="1164">
        <v>5000</v>
      </c>
      <c r="F5167" s="1151" t="s">
        <v>14911</v>
      </c>
      <c r="G5167" s="759" t="s">
        <v>14912</v>
      </c>
      <c r="H5167" s="1021" t="s">
        <v>5958</v>
      </c>
      <c r="I5167" s="1021" t="s">
        <v>14687</v>
      </c>
      <c r="J5167" s="1150" t="s">
        <v>14688</v>
      </c>
      <c r="K5167" s="1152" t="s">
        <v>14913</v>
      </c>
      <c r="L5167" s="1151">
        <v>12</v>
      </c>
      <c r="M5167" s="1164">
        <v>60000</v>
      </c>
      <c r="N5167" s="1151" t="s">
        <v>14913</v>
      </c>
      <c r="O5167" s="1152">
        <v>6</v>
      </c>
      <c r="P5167" s="1180">
        <v>30000</v>
      </c>
    </row>
    <row r="5168" spans="1:16" x14ac:dyDescent="0.2">
      <c r="A5168" s="1179" t="s">
        <v>4109</v>
      </c>
      <c r="B5168" s="1149" t="s">
        <v>13070</v>
      </c>
      <c r="C5168" s="1149" t="s">
        <v>65</v>
      </c>
      <c r="D5168" s="1150" t="s">
        <v>5212</v>
      </c>
      <c r="E5168" s="1164">
        <v>1800</v>
      </c>
      <c r="F5168" s="1151" t="s">
        <v>14914</v>
      </c>
      <c r="G5168" s="759" t="s">
        <v>14915</v>
      </c>
      <c r="H5168" s="1021" t="s">
        <v>4358</v>
      </c>
      <c r="I5168" s="1021" t="s">
        <v>4358</v>
      </c>
      <c r="J5168" s="1150" t="s">
        <v>4358</v>
      </c>
      <c r="K5168" s="1152" t="s">
        <v>14916</v>
      </c>
      <c r="L5168" s="1151">
        <v>12</v>
      </c>
      <c r="M5168" s="1164">
        <v>21600</v>
      </c>
      <c r="N5168" s="1151" t="s">
        <v>14916</v>
      </c>
      <c r="O5168" s="1152">
        <v>6</v>
      </c>
      <c r="P5168" s="1180">
        <v>10800</v>
      </c>
    </row>
    <row r="5169" spans="1:16" x14ac:dyDescent="0.2">
      <c r="A5169" s="1179" t="s">
        <v>4109</v>
      </c>
      <c r="B5169" s="1149" t="s">
        <v>13070</v>
      </c>
      <c r="C5169" s="1149" t="s">
        <v>65</v>
      </c>
      <c r="D5169" s="1150" t="s">
        <v>5212</v>
      </c>
      <c r="E5169" s="1164">
        <v>3000</v>
      </c>
      <c r="F5169" s="1151" t="s">
        <v>14917</v>
      </c>
      <c r="G5169" s="759" t="s">
        <v>14918</v>
      </c>
      <c r="H5169" s="1021" t="s">
        <v>14919</v>
      </c>
      <c r="I5169" s="1021" t="s">
        <v>6022</v>
      </c>
      <c r="J5169" s="1150" t="s">
        <v>6022</v>
      </c>
      <c r="K5169" s="1152" t="s">
        <v>14920</v>
      </c>
      <c r="L5169" s="1151">
        <v>12</v>
      </c>
      <c r="M5169" s="1164">
        <v>36000</v>
      </c>
      <c r="N5169" s="1151" t="s">
        <v>14920</v>
      </c>
      <c r="O5169" s="1152">
        <v>6</v>
      </c>
      <c r="P5169" s="1180">
        <v>18000</v>
      </c>
    </row>
    <row r="5170" spans="1:16" x14ac:dyDescent="0.2">
      <c r="A5170" s="1179" t="s">
        <v>4109</v>
      </c>
      <c r="B5170" s="1149" t="s">
        <v>13070</v>
      </c>
      <c r="C5170" s="1149" t="s">
        <v>65</v>
      </c>
      <c r="D5170" s="1150" t="s">
        <v>4839</v>
      </c>
      <c r="E5170" s="1164">
        <v>2500</v>
      </c>
      <c r="F5170" s="1151" t="s">
        <v>14921</v>
      </c>
      <c r="G5170" s="759" t="s">
        <v>14922</v>
      </c>
      <c r="H5170" s="1021" t="s">
        <v>11426</v>
      </c>
      <c r="I5170" s="1021" t="s">
        <v>6022</v>
      </c>
      <c r="J5170" s="1150" t="s">
        <v>6022</v>
      </c>
      <c r="K5170" s="1152" t="s">
        <v>14923</v>
      </c>
      <c r="L5170" s="1151">
        <v>12</v>
      </c>
      <c r="M5170" s="1164">
        <v>30000</v>
      </c>
      <c r="N5170" s="1151" t="s">
        <v>14923</v>
      </c>
      <c r="O5170" s="1152">
        <v>6</v>
      </c>
      <c r="P5170" s="1180">
        <v>15000</v>
      </c>
    </row>
    <row r="5171" spans="1:16" x14ac:dyDescent="0.2">
      <c r="A5171" s="1179" t="s">
        <v>4109</v>
      </c>
      <c r="B5171" s="1149" t="s">
        <v>13070</v>
      </c>
      <c r="C5171" s="1149" t="s">
        <v>65</v>
      </c>
      <c r="D5171" s="1150" t="s">
        <v>14924</v>
      </c>
      <c r="E5171" s="1164">
        <v>4000</v>
      </c>
      <c r="F5171" s="1151" t="s">
        <v>14925</v>
      </c>
      <c r="G5171" s="759" t="s">
        <v>14926</v>
      </c>
      <c r="H5171" s="1021" t="s">
        <v>4206</v>
      </c>
      <c r="I5171" s="1021" t="s">
        <v>4274</v>
      </c>
      <c r="J5171" s="1150" t="s">
        <v>4274</v>
      </c>
      <c r="K5171" s="1152" t="s">
        <v>14927</v>
      </c>
      <c r="L5171" s="1151">
        <v>12</v>
      </c>
      <c r="M5171" s="1164">
        <v>48000</v>
      </c>
      <c r="N5171" s="1151" t="s">
        <v>14927</v>
      </c>
      <c r="O5171" s="1152">
        <v>6</v>
      </c>
      <c r="P5171" s="1180">
        <v>24000</v>
      </c>
    </row>
    <row r="5172" spans="1:16" ht="22.5" x14ac:dyDescent="0.2">
      <c r="A5172" s="1179" t="s">
        <v>4109</v>
      </c>
      <c r="B5172" s="1149" t="s">
        <v>13070</v>
      </c>
      <c r="C5172" s="1149" t="s">
        <v>65</v>
      </c>
      <c r="D5172" s="1150" t="s">
        <v>14928</v>
      </c>
      <c r="E5172" s="1164">
        <v>7000</v>
      </c>
      <c r="F5172" s="1151" t="s">
        <v>14929</v>
      </c>
      <c r="G5172" s="759" t="s">
        <v>14930</v>
      </c>
      <c r="H5172" s="1021" t="s">
        <v>4337</v>
      </c>
      <c r="I5172" s="1021" t="s">
        <v>14687</v>
      </c>
      <c r="J5172" s="1150" t="s">
        <v>14688</v>
      </c>
      <c r="K5172" s="1152" t="s">
        <v>14931</v>
      </c>
      <c r="L5172" s="1151">
        <v>12</v>
      </c>
      <c r="M5172" s="1164">
        <v>84000</v>
      </c>
      <c r="N5172" s="1151" t="s">
        <v>14931</v>
      </c>
      <c r="O5172" s="1152">
        <v>6</v>
      </c>
      <c r="P5172" s="1180">
        <v>42000</v>
      </c>
    </row>
    <row r="5173" spans="1:16" ht="22.5" x14ac:dyDescent="0.2">
      <c r="A5173" s="1179" t="s">
        <v>4109</v>
      </c>
      <c r="B5173" s="1149" t="s">
        <v>13070</v>
      </c>
      <c r="C5173" s="1149" t="s">
        <v>65</v>
      </c>
      <c r="D5173" s="1150" t="s">
        <v>14932</v>
      </c>
      <c r="E5173" s="1164">
        <v>3500</v>
      </c>
      <c r="F5173" s="1151" t="s">
        <v>14933</v>
      </c>
      <c r="G5173" s="759" t="s">
        <v>14934</v>
      </c>
      <c r="H5173" s="1021" t="s">
        <v>12184</v>
      </c>
      <c r="I5173" s="1021" t="s">
        <v>6022</v>
      </c>
      <c r="J5173" s="1150" t="s">
        <v>6022</v>
      </c>
      <c r="K5173" s="1152" t="s">
        <v>14935</v>
      </c>
      <c r="L5173" s="1151">
        <v>12</v>
      </c>
      <c r="M5173" s="1164">
        <v>42000</v>
      </c>
      <c r="N5173" s="1151" t="s">
        <v>14935</v>
      </c>
      <c r="O5173" s="1152">
        <v>6</v>
      </c>
      <c r="P5173" s="1180">
        <v>21000</v>
      </c>
    </row>
    <row r="5174" spans="1:16" ht="33.75" x14ac:dyDescent="0.2">
      <c r="A5174" s="1179" t="s">
        <v>4109</v>
      </c>
      <c r="B5174" s="1149" t="s">
        <v>13070</v>
      </c>
      <c r="C5174" s="1149" t="s">
        <v>65</v>
      </c>
      <c r="D5174" s="1150" t="s">
        <v>14936</v>
      </c>
      <c r="E5174" s="1164">
        <v>2500</v>
      </c>
      <c r="F5174" s="1151" t="s">
        <v>14937</v>
      </c>
      <c r="G5174" s="759" t="s">
        <v>14938</v>
      </c>
      <c r="H5174" s="1021" t="s">
        <v>14939</v>
      </c>
      <c r="I5174" s="1021" t="s">
        <v>14730</v>
      </c>
      <c r="J5174" s="1150" t="s">
        <v>14731</v>
      </c>
      <c r="K5174" s="1152" t="s">
        <v>14940</v>
      </c>
      <c r="L5174" s="1151">
        <v>12</v>
      </c>
      <c r="M5174" s="1164">
        <v>29916.67</v>
      </c>
      <c r="N5174" s="1151" t="s">
        <v>14940</v>
      </c>
      <c r="O5174" s="1152">
        <v>6</v>
      </c>
      <c r="P5174" s="1180">
        <v>15000</v>
      </c>
    </row>
    <row r="5175" spans="1:16" ht="22.5" x14ac:dyDescent="0.2">
      <c r="A5175" s="1179" t="s">
        <v>4109</v>
      </c>
      <c r="B5175" s="1149" t="s">
        <v>13070</v>
      </c>
      <c r="C5175" s="1149" t="s">
        <v>65</v>
      </c>
      <c r="D5175" s="1150" t="s">
        <v>14941</v>
      </c>
      <c r="E5175" s="1164">
        <v>3500</v>
      </c>
      <c r="F5175" s="1151" t="s">
        <v>14942</v>
      </c>
      <c r="G5175" s="759" t="s">
        <v>14943</v>
      </c>
      <c r="H5175" s="1021" t="s">
        <v>14944</v>
      </c>
      <c r="I5175" s="1021" t="s">
        <v>14687</v>
      </c>
      <c r="J5175" s="1150" t="s">
        <v>14688</v>
      </c>
      <c r="K5175" s="1152" t="s">
        <v>14945</v>
      </c>
      <c r="L5175" s="1151">
        <v>12</v>
      </c>
      <c r="M5175" s="1164">
        <v>42000</v>
      </c>
      <c r="N5175" s="1151" t="s">
        <v>14945</v>
      </c>
      <c r="O5175" s="1152">
        <v>6</v>
      </c>
      <c r="P5175" s="1180">
        <v>21000</v>
      </c>
    </row>
    <row r="5176" spans="1:16" x14ac:dyDescent="0.2">
      <c r="A5176" s="1179" t="s">
        <v>4109</v>
      </c>
      <c r="B5176" s="1149" t="s">
        <v>13070</v>
      </c>
      <c r="C5176" s="1149" t="s">
        <v>65</v>
      </c>
      <c r="D5176" s="1150" t="s">
        <v>14941</v>
      </c>
      <c r="E5176" s="1164">
        <v>3500</v>
      </c>
      <c r="F5176" s="1151" t="s">
        <v>14946</v>
      </c>
      <c r="G5176" s="759" t="s">
        <v>14947</v>
      </c>
      <c r="H5176" s="1021" t="s">
        <v>4206</v>
      </c>
      <c r="I5176" s="1021" t="s">
        <v>14687</v>
      </c>
      <c r="J5176" s="1150" t="s">
        <v>14688</v>
      </c>
      <c r="K5176" s="1152" t="s">
        <v>14948</v>
      </c>
      <c r="L5176" s="1151">
        <v>12</v>
      </c>
      <c r="M5176" s="1164">
        <v>42000</v>
      </c>
      <c r="N5176" s="1151" t="s">
        <v>14948</v>
      </c>
      <c r="O5176" s="1152">
        <v>6</v>
      </c>
      <c r="P5176" s="1180">
        <v>21000</v>
      </c>
    </row>
    <row r="5177" spans="1:16" x14ac:dyDescent="0.2">
      <c r="A5177" s="1179" t="s">
        <v>4109</v>
      </c>
      <c r="B5177" s="1149" t="s">
        <v>13070</v>
      </c>
      <c r="C5177" s="1149" t="s">
        <v>65</v>
      </c>
      <c r="D5177" s="1150" t="s">
        <v>14949</v>
      </c>
      <c r="E5177" s="1164">
        <v>2500</v>
      </c>
      <c r="F5177" s="1151" t="s">
        <v>14950</v>
      </c>
      <c r="G5177" s="759" t="s">
        <v>14951</v>
      </c>
      <c r="H5177" s="1021" t="s">
        <v>4349</v>
      </c>
      <c r="I5177" s="1021" t="s">
        <v>4274</v>
      </c>
      <c r="J5177" s="1150" t="s">
        <v>4274</v>
      </c>
      <c r="K5177" s="1152" t="s">
        <v>14952</v>
      </c>
      <c r="L5177" s="1151">
        <v>12</v>
      </c>
      <c r="M5177" s="1164">
        <v>30000</v>
      </c>
      <c r="N5177" s="1151" t="s">
        <v>14952</v>
      </c>
      <c r="O5177" s="1152">
        <v>6</v>
      </c>
      <c r="P5177" s="1180">
        <v>15000</v>
      </c>
    </row>
    <row r="5178" spans="1:16" x14ac:dyDescent="0.2">
      <c r="A5178" s="1179" t="s">
        <v>4109</v>
      </c>
      <c r="B5178" s="1149" t="s">
        <v>13070</v>
      </c>
      <c r="C5178" s="1149" t="s">
        <v>65</v>
      </c>
      <c r="D5178" s="1150" t="s">
        <v>14953</v>
      </c>
      <c r="E5178" s="1164">
        <v>8000</v>
      </c>
      <c r="F5178" s="1151" t="s">
        <v>14954</v>
      </c>
      <c r="G5178" s="759" t="s">
        <v>14955</v>
      </c>
      <c r="H5178" s="1021" t="s">
        <v>4206</v>
      </c>
      <c r="I5178" s="1021" t="s">
        <v>14687</v>
      </c>
      <c r="J5178" s="1150" t="s">
        <v>14688</v>
      </c>
      <c r="K5178" s="1152" t="s">
        <v>14956</v>
      </c>
      <c r="L5178" s="1151">
        <v>12</v>
      </c>
      <c r="M5178" s="1164">
        <v>96000</v>
      </c>
      <c r="N5178" s="1151" t="s">
        <v>14956</v>
      </c>
      <c r="O5178" s="1152">
        <v>6</v>
      </c>
      <c r="P5178" s="1180">
        <v>48000</v>
      </c>
    </row>
    <row r="5179" spans="1:16" ht="22.5" x14ac:dyDescent="0.2">
      <c r="A5179" s="1179" t="s">
        <v>4109</v>
      </c>
      <c r="B5179" s="1149" t="s">
        <v>13070</v>
      </c>
      <c r="C5179" s="1149" t="s">
        <v>65</v>
      </c>
      <c r="D5179" s="1150" t="s">
        <v>14957</v>
      </c>
      <c r="E5179" s="1164">
        <v>2500</v>
      </c>
      <c r="F5179" s="1151" t="s">
        <v>14958</v>
      </c>
      <c r="G5179" s="759" t="s">
        <v>14959</v>
      </c>
      <c r="H5179" s="1021" t="s">
        <v>12184</v>
      </c>
      <c r="I5179" s="1021" t="s">
        <v>14687</v>
      </c>
      <c r="J5179" s="1150" t="s">
        <v>14960</v>
      </c>
      <c r="K5179" s="1152" t="s">
        <v>14961</v>
      </c>
      <c r="L5179" s="1151">
        <v>12</v>
      </c>
      <c r="M5179" s="1164">
        <v>30000</v>
      </c>
      <c r="N5179" s="1151" t="s">
        <v>14961</v>
      </c>
      <c r="O5179" s="1152">
        <v>6</v>
      </c>
      <c r="P5179" s="1180">
        <v>15000</v>
      </c>
    </row>
    <row r="5180" spans="1:16" ht="22.5" x14ac:dyDescent="0.2">
      <c r="A5180" s="1179" t="s">
        <v>4109</v>
      </c>
      <c r="B5180" s="1149" t="s">
        <v>13070</v>
      </c>
      <c r="C5180" s="1149" t="s">
        <v>65</v>
      </c>
      <c r="D5180" s="1150" t="s">
        <v>14962</v>
      </c>
      <c r="E5180" s="1164">
        <v>7000</v>
      </c>
      <c r="F5180" s="1151" t="s">
        <v>14963</v>
      </c>
      <c r="G5180" s="759" t="s">
        <v>14964</v>
      </c>
      <c r="H5180" s="1021" t="s">
        <v>5958</v>
      </c>
      <c r="I5180" s="1021" t="s">
        <v>14687</v>
      </c>
      <c r="J5180" s="1150" t="s">
        <v>14688</v>
      </c>
      <c r="K5180" s="1152" t="s">
        <v>14965</v>
      </c>
      <c r="L5180" s="1151">
        <v>12</v>
      </c>
      <c r="M5180" s="1164">
        <v>84000</v>
      </c>
      <c r="N5180" s="1151" t="s">
        <v>14965</v>
      </c>
      <c r="O5180" s="1152">
        <v>6</v>
      </c>
      <c r="P5180" s="1180">
        <v>42000</v>
      </c>
    </row>
    <row r="5181" spans="1:16" ht="22.5" x14ac:dyDescent="0.2">
      <c r="A5181" s="1179" t="s">
        <v>4109</v>
      </c>
      <c r="B5181" s="1149" t="s">
        <v>13070</v>
      </c>
      <c r="C5181" s="1149" t="s">
        <v>65</v>
      </c>
      <c r="D5181" s="1150" t="s">
        <v>14966</v>
      </c>
      <c r="E5181" s="1164">
        <v>5000</v>
      </c>
      <c r="F5181" s="1151" t="s">
        <v>14967</v>
      </c>
      <c r="G5181" s="759" t="s">
        <v>14968</v>
      </c>
      <c r="H5181" s="1021" t="s">
        <v>12102</v>
      </c>
      <c r="I5181" s="1021" t="s">
        <v>14687</v>
      </c>
      <c r="J5181" s="1150" t="s">
        <v>14688</v>
      </c>
      <c r="K5181" s="1152" t="s">
        <v>2801</v>
      </c>
      <c r="L5181" s="1151">
        <v>12</v>
      </c>
      <c r="M5181" s="1164">
        <v>60000</v>
      </c>
      <c r="N5181" s="1151" t="s">
        <v>2801</v>
      </c>
      <c r="O5181" s="1152">
        <v>6</v>
      </c>
      <c r="P5181" s="1180">
        <v>30000</v>
      </c>
    </row>
    <row r="5182" spans="1:16" ht="33.75" x14ac:dyDescent="0.2">
      <c r="A5182" s="1179" t="s">
        <v>4109</v>
      </c>
      <c r="B5182" s="1149" t="s">
        <v>13070</v>
      </c>
      <c r="C5182" s="1149" t="s">
        <v>65</v>
      </c>
      <c r="D5182" s="1150" t="s">
        <v>14969</v>
      </c>
      <c r="E5182" s="1164">
        <v>7000</v>
      </c>
      <c r="F5182" s="1151" t="s">
        <v>14970</v>
      </c>
      <c r="G5182" s="759" t="s">
        <v>14971</v>
      </c>
      <c r="H5182" s="1021" t="s">
        <v>7342</v>
      </c>
      <c r="I5182" s="1021" t="s">
        <v>14687</v>
      </c>
      <c r="J5182" s="1150" t="s">
        <v>14688</v>
      </c>
      <c r="K5182" s="1152" t="s">
        <v>14972</v>
      </c>
      <c r="L5182" s="1151">
        <v>12</v>
      </c>
      <c r="M5182" s="1164">
        <v>84000</v>
      </c>
      <c r="N5182" s="1151" t="s">
        <v>14972</v>
      </c>
      <c r="O5182" s="1152">
        <v>6</v>
      </c>
      <c r="P5182" s="1180">
        <v>42000</v>
      </c>
    </row>
    <row r="5183" spans="1:16" x14ac:dyDescent="0.2">
      <c r="A5183" s="1179" t="s">
        <v>4109</v>
      </c>
      <c r="B5183" s="1149" t="s">
        <v>13070</v>
      </c>
      <c r="C5183" s="1149" t="s">
        <v>65</v>
      </c>
      <c r="D5183" s="1150" t="s">
        <v>14973</v>
      </c>
      <c r="E5183" s="1164">
        <v>5000</v>
      </c>
      <c r="F5183" s="1151" t="s">
        <v>14974</v>
      </c>
      <c r="G5183" s="759" t="s">
        <v>14975</v>
      </c>
      <c r="H5183" s="1021" t="s">
        <v>4206</v>
      </c>
      <c r="I5183" s="1021" t="s">
        <v>14687</v>
      </c>
      <c r="J5183" s="1150" t="s">
        <v>14688</v>
      </c>
      <c r="K5183" s="1152" t="s">
        <v>14976</v>
      </c>
      <c r="L5183" s="1151">
        <v>12</v>
      </c>
      <c r="M5183" s="1164">
        <v>60000</v>
      </c>
      <c r="N5183" s="1151" t="s">
        <v>14976</v>
      </c>
      <c r="O5183" s="1152">
        <v>6</v>
      </c>
      <c r="P5183" s="1180">
        <v>30000</v>
      </c>
    </row>
    <row r="5184" spans="1:16" x14ac:dyDescent="0.2">
      <c r="A5184" s="1179" t="s">
        <v>4109</v>
      </c>
      <c r="B5184" s="1149" t="s">
        <v>13070</v>
      </c>
      <c r="C5184" s="1149" t="s">
        <v>65</v>
      </c>
      <c r="D5184" s="1150" t="s">
        <v>14977</v>
      </c>
      <c r="E5184" s="1164">
        <v>5000</v>
      </c>
      <c r="F5184" s="1151" t="s">
        <v>14978</v>
      </c>
      <c r="G5184" s="759" t="s">
        <v>14979</v>
      </c>
      <c r="H5184" s="1021" t="s">
        <v>4206</v>
      </c>
      <c r="I5184" s="1021" t="s">
        <v>4274</v>
      </c>
      <c r="J5184" s="1150" t="s">
        <v>4274</v>
      </c>
      <c r="K5184" s="1152" t="s">
        <v>14980</v>
      </c>
      <c r="L5184" s="1151">
        <v>12</v>
      </c>
      <c r="M5184" s="1164">
        <v>60000</v>
      </c>
      <c r="N5184" s="1151" t="s">
        <v>14980</v>
      </c>
      <c r="O5184" s="1152">
        <v>6</v>
      </c>
      <c r="P5184" s="1180">
        <v>30000</v>
      </c>
    </row>
    <row r="5185" spans="1:16" x14ac:dyDescent="0.2">
      <c r="A5185" s="1179" t="s">
        <v>4109</v>
      </c>
      <c r="B5185" s="1149" t="s">
        <v>13070</v>
      </c>
      <c r="C5185" s="1149" t="s">
        <v>65</v>
      </c>
      <c r="D5185" s="1150" t="s">
        <v>14981</v>
      </c>
      <c r="E5185" s="1164">
        <v>10000</v>
      </c>
      <c r="F5185" s="1151" t="s">
        <v>14982</v>
      </c>
      <c r="G5185" s="759" t="s">
        <v>14983</v>
      </c>
      <c r="H5185" s="1021" t="s">
        <v>4206</v>
      </c>
      <c r="I5185" s="1021" t="s">
        <v>14687</v>
      </c>
      <c r="J5185" s="1150" t="s">
        <v>14688</v>
      </c>
      <c r="K5185" s="1152" t="s">
        <v>14984</v>
      </c>
      <c r="L5185" s="1151">
        <v>12</v>
      </c>
      <c r="M5185" s="1164">
        <v>120000</v>
      </c>
      <c r="N5185" s="1151" t="s">
        <v>14984</v>
      </c>
      <c r="O5185" s="1152">
        <v>6</v>
      </c>
      <c r="P5185" s="1180">
        <v>60000</v>
      </c>
    </row>
    <row r="5186" spans="1:16" x14ac:dyDescent="0.2">
      <c r="A5186" s="1179" t="s">
        <v>4109</v>
      </c>
      <c r="B5186" s="1149" t="s">
        <v>13070</v>
      </c>
      <c r="C5186" s="1149" t="s">
        <v>65</v>
      </c>
      <c r="D5186" s="1150" t="s">
        <v>14977</v>
      </c>
      <c r="E5186" s="1164">
        <v>5000</v>
      </c>
      <c r="F5186" s="1151" t="s">
        <v>14985</v>
      </c>
      <c r="G5186" s="759" t="s">
        <v>14986</v>
      </c>
      <c r="H5186" s="1021" t="s">
        <v>4206</v>
      </c>
      <c r="I5186" s="1021" t="s">
        <v>14687</v>
      </c>
      <c r="J5186" s="1150" t="s">
        <v>14688</v>
      </c>
      <c r="K5186" s="1152" t="s">
        <v>14987</v>
      </c>
      <c r="L5186" s="1151">
        <v>12</v>
      </c>
      <c r="M5186" s="1164">
        <v>54781.5</v>
      </c>
      <c r="N5186" s="1151" t="s">
        <v>14987</v>
      </c>
      <c r="O5186" s="1152">
        <v>6</v>
      </c>
      <c r="P5186" s="1180">
        <v>30000</v>
      </c>
    </row>
    <row r="5187" spans="1:16" x14ac:dyDescent="0.2">
      <c r="A5187" s="1179" t="s">
        <v>4109</v>
      </c>
      <c r="B5187" s="1149" t="s">
        <v>13070</v>
      </c>
      <c r="C5187" s="1149" t="s">
        <v>65</v>
      </c>
      <c r="D5187" s="1150" t="s">
        <v>14988</v>
      </c>
      <c r="E5187" s="1164">
        <v>2500</v>
      </c>
      <c r="F5187" s="1151" t="s">
        <v>14989</v>
      </c>
      <c r="G5187" s="759" t="s">
        <v>14990</v>
      </c>
      <c r="H5187" s="1021" t="s">
        <v>14869</v>
      </c>
      <c r="I5187" s="1021" t="s">
        <v>6022</v>
      </c>
      <c r="J5187" s="1150" t="s">
        <v>6022</v>
      </c>
      <c r="K5187" s="1152" t="s">
        <v>14991</v>
      </c>
      <c r="L5187" s="1151">
        <v>12</v>
      </c>
      <c r="M5187" s="1164">
        <v>30000</v>
      </c>
      <c r="N5187" s="1151" t="s">
        <v>14991</v>
      </c>
      <c r="O5187" s="1152">
        <v>6</v>
      </c>
      <c r="P5187" s="1180">
        <v>15000</v>
      </c>
    </row>
    <row r="5188" spans="1:16" ht="22.5" x14ac:dyDescent="0.2">
      <c r="A5188" s="1179" t="s">
        <v>4109</v>
      </c>
      <c r="B5188" s="1149" t="s">
        <v>13070</v>
      </c>
      <c r="C5188" s="1149" t="s">
        <v>65</v>
      </c>
      <c r="D5188" s="1150" t="s">
        <v>14992</v>
      </c>
      <c r="E5188" s="1164">
        <v>2500</v>
      </c>
      <c r="F5188" s="1151" t="s">
        <v>14993</v>
      </c>
      <c r="G5188" s="759" t="s">
        <v>14994</v>
      </c>
      <c r="H5188" s="1021" t="s">
        <v>11426</v>
      </c>
      <c r="I5188" s="1021" t="s">
        <v>4274</v>
      </c>
      <c r="J5188" s="1150" t="s">
        <v>4274</v>
      </c>
      <c r="K5188" s="1152" t="s">
        <v>2771</v>
      </c>
      <c r="L5188" s="1151">
        <v>12</v>
      </c>
      <c r="M5188" s="1164">
        <v>29999.690000000002</v>
      </c>
      <c r="N5188" s="1151" t="s">
        <v>2771</v>
      </c>
      <c r="O5188" s="1152">
        <v>6</v>
      </c>
      <c r="P5188" s="1180">
        <v>15000</v>
      </c>
    </row>
    <row r="5189" spans="1:16" x14ac:dyDescent="0.2">
      <c r="A5189" s="1179" t="s">
        <v>4109</v>
      </c>
      <c r="B5189" s="1149" t="s">
        <v>13070</v>
      </c>
      <c r="C5189" s="1149" t="s">
        <v>65</v>
      </c>
      <c r="D5189" s="1150" t="s">
        <v>14995</v>
      </c>
      <c r="E5189" s="1164">
        <v>3500</v>
      </c>
      <c r="F5189" s="1151" t="s">
        <v>14996</v>
      </c>
      <c r="G5189" s="759" t="s">
        <v>14997</v>
      </c>
      <c r="H5189" s="1021" t="s">
        <v>4206</v>
      </c>
      <c r="I5189" s="1021" t="s">
        <v>4274</v>
      </c>
      <c r="J5189" s="1150" t="s">
        <v>4274</v>
      </c>
      <c r="K5189" s="1152" t="s">
        <v>14998</v>
      </c>
      <c r="L5189" s="1151">
        <v>12</v>
      </c>
      <c r="M5189" s="1164">
        <v>42000</v>
      </c>
      <c r="N5189" s="1151" t="s">
        <v>14998</v>
      </c>
      <c r="O5189" s="1152">
        <v>6</v>
      </c>
      <c r="P5189" s="1180">
        <v>21000</v>
      </c>
    </row>
    <row r="5190" spans="1:16" x14ac:dyDescent="0.2">
      <c r="A5190" s="1179" t="s">
        <v>4109</v>
      </c>
      <c r="B5190" s="1149" t="s">
        <v>13070</v>
      </c>
      <c r="C5190" s="1149" t="s">
        <v>65</v>
      </c>
      <c r="D5190" s="1150" t="s">
        <v>14999</v>
      </c>
      <c r="E5190" s="1164">
        <v>7000</v>
      </c>
      <c r="F5190" s="1151" t="s">
        <v>15000</v>
      </c>
      <c r="G5190" s="759" t="s">
        <v>15001</v>
      </c>
      <c r="H5190" s="1021" t="s">
        <v>4206</v>
      </c>
      <c r="I5190" s="1021" t="s">
        <v>14687</v>
      </c>
      <c r="J5190" s="1150" t="s">
        <v>14688</v>
      </c>
      <c r="K5190" s="1152" t="s">
        <v>15002</v>
      </c>
      <c r="L5190" s="1151">
        <v>12</v>
      </c>
      <c r="M5190" s="1164">
        <v>83847.839999999997</v>
      </c>
      <c r="N5190" s="1151" t="s">
        <v>15002</v>
      </c>
      <c r="O5190" s="1152">
        <v>6</v>
      </c>
      <c r="P5190" s="1180">
        <v>42000</v>
      </c>
    </row>
    <row r="5191" spans="1:16" x14ac:dyDescent="0.2">
      <c r="A5191" s="1179" t="s">
        <v>4109</v>
      </c>
      <c r="B5191" s="1149" t="s">
        <v>13070</v>
      </c>
      <c r="C5191" s="1149" t="s">
        <v>65</v>
      </c>
      <c r="D5191" s="1150" t="s">
        <v>14999</v>
      </c>
      <c r="E5191" s="1164">
        <v>7000</v>
      </c>
      <c r="F5191" s="1151" t="s">
        <v>15003</v>
      </c>
      <c r="G5191" s="759" t="s">
        <v>15004</v>
      </c>
      <c r="H5191" s="1021" t="s">
        <v>4206</v>
      </c>
      <c r="I5191" s="1021" t="s">
        <v>14687</v>
      </c>
      <c r="J5191" s="1150" t="s">
        <v>14688</v>
      </c>
      <c r="K5191" s="1152" t="s">
        <v>15005</v>
      </c>
      <c r="L5191" s="1151">
        <v>12</v>
      </c>
      <c r="M5191" s="1164">
        <v>83973.75</v>
      </c>
      <c r="N5191" s="1151" t="s">
        <v>15005</v>
      </c>
      <c r="O5191" s="1152">
        <v>6</v>
      </c>
      <c r="P5191" s="1180">
        <v>42000</v>
      </c>
    </row>
    <row r="5192" spans="1:16" x14ac:dyDescent="0.2">
      <c r="A5192" s="1179" t="s">
        <v>4109</v>
      </c>
      <c r="B5192" s="1149" t="s">
        <v>13070</v>
      </c>
      <c r="C5192" s="1149" t="s">
        <v>65</v>
      </c>
      <c r="D5192" s="1150" t="s">
        <v>14995</v>
      </c>
      <c r="E5192" s="1164">
        <v>3500</v>
      </c>
      <c r="F5192" s="1151" t="s">
        <v>15006</v>
      </c>
      <c r="G5192" s="759" t="s">
        <v>15007</v>
      </c>
      <c r="H5192" s="1021" t="s">
        <v>4206</v>
      </c>
      <c r="I5192" s="1021" t="s">
        <v>4274</v>
      </c>
      <c r="J5192" s="1150" t="s">
        <v>4274</v>
      </c>
      <c r="K5192" s="1152" t="s">
        <v>15008</v>
      </c>
      <c r="L5192" s="1151">
        <v>12</v>
      </c>
      <c r="M5192" s="1164">
        <v>36577.283333333333</v>
      </c>
      <c r="N5192" s="1151" t="s">
        <v>15008</v>
      </c>
      <c r="O5192" s="1152">
        <v>6</v>
      </c>
      <c r="P5192" s="1180">
        <v>21000</v>
      </c>
    </row>
    <row r="5193" spans="1:16" x14ac:dyDescent="0.2">
      <c r="A5193" s="1179" t="s">
        <v>4109</v>
      </c>
      <c r="B5193" s="1149" t="s">
        <v>13070</v>
      </c>
      <c r="C5193" s="1149" t="s">
        <v>65</v>
      </c>
      <c r="D5193" s="1150" t="s">
        <v>15009</v>
      </c>
      <c r="E5193" s="1164">
        <v>9500</v>
      </c>
      <c r="F5193" s="1151" t="s">
        <v>15010</v>
      </c>
      <c r="G5193" s="759" t="s">
        <v>15011</v>
      </c>
      <c r="H5193" s="1021" t="s">
        <v>4206</v>
      </c>
      <c r="I5193" s="1021" t="s">
        <v>14687</v>
      </c>
      <c r="J5193" s="1150" t="s">
        <v>14688</v>
      </c>
      <c r="K5193" s="1152" t="s">
        <v>15012</v>
      </c>
      <c r="L5193" s="1151">
        <v>12</v>
      </c>
      <c r="M5193" s="1164">
        <v>113998.02</v>
      </c>
      <c r="N5193" s="1151" t="s">
        <v>15012</v>
      </c>
      <c r="O5193" s="1152">
        <v>6</v>
      </c>
      <c r="P5193" s="1180">
        <v>57000</v>
      </c>
    </row>
    <row r="5194" spans="1:16" x14ac:dyDescent="0.2">
      <c r="A5194" s="1179" t="s">
        <v>4109</v>
      </c>
      <c r="B5194" s="1149" t="s">
        <v>13070</v>
      </c>
      <c r="C5194" s="1149" t="s">
        <v>65</v>
      </c>
      <c r="D5194" s="1150" t="s">
        <v>15013</v>
      </c>
      <c r="E5194" s="1164">
        <v>3500</v>
      </c>
      <c r="F5194" s="1151" t="s">
        <v>15014</v>
      </c>
      <c r="G5194" s="759" t="s">
        <v>15015</v>
      </c>
      <c r="H5194" s="1021" t="s">
        <v>4206</v>
      </c>
      <c r="I5194" s="1021" t="s">
        <v>14687</v>
      </c>
      <c r="J5194" s="1150" t="s">
        <v>14688</v>
      </c>
      <c r="K5194" s="1152" t="s">
        <v>15016</v>
      </c>
      <c r="L5194" s="1151">
        <v>12</v>
      </c>
      <c r="M5194" s="1164">
        <v>42000</v>
      </c>
      <c r="N5194" s="1151" t="s">
        <v>15016</v>
      </c>
      <c r="O5194" s="1152">
        <v>6</v>
      </c>
      <c r="P5194" s="1180">
        <v>21000</v>
      </c>
    </row>
    <row r="5195" spans="1:16" x14ac:dyDescent="0.2">
      <c r="A5195" s="1179" t="s">
        <v>4109</v>
      </c>
      <c r="B5195" s="1149" t="s">
        <v>13070</v>
      </c>
      <c r="C5195" s="1149" t="s">
        <v>65</v>
      </c>
      <c r="D5195" s="1150" t="s">
        <v>14995</v>
      </c>
      <c r="E5195" s="1164">
        <v>3500</v>
      </c>
      <c r="F5195" s="1151" t="s">
        <v>15017</v>
      </c>
      <c r="G5195" s="759" t="s">
        <v>15018</v>
      </c>
      <c r="H5195" s="1021" t="s">
        <v>4206</v>
      </c>
      <c r="I5195" s="1021" t="s">
        <v>14687</v>
      </c>
      <c r="J5195" s="1150" t="s">
        <v>14688</v>
      </c>
      <c r="K5195" s="1152" t="s">
        <v>15019</v>
      </c>
      <c r="L5195" s="1151">
        <v>12</v>
      </c>
      <c r="M5195" s="1164">
        <v>42000</v>
      </c>
      <c r="N5195" s="1151" t="s">
        <v>15019</v>
      </c>
      <c r="O5195" s="1152">
        <v>6</v>
      </c>
      <c r="P5195" s="1180">
        <v>21000</v>
      </c>
    </row>
    <row r="5196" spans="1:16" x14ac:dyDescent="0.2">
      <c r="A5196" s="1179" t="s">
        <v>4109</v>
      </c>
      <c r="B5196" s="1149" t="s">
        <v>13070</v>
      </c>
      <c r="C5196" s="1149" t="s">
        <v>65</v>
      </c>
      <c r="D5196" s="1150" t="s">
        <v>15020</v>
      </c>
      <c r="E5196" s="1164">
        <v>5000</v>
      </c>
      <c r="F5196" s="1151" t="s">
        <v>15021</v>
      </c>
      <c r="G5196" s="759" t="s">
        <v>15022</v>
      </c>
      <c r="H5196" s="1021" t="s">
        <v>11431</v>
      </c>
      <c r="I5196" s="1021" t="s">
        <v>4274</v>
      </c>
      <c r="J5196" s="1150" t="s">
        <v>4274</v>
      </c>
      <c r="K5196" s="1152" t="s">
        <v>15023</v>
      </c>
      <c r="L5196" s="1151">
        <v>12</v>
      </c>
      <c r="M5196" s="1164">
        <v>60000</v>
      </c>
      <c r="N5196" s="1151" t="s">
        <v>15023</v>
      </c>
      <c r="O5196" s="1152">
        <v>6</v>
      </c>
      <c r="P5196" s="1180">
        <v>30000</v>
      </c>
    </row>
    <row r="5197" spans="1:16" x14ac:dyDescent="0.2">
      <c r="A5197" s="1179" t="s">
        <v>4109</v>
      </c>
      <c r="B5197" s="1149" t="s">
        <v>13070</v>
      </c>
      <c r="C5197" s="1149" t="s">
        <v>65</v>
      </c>
      <c r="D5197" s="1150" t="s">
        <v>14999</v>
      </c>
      <c r="E5197" s="1164">
        <v>7000</v>
      </c>
      <c r="F5197" s="1151" t="s">
        <v>15024</v>
      </c>
      <c r="G5197" s="759" t="s">
        <v>15025</v>
      </c>
      <c r="H5197" s="1021" t="s">
        <v>4206</v>
      </c>
      <c r="I5197" s="1021" t="s">
        <v>14687</v>
      </c>
      <c r="J5197" s="1150" t="s">
        <v>14688</v>
      </c>
      <c r="K5197" s="1152" t="s">
        <v>15026</v>
      </c>
      <c r="L5197" s="1151">
        <v>12</v>
      </c>
      <c r="M5197" s="1164">
        <v>84000</v>
      </c>
      <c r="N5197" s="1151" t="s">
        <v>15026</v>
      </c>
      <c r="O5197" s="1152">
        <v>6</v>
      </c>
      <c r="P5197" s="1180">
        <v>42000</v>
      </c>
    </row>
    <row r="5198" spans="1:16" x14ac:dyDescent="0.2">
      <c r="A5198" s="1179" t="s">
        <v>4109</v>
      </c>
      <c r="B5198" s="1149" t="s">
        <v>13070</v>
      </c>
      <c r="C5198" s="1149" t="s">
        <v>65</v>
      </c>
      <c r="D5198" s="1150" t="s">
        <v>4839</v>
      </c>
      <c r="E5198" s="1164">
        <v>3000</v>
      </c>
      <c r="F5198" s="1151" t="s">
        <v>15027</v>
      </c>
      <c r="G5198" s="759" t="s">
        <v>15028</v>
      </c>
      <c r="H5198" s="1021" t="s">
        <v>9934</v>
      </c>
      <c r="I5198" s="1021" t="s">
        <v>6022</v>
      </c>
      <c r="J5198" s="1150" t="s">
        <v>6022</v>
      </c>
      <c r="K5198" s="1152" t="s">
        <v>15029</v>
      </c>
      <c r="L5198" s="1151">
        <v>12</v>
      </c>
      <c r="M5198" s="1164">
        <v>35995.83</v>
      </c>
      <c r="N5198" s="1151" t="s">
        <v>15029</v>
      </c>
      <c r="O5198" s="1152">
        <v>6</v>
      </c>
      <c r="P5198" s="1180">
        <v>18000</v>
      </c>
    </row>
    <row r="5199" spans="1:16" x14ac:dyDescent="0.2">
      <c r="A5199" s="1179" t="s">
        <v>4109</v>
      </c>
      <c r="B5199" s="1149" t="s">
        <v>13070</v>
      </c>
      <c r="C5199" s="1149" t="s">
        <v>65</v>
      </c>
      <c r="D5199" s="1150" t="s">
        <v>4474</v>
      </c>
      <c r="E5199" s="1164">
        <v>3000</v>
      </c>
      <c r="F5199" s="1151" t="s">
        <v>15030</v>
      </c>
      <c r="G5199" s="759" t="s">
        <v>15031</v>
      </c>
      <c r="H5199" s="1021" t="s">
        <v>4358</v>
      </c>
      <c r="I5199" s="1021" t="s">
        <v>4358</v>
      </c>
      <c r="J5199" s="1150" t="s">
        <v>4358</v>
      </c>
      <c r="K5199" s="1152" t="s">
        <v>15032</v>
      </c>
      <c r="L5199" s="1151">
        <v>12</v>
      </c>
      <c r="M5199" s="1164">
        <v>36000</v>
      </c>
      <c r="N5199" s="1151" t="s">
        <v>15032</v>
      </c>
      <c r="O5199" s="1152">
        <v>6</v>
      </c>
      <c r="P5199" s="1180">
        <v>18000</v>
      </c>
    </row>
    <row r="5200" spans="1:16" x14ac:dyDescent="0.2">
      <c r="A5200" s="1179" t="s">
        <v>4109</v>
      </c>
      <c r="B5200" s="1149" t="s">
        <v>13070</v>
      </c>
      <c r="C5200" s="1149" t="s">
        <v>65</v>
      </c>
      <c r="D5200" s="1150" t="s">
        <v>15033</v>
      </c>
      <c r="E5200" s="1164">
        <v>6000</v>
      </c>
      <c r="F5200" s="1151" t="s">
        <v>15034</v>
      </c>
      <c r="G5200" s="759" t="s">
        <v>15035</v>
      </c>
      <c r="H5200" s="1021" t="s">
        <v>11426</v>
      </c>
      <c r="I5200" s="1021" t="s">
        <v>4274</v>
      </c>
      <c r="J5200" s="1150" t="s">
        <v>4274</v>
      </c>
      <c r="K5200" s="1152" t="s">
        <v>15036</v>
      </c>
      <c r="L5200" s="1151">
        <v>12</v>
      </c>
      <c r="M5200" s="1164">
        <v>71702.899999999994</v>
      </c>
      <c r="N5200" s="1151" t="s">
        <v>15036</v>
      </c>
      <c r="O5200" s="1152">
        <v>6</v>
      </c>
      <c r="P5200" s="1180">
        <v>36000</v>
      </c>
    </row>
    <row r="5201" spans="1:16" x14ac:dyDescent="0.2">
      <c r="A5201" s="1179" t="s">
        <v>4109</v>
      </c>
      <c r="B5201" s="1149" t="s">
        <v>13070</v>
      </c>
      <c r="C5201" s="1149" t="s">
        <v>65</v>
      </c>
      <c r="D5201" s="1150" t="s">
        <v>15037</v>
      </c>
      <c r="E5201" s="1164">
        <v>8000</v>
      </c>
      <c r="F5201" s="1151" t="s">
        <v>15038</v>
      </c>
      <c r="G5201" s="759" t="s">
        <v>15039</v>
      </c>
      <c r="H5201" s="1021" t="s">
        <v>4804</v>
      </c>
      <c r="I5201" s="1021" t="s">
        <v>14687</v>
      </c>
      <c r="J5201" s="1150" t="s">
        <v>14688</v>
      </c>
      <c r="K5201" s="1152" t="s">
        <v>1709</v>
      </c>
      <c r="L5201" s="1151">
        <v>12</v>
      </c>
      <c r="M5201" s="1164">
        <v>94131.66</v>
      </c>
      <c r="N5201" s="1151" t="s">
        <v>1709</v>
      </c>
      <c r="O5201" s="1152">
        <v>6</v>
      </c>
      <c r="P5201" s="1180">
        <v>48000</v>
      </c>
    </row>
    <row r="5202" spans="1:16" x14ac:dyDescent="0.2">
      <c r="A5202" s="1179" t="s">
        <v>4109</v>
      </c>
      <c r="B5202" s="1149" t="s">
        <v>13070</v>
      </c>
      <c r="C5202" s="1149" t="s">
        <v>65</v>
      </c>
      <c r="D5202" s="1150" t="s">
        <v>15040</v>
      </c>
      <c r="E5202" s="1164">
        <v>5000</v>
      </c>
      <c r="F5202" s="1151" t="s">
        <v>15041</v>
      </c>
      <c r="G5202" s="759" t="s">
        <v>15042</v>
      </c>
      <c r="H5202" s="1021" t="s">
        <v>12280</v>
      </c>
      <c r="I5202" s="1021" t="s">
        <v>14687</v>
      </c>
      <c r="J5202" s="1150" t="s">
        <v>14688</v>
      </c>
      <c r="K5202" s="1152" t="s">
        <v>15043</v>
      </c>
      <c r="L5202" s="1151">
        <v>12</v>
      </c>
      <c r="M5202" s="1164">
        <v>59969.17</v>
      </c>
      <c r="N5202" s="1151" t="s">
        <v>15043</v>
      </c>
      <c r="O5202" s="1152">
        <v>6</v>
      </c>
      <c r="P5202" s="1180">
        <v>29865.623333333333</v>
      </c>
    </row>
    <row r="5203" spans="1:16" x14ac:dyDescent="0.2">
      <c r="A5203" s="1179" t="s">
        <v>4109</v>
      </c>
      <c r="B5203" s="1149" t="s">
        <v>13070</v>
      </c>
      <c r="C5203" s="1149" t="s">
        <v>65</v>
      </c>
      <c r="D5203" s="1150" t="s">
        <v>15044</v>
      </c>
      <c r="E5203" s="1164">
        <v>7000</v>
      </c>
      <c r="F5203" s="1151" t="s">
        <v>15045</v>
      </c>
      <c r="G5203" s="759" t="s">
        <v>15046</v>
      </c>
      <c r="H5203" s="1021" t="s">
        <v>12102</v>
      </c>
      <c r="I5203" s="1021" t="s">
        <v>4309</v>
      </c>
      <c r="J5203" s="1150" t="s">
        <v>4309</v>
      </c>
      <c r="K5203" s="1152" t="s">
        <v>15047</v>
      </c>
      <c r="L5203" s="1151">
        <v>12</v>
      </c>
      <c r="M5203" s="1164">
        <v>84000</v>
      </c>
      <c r="N5203" s="1151" t="s">
        <v>15047</v>
      </c>
      <c r="O5203" s="1152">
        <v>6</v>
      </c>
      <c r="P5203" s="1180">
        <v>42000</v>
      </c>
    </row>
    <row r="5204" spans="1:16" x14ac:dyDescent="0.2">
      <c r="A5204" s="1179" t="s">
        <v>4109</v>
      </c>
      <c r="B5204" s="1149" t="s">
        <v>13070</v>
      </c>
      <c r="C5204" s="1149" t="s">
        <v>65</v>
      </c>
      <c r="D5204" s="1150" t="s">
        <v>15048</v>
      </c>
      <c r="E5204" s="1164">
        <v>6000</v>
      </c>
      <c r="F5204" s="1151" t="s">
        <v>15049</v>
      </c>
      <c r="G5204" s="759" t="s">
        <v>15050</v>
      </c>
      <c r="H5204" s="1021" t="s">
        <v>8179</v>
      </c>
      <c r="I5204" s="1021" t="s">
        <v>14687</v>
      </c>
      <c r="J5204" s="1150" t="s">
        <v>14688</v>
      </c>
      <c r="K5204" s="1152" t="s">
        <v>15051</v>
      </c>
      <c r="L5204" s="1151">
        <v>12</v>
      </c>
      <c r="M5204" s="1164">
        <v>71913.41</v>
      </c>
      <c r="N5204" s="1151" t="s">
        <v>15051</v>
      </c>
      <c r="O5204" s="1152">
        <v>6</v>
      </c>
      <c r="P5204" s="1180">
        <v>36000</v>
      </c>
    </row>
    <row r="5205" spans="1:16" x14ac:dyDescent="0.2">
      <c r="A5205" s="1179" t="s">
        <v>4109</v>
      </c>
      <c r="B5205" s="1149" t="s">
        <v>13070</v>
      </c>
      <c r="C5205" s="1149" t="s">
        <v>65</v>
      </c>
      <c r="D5205" s="1150" t="s">
        <v>15052</v>
      </c>
      <c r="E5205" s="1164">
        <v>7000</v>
      </c>
      <c r="F5205" s="1151" t="s">
        <v>15053</v>
      </c>
      <c r="G5205" s="759" t="s">
        <v>15054</v>
      </c>
      <c r="H5205" s="1021" t="s">
        <v>4206</v>
      </c>
      <c r="I5205" s="1021" t="s">
        <v>14687</v>
      </c>
      <c r="J5205" s="1150" t="s">
        <v>14688</v>
      </c>
      <c r="K5205" s="1152" t="s">
        <v>15055</v>
      </c>
      <c r="L5205" s="1151">
        <v>12</v>
      </c>
      <c r="M5205" s="1164">
        <v>84000</v>
      </c>
      <c r="N5205" s="1151" t="s">
        <v>15055</v>
      </c>
      <c r="O5205" s="1152">
        <v>6</v>
      </c>
      <c r="P5205" s="1180">
        <v>42000</v>
      </c>
    </row>
    <row r="5206" spans="1:16" x14ac:dyDescent="0.2">
      <c r="A5206" s="1179" t="s">
        <v>4109</v>
      </c>
      <c r="B5206" s="1149" t="s">
        <v>13070</v>
      </c>
      <c r="C5206" s="1149" t="s">
        <v>65</v>
      </c>
      <c r="D5206" s="1150" t="s">
        <v>5212</v>
      </c>
      <c r="E5206" s="1164">
        <v>3000</v>
      </c>
      <c r="F5206" s="1151" t="s">
        <v>15056</v>
      </c>
      <c r="G5206" s="759" t="s">
        <v>15057</v>
      </c>
      <c r="H5206" s="1021" t="s">
        <v>11426</v>
      </c>
      <c r="I5206" s="1021" t="s">
        <v>4274</v>
      </c>
      <c r="J5206" s="1150" t="s">
        <v>4274</v>
      </c>
      <c r="K5206" s="1152" t="s">
        <v>15058</v>
      </c>
      <c r="L5206" s="1151">
        <v>12</v>
      </c>
      <c r="M5206" s="1164">
        <v>35946.01</v>
      </c>
      <c r="N5206" s="1151" t="s">
        <v>15058</v>
      </c>
      <c r="O5206" s="1152">
        <v>6</v>
      </c>
      <c r="P5206" s="1180">
        <v>18000</v>
      </c>
    </row>
    <row r="5207" spans="1:16" x14ac:dyDescent="0.2">
      <c r="A5207" s="1179" t="s">
        <v>4109</v>
      </c>
      <c r="B5207" s="1149" t="s">
        <v>13070</v>
      </c>
      <c r="C5207" s="1149" t="s">
        <v>65</v>
      </c>
      <c r="D5207" s="1150" t="s">
        <v>15059</v>
      </c>
      <c r="E5207" s="1164">
        <v>7000</v>
      </c>
      <c r="F5207" s="1151" t="s">
        <v>15060</v>
      </c>
      <c r="G5207" s="759" t="s">
        <v>15061</v>
      </c>
      <c r="H5207" s="1021" t="s">
        <v>8179</v>
      </c>
      <c r="I5207" s="1021" t="s">
        <v>14687</v>
      </c>
      <c r="J5207" s="1150" t="s">
        <v>14688</v>
      </c>
      <c r="K5207" s="1152" t="s">
        <v>15062</v>
      </c>
      <c r="L5207" s="1151">
        <v>12</v>
      </c>
      <c r="M5207" s="1164">
        <v>83945.65</v>
      </c>
      <c r="N5207" s="1151" t="s">
        <v>15062</v>
      </c>
      <c r="O5207" s="1152">
        <v>6</v>
      </c>
      <c r="P5207" s="1180">
        <v>42000</v>
      </c>
    </row>
    <row r="5208" spans="1:16" x14ac:dyDescent="0.2">
      <c r="A5208" s="1179" t="s">
        <v>4109</v>
      </c>
      <c r="B5208" s="1149" t="s">
        <v>13070</v>
      </c>
      <c r="C5208" s="1149" t="s">
        <v>65</v>
      </c>
      <c r="D5208" s="1150" t="s">
        <v>15063</v>
      </c>
      <c r="E5208" s="1164">
        <v>6000</v>
      </c>
      <c r="F5208" s="1151" t="s">
        <v>15064</v>
      </c>
      <c r="G5208" s="759" t="s">
        <v>15065</v>
      </c>
      <c r="H5208" s="1021" t="s">
        <v>4211</v>
      </c>
      <c r="I5208" s="1021" t="s">
        <v>4274</v>
      </c>
      <c r="J5208" s="1150" t="s">
        <v>4274</v>
      </c>
      <c r="K5208" s="1152" t="s">
        <v>15066</v>
      </c>
      <c r="L5208" s="1151">
        <v>12</v>
      </c>
      <c r="M5208" s="1164">
        <v>71704.239999999991</v>
      </c>
      <c r="N5208" s="1151" t="s">
        <v>15066</v>
      </c>
      <c r="O5208" s="1152">
        <v>6</v>
      </c>
      <c r="P5208" s="1180">
        <v>36000</v>
      </c>
    </row>
    <row r="5209" spans="1:16" x14ac:dyDescent="0.2">
      <c r="A5209" s="1179" t="s">
        <v>4109</v>
      </c>
      <c r="B5209" s="1149" t="s">
        <v>13070</v>
      </c>
      <c r="C5209" s="1149" t="s">
        <v>65</v>
      </c>
      <c r="D5209" s="1150" t="s">
        <v>12887</v>
      </c>
      <c r="E5209" s="1164">
        <v>5000</v>
      </c>
      <c r="F5209" s="1151" t="s">
        <v>15067</v>
      </c>
      <c r="G5209" s="759" t="s">
        <v>15068</v>
      </c>
      <c r="H5209" s="1021" t="s">
        <v>4705</v>
      </c>
      <c r="I5209" s="1021" t="s">
        <v>14687</v>
      </c>
      <c r="J5209" s="1150" t="s">
        <v>14688</v>
      </c>
      <c r="K5209" s="1152" t="s">
        <v>15069</v>
      </c>
      <c r="L5209" s="1151">
        <v>12</v>
      </c>
      <c r="M5209" s="1164">
        <v>59980.97</v>
      </c>
      <c r="N5209" s="1151" t="s">
        <v>15069</v>
      </c>
      <c r="O5209" s="1152">
        <v>6</v>
      </c>
      <c r="P5209" s="1180">
        <v>30000</v>
      </c>
    </row>
    <row r="5210" spans="1:16" ht="33.75" x14ac:dyDescent="0.2">
      <c r="A5210" s="1179" t="s">
        <v>4109</v>
      </c>
      <c r="B5210" s="1149" t="s">
        <v>13070</v>
      </c>
      <c r="C5210" s="1149" t="s">
        <v>65</v>
      </c>
      <c r="D5210" s="1150" t="s">
        <v>15070</v>
      </c>
      <c r="E5210" s="1164">
        <v>2500</v>
      </c>
      <c r="F5210" s="1151" t="s">
        <v>15071</v>
      </c>
      <c r="G5210" s="759" t="s">
        <v>15072</v>
      </c>
      <c r="H5210" s="1021" t="s">
        <v>15073</v>
      </c>
      <c r="I5210" s="1021" t="s">
        <v>14687</v>
      </c>
      <c r="J5210" s="1150" t="s">
        <v>14960</v>
      </c>
      <c r="K5210" s="1152" t="s">
        <v>2749</v>
      </c>
      <c r="L5210" s="1151">
        <v>12</v>
      </c>
      <c r="M5210" s="1164">
        <v>29970.48</v>
      </c>
      <c r="N5210" s="1151" t="s">
        <v>2749</v>
      </c>
      <c r="O5210" s="1152">
        <v>6</v>
      </c>
      <c r="P5210" s="1180">
        <v>15000</v>
      </c>
    </row>
    <row r="5211" spans="1:16" x14ac:dyDescent="0.2">
      <c r="A5211" s="1179" t="s">
        <v>4109</v>
      </c>
      <c r="B5211" s="1149" t="s">
        <v>13070</v>
      </c>
      <c r="C5211" s="1149" t="s">
        <v>65</v>
      </c>
      <c r="D5211" s="1150" t="s">
        <v>15074</v>
      </c>
      <c r="E5211" s="1164">
        <v>6000</v>
      </c>
      <c r="F5211" s="1151" t="s">
        <v>15075</v>
      </c>
      <c r="G5211" s="759" t="s">
        <v>15076</v>
      </c>
      <c r="H5211" s="1021" t="s">
        <v>5958</v>
      </c>
      <c r="I5211" s="1021" t="s">
        <v>14687</v>
      </c>
      <c r="J5211" s="1150" t="s">
        <v>14688</v>
      </c>
      <c r="K5211" s="1152" t="s">
        <v>15077</v>
      </c>
      <c r="L5211" s="1151">
        <v>12</v>
      </c>
      <c r="M5211" s="1164">
        <v>71850.080000000002</v>
      </c>
      <c r="N5211" s="1151" t="s">
        <v>15077</v>
      </c>
      <c r="O5211" s="1152">
        <v>6</v>
      </c>
      <c r="P5211" s="1180">
        <v>36000</v>
      </c>
    </row>
    <row r="5212" spans="1:16" x14ac:dyDescent="0.2">
      <c r="A5212" s="1179" t="s">
        <v>4109</v>
      </c>
      <c r="B5212" s="1149" t="s">
        <v>13070</v>
      </c>
      <c r="C5212" s="1149" t="s">
        <v>65</v>
      </c>
      <c r="D5212" s="1150" t="s">
        <v>15078</v>
      </c>
      <c r="E5212" s="1164">
        <v>2500</v>
      </c>
      <c r="F5212" s="1151" t="s">
        <v>15079</v>
      </c>
      <c r="G5212" s="759" t="s">
        <v>15080</v>
      </c>
      <c r="H5212" s="1021" t="s">
        <v>5958</v>
      </c>
      <c r="I5212" s="1021" t="s">
        <v>14687</v>
      </c>
      <c r="J5212" s="1150" t="s">
        <v>14688</v>
      </c>
      <c r="K5212" s="1152" t="s">
        <v>15081</v>
      </c>
      <c r="L5212" s="1151">
        <v>12</v>
      </c>
      <c r="M5212" s="1164">
        <v>29950.489999999998</v>
      </c>
      <c r="N5212" s="1151" t="s">
        <v>15081</v>
      </c>
      <c r="O5212" s="1152">
        <v>6</v>
      </c>
      <c r="P5212" s="1180">
        <v>15000</v>
      </c>
    </row>
    <row r="5213" spans="1:16" x14ac:dyDescent="0.2">
      <c r="A5213" s="1179" t="s">
        <v>4109</v>
      </c>
      <c r="B5213" s="1149" t="s">
        <v>13070</v>
      </c>
      <c r="C5213" s="1149" t="s">
        <v>65</v>
      </c>
      <c r="D5213" s="1150" t="s">
        <v>15082</v>
      </c>
      <c r="E5213" s="1164">
        <v>6000</v>
      </c>
      <c r="F5213" s="1151" t="s">
        <v>15083</v>
      </c>
      <c r="G5213" s="759" t="s">
        <v>15084</v>
      </c>
      <c r="H5213" s="1021" t="s">
        <v>5958</v>
      </c>
      <c r="I5213" s="1021" t="s">
        <v>14687</v>
      </c>
      <c r="J5213" s="1150" t="s">
        <v>14688</v>
      </c>
      <c r="K5213" s="1152" t="s">
        <v>15085</v>
      </c>
      <c r="L5213" s="1151">
        <v>12</v>
      </c>
      <c r="M5213" s="1164">
        <v>71844.489999999991</v>
      </c>
      <c r="N5213" s="1151" t="s">
        <v>15085</v>
      </c>
      <c r="O5213" s="1152">
        <v>6</v>
      </c>
      <c r="P5213" s="1180">
        <v>36000</v>
      </c>
    </row>
    <row r="5214" spans="1:16" ht="22.5" x14ac:dyDescent="0.2">
      <c r="A5214" s="1179" t="s">
        <v>4109</v>
      </c>
      <c r="B5214" s="1149" t="s">
        <v>13070</v>
      </c>
      <c r="C5214" s="1149" t="s">
        <v>65</v>
      </c>
      <c r="D5214" s="1150" t="s">
        <v>15086</v>
      </c>
      <c r="E5214" s="1164">
        <v>2500</v>
      </c>
      <c r="F5214" s="1151" t="s">
        <v>15087</v>
      </c>
      <c r="G5214" s="759" t="s">
        <v>15088</v>
      </c>
      <c r="H5214" s="1021" t="s">
        <v>4211</v>
      </c>
      <c r="I5214" s="1021" t="s">
        <v>14687</v>
      </c>
      <c r="J5214" s="1150" t="s">
        <v>14688</v>
      </c>
      <c r="K5214" s="1152" t="s">
        <v>15089</v>
      </c>
      <c r="L5214" s="1151">
        <v>12</v>
      </c>
      <c r="M5214" s="1164">
        <v>29956.11</v>
      </c>
      <c r="N5214" s="1151" t="s">
        <v>15089</v>
      </c>
      <c r="O5214" s="1152">
        <v>6</v>
      </c>
      <c r="P5214" s="1180">
        <v>15000</v>
      </c>
    </row>
    <row r="5215" spans="1:16" x14ac:dyDescent="0.2">
      <c r="A5215" s="1179" t="s">
        <v>4109</v>
      </c>
      <c r="B5215" s="1149" t="s">
        <v>13070</v>
      </c>
      <c r="C5215" s="1149" t="s">
        <v>65</v>
      </c>
      <c r="D5215" s="1150" t="s">
        <v>15090</v>
      </c>
      <c r="E5215" s="1164">
        <v>6000</v>
      </c>
      <c r="F5215" s="1151" t="s">
        <v>15091</v>
      </c>
      <c r="G5215" s="759" t="s">
        <v>15092</v>
      </c>
      <c r="H5215" s="1021" t="s">
        <v>11426</v>
      </c>
      <c r="I5215" s="1021" t="s">
        <v>4274</v>
      </c>
      <c r="J5215" s="1150" t="s">
        <v>4274</v>
      </c>
      <c r="K5215" s="1152" t="s">
        <v>15093</v>
      </c>
      <c r="L5215" s="1151">
        <v>12</v>
      </c>
      <c r="M5215" s="1164">
        <v>71817.16</v>
      </c>
      <c r="N5215" s="1151" t="s">
        <v>15093</v>
      </c>
      <c r="O5215" s="1152">
        <v>6</v>
      </c>
      <c r="P5215" s="1180">
        <v>36000</v>
      </c>
    </row>
    <row r="5216" spans="1:16" x14ac:dyDescent="0.2">
      <c r="A5216" s="1179" t="s">
        <v>4109</v>
      </c>
      <c r="B5216" s="1149" t="s">
        <v>13070</v>
      </c>
      <c r="C5216" s="1149" t="s">
        <v>65</v>
      </c>
      <c r="D5216" s="1150" t="s">
        <v>15094</v>
      </c>
      <c r="E5216" s="1164">
        <v>3000</v>
      </c>
      <c r="F5216" s="1151" t="s">
        <v>15095</v>
      </c>
      <c r="G5216" s="759" t="s">
        <v>15096</v>
      </c>
      <c r="H5216" s="1021" t="s">
        <v>15097</v>
      </c>
      <c r="I5216" s="1021" t="s">
        <v>6022</v>
      </c>
      <c r="J5216" s="1150" t="s">
        <v>6022</v>
      </c>
      <c r="K5216" s="1152" t="s">
        <v>15098</v>
      </c>
      <c r="L5216" s="1151">
        <v>12</v>
      </c>
      <c r="M5216" s="1164">
        <v>35989.199999999997</v>
      </c>
      <c r="N5216" s="1151" t="s">
        <v>15098</v>
      </c>
      <c r="O5216" s="1152">
        <v>6</v>
      </c>
      <c r="P5216" s="1180">
        <v>18000</v>
      </c>
    </row>
    <row r="5217" spans="1:16" x14ac:dyDescent="0.2">
      <c r="A5217" s="1179" t="s">
        <v>4109</v>
      </c>
      <c r="B5217" s="1149" t="s">
        <v>13070</v>
      </c>
      <c r="C5217" s="1149" t="s">
        <v>65</v>
      </c>
      <c r="D5217" s="1150" t="s">
        <v>15099</v>
      </c>
      <c r="E5217" s="1164">
        <v>4500</v>
      </c>
      <c r="F5217" s="1151" t="s">
        <v>15100</v>
      </c>
      <c r="G5217" s="759" t="s">
        <v>15101</v>
      </c>
      <c r="H5217" s="1021" t="s">
        <v>4211</v>
      </c>
      <c r="I5217" s="1021" t="s">
        <v>4274</v>
      </c>
      <c r="J5217" s="1150" t="s">
        <v>4274</v>
      </c>
      <c r="K5217" s="1152" t="s">
        <v>15102</v>
      </c>
      <c r="L5217" s="1151">
        <v>12</v>
      </c>
      <c r="M5217" s="1164">
        <v>54000</v>
      </c>
      <c r="N5217" s="1151" t="s">
        <v>15102</v>
      </c>
      <c r="O5217" s="1152">
        <v>6</v>
      </c>
      <c r="P5217" s="1180">
        <v>27000</v>
      </c>
    </row>
    <row r="5218" spans="1:16" x14ac:dyDescent="0.2">
      <c r="A5218" s="1179" t="s">
        <v>4109</v>
      </c>
      <c r="B5218" s="1149" t="s">
        <v>13070</v>
      </c>
      <c r="C5218" s="1149" t="s">
        <v>65</v>
      </c>
      <c r="D5218" s="1150" t="s">
        <v>15103</v>
      </c>
      <c r="E5218" s="1164">
        <v>3000</v>
      </c>
      <c r="F5218" s="1151" t="s">
        <v>15104</v>
      </c>
      <c r="G5218" s="759" t="s">
        <v>15105</v>
      </c>
      <c r="H5218" s="1021" t="s">
        <v>15106</v>
      </c>
      <c r="I5218" s="1021" t="s">
        <v>4274</v>
      </c>
      <c r="J5218" s="1150" t="s">
        <v>4274</v>
      </c>
      <c r="K5218" s="1152" t="s">
        <v>15107</v>
      </c>
      <c r="L5218" s="1151">
        <v>12</v>
      </c>
      <c r="M5218" s="1164">
        <v>36000</v>
      </c>
      <c r="N5218" s="1151" t="s">
        <v>15107</v>
      </c>
      <c r="O5218" s="1152">
        <v>6</v>
      </c>
      <c r="P5218" s="1180">
        <v>18000</v>
      </c>
    </row>
    <row r="5219" spans="1:16" x14ac:dyDescent="0.2">
      <c r="A5219" s="1179" t="s">
        <v>4109</v>
      </c>
      <c r="B5219" s="1149" t="s">
        <v>13070</v>
      </c>
      <c r="C5219" s="1149" t="s">
        <v>65</v>
      </c>
      <c r="D5219" s="1150" t="s">
        <v>4839</v>
      </c>
      <c r="E5219" s="1164">
        <v>3000</v>
      </c>
      <c r="F5219" s="1151" t="s">
        <v>15108</v>
      </c>
      <c r="G5219" s="759" t="s">
        <v>15109</v>
      </c>
      <c r="H5219" s="1021" t="s">
        <v>4251</v>
      </c>
      <c r="I5219" s="1021" t="s">
        <v>6022</v>
      </c>
      <c r="J5219" s="1150" t="s">
        <v>6022</v>
      </c>
      <c r="K5219" s="1152" t="s">
        <v>15110</v>
      </c>
      <c r="L5219" s="1151">
        <v>12</v>
      </c>
      <c r="M5219" s="1164">
        <v>36000</v>
      </c>
      <c r="N5219" s="1151" t="s">
        <v>15110</v>
      </c>
      <c r="O5219" s="1152">
        <v>6</v>
      </c>
      <c r="P5219" s="1180">
        <v>18000</v>
      </c>
    </row>
    <row r="5220" spans="1:16" x14ac:dyDescent="0.2">
      <c r="A5220" s="1179" t="s">
        <v>4109</v>
      </c>
      <c r="B5220" s="1149" t="s">
        <v>13070</v>
      </c>
      <c r="C5220" s="1149" t="s">
        <v>65</v>
      </c>
      <c r="D5220" s="1150" t="s">
        <v>4474</v>
      </c>
      <c r="E5220" s="1164">
        <v>3000</v>
      </c>
      <c r="F5220" s="1151" t="s">
        <v>15111</v>
      </c>
      <c r="G5220" s="759" t="s">
        <v>15112</v>
      </c>
      <c r="H5220" s="1021" t="s">
        <v>4358</v>
      </c>
      <c r="I5220" s="1021" t="s">
        <v>4358</v>
      </c>
      <c r="J5220" s="1150" t="s">
        <v>4358</v>
      </c>
      <c r="K5220" s="1152" t="s">
        <v>15113</v>
      </c>
      <c r="L5220" s="1151">
        <v>12</v>
      </c>
      <c r="M5220" s="1164">
        <v>36000</v>
      </c>
      <c r="N5220" s="1151" t="s">
        <v>15113</v>
      </c>
      <c r="O5220" s="1152">
        <v>6</v>
      </c>
      <c r="P5220" s="1180">
        <v>16560.66</v>
      </c>
    </row>
    <row r="5221" spans="1:16" x14ac:dyDescent="0.2">
      <c r="A5221" s="1179" t="s">
        <v>4109</v>
      </c>
      <c r="B5221" s="1149" t="s">
        <v>13070</v>
      </c>
      <c r="C5221" s="1149" t="s">
        <v>65</v>
      </c>
      <c r="D5221" s="1150" t="s">
        <v>15114</v>
      </c>
      <c r="E5221" s="1164">
        <v>3000</v>
      </c>
      <c r="F5221" s="1151" t="s">
        <v>15115</v>
      </c>
      <c r="G5221" s="759" t="s">
        <v>15116</v>
      </c>
      <c r="H5221" s="1021" t="s">
        <v>4206</v>
      </c>
      <c r="I5221" s="1021" t="s">
        <v>4274</v>
      </c>
      <c r="J5221" s="1150" t="s">
        <v>4274</v>
      </c>
      <c r="K5221" s="1152" t="s">
        <v>15117</v>
      </c>
      <c r="L5221" s="1151">
        <v>12</v>
      </c>
      <c r="M5221" s="1164">
        <v>35985.67</v>
      </c>
      <c r="N5221" s="1151" t="s">
        <v>15117</v>
      </c>
      <c r="O5221" s="1152">
        <v>6</v>
      </c>
      <c r="P5221" s="1180">
        <v>18000</v>
      </c>
    </row>
    <row r="5222" spans="1:16" x14ac:dyDescent="0.2">
      <c r="A5222" s="1179" t="s">
        <v>4109</v>
      </c>
      <c r="B5222" s="1149" t="s">
        <v>13070</v>
      </c>
      <c r="C5222" s="1149" t="s">
        <v>65</v>
      </c>
      <c r="D5222" s="1150" t="s">
        <v>15118</v>
      </c>
      <c r="E5222" s="1164">
        <v>6000</v>
      </c>
      <c r="F5222" s="1151" t="s">
        <v>15119</v>
      </c>
      <c r="G5222" s="759" t="s">
        <v>15120</v>
      </c>
      <c r="H5222" s="1021" t="s">
        <v>4206</v>
      </c>
      <c r="I5222" s="1021" t="s">
        <v>14687</v>
      </c>
      <c r="J5222" s="1150" t="s">
        <v>14688</v>
      </c>
      <c r="K5222" s="1152" t="s">
        <v>15121</v>
      </c>
      <c r="L5222" s="1151">
        <v>12</v>
      </c>
      <c r="M5222" s="1164">
        <v>72000</v>
      </c>
      <c r="N5222" s="1151" t="s">
        <v>15121</v>
      </c>
      <c r="O5222" s="1152">
        <v>6</v>
      </c>
      <c r="P5222" s="1180">
        <v>36000</v>
      </c>
    </row>
    <row r="5223" spans="1:16" x14ac:dyDescent="0.2">
      <c r="A5223" s="1179" t="s">
        <v>4109</v>
      </c>
      <c r="B5223" s="1149" t="s">
        <v>13070</v>
      </c>
      <c r="C5223" s="1149" t="s">
        <v>65</v>
      </c>
      <c r="D5223" s="1150" t="s">
        <v>14272</v>
      </c>
      <c r="E5223" s="1164">
        <v>2000</v>
      </c>
      <c r="F5223" s="1151" t="s">
        <v>15122</v>
      </c>
      <c r="G5223" s="759" t="s">
        <v>15123</v>
      </c>
      <c r="H5223" s="1021" t="s">
        <v>4194</v>
      </c>
      <c r="I5223" s="1021" t="s">
        <v>4274</v>
      </c>
      <c r="J5223" s="1150" t="s">
        <v>4274</v>
      </c>
      <c r="K5223" s="1152" t="s">
        <v>15124</v>
      </c>
      <c r="L5223" s="1151">
        <v>12</v>
      </c>
      <c r="M5223" s="1164">
        <v>23996</v>
      </c>
      <c r="N5223" s="1151" t="s">
        <v>15124</v>
      </c>
      <c r="O5223" s="1152">
        <v>6</v>
      </c>
      <c r="P5223" s="1180">
        <v>12000</v>
      </c>
    </row>
    <row r="5224" spans="1:16" x14ac:dyDescent="0.2">
      <c r="A5224" s="1179" t="s">
        <v>4109</v>
      </c>
      <c r="B5224" s="1149" t="s">
        <v>13070</v>
      </c>
      <c r="C5224" s="1149" t="s">
        <v>65</v>
      </c>
      <c r="D5224" s="1150" t="s">
        <v>15118</v>
      </c>
      <c r="E5224" s="1164">
        <v>6000</v>
      </c>
      <c r="F5224" s="1151" t="s">
        <v>15125</v>
      </c>
      <c r="G5224" s="759" t="s">
        <v>15126</v>
      </c>
      <c r="H5224" s="1021" t="s">
        <v>4206</v>
      </c>
      <c r="I5224" s="1021" t="s">
        <v>14687</v>
      </c>
      <c r="J5224" s="1150" t="s">
        <v>14688</v>
      </c>
      <c r="K5224" s="1152" t="s">
        <v>15127</v>
      </c>
      <c r="L5224" s="1151">
        <v>12</v>
      </c>
      <c r="M5224" s="1164">
        <v>71763.58</v>
      </c>
      <c r="N5224" s="1151" t="s">
        <v>15127</v>
      </c>
      <c r="O5224" s="1152">
        <v>6</v>
      </c>
      <c r="P5224" s="1180">
        <v>36000</v>
      </c>
    </row>
    <row r="5225" spans="1:16" x14ac:dyDescent="0.2">
      <c r="A5225" s="1179" t="s">
        <v>4109</v>
      </c>
      <c r="B5225" s="1149" t="s">
        <v>13070</v>
      </c>
      <c r="C5225" s="1149" t="s">
        <v>65</v>
      </c>
      <c r="D5225" s="1150" t="s">
        <v>4366</v>
      </c>
      <c r="E5225" s="1164">
        <v>1700</v>
      </c>
      <c r="F5225" s="1151" t="s">
        <v>15128</v>
      </c>
      <c r="G5225" s="759" t="s">
        <v>15129</v>
      </c>
      <c r="H5225" s="1021" t="s">
        <v>15130</v>
      </c>
      <c r="I5225" s="1021" t="s">
        <v>14687</v>
      </c>
      <c r="J5225" s="1150" t="s">
        <v>14688</v>
      </c>
      <c r="K5225" s="1152" t="s">
        <v>15131</v>
      </c>
      <c r="L5225" s="1151">
        <v>12</v>
      </c>
      <c r="M5225" s="1164">
        <v>20398.02</v>
      </c>
      <c r="N5225" s="1151" t="s">
        <v>15131</v>
      </c>
      <c r="O5225" s="1152">
        <v>6</v>
      </c>
      <c r="P5225" s="1180">
        <v>10200</v>
      </c>
    </row>
    <row r="5226" spans="1:16" x14ac:dyDescent="0.2">
      <c r="A5226" s="1179" t="s">
        <v>4109</v>
      </c>
      <c r="B5226" s="1149" t="s">
        <v>13070</v>
      </c>
      <c r="C5226" s="1149" t="s">
        <v>65</v>
      </c>
      <c r="D5226" s="1150" t="s">
        <v>4842</v>
      </c>
      <c r="E5226" s="1164">
        <v>6000</v>
      </c>
      <c r="F5226" s="1151" t="s">
        <v>15132</v>
      </c>
      <c r="G5226" s="759" t="s">
        <v>15133</v>
      </c>
      <c r="H5226" s="1021" t="s">
        <v>4206</v>
      </c>
      <c r="I5226" s="1021" t="s">
        <v>14687</v>
      </c>
      <c r="J5226" s="1150" t="s">
        <v>14688</v>
      </c>
      <c r="K5226" s="1152" t="s">
        <v>15134</v>
      </c>
      <c r="L5226" s="1151">
        <v>12</v>
      </c>
      <c r="M5226" s="1164">
        <v>71751.989999999991</v>
      </c>
      <c r="N5226" s="1151" t="s">
        <v>15134</v>
      </c>
      <c r="O5226" s="1152">
        <v>6</v>
      </c>
      <c r="P5226" s="1180">
        <v>36000</v>
      </c>
    </row>
    <row r="5227" spans="1:16" x14ac:dyDescent="0.2">
      <c r="A5227" s="1179" t="s">
        <v>4109</v>
      </c>
      <c r="B5227" s="1149" t="s">
        <v>13070</v>
      </c>
      <c r="C5227" s="1149" t="s">
        <v>65</v>
      </c>
      <c r="D5227" s="1150" t="s">
        <v>4366</v>
      </c>
      <c r="E5227" s="1164">
        <v>2000</v>
      </c>
      <c r="F5227" s="1151" t="s">
        <v>15135</v>
      </c>
      <c r="G5227" s="759" t="s">
        <v>15136</v>
      </c>
      <c r="H5227" s="1021" t="s">
        <v>12348</v>
      </c>
      <c r="I5227" s="1021" t="s">
        <v>6022</v>
      </c>
      <c r="J5227" s="1150" t="s">
        <v>6022</v>
      </c>
      <c r="K5227" s="1152" t="s">
        <v>15137</v>
      </c>
      <c r="L5227" s="1151">
        <v>12</v>
      </c>
      <c r="M5227" s="1164">
        <v>23941.41</v>
      </c>
      <c r="N5227" s="1151" t="s">
        <v>15137</v>
      </c>
      <c r="O5227" s="1152">
        <v>6</v>
      </c>
      <c r="P5227" s="1180">
        <v>12000</v>
      </c>
    </row>
    <row r="5228" spans="1:16" x14ac:dyDescent="0.2">
      <c r="A5228" s="1179" t="s">
        <v>4109</v>
      </c>
      <c r="B5228" s="1149" t="s">
        <v>13070</v>
      </c>
      <c r="C5228" s="1149" t="s">
        <v>65</v>
      </c>
      <c r="D5228" s="1150" t="s">
        <v>15138</v>
      </c>
      <c r="E5228" s="1164">
        <v>6000</v>
      </c>
      <c r="F5228" s="1151" t="s">
        <v>15139</v>
      </c>
      <c r="G5228" s="759" t="s">
        <v>15140</v>
      </c>
      <c r="H5228" s="1021" t="s">
        <v>4211</v>
      </c>
      <c r="I5228" s="1021" t="s">
        <v>14687</v>
      </c>
      <c r="J5228" s="1150" t="s">
        <v>14688</v>
      </c>
      <c r="K5228" s="1152" t="s">
        <v>15141</v>
      </c>
      <c r="L5228" s="1151">
        <v>12</v>
      </c>
      <c r="M5228" s="1164">
        <v>72000</v>
      </c>
      <c r="N5228" s="1151" t="s">
        <v>15141</v>
      </c>
      <c r="O5228" s="1152">
        <v>6</v>
      </c>
      <c r="P5228" s="1180">
        <v>36000</v>
      </c>
    </row>
    <row r="5229" spans="1:16" x14ac:dyDescent="0.2">
      <c r="A5229" s="1179" t="s">
        <v>4109</v>
      </c>
      <c r="B5229" s="1149" t="s">
        <v>13070</v>
      </c>
      <c r="C5229" s="1149" t="s">
        <v>65</v>
      </c>
      <c r="D5229" s="1150" t="s">
        <v>15142</v>
      </c>
      <c r="E5229" s="1164">
        <v>8000</v>
      </c>
      <c r="F5229" s="1151" t="s">
        <v>15143</v>
      </c>
      <c r="G5229" s="759" t="s">
        <v>15144</v>
      </c>
      <c r="H5229" s="1021" t="s">
        <v>4239</v>
      </c>
      <c r="I5229" s="1021" t="s">
        <v>14687</v>
      </c>
      <c r="J5229" s="1150" t="s">
        <v>14688</v>
      </c>
      <c r="K5229" s="1152" t="s">
        <v>15145</v>
      </c>
      <c r="L5229" s="1151">
        <v>12</v>
      </c>
      <c r="M5229" s="1164">
        <v>95842.67</v>
      </c>
      <c r="N5229" s="1151" t="s">
        <v>15145</v>
      </c>
      <c r="O5229" s="1152">
        <v>6</v>
      </c>
      <c r="P5229" s="1180">
        <v>48000</v>
      </c>
    </row>
    <row r="5230" spans="1:16" x14ac:dyDescent="0.2">
      <c r="A5230" s="1179" t="s">
        <v>4109</v>
      </c>
      <c r="B5230" s="1149" t="s">
        <v>13070</v>
      </c>
      <c r="C5230" s="1149" t="s">
        <v>65</v>
      </c>
      <c r="D5230" s="1150" t="s">
        <v>10275</v>
      </c>
      <c r="E5230" s="1164">
        <v>8000</v>
      </c>
      <c r="F5230" s="1151" t="s">
        <v>15146</v>
      </c>
      <c r="G5230" s="759" t="s">
        <v>15147</v>
      </c>
      <c r="H5230" s="1021" t="s">
        <v>4349</v>
      </c>
      <c r="I5230" s="1021" t="s">
        <v>14687</v>
      </c>
      <c r="J5230" s="1150" t="s">
        <v>14688</v>
      </c>
      <c r="K5230" s="1152" t="s">
        <v>15148</v>
      </c>
      <c r="L5230" s="1151">
        <v>12</v>
      </c>
      <c r="M5230" s="1164">
        <v>96000</v>
      </c>
      <c r="N5230" s="1151" t="s">
        <v>15148</v>
      </c>
      <c r="O5230" s="1152">
        <v>6</v>
      </c>
      <c r="P5230" s="1180">
        <v>48000</v>
      </c>
    </row>
    <row r="5231" spans="1:16" ht="22.5" x14ac:dyDescent="0.2">
      <c r="A5231" s="1179" t="s">
        <v>4109</v>
      </c>
      <c r="B5231" s="1149" t="s">
        <v>13070</v>
      </c>
      <c r="C5231" s="1149" t="s">
        <v>65</v>
      </c>
      <c r="D5231" s="1150" t="s">
        <v>15149</v>
      </c>
      <c r="E5231" s="1164">
        <v>3000</v>
      </c>
      <c r="F5231" s="1151" t="s">
        <v>15150</v>
      </c>
      <c r="G5231" s="759" t="s">
        <v>15151</v>
      </c>
      <c r="H5231" s="1021" t="s">
        <v>12184</v>
      </c>
      <c r="I5231" s="1021" t="s">
        <v>6022</v>
      </c>
      <c r="J5231" s="1150" t="s">
        <v>6022</v>
      </c>
      <c r="K5231" s="1152" t="s">
        <v>15152</v>
      </c>
      <c r="L5231" s="1151">
        <v>12</v>
      </c>
      <c r="M5231" s="1164">
        <v>36000</v>
      </c>
      <c r="N5231" s="1151" t="s">
        <v>15152</v>
      </c>
      <c r="O5231" s="1152">
        <v>6</v>
      </c>
      <c r="P5231" s="1180">
        <v>18000</v>
      </c>
    </row>
    <row r="5232" spans="1:16" x14ac:dyDescent="0.2">
      <c r="A5232" s="1179" t="s">
        <v>4109</v>
      </c>
      <c r="B5232" s="1149" t="s">
        <v>13070</v>
      </c>
      <c r="C5232" s="1149" t="s">
        <v>65</v>
      </c>
      <c r="D5232" s="1150" t="s">
        <v>15138</v>
      </c>
      <c r="E5232" s="1164">
        <v>6000</v>
      </c>
      <c r="F5232" s="1151" t="s">
        <v>15153</v>
      </c>
      <c r="G5232" s="759" t="s">
        <v>15154</v>
      </c>
      <c r="H5232" s="1021" t="s">
        <v>11426</v>
      </c>
      <c r="I5232" s="1021" t="s">
        <v>14687</v>
      </c>
      <c r="J5232" s="1150" t="s">
        <v>14688</v>
      </c>
      <c r="K5232" s="1152" t="s">
        <v>15155</v>
      </c>
      <c r="L5232" s="1151">
        <v>12</v>
      </c>
      <c r="M5232" s="1164">
        <v>72000</v>
      </c>
      <c r="N5232" s="1151" t="s">
        <v>15155</v>
      </c>
      <c r="O5232" s="1152">
        <v>6</v>
      </c>
      <c r="P5232" s="1180">
        <v>30797.850000000002</v>
      </c>
    </row>
    <row r="5233" spans="1:16" x14ac:dyDescent="0.2">
      <c r="A5233" s="1179" t="s">
        <v>4109</v>
      </c>
      <c r="B5233" s="1149" t="s">
        <v>13070</v>
      </c>
      <c r="C5233" s="1149" t="s">
        <v>65</v>
      </c>
      <c r="D5233" s="1150" t="s">
        <v>4474</v>
      </c>
      <c r="E5233" s="1164">
        <v>2500</v>
      </c>
      <c r="F5233" s="1151" t="s">
        <v>15156</v>
      </c>
      <c r="G5233" s="759" t="s">
        <v>15157</v>
      </c>
      <c r="H5233" s="1021" t="s">
        <v>4358</v>
      </c>
      <c r="I5233" s="1021" t="s">
        <v>4358</v>
      </c>
      <c r="J5233" s="1150" t="s">
        <v>4358</v>
      </c>
      <c r="K5233" s="1152" t="s">
        <v>15158</v>
      </c>
      <c r="L5233" s="1151">
        <v>12</v>
      </c>
      <c r="M5233" s="1164">
        <v>30000</v>
      </c>
      <c r="N5233" s="1151" t="s">
        <v>15158</v>
      </c>
      <c r="O5233" s="1152">
        <v>6</v>
      </c>
      <c r="P5233" s="1180">
        <v>15000</v>
      </c>
    </row>
    <row r="5234" spans="1:16" x14ac:dyDescent="0.2">
      <c r="A5234" s="1179" t="s">
        <v>4109</v>
      </c>
      <c r="B5234" s="1149" t="s">
        <v>13070</v>
      </c>
      <c r="C5234" s="1149" t="s">
        <v>65</v>
      </c>
      <c r="D5234" s="1150" t="s">
        <v>15138</v>
      </c>
      <c r="E5234" s="1164">
        <v>6000</v>
      </c>
      <c r="F5234" s="1151" t="s">
        <v>15159</v>
      </c>
      <c r="G5234" s="759" t="s">
        <v>15160</v>
      </c>
      <c r="H5234" s="1021" t="s">
        <v>8179</v>
      </c>
      <c r="I5234" s="1021" t="s">
        <v>14687</v>
      </c>
      <c r="J5234" s="1150" t="s">
        <v>14688</v>
      </c>
      <c r="K5234" s="1152" t="s">
        <v>15161</v>
      </c>
      <c r="L5234" s="1151">
        <v>12</v>
      </c>
      <c r="M5234" s="1164">
        <v>72000</v>
      </c>
      <c r="N5234" s="1151" t="s">
        <v>15161</v>
      </c>
      <c r="O5234" s="1152">
        <v>6</v>
      </c>
      <c r="P5234" s="1180">
        <v>36000</v>
      </c>
    </row>
    <row r="5235" spans="1:16" ht="45" x14ac:dyDescent="0.2">
      <c r="A5235" s="1179" t="s">
        <v>4109</v>
      </c>
      <c r="B5235" s="1149" t="s">
        <v>13070</v>
      </c>
      <c r="C5235" s="1149" t="s">
        <v>65</v>
      </c>
      <c r="D5235" s="1150" t="s">
        <v>5212</v>
      </c>
      <c r="E5235" s="1164">
        <v>2500</v>
      </c>
      <c r="F5235" s="1151" t="s">
        <v>15162</v>
      </c>
      <c r="G5235" s="759" t="s">
        <v>15163</v>
      </c>
      <c r="H5235" s="1021" t="s">
        <v>15164</v>
      </c>
      <c r="I5235" s="1021" t="s">
        <v>14730</v>
      </c>
      <c r="J5235" s="1150" t="s">
        <v>14731</v>
      </c>
      <c r="K5235" s="1152" t="s">
        <v>15165</v>
      </c>
      <c r="L5235" s="1151">
        <v>12</v>
      </c>
      <c r="M5235" s="1164">
        <v>30000</v>
      </c>
      <c r="N5235" s="1151" t="s">
        <v>15165</v>
      </c>
      <c r="O5235" s="1152">
        <v>6</v>
      </c>
      <c r="P5235" s="1180">
        <v>15000</v>
      </c>
    </row>
    <row r="5236" spans="1:16" x14ac:dyDescent="0.2">
      <c r="A5236" s="1179" t="s">
        <v>4109</v>
      </c>
      <c r="B5236" s="1149" t="s">
        <v>13070</v>
      </c>
      <c r="C5236" s="1149" t="s">
        <v>65</v>
      </c>
      <c r="D5236" s="1150" t="s">
        <v>12295</v>
      </c>
      <c r="E5236" s="1164">
        <v>3000</v>
      </c>
      <c r="F5236" s="1151" t="s">
        <v>15166</v>
      </c>
      <c r="G5236" s="759" t="s">
        <v>15167</v>
      </c>
      <c r="H5236" s="1021" t="s">
        <v>10926</v>
      </c>
      <c r="I5236" s="1021" t="s">
        <v>14687</v>
      </c>
      <c r="J5236" s="1150" t="s">
        <v>14960</v>
      </c>
      <c r="K5236" s="1152" t="s">
        <v>15168</v>
      </c>
      <c r="L5236" s="1151">
        <v>12</v>
      </c>
      <c r="M5236" s="1164">
        <v>36000</v>
      </c>
      <c r="N5236" s="1151" t="s">
        <v>15168</v>
      </c>
      <c r="O5236" s="1152">
        <v>6</v>
      </c>
      <c r="P5236" s="1180">
        <v>18000</v>
      </c>
    </row>
    <row r="5237" spans="1:16" x14ac:dyDescent="0.2">
      <c r="A5237" s="1179" t="s">
        <v>4109</v>
      </c>
      <c r="B5237" s="1149" t="s">
        <v>13070</v>
      </c>
      <c r="C5237" s="1149" t="s">
        <v>65</v>
      </c>
      <c r="D5237" s="1150" t="s">
        <v>4474</v>
      </c>
      <c r="E5237" s="1164">
        <v>2500</v>
      </c>
      <c r="F5237" s="1151" t="s">
        <v>15169</v>
      </c>
      <c r="G5237" s="759" t="s">
        <v>15170</v>
      </c>
      <c r="H5237" s="1021" t="s">
        <v>4358</v>
      </c>
      <c r="I5237" s="1021" t="s">
        <v>4358</v>
      </c>
      <c r="J5237" s="1150" t="s">
        <v>4358</v>
      </c>
      <c r="K5237" s="1152" t="s">
        <v>15171</v>
      </c>
      <c r="L5237" s="1151">
        <v>12</v>
      </c>
      <c r="M5237" s="1164">
        <v>30000</v>
      </c>
      <c r="N5237" s="1151" t="s">
        <v>15171</v>
      </c>
      <c r="O5237" s="1152">
        <v>6</v>
      </c>
      <c r="P5237" s="1180">
        <v>15000</v>
      </c>
    </row>
    <row r="5238" spans="1:16" ht="22.5" x14ac:dyDescent="0.2">
      <c r="A5238" s="1179" t="s">
        <v>4109</v>
      </c>
      <c r="B5238" s="1149" t="s">
        <v>13070</v>
      </c>
      <c r="C5238" s="1149" t="s">
        <v>65</v>
      </c>
      <c r="D5238" s="1150" t="s">
        <v>15172</v>
      </c>
      <c r="E5238" s="1164">
        <v>8000</v>
      </c>
      <c r="F5238" s="1151" t="s">
        <v>15173</v>
      </c>
      <c r="G5238" s="759" t="s">
        <v>15174</v>
      </c>
      <c r="H5238" s="1021" t="s">
        <v>15175</v>
      </c>
      <c r="I5238" s="1021" t="s">
        <v>14687</v>
      </c>
      <c r="J5238" s="1150" t="s">
        <v>14688</v>
      </c>
      <c r="K5238" s="1152" t="s">
        <v>15176</v>
      </c>
      <c r="L5238" s="1151">
        <v>12</v>
      </c>
      <c r="M5238" s="1164">
        <v>96000</v>
      </c>
      <c r="N5238" s="1151" t="s">
        <v>15176</v>
      </c>
      <c r="O5238" s="1152">
        <v>6</v>
      </c>
      <c r="P5238" s="1180">
        <v>48000</v>
      </c>
    </row>
    <row r="5239" spans="1:16" x14ac:dyDescent="0.2">
      <c r="A5239" s="1179" t="s">
        <v>4109</v>
      </c>
      <c r="B5239" s="1149" t="s">
        <v>13070</v>
      </c>
      <c r="C5239" s="1149" t="s">
        <v>65</v>
      </c>
      <c r="D5239" s="1150" t="s">
        <v>10275</v>
      </c>
      <c r="E5239" s="1164">
        <v>8000</v>
      </c>
      <c r="F5239" s="1151" t="s">
        <v>15177</v>
      </c>
      <c r="G5239" s="759" t="s">
        <v>15178</v>
      </c>
      <c r="H5239" s="1021" t="s">
        <v>4239</v>
      </c>
      <c r="I5239" s="1021" t="s">
        <v>14687</v>
      </c>
      <c r="J5239" s="1150" t="s">
        <v>14688</v>
      </c>
      <c r="K5239" s="1152" t="s">
        <v>15179</v>
      </c>
      <c r="L5239" s="1151">
        <v>12</v>
      </c>
      <c r="M5239" s="1164">
        <v>96000</v>
      </c>
      <c r="N5239" s="1151" t="s">
        <v>15179</v>
      </c>
      <c r="O5239" s="1152">
        <v>6</v>
      </c>
      <c r="P5239" s="1180">
        <v>48000</v>
      </c>
    </row>
    <row r="5240" spans="1:16" x14ac:dyDescent="0.2">
      <c r="A5240" s="1179" t="s">
        <v>4109</v>
      </c>
      <c r="B5240" s="1149" t="s">
        <v>13070</v>
      </c>
      <c r="C5240" s="1149" t="s">
        <v>65</v>
      </c>
      <c r="D5240" s="1150" t="s">
        <v>15180</v>
      </c>
      <c r="E5240" s="1164">
        <v>11000</v>
      </c>
      <c r="F5240" s="1151" t="s">
        <v>15181</v>
      </c>
      <c r="G5240" s="759" t="s">
        <v>15182</v>
      </c>
      <c r="H5240" s="1021" t="s">
        <v>11426</v>
      </c>
      <c r="I5240" s="1021" t="s">
        <v>14687</v>
      </c>
      <c r="J5240" s="1150" t="s">
        <v>14688</v>
      </c>
      <c r="K5240" s="1152" t="s">
        <v>15183</v>
      </c>
      <c r="L5240" s="1151">
        <v>12</v>
      </c>
      <c r="M5240" s="1164">
        <v>132000</v>
      </c>
      <c r="N5240" s="1151" t="s">
        <v>15183</v>
      </c>
      <c r="O5240" s="1152">
        <v>6</v>
      </c>
      <c r="P5240" s="1180">
        <v>66000</v>
      </c>
    </row>
    <row r="5241" spans="1:16" x14ac:dyDescent="0.2">
      <c r="A5241" s="1179" t="s">
        <v>4109</v>
      </c>
      <c r="B5241" s="1149" t="s">
        <v>13070</v>
      </c>
      <c r="C5241" s="1149" t="s">
        <v>65</v>
      </c>
      <c r="D5241" s="1150" t="s">
        <v>15184</v>
      </c>
      <c r="E5241" s="1164">
        <v>2500</v>
      </c>
      <c r="F5241" s="1151" t="s">
        <v>15185</v>
      </c>
      <c r="G5241" s="759" t="s">
        <v>15186</v>
      </c>
      <c r="H5241" s="1021" t="s">
        <v>4393</v>
      </c>
      <c r="I5241" s="1021" t="s">
        <v>4274</v>
      </c>
      <c r="J5241" s="1150" t="s">
        <v>4274</v>
      </c>
      <c r="K5241" s="1152" t="s">
        <v>15187</v>
      </c>
      <c r="L5241" s="1151">
        <v>12</v>
      </c>
      <c r="M5241" s="1164">
        <v>30000</v>
      </c>
      <c r="N5241" s="1151" t="s">
        <v>15187</v>
      </c>
      <c r="O5241" s="1152">
        <v>6</v>
      </c>
      <c r="P5241" s="1180">
        <v>15000</v>
      </c>
    </row>
    <row r="5242" spans="1:16" x14ac:dyDescent="0.2">
      <c r="A5242" s="1179" t="s">
        <v>4109</v>
      </c>
      <c r="B5242" s="1149" t="s">
        <v>13070</v>
      </c>
      <c r="C5242" s="1149" t="s">
        <v>65</v>
      </c>
      <c r="D5242" s="1150" t="s">
        <v>15188</v>
      </c>
      <c r="E5242" s="1164">
        <v>4000</v>
      </c>
      <c r="F5242" s="1151" t="s">
        <v>15189</v>
      </c>
      <c r="G5242" s="759" t="s">
        <v>15190</v>
      </c>
      <c r="H5242" s="1021" t="s">
        <v>4393</v>
      </c>
      <c r="I5242" s="1021" t="s">
        <v>4274</v>
      </c>
      <c r="J5242" s="1150" t="s">
        <v>4274</v>
      </c>
      <c r="K5242" s="1152" t="s">
        <v>15191</v>
      </c>
      <c r="L5242" s="1151">
        <v>12</v>
      </c>
      <c r="M5242" s="1164">
        <v>48000</v>
      </c>
      <c r="N5242" s="1151" t="s">
        <v>15191</v>
      </c>
      <c r="O5242" s="1152">
        <v>6</v>
      </c>
      <c r="P5242" s="1180">
        <v>24000</v>
      </c>
    </row>
    <row r="5243" spans="1:16" x14ac:dyDescent="0.2">
      <c r="A5243" s="1179" t="s">
        <v>4109</v>
      </c>
      <c r="B5243" s="1149" t="s">
        <v>13070</v>
      </c>
      <c r="C5243" s="1149" t="s">
        <v>65</v>
      </c>
      <c r="D5243" s="1150" t="s">
        <v>4302</v>
      </c>
      <c r="E5243" s="1164">
        <v>7000</v>
      </c>
      <c r="F5243" s="1151" t="s">
        <v>15192</v>
      </c>
      <c r="G5243" s="759" t="s">
        <v>15193</v>
      </c>
      <c r="H5243" s="1021" t="s">
        <v>4211</v>
      </c>
      <c r="I5243" s="1021" t="s">
        <v>14687</v>
      </c>
      <c r="J5243" s="1150" t="s">
        <v>14688</v>
      </c>
      <c r="K5243" s="1152" t="s">
        <v>15194</v>
      </c>
      <c r="L5243" s="1151">
        <v>12</v>
      </c>
      <c r="M5243" s="1164">
        <v>83971.32</v>
      </c>
      <c r="N5243" s="1151" t="s">
        <v>15194</v>
      </c>
      <c r="O5243" s="1152">
        <v>6</v>
      </c>
      <c r="P5243" s="1180">
        <v>42000</v>
      </c>
    </row>
    <row r="5244" spans="1:16" x14ac:dyDescent="0.2">
      <c r="A5244" s="1179" t="s">
        <v>4109</v>
      </c>
      <c r="B5244" s="1149" t="s">
        <v>13070</v>
      </c>
      <c r="C5244" s="1149" t="s">
        <v>65</v>
      </c>
      <c r="D5244" s="1150" t="s">
        <v>15195</v>
      </c>
      <c r="E5244" s="1164">
        <v>7000</v>
      </c>
      <c r="F5244" s="1151" t="s">
        <v>15196</v>
      </c>
      <c r="G5244" s="759" t="s">
        <v>15197</v>
      </c>
      <c r="H5244" s="1021" t="s">
        <v>4211</v>
      </c>
      <c r="I5244" s="1021" t="s">
        <v>14687</v>
      </c>
      <c r="J5244" s="1150" t="s">
        <v>14688</v>
      </c>
      <c r="K5244" s="1152" t="s">
        <v>15198</v>
      </c>
      <c r="L5244" s="1151">
        <v>12</v>
      </c>
      <c r="M5244" s="1164">
        <v>83962.08</v>
      </c>
      <c r="N5244" s="1151" t="s">
        <v>15198</v>
      </c>
      <c r="O5244" s="1152">
        <v>6</v>
      </c>
      <c r="P5244" s="1180">
        <v>42000</v>
      </c>
    </row>
    <row r="5245" spans="1:16" x14ac:dyDescent="0.2">
      <c r="A5245" s="1179" t="s">
        <v>4109</v>
      </c>
      <c r="B5245" s="1149" t="s">
        <v>13070</v>
      </c>
      <c r="C5245" s="1149" t="s">
        <v>65</v>
      </c>
      <c r="D5245" s="1150" t="s">
        <v>4546</v>
      </c>
      <c r="E5245" s="1164">
        <v>2500</v>
      </c>
      <c r="F5245" s="1151" t="s">
        <v>15199</v>
      </c>
      <c r="G5245" s="759" t="s">
        <v>15200</v>
      </c>
      <c r="H5245" s="1021" t="s">
        <v>4358</v>
      </c>
      <c r="I5245" s="1021" t="s">
        <v>4358</v>
      </c>
      <c r="J5245" s="1150" t="s">
        <v>4358</v>
      </c>
      <c r="K5245" s="1152" t="s">
        <v>15201</v>
      </c>
      <c r="L5245" s="1151">
        <v>12</v>
      </c>
      <c r="M5245" s="1164">
        <v>29970.25</v>
      </c>
      <c r="N5245" s="1151" t="s">
        <v>15201</v>
      </c>
      <c r="O5245" s="1152">
        <v>6</v>
      </c>
      <c r="P5245" s="1180">
        <v>15000</v>
      </c>
    </row>
    <row r="5246" spans="1:16" x14ac:dyDescent="0.2">
      <c r="A5246" s="1179" t="s">
        <v>4109</v>
      </c>
      <c r="B5246" s="1149" t="s">
        <v>13070</v>
      </c>
      <c r="C5246" s="1149" t="s">
        <v>65</v>
      </c>
      <c r="D5246" s="1150" t="s">
        <v>4546</v>
      </c>
      <c r="E5246" s="1164">
        <v>2500</v>
      </c>
      <c r="F5246" s="1151" t="s">
        <v>15202</v>
      </c>
      <c r="G5246" s="759" t="s">
        <v>15203</v>
      </c>
      <c r="H5246" s="1021" t="s">
        <v>4358</v>
      </c>
      <c r="I5246" s="1021" t="s">
        <v>4358</v>
      </c>
      <c r="J5246" s="1150" t="s">
        <v>4358</v>
      </c>
      <c r="K5246" s="1152" t="s">
        <v>15204</v>
      </c>
      <c r="L5246" s="1151">
        <v>12</v>
      </c>
      <c r="M5246" s="1164">
        <v>29975.309999999998</v>
      </c>
      <c r="N5246" s="1151" t="s">
        <v>15204</v>
      </c>
      <c r="O5246" s="1152">
        <v>6</v>
      </c>
      <c r="P5246" s="1180">
        <v>15000</v>
      </c>
    </row>
    <row r="5247" spans="1:16" x14ac:dyDescent="0.2">
      <c r="A5247" s="1179" t="s">
        <v>4109</v>
      </c>
      <c r="B5247" s="1149" t="s">
        <v>13070</v>
      </c>
      <c r="C5247" s="1149" t="s">
        <v>65</v>
      </c>
      <c r="D5247" s="1150" t="s">
        <v>14272</v>
      </c>
      <c r="E5247" s="1164">
        <v>2000</v>
      </c>
      <c r="F5247" s="1151" t="s">
        <v>15205</v>
      </c>
      <c r="G5247" s="759" t="s">
        <v>15206</v>
      </c>
      <c r="H5247" s="1021" t="s">
        <v>15207</v>
      </c>
      <c r="I5247" s="1021" t="s">
        <v>14730</v>
      </c>
      <c r="J5247" s="1150" t="s">
        <v>14881</v>
      </c>
      <c r="K5247" s="1152" t="s">
        <v>15208</v>
      </c>
      <c r="L5247" s="1151">
        <v>12</v>
      </c>
      <c r="M5247" s="1164">
        <v>23996.93</v>
      </c>
      <c r="N5247" s="1151" t="s">
        <v>15208</v>
      </c>
      <c r="O5247" s="1152">
        <v>6</v>
      </c>
      <c r="P5247" s="1180">
        <v>12000</v>
      </c>
    </row>
    <row r="5248" spans="1:16" x14ac:dyDescent="0.2">
      <c r="A5248" s="1179" t="s">
        <v>4109</v>
      </c>
      <c r="B5248" s="1149" t="s">
        <v>13070</v>
      </c>
      <c r="C5248" s="1149" t="s">
        <v>65</v>
      </c>
      <c r="D5248" s="1150" t="s">
        <v>11544</v>
      </c>
      <c r="E5248" s="1164">
        <v>2500</v>
      </c>
      <c r="F5248" s="1151" t="s">
        <v>15209</v>
      </c>
      <c r="G5248" s="759" t="s">
        <v>15210</v>
      </c>
      <c r="H5248" s="1021" t="s">
        <v>4211</v>
      </c>
      <c r="I5248" s="1021" t="s">
        <v>6022</v>
      </c>
      <c r="J5248" s="1150" t="s">
        <v>6022</v>
      </c>
      <c r="K5248" s="1152" t="s">
        <v>15211</v>
      </c>
      <c r="L5248" s="1151">
        <v>12</v>
      </c>
      <c r="M5248" s="1164">
        <v>29436</v>
      </c>
      <c r="N5248" s="1151" t="s">
        <v>15211</v>
      </c>
      <c r="O5248" s="1152">
        <v>6</v>
      </c>
      <c r="P5248" s="1180">
        <v>14931.463333333333</v>
      </c>
    </row>
    <row r="5249" spans="1:16" x14ac:dyDescent="0.2">
      <c r="A5249" s="1179" t="s">
        <v>4109</v>
      </c>
      <c r="B5249" s="1149" t="s">
        <v>13070</v>
      </c>
      <c r="C5249" s="1149" t="s">
        <v>65</v>
      </c>
      <c r="D5249" s="1150" t="s">
        <v>15212</v>
      </c>
      <c r="E5249" s="1164">
        <v>5000</v>
      </c>
      <c r="F5249" s="1151" t="s">
        <v>15213</v>
      </c>
      <c r="G5249" s="759" t="s">
        <v>15214</v>
      </c>
      <c r="H5249" s="1021" t="s">
        <v>12280</v>
      </c>
      <c r="I5249" s="1021" t="s">
        <v>4309</v>
      </c>
      <c r="J5249" s="1150" t="s">
        <v>4309</v>
      </c>
      <c r="K5249" s="1152" t="s">
        <v>15215</v>
      </c>
      <c r="L5249" s="1151">
        <v>12</v>
      </c>
      <c r="M5249" s="1164">
        <v>59780.15</v>
      </c>
      <c r="N5249" s="1151" t="s">
        <v>15215</v>
      </c>
      <c r="O5249" s="1152">
        <v>6</v>
      </c>
      <c r="P5249" s="1180">
        <v>30000</v>
      </c>
    </row>
    <row r="5250" spans="1:16" x14ac:dyDescent="0.2">
      <c r="A5250" s="1179" t="s">
        <v>4109</v>
      </c>
      <c r="B5250" s="1149" t="s">
        <v>13070</v>
      </c>
      <c r="C5250" s="1149" t="s">
        <v>65</v>
      </c>
      <c r="D5250" s="1150" t="s">
        <v>14144</v>
      </c>
      <c r="E5250" s="1164">
        <v>2000</v>
      </c>
      <c r="F5250" s="1151" t="s">
        <v>15216</v>
      </c>
      <c r="G5250" s="759" t="s">
        <v>15217</v>
      </c>
      <c r="H5250" s="1021" t="s">
        <v>4251</v>
      </c>
      <c r="I5250" s="1021" t="s">
        <v>6022</v>
      </c>
      <c r="J5250" s="1150" t="s">
        <v>6022</v>
      </c>
      <c r="K5250" s="1152" t="s">
        <v>15218</v>
      </c>
      <c r="L5250" s="1151">
        <v>12</v>
      </c>
      <c r="M5250" s="1164">
        <v>23935.42</v>
      </c>
      <c r="N5250" s="1151" t="s">
        <v>15218</v>
      </c>
      <c r="O5250" s="1152">
        <v>6</v>
      </c>
      <c r="P5250" s="1180">
        <v>12000</v>
      </c>
    </row>
    <row r="5251" spans="1:16" x14ac:dyDescent="0.2">
      <c r="A5251" s="1179" t="s">
        <v>4109</v>
      </c>
      <c r="B5251" s="1149" t="s">
        <v>13070</v>
      </c>
      <c r="C5251" s="1149" t="s">
        <v>65</v>
      </c>
      <c r="D5251" s="1150" t="s">
        <v>15219</v>
      </c>
      <c r="E5251" s="1164">
        <v>3000</v>
      </c>
      <c r="F5251" s="1151" t="s">
        <v>15220</v>
      </c>
      <c r="G5251" s="759" t="s">
        <v>15221</v>
      </c>
      <c r="H5251" s="1021" t="s">
        <v>8179</v>
      </c>
      <c r="I5251" s="1021" t="s">
        <v>4274</v>
      </c>
      <c r="J5251" s="1150" t="s">
        <v>4274</v>
      </c>
      <c r="K5251" s="1152" t="s">
        <v>15222</v>
      </c>
      <c r="L5251" s="1151">
        <v>12</v>
      </c>
      <c r="M5251" s="1164">
        <v>35978.119999999995</v>
      </c>
      <c r="N5251" s="1151" t="s">
        <v>15222</v>
      </c>
      <c r="O5251" s="1152">
        <v>6</v>
      </c>
      <c r="P5251" s="1180">
        <v>18000</v>
      </c>
    </row>
    <row r="5252" spans="1:16" ht="33.75" x14ac:dyDescent="0.2">
      <c r="A5252" s="1179" t="s">
        <v>4109</v>
      </c>
      <c r="B5252" s="1149" t="s">
        <v>13070</v>
      </c>
      <c r="C5252" s="1149" t="s">
        <v>65</v>
      </c>
      <c r="D5252" s="1150" t="s">
        <v>15223</v>
      </c>
      <c r="E5252" s="1164">
        <v>5000</v>
      </c>
      <c r="F5252" s="1151" t="s">
        <v>15224</v>
      </c>
      <c r="G5252" s="759" t="s">
        <v>15225</v>
      </c>
      <c r="H5252" s="1021" t="s">
        <v>15226</v>
      </c>
      <c r="I5252" s="1021" t="s">
        <v>14730</v>
      </c>
      <c r="J5252" s="1150" t="s">
        <v>14731</v>
      </c>
      <c r="K5252" s="1152" t="s">
        <v>15227</v>
      </c>
      <c r="L5252" s="1151">
        <v>12</v>
      </c>
      <c r="M5252" s="1164">
        <v>59981.95</v>
      </c>
      <c r="N5252" s="1151" t="s">
        <v>15227</v>
      </c>
      <c r="O5252" s="1152">
        <v>6</v>
      </c>
      <c r="P5252" s="1180">
        <v>30000</v>
      </c>
    </row>
    <row r="5253" spans="1:16" x14ac:dyDescent="0.2">
      <c r="A5253" s="1179" t="s">
        <v>4109</v>
      </c>
      <c r="B5253" s="1149" t="s">
        <v>13070</v>
      </c>
      <c r="C5253" s="1149" t="s">
        <v>65</v>
      </c>
      <c r="D5253" s="1150" t="s">
        <v>10397</v>
      </c>
      <c r="E5253" s="1164">
        <v>3000</v>
      </c>
      <c r="F5253" s="1151" t="s">
        <v>15228</v>
      </c>
      <c r="G5253" s="759" t="s">
        <v>15229</v>
      </c>
      <c r="H5253" s="1021" t="s">
        <v>4194</v>
      </c>
      <c r="I5253" s="1021" t="s">
        <v>14687</v>
      </c>
      <c r="J5253" s="1150" t="s">
        <v>14688</v>
      </c>
      <c r="K5253" s="1152" t="s">
        <v>15230</v>
      </c>
      <c r="L5253" s="1151">
        <v>12</v>
      </c>
      <c r="M5253" s="1164">
        <v>35999.17</v>
      </c>
      <c r="N5253" s="1151" t="s">
        <v>15230</v>
      </c>
      <c r="O5253" s="1152">
        <v>6</v>
      </c>
      <c r="P5253" s="1180">
        <v>18000</v>
      </c>
    </row>
    <row r="5254" spans="1:16" x14ac:dyDescent="0.2">
      <c r="A5254" s="1179" t="s">
        <v>4109</v>
      </c>
      <c r="B5254" s="1149" t="s">
        <v>13070</v>
      </c>
      <c r="C5254" s="1149" t="s">
        <v>65</v>
      </c>
      <c r="D5254" s="1150" t="s">
        <v>4546</v>
      </c>
      <c r="E5254" s="1164">
        <v>2500</v>
      </c>
      <c r="F5254" s="1151" t="s">
        <v>15231</v>
      </c>
      <c r="G5254" s="759" t="s">
        <v>15232</v>
      </c>
      <c r="H5254" s="1021" t="s">
        <v>4358</v>
      </c>
      <c r="I5254" s="1021" t="s">
        <v>4358</v>
      </c>
      <c r="J5254" s="1150" t="s">
        <v>4358</v>
      </c>
      <c r="K5254" s="1152" t="s">
        <v>15233</v>
      </c>
      <c r="L5254" s="1151">
        <v>12</v>
      </c>
      <c r="M5254" s="1164">
        <v>29989.059999999998</v>
      </c>
      <c r="N5254" s="1151" t="s">
        <v>15233</v>
      </c>
      <c r="O5254" s="1152">
        <v>6</v>
      </c>
      <c r="P5254" s="1180">
        <v>15000</v>
      </c>
    </row>
    <row r="5255" spans="1:16" x14ac:dyDescent="0.2">
      <c r="A5255" s="1179" t="s">
        <v>4109</v>
      </c>
      <c r="B5255" s="1149" t="s">
        <v>13070</v>
      </c>
      <c r="C5255" s="1149" t="s">
        <v>65</v>
      </c>
      <c r="D5255" s="1150" t="s">
        <v>15234</v>
      </c>
      <c r="E5255" s="1164">
        <v>2000</v>
      </c>
      <c r="F5255" s="1151" t="s">
        <v>15235</v>
      </c>
      <c r="G5255" s="759" t="s">
        <v>15236</v>
      </c>
      <c r="H5255" s="1021" t="s">
        <v>4251</v>
      </c>
      <c r="I5255" s="1021" t="s">
        <v>6022</v>
      </c>
      <c r="J5255" s="1150" t="s">
        <v>6022</v>
      </c>
      <c r="K5255" s="1152" t="s">
        <v>15237</v>
      </c>
      <c r="L5255" s="1151">
        <v>12</v>
      </c>
      <c r="M5255" s="1164">
        <v>23928.33</v>
      </c>
      <c r="N5255" s="1151" t="s">
        <v>15237</v>
      </c>
      <c r="O5255" s="1152">
        <v>6</v>
      </c>
      <c r="P5255" s="1180">
        <v>11544.716666666667</v>
      </c>
    </row>
    <row r="5256" spans="1:16" x14ac:dyDescent="0.2">
      <c r="A5256" s="1179" t="s">
        <v>4109</v>
      </c>
      <c r="B5256" s="1149" t="s">
        <v>13070</v>
      </c>
      <c r="C5256" s="1149" t="s">
        <v>65</v>
      </c>
      <c r="D5256" s="1150" t="s">
        <v>14272</v>
      </c>
      <c r="E5256" s="1164">
        <v>2000</v>
      </c>
      <c r="F5256" s="1151" t="s">
        <v>15238</v>
      </c>
      <c r="G5256" s="759" t="s">
        <v>15239</v>
      </c>
      <c r="H5256" s="1021" t="s">
        <v>15240</v>
      </c>
      <c r="I5256" s="1021" t="s">
        <v>6022</v>
      </c>
      <c r="J5256" s="1150" t="s">
        <v>6022</v>
      </c>
      <c r="K5256" s="1152" t="s">
        <v>15241</v>
      </c>
      <c r="L5256" s="1151">
        <v>12</v>
      </c>
      <c r="M5256" s="1164">
        <v>23928.16</v>
      </c>
      <c r="N5256" s="1151" t="s">
        <v>15241</v>
      </c>
      <c r="O5256" s="1152">
        <v>6</v>
      </c>
      <c r="P5256" s="1180">
        <v>12000</v>
      </c>
    </row>
    <row r="5257" spans="1:16" x14ac:dyDescent="0.2">
      <c r="A5257" s="1179" t="s">
        <v>4109</v>
      </c>
      <c r="B5257" s="1149" t="s">
        <v>13070</v>
      </c>
      <c r="C5257" s="1149" t="s">
        <v>65</v>
      </c>
      <c r="D5257" s="1150" t="s">
        <v>4546</v>
      </c>
      <c r="E5257" s="1164">
        <v>2500</v>
      </c>
      <c r="F5257" s="1151" t="s">
        <v>15242</v>
      </c>
      <c r="G5257" s="759" t="s">
        <v>15243</v>
      </c>
      <c r="H5257" s="1021" t="s">
        <v>4358</v>
      </c>
      <c r="I5257" s="1021" t="s">
        <v>4358</v>
      </c>
      <c r="J5257" s="1150" t="s">
        <v>4358</v>
      </c>
      <c r="K5257" s="1152" t="s">
        <v>15244</v>
      </c>
      <c r="L5257" s="1151">
        <v>12</v>
      </c>
      <c r="M5257" s="1164">
        <v>30000</v>
      </c>
      <c r="N5257" s="1151" t="s">
        <v>15244</v>
      </c>
      <c r="O5257" s="1152">
        <v>6</v>
      </c>
      <c r="P5257" s="1180">
        <v>15000</v>
      </c>
    </row>
    <row r="5258" spans="1:16" x14ac:dyDescent="0.2">
      <c r="A5258" s="1179" t="s">
        <v>4109</v>
      </c>
      <c r="B5258" s="1149" t="s">
        <v>13070</v>
      </c>
      <c r="C5258" s="1149" t="s">
        <v>65</v>
      </c>
      <c r="D5258" s="1150" t="s">
        <v>4546</v>
      </c>
      <c r="E5258" s="1164">
        <v>2500</v>
      </c>
      <c r="F5258" s="1151" t="s">
        <v>15245</v>
      </c>
      <c r="G5258" s="759" t="s">
        <v>15246</v>
      </c>
      <c r="H5258" s="1021" t="s">
        <v>4358</v>
      </c>
      <c r="I5258" s="1021" t="s">
        <v>4358</v>
      </c>
      <c r="J5258" s="1150" t="s">
        <v>4358</v>
      </c>
      <c r="K5258" s="1152" t="s">
        <v>15247</v>
      </c>
      <c r="L5258" s="1151">
        <v>12</v>
      </c>
      <c r="M5258" s="1164">
        <v>30000</v>
      </c>
      <c r="N5258" s="1151" t="s">
        <v>15247</v>
      </c>
      <c r="O5258" s="1152">
        <v>6</v>
      </c>
      <c r="P5258" s="1180">
        <v>15000</v>
      </c>
    </row>
    <row r="5259" spans="1:16" ht="22.5" x14ac:dyDescent="0.2">
      <c r="A5259" s="1179" t="s">
        <v>4109</v>
      </c>
      <c r="B5259" s="1149" t="s">
        <v>13070</v>
      </c>
      <c r="C5259" s="1149" t="s">
        <v>65</v>
      </c>
      <c r="D5259" s="1150" t="s">
        <v>4546</v>
      </c>
      <c r="E5259" s="1164">
        <v>2500</v>
      </c>
      <c r="F5259" s="1151" t="s">
        <v>15248</v>
      </c>
      <c r="G5259" s="759" t="s">
        <v>15249</v>
      </c>
      <c r="H5259" s="1021" t="s">
        <v>12184</v>
      </c>
      <c r="I5259" s="1021" t="s">
        <v>6022</v>
      </c>
      <c r="J5259" s="1150" t="s">
        <v>6022</v>
      </c>
      <c r="K5259" s="1152" t="s">
        <v>15250</v>
      </c>
      <c r="L5259" s="1151">
        <v>12</v>
      </c>
      <c r="M5259" s="1164">
        <v>29987.279999999999</v>
      </c>
      <c r="N5259" s="1151" t="s">
        <v>15250</v>
      </c>
      <c r="O5259" s="1152">
        <v>6</v>
      </c>
      <c r="P5259" s="1180">
        <v>15000</v>
      </c>
    </row>
    <row r="5260" spans="1:16" x14ac:dyDescent="0.2">
      <c r="A5260" s="1179" t="s">
        <v>4109</v>
      </c>
      <c r="B5260" s="1149" t="s">
        <v>13070</v>
      </c>
      <c r="C5260" s="1149" t="s">
        <v>65</v>
      </c>
      <c r="D5260" s="1150" t="s">
        <v>14144</v>
      </c>
      <c r="E5260" s="1164">
        <v>2000</v>
      </c>
      <c r="F5260" s="1151" t="s">
        <v>15251</v>
      </c>
      <c r="G5260" s="759" t="s">
        <v>15252</v>
      </c>
      <c r="H5260" s="1021" t="s">
        <v>9934</v>
      </c>
      <c r="I5260" s="1021" t="s">
        <v>14687</v>
      </c>
      <c r="J5260" s="1150" t="s">
        <v>14960</v>
      </c>
      <c r="K5260" s="1152" t="s">
        <v>15253</v>
      </c>
      <c r="L5260" s="1151">
        <v>12</v>
      </c>
      <c r="M5260" s="1164">
        <v>23964.34</v>
      </c>
      <c r="N5260" s="1151" t="s">
        <v>15253</v>
      </c>
      <c r="O5260" s="1152">
        <v>6</v>
      </c>
      <c r="P5260" s="1180">
        <v>12000</v>
      </c>
    </row>
    <row r="5261" spans="1:16" x14ac:dyDescent="0.2">
      <c r="A5261" s="1179" t="s">
        <v>4109</v>
      </c>
      <c r="B5261" s="1149" t="s">
        <v>13070</v>
      </c>
      <c r="C5261" s="1149" t="s">
        <v>65</v>
      </c>
      <c r="D5261" s="1150" t="s">
        <v>14272</v>
      </c>
      <c r="E5261" s="1164">
        <v>2000</v>
      </c>
      <c r="F5261" s="1151" t="s">
        <v>15254</v>
      </c>
      <c r="G5261" s="759" t="s">
        <v>15255</v>
      </c>
      <c r="H5261" s="1021" t="s">
        <v>11426</v>
      </c>
      <c r="I5261" s="1021" t="s">
        <v>14687</v>
      </c>
      <c r="J5261" s="1150" t="s">
        <v>14688</v>
      </c>
      <c r="K5261" s="1152" t="s">
        <v>15256</v>
      </c>
      <c r="L5261" s="1151">
        <v>12</v>
      </c>
      <c r="M5261" s="1164">
        <v>23844.67</v>
      </c>
      <c r="N5261" s="1151" t="s">
        <v>15256</v>
      </c>
      <c r="O5261" s="1152">
        <v>6</v>
      </c>
      <c r="P5261" s="1180">
        <v>12000</v>
      </c>
    </row>
    <row r="5262" spans="1:16" x14ac:dyDescent="0.2">
      <c r="A5262" s="1179" t="s">
        <v>4109</v>
      </c>
      <c r="B5262" s="1149" t="s">
        <v>13070</v>
      </c>
      <c r="C5262" s="1149" t="s">
        <v>65</v>
      </c>
      <c r="D5262" s="1150" t="s">
        <v>15257</v>
      </c>
      <c r="E5262" s="1164">
        <v>6000</v>
      </c>
      <c r="F5262" s="1151" t="s">
        <v>15258</v>
      </c>
      <c r="G5262" s="759" t="s">
        <v>15259</v>
      </c>
      <c r="H5262" s="1021" t="s">
        <v>12102</v>
      </c>
      <c r="I5262" s="1021" t="s">
        <v>14687</v>
      </c>
      <c r="J5262" s="1150" t="s">
        <v>14688</v>
      </c>
      <c r="K5262" s="1152" t="s">
        <v>15260</v>
      </c>
      <c r="L5262" s="1151">
        <v>12</v>
      </c>
      <c r="M5262" s="1164">
        <v>71909.91</v>
      </c>
      <c r="N5262" s="1151" t="s">
        <v>15260</v>
      </c>
      <c r="O5262" s="1152">
        <v>6</v>
      </c>
      <c r="P5262" s="1180">
        <v>36000</v>
      </c>
    </row>
    <row r="5263" spans="1:16" x14ac:dyDescent="0.2">
      <c r="A5263" s="1179" t="s">
        <v>4109</v>
      </c>
      <c r="B5263" s="1149" t="s">
        <v>13070</v>
      </c>
      <c r="C5263" s="1149" t="s">
        <v>65</v>
      </c>
      <c r="D5263" s="1150" t="s">
        <v>15261</v>
      </c>
      <c r="E5263" s="1164">
        <v>6000</v>
      </c>
      <c r="F5263" s="1151" t="s">
        <v>15262</v>
      </c>
      <c r="G5263" s="759" t="s">
        <v>15263</v>
      </c>
      <c r="H5263" s="1021" t="s">
        <v>12253</v>
      </c>
      <c r="I5263" s="1021" t="s">
        <v>4274</v>
      </c>
      <c r="J5263" s="1150" t="s">
        <v>4274</v>
      </c>
      <c r="K5263" s="1152" t="s">
        <v>15264</v>
      </c>
      <c r="L5263" s="1151">
        <v>12</v>
      </c>
      <c r="M5263" s="1164">
        <v>71995.75</v>
      </c>
      <c r="N5263" s="1151" t="s">
        <v>15264</v>
      </c>
      <c r="O5263" s="1152">
        <v>6</v>
      </c>
      <c r="P5263" s="1180">
        <v>36000</v>
      </c>
    </row>
    <row r="5264" spans="1:16" x14ac:dyDescent="0.2">
      <c r="A5264" s="1179" t="s">
        <v>4109</v>
      </c>
      <c r="B5264" s="1149" t="s">
        <v>13070</v>
      </c>
      <c r="C5264" s="1149" t="s">
        <v>65</v>
      </c>
      <c r="D5264" s="1150" t="s">
        <v>15265</v>
      </c>
      <c r="E5264" s="1164">
        <v>6000</v>
      </c>
      <c r="F5264" s="1151" t="s">
        <v>15266</v>
      </c>
      <c r="G5264" s="759" t="s">
        <v>15267</v>
      </c>
      <c r="H5264" s="1021" t="s">
        <v>12102</v>
      </c>
      <c r="I5264" s="1021" t="s">
        <v>14687</v>
      </c>
      <c r="J5264" s="1150" t="s">
        <v>14688</v>
      </c>
      <c r="K5264" s="1152" t="s">
        <v>15268</v>
      </c>
      <c r="L5264" s="1151">
        <v>12</v>
      </c>
      <c r="M5264" s="1164">
        <v>71897.989999999991</v>
      </c>
      <c r="N5264" s="1151" t="s">
        <v>15268</v>
      </c>
      <c r="O5264" s="1152">
        <v>6</v>
      </c>
      <c r="P5264" s="1180">
        <v>36000</v>
      </c>
    </row>
    <row r="5265" spans="1:16" x14ac:dyDescent="0.2">
      <c r="A5265" s="1179" t="s">
        <v>4109</v>
      </c>
      <c r="B5265" s="1149" t="s">
        <v>13070</v>
      </c>
      <c r="C5265" s="1149" t="s">
        <v>65</v>
      </c>
      <c r="D5265" s="1150" t="s">
        <v>5459</v>
      </c>
      <c r="E5265" s="1164">
        <v>6000</v>
      </c>
      <c r="F5265" s="1151" t="s">
        <v>15269</v>
      </c>
      <c r="G5265" s="759" t="s">
        <v>15270</v>
      </c>
      <c r="H5265" s="1021" t="s">
        <v>4314</v>
      </c>
      <c r="I5265" s="1021" t="s">
        <v>14687</v>
      </c>
      <c r="J5265" s="1150" t="s">
        <v>14688</v>
      </c>
      <c r="K5265" s="1152" t="s">
        <v>15271</v>
      </c>
      <c r="L5265" s="1151">
        <v>12</v>
      </c>
      <c r="M5265" s="1164">
        <v>72000</v>
      </c>
      <c r="N5265" s="1151" t="s">
        <v>15271</v>
      </c>
      <c r="O5265" s="1152">
        <v>6</v>
      </c>
      <c r="P5265" s="1180">
        <v>36000</v>
      </c>
    </row>
    <row r="5266" spans="1:16" ht="33.75" x14ac:dyDescent="0.2">
      <c r="A5266" s="1179" t="s">
        <v>4109</v>
      </c>
      <c r="B5266" s="1149" t="s">
        <v>13070</v>
      </c>
      <c r="C5266" s="1149" t="s">
        <v>65</v>
      </c>
      <c r="D5266" s="1150" t="s">
        <v>15265</v>
      </c>
      <c r="E5266" s="1164">
        <v>6000</v>
      </c>
      <c r="F5266" s="1151" t="s">
        <v>15272</v>
      </c>
      <c r="G5266" s="759" t="s">
        <v>15273</v>
      </c>
      <c r="H5266" s="1021" t="s">
        <v>15274</v>
      </c>
      <c r="I5266" s="1021" t="s">
        <v>14687</v>
      </c>
      <c r="J5266" s="1150" t="s">
        <v>14688</v>
      </c>
      <c r="K5266" s="1152" t="s">
        <v>15275</v>
      </c>
      <c r="L5266" s="1151">
        <v>12</v>
      </c>
      <c r="M5266" s="1164">
        <v>71923.739999999991</v>
      </c>
      <c r="N5266" s="1151" t="s">
        <v>15275</v>
      </c>
      <c r="O5266" s="1152">
        <v>6</v>
      </c>
      <c r="P5266" s="1180">
        <v>36000</v>
      </c>
    </row>
    <row r="5267" spans="1:16" x14ac:dyDescent="0.2">
      <c r="A5267" s="1179" t="s">
        <v>4109</v>
      </c>
      <c r="B5267" s="1149" t="s">
        <v>13070</v>
      </c>
      <c r="C5267" s="1149" t="s">
        <v>65</v>
      </c>
      <c r="D5267" s="1150" t="s">
        <v>15276</v>
      </c>
      <c r="E5267" s="1164">
        <v>5000</v>
      </c>
      <c r="F5267" s="1151" t="s">
        <v>15277</v>
      </c>
      <c r="G5267" s="759" t="s">
        <v>15278</v>
      </c>
      <c r="H5267" s="1021" t="s">
        <v>12102</v>
      </c>
      <c r="I5267" s="1021" t="s">
        <v>14687</v>
      </c>
      <c r="J5267" s="1150" t="s">
        <v>14688</v>
      </c>
      <c r="K5267" s="1152" t="s">
        <v>15279</v>
      </c>
      <c r="L5267" s="1151">
        <v>12</v>
      </c>
      <c r="M5267" s="1164">
        <v>59788.14</v>
      </c>
      <c r="N5267" s="1151" t="s">
        <v>15279</v>
      </c>
      <c r="O5267" s="1152">
        <v>6</v>
      </c>
      <c r="P5267" s="1180">
        <v>30000</v>
      </c>
    </row>
    <row r="5268" spans="1:16" x14ac:dyDescent="0.2">
      <c r="A5268" s="1179" t="s">
        <v>4109</v>
      </c>
      <c r="B5268" s="1149" t="s">
        <v>13070</v>
      </c>
      <c r="C5268" s="1149" t="s">
        <v>65</v>
      </c>
      <c r="D5268" s="1150" t="s">
        <v>15280</v>
      </c>
      <c r="E5268" s="1164">
        <v>6000</v>
      </c>
      <c r="F5268" s="1151" t="s">
        <v>15281</v>
      </c>
      <c r="G5268" s="759" t="s">
        <v>15282</v>
      </c>
      <c r="H5268" s="1021" t="s">
        <v>12102</v>
      </c>
      <c r="I5268" s="1021" t="s">
        <v>14687</v>
      </c>
      <c r="J5268" s="1150" t="s">
        <v>14688</v>
      </c>
      <c r="K5268" s="1152" t="s">
        <v>15283</v>
      </c>
      <c r="L5268" s="1151">
        <v>12</v>
      </c>
      <c r="M5268" s="1164">
        <v>71994.5</v>
      </c>
      <c r="N5268" s="1151" t="s">
        <v>15283</v>
      </c>
      <c r="O5268" s="1152">
        <v>6</v>
      </c>
      <c r="P5268" s="1180">
        <v>36000</v>
      </c>
    </row>
    <row r="5269" spans="1:16" x14ac:dyDescent="0.2">
      <c r="A5269" s="1179" t="s">
        <v>4109</v>
      </c>
      <c r="B5269" s="1149" t="s">
        <v>13070</v>
      </c>
      <c r="C5269" s="1149" t="s">
        <v>65</v>
      </c>
      <c r="D5269" s="1150" t="s">
        <v>5212</v>
      </c>
      <c r="E5269" s="1164">
        <v>2500</v>
      </c>
      <c r="F5269" s="1151" t="s">
        <v>15284</v>
      </c>
      <c r="G5269" s="759" t="s">
        <v>15285</v>
      </c>
      <c r="H5269" s="1021" t="s">
        <v>11426</v>
      </c>
      <c r="I5269" s="1021" t="s">
        <v>14687</v>
      </c>
      <c r="J5269" s="1150" t="s">
        <v>14688</v>
      </c>
      <c r="K5269" s="1152" t="s">
        <v>15286</v>
      </c>
      <c r="L5269" s="1151">
        <v>12</v>
      </c>
      <c r="M5269" s="1164">
        <v>29983.510000000002</v>
      </c>
      <c r="N5269" s="1151" t="s">
        <v>15286</v>
      </c>
      <c r="O5269" s="1152">
        <v>6</v>
      </c>
      <c r="P5269" s="1180">
        <v>15000</v>
      </c>
    </row>
    <row r="5270" spans="1:16" ht="22.5" x14ac:dyDescent="0.2">
      <c r="A5270" s="1179" t="s">
        <v>4109</v>
      </c>
      <c r="B5270" s="1149" t="s">
        <v>13070</v>
      </c>
      <c r="C5270" s="1149" t="s">
        <v>65</v>
      </c>
      <c r="D5270" s="1150" t="s">
        <v>15287</v>
      </c>
      <c r="E5270" s="1164">
        <v>7000</v>
      </c>
      <c r="F5270" s="1151" t="s">
        <v>15288</v>
      </c>
      <c r="G5270" s="759" t="s">
        <v>15289</v>
      </c>
      <c r="H5270" s="1021" t="s">
        <v>4314</v>
      </c>
      <c r="I5270" s="1021" t="s">
        <v>14687</v>
      </c>
      <c r="J5270" s="1150" t="s">
        <v>14688</v>
      </c>
      <c r="K5270" s="1152" t="s">
        <v>15290</v>
      </c>
      <c r="L5270" s="1151">
        <v>12</v>
      </c>
      <c r="M5270" s="1164">
        <v>83800.790000000008</v>
      </c>
      <c r="N5270" s="1151" t="s">
        <v>15290</v>
      </c>
      <c r="O5270" s="1152">
        <v>6</v>
      </c>
      <c r="P5270" s="1180">
        <v>42000</v>
      </c>
    </row>
    <row r="5271" spans="1:16" x14ac:dyDescent="0.2">
      <c r="A5271" s="1179" t="s">
        <v>4109</v>
      </c>
      <c r="B5271" s="1149" t="s">
        <v>13070</v>
      </c>
      <c r="C5271" s="1149" t="s">
        <v>65</v>
      </c>
      <c r="D5271" s="1150" t="s">
        <v>15291</v>
      </c>
      <c r="E5271" s="1164">
        <v>7000</v>
      </c>
      <c r="F5271" s="1151" t="s">
        <v>15292</v>
      </c>
      <c r="G5271" s="759" t="s">
        <v>15293</v>
      </c>
      <c r="H5271" s="1021" t="s">
        <v>12102</v>
      </c>
      <c r="I5271" s="1021" t="s">
        <v>14687</v>
      </c>
      <c r="J5271" s="1150" t="s">
        <v>14688</v>
      </c>
      <c r="K5271" s="1152" t="s">
        <v>15294</v>
      </c>
      <c r="L5271" s="1151">
        <v>12</v>
      </c>
      <c r="M5271" s="1164">
        <v>84000</v>
      </c>
      <c r="N5271" s="1151" t="s">
        <v>15294</v>
      </c>
      <c r="O5271" s="1152">
        <v>6</v>
      </c>
      <c r="P5271" s="1180">
        <v>42000</v>
      </c>
    </row>
    <row r="5272" spans="1:16" x14ac:dyDescent="0.2">
      <c r="A5272" s="1179" t="s">
        <v>4109</v>
      </c>
      <c r="B5272" s="1149" t="s">
        <v>13070</v>
      </c>
      <c r="C5272" s="1149" t="s">
        <v>65</v>
      </c>
      <c r="D5272" s="1150" t="s">
        <v>15295</v>
      </c>
      <c r="E5272" s="1164">
        <v>7000</v>
      </c>
      <c r="F5272" s="1151" t="s">
        <v>15296</v>
      </c>
      <c r="G5272" s="759" t="s">
        <v>15297</v>
      </c>
      <c r="H5272" s="1021" t="s">
        <v>4315</v>
      </c>
      <c r="I5272" s="1021" t="s">
        <v>14687</v>
      </c>
      <c r="J5272" s="1150" t="s">
        <v>14688</v>
      </c>
      <c r="K5272" s="1152" t="s">
        <v>15298</v>
      </c>
      <c r="L5272" s="1151">
        <v>12</v>
      </c>
      <c r="M5272" s="1164">
        <v>84000</v>
      </c>
      <c r="N5272" s="1151" t="s">
        <v>15298</v>
      </c>
      <c r="O5272" s="1152">
        <v>6</v>
      </c>
      <c r="P5272" s="1180">
        <v>42000</v>
      </c>
    </row>
    <row r="5273" spans="1:16" x14ac:dyDescent="0.2">
      <c r="A5273" s="1179" t="s">
        <v>4109</v>
      </c>
      <c r="B5273" s="1149" t="s">
        <v>13070</v>
      </c>
      <c r="C5273" s="1149" t="s">
        <v>65</v>
      </c>
      <c r="D5273" s="1150" t="s">
        <v>10107</v>
      </c>
      <c r="E5273" s="1164">
        <v>3000</v>
      </c>
      <c r="F5273" s="1151" t="s">
        <v>15299</v>
      </c>
      <c r="G5273" s="759" t="s">
        <v>15300</v>
      </c>
      <c r="H5273" s="1021" t="s">
        <v>11426</v>
      </c>
      <c r="I5273" s="1021" t="s">
        <v>14687</v>
      </c>
      <c r="J5273" s="1150" t="s">
        <v>14688</v>
      </c>
      <c r="K5273" s="1152" t="s">
        <v>15301</v>
      </c>
      <c r="L5273" s="1151">
        <v>12</v>
      </c>
      <c r="M5273" s="1164">
        <v>36000</v>
      </c>
      <c r="N5273" s="1151" t="s">
        <v>15301</v>
      </c>
      <c r="O5273" s="1152">
        <v>6</v>
      </c>
      <c r="P5273" s="1180">
        <v>18000</v>
      </c>
    </row>
    <row r="5274" spans="1:16" x14ac:dyDescent="0.2">
      <c r="A5274" s="1179" t="s">
        <v>4109</v>
      </c>
      <c r="B5274" s="1149" t="s">
        <v>13070</v>
      </c>
      <c r="C5274" s="1149" t="s">
        <v>65</v>
      </c>
      <c r="D5274" s="1150" t="s">
        <v>15302</v>
      </c>
      <c r="E5274" s="1164">
        <v>6000</v>
      </c>
      <c r="F5274" s="1151" t="s">
        <v>15303</v>
      </c>
      <c r="G5274" s="759" t="s">
        <v>15304</v>
      </c>
      <c r="H5274" s="1021" t="s">
        <v>4865</v>
      </c>
      <c r="I5274" s="1021" t="s">
        <v>14687</v>
      </c>
      <c r="J5274" s="1150" t="s">
        <v>14688</v>
      </c>
      <c r="K5274" s="1152" t="s">
        <v>15305</v>
      </c>
      <c r="L5274" s="1151">
        <v>12</v>
      </c>
      <c r="M5274" s="1164">
        <v>72000</v>
      </c>
      <c r="N5274" s="1151" t="s">
        <v>15305</v>
      </c>
      <c r="O5274" s="1152">
        <v>6</v>
      </c>
      <c r="P5274" s="1180">
        <v>36000</v>
      </c>
    </row>
    <row r="5275" spans="1:16" x14ac:dyDescent="0.2">
      <c r="A5275" s="1179" t="s">
        <v>4109</v>
      </c>
      <c r="B5275" s="1149" t="s">
        <v>13070</v>
      </c>
      <c r="C5275" s="1149" t="s">
        <v>65</v>
      </c>
      <c r="D5275" s="1150" t="s">
        <v>15306</v>
      </c>
      <c r="E5275" s="1164">
        <v>3000</v>
      </c>
      <c r="F5275" s="1151" t="s">
        <v>15307</v>
      </c>
      <c r="G5275" s="759" t="s">
        <v>15308</v>
      </c>
      <c r="H5275" s="1021" t="s">
        <v>4211</v>
      </c>
      <c r="I5275" s="1021" t="s">
        <v>14687</v>
      </c>
      <c r="J5275" s="1150" t="s">
        <v>14688</v>
      </c>
      <c r="K5275" s="1152" t="s">
        <v>15309</v>
      </c>
      <c r="L5275" s="1151">
        <v>12</v>
      </c>
      <c r="M5275" s="1164">
        <v>31149</v>
      </c>
      <c r="N5275" s="1151" t="s">
        <v>15309</v>
      </c>
      <c r="O5275" s="1152">
        <v>6</v>
      </c>
      <c r="P5275" s="1180">
        <v>18000</v>
      </c>
    </row>
    <row r="5276" spans="1:16" x14ac:dyDescent="0.2">
      <c r="A5276" s="1179" t="s">
        <v>4109</v>
      </c>
      <c r="B5276" s="1149" t="s">
        <v>13070</v>
      </c>
      <c r="C5276" s="1149" t="s">
        <v>65</v>
      </c>
      <c r="D5276" s="1150" t="s">
        <v>15302</v>
      </c>
      <c r="E5276" s="1164">
        <v>6000</v>
      </c>
      <c r="F5276" s="1151" t="s">
        <v>15310</v>
      </c>
      <c r="G5276" s="759" t="s">
        <v>15311</v>
      </c>
      <c r="H5276" s="1021" t="s">
        <v>4865</v>
      </c>
      <c r="I5276" s="1021" t="s">
        <v>14687</v>
      </c>
      <c r="J5276" s="1150" t="s">
        <v>14688</v>
      </c>
      <c r="K5276" s="1152" t="s">
        <v>15312</v>
      </c>
      <c r="L5276" s="1151">
        <v>12</v>
      </c>
      <c r="M5276" s="1164">
        <v>72000</v>
      </c>
      <c r="N5276" s="1151" t="s">
        <v>15312</v>
      </c>
      <c r="O5276" s="1152">
        <v>6</v>
      </c>
      <c r="P5276" s="1180">
        <v>36000</v>
      </c>
    </row>
    <row r="5277" spans="1:16" x14ac:dyDescent="0.2">
      <c r="A5277" s="1179" t="s">
        <v>4109</v>
      </c>
      <c r="B5277" s="1149" t="s">
        <v>13070</v>
      </c>
      <c r="C5277" s="1149" t="s">
        <v>65</v>
      </c>
      <c r="D5277" s="1150" t="s">
        <v>15313</v>
      </c>
      <c r="E5277" s="1164">
        <v>4500</v>
      </c>
      <c r="F5277" s="1151" t="s">
        <v>15314</v>
      </c>
      <c r="G5277" s="759" t="s">
        <v>15315</v>
      </c>
      <c r="H5277" s="1021" t="s">
        <v>15207</v>
      </c>
      <c r="I5277" s="1021" t="s">
        <v>6022</v>
      </c>
      <c r="J5277" s="1150" t="s">
        <v>6022</v>
      </c>
      <c r="K5277" s="1152" t="s">
        <v>15316</v>
      </c>
      <c r="L5277" s="1151">
        <v>12</v>
      </c>
      <c r="M5277" s="1164">
        <v>54000</v>
      </c>
      <c r="N5277" s="1151" t="s">
        <v>15316</v>
      </c>
      <c r="O5277" s="1152">
        <v>6</v>
      </c>
      <c r="P5277" s="1180">
        <v>27000</v>
      </c>
    </row>
    <row r="5278" spans="1:16" x14ac:dyDescent="0.2">
      <c r="A5278" s="1179" t="s">
        <v>4109</v>
      </c>
      <c r="B5278" s="1149" t="s">
        <v>13070</v>
      </c>
      <c r="C5278" s="1149" t="s">
        <v>65</v>
      </c>
      <c r="D5278" s="1150" t="s">
        <v>15317</v>
      </c>
      <c r="E5278" s="1164">
        <v>3500</v>
      </c>
      <c r="F5278" s="1151" t="s">
        <v>15318</v>
      </c>
      <c r="G5278" s="759" t="s">
        <v>15319</v>
      </c>
      <c r="H5278" s="1021" t="s">
        <v>11426</v>
      </c>
      <c r="I5278" s="1021" t="s">
        <v>4274</v>
      </c>
      <c r="J5278" s="1150" t="s">
        <v>4274</v>
      </c>
      <c r="K5278" s="1152" t="s">
        <v>15320</v>
      </c>
      <c r="L5278" s="1151">
        <v>12</v>
      </c>
      <c r="M5278" s="1164">
        <v>41992.22</v>
      </c>
      <c r="N5278" s="1151" t="s">
        <v>15320</v>
      </c>
      <c r="O5278" s="1152">
        <v>6</v>
      </c>
      <c r="P5278" s="1180">
        <v>21000</v>
      </c>
    </row>
    <row r="5279" spans="1:16" x14ac:dyDescent="0.2">
      <c r="A5279" s="1179" t="s">
        <v>4109</v>
      </c>
      <c r="B5279" s="1149" t="s">
        <v>13070</v>
      </c>
      <c r="C5279" s="1149" t="s">
        <v>65</v>
      </c>
      <c r="D5279" s="1150" t="s">
        <v>15321</v>
      </c>
      <c r="E5279" s="1164">
        <v>3000</v>
      </c>
      <c r="F5279" s="1151" t="s">
        <v>15322</v>
      </c>
      <c r="G5279" s="759" t="s">
        <v>15323</v>
      </c>
      <c r="H5279" s="1021" t="s">
        <v>11426</v>
      </c>
      <c r="I5279" s="1021" t="s">
        <v>14687</v>
      </c>
      <c r="J5279" s="1150" t="s">
        <v>14688</v>
      </c>
      <c r="K5279" s="1152" t="s">
        <v>15324</v>
      </c>
      <c r="L5279" s="1151">
        <v>12</v>
      </c>
      <c r="M5279" s="1164">
        <v>35995.589999999997</v>
      </c>
      <c r="N5279" s="1151" t="s">
        <v>15324</v>
      </c>
      <c r="O5279" s="1152">
        <v>6</v>
      </c>
      <c r="P5279" s="1180">
        <v>18000</v>
      </c>
    </row>
    <row r="5280" spans="1:16" x14ac:dyDescent="0.2">
      <c r="A5280" s="1179" t="s">
        <v>4109</v>
      </c>
      <c r="B5280" s="1149" t="s">
        <v>13070</v>
      </c>
      <c r="C5280" s="1149" t="s">
        <v>65</v>
      </c>
      <c r="D5280" s="1150" t="s">
        <v>15325</v>
      </c>
      <c r="E5280" s="1164">
        <v>3000</v>
      </c>
      <c r="F5280" s="1151" t="s">
        <v>15326</v>
      </c>
      <c r="G5280" s="759" t="s">
        <v>15327</v>
      </c>
      <c r="H5280" s="1021" t="s">
        <v>4206</v>
      </c>
      <c r="I5280" s="1021" t="s">
        <v>4274</v>
      </c>
      <c r="J5280" s="1150" t="s">
        <v>4274</v>
      </c>
      <c r="K5280" s="1152" t="s">
        <v>15328</v>
      </c>
      <c r="L5280" s="1151">
        <v>12</v>
      </c>
      <c r="M5280" s="1164">
        <v>35756.97</v>
      </c>
      <c r="N5280" s="1151" t="s">
        <v>15328</v>
      </c>
      <c r="O5280" s="1152">
        <v>6</v>
      </c>
      <c r="P5280" s="1180">
        <v>18000</v>
      </c>
    </row>
    <row r="5281" spans="1:16" x14ac:dyDescent="0.2">
      <c r="A5281" s="1179" t="s">
        <v>4109</v>
      </c>
      <c r="B5281" s="1149" t="s">
        <v>13070</v>
      </c>
      <c r="C5281" s="1149" t="s">
        <v>65</v>
      </c>
      <c r="D5281" s="1150" t="s">
        <v>15114</v>
      </c>
      <c r="E5281" s="1164">
        <v>3000</v>
      </c>
      <c r="F5281" s="1151" t="s">
        <v>15329</v>
      </c>
      <c r="G5281" s="759" t="s">
        <v>15330</v>
      </c>
      <c r="H5281" s="1021" t="s">
        <v>4206</v>
      </c>
      <c r="I5281" s="1021" t="s">
        <v>14687</v>
      </c>
      <c r="J5281" s="1150" t="s">
        <v>14688</v>
      </c>
      <c r="K5281" s="1152" t="s">
        <v>15331</v>
      </c>
      <c r="L5281" s="1151">
        <v>12</v>
      </c>
      <c r="M5281" s="1164">
        <v>35981.67</v>
      </c>
      <c r="N5281" s="1151" t="s">
        <v>15331</v>
      </c>
      <c r="O5281" s="1152">
        <v>6</v>
      </c>
      <c r="P5281" s="1180">
        <v>18000</v>
      </c>
    </row>
    <row r="5282" spans="1:16" x14ac:dyDescent="0.2">
      <c r="A5282" s="1179" t="s">
        <v>4109</v>
      </c>
      <c r="B5282" s="1149" t="s">
        <v>13070</v>
      </c>
      <c r="C5282" s="1149" t="s">
        <v>65</v>
      </c>
      <c r="D5282" s="1150" t="s">
        <v>15332</v>
      </c>
      <c r="E5282" s="1164">
        <v>2500</v>
      </c>
      <c r="F5282" s="1151" t="s">
        <v>15333</v>
      </c>
      <c r="G5282" s="759" t="s">
        <v>15334</v>
      </c>
      <c r="H5282" s="1021" t="s">
        <v>11426</v>
      </c>
      <c r="I5282" s="1021" t="s">
        <v>6022</v>
      </c>
      <c r="J5282" s="1150" t="s">
        <v>6022</v>
      </c>
      <c r="K5282" s="1152" t="s">
        <v>15335</v>
      </c>
      <c r="L5282" s="1151">
        <v>12</v>
      </c>
      <c r="M5282" s="1164">
        <v>29998.78</v>
      </c>
      <c r="N5282" s="1151" t="s">
        <v>15335</v>
      </c>
      <c r="O5282" s="1152">
        <v>6</v>
      </c>
      <c r="P5282" s="1180">
        <v>15000</v>
      </c>
    </row>
    <row r="5283" spans="1:16" x14ac:dyDescent="0.2">
      <c r="A5283" s="1179" t="s">
        <v>4109</v>
      </c>
      <c r="B5283" s="1149" t="s">
        <v>13070</v>
      </c>
      <c r="C5283" s="1149" t="s">
        <v>65</v>
      </c>
      <c r="D5283" s="1150" t="s">
        <v>4407</v>
      </c>
      <c r="E5283" s="1164">
        <v>8000</v>
      </c>
      <c r="F5283" s="1151" t="s">
        <v>15336</v>
      </c>
      <c r="G5283" s="759" t="s">
        <v>15337</v>
      </c>
      <c r="H5283" s="1021" t="s">
        <v>4206</v>
      </c>
      <c r="I5283" s="1021" t="s">
        <v>14687</v>
      </c>
      <c r="J5283" s="1150" t="s">
        <v>14688</v>
      </c>
      <c r="K5283" s="1152" t="s">
        <v>15338</v>
      </c>
      <c r="L5283" s="1151">
        <v>12</v>
      </c>
      <c r="M5283" s="1164">
        <v>95795.55</v>
      </c>
      <c r="N5283" s="1151" t="s">
        <v>15338</v>
      </c>
      <c r="O5283" s="1152">
        <v>6</v>
      </c>
      <c r="P5283" s="1180">
        <v>48000</v>
      </c>
    </row>
    <row r="5284" spans="1:16" x14ac:dyDescent="0.2">
      <c r="A5284" s="1179" t="s">
        <v>4109</v>
      </c>
      <c r="B5284" s="1149" t="s">
        <v>13070</v>
      </c>
      <c r="C5284" s="1149" t="s">
        <v>65</v>
      </c>
      <c r="D5284" s="1150" t="s">
        <v>14272</v>
      </c>
      <c r="E5284" s="1164">
        <v>1800</v>
      </c>
      <c r="F5284" s="1151" t="s">
        <v>15339</v>
      </c>
      <c r="G5284" s="759" t="s">
        <v>15340</v>
      </c>
      <c r="H5284" s="1021" t="s">
        <v>11426</v>
      </c>
      <c r="I5284" s="1021" t="s">
        <v>14730</v>
      </c>
      <c r="J5284" s="1150" t="s">
        <v>14731</v>
      </c>
      <c r="K5284" s="1152" t="s">
        <v>15341</v>
      </c>
      <c r="L5284" s="1151">
        <v>12</v>
      </c>
      <c r="M5284" s="1164">
        <v>21544.5</v>
      </c>
      <c r="N5284" s="1151" t="s">
        <v>15341</v>
      </c>
      <c r="O5284" s="1152">
        <v>6</v>
      </c>
      <c r="P5284" s="1180">
        <v>10800</v>
      </c>
    </row>
    <row r="5285" spans="1:16" x14ac:dyDescent="0.2">
      <c r="A5285" s="1179" t="s">
        <v>4109</v>
      </c>
      <c r="B5285" s="1149" t="s">
        <v>13070</v>
      </c>
      <c r="C5285" s="1149" t="s">
        <v>65</v>
      </c>
      <c r="D5285" s="1150" t="s">
        <v>15342</v>
      </c>
      <c r="E5285" s="1164">
        <v>1200</v>
      </c>
      <c r="F5285" s="1151" t="s">
        <v>15343</v>
      </c>
      <c r="G5285" s="759" t="s">
        <v>15344</v>
      </c>
      <c r="H5285" s="1021" t="s">
        <v>12348</v>
      </c>
      <c r="I5285" s="1021" t="s">
        <v>6022</v>
      </c>
      <c r="J5285" s="1150" t="s">
        <v>6022</v>
      </c>
      <c r="K5285" s="1152" t="s">
        <v>15345</v>
      </c>
      <c r="L5285" s="1151">
        <v>12</v>
      </c>
      <c r="M5285" s="1164">
        <v>14341.01</v>
      </c>
      <c r="N5285" s="1151" t="s">
        <v>15345</v>
      </c>
      <c r="O5285" s="1152">
        <v>6</v>
      </c>
      <c r="P5285" s="1180">
        <v>7200</v>
      </c>
    </row>
    <row r="5286" spans="1:16" x14ac:dyDescent="0.2">
      <c r="A5286" s="1179" t="s">
        <v>4109</v>
      </c>
      <c r="B5286" s="1149" t="s">
        <v>13070</v>
      </c>
      <c r="C5286" s="1149" t="s">
        <v>65</v>
      </c>
      <c r="D5286" s="1150" t="s">
        <v>14999</v>
      </c>
      <c r="E5286" s="1164">
        <v>7000</v>
      </c>
      <c r="F5286" s="1151" t="s">
        <v>15346</v>
      </c>
      <c r="G5286" s="759" t="s">
        <v>15347</v>
      </c>
      <c r="H5286" s="1021" t="s">
        <v>4206</v>
      </c>
      <c r="I5286" s="1021" t="s">
        <v>4274</v>
      </c>
      <c r="J5286" s="1150" t="s">
        <v>4274</v>
      </c>
      <c r="K5286" s="1152" t="s">
        <v>15348</v>
      </c>
      <c r="L5286" s="1151">
        <v>12</v>
      </c>
      <c r="M5286" s="1164">
        <v>83553.17</v>
      </c>
      <c r="N5286" s="1151" t="s">
        <v>15348</v>
      </c>
      <c r="O5286" s="1152">
        <v>6</v>
      </c>
      <c r="P5286" s="1180">
        <v>42000</v>
      </c>
    </row>
    <row r="5287" spans="1:16" ht="22.5" x14ac:dyDescent="0.2">
      <c r="A5287" s="1179" t="s">
        <v>4109</v>
      </c>
      <c r="B5287" s="1149" t="s">
        <v>13070</v>
      </c>
      <c r="C5287" s="1149" t="s">
        <v>65</v>
      </c>
      <c r="D5287" s="1150" t="s">
        <v>15349</v>
      </c>
      <c r="E5287" s="1164">
        <v>1800</v>
      </c>
      <c r="F5287" s="1151" t="s">
        <v>15350</v>
      </c>
      <c r="G5287" s="759" t="s">
        <v>15351</v>
      </c>
      <c r="H5287" s="1021" t="s">
        <v>12184</v>
      </c>
      <c r="I5287" s="1021" t="s">
        <v>14730</v>
      </c>
      <c r="J5287" s="1150" t="s">
        <v>14731</v>
      </c>
      <c r="K5287" s="1152" t="s">
        <v>15352</v>
      </c>
      <c r="L5287" s="1151">
        <v>12</v>
      </c>
      <c r="M5287" s="1164">
        <v>21496.84</v>
      </c>
      <c r="N5287" s="1151" t="s">
        <v>15352</v>
      </c>
      <c r="O5287" s="1152">
        <v>6</v>
      </c>
      <c r="P5287" s="1180">
        <v>10800</v>
      </c>
    </row>
    <row r="5288" spans="1:16" x14ac:dyDescent="0.2">
      <c r="A5288" s="1179" t="s">
        <v>4109</v>
      </c>
      <c r="B5288" s="1149" t="s">
        <v>13070</v>
      </c>
      <c r="C5288" s="1149" t="s">
        <v>65</v>
      </c>
      <c r="D5288" s="1150" t="s">
        <v>4407</v>
      </c>
      <c r="E5288" s="1164">
        <v>8000</v>
      </c>
      <c r="F5288" s="1151" t="s">
        <v>15353</v>
      </c>
      <c r="G5288" s="759" t="s">
        <v>15354</v>
      </c>
      <c r="H5288" s="1021" t="s">
        <v>4206</v>
      </c>
      <c r="I5288" s="1021" t="s">
        <v>14687</v>
      </c>
      <c r="J5288" s="1150" t="s">
        <v>14688</v>
      </c>
      <c r="K5288" s="1152" t="s">
        <v>15355</v>
      </c>
      <c r="L5288" s="1151">
        <v>12</v>
      </c>
      <c r="M5288" s="1164">
        <v>95994.33</v>
      </c>
      <c r="N5288" s="1151" t="s">
        <v>15355</v>
      </c>
      <c r="O5288" s="1152">
        <v>6</v>
      </c>
      <c r="P5288" s="1180">
        <v>48000</v>
      </c>
    </row>
    <row r="5289" spans="1:16" x14ac:dyDescent="0.2">
      <c r="A5289" s="1179" t="s">
        <v>4109</v>
      </c>
      <c r="B5289" s="1149" t="s">
        <v>13070</v>
      </c>
      <c r="C5289" s="1149" t="s">
        <v>65</v>
      </c>
      <c r="D5289" s="1150" t="s">
        <v>4407</v>
      </c>
      <c r="E5289" s="1164">
        <v>8000</v>
      </c>
      <c r="F5289" s="1151" t="s">
        <v>15356</v>
      </c>
      <c r="G5289" s="759" t="s">
        <v>15357</v>
      </c>
      <c r="H5289" s="1021" t="s">
        <v>4206</v>
      </c>
      <c r="I5289" s="1021" t="s">
        <v>14687</v>
      </c>
      <c r="J5289" s="1150" t="s">
        <v>14688</v>
      </c>
      <c r="K5289" s="1152" t="s">
        <v>15358</v>
      </c>
      <c r="L5289" s="1151">
        <v>12</v>
      </c>
      <c r="M5289" s="1164">
        <v>95864.89</v>
      </c>
      <c r="N5289" s="1151" t="s">
        <v>15358</v>
      </c>
      <c r="O5289" s="1152">
        <v>6</v>
      </c>
      <c r="P5289" s="1180">
        <v>48000</v>
      </c>
    </row>
    <row r="5290" spans="1:16" x14ac:dyDescent="0.2">
      <c r="A5290" s="1179" t="s">
        <v>4109</v>
      </c>
      <c r="B5290" s="1149" t="s">
        <v>13070</v>
      </c>
      <c r="C5290" s="1149" t="s">
        <v>65</v>
      </c>
      <c r="D5290" s="1150" t="s">
        <v>15114</v>
      </c>
      <c r="E5290" s="1164">
        <v>3000</v>
      </c>
      <c r="F5290" s="1151" t="s">
        <v>15359</v>
      </c>
      <c r="G5290" s="759" t="s">
        <v>15360</v>
      </c>
      <c r="H5290" s="1021" t="s">
        <v>4206</v>
      </c>
      <c r="I5290" s="1021" t="s">
        <v>14687</v>
      </c>
      <c r="J5290" s="1150" t="s">
        <v>14688</v>
      </c>
      <c r="K5290" s="1152" t="s">
        <v>15361</v>
      </c>
      <c r="L5290" s="1151">
        <v>12</v>
      </c>
      <c r="M5290" s="1164">
        <v>35918.17</v>
      </c>
      <c r="N5290" s="1151" t="s">
        <v>15361</v>
      </c>
      <c r="O5290" s="1152">
        <v>6</v>
      </c>
      <c r="P5290" s="1180">
        <v>18000</v>
      </c>
    </row>
    <row r="5291" spans="1:16" x14ac:dyDescent="0.2">
      <c r="A5291" s="1179" t="s">
        <v>4109</v>
      </c>
      <c r="B5291" s="1149" t="s">
        <v>13070</v>
      </c>
      <c r="C5291" s="1149" t="s">
        <v>65</v>
      </c>
      <c r="D5291" s="1150" t="s">
        <v>15362</v>
      </c>
      <c r="E5291" s="1164">
        <v>7000</v>
      </c>
      <c r="F5291" s="1151" t="s">
        <v>15363</v>
      </c>
      <c r="G5291" s="759" t="s">
        <v>15364</v>
      </c>
      <c r="H5291" s="1021" t="s">
        <v>4206</v>
      </c>
      <c r="I5291" s="1021" t="s">
        <v>14687</v>
      </c>
      <c r="J5291" s="1150" t="s">
        <v>14688</v>
      </c>
      <c r="K5291" s="1152" t="s">
        <v>1712</v>
      </c>
      <c r="L5291" s="1151">
        <v>12</v>
      </c>
      <c r="M5291" s="1164">
        <v>82351.11</v>
      </c>
      <c r="N5291" s="1151" t="s">
        <v>1712</v>
      </c>
      <c r="O5291" s="1152">
        <v>6</v>
      </c>
      <c r="P5291" s="1180">
        <v>42000</v>
      </c>
    </row>
    <row r="5292" spans="1:16" x14ac:dyDescent="0.2">
      <c r="A5292" s="1179" t="s">
        <v>4109</v>
      </c>
      <c r="B5292" s="1149" t="s">
        <v>13070</v>
      </c>
      <c r="C5292" s="1149" t="s">
        <v>65</v>
      </c>
      <c r="D5292" s="1150" t="s">
        <v>15114</v>
      </c>
      <c r="E5292" s="1164">
        <v>3000</v>
      </c>
      <c r="F5292" s="1151" t="s">
        <v>15365</v>
      </c>
      <c r="G5292" s="759" t="s">
        <v>15366</v>
      </c>
      <c r="H5292" s="1021" t="s">
        <v>4206</v>
      </c>
      <c r="I5292" s="1021" t="s">
        <v>4274</v>
      </c>
      <c r="J5292" s="1150" t="s">
        <v>4274</v>
      </c>
      <c r="K5292" s="1152" t="s">
        <v>2754</v>
      </c>
      <c r="L5292" s="1151">
        <v>12</v>
      </c>
      <c r="M5292" s="1164">
        <v>35952.910000000003</v>
      </c>
      <c r="N5292" s="1151" t="s">
        <v>2754</v>
      </c>
      <c r="O5292" s="1152">
        <v>6</v>
      </c>
      <c r="P5292" s="1180">
        <v>18000</v>
      </c>
    </row>
    <row r="5293" spans="1:16" x14ac:dyDescent="0.2">
      <c r="A5293" s="1179" t="s">
        <v>4109</v>
      </c>
      <c r="B5293" s="1149" t="s">
        <v>13070</v>
      </c>
      <c r="C5293" s="1149" t="s">
        <v>65</v>
      </c>
      <c r="D5293" s="1150" t="s">
        <v>15114</v>
      </c>
      <c r="E5293" s="1164">
        <v>3000</v>
      </c>
      <c r="F5293" s="1151" t="s">
        <v>15367</v>
      </c>
      <c r="G5293" s="759" t="s">
        <v>15368</v>
      </c>
      <c r="H5293" s="1021" t="s">
        <v>4206</v>
      </c>
      <c r="I5293" s="1021" t="s">
        <v>14687</v>
      </c>
      <c r="J5293" s="1150" t="s">
        <v>14688</v>
      </c>
      <c r="K5293" s="1152" t="s">
        <v>15369</v>
      </c>
      <c r="L5293" s="1151">
        <v>12</v>
      </c>
      <c r="M5293" s="1164">
        <v>35992.080000000002</v>
      </c>
      <c r="N5293" s="1151" t="s">
        <v>15369</v>
      </c>
      <c r="O5293" s="1152">
        <v>6</v>
      </c>
      <c r="P5293" s="1180">
        <v>18000</v>
      </c>
    </row>
    <row r="5294" spans="1:16" x14ac:dyDescent="0.2">
      <c r="A5294" s="1179" t="s">
        <v>4109</v>
      </c>
      <c r="B5294" s="1149" t="s">
        <v>13070</v>
      </c>
      <c r="C5294" s="1149" t="s">
        <v>65</v>
      </c>
      <c r="D5294" s="1150" t="s">
        <v>14999</v>
      </c>
      <c r="E5294" s="1164">
        <v>7000</v>
      </c>
      <c r="F5294" s="1151" t="s">
        <v>15370</v>
      </c>
      <c r="G5294" s="759" t="s">
        <v>15371</v>
      </c>
      <c r="H5294" s="1021" t="s">
        <v>4206</v>
      </c>
      <c r="I5294" s="1021" t="s">
        <v>14687</v>
      </c>
      <c r="J5294" s="1150" t="s">
        <v>14688</v>
      </c>
      <c r="K5294" s="1152" t="s">
        <v>15372</v>
      </c>
      <c r="L5294" s="1151">
        <v>12</v>
      </c>
      <c r="M5294" s="1164">
        <v>83768.12</v>
      </c>
      <c r="N5294" s="1151" t="s">
        <v>15372</v>
      </c>
      <c r="O5294" s="1152">
        <v>6</v>
      </c>
      <c r="P5294" s="1180">
        <v>42000</v>
      </c>
    </row>
    <row r="5295" spans="1:16" x14ac:dyDescent="0.2">
      <c r="A5295" s="1179" t="s">
        <v>4109</v>
      </c>
      <c r="B5295" s="1149" t="s">
        <v>13070</v>
      </c>
      <c r="C5295" s="1149" t="s">
        <v>65</v>
      </c>
      <c r="D5295" s="1150" t="s">
        <v>15373</v>
      </c>
      <c r="E5295" s="1164">
        <v>3500</v>
      </c>
      <c r="F5295" s="1151" t="s">
        <v>15374</v>
      </c>
      <c r="G5295" s="759" t="s">
        <v>15375</v>
      </c>
      <c r="H5295" s="1021" t="s">
        <v>9934</v>
      </c>
      <c r="I5295" s="1021" t="s">
        <v>6022</v>
      </c>
      <c r="J5295" s="1150" t="s">
        <v>6022</v>
      </c>
      <c r="K5295" s="1152" t="s">
        <v>15376</v>
      </c>
      <c r="L5295" s="1151">
        <v>12</v>
      </c>
      <c r="M5295" s="1164">
        <v>41993.74</v>
      </c>
      <c r="N5295" s="1151" t="s">
        <v>15376</v>
      </c>
      <c r="O5295" s="1152">
        <v>6</v>
      </c>
      <c r="P5295" s="1180">
        <v>21000</v>
      </c>
    </row>
    <row r="5296" spans="1:16" x14ac:dyDescent="0.2">
      <c r="A5296" s="1179" t="s">
        <v>4109</v>
      </c>
      <c r="B5296" s="1149" t="s">
        <v>13070</v>
      </c>
      <c r="C5296" s="1149" t="s">
        <v>65</v>
      </c>
      <c r="D5296" s="1150" t="s">
        <v>15377</v>
      </c>
      <c r="E5296" s="1164">
        <v>6000</v>
      </c>
      <c r="F5296" s="1151" t="s">
        <v>15378</v>
      </c>
      <c r="G5296" s="759" t="s">
        <v>15379</v>
      </c>
      <c r="H5296" s="1021" t="s">
        <v>4206</v>
      </c>
      <c r="I5296" s="1021" t="s">
        <v>14687</v>
      </c>
      <c r="J5296" s="1150" t="s">
        <v>14688</v>
      </c>
      <c r="K5296" s="1152" t="s">
        <v>15380</v>
      </c>
      <c r="L5296" s="1151">
        <v>12</v>
      </c>
      <c r="M5296" s="1164">
        <v>71913.25</v>
      </c>
      <c r="N5296" s="1151" t="s">
        <v>15380</v>
      </c>
      <c r="O5296" s="1152">
        <v>6</v>
      </c>
      <c r="P5296" s="1180">
        <v>36000</v>
      </c>
    </row>
    <row r="5297" spans="1:16" x14ac:dyDescent="0.2">
      <c r="A5297" s="1179" t="s">
        <v>4109</v>
      </c>
      <c r="B5297" s="1149" t="s">
        <v>13070</v>
      </c>
      <c r="C5297" s="1149" t="s">
        <v>65</v>
      </c>
      <c r="D5297" s="1150" t="s">
        <v>14999</v>
      </c>
      <c r="E5297" s="1164">
        <v>7000</v>
      </c>
      <c r="F5297" s="1151" t="s">
        <v>15381</v>
      </c>
      <c r="G5297" s="759" t="s">
        <v>15382</v>
      </c>
      <c r="H5297" s="1021" t="s">
        <v>4206</v>
      </c>
      <c r="I5297" s="1021" t="s">
        <v>14687</v>
      </c>
      <c r="J5297" s="1150" t="s">
        <v>14688</v>
      </c>
      <c r="K5297" s="1152" t="s">
        <v>15383</v>
      </c>
      <c r="L5297" s="1151">
        <v>12</v>
      </c>
      <c r="M5297" s="1164">
        <v>83835.790000000008</v>
      </c>
      <c r="N5297" s="1151" t="s">
        <v>15383</v>
      </c>
      <c r="O5297" s="1152">
        <v>6</v>
      </c>
      <c r="P5297" s="1180">
        <v>42000</v>
      </c>
    </row>
    <row r="5298" spans="1:16" x14ac:dyDescent="0.2">
      <c r="A5298" s="1179" t="s">
        <v>4109</v>
      </c>
      <c r="B5298" s="1149" t="s">
        <v>13070</v>
      </c>
      <c r="C5298" s="1149" t="s">
        <v>65</v>
      </c>
      <c r="D5298" s="1150" t="s">
        <v>15384</v>
      </c>
      <c r="E5298" s="1164">
        <v>3000</v>
      </c>
      <c r="F5298" s="1151" t="s">
        <v>15385</v>
      </c>
      <c r="G5298" s="759" t="s">
        <v>15386</v>
      </c>
      <c r="H5298" s="1021" t="s">
        <v>4206</v>
      </c>
      <c r="I5298" s="1021" t="s">
        <v>4274</v>
      </c>
      <c r="J5298" s="1150" t="s">
        <v>4274</v>
      </c>
      <c r="K5298" s="1152" t="s">
        <v>15387</v>
      </c>
      <c r="L5298" s="1151">
        <v>12</v>
      </c>
      <c r="M5298" s="1164">
        <v>35980.83</v>
      </c>
      <c r="N5298" s="1151" t="s">
        <v>15387</v>
      </c>
      <c r="O5298" s="1152">
        <v>6</v>
      </c>
      <c r="P5298" s="1180">
        <v>18000</v>
      </c>
    </row>
    <row r="5299" spans="1:16" ht="22.5" x14ac:dyDescent="0.2">
      <c r="A5299" s="1179" t="s">
        <v>4109</v>
      </c>
      <c r="B5299" s="1149" t="s">
        <v>13070</v>
      </c>
      <c r="C5299" s="1149" t="s">
        <v>65</v>
      </c>
      <c r="D5299" s="1150" t="s">
        <v>15388</v>
      </c>
      <c r="E5299" s="1164">
        <v>1800</v>
      </c>
      <c r="F5299" s="1151" t="s">
        <v>15389</v>
      </c>
      <c r="G5299" s="759" t="s">
        <v>15390</v>
      </c>
      <c r="H5299" s="1021" t="s">
        <v>12184</v>
      </c>
      <c r="I5299" s="1021" t="s">
        <v>6022</v>
      </c>
      <c r="J5299" s="1150" t="s">
        <v>6022</v>
      </c>
      <c r="K5299" s="1152" t="s">
        <v>15391</v>
      </c>
      <c r="L5299" s="1151">
        <v>12</v>
      </c>
      <c r="M5299" s="1164">
        <v>21573.46</v>
      </c>
      <c r="N5299" s="1151" t="s">
        <v>15391</v>
      </c>
      <c r="O5299" s="1152">
        <v>6</v>
      </c>
      <c r="P5299" s="1180">
        <v>10800</v>
      </c>
    </row>
    <row r="5300" spans="1:16" x14ac:dyDescent="0.2">
      <c r="A5300" s="1179" t="s">
        <v>4109</v>
      </c>
      <c r="B5300" s="1149" t="s">
        <v>13070</v>
      </c>
      <c r="C5300" s="1149" t="s">
        <v>65</v>
      </c>
      <c r="D5300" s="1150" t="s">
        <v>15392</v>
      </c>
      <c r="E5300" s="1164">
        <v>6000</v>
      </c>
      <c r="F5300" s="1151" t="s">
        <v>15393</v>
      </c>
      <c r="G5300" s="759" t="s">
        <v>15394</v>
      </c>
      <c r="H5300" s="1021" t="s">
        <v>5958</v>
      </c>
      <c r="I5300" s="1021" t="s">
        <v>4274</v>
      </c>
      <c r="J5300" s="1150" t="s">
        <v>4274</v>
      </c>
      <c r="K5300" s="1152" t="s">
        <v>2831</v>
      </c>
      <c r="L5300" s="1151">
        <v>2</v>
      </c>
      <c r="M5300" s="1164">
        <v>21400</v>
      </c>
      <c r="N5300" s="1151" t="s">
        <v>2831</v>
      </c>
      <c r="O5300" s="1152">
        <v>6</v>
      </c>
      <c r="P5300" s="1180">
        <v>36000</v>
      </c>
    </row>
    <row r="5301" spans="1:16" x14ac:dyDescent="0.2">
      <c r="A5301" s="1179" t="s">
        <v>4109</v>
      </c>
      <c r="B5301" s="1149" t="s">
        <v>13070</v>
      </c>
      <c r="C5301" s="1149" t="s">
        <v>65</v>
      </c>
      <c r="D5301" s="1150" t="s">
        <v>15395</v>
      </c>
      <c r="E5301" s="1164">
        <v>7000</v>
      </c>
      <c r="F5301" s="1151" t="s">
        <v>15396</v>
      </c>
      <c r="G5301" s="759" t="s">
        <v>15397</v>
      </c>
      <c r="H5301" s="1021" t="s">
        <v>4349</v>
      </c>
      <c r="I5301" s="1021" t="s">
        <v>14687</v>
      </c>
      <c r="J5301" s="1150" t="s">
        <v>14688</v>
      </c>
      <c r="K5301" s="1152" t="s">
        <v>15398</v>
      </c>
      <c r="L5301" s="1151">
        <v>2</v>
      </c>
      <c r="M5301" s="1164">
        <v>10033.33</v>
      </c>
      <c r="N5301" s="1151" t="s">
        <v>15398</v>
      </c>
      <c r="O5301" s="1152">
        <v>6</v>
      </c>
      <c r="P5301" s="1180">
        <v>42000</v>
      </c>
    </row>
    <row r="5302" spans="1:16" x14ac:dyDescent="0.2">
      <c r="A5302" s="1179" t="s">
        <v>4109</v>
      </c>
      <c r="B5302" s="1149" t="s">
        <v>13070</v>
      </c>
      <c r="C5302" s="1149" t="s">
        <v>65</v>
      </c>
      <c r="D5302" s="1150" t="s">
        <v>15399</v>
      </c>
      <c r="E5302" s="1164">
        <v>4500</v>
      </c>
      <c r="F5302" s="1151" t="s">
        <v>15400</v>
      </c>
      <c r="G5302" s="759" t="s">
        <v>15401</v>
      </c>
      <c r="H5302" s="1021" t="s">
        <v>11426</v>
      </c>
      <c r="I5302" s="1021" t="s">
        <v>14687</v>
      </c>
      <c r="J5302" s="1150" t="s">
        <v>14688</v>
      </c>
      <c r="K5302" s="1152" t="s">
        <v>15402</v>
      </c>
      <c r="L5302" s="1151">
        <v>2</v>
      </c>
      <c r="M5302" s="1164">
        <v>7800</v>
      </c>
      <c r="N5302" s="1151" t="s">
        <v>15402</v>
      </c>
      <c r="O5302" s="1152">
        <v>6</v>
      </c>
      <c r="P5302" s="1180">
        <v>27000</v>
      </c>
    </row>
    <row r="5303" spans="1:16" x14ac:dyDescent="0.2">
      <c r="A5303" s="1179" t="s">
        <v>4109</v>
      </c>
      <c r="B5303" s="1149" t="s">
        <v>13070</v>
      </c>
      <c r="C5303" s="1149" t="s">
        <v>65</v>
      </c>
      <c r="D5303" s="1150" t="s">
        <v>15403</v>
      </c>
      <c r="E5303" s="1164">
        <v>7000</v>
      </c>
      <c r="F5303" s="1151" t="s">
        <v>15404</v>
      </c>
      <c r="G5303" s="759" t="s">
        <v>15405</v>
      </c>
      <c r="H5303" s="1021" t="s">
        <v>4206</v>
      </c>
      <c r="I5303" s="1021" t="s">
        <v>4274</v>
      </c>
      <c r="J5303" s="1150" t="s">
        <v>4274</v>
      </c>
      <c r="K5303" s="1152" t="s">
        <v>15406</v>
      </c>
      <c r="L5303" s="1151">
        <v>2</v>
      </c>
      <c r="M5303" s="1164">
        <v>12133.33</v>
      </c>
      <c r="N5303" s="1151" t="s">
        <v>15406</v>
      </c>
      <c r="O5303" s="1152">
        <v>6</v>
      </c>
      <c r="P5303" s="1180">
        <v>42000</v>
      </c>
    </row>
    <row r="5304" spans="1:16" ht="22.5" x14ac:dyDescent="0.2">
      <c r="A5304" s="1179" t="s">
        <v>4109</v>
      </c>
      <c r="B5304" s="1149" t="s">
        <v>13070</v>
      </c>
      <c r="C5304" s="1149" t="s">
        <v>65</v>
      </c>
      <c r="D5304" s="1150" t="s">
        <v>15407</v>
      </c>
      <c r="E5304" s="1164">
        <v>7000</v>
      </c>
      <c r="F5304" s="1151" t="s">
        <v>15408</v>
      </c>
      <c r="G5304" s="759" t="s">
        <v>15409</v>
      </c>
      <c r="H5304" s="1021" t="s">
        <v>15410</v>
      </c>
      <c r="I5304" s="1021" t="s">
        <v>14687</v>
      </c>
      <c r="J5304" s="1150" t="s">
        <v>14688</v>
      </c>
      <c r="K5304" s="1152" t="s">
        <v>15411</v>
      </c>
      <c r="L5304" s="1151">
        <v>2</v>
      </c>
      <c r="M5304" s="1164">
        <v>11666.67</v>
      </c>
      <c r="N5304" s="1151" t="s">
        <v>15411</v>
      </c>
      <c r="O5304" s="1152">
        <v>6</v>
      </c>
      <c r="P5304" s="1180">
        <v>42000</v>
      </c>
    </row>
    <row r="5305" spans="1:16" x14ac:dyDescent="0.2">
      <c r="A5305" s="1179" t="s">
        <v>4109</v>
      </c>
      <c r="B5305" s="1149" t="s">
        <v>13070</v>
      </c>
      <c r="C5305" s="1149" t="s">
        <v>65</v>
      </c>
      <c r="D5305" s="1150" t="s">
        <v>15412</v>
      </c>
      <c r="E5305" s="1164">
        <v>7000</v>
      </c>
      <c r="F5305" s="1151" t="s">
        <v>15413</v>
      </c>
      <c r="G5305" s="759" t="s">
        <v>15414</v>
      </c>
      <c r="H5305" s="1021" t="s">
        <v>4965</v>
      </c>
      <c r="I5305" s="1021" t="s">
        <v>14687</v>
      </c>
      <c r="J5305" s="1150" t="s">
        <v>14688</v>
      </c>
      <c r="K5305" s="1152" t="s">
        <v>15415</v>
      </c>
      <c r="L5305" s="1151">
        <v>2</v>
      </c>
      <c r="M5305" s="1164">
        <v>11666.67</v>
      </c>
      <c r="N5305" s="1151" t="s">
        <v>15415</v>
      </c>
      <c r="O5305" s="1152">
        <v>6</v>
      </c>
      <c r="P5305" s="1180">
        <v>42000</v>
      </c>
    </row>
    <row r="5306" spans="1:16" ht="22.5" x14ac:dyDescent="0.2">
      <c r="A5306" s="1179" t="s">
        <v>4109</v>
      </c>
      <c r="B5306" s="1149" t="s">
        <v>13070</v>
      </c>
      <c r="C5306" s="1149" t="s">
        <v>65</v>
      </c>
      <c r="D5306" s="1150" t="s">
        <v>15416</v>
      </c>
      <c r="E5306" s="1164">
        <v>6000</v>
      </c>
      <c r="F5306" s="1151" t="s">
        <v>15417</v>
      </c>
      <c r="G5306" s="759" t="s">
        <v>15418</v>
      </c>
      <c r="H5306" s="1021" t="s">
        <v>8179</v>
      </c>
      <c r="I5306" s="1021" t="s">
        <v>14687</v>
      </c>
      <c r="J5306" s="1150" t="s">
        <v>14688</v>
      </c>
      <c r="K5306" s="1152" t="s">
        <v>15419</v>
      </c>
      <c r="L5306" s="1151">
        <v>2</v>
      </c>
      <c r="M5306" s="1164">
        <v>8800</v>
      </c>
      <c r="N5306" s="1151" t="s">
        <v>15419</v>
      </c>
      <c r="O5306" s="1152">
        <v>6</v>
      </c>
      <c r="P5306" s="1180">
        <v>36000</v>
      </c>
    </row>
    <row r="5307" spans="1:16" x14ac:dyDescent="0.2">
      <c r="A5307" s="1179" t="s">
        <v>4109</v>
      </c>
      <c r="B5307" s="1149" t="s">
        <v>13070</v>
      </c>
      <c r="C5307" s="1149" t="s">
        <v>65</v>
      </c>
      <c r="D5307" s="1150" t="s">
        <v>15118</v>
      </c>
      <c r="E5307" s="1164">
        <v>9000</v>
      </c>
      <c r="F5307" s="1151" t="s">
        <v>15420</v>
      </c>
      <c r="G5307" s="759" t="s">
        <v>15421</v>
      </c>
      <c r="H5307" s="1021" t="s">
        <v>4206</v>
      </c>
      <c r="I5307" s="1021" t="s">
        <v>14687</v>
      </c>
      <c r="J5307" s="1150" t="s">
        <v>14688</v>
      </c>
      <c r="K5307" s="1152" t="s">
        <v>15422</v>
      </c>
      <c r="L5307" s="1151">
        <v>2</v>
      </c>
      <c r="M5307" s="1164">
        <v>12900</v>
      </c>
      <c r="N5307" s="1151" t="s">
        <v>15422</v>
      </c>
      <c r="O5307" s="1152">
        <v>6</v>
      </c>
      <c r="P5307" s="1180">
        <v>54000</v>
      </c>
    </row>
    <row r="5308" spans="1:16" ht="22.5" x14ac:dyDescent="0.2">
      <c r="A5308" s="1179" t="s">
        <v>4109</v>
      </c>
      <c r="B5308" s="1149" t="s">
        <v>13070</v>
      </c>
      <c r="C5308" s="1149" t="s">
        <v>65</v>
      </c>
      <c r="D5308" s="1150" t="s">
        <v>15423</v>
      </c>
      <c r="E5308" s="1164">
        <v>6000</v>
      </c>
      <c r="F5308" s="1151" t="s">
        <v>15424</v>
      </c>
      <c r="G5308" s="759" t="s">
        <v>15425</v>
      </c>
      <c r="H5308" s="1021" t="s">
        <v>11426</v>
      </c>
      <c r="I5308" s="1021" t="s">
        <v>14687</v>
      </c>
      <c r="J5308" s="1150" t="s">
        <v>14688</v>
      </c>
      <c r="K5308" s="1152" t="s">
        <v>15426</v>
      </c>
      <c r="L5308" s="1151">
        <v>2</v>
      </c>
      <c r="M5308" s="1164">
        <v>8400</v>
      </c>
      <c r="N5308" s="1151" t="s">
        <v>15426</v>
      </c>
      <c r="O5308" s="1152">
        <v>6</v>
      </c>
      <c r="P5308" s="1180">
        <v>36000</v>
      </c>
    </row>
    <row r="5309" spans="1:16" ht="22.5" x14ac:dyDescent="0.2">
      <c r="A5309" s="1179" t="s">
        <v>4109</v>
      </c>
      <c r="B5309" s="1149" t="s">
        <v>13070</v>
      </c>
      <c r="C5309" s="1149" t="s">
        <v>65</v>
      </c>
      <c r="D5309" s="1150" t="s">
        <v>15427</v>
      </c>
      <c r="E5309" s="1164">
        <v>7000</v>
      </c>
      <c r="F5309" s="1151" t="s">
        <v>15428</v>
      </c>
      <c r="G5309" s="759" t="s">
        <v>15429</v>
      </c>
      <c r="H5309" s="1021" t="s">
        <v>11426</v>
      </c>
      <c r="I5309" s="1021" t="s">
        <v>4309</v>
      </c>
      <c r="J5309" s="1150" t="s">
        <v>4309</v>
      </c>
      <c r="K5309" s="1152" t="s">
        <v>15430</v>
      </c>
      <c r="L5309" s="1151">
        <v>2</v>
      </c>
      <c r="M5309" s="1164">
        <v>9800</v>
      </c>
      <c r="N5309" s="1151" t="s">
        <v>15430</v>
      </c>
      <c r="O5309" s="1152">
        <v>6</v>
      </c>
      <c r="P5309" s="1180">
        <v>42000</v>
      </c>
    </row>
    <row r="5310" spans="1:16" ht="22.5" x14ac:dyDescent="0.2">
      <c r="A5310" s="1179" t="s">
        <v>4109</v>
      </c>
      <c r="B5310" s="1149" t="s">
        <v>13070</v>
      </c>
      <c r="C5310" s="1149" t="s">
        <v>65</v>
      </c>
      <c r="D5310" s="1150" t="s">
        <v>15431</v>
      </c>
      <c r="E5310" s="1164">
        <v>4000</v>
      </c>
      <c r="F5310" s="1151" t="s">
        <v>15432</v>
      </c>
      <c r="G5310" s="759" t="s">
        <v>15433</v>
      </c>
      <c r="H5310" s="1021" t="s">
        <v>15434</v>
      </c>
      <c r="I5310" s="1021" t="s">
        <v>4274</v>
      </c>
      <c r="J5310" s="1150" t="s">
        <v>4274</v>
      </c>
      <c r="K5310" s="1152" t="s">
        <v>15435</v>
      </c>
      <c r="L5310" s="1151">
        <v>2</v>
      </c>
      <c r="M5310" s="1164">
        <v>5600</v>
      </c>
      <c r="N5310" s="1151" t="s">
        <v>15435</v>
      </c>
      <c r="O5310" s="1152">
        <v>6</v>
      </c>
      <c r="P5310" s="1180">
        <v>24000</v>
      </c>
    </row>
    <row r="5311" spans="1:16" x14ac:dyDescent="0.2">
      <c r="A5311" s="1179" t="s">
        <v>4109</v>
      </c>
      <c r="B5311" s="1149" t="s">
        <v>13070</v>
      </c>
      <c r="C5311" s="1149" t="s">
        <v>65</v>
      </c>
      <c r="D5311" s="1150" t="s">
        <v>15436</v>
      </c>
      <c r="E5311" s="1164">
        <v>6800</v>
      </c>
      <c r="F5311" s="1151" t="s">
        <v>15437</v>
      </c>
      <c r="G5311" s="759" t="s">
        <v>15438</v>
      </c>
      <c r="H5311" s="1021" t="s">
        <v>14509</v>
      </c>
      <c r="I5311" s="1021" t="s">
        <v>14687</v>
      </c>
      <c r="J5311" s="1150" t="s">
        <v>14688</v>
      </c>
      <c r="K5311" s="1152" t="s">
        <v>15439</v>
      </c>
      <c r="L5311" s="1151">
        <v>2</v>
      </c>
      <c r="M5311" s="1164">
        <v>9293.33</v>
      </c>
      <c r="N5311" s="1151" t="s">
        <v>15439</v>
      </c>
      <c r="O5311" s="1152">
        <v>6</v>
      </c>
      <c r="P5311" s="1180">
        <v>40800</v>
      </c>
    </row>
    <row r="5312" spans="1:16" ht="22.5" x14ac:dyDescent="0.2">
      <c r="A5312" s="1179" t="s">
        <v>4109</v>
      </c>
      <c r="B5312" s="1149" t="s">
        <v>13070</v>
      </c>
      <c r="C5312" s="1149" t="s">
        <v>65</v>
      </c>
      <c r="D5312" s="1150" t="s">
        <v>11544</v>
      </c>
      <c r="E5312" s="1164">
        <v>2500</v>
      </c>
      <c r="F5312" s="1151" t="s">
        <v>15440</v>
      </c>
      <c r="G5312" s="759" t="s">
        <v>15441</v>
      </c>
      <c r="H5312" s="1021" t="s">
        <v>12184</v>
      </c>
      <c r="I5312" s="1021" t="s">
        <v>14730</v>
      </c>
      <c r="J5312" s="1150" t="s">
        <v>14731</v>
      </c>
      <c r="K5312" s="1152" t="s">
        <v>15442</v>
      </c>
      <c r="L5312" s="1151">
        <v>2</v>
      </c>
      <c r="M5312" s="1164">
        <v>3416.67</v>
      </c>
      <c r="N5312" s="1151" t="s">
        <v>15442</v>
      </c>
      <c r="O5312" s="1152">
        <v>6</v>
      </c>
      <c r="P5312" s="1180">
        <v>15000</v>
      </c>
    </row>
    <row r="5313" spans="1:16" x14ac:dyDescent="0.2">
      <c r="A5313" s="1179" t="s">
        <v>4109</v>
      </c>
      <c r="B5313" s="1149" t="s">
        <v>13070</v>
      </c>
      <c r="C5313" s="1149" t="s">
        <v>65</v>
      </c>
      <c r="D5313" s="1150" t="s">
        <v>15443</v>
      </c>
      <c r="E5313" s="1164">
        <v>6000</v>
      </c>
      <c r="F5313" s="1151" t="s">
        <v>15444</v>
      </c>
      <c r="G5313" s="759" t="s">
        <v>15445</v>
      </c>
      <c r="H5313" s="1021" t="s">
        <v>7849</v>
      </c>
      <c r="I5313" s="1021" t="s">
        <v>14687</v>
      </c>
      <c r="J5313" s="1150" t="s">
        <v>14688</v>
      </c>
      <c r="K5313" s="1152" t="s">
        <v>15446</v>
      </c>
      <c r="L5313" s="1151">
        <v>2</v>
      </c>
      <c r="M5313" s="1164">
        <v>8200</v>
      </c>
      <c r="N5313" s="1151" t="s">
        <v>15446</v>
      </c>
      <c r="O5313" s="1152">
        <v>6</v>
      </c>
      <c r="P5313" s="1180">
        <v>36000</v>
      </c>
    </row>
    <row r="5314" spans="1:16" x14ac:dyDescent="0.2">
      <c r="A5314" s="1179" t="s">
        <v>4109</v>
      </c>
      <c r="B5314" s="1149" t="s">
        <v>13070</v>
      </c>
      <c r="C5314" s="1149" t="s">
        <v>65</v>
      </c>
      <c r="D5314" s="1150" t="s">
        <v>15447</v>
      </c>
      <c r="E5314" s="1164">
        <v>2200</v>
      </c>
      <c r="F5314" s="1151" t="s">
        <v>15448</v>
      </c>
      <c r="G5314" s="759" t="s">
        <v>15449</v>
      </c>
      <c r="H5314" s="1021" t="s">
        <v>15450</v>
      </c>
      <c r="I5314" s="1021" t="s">
        <v>14730</v>
      </c>
      <c r="J5314" s="1150" t="s">
        <v>14731</v>
      </c>
      <c r="K5314" s="1152" t="s">
        <v>15451</v>
      </c>
      <c r="L5314" s="1151">
        <v>2</v>
      </c>
      <c r="M5314" s="1164">
        <v>2713.33</v>
      </c>
      <c r="N5314" s="1151" t="s">
        <v>15451</v>
      </c>
      <c r="O5314" s="1152">
        <v>6</v>
      </c>
      <c r="P5314" s="1180">
        <v>13200</v>
      </c>
    </row>
    <row r="5315" spans="1:16" x14ac:dyDescent="0.2">
      <c r="A5315" s="1179" t="s">
        <v>4109</v>
      </c>
      <c r="B5315" s="1149" t="s">
        <v>13070</v>
      </c>
      <c r="C5315" s="1149" t="s">
        <v>65</v>
      </c>
      <c r="D5315" s="1150" t="s">
        <v>14711</v>
      </c>
      <c r="E5315" s="1164">
        <v>6000</v>
      </c>
      <c r="F5315" s="1151" t="s">
        <v>15452</v>
      </c>
      <c r="G5315" s="759" t="s">
        <v>15453</v>
      </c>
      <c r="H5315" s="1021" t="s">
        <v>15454</v>
      </c>
      <c r="I5315" s="1021" t="s">
        <v>14687</v>
      </c>
      <c r="J5315" s="1150" t="s">
        <v>14688</v>
      </c>
      <c r="K5315" s="1152" t="s">
        <v>15455</v>
      </c>
      <c r="L5315" s="1151">
        <v>2</v>
      </c>
      <c r="M5315" s="1164">
        <v>7400</v>
      </c>
      <c r="N5315" s="1151" t="s">
        <v>15455</v>
      </c>
      <c r="O5315" s="1152">
        <v>6</v>
      </c>
      <c r="P5315" s="1180">
        <v>36000</v>
      </c>
    </row>
    <row r="5316" spans="1:16" x14ac:dyDescent="0.2">
      <c r="A5316" s="1179" t="s">
        <v>4109</v>
      </c>
      <c r="B5316" s="1149" t="s">
        <v>13070</v>
      </c>
      <c r="C5316" s="1149" t="s">
        <v>65</v>
      </c>
      <c r="D5316" s="1150" t="s">
        <v>4839</v>
      </c>
      <c r="E5316" s="1164">
        <v>2500</v>
      </c>
      <c r="F5316" s="1151" t="s">
        <v>15456</v>
      </c>
      <c r="G5316" s="759" t="s">
        <v>15457</v>
      </c>
      <c r="H5316" s="1021" t="s">
        <v>9934</v>
      </c>
      <c r="I5316" s="1021" t="s">
        <v>14730</v>
      </c>
      <c r="J5316" s="1150" t="s">
        <v>14731</v>
      </c>
      <c r="K5316" s="1152" t="s">
        <v>15458</v>
      </c>
      <c r="L5316" s="1151">
        <v>2</v>
      </c>
      <c r="M5316" s="1164">
        <v>2583.33</v>
      </c>
      <c r="N5316" s="1151" t="s">
        <v>15458</v>
      </c>
      <c r="O5316" s="1152">
        <v>6</v>
      </c>
      <c r="P5316" s="1180">
        <v>15000</v>
      </c>
    </row>
    <row r="5317" spans="1:16" x14ac:dyDescent="0.2">
      <c r="A5317" s="1179" t="s">
        <v>4109</v>
      </c>
      <c r="B5317" s="1149" t="s">
        <v>13070</v>
      </c>
      <c r="C5317" s="1149" t="s">
        <v>65</v>
      </c>
      <c r="D5317" s="1150" t="s">
        <v>15114</v>
      </c>
      <c r="E5317" s="1164">
        <v>3000</v>
      </c>
      <c r="F5317" s="1151" t="s">
        <v>15459</v>
      </c>
      <c r="G5317" s="759" t="s">
        <v>15460</v>
      </c>
      <c r="H5317" s="1021" t="s">
        <v>4206</v>
      </c>
      <c r="I5317" s="1021" t="s">
        <v>14687</v>
      </c>
      <c r="J5317" s="1150" t="s">
        <v>14688</v>
      </c>
      <c r="K5317" s="1152" t="s">
        <v>1723</v>
      </c>
      <c r="L5317" s="1151">
        <v>0</v>
      </c>
      <c r="M5317" s="1164">
        <v>0</v>
      </c>
      <c r="N5317" s="1151" t="s">
        <v>1723</v>
      </c>
      <c r="O5317" s="1152">
        <v>6</v>
      </c>
      <c r="P5317" s="1180">
        <v>16600</v>
      </c>
    </row>
    <row r="5318" spans="1:16" x14ac:dyDescent="0.2">
      <c r="A5318" s="1179" t="s">
        <v>4109</v>
      </c>
      <c r="B5318" s="1149" t="s">
        <v>13070</v>
      </c>
      <c r="C5318" s="1149" t="s">
        <v>65</v>
      </c>
      <c r="D5318" s="1150" t="s">
        <v>15302</v>
      </c>
      <c r="E5318" s="1164">
        <v>6000</v>
      </c>
      <c r="F5318" s="1151" t="s">
        <v>15461</v>
      </c>
      <c r="G5318" s="759" t="s">
        <v>15462</v>
      </c>
      <c r="H5318" s="1021" t="s">
        <v>4211</v>
      </c>
      <c r="I5318" s="1021" t="s">
        <v>14687</v>
      </c>
      <c r="J5318" s="1150" t="s">
        <v>14688</v>
      </c>
      <c r="K5318" s="1152" t="s">
        <v>1726</v>
      </c>
      <c r="L5318" s="1151">
        <v>0</v>
      </c>
      <c r="M5318" s="1164">
        <v>0</v>
      </c>
      <c r="N5318" s="1151" t="s">
        <v>1726</v>
      </c>
      <c r="O5318" s="1152">
        <v>6</v>
      </c>
      <c r="P5318" s="1180">
        <v>33200</v>
      </c>
    </row>
    <row r="5319" spans="1:16" x14ac:dyDescent="0.2">
      <c r="A5319" s="1179" t="s">
        <v>4109</v>
      </c>
      <c r="B5319" s="1149" t="s">
        <v>13070</v>
      </c>
      <c r="C5319" s="1149" t="s">
        <v>65</v>
      </c>
      <c r="D5319" s="1150" t="s">
        <v>15463</v>
      </c>
      <c r="E5319" s="1164">
        <v>7000</v>
      </c>
      <c r="F5319" s="1151" t="s">
        <v>15464</v>
      </c>
      <c r="G5319" s="759" t="s">
        <v>15465</v>
      </c>
      <c r="H5319" s="1021" t="s">
        <v>5396</v>
      </c>
      <c r="I5319" s="1021" t="s">
        <v>14687</v>
      </c>
      <c r="J5319" s="1150" t="s">
        <v>14688</v>
      </c>
      <c r="K5319" s="1152" t="s">
        <v>1729</v>
      </c>
      <c r="L5319" s="1151">
        <v>0</v>
      </c>
      <c r="M5319" s="1164">
        <v>0</v>
      </c>
      <c r="N5319" s="1151" t="s">
        <v>1729</v>
      </c>
      <c r="O5319" s="1152">
        <v>6</v>
      </c>
      <c r="P5319" s="1180">
        <v>38033.33</v>
      </c>
    </row>
    <row r="5320" spans="1:16" x14ac:dyDescent="0.2">
      <c r="A5320" s="1179" t="s">
        <v>4109</v>
      </c>
      <c r="B5320" s="1149" t="s">
        <v>13070</v>
      </c>
      <c r="C5320" s="1149" t="s">
        <v>65</v>
      </c>
      <c r="D5320" s="1150" t="s">
        <v>15466</v>
      </c>
      <c r="E5320" s="1164">
        <v>3500</v>
      </c>
      <c r="F5320" s="1151" t="s">
        <v>15467</v>
      </c>
      <c r="G5320" s="759" t="s">
        <v>15468</v>
      </c>
      <c r="H5320" s="1021" t="s">
        <v>8179</v>
      </c>
      <c r="I5320" s="1021" t="s">
        <v>4274</v>
      </c>
      <c r="J5320" s="1150" t="s">
        <v>4274</v>
      </c>
      <c r="K5320" s="1152" t="s">
        <v>1749</v>
      </c>
      <c r="L5320" s="1151">
        <v>0</v>
      </c>
      <c r="M5320" s="1164">
        <v>0</v>
      </c>
      <c r="N5320" s="1151" t="s">
        <v>1749</v>
      </c>
      <c r="O5320" s="1152">
        <v>6</v>
      </c>
      <c r="P5320" s="1180">
        <v>18900</v>
      </c>
    </row>
    <row r="5321" spans="1:16" x14ac:dyDescent="0.2">
      <c r="A5321" s="1179" t="s">
        <v>4109</v>
      </c>
      <c r="B5321" s="1149" t="s">
        <v>13070</v>
      </c>
      <c r="C5321" s="1149" t="s">
        <v>65</v>
      </c>
      <c r="D5321" s="1150" t="s">
        <v>15469</v>
      </c>
      <c r="E5321" s="1164">
        <v>6000</v>
      </c>
      <c r="F5321" s="1151" t="s">
        <v>15470</v>
      </c>
      <c r="G5321" s="759" t="s">
        <v>15471</v>
      </c>
      <c r="H5321" s="1021" t="s">
        <v>8179</v>
      </c>
      <c r="I5321" s="1021" t="s">
        <v>14687</v>
      </c>
      <c r="J5321" s="1150" t="s">
        <v>14688</v>
      </c>
      <c r="K5321" s="1152" t="s">
        <v>1751</v>
      </c>
      <c r="L5321" s="1151">
        <v>0</v>
      </c>
      <c r="M5321" s="1164">
        <v>0</v>
      </c>
      <c r="N5321" s="1151" t="s">
        <v>1751</v>
      </c>
      <c r="O5321" s="1152">
        <v>6</v>
      </c>
      <c r="P5321" s="1180">
        <v>32400</v>
      </c>
    </row>
    <row r="5322" spans="1:16" x14ac:dyDescent="0.2">
      <c r="A5322" s="1179" t="s">
        <v>4109</v>
      </c>
      <c r="B5322" s="1149" t="s">
        <v>13070</v>
      </c>
      <c r="C5322" s="1149" t="s">
        <v>65</v>
      </c>
      <c r="D5322" s="1150" t="s">
        <v>14999</v>
      </c>
      <c r="E5322" s="1164">
        <v>6000</v>
      </c>
      <c r="F5322" s="1151" t="s">
        <v>15472</v>
      </c>
      <c r="G5322" s="759" t="s">
        <v>15473</v>
      </c>
      <c r="H5322" s="1021" t="s">
        <v>4206</v>
      </c>
      <c r="I5322" s="1021" t="s">
        <v>14687</v>
      </c>
      <c r="J5322" s="1150" t="s">
        <v>14688</v>
      </c>
      <c r="K5322" s="1152" t="s">
        <v>1735</v>
      </c>
      <c r="L5322" s="1151">
        <v>0</v>
      </c>
      <c r="M5322" s="1164">
        <v>0</v>
      </c>
      <c r="N5322" s="1151" t="s">
        <v>1735</v>
      </c>
      <c r="O5322" s="1152">
        <v>6</v>
      </c>
      <c r="P5322" s="1180">
        <v>32400</v>
      </c>
    </row>
    <row r="5323" spans="1:16" x14ac:dyDescent="0.2">
      <c r="A5323" s="1179" t="s">
        <v>4109</v>
      </c>
      <c r="B5323" s="1149" t="s">
        <v>13070</v>
      </c>
      <c r="C5323" s="1149" t="s">
        <v>65</v>
      </c>
      <c r="D5323" s="1150" t="s">
        <v>4842</v>
      </c>
      <c r="E5323" s="1164">
        <v>6000</v>
      </c>
      <c r="F5323" s="1151" t="s">
        <v>15474</v>
      </c>
      <c r="G5323" s="759" t="s">
        <v>15475</v>
      </c>
      <c r="H5323" s="1021" t="s">
        <v>4206</v>
      </c>
      <c r="I5323" s="1021" t="s">
        <v>14687</v>
      </c>
      <c r="J5323" s="1150" t="s">
        <v>14688</v>
      </c>
      <c r="K5323" s="1152" t="s">
        <v>1738</v>
      </c>
      <c r="L5323" s="1151">
        <v>0</v>
      </c>
      <c r="M5323" s="1164">
        <v>0</v>
      </c>
      <c r="N5323" s="1151" t="s">
        <v>1738</v>
      </c>
      <c r="O5323" s="1152">
        <v>6</v>
      </c>
      <c r="P5323" s="1180">
        <v>32400</v>
      </c>
    </row>
    <row r="5324" spans="1:16" ht="22.5" x14ac:dyDescent="0.2">
      <c r="A5324" s="1179" t="s">
        <v>4109</v>
      </c>
      <c r="B5324" s="1149" t="s">
        <v>13070</v>
      </c>
      <c r="C5324" s="1149" t="s">
        <v>65</v>
      </c>
      <c r="D5324" s="1150" t="s">
        <v>15476</v>
      </c>
      <c r="E5324" s="1164">
        <v>7000</v>
      </c>
      <c r="F5324" s="1151" t="s">
        <v>15477</v>
      </c>
      <c r="G5324" s="759" t="s">
        <v>15478</v>
      </c>
      <c r="H5324" s="1021" t="s">
        <v>15479</v>
      </c>
      <c r="I5324" s="1021" t="s">
        <v>14687</v>
      </c>
      <c r="J5324" s="1150" t="s">
        <v>14688</v>
      </c>
      <c r="K5324" s="1152" t="s">
        <v>15480</v>
      </c>
      <c r="L5324" s="1151">
        <v>0</v>
      </c>
      <c r="M5324" s="1164">
        <v>0</v>
      </c>
      <c r="N5324" s="1151" t="s">
        <v>15480</v>
      </c>
      <c r="O5324" s="1152">
        <v>6</v>
      </c>
      <c r="P5324" s="1180">
        <v>37800</v>
      </c>
    </row>
    <row r="5325" spans="1:16" x14ac:dyDescent="0.2">
      <c r="A5325" s="1179" t="s">
        <v>4109</v>
      </c>
      <c r="B5325" s="1149" t="s">
        <v>13070</v>
      </c>
      <c r="C5325" s="1149" t="s">
        <v>65</v>
      </c>
      <c r="D5325" s="1150" t="s">
        <v>15481</v>
      </c>
      <c r="E5325" s="1164">
        <v>6000</v>
      </c>
      <c r="F5325" s="1151" t="s">
        <v>15482</v>
      </c>
      <c r="G5325" s="759" t="s">
        <v>15483</v>
      </c>
      <c r="H5325" s="1021" t="s">
        <v>14509</v>
      </c>
      <c r="I5325" s="1021" t="s">
        <v>14687</v>
      </c>
      <c r="J5325" s="1150" t="s">
        <v>14688</v>
      </c>
      <c r="K5325" s="1152" t="s">
        <v>1754</v>
      </c>
      <c r="L5325" s="1151">
        <v>0</v>
      </c>
      <c r="M5325" s="1164">
        <v>0</v>
      </c>
      <c r="N5325" s="1151" t="s">
        <v>1754</v>
      </c>
      <c r="O5325" s="1152">
        <v>5</v>
      </c>
      <c r="P5325" s="1180">
        <v>30000</v>
      </c>
    </row>
    <row r="5326" spans="1:16" ht="22.5" x14ac:dyDescent="0.2">
      <c r="A5326" s="1179" t="s">
        <v>4109</v>
      </c>
      <c r="B5326" s="1149" t="s">
        <v>13070</v>
      </c>
      <c r="C5326" s="1149" t="s">
        <v>65</v>
      </c>
      <c r="D5326" s="1150" t="s">
        <v>15443</v>
      </c>
      <c r="E5326" s="1164">
        <v>6000</v>
      </c>
      <c r="F5326" s="1151" t="s">
        <v>15484</v>
      </c>
      <c r="G5326" s="759" t="s">
        <v>15485</v>
      </c>
      <c r="H5326" s="1021" t="s">
        <v>4623</v>
      </c>
      <c r="I5326" s="1021" t="s">
        <v>14687</v>
      </c>
      <c r="J5326" s="1150" t="s">
        <v>14688</v>
      </c>
      <c r="K5326" s="1152" t="s">
        <v>1746</v>
      </c>
      <c r="L5326" s="1151">
        <v>0</v>
      </c>
      <c r="M5326" s="1164">
        <v>0</v>
      </c>
      <c r="N5326" s="1151" t="s">
        <v>1746</v>
      </c>
      <c r="O5326" s="1152">
        <v>5</v>
      </c>
      <c r="P5326" s="1180">
        <v>29800</v>
      </c>
    </row>
    <row r="5327" spans="1:16" ht="22.5" x14ac:dyDescent="0.2">
      <c r="A5327" s="1179" t="s">
        <v>4109</v>
      </c>
      <c r="B5327" s="1149" t="s">
        <v>13070</v>
      </c>
      <c r="C5327" s="1149" t="s">
        <v>65</v>
      </c>
      <c r="D5327" s="1150" t="s">
        <v>15486</v>
      </c>
      <c r="E5327" s="1164">
        <v>7000</v>
      </c>
      <c r="F5327" s="1151" t="s">
        <v>15487</v>
      </c>
      <c r="G5327" s="759" t="s">
        <v>15488</v>
      </c>
      <c r="H5327" s="1021" t="s">
        <v>12280</v>
      </c>
      <c r="I5327" s="1021" t="s">
        <v>14687</v>
      </c>
      <c r="J5327" s="1150" t="s">
        <v>14687</v>
      </c>
      <c r="K5327" s="1152" t="s">
        <v>15489</v>
      </c>
      <c r="L5327" s="1151">
        <v>1</v>
      </c>
      <c r="M5327" s="1164">
        <v>3733.33</v>
      </c>
      <c r="N5327" s="1151" t="s">
        <v>15489</v>
      </c>
      <c r="O5327" s="1152">
        <v>0</v>
      </c>
      <c r="P5327" s="1180">
        <v>0</v>
      </c>
    </row>
    <row r="5328" spans="1:16" ht="22.5" x14ac:dyDescent="0.2">
      <c r="A5328" s="1179" t="s">
        <v>4109</v>
      </c>
      <c r="B5328" s="1149" t="s">
        <v>13070</v>
      </c>
      <c r="C5328" s="1149" t="s">
        <v>65</v>
      </c>
      <c r="D5328" s="1150" t="s">
        <v>15490</v>
      </c>
      <c r="E5328" s="1164">
        <v>6000</v>
      </c>
      <c r="F5328" s="1151" t="s">
        <v>15491</v>
      </c>
      <c r="G5328" s="759" t="s">
        <v>15492</v>
      </c>
      <c r="H5328" s="1021" t="s">
        <v>15493</v>
      </c>
      <c r="I5328" s="1021" t="s">
        <v>14687</v>
      </c>
      <c r="J5328" s="1150" t="s">
        <v>14687</v>
      </c>
      <c r="K5328" s="1152" t="s">
        <v>15494</v>
      </c>
      <c r="L5328" s="1151">
        <v>1</v>
      </c>
      <c r="M5328" s="1164">
        <v>6000</v>
      </c>
      <c r="N5328" s="1151" t="s">
        <v>15494</v>
      </c>
      <c r="O5328" s="1152">
        <v>0</v>
      </c>
      <c r="P5328" s="1180">
        <v>0</v>
      </c>
    </row>
    <row r="5329" spans="1:16" ht="22.5" x14ac:dyDescent="0.2">
      <c r="A5329" s="1179" t="s">
        <v>4109</v>
      </c>
      <c r="B5329" s="1149" t="s">
        <v>13070</v>
      </c>
      <c r="C5329" s="1149" t="s">
        <v>65</v>
      </c>
      <c r="D5329" s="1150" t="s">
        <v>15495</v>
      </c>
      <c r="E5329" s="1164">
        <v>6000</v>
      </c>
      <c r="F5329" s="1151" t="s">
        <v>15496</v>
      </c>
      <c r="G5329" s="759" t="s">
        <v>15497</v>
      </c>
      <c r="H5329" s="1021" t="s">
        <v>11426</v>
      </c>
      <c r="I5329" s="1021" t="s">
        <v>14687</v>
      </c>
      <c r="J5329" s="1150" t="s">
        <v>14687</v>
      </c>
      <c r="K5329" s="1152" t="s">
        <v>15498</v>
      </c>
      <c r="L5329" s="1151">
        <v>1</v>
      </c>
      <c r="M5329" s="1164">
        <v>6000</v>
      </c>
      <c r="N5329" s="1151" t="s">
        <v>15498</v>
      </c>
      <c r="O5329" s="1152">
        <v>0</v>
      </c>
      <c r="P5329" s="1180">
        <v>0</v>
      </c>
    </row>
    <row r="5330" spans="1:16" ht="22.5" x14ac:dyDescent="0.2">
      <c r="A5330" s="1179" t="s">
        <v>4109</v>
      </c>
      <c r="B5330" s="1149" t="s">
        <v>13070</v>
      </c>
      <c r="C5330" s="1149" t="s">
        <v>65</v>
      </c>
      <c r="D5330" s="1150" t="s">
        <v>15499</v>
      </c>
      <c r="E5330" s="1164">
        <v>8000</v>
      </c>
      <c r="F5330" s="1151" t="s">
        <v>15500</v>
      </c>
      <c r="G5330" s="759" t="s">
        <v>15501</v>
      </c>
      <c r="H5330" s="1021" t="s">
        <v>4206</v>
      </c>
      <c r="I5330" s="1021" t="s">
        <v>14687</v>
      </c>
      <c r="J5330" s="1150" t="s">
        <v>14687</v>
      </c>
      <c r="K5330" s="1152" t="s">
        <v>15502</v>
      </c>
      <c r="L5330" s="1151">
        <v>2</v>
      </c>
      <c r="M5330" s="1164">
        <v>11978.310000000001</v>
      </c>
      <c r="N5330" s="1151" t="s">
        <v>15502</v>
      </c>
      <c r="O5330" s="1152">
        <v>0</v>
      </c>
      <c r="P5330" s="1180">
        <v>0</v>
      </c>
    </row>
    <row r="5331" spans="1:16" ht="22.5" x14ac:dyDescent="0.2">
      <c r="A5331" s="1179" t="s">
        <v>4109</v>
      </c>
      <c r="B5331" s="1149" t="s">
        <v>13070</v>
      </c>
      <c r="C5331" s="1149" t="s">
        <v>65</v>
      </c>
      <c r="D5331" s="1150" t="s">
        <v>15503</v>
      </c>
      <c r="E5331" s="1164">
        <v>2500</v>
      </c>
      <c r="F5331" s="1151" t="s">
        <v>15504</v>
      </c>
      <c r="G5331" s="759" t="s">
        <v>15505</v>
      </c>
      <c r="H5331" s="1021" t="s">
        <v>12184</v>
      </c>
      <c r="I5331" s="1021" t="s">
        <v>6022</v>
      </c>
      <c r="J5331" s="1150" t="s">
        <v>6022</v>
      </c>
      <c r="K5331" s="1152" t="s">
        <v>15506</v>
      </c>
      <c r="L5331" s="1151">
        <v>2</v>
      </c>
      <c r="M5331" s="1164">
        <v>4166.67</v>
      </c>
      <c r="N5331" s="1151" t="s">
        <v>15506</v>
      </c>
      <c r="O5331" s="1152">
        <v>0</v>
      </c>
      <c r="P5331" s="1180">
        <v>0</v>
      </c>
    </row>
    <row r="5332" spans="1:16" ht="22.5" x14ac:dyDescent="0.2">
      <c r="A5332" s="1179" t="s">
        <v>4109</v>
      </c>
      <c r="B5332" s="1149" t="s">
        <v>13070</v>
      </c>
      <c r="C5332" s="1149" t="s">
        <v>65</v>
      </c>
      <c r="D5332" s="1150" t="s">
        <v>15507</v>
      </c>
      <c r="E5332" s="1164">
        <v>3000</v>
      </c>
      <c r="F5332" s="1151" t="s">
        <v>15508</v>
      </c>
      <c r="G5332" s="759" t="s">
        <v>15509</v>
      </c>
      <c r="H5332" s="1021" t="s">
        <v>15510</v>
      </c>
      <c r="I5332" s="1021" t="s">
        <v>6022</v>
      </c>
      <c r="J5332" s="1150" t="s">
        <v>6022</v>
      </c>
      <c r="K5332" s="1152" t="s">
        <v>15511</v>
      </c>
      <c r="L5332" s="1151">
        <v>2</v>
      </c>
      <c r="M5332" s="1164">
        <v>5900</v>
      </c>
      <c r="N5332" s="1151" t="s">
        <v>15511</v>
      </c>
      <c r="O5332" s="1152">
        <v>0</v>
      </c>
      <c r="P5332" s="1180">
        <v>0</v>
      </c>
    </row>
    <row r="5333" spans="1:16" x14ac:dyDescent="0.2">
      <c r="A5333" s="1179" t="s">
        <v>4109</v>
      </c>
      <c r="B5333" s="1149" t="s">
        <v>13070</v>
      </c>
      <c r="C5333" s="1149" t="s">
        <v>65</v>
      </c>
      <c r="D5333" s="1150" t="s">
        <v>15512</v>
      </c>
      <c r="E5333" s="1164">
        <v>3000</v>
      </c>
      <c r="F5333" s="1151" t="s">
        <v>15513</v>
      </c>
      <c r="G5333" s="759" t="s">
        <v>15514</v>
      </c>
      <c r="H5333" s="1021" t="s">
        <v>4206</v>
      </c>
      <c r="I5333" s="1021" t="s">
        <v>4274</v>
      </c>
      <c r="J5333" s="1150" t="s">
        <v>4274</v>
      </c>
      <c r="K5333" s="1152" t="s">
        <v>15515</v>
      </c>
      <c r="L5333" s="1151">
        <v>2</v>
      </c>
      <c r="M5333" s="1164">
        <v>5885.21</v>
      </c>
      <c r="N5333" s="1151" t="s">
        <v>15515</v>
      </c>
      <c r="O5333" s="1152">
        <v>0</v>
      </c>
      <c r="P5333" s="1180">
        <v>0</v>
      </c>
    </row>
    <row r="5334" spans="1:16" ht="22.5" x14ac:dyDescent="0.2">
      <c r="A5334" s="1179" t="s">
        <v>4109</v>
      </c>
      <c r="B5334" s="1149" t="s">
        <v>13070</v>
      </c>
      <c r="C5334" s="1149" t="s">
        <v>65</v>
      </c>
      <c r="D5334" s="1150" t="s">
        <v>14891</v>
      </c>
      <c r="E5334" s="1164">
        <v>6000</v>
      </c>
      <c r="F5334" s="1151" t="s">
        <v>15516</v>
      </c>
      <c r="G5334" s="759" t="s">
        <v>15517</v>
      </c>
      <c r="H5334" s="1021" t="s">
        <v>14842</v>
      </c>
      <c r="I5334" s="1021" t="s">
        <v>4274</v>
      </c>
      <c r="J5334" s="1150" t="s">
        <v>4274</v>
      </c>
      <c r="K5334" s="1152" t="s">
        <v>15518</v>
      </c>
      <c r="L5334" s="1151">
        <v>2</v>
      </c>
      <c r="M5334" s="1164">
        <v>12000</v>
      </c>
      <c r="N5334" s="1151" t="s">
        <v>15518</v>
      </c>
      <c r="O5334" s="1152">
        <v>0</v>
      </c>
      <c r="P5334" s="1180">
        <v>0</v>
      </c>
    </row>
    <row r="5335" spans="1:16" x14ac:dyDescent="0.2">
      <c r="A5335" s="1179" t="s">
        <v>4109</v>
      </c>
      <c r="B5335" s="1149" t="s">
        <v>13070</v>
      </c>
      <c r="C5335" s="1149" t="s">
        <v>65</v>
      </c>
      <c r="D5335" s="1150" t="s">
        <v>11544</v>
      </c>
      <c r="E5335" s="1164">
        <v>2500</v>
      </c>
      <c r="F5335" s="1151" t="s">
        <v>15519</v>
      </c>
      <c r="G5335" s="759" t="s">
        <v>15520</v>
      </c>
      <c r="H5335" s="1021" t="s">
        <v>15521</v>
      </c>
      <c r="I5335" s="1021" t="s">
        <v>6022</v>
      </c>
      <c r="J5335" s="1150" t="s">
        <v>6022</v>
      </c>
      <c r="K5335" s="1152" t="s">
        <v>15522</v>
      </c>
      <c r="L5335" s="1151">
        <v>2</v>
      </c>
      <c r="M5335" s="1164">
        <v>4982.3</v>
      </c>
      <c r="N5335" s="1151" t="s">
        <v>15522</v>
      </c>
      <c r="O5335" s="1152">
        <v>0</v>
      </c>
      <c r="P5335" s="1180">
        <v>0</v>
      </c>
    </row>
    <row r="5336" spans="1:16" x14ac:dyDescent="0.2">
      <c r="A5336" s="1179" t="s">
        <v>4109</v>
      </c>
      <c r="B5336" s="1149" t="s">
        <v>13070</v>
      </c>
      <c r="C5336" s="1149" t="s">
        <v>65</v>
      </c>
      <c r="D5336" s="1150" t="s">
        <v>15523</v>
      </c>
      <c r="E5336" s="1164">
        <v>2200</v>
      </c>
      <c r="F5336" s="1151" t="s">
        <v>15524</v>
      </c>
      <c r="G5336" s="759" t="s">
        <v>15525</v>
      </c>
      <c r="H5336" s="1021" t="s">
        <v>15526</v>
      </c>
      <c r="I5336" s="1021" t="s">
        <v>14730</v>
      </c>
      <c r="J5336" s="1150" t="s">
        <v>14731</v>
      </c>
      <c r="K5336" s="1152" t="s">
        <v>15527</v>
      </c>
      <c r="L5336" s="1151">
        <v>3</v>
      </c>
      <c r="M5336" s="1164">
        <v>4693.33</v>
      </c>
      <c r="N5336" s="1151" t="s">
        <v>15527</v>
      </c>
      <c r="O5336" s="1152">
        <v>0</v>
      </c>
      <c r="P5336" s="1180">
        <v>0</v>
      </c>
    </row>
    <row r="5337" spans="1:16" x14ac:dyDescent="0.2">
      <c r="A5337" s="1179" t="s">
        <v>4109</v>
      </c>
      <c r="B5337" s="1149" t="s">
        <v>13070</v>
      </c>
      <c r="C5337" s="1149" t="s">
        <v>65</v>
      </c>
      <c r="D5337" s="1150" t="s">
        <v>15114</v>
      </c>
      <c r="E5337" s="1164">
        <v>3000</v>
      </c>
      <c r="F5337" s="1151" t="s">
        <v>15528</v>
      </c>
      <c r="G5337" s="759" t="s">
        <v>15529</v>
      </c>
      <c r="H5337" s="1021" t="s">
        <v>4206</v>
      </c>
      <c r="I5337" s="1021" t="s">
        <v>4274</v>
      </c>
      <c r="J5337" s="1150" t="s">
        <v>4274</v>
      </c>
      <c r="K5337" s="1152" t="s">
        <v>15530</v>
      </c>
      <c r="L5337" s="1151">
        <v>3</v>
      </c>
      <c r="M5337" s="1164">
        <v>6500</v>
      </c>
      <c r="N5337" s="1151" t="s">
        <v>15530</v>
      </c>
      <c r="O5337" s="1152">
        <v>0</v>
      </c>
      <c r="P5337" s="1180">
        <v>0</v>
      </c>
    </row>
    <row r="5338" spans="1:16" ht="22.5" x14ac:dyDescent="0.2">
      <c r="A5338" s="1179" t="s">
        <v>4109</v>
      </c>
      <c r="B5338" s="1149" t="s">
        <v>13070</v>
      </c>
      <c r="C5338" s="1149" t="s">
        <v>65</v>
      </c>
      <c r="D5338" s="1150" t="s">
        <v>15427</v>
      </c>
      <c r="E5338" s="1164">
        <v>7000</v>
      </c>
      <c r="F5338" s="1151" t="s">
        <v>15531</v>
      </c>
      <c r="G5338" s="759" t="s">
        <v>15532</v>
      </c>
      <c r="H5338" s="1021" t="s">
        <v>11431</v>
      </c>
      <c r="I5338" s="1021" t="s">
        <v>4274</v>
      </c>
      <c r="J5338" s="1150" t="s">
        <v>4274</v>
      </c>
      <c r="K5338" s="1152" t="s">
        <v>15533</v>
      </c>
      <c r="L5338" s="1151">
        <v>3</v>
      </c>
      <c r="M5338" s="1164">
        <v>15345.95</v>
      </c>
      <c r="N5338" s="1151" t="s">
        <v>15533</v>
      </c>
      <c r="O5338" s="1152">
        <v>0</v>
      </c>
      <c r="P5338" s="1180">
        <v>0</v>
      </c>
    </row>
    <row r="5339" spans="1:16" x14ac:dyDescent="0.2">
      <c r="A5339" s="1179" t="s">
        <v>4109</v>
      </c>
      <c r="B5339" s="1149" t="s">
        <v>13070</v>
      </c>
      <c r="C5339" s="1149" t="s">
        <v>65</v>
      </c>
      <c r="D5339" s="1150" t="s">
        <v>15534</v>
      </c>
      <c r="E5339" s="1164">
        <v>8000</v>
      </c>
      <c r="F5339" s="1151" t="s">
        <v>15535</v>
      </c>
      <c r="G5339" s="759" t="s">
        <v>15536</v>
      </c>
      <c r="H5339" s="1021" t="s">
        <v>4206</v>
      </c>
      <c r="I5339" s="1021" t="s">
        <v>14687</v>
      </c>
      <c r="J5339" s="1150" t="s">
        <v>14687</v>
      </c>
      <c r="K5339" s="1152" t="s">
        <v>15537</v>
      </c>
      <c r="L5339" s="1151">
        <v>3</v>
      </c>
      <c r="M5339" s="1164">
        <v>18931.66</v>
      </c>
      <c r="N5339" s="1151" t="s">
        <v>15537</v>
      </c>
      <c r="O5339" s="1152">
        <v>0</v>
      </c>
      <c r="P5339" s="1180">
        <v>0</v>
      </c>
    </row>
    <row r="5340" spans="1:16" ht="22.5" x14ac:dyDescent="0.2">
      <c r="A5340" s="1179" t="s">
        <v>4109</v>
      </c>
      <c r="B5340" s="1149" t="s">
        <v>13070</v>
      </c>
      <c r="C5340" s="1149" t="s">
        <v>65</v>
      </c>
      <c r="D5340" s="1150" t="s">
        <v>15538</v>
      </c>
      <c r="E5340" s="1164">
        <v>7000</v>
      </c>
      <c r="F5340" s="1151" t="s">
        <v>15539</v>
      </c>
      <c r="G5340" s="759" t="s">
        <v>15540</v>
      </c>
      <c r="H5340" s="1021" t="s">
        <v>14842</v>
      </c>
      <c r="I5340" s="1021" t="s">
        <v>14687</v>
      </c>
      <c r="J5340" s="1150" t="s">
        <v>14687</v>
      </c>
      <c r="K5340" s="1152" t="s">
        <v>15541</v>
      </c>
      <c r="L5340" s="1151">
        <v>3</v>
      </c>
      <c r="M5340" s="1164">
        <v>17109.75</v>
      </c>
      <c r="N5340" s="1151" t="s">
        <v>15541</v>
      </c>
      <c r="O5340" s="1152">
        <v>0</v>
      </c>
      <c r="P5340" s="1180">
        <v>0</v>
      </c>
    </row>
    <row r="5341" spans="1:16" ht="22.5" x14ac:dyDescent="0.2">
      <c r="A5341" s="1179" t="s">
        <v>4109</v>
      </c>
      <c r="B5341" s="1149" t="s">
        <v>13070</v>
      </c>
      <c r="C5341" s="1149" t="s">
        <v>65</v>
      </c>
      <c r="D5341" s="1150" t="s">
        <v>15138</v>
      </c>
      <c r="E5341" s="1164">
        <v>5000</v>
      </c>
      <c r="F5341" s="1151" t="s">
        <v>15542</v>
      </c>
      <c r="G5341" s="759" t="s">
        <v>15543</v>
      </c>
      <c r="H5341" s="1021" t="s">
        <v>12184</v>
      </c>
      <c r="I5341" s="1021" t="s">
        <v>6022</v>
      </c>
      <c r="J5341" s="1150" t="s">
        <v>6022</v>
      </c>
      <c r="K5341" s="1152" t="s">
        <v>15544</v>
      </c>
      <c r="L5341" s="1151">
        <v>3</v>
      </c>
      <c r="M5341" s="1164">
        <v>14832.29</v>
      </c>
      <c r="N5341" s="1151" t="s">
        <v>15544</v>
      </c>
      <c r="O5341" s="1152">
        <v>0</v>
      </c>
      <c r="P5341" s="1180">
        <v>0</v>
      </c>
    </row>
    <row r="5342" spans="1:16" x14ac:dyDescent="0.2">
      <c r="A5342" s="1179" t="s">
        <v>4109</v>
      </c>
      <c r="B5342" s="1149" t="s">
        <v>13070</v>
      </c>
      <c r="C5342" s="1149" t="s">
        <v>65</v>
      </c>
      <c r="D5342" s="1150" t="s">
        <v>15545</v>
      </c>
      <c r="E5342" s="1164">
        <v>6800</v>
      </c>
      <c r="F5342" s="1151" t="s">
        <v>15437</v>
      </c>
      <c r="G5342" s="759" t="s">
        <v>15438</v>
      </c>
      <c r="H5342" s="1021" t="s">
        <v>14509</v>
      </c>
      <c r="I5342" s="1021" t="s">
        <v>14687</v>
      </c>
      <c r="J5342" s="1150" t="s">
        <v>14687</v>
      </c>
      <c r="K5342" s="1152" t="s">
        <v>15546</v>
      </c>
      <c r="L5342" s="1151">
        <v>5</v>
      </c>
      <c r="M5342" s="1164">
        <v>31053.33</v>
      </c>
      <c r="N5342" s="1151" t="s">
        <v>15546</v>
      </c>
      <c r="O5342" s="1152">
        <v>0</v>
      </c>
      <c r="P5342" s="1180">
        <v>0</v>
      </c>
    </row>
    <row r="5343" spans="1:16" x14ac:dyDescent="0.2">
      <c r="A5343" s="1179" t="s">
        <v>4109</v>
      </c>
      <c r="B5343" s="1149" t="s">
        <v>13070</v>
      </c>
      <c r="C5343" s="1149" t="s">
        <v>65</v>
      </c>
      <c r="D5343" s="1150" t="s">
        <v>15547</v>
      </c>
      <c r="E5343" s="1164">
        <v>8000</v>
      </c>
      <c r="F5343" s="1151" t="s">
        <v>15548</v>
      </c>
      <c r="G5343" s="759" t="s">
        <v>15549</v>
      </c>
      <c r="H5343" s="1021" t="s">
        <v>15550</v>
      </c>
      <c r="I5343" s="1021" t="s">
        <v>14687</v>
      </c>
      <c r="J5343" s="1150" t="s">
        <v>14687</v>
      </c>
      <c r="K5343" s="1152" t="s">
        <v>15551</v>
      </c>
      <c r="L5343" s="1151">
        <v>6</v>
      </c>
      <c r="M5343" s="1164">
        <v>40800</v>
      </c>
      <c r="N5343" s="1151" t="s">
        <v>15551</v>
      </c>
      <c r="O5343" s="1152">
        <v>0</v>
      </c>
      <c r="P5343" s="1180">
        <v>0</v>
      </c>
    </row>
    <row r="5344" spans="1:16" x14ac:dyDescent="0.2">
      <c r="A5344" s="1179" t="s">
        <v>4109</v>
      </c>
      <c r="B5344" s="1149" t="s">
        <v>13070</v>
      </c>
      <c r="C5344" s="1149" t="s">
        <v>65</v>
      </c>
      <c r="D5344" s="1150" t="s">
        <v>4839</v>
      </c>
      <c r="E5344" s="1164">
        <v>2500</v>
      </c>
      <c r="F5344" s="1151" t="s">
        <v>15552</v>
      </c>
      <c r="G5344" s="759" t="s">
        <v>15553</v>
      </c>
      <c r="H5344" s="1021" t="s">
        <v>9934</v>
      </c>
      <c r="I5344" s="1021" t="s">
        <v>6022</v>
      </c>
      <c r="J5344" s="1150" t="s">
        <v>6022</v>
      </c>
      <c r="K5344" s="1152" t="s">
        <v>15554</v>
      </c>
      <c r="L5344" s="1151">
        <v>7</v>
      </c>
      <c r="M5344" s="1164">
        <v>16859.07</v>
      </c>
      <c r="N5344" s="1151" t="s">
        <v>15554</v>
      </c>
      <c r="O5344" s="1152">
        <v>0</v>
      </c>
      <c r="P5344" s="1180">
        <v>0</v>
      </c>
    </row>
    <row r="5345" spans="1:16" x14ac:dyDescent="0.2">
      <c r="A5345" s="1179" t="s">
        <v>4109</v>
      </c>
      <c r="B5345" s="1149" t="s">
        <v>13070</v>
      </c>
      <c r="C5345" s="1149" t="s">
        <v>65</v>
      </c>
      <c r="D5345" s="1150" t="s">
        <v>14711</v>
      </c>
      <c r="E5345" s="1164">
        <v>6000</v>
      </c>
      <c r="F5345" s="1151" t="s">
        <v>15555</v>
      </c>
      <c r="G5345" s="759" t="s">
        <v>15556</v>
      </c>
      <c r="H5345" s="1021" t="s">
        <v>14509</v>
      </c>
      <c r="I5345" s="1021" t="s">
        <v>14687</v>
      </c>
      <c r="J5345" s="1150" t="s">
        <v>14687</v>
      </c>
      <c r="K5345" s="1152" t="s">
        <v>15557</v>
      </c>
      <c r="L5345" s="1151">
        <v>8</v>
      </c>
      <c r="M5345" s="1164">
        <v>45400</v>
      </c>
      <c r="N5345" s="1151" t="s">
        <v>15557</v>
      </c>
      <c r="O5345" s="1152">
        <v>0</v>
      </c>
      <c r="P5345" s="1180">
        <v>0</v>
      </c>
    </row>
    <row r="5346" spans="1:16" x14ac:dyDescent="0.2">
      <c r="A5346" s="1179" t="s">
        <v>4109</v>
      </c>
      <c r="B5346" s="1149" t="s">
        <v>13070</v>
      </c>
      <c r="C5346" s="1149" t="s">
        <v>65</v>
      </c>
      <c r="D5346" s="1150" t="s">
        <v>14272</v>
      </c>
      <c r="E5346" s="1164">
        <v>1800</v>
      </c>
      <c r="F5346" s="1151" t="s">
        <v>15558</v>
      </c>
      <c r="G5346" s="759" t="s">
        <v>15559</v>
      </c>
      <c r="H5346" s="1021" t="s">
        <v>12102</v>
      </c>
      <c r="I5346" s="1021" t="s">
        <v>6022</v>
      </c>
      <c r="J5346" s="1150" t="s">
        <v>6022</v>
      </c>
      <c r="K5346" s="1152" t="s">
        <v>15560</v>
      </c>
      <c r="L5346" s="1151">
        <v>9</v>
      </c>
      <c r="M5346" s="1164">
        <v>14635.619999999999</v>
      </c>
      <c r="N5346" s="1151" t="s">
        <v>15560</v>
      </c>
      <c r="O5346" s="1152">
        <v>0</v>
      </c>
      <c r="P5346" s="1180">
        <v>0</v>
      </c>
    </row>
    <row r="5347" spans="1:16" x14ac:dyDescent="0.2">
      <c r="A5347" s="1179" t="s">
        <v>4109</v>
      </c>
      <c r="B5347" s="1149" t="s">
        <v>13070</v>
      </c>
      <c r="C5347" s="1149" t="s">
        <v>65</v>
      </c>
      <c r="D5347" s="1150" t="s">
        <v>4715</v>
      </c>
      <c r="E5347" s="1164">
        <v>1800</v>
      </c>
      <c r="F5347" s="1151" t="s">
        <v>15561</v>
      </c>
      <c r="G5347" s="759" t="s">
        <v>15562</v>
      </c>
      <c r="H5347" s="1021" t="s">
        <v>4358</v>
      </c>
      <c r="I5347" s="1021" t="s">
        <v>4358</v>
      </c>
      <c r="J5347" s="1150" t="s">
        <v>4358</v>
      </c>
      <c r="K5347" s="1152" t="s">
        <v>15563</v>
      </c>
      <c r="L5347" s="1151">
        <v>9</v>
      </c>
      <c r="M5347" s="1164">
        <v>15282.220000000001</v>
      </c>
      <c r="N5347" s="1151" t="s">
        <v>15563</v>
      </c>
      <c r="O5347" s="1152">
        <v>0</v>
      </c>
      <c r="P5347" s="1180">
        <v>0</v>
      </c>
    </row>
    <row r="5348" spans="1:16" ht="22.5" x14ac:dyDescent="0.2">
      <c r="A5348" s="1179" t="s">
        <v>4109</v>
      </c>
      <c r="B5348" s="1149" t="s">
        <v>13070</v>
      </c>
      <c r="C5348" s="1149" t="s">
        <v>65</v>
      </c>
      <c r="D5348" s="1150" t="s">
        <v>15564</v>
      </c>
      <c r="E5348" s="1164">
        <v>5000</v>
      </c>
      <c r="F5348" s="1151" t="s">
        <v>15565</v>
      </c>
      <c r="G5348" s="759" t="s">
        <v>15566</v>
      </c>
      <c r="H5348" s="1021" t="s">
        <v>5958</v>
      </c>
      <c r="I5348" s="1021" t="s">
        <v>14687</v>
      </c>
      <c r="J5348" s="1150" t="s">
        <v>14687</v>
      </c>
      <c r="K5348" s="1152" t="s">
        <v>15567</v>
      </c>
      <c r="L5348" s="1151">
        <v>9</v>
      </c>
      <c r="M5348" s="1164">
        <v>43333.333333333336</v>
      </c>
      <c r="N5348" s="1151" t="s">
        <v>15567</v>
      </c>
      <c r="O5348" s="1152">
        <v>0</v>
      </c>
      <c r="P5348" s="1180">
        <v>0</v>
      </c>
    </row>
    <row r="5349" spans="1:16" ht="22.5" x14ac:dyDescent="0.2">
      <c r="A5349" s="1179" t="s">
        <v>4109</v>
      </c>
      <c r="B5349" s="1149" t="s">
        <v>13070</v>
      </c>
      <c r="C5349" s="1149" t="s">
        <v>65</v>
      </c>
      <c r="D5349" s="1150" t="s">
        <v>15416</v>
      </c>
      <c r="E5349" s="1164">
        <v>6000</v>
      </c>
      <c r="F5349" s="1151" t="s">
        <v>15568</v>
      </c>
      <c r="G5349" s="759" t="s">
        <v>15569</v>
      </c>
      <c r="H5349" s="1021" t="s">
        <v>8179</v>
      </c>
      <c r="I5349" s="1021" t="s">
        <v>14687</v>
      </c>
      <c r="J5349" s="1150" t="s">
        <v>14687</v>
      </c>
      <c r="K5349" s="1152" t="s">
        <v>15570</v>
      </c>
      <c r="L5349" s="1151">
        <v>9</v>
      </c>
      <c r="M5349" s="1164">
        <v>52639.91</v>
      </c>
      <c r="N5349" s="1151" t="s">
        <v>15570</v>
      </c>
      <c r="O5349" s="1152">
        <v>0</v>
      </c>
      <c r="P5349" s="1180">
        <v>0</v>
      </c>
    </row>
    <row r="5350" spans="1:16" x14ac:dyDescent="0.2">
      <c r="A5350" s="1179" t="s">
        <v>4109</v>
      </c>
      <c r="B5350" s="1149" t="s">
        <v>13070</v>
      </c>
      <c r="C5350" s="1149" t="s">
        <v>65</v>
      </c>
      <c r="D5350" s="1150" t="s">
        <v>15431</v>
      </c>
      <c r="E5350" s="1164">
        <v>4000</v>
      </c>
      <c r="F5350" s="1151" t="s">
        <v>15571</v>
      </c>
      <c r="G5350" s="759" t="s">
        <v>15572</v>
      </c>
      <c r="H5350" s="1021" t="s">
        <v>4211</v>
      </c>
      <c r="I5350" s="1021" t="s">
        <v>14687</v>
      </c>
      <c r="J5350" s="1150" t="s">
        <v>14687</v>
      </c>
      <c r="K5350" s="1152" t="s">
        <v>15573</v>
      </c>
      <c r="L5350" s="1151">
        <v>9</v>
      </c>
      <c r="M5350" s="1164">
        <v>36000</v>
      </c>
      <c r="N5350" s="1151" t="s">
        <v>15573</v>
      </c>
      <c r="O5350" s="1152">
        <v>0</v>
      </c>
      <c r="P5350" s="1180">
        <v>0</v>
      </c>
    </row>
    <row r="5351" spans="1:16" x14ac:dyDescent="0.2">
      <c r="A5351" s="1179" t="s">
        <v>4109</v>
      </c>
      <c r="B5351" s="1149" t="s">
        <v>13070</v>
      </c>
      <c r="C5351" s="1149" t="s">
        <v>65</v>
      </c>
      <c r="D5351" s="1150" t="s">
        <v>15574</v>
      </c>
      <c r="E5351" s="1164">
        <v>2500</v>
      </c>
      <c r="F5351" s="1151" t="s">
        <v>15575</v>
      </c>
      <c r="G5351" s="759" t="s">
        <v>15576</v>
      </c>
      <c r="H5351" s="1021" t="s">
        <v>4634</v>
      </c>
      <c r="I5351" s="1021" t="s">
        <v>6022</v>
      </c>
      <c r="J5351" s="1150" t="s">
        <v>6022</v>
      </c>
      <c r="K5351" s="1152" t="s">
        <v>15577</v>
      </c>
      <c r="L5351" s="1151">
        <v>9</v>
      </c>
      <c r="M5351" s="1164">
        <v>22500</v>
      </c>
      <c r="N5351" s="1151" t="s">
        <v>15577</v>
      </c>
      <c r="O5351" s="1152">
        <v>0</v>
      </c>
      <c r="P5351" s="1180">
        <v>0</v>
      </c>
    </row>
    <row r="5352" spans="1:16" x14ac:dyDescent="0.2">
      <c r="A5352" s="1179" t="s">
        <v>4109</v>
      </c>
      <c r="B5352" s="1149" t="s">
        <v>13070</v>
      </c>
      <c r="C5352" s="1149" t="s">
        <v>65</v>
      </c>
      <c r="D5352" s="1150" t="s">
        <v>4842</v>
      </c>
      <c r="E5352" s="1164">
        <v>6000</v>
      </c>
      <c r="F5352" s="1151" t="s">
        <v>15578</v>
      </c>
      <c r="G5352" s="759" t="s">
        <v>15579</v>
      </c>
      <c r="H5352" s="1021" t="s">
        <v>4206</v>
      </c>
      <c r="I5352" s="1021" t="s">
        <v>14687</v>
      </c>
      <c r="J5352" s="1150" t="s">
        <v>14687</v>
      </c>
      <c r="K5352" s="1152" t="s">
        <v>15580</v>
      </c>
      <c r="L5352" s="1151">
        <v>9</v>
      </c>
      <c r="M5352" s="1164">
        <v>54000</v>
      </c>
      <c r="N5352" s="1151" t="s">
        <v>15580</v>
      </c>
      <c r="O5352" s="1152">
        <v>0</v>
      </c>
      <c r="P5352" s="1180">
        <v>0</v>
      </c>
    </row>
    <row r="5353" spans="1:16" x14ac:dyDescent="0.2">
      <c r="A5353" s="1179" t="s">
        <v>4109</v>
      </c>
      <c r="B5353" s="1149" t="s">
        <v>13070</v>
      </c>
      <c r="C5353" s="1149" t="s">
        <v>65</v>
      </c>
      <c r="D5353" s="1150" t="s">
        <v>15118</v>
      </c>
      <c r="E5353" s="1164">
        <v>9000</v>
      </c>
      <c r="F5353" s="1151" t="s">
        <v>15581</v>
      </c>
      <c r="G5353" s="759" t="s">
        <v>15582</v>
      </c>
      <c r="H5353" s="1021" t="s">
        <v>15583</v>
      </c>
      <c r="I5353" s="1021" t="s">
        <v>14687</v>
      </c>
      <c r="J5353" s="1150" t="s">
        <v>14687</v>
      </c>
      <c r="K5353" s="1152" t="s">
        <v>15584</v>
      </c>
      <c r="L5353" s="1151">
        <v>9</v>
      </c>
      <c r="M5353" s="1164">
        <v>81000</v>
      </c>
      <c r="N5353" s="1151" t="s">
        <v>15584</v>
      </c>
      <c r="O5353" s="1152">
        <v>0</v>
      </c>
      <c r="P5353" s="1180">
        <v>0</v>
      </c>
    </row>
    <row r="5354" spans="1:16" x14ac:dyDescent="0.2">
      <c r="A5354" s="1179" t="s">
        <v>4109</v>
      </c>
      <c r="B5354" s="1149" t="s">
        <v>13070</v>
      </c>
      <c r="C5354" s="1149" t="s">
        <v>65</v>
      </c>
      <c r="D5354" s="1150" t="s">
        <v>15463</v>
      </c>
      <c r="E5354" s="1164">
        <v>7000</v>
      </c>
      <c r="F5354" s="1151" t="s">
        <v>15585</v>
      </c>
      <c r="G5354" s="759" t="s">
        <v>15586</v>
      </c>
      <c r="H5354" s="1021" t="s">
        <v>5958</v>
      </c>
      <c r="I5354" s="1021" t="s">
        <v>14687</v>
      </c>
      <c r="J5354" s="1150" t="s">
        <v>14687</v>
      </c>
      <c r="K5354" s="1152" t="s">
        <v>2774</v>
      </c>
      <c r="L5354" s="1151">
        <v>10</v>
      </c>
      <c r="M5354" s="1164">
        <v>66938.38</v>
      </c>
      <c r="N5354" s="1151" t="s">
        <v>2774</v>
      </c>
      <c r="O5354" s="1152">
        <v>0</v>
      </c>
      <c r="P5354" s="1180">
        <v>0</v>
      </c>
    </row>
    <row r="5355" spans="1:16" x14ac:dyDescent="0.2">
      <c r="A5355" s="1179" t="s">
        <v>4109</v>
      </c>
      <c r="B5355" s="1149" t="s">
        <v>13070</v>
      </c>
      <c r="C5355" s="1149" t="s">
        <v>65</v>
      </c>
      <c r="D5355" s="1150" t="s">
        <v>14711</v>
      </c>
      <c r="E5355" s="1164">
        <v>6000</v>
      </c>
      <c r="F5355" s="1151" t="s">
        <v>15587</v>
      </c>
      <c r="G5355" s="759" t="s">
        <v>15588</v>
      </c>
      <c r="H5355" s="1021" t="s">
        <v>5958</v>
      </c>
      <c r="I5355" s="1021" t="s">
        <v>14687</v>
      </c>
      <c r="J5355" s="1150" t="s">
        <v>14687</v>
      </c>
      <c r="K5355" s="1152" t="s">
        <v>15589</v>
      </c>
      <c r="L5355" s="1151">
        <v>10</v>
      </c>
      <c r="M5355" s="1164">
        <v>58200</v>
      </c>
      <c r="N5355" s="1151" t="s">
        <v>15589</v>
      </c>
      <c r="O5355" s="1152">
        <v>0</v>
      </c>
      <c r="P5355" s="1180">
        <v>0</v>
      </c>
    </row>
    <row r="5356" spans="1:16" x14ac:dyDescent="0.2">
      <c r="A5356" s="1179" t="s">
        <v>4109</v>
      </c>
      <c r="B5356" s="1149" t="s">
        <v>13070</v>
      </c>
      <c r="C5356" s="1149" t="s">
        <v>65</v>
      </c>
      <c r="D5356" s="1150" t="s">
        <v>15138</v>
      </c>
      <c r="E5356" s="1164">
        <v>6000</v>
      </c>
      <c r="F5356" s="1151" t="s">
        <v>15590</v>
      </c>
      <c r="G5356" s="759" t="s">
        <v>15591</v>
      </c>
      <c r="H5356" s="1021" t="s">
        <v>15592</v>
      </c>
      <c r="I5356" s="1021" t="s">
        <v>14687</v>
      </c>
      <c r="J5356" s="1150" t="s">
        <v>14687</v>
      </c>
      <c r="K5356" s="1152" t="s">
        <v>15593</v>
      </c>
      <c r="L5356" s="1151">
        <v>10</v>
      </c>
      <c r="M5356" s="1164">
        <v>58200</v>
      </c>
      <c r="N5356" s="1151" t="s">
        <v>15593</v>
      </c>
      <c r="O5356" s="1152">
        <v>0</v>
      </c>
      <c r="P5356" s="1180">
        <v>0</v>
      </c>
    </row>
    <row r="5357" spans="1:16" x14ac:dyDescent="0.2">
      <c r="A5357" s="1179" t="s">
        <v>4109</v>
      </c>
      <c r="B5357" s="1149" t="s">
        <v>13070</v>
      </c>
      <c r="C5357" s="1149" t="s">
        <v>65</v>
      </c>
      <c r="D5357" s="1150" t="s">
        <v>15302</v>
      </c>
      <c r="E5357" s="1164">
        <v>6000</v>
      </c>
      <c r="F5357" s="1151" t="s">
        <v>15461</v>
      </c>
      <c r="G5357" s="759" t="s">
        <v>15462</v>
      </c>
      <c r="H5357" s="1021" t="s">
        <v>4211</v>
      </c>
      <c r="I5357" s="1021" t="s">
        <v>14687</v>
      </c>
      <c r="J5357" s="1150" t="s">
        <v>14687</v>
      </c>
      <c r="K5357" s="1152" t="s">
        <v>15594</v>
      </c>
      <c r="L5357" s="1151">
        <v>10</v>
      </c>
      <c r="M5357" s="1164">
        <v>58200</v>
      </c>
      <c r="N5357" s="1151" t="s">
        <v>15594</v>
      </c>
      <c r="O5357" s="1152">
        <v>0</v>
      </c>
      <c r="P5357" s="1180">
        <v>0</v>
      </c>
    </row>
    <row r="5358" spans="1:16" ht="22.5" x14ac:dyDescent="0.2">
      <c r="A5358" s="1179" t="s">
        <v>4109</v>
      </c>
      <c r="B5358" s="1149" t="s">
        <v>13070</v>
      </c>
      <c r="C5358" s="1149" t="s">
        <v>65</v>
      </c>
      <c r="D5358" s="1150" t="s">
        <v>14891</v>
      </c>
      <c r="E5358" s="1164">
        <v>6000</v>
      </c>
      <c r="F5358" s="1151" t="s">
        <v>15595</v>
      </c>
      <c r="G5358" s="759" t="s">
        <v>15596</v>
      </c>
      <c r="H5358" s="1021" t="s">
        <v>4623</v>
      </c>
      <c r="I5358" s="1021" t="s">
        <v>14687</v>
      </c>
      <c r="J5358" s="1150" t="s">
        <v>14687</v>
      </c>
      <c r="K5358" s="1152" t="s">
        <v>15597</v>
      </c>
      <c r="L5358" s="1151">
        <v>10</v>
      </c>
      <c r="M5358" s="1164">
        <v>58999.25</v>
      </c>
      <c r="N5358" s="1151" t="s">
        <v>15597</v>
      </c>
      <c r="O5358" s="1152">
        <v>0</v>
      </c>
      <c r="P5358" s="1180">
        <v>0</v>
      </c>
    </row>
    <row r="5359" spans="1:16" x14ac:dyDescent="0.2">
      <c r="A5359" s="1179" t="s">
        <v>4109</v>
      </c>
      <c r="B5359" s="1149" t="s">
        <v>13070</v>
      </c>
      <c r="C5359" s="1149" t="s">
        <v>65</v>
      </c>
      <c r="D5359" s="1150" t="s">
        <v>10275</v>
      </c>
      <c r="E5359" s="1164">
        <v>8000</v>
      </c>
      <c r="F5359" s="1151" t="s">
        <v>15598</v>
      </c>
      <c r="G5359" s="759" t="s">
        <v>15599</v>
      </c>
      <c r="H5359" s="1021" t="s">
        <v>11426</v>
      </c>
      <c r="I5359" s="1021" t="s">
        <v>14687</v>
      </c>
      <c r="J5359" s="1150" t="s">
        <v>14687</v>
      </c>
      <c r="K5359" s="1152" t="s">
        <v>15600</v>
      </c>
      <c r="L5359" s="1151">
        <v>10</v>
      </c>
      <c r="M5359" s="1164">
        <v>79711.66</v>
      </c>
      <c r="N5359" s="1151" t="s">
        <v>15600</v>
      </c>
      <c r="O5359" s="1152">
        <v>0</v>
      </c>
      <c r="P5359" s="1180">
        <v>0</v>
      </c>
    </row>
    <row r="5360" spans="1:16" x14ac:dyDescent="0.2">
      <c r="A5360" s="1179" t="s">
        <v>4109</v>
      </c>
      <c r="B5360" s="1149" t="s">
        <v>13070</v>
      </c>
      <c r="C5360" s="1149" t="s">
        <v>65</v>
      </c>
      <c r="D5360" s="1150" t="s">
        <v>15114</v>
      </c>
      <c r="E5360" s="1164">
        <v>3000</v>
      </c>
      <c r="F5360" s="1151" t="s">
        <v>15601</v>
      </c>
      <c r="G5360" s="759" t="s">
        <v>15602</v>
      </c>
      <c r="H5360" s="1021" t="s">
        <v>4206</v>
      </c>
      <c r="I5360" s="1021" t="s">
        <v>4274</v>
      </c>
      <c r="J5360" s="1150" t="s">
        <v>4274</v>
      </c>
      <c r="K5360" s="1152" t="s">
        <v>15603</v>
      </c>
      <c r="L5360" s="1151">
        <v>11</v>
      </c>
      <c r="M5360" s="1164">
        <v>29997.71</v>
      </c>
      <c r="N5360" s="1151" t="s">
        <v>15603</v>
      </c>
      <c r="O5360" s="1152">
        <v>0</v>
      </c>
      <c r="P5360" s="1180">
        <v>0</v>
      </c>
    </row>
    <row r="5361" spans="1:16" ht="22.5" x14ac:dyDescent="0.2">
      <c r="A5361" s="1179" t="s">
        <v>4109</v>
      </c>
      <c r="B5361" s="1149" t="s">
        <v>13070</v>
      </c>
      <c r="C5361" s="1149" t="s">
        <v>65</v>
      </c>
      <c r="D5361" s="1150" t="s">
        <v>15604</v>
      </c>
      <c r="E5361" s="1164">
        <v>2500</v>
      </c>
      <c r="F5361" s="1151" t="s">
        <v>15605</v>
      </c>
      <c r="G5361" s="759" t="s">
        <v>15606</v>
      </c>
      <c r="H5361" s="1021" t="s">
        <v>15607</v>
      </c>
      <c r="I5361" s="1021" t="s">
        <v>14687</v>
      </c>
      <c r="J5361" s="1150" t="s">
        <v>14687</v>
      </c>
      <c r="K5361" s="1152" t="s">
        <v>15608</v>
      </c>
      <c r="L5361" s="1151">
        <v>11</v>
      </c>
      <c r="M5361" s="1164">
        <v>25000</v>
      </c>
      <c r="N5361" s="1151" t="s">
        <v>15608</v>
      </c>
      <c r="O5361" s="1152">
        <v>0</v>
      </c>
      <c r="P5361" s="1180">
        <v>0</v>
      </c>
    </row>
    <row r="5362" spans="1:16" x14ac:dyDescent="0.2">
      <c r="A5362" s="1179" t="s">
        <v>4109</v>
      </c>
      <c r="B5362" s="1149" t="s">
        <v>13070</v>
      </c>
      <c r="C5362" s="1149" t="s">
        <v>65</v>
      </c>
      <c r="D5362" s="1150" t="s">
        <v>14941</v>
      </c>
      <c r="E5362" s="1164">
        <v>3500</v>
      </c>
      <c r="F5362" s="1151" t="s">
        <v>15404</v>
      </c>
      <c r="G5362" s="759" t="s">
        <v>15405</v>
      </c>
      <c r="H5362" s="1021" t="s">
        <v>4206</v>
      </c>
      <c r="I5362" s="1021" t="s">
        <v>14687</v>
      </c>
      <c r="J5362" s="1150" t="s">
        <v>14687</v>
      </c>
      <c r="K5362" s="1152" t="s">
        <v>15609</v>
      </c>
      <c r="L5362" s="1151">
        <v>11</v>
      </c>
      <c r="M5362" s="1164">
        <v>35000</v>
      </c>
      <c r="N5362" s="1151" t="s">
        <v>15609</v>
      </c>
      <c r="O5362" s="1152">
        <v>0</v>
      </c>
      <c r="P5362" s="1180">
        <v>0</v>
      </c>
    </row>
    <row r="5363" spans="1:16" ht="22.5" x14ac:dyDescent="0.2">
      <c r="A5363" s="1179" t="s">
        <v>4109</v>
      </c>
      <c r="B5363" s="1149" t="s">
        <v>13070</v>
      </c>
      <c r="C5363" s="1149" t="s">
        <v>65</v>
      </c>
      <c r="D5363" s="1150" t="s">
        <v>15476</v>
      </c>
      <c r="E5363" s="1164">
        <v>7000</v>
      </c>
      <c r="F5363" s="1151" t="s">
        <v>15610</v>
      </c>
      <c r="G5363" s="759" t="s">
        <v>15611</v>
      </c>
      <c r="H5363" s="1021" t="s">
        <v>15612</v>
      </c>
      <c r="I5363" s="1021" t="s">
        <v>14687</v>
      </c>
      <c r="J5363" s="1150" t="s">
        <v>14687</v>
      </c>
      <c r="K5363" s="1152" t="s">
        <v>15613</v>
      </c>
      <c r="L5363" s="1151">
        <v>11</v>
      </c>
      <c r="M5363" s="1164">
        <v>71866.67</v>
      </c>
      <c r="N5363" s="1151" t="s">
        <v>15613</v>
      </c>
      <c r="O5363" s="1152">
        <v>0</v>
      </c>
      <c r="P5363" s="1180">
        <v>0</v>
      </c>
    </row>
    <row r="5364" spans="1:16" x14ac:dyDescent="0.2">
      <c r="A5364" s="1179" t="s">
        <v>4109</v>
      </c>
      <c r="B5364" s="1149" t="s">
        <v>13070</v>
      </c>
      <c r="C5364" s="1149" t="s">
        <v>65</v>
      </c>
      <c r="D5364" s="1150" t="s">
        <v>15614</v>
      </c>
      <c r="E5364" s="1164">
        <v>6000</v>
      </c>
      <c r="F5364" s="1151" t="s">
        <v>15408</v>
      </c>
      <c r="G5364" s="759" t="s">
        <v>15409</v>
      </c>
      <c r="H5364" s="1021" t="s">
        <v>14509</v>
      </c>
      <c r="I5364" s="1021" t="s">
        <v>14687</v>
      </c>
      <c r="J5364" s="1150" t="s">
        <v>14687</v>
      </c>
      <c r="K5364" s="1152" t="s">
        <v>15615</v>
      </c>
      <c r="L5364" s="1151">
        <v>11</v>
      </c>
      <c r="M5364" s="1164">
        <v>60000</v>
      </c>
      <c r="N5364" s="1151" t="s">
        <v>15615</v>
      </c>
      <c r="O5364" s="1152">
        <v>0</v>
      </c>
      <c r="P5364" s="1180">
        <v>0</v>
      </c>
    </row>
    <row r="5365" spans="1:16" x14ac:dyDescent="0.2">
      <c r="A5365" s="1179" t="s">
        <v>4109</v>
      </c>
      <c r="B5365" s="1149" t="s">
        <v>13070</v>
      </c>
      <c r="C5365" s="1149" t="s">
        <v>65</v>
      </c>
      <c r="D5365" s="1150" t="s">
        <v>15616</v>
      </c>
      <c r="E5365" s="1164">
        <v>2500</v>
      </c>
      <c r="F5365" s="1151" t="s">
        <v>15617</v>
      </c>
      <c r="G5365" s="759" t="s">
        <v>13019</v>
      </c>
      <c r="H5365" s="1021" t="s">
        <v>15521</v>
      </c>
      <c r="I5365" s="1021" t="s">
        <v>6022</v>
      </c>
      <c r="J5365" s="1150" t="s">
        <v>6022</v>
      </c>
      <c r="K5365" s="1152" t="s">
        <v>15618</v>
      </c>
      <c r="L5365" s="1151">
        <v>11</v>
      </c>
      <c r="M5365" s="1164">
        <v>25916.67</v>
      </c>
      <c r="N5365" s="1151" t="s">
        <v>15618</v>
      </c>
      <c r="O5365" s="1152">
        <v>0</v>
      </c>
      <c r="P5365" s="1180">
        <v>0</v>
      </c>
    </row>
    <row r="5366" spans="1:16" x14ac:dyDescent="0.2">
      <c r="A5366" s="1179" t="s">
        <v>4109</v>
      </c>
      <c r="B5366" s="1149" t="s">
        <v>13070</v>
      </c>
      <c r="C5366" s="1149" t="s">
        <v>65</v>
      </c>
      <c r="D5366" s="1150" t="s">
        <v>15466</v>
      </c>
      <c r="E5366" s="1164">
        <v>3500</v>
      </c>
      <c r="F5366" s="1151" t="s">
        <v>15417</v>
      </c>
      <c r="G5366" s="759" t="s">
        <v>15418</v>
      </c>
      <c r="H5366" s="1021" t="s">
        <v>8179</v>
      </c>
      <c r="I5366" s="1021" t="s">
        <v>14687</v>
      </c>
      <c r="J5366" s="1150" t="s">
        <v>14687</v>
      </c>
      <c r="K5366" s="1152" t="s">
        <v>15619</v>
      </c>
      <c r="L5366" s="1151">
        <v>11</v>
      </c>
      <c r="M5366" s="1164">
        <v>38324.5</v>
      </c>
      <c r="N5366" s="1151" t="s">
        <v>15619</v>
      </c>
      <c r="O5366" s="1152">
        <v>0</v>
      </c>
      <c r="P5366" s="1180">
        <v>0</v>
      </c>
    </row>
    <row r="5367" spans="1:16" x14ac:dyDescent="0.2">
      <c r="A5367" s="1179" t="s">
        <v>4109</v>
      </c>
      <c r="B5367" s="1149" t="s">
        <v>13070</v>
      </c>
      <c r="C5367" s="1149" t="s">
        <v>65</v>
      </c>
      <c r="D5367" s="1150" t="s">
        <v>14999</v>
      </c>
      <c r="E5367" s="1164">
        <v>6000</v>
      </c>
      <c r="F5367" s="1151" t="s">
        <v>15420</v>
      </c>
      <c r="G5367" s="759" t="s">
        <v>15421</v>
      </c>
      <c r="H5367" s="1021" t="s">
        <v>4206</v>
      </c>
      <c r="I5367" s="1021" t="s">
        <v>14687</v>
      </c>
      <c r="J5367" s="1150" t="s">
        <v>14687</v>
      </c>
      <c r="K5367" s="1152" t="s">
        <v>15620</v>
      </c>
      <c r="L5367" s="1151">
        <v>11</v>
      </c>
      <c r="M5367" s="1164">
        <v>63166.75</v>
      </c>
      <c r="N5367" s="1151" t="s">
        <v>15620</v>
      </c>
      <c r="O5367" s="1152">
        <v>0</v>
      </c>
      <c r="P5367" s="1180">
        <v>0</v>
      </c>
    </row>
    <row r="5368" spans="1:16" x14ac:dyDescent="0.2">
      <c r="A5368" s="1179" t="s">
        <v>4109</v>
      </c>
      <c r="B5368" s="1149" t="s">
        <v>13070</v>
      </c>
      <c r="C5368" s="1149" t="s">
        <v>65</v>
      </c>
      <c r="D5368" s="1150" t="s">
        <v>15469</v>
      </c>
      <c r="E5368" s="1164">
        <v>6000</v>
      </c>
      <c r="F5368" s="1151" t="s">
        <v>15428</v>
      </c>
      <c r="G5368" s="759" t="s">
        <v>15621</v>
      </c>
      <c r="H5368" s="1021" t="s">
        <v>11426</v>
      </c>
      <c r="I5368" s="1021" t="s">
        <v>4309</v>
      </c>
      <c r="J5368" s="1150" t="s">
        <v>4309</v>
      </c>
      <c r="K5368" s="1152" t="s">
        <v>15622</v>
      </c>
      <c r="L5368" s="1151">
        <v>11</v>
      </c>
      <c r="M5368" s="1164">
        <v>63256.979999999996</v>
      </c>
      <c r="N5368" s="1151" t="s">
        <v>15622</v>
      </c>
      <c r="O5368" s="1152">
        <v>0</v>
      </c>
      <c r="P5368" s="1180">
        <v>0</v>
      </c>
    </row>
    <row r="5369" spans="1:16" x14ac:dyDescent="0.2">
      <c r="A5369" s="1179" t="s">
        <v>4109</v>
      </c>
      <c r="B5369" s="1149" t="s">
        <v>13070</v>
      </c>
      <c r="C5369" s="1149" t="s">
        <v>65</v>
      </c>
      <c r="D5369" s="1150" t="s">
        <v>15623</v>
      </c>
      <c r="E5369" s="1164">
        <v>7000</v>
      </c>
      <c r="F5369" s="1151" t="s">
        <v>15624</v>
      </c>
      <c r="G5369" s="759" t="s">
        <v>15625</v>
      </c>
      <c r="H5369" s="1021" t="s">
        <v>4206</v>
      </c>
      <c r="I5369" s="1021" t="s">
        <v>4274</v>
      </c>
      <c r="J5369" s="1150" t="s">
        <v>4274</v>
      </c>
      <c r="K5369" s="1152" t="s">
        <v>15626</v>
      </c>
      <c r="L5369" s="1151">
        <v>12</v>
      </c>
      <c r="M5369" s="1164">
        <v>77700</v>
      </c>
      <c r="N5369" s="1151" t="s">
        <v>15626</v>
      </c>
      <c r="O5369" s="1152">
        <v>0</v>
      </c>
      <c r="P5369" s="1180">
        <v>0</v>
      </c>
    </row>
    <row r="5370" spans="1:16" x14ac:dyDescent="0.2">
      <c r="A5370" s="1179" t="s">
        <v>4109</v>
      </c>
      <c r="B5370" s="1149" t="s">
        <v>13070</v>
      </c>
      <c r="C5370" s="1149" t="s">
        <v>65</v>
      </c>
      <c r="D5370" s="1150" t="s">
        <v>15627</v>
      </c>
      <c r="E5370" s="1164">
        <v>6000</v>
      </c>
      <c r="F5370" s="1151" t="s">
        <v>15628</v>
      </c>
      <c r="G5370" s="759" t="s">
        <v>15629</v>
      </c>
      <c r="H5370" s="1021" t="s">
        <v>12280</v>
      </c>
      <c r="I5370" s="1021" t="s">
        <v>4274</v>
      </c>
      <c r="J5370" s="1150" t="s">
        <v>4274</v>
      </c>
      <c r="K5370" s="1152" t="s">
        <v>15630</v>
      </c>
      <c r="L5370" s="1151">
        <v>12</v>
      </c>
      <c r="M5370" s="1164">
        <v>70000</v>
      </c>
      <c r="N5370" s="1151" t="s">
        <v>15630</v>
      </c>
      <c r="O5370" s="1152">
        <v>0</v>
      </c>
      <c r="P5370" s="1180">
        <v>0</v>
      </c>
    </row>
    <row r="5371" spans="1:16" ht="22.5" x14ac:dyDescent="0.2">
      <c r="A5371" s="1179" t="s">
        <v>4109</v>
      </c>
      <c r="B5371" s="1149" t="s">
        <v>13070</v>
      </c>
      <c r="C5371" s="1149" t="s">
        <v>65</v>
      </c>
      <c r="D5371" s="1150" t="s">
        <v>15503</v>
      </c>
      <c r="E5371" s="1164">
        <v>2500</v>
      </c>
      <c r="F5371" s="1151" t="s">
        <v>15631</v>
      </c>
      <c r="G5371" s="759" t="s">
        <v>15632</v>
      </c>
      <c r="H5371" s="1021" t="s">
        <v>12184</v>
      </c>
      <c r="I5371" s="1021" t="s">
        <v>14730</v>
      </c>
      <c r="J5371" s="1150" t="s">
        <v>14731</v>
      </c>
      <c r="K5371" s="1152" t="s">
        <v>15633</v>
      </c>
      <c r="L5371" s="1151">
        <v>12</v>
      </c>
      <c r="M5371" s="1164">
        <v>4000.0033333333331</v>
      </c>
      <c r="N5371" s="1151" t="s">
        <v>15633</v>
      </c>
      <c r="O5371" s="1152">
        <v>0</v>
      </c>
      <c r="P5371" s="1180">
        <v>0</v>
      </c>
    </row>
    <row r="5372" spans="1:16" ht="22.5" x14ac:dyDescent="0.2">
      <c r="A5372" s="1179" t="s">
        <v>4109</v>
      </c>
      <c r="B5372" s="1149" t="s">
        <v>13070</v>
      </c>
      <c r="C5372" s="1149" t="s">
        <v>65</v>
      </c>
      <c r="D5372" s="1150" t="s">
        <v>14850</v>
      </c>
      <c r="E5372" s="1164">
        <v>4000</v>
      </c>
      <c r="F5372" s="1151" t="s">
        <v>15634</v>
      </c>
      <c r="G5372" s="759" t="s">
        <v>15635</v>
      </c>
      <c r="H5372" s="1021" t="s">
        <v>15636</v>
      </c>
      <c r="I5372" s="1021" t="s">
        <v>4274</v>
      </c>
      <c r="J5372" s="1150" t="s">
        <v>4274</v>
      </c>
      <c r="K5372" s="1152" t="s">
        <v>15637</v>
      </c>
      <c r="L5372" s="1151">
        <v>12</v>
      </c>
      <c r="M5372" s="1164">
        <v>47866.666666666664</v>
      </c>
      <c r="N5372" s="1151" t="s">
        <v>15637</v>
      </c>
      <c r="O5372" s="1152">
        <v>0</v>
      </c>
      <c r="P5372" s="1180">
        <v>0</v>
      </c>
    </row>
    <row r="5373" spans="1:16" ht="22.5" x14ac:dyDescent="0.2">
      <c r="A5373" s="1179" t="s">
        <v>4109</v>
      </c>
      <c r="B5373" s="1149" t="s">
        <v>13070</v>
      </c>
      <c r="C5373" s="1149" t="s">
        <v>65</v>
      </c>
      <c r="D5373" s="1150" t="s">
        <v>11544</v>
      </c>
      <c r="E5373" s="1164">
        <v>2500</v>
      </c>
      <c r="F5373" s="1151" t="s">
        <v>15638</v>
      </c>
      <c r="G5373" s="759" t="s">
        <v>15639</v>
      </c>
      <c r="H5373" s="1021" t="s">
        <v>15640</v>
      </c>
      <c r="I5373" s="1021" t="s">
        <v>14687</v>
      </c>
      <c r="J5373" s="1150" t="s">
        <v>14687</v>
      </c>
      <c r="K5373" s="1152" t="s">
        <v>15641</v>
      </c>
      <c r="L5373" s="1151">
        <v>12</v>
      </c>
      <c r="M5373" s="1164">
        <v>29916.326666666668</v>
      </c>
      <c r="N5373" s="1151" t="s">
        <v>15641</v>
      </c>
      <c r="O5373" s="1152">
        <v>0</v>
      </c>
      <c r="P5373" s="1180">
        <v>0</v>
      </c>
    </row>
    <row r="5374" spans="1:16" x14ac:dyDescent="0.2">
      <c r="A5374" s="1179" t="s">
        <v>4109</v>
      </c>
      <c r="B5374" s="1149" t="s">
        <v>13070</v>
      </c>
      <c r="C5374" s="1149" t="s">
        <v>65</v>
      </c>
      <c r="D5374" s="1150" t="s">
        <v>15642</v>
      </c>
      <c r="E5374" s="1164">
        <v>5000</v>
      </c>
      <c r="F5374" s="1151" t="s">
        <v>15643</v>
      </c>
      <c r="G5374" s="759" t="s">
        <v>15644</v>
      </c>
      <c r="H5374" s="1021" t="s">
        <v>5958</v>
      </c>
      <c r="I5374" s="1021" t="s">
        <v>14687</v>
      </c>
      <c r="J5374" s="1150" t="s">
        <v>14687</v>
      </c>
      <c r="K5374" s="1152" t="s">
        <v>15645</v>
      </c>
      <c r="L5374" s="1151">
        <v>12</v>
      </c>
      <c r="M5374" s="1164">
        <v>59980.630000000005</v>
      </c>
      <c r="N5374" s="1151" t="s">
        <v>15645</v>
      </c>
      <c r="O5374" s="1152">
        <v>0</v>
      </c>
      <c r="P5374" s="1180">
        <v>0</v>
      </c>
    </row>
    <row r="5375" spans="1:16" ht="22.5" x14ac:dyDescent="0.2">
      <c r="A5375" s="1179" t="s">
        <v>4109</v>
      </c>
      <c r="B5375" s="1149" t="s">
        <v>13070</v>
      </c>
      <c r="C5375" s="1149" t="s">
        <v>65</v>
      </c>
      <c r="D5375" s="1150" t="s">
        <v>15646</v>
      </c>
      <c r="E5375" s="1164">
        <v>11000</v>
      </c>
      <c r="F5375" s="1151" t="s">
        <v>15647</v>
      </c>
      <c r="G5375" s="759" t="s">
        <v>15648</v>
      </c>
      <c r="H5375" s="1021" t="s">
        <v>4623</v>
      </c>
      <c r="I5375" s="1021" t="s">
        <v>4309</v>
      </c>
      <c r="J5375" s="1150" t="s">
        <v>4309</v>
      </c>
      <c r="K5375" s="1152" t="s">
        <v>15649</v>
      </c>
      <c r="L5375" s="1151">
        <v>12</v>
      </c>
      <c r="M5375" s="1164">
        <v>132000</v>
      </c>
      <c r="N5375" s="1151" t="s">
        <v>15649</v>
      </c>
      <c r="O5375" s="1152">
        <v>0</v>
      </c>
      <c r="P5375" s="1180">
        <v>0</v>
      </c>
    </row>
    <row r="5376" spans="1:16" ht="22.5" x14ac:dyDescent="0.2">
      <c r="A5376" s="1179" t="s">
        <v>4109</v>
      </c>
      <c r="B5376" s="1149" t="s">
        <v>13070</v>
      </c>
      <c r="C5376" s="1149" t="s">
        <v>65</v>
      </c>
      <c r="D5376" s="1150" t="s">
        <v>15650</v>
      </c>
      <c r="E5376" s="1164">
        <v>6000</v>
      </c>
      <c r="F5376" s="1151" t="s">
        <v>15651</v>
      </c>
      <c r="G5376" s="759" t="s">
        <v>15652</v>
      </c>
      <c r="H5376" s="1021" t="s">
        <v>12102</v>
      </c>
      <c r="I5376" s="1021" t="s">
        <v>4309</v>
      </c>
      <c r="J5376" s="1150" t="s">
        <v>4309</v>
      </c>
      <c r="K5376" s="1152" t="s">
        <v>15653</v>
      </c>
      <c r="L5376" s="1151">
        <v>12</v>
      </c>
      <c r="M5376" s="1164">
        <v>72000</v>
      </c>
      <c r="N5376" s="1151" t="s">
        <v>15653</v>
      </c>
      <c r="O5376" s="1152">
        <v>0</v>
      </c>
      <c r="P5376" s="1180">
        <v>0</v>
      </c>
    </row>
    <row r="5377" spans="1:16" x14ac:dyDescent="0.2">
      <c r="A5377" s="1179" t="s">
        <v>4109</v>
      </c>
      <c r="B5377" s="1149" t="s">
        <v>13070</v>
      </c>
      <c r="C5377" s="1149" t="s">
        <v>65</v>
      </c>
      <c r="D5377" s="1150" t="s">
        <v>15654</v>
      </c>
      <c r="E5377" s="1164">
        <v>4000</v>
      </c>
      <c r="F5377" s="1151" t="s">
        <v>15655</v>
      </c>
      <c r="G5377" s="759" t="s">
        <v>15656</v>
      </c>
      <c r="H5377" s="1021" t="s">
        <v>14740</v>
      </c>
      <c r="I5377" s="1021" t="s">
        <v>14687</v>
      </c>
      <c r="J5377" s="1150" t="s">
        <v>14687</v>
      </c>
      <c r="K5377" s="1152" t="s">
        <v>15657</v>
      </c>
      <c r="L5377" s="1151">
        <v>12</v>
      </c>
      <c r="M5377" s="1164">
        <v>47960.33</v>
      </c>
      <c r="N5377" s="1151" t="s">
        <v>15657</v>
      </c>
      <c r="O5377" s="1152">
        <v>0</v>
      </c>
      <c r="P5377" s="1180">
        <v>0</v>
      </c>
    </row>
    <row r="5378" spans="1:16" ht="22.5" x14ac:dyDescent="0.2">
      <c r="A5378" s="1179" t="s">
        <v>4109</v>
      </c>
      <c r="B5378" s="1149" t="s">
        <v>13070</v>
      </c>
      <c r="C5378" s="1149" t="s">
        <v>65</v>
      </c>
      <c r="D5378" s="1150" t="s">
        <v>15082</v>
      </c>
      <c r="E5378" s="1164">
        <v>6000</v>
      </c>
      <c r="F5378" s="1151" t="s">
        <v>15658</v>
      </c>
      <c r="G5378" s="759" t="s">
        <v>15659</v>
      </c>
      <c r="H5378" s="1021" t="s">
        <v>8138</v>
      </c>
      <c r="I5378" s="1021" t="s">
        <v>14687</v>
      </c>
      <c r="J5378" s="1150" t="s">
        <v>14687</v>
      </c>
      <c r="K5378" s="1152" t="s">
        <v>15660</v>
      </c>
      <c r="L5378" s="1151">
        <v>12</v>
      </c>
      <c r="M5378" s="1164">
        <v>71738.649999999994</v>
      </c>
      <c r="N5378" s="1151" t="s">
        <v>15660</v>
      </c>
      <c r="O5378" s="1152">
        <v>0</v>
      </c>
      <c r="P5378" s="1180">
        <v>0</v>
      </c>
    </row>
    <row r="5379" spans="1:16" x14ac:dyDescent="0.2">
      <c r="A5379" s="1179" t="s">
        <v>4109</v>
      </c>
      <c r="B5379" s="1149" t="s">
        <v>13070</v>
      </c>
      <c r="C5379" s="1149" t="s">
        <v>65</v>
      </c>
      <c r="D5379" s="1150" t="s">
        <v>14746</v>
      </c>
      <c r="E5379" s="1164">
        <v>6000</v>
      </c>
      <c r="F5379" s="1151" t="s">
        <v>15661</v>
      </c>
      <c r="G5379" s="759" t="s">
        <v>15662</v>
      </c>
      <c r="H5379" s="1021" t="s">
        <v>5958</v>
      </c>
      <c r="I5379" s="1021" t="s">
        <v>14687</v>
      </c>
      <c r="J5379" s="1150" t="s">
        <v>14687</v>
      </c>
      <c r="K5379" s="1152" t="s">
        <v>15663</v>
      </c>
      <c r="L5379" s="1151">
        <v>12</v>
      </c>
      <c r="M5379" s="1164">
        <v>72000</v>
      </c>
      <c r="N5379" s="1151" t="s">
        <v>15663</v>
      </c>
      <c r="O5379" s="1152">
        <v>0</v>
      </c>
      <c r="P5379" s="1180">
        <v>0</v>
      </c>
    </row>
    <row r="5380" spans="1:16" x14ac:dyDescent="0.2">
      <c r="A5380" s="1179" t="s">
        <v>4109</v>
      </c>
      <c r="B5380" s="1149" t="s">
        <v>13070</v>
      </c>
      <c r="C5380" s="1149" t="s">
        <v>65</v>
      </c>
      <c r="D5380" s="1150" t="s">
        <v>15664</v>
      </c>
      <c r="E5380" s="1164">
        <v>8000</v>
      </c>
      <c r="F5380" s="1151" t="s">
        <v>15665</v>
      </c>
      <c r="G5380" s="759" t="s">
        <v>15666</v>
      </c>
      <c r="H5380" s="1021" t="s">
        <v>4206</v>
      </c>
      <c r="I5380" s="1021" t="s">
        <v>4274</v>
      </c>
      <c r="J5380" s="1150" t="s">
        <v>4274</v>
      </c>
      <c r="K5380" s="1152" t="s">
        <v>15667</v>
      </c>
      <c r="L5380" s="1151">
        <v>12</v>
      </c>
      <c r="M5380" s="1164">
        <v>95366.67</v>
      </c>
      <c r="N5380" s="1151" t="s">
        <v>15667</v>
      </c>
      <c r="O5380" s="1152">
        <v>0</v>
      </c>
      <c r="P5380" s="1180">
        <v>0</v>
      </c>
    </row>
    <row r="5381" spans="1:16" x14ac:dyDescent="0.2">
      <c r="A5381" s="1179" t="s">
        <v>4109</v>
      </c>
      <c r="B5381" s="1149" t="s">
        <v>13070</v>
      </c>
      <c r="C5381" s="1149" t="s">
        <v>65</v>
      </c>
      <c r="D5381" s="1150" t="s">
        <v>15403</v>
      </c>
      <c r="E5381" s="1164">
        <v>7000</v>
      </c>
      <c r="F5381" s="1151" t="s">
        <v>15668</v>
      </c>
      <c r="G5381" s="759" t="s">
        <v>15669</v>
      </c>
      <c r="H5381" s="1021" t="s">
        <v>4206</v>
      </c>
      <c r="I5381" s="1021" t="s">
        <v>14687</v>
      </c>
      <c r="J5381" s="1150" t="s">
        <v>14687</v>
      </c>
      <c r="K5381" s="1152" t="s">
        <v>2834</v>
      </c>
      <c r="L5381" s="1151">
        <v>4</v>
      </c>
      <c r="M5381" s="1164">
        <v>24966.67</v>
      </c>
      <c r="N5381" s="1151" t="s">
        <v>2834</v>
      </c>
      <c r="O5381" s="1152">
        <v>0</v>
      </c>
      <c r="P5381" s="1180">
        <v>0</v>
      </c>
    </row>
    <row r="5382" spans="1:16" ht="22.5" x14ac:dyDescent="0.2">
      <c r="A5382" s="1179" t="s">
        <v>4109</v>
      </c>
      <c r="B5382" s="1149" t="s">
        <v>13070</v>
      </c>
      <c r="C5382" s="1149" t="s">
        <v>65</v>
      </c>
      <c r="D5382" s="1150" t="s">
        <v>15670</v>
      </c>
      <c r="E5382" s="1164">
        <v>3500</v>
      </c>
      <c r="F5382" s="1151" t="s">
        <v>15671</v>
      </c>
      <c r="G5382" s="759" t="s">
        <v>15672</v>
      </c>
      <c r="H5382" s="1021" t="s">
        <v>4623</v>
      </c>
      <c r="I5382" s="1021" t="s">
        <v>4274</v>
      </c>
      <c r="J5382" s="1150" t="s">
        <v>4274</v>
      </c>
      <c r="K5382" s="1152" t="s">
        <v>2844</v>
      </c>
      <c r="L5382" s="1151">
        <v>4</v>
      </c>
      <c r="M5382" s="1164">
        <v>12483.33</v>
      </c>
      <c r="N5382" s="1151" t="s">
        <v>2844</v>
      </c>
      <c r="O5382" s="1152">
        <v>0</v>
      </c>
      <c r="P5382" s="1180">
        <v>0</v>
      </c>
    </row>
    <row r="5383" spans="1:16" ht="22.5" x14ac:dyDescent="0.2">
      <c r="A5383" s="1179" t="s">
        <v>4109</v>
      </c>
      <c r="B5383" s="1149" t="s">
        <v>13070</v>
      </c>
      <c r="C5383" s="1149" t="s">
        <v>65</v>
      </c>
      <c r="D5383" s="1150" t="s">
        <v>15673</v>
      </c>
      <c r="E5383" s="1164">
        <v>5000</v>
      </c>
      <c r="F5383" s="1151" t="s">
        <v>15674</v>
      </c>
      <c r="G5383" s="759" t="s">
        <v>15675</v>
      </c>
      <c r="H5383" s="1021" t="s">
        <v>12184</v>
      </c>
      <c r="I5383" s="1021" t="s">
        <v>4274</v>
      </c>
      <c r="J5383" s="1150" t="s">
        <v>4274</v>
      </c>
      <c r="K5383" s="1152" t="s">
        <v>2864</v>
      </c>
      <c r="L5383" s="1151">
        <v>4</v>
      </c>
      <c r="M5383" s="1164">
        <v>17666.669999999998</v>
      </c>
      <c r="N5383" s="1151" t="s">
        <v>2864</v>
      </c>
      <c r="O5383" s="1152">
        <v>0</v>
      </c>
      <c r="P5383" s="1180">
        <v>0</v>
      </c>
    </row>
    <row r="5384" spans="1:16" x14ac:dyDescent="0.2">
      <c r="A5384" s="1179" t="s">
        <v>4109</v>
      </c>
      <c r="B5384" s="1149" t="s">
        <v>13070</v>
      </c>
      <c r="C5384" s="1149" t="s">
        <v>65</v>
      </c>
      <c r="D5384" s="1150" t="s">
        <v>4715</v>
      </c>
      <c r="E5384" s="1164">
        <v>2200</v>
      </c>
      <c r="F5384" s="1151" t="s">
        <v>15561</v>
      </c>
      <c r="G5384" s="759" t="s">
        <v>15562</v>
      </c>
      <c r="H5384" s="1021" t="s">
        <v>4358</v>
      </c>
      <c r="I5384" s="1021" t="s">
        <v>4358</v>
      </c>
      <c r="J5384" s="1150" t="s">
        <v>4358</v>
      </c>
      <c r="K5384" s="1152" t="s">
        <v>15676</v>
      </c>
      <c r="L5384" s="1151">
        <v>4</v>
      </c>
      <c r="M5384" s="1164">
        <v>7700</v>
      </c>
      <c r="N5384" s="1151" t="s">
        <v>15676</v>
      </c>
      <c r="O5384" s="1152">
        <v>0</v>
      </c>
      <c r="P5384" s="1180">
        <v>0</v>
      </c>
    </row>
    <row r="5385" spans="1:16" x14ac:dyDescent="0.2">
      <c r="A5385" s="1179" t="s">
        <v>4109</v>
      </c>
      <c r="B5385" s="1149" t="s">
        <v>13070</v>
      </c>
      <c r="C5385" s="1149" t="s">
        <v>65</v>
      </c>
      <c r="D5385" s="1150" t="s">
        <v>4546</v>
      </c>
      <c r="E5385" s="1164">
        <v>1800</v>
      </c>
      <c r="F5385" s="1151" t="s">
        <v>15677</v>
      </c>
      <c r="G5385" s="759" t="s">
        <v>15678</v>
      </c>
      <c r="H5385" s="1021" t="s">
        <v>4358</v>
      </c>
      <c r="I5385" s="1021" t="s">
        <v>4358</v>
      </c>
      <c r="J5385" s="1150" t="s">
        <v>4358</v>
      </c>
      <c r="K5385" s="1152" t="s">
        <v>15679</v>
      </c>
      <c r="L5385" s="1151">
        <v>4</v>
      </c>
      <c r="M5385" s="1164">
        <v>6238.83</v>
      </c>
      <c r="N5385" s="1151" t="s">
        <v>15679</v>
      </c>
      <c r="O5385" s="1152">
        <v>0</v>
      </c>
      <c r="P5385" s="1180">
        <v>0</v>
      </c>
    </row>
    <row r="5386" spans="1:16" ht="22.5" x14ac:dyDescent="0.2">
      <c r="A5386" s="1179" t="s">
        <v>4109</v>
      </c>
      <c r="B5386" s="1149" t="s">
        <v>13070</v>
      </c>
      <c r="C5386" s="1149" t="s">
        <v>65</v>
      </c>
      <c r="D5386" s="1150" t="s">
        <v>4839</v>
      </c>
      <c r="E5386" s="1164">
        <v>2500</v>
      </c>
      <c r="F5386" s="1151" t="s">
        <v>15680</v>
      </c>
      <c r="G5386" s="759" t="s">
        <v>15681</v>
      </c>
      <c r="H5386" s="1021" t="s">
        <v>12184</v>
      </c>
      <c r="I5386" s="1021" t="s">
        <v>6022</v>
      </c>
      <c r="J5386" s="1150" t="s">
        <v>6022</v>
      </c>
      <c r="K5386" s="1152" t="s">
        <v>15682</v>
      </c>
      <c r="L5386" s="1151">
        <v>4</v>
      </c>
      <c r="M5386" s="1164">
        <v>8333.33</v>
      </c>
      <c r="N5386" s="1151" t="s">
        <v>15682</v>
      </c>
      <c r="O5386" s="1152">
        <v>0</v>
      </c>
      <c r="P5386" s="1180">
        <v>0</v>
      </c>
    </row>
    <row r="5387" spans="1:16" ht="22.5" x14ac:dyDescent="0.2">
      <c r="A5387" s="1179" t="s">
        <v>4109</v>
      </c>
      <c r="B5387" s="1149" t="s">
        <v>13070</v>
      </c>
      <c r="C5387" s="1149" t="s">
        <v>65</v>
      </c>
      <c r="D5387" s="1150" t="s">
        <v>15683</v>
      </c>
      <c r="E5387" s="1164">
        <v>7000</v>
      </c>
      <c r="F5387" s="1151" t="s">
        <v>15684</v>
      </c>
      <c r="G5387" s="759" t="s">
        <v>15685</v>
      </c>
      <c r="H5387" s="1021" t="s">
        <v>14518</v>
      </c>
      <c r="I5387" s="1021" t="s">
        <v>14687</v>
      </c>
      <c r="J5387" s="1150" t="s">
        <v>14687</v>
      </c>
      <c r="K5387" s="1152" t="s">
        <v>15686</v>
      </c>
      <c r="L5387" s="1151">
        <v>3</v>
      </c>
      <c r="M5387" s="1164">
        <v>21000</v>
      </c>
      <c r="N5387" s="1151" t="s">
        <v>15686</v>
      </c>
      <c r="O5387" s="1152">
        <v>0</v>
      </c>
      <c r="P5387" s="1180">
        <v>0</v>
      </c>
    </row>
    <row r="5388" spans="1:16" x14ac:dyDescent="0.2">
      <c r="A5388" s="1179" t="s">
        <v>4109</v>
      </c>
      <c r="B5388" s="1149" t="s">
        <v>13070</v>
      </c>
      <c r="C5388" s="1149" t="s">
        <v>65</v>
      </c>
      <c r="D5388" s="1150" t="s">
        <v>15403</v>
      </c>
      <c r="E5388" s="1164">
        <v>7000</v>
      </c>
      <c r="F5388" s="1151" t="s">
        <v>15687</v>
      </c>
      <c r="G5388" s="759" t="s">
        <v>15688</v>
      </c>
      <c r="H5388" s="1021" t="s">
        <v>4206</v>
      </c>
      <c r="I5388" s="1021" t="s">
        <v>14687</v>
      </c>
      <c r="J5388" s="1150" t="s">
        <v>14687</v>
      </c>
      <c r="K5388" s="1152" t="s">
        <v>15689</v>
      </c>
      <c r="L5388" s="1151">
        <v>2</v>
      </c>
      <c r="M5388" s="1164">
        <v>13766.67</v>
      </c>
      <c r="N5388" s="1151" t="s">
        <v>15689</v>
      </c>
      <c r="O5388" s="1152">
        <v>0</v>
      </c>
      <c r="P5388" s="1180">
        <v>0</v>
      </c>
    </row>
    <row r="5389" spans="1:16" x14ac:dyDescent="0.2">
      <c r="A5389" s="1179" t="s">
        <v>4109</v>
      </c>
      <c r="B5389" s="1149" t="s">
        <v>13070</v>
      </c>
      <c r="C5389" s="1149" t="s">
        <v>65</v>
      </c>
      <c r="D5389" s="1150" t="s">
        <v>15395</v>
      </c>
      <c r="E5389" s="1164">
        <v>7000</v>
      </c>
      <c r="F5389" s="1151" t="s">
        <v>15690</v>
      </c>
      <c r="G5389" s="759" t="s">
        <v>15691</v>
      </c>
      <c r="H5389" s="1021" t="s">
        <v>5958</v>
      </c>
      <c r="I5389" s="1021" t="s">
        <v>14687</v>
      </c>
      <c r="J5389" s="1150" t="s">
        <v>14687</v>
      </c>
      <c r="K5389" s="1152" t="s">
        <v>15692</v>
      </c>
      <c r="L5389" s="1151">
        <v>2</v>
      </c>
      <c r="M5389" s="1164">
        <v>10033.33</v>
      </c>
      <c r="N5389" s="1151" t="s">
        <v>15692</v>
      </c>
      <c r="O5389" s="1152">
        <v>0</v>
      </c>
      <c r="P5389" s="1180">
        <v>0</v>
      </c>
    </row>
    <row r="5390" spans="1:16" x14ac:dyDescent="0.2">
      <c r="A5390" s="1179" t="s">
        <v>4109</v>
      </c>
      <c r="B5390" s="1149" t="s">
        <v>13070</v>
      </c>
      <c r="C5390" s="1149" t="s">
        <v>65</v>
      </c>
      <c r="D5390" s="1150" t="s">
        <v>15534</v>
      </c>
      <c r="E5390" s="1164">
        <v>8000</v>
      </c>
      <c r="F5390" s="1151" t="s">
        <v>15693</v>
      </c>
      <c r="G5390" s="759" t="s">
        <v>15694</v>
      </c>
      <c r="H5390" s="1021" t="s">
        <v>4206</v>
      </c>
      <c r="I5390" s="1021" t="s">
        <v>14687</v>
      </c>
      <c r="J5390" s="1150" t="s">
        <v>14687</v>
      </c>
      <c r="K5390" s="1152" t="s">
        <v>15695</v>
      </c>
      <c r="L5390" s="1151">
        <v>2</v>
      </c>
      <c r="M5390" s="1164">
        <v>14666.67</v>
      </c>
      <c r="N5390" s="1151" t="s">
        <v>15695</v>
      </c>
      <c r="O5390" s="1152">
        <v>0</v>
      </c>
      <c r="P5390" s="1180">
        <v>0</v>
      </c>
    </row>
    <row r="5391" spans="1:16" x14ac:dyDescent="0.2">
      <c r="A5391" s="1179" t="s">
        <v>4109</v>
      </c>
      <c r="B5391" s="1149" t="s">
        <v>13070</v>
      </c>
      <c r="C5391" s="1149" t="s">
        <v>65</v>
      </c>
      <c r="D5391" s="1150" t="s">
        <v>15696</v>
      </c>
      <c r="E5391" s="1164">
        <v>8000</v>
      </c>
      <c r="F5391" s="1151" t="s">
        <v>15697</v>
      </c>
      <c r="G5391" s="759" t="s">
        <v>15698</v>
      </c>
      <c r="H5391" s="1021" t="s">
        <v>5958</v>
      </c>
      <c r="I5391" s="1021" t="s">
        <v>14687</v>
      </c>
      <c r="J5391" s="1150" t="s">
        <v>14687</v>
      </c>
      <c r="K5391" s="1152" t="s">
        <v>15699</v>
      </c>
      <c r="L5391" s="1151">
        <v>2</v>
      </c>
      <c r="M5391" s="1164">
        <v>13333.33</v>
      </c>
      <c r="N5391" s="1151" t="s">
        <v>15699</v>
      </c>
      <c r="O5391" s="1152">
        <v>0</v>
      </c>
      <c r="P5391" s="1180">
        <v>0</v>
      </c>
    </row>
    <row r="5392" spans="1:16" ht="22.5" x14ac:dyDescent="0.2">
      <c r="A5392" s="1179" t="s">
        <v>4109</v>
      </c>
      <c r="B5392" s="1149" t="s">
        <v>13070</v>
      </c>
      <c r="C5392" s="1149" t="s">
        <v>65</v>
      </c>
      <c r="D5392" s="1150" t="s">
        <v>4993</v>
      </c>
      <c r="E5392" s="1164">
        <v>9000</v>
      </c>
      <c r="F5392" s="1151" t="s">
        <v>15700</v>
      </c>
      <c r="G5392" s="759" t="s">
        <v>15701</v>
      </c>
      <c r="H5392" s="1021" t="s">
        <v>14944</v>
      </c>
      <c r="I5392" s="1021" t="s">
        <v>14687</v>
      </c>
      <c r="J5392" s="1150" t="s">
        <v>14687</v>
      </c>
      <c r="K5392" s="1152" t="s">
        <v>15702</v>
      </c>
      <c r="L5392" s="1151">
        <v>2</v>
      </c>
      <c r="M5392" s="1164">
        <v>15000</v>
      </c>
      <c r="N5392" s="1151" t="s">
        <v>15702</v>
      </c>
      <c r="O5392" s="1152">
        <v>0</v>
      </c>
      <c r="P5392" s="1180">
        <v>0</v>
      </c>
    </row>
    <row r="5393" spans="1:16" x14ac:dyDescent="0.2">
      <c r="A5393" s="1179" t="s">
        <v>4109</v>
      </c>
      <c r="B5393" s="1149" t="s">
        <v>13070</v>
      </c>
      <c r="C5393" s="1149" t="s">
        <v>65</v>
      </c>
      <c r="D5393" s="1150" t="s">
        <v>15507</v>
      </c>
      <c r="E5393" s="1164">
        <v>3000</v>
      </c>
      <c r="F5393" s="1151" t="s">
        <v>15703</v>
      </c>
      <c r="G5393" s="759" t="s">
        <v>15704</v>
      </c>
      <c r="H5393" s="1021" t="s">
        <v>15705</v>
      </c>
      <c r="I5393" s="1021" t="s">
        <v>14730</v>
      </c>
      <c r="J5393" s="1150" t="s">
        <v>14731</v>
      </c>
      <c r="K5393" s="1152" t="s">
        <v>15706</v>
      </c>
      <c r="L5393" s="1151">
        <v>2</v>
      </c>
      <c r="M5393" s="1164">
        <v>4900</v>
      </c>
      <c r="N5393" s="1151" t="s">
        <v>15706</v>
      </c>
      <c r="O5393" s="1152">
        <v>0</v>
      </c>
      <c r="P5393" s="1180">
        <v>0</v>
      </c>
    </row>
    <row r="5394" spans="1:16" ht="22.5" x14ac:dyDescent="0.2">
      <c r="A5394" s="1179" t="s">
        <v>4109</v>
      </c>
      <c r="B5394" s="1149" t="s">
        <v>13070</v>
      </c>
      <c r="C5394" s="1149" t="s">
        <v>65</v>
      </c>
      <c r="D5394" s="1150" t="s">
        <v>15707</v>
      </c>
      <c r="E5394" s="1164">
        <v>7000</v>
      </c>
      <c r="F5394" s="1151" t="s">
        <v>15708</v>
      </c>
      <c r="G5394" s="759" t="s">
        <v>15709</v>
      </c>
      <c r="H5394" s="1021" t="s">
        <v>4211</v>
      </c>
      <c r="I5394" s="1021" t="s">
        <v>14687</v>
      </c>
      <c r="J5394" s="1150" t="s">
        <v>14687</v>
      </c>
      <c r="K5394" s="1152" t="s">
        <v>15710</v>
      </c>
      <c r="L5394" s="1151">
        <v>2</v>
      </c>
      <c r="M5394" s="1164">
        <v>11433.33</v>
      </c>
      <c r="N5394" s="1151" t="s">
        <v>15710</v>
      </c>
      <c r="O5394" s="1152">
        <v>0</v>
      </c>
      <c r="P5394" s="1180">
        <v>0</v>
      </c>
    </row>
    <row r="5395" spans="1:16" x14ac:dyDescent="0.2">
      <c r="A5395" s="1179" t="s">
        <v>4109</v>
      </c>
      <c r="B5395" s="1149" t="s">
        <v>13070</v>
      </c>
      <c r="C5395" s="1149" t="s">
        <v>65</v>
      </c>
      <c r="D5395" s="1150" t="s">
        <v>15711</v>
      </c>
      <c r="E5395" s="1164">
        <v>8000</v>
      </c>
      <c r="F5395" s="1151" t="s">
        <v>15712</v>
      </c>
      <c r="G5395" s="759" t="s">
        <v>15713</v>
      </c>
      <c r="H5395" s="1021" t="s">
        <v>11426</v>
      </c>
      <c r="I5395" s="1021" t="s">
        <v>14687</v>
      </c>
      <c r="J5395" s="1150" t="s">
        <v>14687</v>
      </c>
      <c r="K5395" s="1152" t="s">
        <v>15714</v>
      </c>
      <c r="L5395" s="1151">
        <v>2</v>
      </c>
      <c r="M5395" s="1164">
        <v>13066.67</v>
      </c>
      <c r="N5395" s="1151" t="s">
        <v>15714</v>
      </c>
      <c r="O5395" s="1152">
        <v>0</v>
      </c>
      <c r="P5395" s="1180">
        <v>0</v>
      </c>
    </row>
    <row r="5396" spans="1:16" ht="22.5" x14ac:dyDescent="0.2">
      <c r="A5396" s="1179" t="s">
        <v>4109</v>
      </c>
      <c r="B5396" s="1149" t="s">
        <v>13070</v>
      </c>
      <c r="C5396" s="1149" t="s">
        <v>65</v>
      </c>
      <c r="D5396" s="1150" t="s">
        <v>15715</v>
      </c>
      <c r="E5396" s="1164">
        <v>6000</v>
      </c>
      <c r="F5396" s="1151" t="s">
        <v>15617</v>
      </c>
      <c r="G5396" s="759" t="s">
        <v>13019</v>
      </c>
      <c r="H5396" s="1021" t="s">
        <v>8138</v>
      </c>
      <c r="I5396" s="1021" t="s">
        <v>4274</v>
      </c>
      <c r="J5396" s="1150" t="s">
        <v>4274</v>
      </c>
      <c r="K5396" s="1152" t="s">
        <v>15716</v>
      </c>
      <c r="L5396" s="1151">
        <v>2</v>
      </c>
      <c r="M5396" s="1164">
        <v>9800</v>
      </c>
      <c r="N5396" s="1151" t="s">
        <v>15716</v>
      </c>
      <c r="O5396" s="1152">
        <v>0</v>
      </c>
      <c r="P5396" s="1180">
        <v>0</v>
      </c>
    </row>
    <row r="5397" spans="1:16" x14ac:dyDescent="0.2">
      <c r="A5397" s="1179" t="s">
        <v>4109</v>
      </c>
      <c r="B5397" s="1149" t="s">
        <v>13070</v>
      </c>
      <c r="C5397" s="1149" t="s">
        <v>65</v>
      </c>
      <c r="D5397" s="1150" t="s">
        <v>15717</v>
      </c>
      <c r="E5397" s="1164">
        <v>6000</v>
      </c>
      <c r="F5397" s="1151" t="s">
        <v>15718</v>
      </c>
      <c r="G5397" s="759" t="s">
        <v>15719</v>
      </c>
      <c r="H5397" s="1021" t="s">
        <v>5958</v>
      </c>
      <c r="I5397" s="1021" t="s">
        <v>14687</v>
      </c>
      <c r="J5397" s="1150" t="s">
        <v>14687</v>
      </c>
      <c r="K5397" s="1152" t="s">
        <v>15720</v>
      </c>
      <c r="L5397" s="1151">
        <v>2</v>
      </c>
      <c r="M5397" s="1164">
        <v>9000</v>
      </c>
      <c r="N5397" s="1151" t="s">
        <v>15720</v>
      </c>
      <c r="O5397" s="1152">
        <v>0</v>
      </c>
      <c r="P5397" s="1180">
        <v>0</v>
      </c>
    </row>
    <row r="5398" spans="1:16" x14ac:dyDescent="0.2">
      <c r="A5398" s="1179" t="s">
        <v>4109</v>
      </c>
      <c r="B5398" s="1149" t="s">
        <v>13070</v>
      </c>
      <c r="C5398" s="1149" t="s">
        <v>65</v>
      </c>
      <c r="D5398" s="1150" t="s">
        <v>15721</v>
      </c>
      <c r="E5398" s="1164">
        <v>6000</v>
      </c>
      <c r="F5398" s="1151" t="s">
        <v>15464</v>
      </c>
      <c r="G5398" s="759" t="s">
        <v>15465</v>
      </c>
      <c r="H5398" s="1021" t="s">
        <v>11431</v>
      </c>
      <c r="I5398" s="1021" t="s">
        <v>14687</v>
      </c>
      <c r="J5398" s="1150" t="s">
        <v>14687</v>
      </c>
      <c r="K5398" s="1152" t="s">
        <v>15722</v>
      </c>
      <c r="L5398" s="1151">
        <v>12</v>
      </c>
      <c r="M5398" s="1164">
        <v>71962.17</v>
      </c>
      <c r="N5398" s="1151" t="s">
        <v>15722</v>
      </c>
      <c r="O5398" s="1152">
        <v>1</v>
      </c>
      <c r="P5398" s="1180">
        <v>3400</v>
      </c>
    </row>
    <row r="5399" spans="1:16" x14ac:dyDescent="0.2">
      <c r="A5399" s="1179" t="s">
        <v>4109</v>
      </c>
      <c r="B5399" s="1149" t="s">
        <v>13070</v>
      </c>
      <c r="C5399" s="1149" t="s">
        <v>65</v>
      </c>
      <c r="D5399" s="1150" t="s">
        <v>5745</v>
      </c>
      <c r="E5399" s="1164">
        <v>3500</v>
      </c>
      <c r="F5399" s="1151" t="s">
        <v>15472</v>
      </c>
      <c r="G5399" s="759" t="s">
        <v>15473</v>
      </c>
      <c r="H5399" s="1021" t="s">
        <v>4206</v>
      </c>
      <c r="I5399" s="1021" t="s">
        <v>14687</v>
      </c>
      <c r="J5399" s="1150" t="s">
        <v>14687</v>
      </c>
      <c r="K5399" s="1152" t="s">
        <v>15723</v>
      </c>
      <c r="L5399" s="1151">
        <v>12</v>
      </c>
      <c r="M5399" s="1164">
        <v>41839.020000000004</v>
      </c>
      <c r="N5399" s="1151" t="s">
        <v>15723</v>
      </c>
      <c r="O5399" s="1152">
        <v>1</v>
      </c>
      <c r="P5399" s="1180">
        <v>2100</v>
      </c>
    </row>
    <row r="5400" spans="1:16" x14ac:dyDescent="0.2">
      <c r="A5400" s="1179" t="s">
        <v>4109</v>
      </c>
      <c r="B5400" s="1149" t="s">
        <v>13070</v>
      </c>
      <c r="C5400" s="1149" t="s">
        <v>65</v>
      </c>
      <c r="D5400" s="1150" t="s">
        <v>15724</v>
      </c>
      <c r="E5400" s="1164">
        <v>8000</v>
      </c>
      <c r="F5400" s="1151" t="s">
        <v>15725</v>
      </c>
      <c r="G5400" s="759" t="s">
        <v>15726</v>
      </c>
      <c r="H5400" s="1021" t="s">
        <v>4206</v>
      </c>
      <c r="I5400" s="1021" t="s">
        <v>14687</v>
      </c>
      <c r="J5400" s="1150" t="s">
        <v>14687</v>
      </c>
      <c r="K5400" s="1152" t="s">
        <v>15727</v>
      </c>
      <c r="L5400" s="1151">
        <v>12</v>
      </c>
      <c r="M5400" s="1164">
        <v>95733.33</v>
      </c>
      <c r="N5400" s="1151" t="s">
        <v>15727</v>
      </c>
      <c r="O5400" s="1152">
        <v>1</v>
      </c>
      <c r="P5400" s="1180">
        <v>4800</v>
      </c>
    </row>
    <row r="5401" spans="1:16" x14ac:dyDescent="0.2">
      <c r="A5401" s="1179" t="s">
        <v>4109</v>
      </c>
      <c r="B5401" s="1149" t="s">
        <v>13070</v>
      </c>
      <c r="C5401" s="1149" t="s">
        <v>65</v>
      </c>
      <c r="D5401" s="1150" t="s">
        <v>15728</v>
      </c>
      <c r="E5401" s="1164">
        <v>5000</v>
      </c>
      <c r="F5401" s="1151" t="s">
        <v>15729</v>
      </c>
      <c r="G5401" s="759" t="s">
        <v>6493</v>
      </c>
      <c r="H5401" s="1021" t="s">
        <v>4349</v>
      </c>
      <c r="I5401" s="1021" t="s">
        <v>14687</v>
      </c>
      <c r="J5401" s="1150" t="s">
        <v>14687</v>
      </c>
      <c r="K5401" s="1152" t="s">
        <v>15730</v>
      </c>
      <c r="L5401" s="1151">
        <v>12</v>
      </c>
      <c r="M5401" s="1164">
        <v>59868.76</v>
      </c>
      <c r="N5401" s="1151" t="s">
        <v>15730</v>
      </c>
      <c r="O5401" s="1152">
        <v>1</v>
      </c>
      <c r="P5401" s="1180">
        <v>3666.6666666666665</v>
      </c>
    </row>
    <row r="5402" spans="1:16" x14ac:dyDescent="0.2">
      <c r="A5402" s="1179" t="s">
        <v>4109</v>
      </c>
      <c r="B5402" s="1149" t="s">
        <v>13070</v>
      </c>
      <c r="C5402" s="1149" t="s">
        <v>65</v>
      </c>
      <c r="D5402" s="1150" t="s">
        <v>14883</v>
      </c>
      <c r="E5402" s="1164">
        <v>6000</v>
      </c>
      <c r="F5402" s="1151" t="s">
        <v>15731</v>
      </c>
      <c r="G5402" s="759" t="s">
        <v>15732</v>
      </c>
      <c r="H5402" s="1021" t="s">
        <v>12280</v>
      </c>
      <c r="I5402" s="1021" t="s">
        <v>14687</v>
      </c>
      <c r="J5402" s="1150" t="s">
        <v>14687</v>
      </c>
      <c r="K5402" s="1152" t="s">
        <v>15733</v>
      </c>
      <c r="L5402" s="1151">
        <v>12</v>
      </c>
      <c r="M5402" s="1164">
        <v>72000</v>
      </c>
      <c r="N5402" s="1151" t="s">
        <v>15733</v>
      </c>
      <c r="O5402" s="1152">
        <v>2</v>
      </c>
      <c r="P5402" s="1180">
        <v>9600</v>
      </c>
    </row>
    <row r="5403" spans="1:16" x14ac:dyDescent="0.2">
      <c r="A5403" s="1179" t="s">
        <v>4109</v>
      </c>
      <c r="B5403" s="1149" t="s">
        <v>13070</v>
      </c>
      <c r="C5403" s="1149" t="s">
        <v>65</v>
      </c>
      <c r="D5403" s="1150" t="s">
        <v>15538</v>
      </c>
      <c r="E5403" s="1164">
        <v>7000</v>
      </c>
      <c r="F5403" s="1151" t="s">
        <v>15734</v>
      </c>
      <c r="G5403" s="759" t="s">
        <v>15735</v>
      </c>
      <c r="H5403" s="1021" t="s">
        <v>4349</v>
      </c>
      <c r="I5403" s="1021" t="s">
        <v>14687</v>
      </c>
      <c r="J5403" s="1150" t="s">
        <v>14687</v>
      </c>
      <c r="K5403" s="1152" t="s">
        <v>15736</v>
      </c>
      <c r="L5403" s="1151">
        <v>2</v>
      </c>
      <c r="M5403" s="1164">
        <v>10033.33</v>
      </c>
      <c r="N5403" s="1151" t="s">
        <v>15736</v>
      </c>
      <c r="O5403" s="1152">
        <v>2</v>
      </c>
      <c r="P5403" s="1180">
        <v>11200</v>
      </c>
    </row>
    <row r="5404" spans="1:16" x14ac:dyDescent="0.2">
      <c r="A5404" s="1179" t="s">
        <v>4109</v>
      </c>
      <c r="B5404" s="1149" t="s">
        <v>13070</v>
      </c>
      <c r="C5404" s="1149" t="s">
        <v>65</v>
      </c>
      <c r="D5404" s="1150" t="s">
        <v>15013</v>
      </c>
      <c r="E5404" s="1164">
        <v>3500</v>
      </c>
      <c r="F5404" s="1151" t="s">
        <v>15737</v>
      </c>
      <c r="G5404" s="759" t="s">
        <v>15738</v>
      </c>
      <c r="H5404" s="1021" t="s">
        <v>15583</v>
      </c>
      <c r="I5404" s="1021" t="s">
        <v>4274</v>
      </c>
      <c r="J5404" s="1150" t="s">
        <v>4274</v>
      </c>
      <c r="K5404" s="1152" t="s">
        <v>15739</v>
      </c>
      <c r="L5404" s="1151">
        <v>12</v>
      </c>
      <c r="M5404" s="1164">
        <v>42000</v>
      </c>
      <c r="N5404" s="1151" t="s">
        <v>15739</v>
      </c>
      <c r="O5404" s="1152">
        <v>2</v>
      </c>
      <c r="P5404" s="1180">
        <v>5716.666666666667</v>
      </c>
    </row>
    <row r="5405" spans="1:16" x14ac:dyDescent="0.2">
      <c r="A5405" s="1179" t="s">
        <v>4109</v>
      </c>
      <c r="B5405" s="1149" t="s">
        <v>13070</v>
      </c>
      <c r="C5405" s="1149" t="s">
        <v>65</v>
      </c>
      <c r="D5405" s="1150" t="s">
        <v>15740</v>
      </c>
      <c r="E5405" s="1164">
        <v>15600</v>
      </c>
      <c r="F5405" s="1151" t="s">
        <v>15741</v>
      </c>
      <c r="G5405" s="759" t="s">
        <v>15742</v>
      </c>
      <c r="H5405" s="1021" t="s">
        <v>4206</v>
      </c>
      <c r="I5405" s="1021" t="s">
        <v>14687</v>
      </c>
      <c r="J5405" s="1150" t="s">
        <v>14687</v>
      </c>
      <c r="K5405" s="1152" t="s">
        <v>15743</v>
      </c>
      <c r="L5405" s="1151">
        <v>0</v>
      </c>
      <c r="M5405" s="1164">
        <v>0</v>
      </c>
      <c r="N5405" s="1151" t="s">
        <v>15743</v>
      </c>
      <c r="O5405" s="1152">
        <v>2</v>
      </c>
      <c r="P5405" s="1180">
        <v>19240</v>
      </c>
    </row>
    <row r="5406" spans="1:16" x14ac:dyDescent="0.2">
      <c r="A5406" s="1179" t="s">
        <v>4109</v>
      </c>
      <c r="B5406" s="1149" t="s">
        <v>13070</v>
      </c>
      <c r="C5406" s="1149" t="s">
        <v>65</v>
      </c>
      <c r="D5406" s="1150" t="s">
        <v>15744</v>
      </c>
      <c r="E5406" s="1164">
        <v>3000</v>
      </c>
      <c r="F5406" s="1151" t="s">
        <v>15745</v>
      </c>
      <c r="G5406" s="759" t="s">
        <v>15746</v>
      </c>
      <c r="H5406" s="1021" t="s">
        <v>9934</v>
      </c>
      <c r="I5406" s="1021" t="s">
        <v>6022</v>
      </c>
      <c r="J5406" s="1150" t="s">
        <v>6022</v>
      </c>
      <c r="K5406" s="1152" t="s">
        <v>15747</v>
      </c>
      <c r="L5406" s="1151">
        <v>12</v>
      </c>
      <c r="M5406" s="1164">
        <v>31979.05</v>
      </c>
      <c r="N5406" s="1151" t="s">
        <v>15747</v>
      </c>
      <c r="O5406" s="1152">
        <v>3</v>
      </c>
      <c r="P5406" s="1180">
        <v>6500</v>
      </c>
    </row>
    <row r="5407" spans="1:16" x14ac:dyDescent="0.2">
      <c r="A5407" s="1179" t="s">
        <v>4109</v>
      </c>
      <c r="B5407" s="1149" t="s">
        <v>13070</v>
      </c>
      <c r="C5407" s="1149" t="s">
        <v>65</v>
      </c>
      <c r="D5407" s="1150" t="s">
        <v>15748</v>
      </c>
      <c r="E5407" s="1164">
        <v>11000</v>
      </c>
      <c r="F5407" s="1151" t="s">
        <v>15749</v>
      </c>
      <c r="G5407" s="759" t="s">
        <v>15750</v>
      </c>
      <c r="H5407" s="1021" t="s">
        <v>4735</v>
      </c>
      <c r="I5407" s="1021" t="s">
        <v>14687</v>
      </c>
      <c r="J5407" s="1150" t="s">
        <v>14687</v>
      </c>
      <c r="K5407" s="1152" t="s">
        <v>15751</v>
      </c>
      <c r="L5407" s="1151">
        <v>12</v>
      </c>
      <c r="M5407" s="1164">
        <v>132000</v>
      </c>
      <c r="N5407" s="1151" t="s">
        <v>15751</v>
      </c>
      <c r="O5407" s="1152">
        <v>4</v>
      </c>
      <c r="P5407" s="1180">
        <v>38133.33</v>
      </c>
    </row>
    <row r="5408" spans="1:16" x14ac:dyDescent="0.2">
      <c r="A5408" s="1179" t="s">
        <v>4109</v>
      </c>
      <c r="B5408" s="1149" t="s">
        <v>13070</v>
      </c>
      <c r="C5408" s="1149" t="s">
        <v>65</v>
      </c>
      <c r="D5408" s="1150" t="s">
        <v>15752</v>
      </c>
      <c r="E5408" s="1164">
        <v>11000</v>
      </c>
      <c r="F5408" s="1151" t="s">
        <v>15753</v>
      </c>
      <c r="G5408" s="759" t="s">
        <v>15754</v>
      </c>
      <c r="H5408" s="1021" t="s">
        <v>15755</v>
      </c>
      <c r="I5408" s="1021" t="s">
        <v>14687</v>
      </c>
      <c r="J5408" s="1150" t="s">
        <v>14687</v>
      </c>
      <c r="K5408" s="1152" t="s">
        <v>15756</v>
      </c>
      <c r="L5408" s="1151">
        <v>12</v>
      </c>
      <c r="M5408" s="1164">
        <v>131709.72</v>
      </c>
      <c r="N5408" s="1151" t="s">
        <v>15756</v>
      </c>
      <c r="O5408" s="1152">
        <v>4</v>
      </c>
      <c r="P5408" s="1180">
        <v>39600</v>
      </c>
    </row>
    <row r="5409" spans="1:16" x14ac:dyDescent="0.2">
      <c r="A5409" s="1179" t="s">
        <v>4109</v>
      </c>
      <c r="B5409" s="1149" t="s">
        <v>13070</v>
      </c>
      <c r="C5409" s="1149" t="s">
        <v>65</v>
      </c>
      <c r="D5409" s="1150" t="s">
        <v>15757</v>
      </c>
      <c r="E5409" s="1164">
        <v>10000</v>
      </c>
      <c r="F5409" s="1151" t="s">
        <v>15758</v>
      </c>
      <c r="G5409" s="759" t="s">
        <v>15759</v>
      </c>
      <c r="H5409" s="1021" t="s">
        <v>4206</v>
      </c>
      <c r="I5409" s="1021" t="s">
        <v>14687</v>
      </c>
      <c r="J5409" s="1150" t="s">
        <v>14687</v>
      </c>
      <c r="K5409" s="1152" t="s">
        <v>15760</v>
      </c>
      <c r="L5409" s="1151">
        <v>12</v>
      </c>
      <c r="M5409" s="1164">
        <v>120000</v>
      </c>
      <c r="N5409" s="1151" t="s">
        <v>15760</v>
      </c>
      <c r="O5409" s="1152">
        <v>4</v>
      </c>
      <c r="P5409" s="1180">
        <v>38666.666666666664</v>
      </c>
    </row>
    <row r="5410" spans="1:16" ht="22.5" x14ac:dyDescent="0.2">
      <c r="A5410" s="1179" t="s">
        <v>4109</v>
      </c>
      <c r="B5410" s="1149" t="s">
        <v>13070</v>
      </c>
      <c r="C5410" s="1149" t="s">
        <v>65</v>
      </c>
      <c r="D5410" s="1150" t="s">
        <v>15761</v>
      </c>
      <c r="E5410" s="1164">
        <v>8000</v>
      </c>
      <c r="F5410" s="1151" t="s">
        <v>15762</v>
      </c>
      <c r="G5410" s="759" t="s">
        <v>15763</v>
      </c>
      <c r="H5410" s="1021" t="s">
        <v>5958</v>
      </c>
      <c r="I5410" s="1021" t="s">
        <v>14687</v>
      </c>
      <c r="J5410" s="1150" t="s">
        <v>14687</v>
      </c>
      <c r="K5410" s="1152" t="s">
        <v>15764</v>
      </c>
      <c r="L5410" s="1151">
        <v>12</v>
      </c>
      <c r="M5410" s="1164">
        <v>96000</v>
      </c>
      <c r="N5410" s="1151" t="s">
        <v>15764</v>
      </c>
      <c r="O5410" s="1152">
        <v>4</v>
      </c>
      <c r="P5410" s="1180">
        <v>31733.333333333336</v>
      </c>
    </row>
    <row r="5411" spans="1:16" x14ac:dyDescent="0.2">
      <c r="A5411" s="1179" t="s">
        <v>4109</v>
      </c>
      <c r="B5411" s="1149" t="s">
        <v>13070</v>
      </c>
      <c r="C5411" s="1149" t="s">
        <v>65</v>
      </c>
      <c r="D5411" s="1150" t="s">
        <v>15765</v>
      </c>
      <c r="E5411" s="1164">
        <v>12000</v>
      </c>
      <c r="F5411" s="1151" t="s">
        <v>15766</v>
      </c>
      <c r="G5411" s="759" t="s">
        <v>15767</v>
      </c>
      <c r="H5411" s="1021" t="s">
        <v>5958</v>
      </c>
      <c r="I5411" s="1021" t="s">
        <v>14687</v>
      </c>
      <c r="J5411" s="1150" t="s">
        <v>14687</v>
      </c>
      <c r="K5411" s="1152" t="s">
        <v>15768</v>
      </c>
      <c r="L5411" s="1151">
        <v>12</v>
      </c>
      <c r="M5411" s="1164">
        <v>144000</v>
      </c>
      <c r="N5411" s="1151" t="s">
        <v>15768</v>
      </c>
      <c r="O5411" s="1152">
        <v>5</v>
      </c>
      <c r="P5411" s="1180">
        <v>48000</v>
      </c>
    </row>
    <row r="5412" spans="1:16" x14ac:dyDescent="0.2">
      <c r="A5412" s="1179" t="s">
        <v>4109</v>
      </c>
      <c r="B5412" s="1149" t="s">
        <v>13070</v>
      </c>
      <c r="C5412" s="1149" t="s">
        <v>65</v>
      </c>
      <c r="D5412" s="1150" t="s">
        <v>15769</v>
      </c>
      <c r="E5412" s="1164">
        <v>8000</v>
      </c>
      <c r="F5412" s="1151" t="s">
        <v>15770</v>
      </c>
      <c r="G5412" s="759" t="s">
        <v>15771</v>
      </c>
      <c r="H5412" s="1021" t="s">
        <v>4206</v>
      </c>
      <c r="I5412" s="1021" t="s">
        <v>14687</v>
      </c>
      <c r="J5412" s="1150" t="s">
        <v>4243</v>
      </c>
      <c r="K5412" s="1152" t="s">
        <v>2827</v>
      </c>
      <c r="L5412" s="1151">
        <v>4</v>
      </c>
      <c r="M5412" s="1164">
        <v>28533.33</v>
      </c>
      <c r="N5412" s="1151" t="s">
        <v>2827</v>
      </c>
      <c r="O5412" s="1152">
        <v>8</v>
      </c>
      <c r="P5412" s="1180">
        <v>48000</v>
      </c>
    </row>
    <row r="5413" spans="1:16" x14ac:dyDescent="0.2">
      <c r="A5413" s="1179" t="s">
        <v>4109</v>
      </c>
      <c r="B5413" s="1149" t="s">
        <v>13070</v>
      </c>
      <c r="C5413" s="1149" t="s">
        <v>65</v>
      </c>
      <c r="D5413" s="1150" t="s">
        <v>15118</v>
      </c>
      <c r="E5413" s="1164">
        <v>9000</v>
      </c>
      <c r="F5413" s="1151" t="s">
        <v>15772</v>
      </c>
      <c r="G5413" s="759" t="s">
        <v>15773</v>
      </c>
      <c r="H5413" s="1021" t="s">
        <v>4206</v>
      </c>
      <c r="I5413" s="1021" t="s">
        <v>14687</v>
      </c>
      <c r="J5413" s="1150" t="s">
        <v>4243</v>
      </c>
      <c r="K5413" s="1152" t="s">
        <v>15774</v>
      </c>
      <c r="L5413" s="1151">
        <v>12</v>
      </c>
      <c r="M5413" s="1164">
        <v>107842.49</v>
      </c>
      <c r="N5413" s="1151" t="s">
        <v>15774</v>
      </c>
      <c r="O5413" s="1152">
        <v>9</v>
      </c>
      <c r="P5413" s="1180">
        <v>54000</v>
      </c>
    </row>
    <row r="5414" spans="1:16" x14ac:dyDescent="0.2">
      <c r="A5414" s="1179" t="s">
        <v>4109</v>
      </c>
      <c r="B5414" s="1149" t="s">
        <v>13070</v>
      </c>
      <c r="C5414" s="1149" t="s">
        <v>65</v>
      </c>
      <c r="D5414" s="1150" t="s">
        <v>5745</v>
      </c>
      <c r="E5414" s="1164">
        <v>3000</v>
      </c>
      <c r="F5414" s="1151" t="s">
        <v>15775</v>
      </c>
      <c r="G5414" s="759" t="s">
        <v>15776</v>
      </c>
      <c r="H5414" s="1021" t="s">
        <v>4206</v>
      </c>
      <c r="I5414" s="1021" t="s">
        <v>4274</v>
      </c>
      <c r="J5414" s="1150" t="s">
        <v>4243</v>
      </c>
      <c r="K5414" s="1152" t="s">
        <v>15777</v>
      </c>
      <c r="L5414" s="1151">
        <v>12</v>
      </c>
      <c r="M5414" s="1164">
        <v>36000</v>
      </c>
      <c r="N5414" s="1151" t="s">
        <v>15777</v>
      </c>
      <c r="O5414" s="1152">
        <v>8</v>
      </c>
      <c r="P5414" s="1180">
        <v>18000</v>
      </c>
    </row>
    <row r="5415" spans="1:16" ht="22.5" x14ac:dyDescent="0.2">
      <c r="A5415" s="1179" t="s">
        <v>4109</v>
      </c>
      <c r="B5415" s="1149" t="s">
        <v>13070</v>
      </c>
      <c r="C5415" s="1149" t="s">
        <v>65</v>
      </c>
      <c r="D5415" s="1150" t="s">
        <v>15683</v>
      </c>
      <c r="E5415" s="1164">
        <v>7000</v>
      </c>
      <c r="F5415" s="1151" t="s">
        <v>15778</v>
      </c>
      <c r="G5415" s="759" t="s">
        <v>15779</v>
      </c>
      <c r="H5415" s="1021" t="s">
        <v>4314</v>
      </c>
      <c r="I5415" s="1021" t="s">
        <v>14687</v>
      </c>
      <c r="J5415" s="1150" t="s">
        <v>4932</v>
      </c>
      <c r="K5415" s="1152" t="s">
        <v>15780</v>
      </c>
      <c r="L5415" s="1151">
        <v>12</v>
      </c>
      <c r="M5415" s="1164">
        <v>83965.88</v>
      </c>
      <c r="N5415" s="1151" t="s">
        <v>15780</v>
      </c>
      <c r="O5415" s="1152">
        <v>8</v>
      </c>
      <c r="P5415" s="1180">
        <v>42000</v>
      </c>
    </row>
    <row r="5416" spans="1:16" ht="22.5" x14ac:dyDescent="0.2">
      <c r="A5416" s="1179" t="s">
        <v>4109</v>
      </c>
      <c r="B5416" s="1149" t="s">
        <v>13070</v>
      </c>
      <c r="C5416" s="1149" t="s">
        <v>65</v>
      </c>
      <c r="D5416" s="1150" t="s">
        <v>14855</v>
      </c>
      <c r="E5416" s="1164">
        <v>7000</v>
      </c>
      <c r="F5416" s="1151" t="s">
        <v>15781</v>
      </c>
      <c r="G5416" s="759" t="s">
        <v>15782</v>
      </c>
      <c r="H5416" s="1021" t="s">
        <v>4534</v>
      </c>
      <c r="I5416" s="1021" t="s">
        <v>14687</v>
      </c>
      <c r="J5416" s="1150" t="s">
        <v>10277</v>
      </c>
      <c r="K5416" s="1152" t="s">
        <v>15783</v>
      </c>
      <c r="L5416" s="1151">
        <v>12</v>
      </c>
      <c r="M5416" s="1164">
        <v>83990.760000000009</v>
      </c>
      <c r="N5416" s="1151" t="s">
        <v>15783</v>
      </c>
      <c r="O5416" s="1152">
        <v>8</v>
      </c>
      <c r="P5416" s="1180">
        <v>42000</v>
      </c>
    </row>
    <row r="5417" spans="1:16" ht="22.5" x14ac:dyDescent="0.2">
      <c r="A5417" s="1179" t="s">
        <v>4109</v>
      </c>
      <c r="B5417" s="1149" t="s">
        <v>13070</v>
      </c>
      <c r="C5417" s="1149" t="s">
        <v>65</v>
      </c>
      <c r="D5417" s="1150" t="s">
        <v>15784</v>
      </c>
      <c r="E5417" s="1164">
        <v>8000</v>
      </c>
      <c r="F5417" s="1151" t="s">
        <v>15785</v>
      </c>
      <c r="G5417" s="759" t="s">
        <v>15786</v>
      </c>
      <c r="H5417" s="1021" t="s">
        <v>8179</v>
      </c>
      <c r="I5417" s="1021" t="s">
        <v>14687</v>
      </c>
      <c r="J5417" s="1150" t="s">
        <v>14687</v>
      </c>
      <c r="K5417" s="1152" t="s">
        <v>15787</v>
      </c>
      <c r="L5417" s="1151">
        <v>12</v>
      </c>
      <c r="M5417" s="1164">
        <v>96000</v>
      </c>
      <c r="N5417" s="1151" t="s">
        <v>15787</v>
      </c>
      <c r="O5417" s="1152">
        <v>5</v>
      </c>
      <c r="P5417" s="1180">
        <v>32000</v>
      </c>
    </row>
    <row r="5418" spans="1:16" x14ac:dyDescent="0.2">
      <c r="A5418" s="1179" t="s">
        <v>4109</v>
      </c>
      <c r="B5418" s="1149" t="s">
        <v>13070</v>
      </c>
      <c r="C5418" s="1149" t="s">
        <v>65</v>
      </c>
      <c r="D5418" s="1150" t="s">
        <v>15788</v>
      </c>
      <c r="E5418" s="1164">
        <v>9000</v>
      </c>
      <c r="F5418" s="1151" t="s">
        <v>15789</v>
      </c>
      <c r="G5418" s="759" t="s">
        <v>15790</v>
      </c>
      <c r="H5418" s="1021" t="s">
        <v>11426</v>
      </c>
      <c r="I5418" s="1021" t="s">
        <v>14687</v>
      </c>
      <c r="J5418" s="1150" t="s">
        <v>14687</v>
      </c>
      <c r="K5418" s="1152" t="s">
        <v>15791</v>
      </c>
      <c r="L5418" s="1151">
        <v>12</v>
      </c>
      <c r="M5418" s="1164">
        <v>107883.74</v>
      </c>
      <c r="N5418" s="1151" t="s">
        <v>15791</v>
      </c>
      <c r="O5418" s="1152">
        <v>5</v>
      </c>
      <c r="P5418" s="1180">
        <v>36000</v>
      </c>
    </row>
    <row r="5419" spans="1:16" x14ac:dyDescent="0.2">
      <c r="A5419" s="1179" t="s">
        <v>4109</v>
      </c>
      <c r="B5419" s="1149" t="s">
        <v>13070</v>
      </c>
      <c r="C5419" s="1149" t="s">
        <v>65</v>
      </c>
      <c r="D5419" s="1150" t="s">
        <v>15792</v>
      </c>
      <c r="E5419" s="1164">
        <v>7000</v>
      </c>
      <c r="F5419" s="1151" t="s">
        <v>15793</v>
      </c>
      <c r="G5419" s="759" t="s">
        <v>15794</v>
      </c>
      <c r="H5419" s="1021" t="s">
        <v>11426</v>
      </c>
      <c r="I5419" s="1021" t="s">
        <v>14687</v>
      </c>
      <c r="J5419" s="1150" t="s">
        <v>14687</v>
      </c>
      <c r="K5419" s="1152" t="s">
        <v>15795</v>
      </c>
      <c r="L5419" s="1151">
        <v>12</v>
      </c>
      <c r="M5419" s="1164">
        <v>83710.67</v>
      </c>
      <c r="N5419" s="1151" t="s">
        <v>15795</v>
      </c>
      <c r="O5419" s="1152">
        <v>5</v>
      </c>
      <c r="P5419" s="1180">
        <v>28000</v>
      </c>
    </row>
    <row r="5420" spans="1:16" x14ac:dyDescent="0.2">
      <c r="A5420" s="1179" t="s">
        <v>4109</v>
      </c>
      <c r="B5420" s="1149" t="s">
        <v>13070</v>
      </c>
      <c r="C5420" s="1149" t="s">
        <v>65</v>
      </c>
      <c r="D5420" s="1150" t="s">
        <v>15796</v>
      </c>
      <c r="E5420" s="1164">
        <v>9000</v>
      </c>
      <c r="F5420" s="1151" t="s">
        <v>15797</v>
      </c>
      <c r="G5420" s="759" t="s">
        <v>15798</v>
      </c>
      <c r="H5420" s="1021" t="s">
        <v>8179</v>
      </c>
      <c r="I5420" s="1021" t="s">
        <v>14687</v>
      </c>
      <c r="J5420" s="1150" t="s">
        <v>14687</v>
      </c>
      <c r="K5420" s="1152" t="s">
        <v>15799</v>
      </c>
      <c r="L5420" s="1151">
        <v>12</v>
      </c>
      <c r="M5420" s="1164">
        <v>107992.5</v>
      </c>
      <c r="N5420" s="1151" t="s">
        <v>15799</v>
      </c>
      <c r="O5420" s="1152">
        <v>5</v>
      </c>
      <c r="P5420" s="1180">
        <v>39300</v>
      </c>
    </row>
    <row r="5421" spans="1:16" x14ac:dyDescent="0.2">
      <c r="A5421" s="1179" t="s">
        <v>4109</v>
      </c>
      <c r="B5421" s="1149" t="s">
        <v>13070</v>
      </c>
      <c r="C5421" s="1149" t="s">
        <v>65</v>
      </c>
      <c r="D5421" s="1150" t="s">
        <v>15114</v>
      </c>
      <c r="E5421" s="1164">
        <v>3000</v>
      </c>
      <c r="F5421" s="1151" t="s">
        <v>15800</v>
      </c>
      <c r="G5421" s="759" t="s">
        <v>15801</v>
      </c>
      <c r="H5421" s="1021" t="s">
        <v>4206</v>
      </c>
      <c r="I5421" s="1021" t="s">
        <v>14687</v>
      </c>
      <c r="J5421" s="1150" t="s">
        <v>14687</v>
      </c>
      <c r="K5421" s="1152" t="s">
        <v>1697</v>
      </c>
      <c r="L5421" s="1151">
        <v>12</v>
      </c>
      <c r="M5421" s="1164">
        <v>35990.630000000005</v>
      </c>
      <c r="N5421" s="1151" t="s">
        <v>1697</v>
      </c>
      <c r="O5421" s="1152">
        <v>5</v>
      </c>
      <c r="P5421" s="1180">
        <v>13974.36</v>
      </c>
    </row>
    <row r="5422" spans="1:16" ht="22.5" x14ac:dyDescent="0.2">
      <c r="A5422" s="1179" t="s">
        <v>4109</v>
      </c>
      <c r="B5422" s="1149" t="s">
        <v>13070</v>
      </c>
      <c r="C5422" s="1149" t="s">
        <v>65</v>
      </c>
      <c r="D5422" s="1150" t="s">
        <v>15802</v>
      </c>
      <c r="E5422" s="1164">
        <v>7500</v>
      </c>
      <c r="F5422" s="1151" t="s">
        <v>15803</v>
      </c>
      <c r="G5422" s="759" t="s">
        <v>15804</v>
      </c>
      <c r="H5422" s="1021" t="s">
        <v>14509</v>
      </c>
      <c r="I5422" s="1021" t="s">
        <v>14687</v>
      </c>
      <c r="J5422" s="1150" t="s">
        <v>14687</v>
      </c>
      <c r="K5422" s="1152" t="s">
        <v>15805</v>
      </c>
      <c r="L5422" s="1151">
        <v>12</v>
      </c>
      <c r="M5422" s="1164">
        <v>90000</v>
      </c>
      <c r="N5422" s="1151" t="s">
        <v>15805</v>
      </c>
      <c r="O5422" s="1152">
        <v>5</v>
      </c>
      <c r="P5422" s="1180">
        <v>35750</v>
      </c>
    </row>
    <row r="5423" spans="1:16" x14ac:dyDescent="0.2">
      <c r="A5423" s="1179" t="s">
        <v>4109</v>
      </c>
      <c r="B5423" s="1149" t="s">
        <v>13070</v>
      </c>
      <c r="C5423" s="1149" t="s">
        <v>65</v>
      </c>
      <c r="D5423" s="1150" t="s">
        <v>15806</v>
      </c>
      <c r="E5423" s="1164">
        <v>10000</v>
      </c>
      <c r="F5423" s="1151" t="s">
        <v>15807</v>
      </c>
      <c r="G5423" s="759" t="s">
        <v>15808</v>
      </c>
      <c r="H5423" s="1021" t="s">
        <v>12280</v>
      </c>
      <c r="I5423" s="1021" t="s">
        <v>4309</v>
      </c>
      <c r="J5423" s="1150" t="s">
        <v>4309</v>
      </c>
      <c r="K5423" s="1152" t="s">
        <v>15809</v>
      </c>
      <c r="L5423" s="1151">
        <v>12</v>
      </c>
      <c r="M5423" s="1164">
        <v>119995.97</v>
      </c>
      <c r="N5423" s="1151" t="s">
        <v>15809</v>
      </c>
      <c r="O5423" s="1152">
        <v>5</v>
      </c>
      <c r="P5423" s="1180">
        <v>50000</v>
      </c>
    </row>
    <row r="5424" spans="1:16" x14ac:dyDescent="0.2">
      <c r="A5424" s="1179" t="s">
        <v>4109</v>
      </c>
      <c r="B5424" s="1149" t="s">
        <v>13070</v>
      </c>
      <c r="C5424" s="1149" t="s">
        <v>65</v>
      </c>
      <c r="D5424" s="1150" t="s">
        <v>15810</v>
      </c>
      <c r="E5424" s="1164">
        <v>12000</v>
      </c>
      <c r="F5424" s="1151" t="s">
        <v>15811</v>
      </c>
      <c r="G5424" s="759" t="s">
        <v>15812</v>
      </c>
      <c r="H5424" s="1021" t="s">
        <v>4206</v>
      </c>
      <c r="I5424" s="1021" t="s">
        <v>14687</v>
      </c>
      <c r="J5424" s="1150" t="s">
        <v>14687</v>
      </c>
      <c r="K5424" s="1152" t="s">
        <v>15813</v>
      </c>
      <c r="L5424" s="1151">
        <v>12</v>
      </c>
      <c r="M5424" s="1164">
        <v>143790.33000000002</v>
      </c>
      <c r="N5424" s="1151" t="s">
        <v>15813</v>
      </c>
      <c r="O5424" s="1152">
        <v>6</v>
      </c>
      <c r="P5424" s="1180">
        <v>60000</v>
      </c>
    </row>
    <row r="5425" spans="1:16" ht="22.5" x14ac:dyDescent="0.2">
      <c r="A5425" s="1179" t="s">
        <v>4109</v>
      </c>
      <c r="B5425" s="1149" t="s">
        <v>13070</v>
      </c>
      <c r="C5425" s="1149" t="s">
        <v>65</v>
      </c>
      <c r="D5425" s="1150" t="s">
        <v>15810</v>
      </c>
      <c r="E5425" s="1164">
        <v>12000</v>
      </c>
      <c r="F5425" s="1151" t="s">
        <v>15814</v>
      </c>
      <c r="G5425" s="759" t="s">
        <v>15815</v>
      </c>
      <c r="H5425" s="1021" t="s">
        <v>4514</v>
      </c>
      <c r="I5425" s="1021" t="s">
        <v>14687</v>
      </c>
      <c r="J5425" s="1150" t="s">
        <v>14687</v>
      </c>
      <c r="K5425" s="1152" t="s">
        <v>15816</v>
      </c>
      <c r="L5425" s="1151">
        <v>12</v>
      </c>
      <c r="M5425" s="1164">
        <v>143381.85</v>
      </c>
      <c r="N5425" s="1151" t="s">
        <v>15816</v>
      </c>
      <c r="O5425" s="1152">
        <v>6</v>
      </c>
      <c r="P5425" s="1180">
        <v>60000</v>
      </c>
    </row>
    <row r="5426" spans="1:16" x14ac:dyDescent="0.2">
      <c r="A5426" s="1179" t="s">
        <v>4109</v>
      </c>
      <c r="B5426" s="1149" t="s">
        <v>13070</v>
      </c>
      <c r="C5426" s="1149" t="s">
        <v>65</v>
      </c>
      <c r="D5426" s="1150" t="s">
        <v>12902</v>
      </c>
      <c r="E5426" s="1164">
        <v>9500</v>
      </c>
      <c r="F5426" s="1151" t="s">
        <v>15817</v>
      </c>
      <c r="G5426" s="759" t="s">
        <v>15818</v>
      </c>
      <c r="H5426" s="1021" t="s">
        <v>4206</v>
      </c>
      <c r="I5426" s="1021" t="s">
        <v>14687</v>
      </c>
      <c r="J5426" s="1150" t="s">
        <v>14687</v>
      </c>
      <c r="K5426" s="1152" t="s">
        <v>15819</v>
      </c>
      <c r="L5426" s="1151">
        <v>2</v>
      </c>
      <c r="M5426" s="1164">
        <v>15200</v>
      </c>
      <c r="N5426" s="1151" t="s">
        <v>15819</v>
      </c>
      <c r="O5426" s="1152">
        <v>6</v>
      </c>
      <c r="P5426" s="1180">
        <v>51933.33</v>
      </c>
    </row>
    <row r="5427" spans="1:16" x14ac:dyDescent="0.2">
      <c r="A5427" s="1179" t="s">
        <v>4109</v>
      </c>
      <c r="B5427" s="1149" t="s">
        <v>13070</v>
      </c>
      <c r="C5427" s="1149" t="s">
        <v>65</v>
      </c>
      <c r="D5427" s="1150" t="s">
        <v>15820</v>
      </c>
      <c r="E5427" s="1164">
        <v>6000</v>
      </c>
      <c r="F5427" s="1151" t="s">
        <v>15821</v>
      </c>
      <c r="G5427" s="759" t="s">
        <v>15822</v>
      </c>
      <c r="H5427" s="1021" t="s">
        <v>4211</v>
      </c>
      <c r="I5427" s="1021" t="s">
        <v>4274</v>
      </c>
      <c r="J5427" s="1150" t="s">
        <v>4274</v>
      </c>
      <c r="K5427" s="1152" t="s">
        <v>15823</v>
      </c>
      <c r="L5427" s="1151">
        <v>12</v>
      </c>
      <c r="M5427" s="1164">
        <v>72000</v>
      </c>
      <c r="N5427" s="1151" t="s">
        <v>15823</v>
      </c>
      <c r="O5427" s="1152">
        <v>6</v>
      </c>
      <c r="P5427" s="1180">
        <v>36000</v>
      </c>
    </row>
    <row r="5428" spans="1:16" x14ac:dyDescent="0.2">
      <c r="A5428" s="1179" t="s">
        <v>4109</v>
      </c>
      <c r="B5428" s="1149" t="s">
        <v>13070</v>
      </c>
      <c r="C5428" s="1149" t="s">
        <v>65</v>
      </c>
      <c r="D5428" s="1150" t="s">
        <v>10180</v>
      </c>
      <c r="E5428" s="1164">
        <v>5000</v>
      </c>
      <c r="F5428" s="1151" t="s">
        <v>15824</v>
      </c>
      <c r="G5428" s="759" t="s">
        <v>15825</v>
      </c>
      <c r="H5428" s="1021" t="s">
        <v>4393</v>
      </c>
      <c r="I5428" s="1021" t="s">
        <v>14687</v>
      </c>
      <c r="J5428" s="1150" t="s">
        <v>14687</v>
      </c>
      <c r="K5428" s="1152" t="s">
        <v>15826</v>
      </c>
      <c r="L5428" s="1151">
        <v>12</v>
      </c>
      <c r="M5428" s="1164">
        <v>60000</v>
      </c>
      <c r="N5428" s="1151" t="s">
        <v>15826</v>
      </c>
      <c r="O5428" s="1152">
        <v>6</v>
      </c>
      <c r="P5428" s="1180">
        <v>30000</v>
      </c>
    </row>
    <row r="5429" spans="1:16" ht="12" thickBot="1" x14ac:dyDescent="0.25">
      <c r="A5429" s="1181" t="s">
        <v>4109</v>
      </c>
      <c r="B5429" s="1182" t="s">
        <v>13070</v>
      </c>
      <c r="C5429" s="1182" t="s">
        <v>65</v>
      </c>
      <c r="D5429" s="1183" t="s">
        <v>10194</v>
      </c>
      <c r="E5429" s="1184">
        <v>2200</v>
      </c>
      <c r="F5429" s="1185" t="s">
        <v>15827</v>
      </c>
      <c r="G5429" s="852" t="s">
        <v>15828</v>
      </c>
      <c r="H5429" s="1186" t="s">
        <v>5657</v>
      </c>
      <c r="I5429" s="1186" t="s">
        <v>4274</v>
      </c>
      <c r="J5429" s="1183" t="s">
        <v>4274</v>
      </c>
      <c r="K5429" s="1187" t="s">
        <v>15829</v>
      </c>
      <c r="L5429" s="1185">
        <v>12</v>
      </c>
      <c r="M5429" s="1184">
        <v>26329.41</v>
      </c>
      <c r="N5429" s="1185" t="s">
        <v>15829</v>
      </c>
      <c r="O5429" s="1187">
        <v>6</v>
      </c>
      <c r="P5429" s="1188">
        <v>13200</v>
      </c>
    </row>
    <row r="5430" spans="1:16" ht="28.15" customHeight="1" thickTop="1" thickBot="1" x14ac:dyDescent="0.25">
      <c r="A5430" s="2035" t="s">
        <v>15830</v>
      </c>
      <c r="B5430" s="2035"/>
      <c r="C5430" s="2035"/>
      <c r="D5430" s="2035"/>
      <c r="E5430" s="2035"/>
      <c r="F5430" s="2035"/>
      <c r="G5430" s="2035"/>
      <c r="H5430" s="2035"/>
      <c r="I5430" s="2035"/>
      <c r="J5430" s="2035"/>
      <c r="K5430" s="2035"/>
      <c r="L5430" s="2035"/>
      <c r="M5430" s="2035"/>
      <c r="N5430" s="2035"/>
      <c r="O5430" s="2035"/>
      <c r="P5430" s="2035"/>
    </row>
    <row r="5431" spans="1:16" ht="12" thickTop="1" x14ac:dyDescent="0.2">
      <c r="A5431" s="1170" t="s">
        <v>4122</v>
      </c>
      <c r="B5431" s="1171" t="s">
        <v>13070</v>
      </c>
      <c r="C5431" s="1171" t="s">
        <v>65</v>
      </c>
      <c r="D5431" s="1172" t="s">
        <v>15831</v>
      </c>
      <c r="E5431" s="1173">
        <v>7000</v>
      </c>
      <c r="F5431" s="1174">
        <v>42314173</v>
      </c>
      <c r="G5431" s="1175" t="s">
        <v>15832</v>
      </c>
      <c r="H5431" s="1176" t="s">
        <v>15833</v>
      </c>
      <c r="I5431" s="1176" t="s">
        <v>4287</v>
      </c>
      <c r="J5431" s="1172" t="s">
        <v>15833</v>
      </c>
      <c r="K5431" s="1177" t="s">
        <v>15834</v>
      </c>
      <c r="L5431" s="1174">
        <v>9</v>
      </c>
      <c r="M5431" s="1173">
        <v>51867</v>
      </c>
      <c r="N5431" s="1174"/>
      <c r="O5431" s="1177"/>
      <c r="P5431" s="1178" t="s">
        <v>3530</v>
      </c>
    </row>
    <row r="5432" spans="1:16" ht="33.75" x14ac:dyDescent="0.2">
      <c r="A5432" s="1179" t="s">
        <v>4122</v>
      </c>
      <c r="B5432" s="1149" t="s">
        <v>13070</v>
      </c>
      <c r="C5432" s="1149" t="s">
        <v>65</v>
      </c>
      <c r="D5432" s="1150" t="s">
        <v>15835</v>
      </c>
      <c r="E5432" s="1164">
        <v>8000</v>
      </c>
      <c r="F5432" s="1151">
        <v>40672869</v>
      </c>
      <c r="G5432" s="759" t="s">
        <v>15836</v>
      </c>
      <c r="H5432" s="1021" t="s">
        <v>15837</v>
      </c>
      <c r="I5432" s="1021" t="s">
        <v>4213</v>
      </c>
      <c r="J5432" s="1150" t="s">
        <v>15838</v>
      </c>
      <c r="K5432" s="1152" t="s">
        <v>15839</v>
      </c>
      <c r="L5432" s="1151">
        <v>12</v>
      </c>
      <c r="M5432" s="1164">
        <v>62889</v>
      </c>
      <c r="N5432" s="1151"/>
      <c r="O5432" s="1152"/>
      <c r="P5432" s="1180" t="s">
        <v>3530</v>
      </c>
    </row>
    <row r="5433" spans="1:16" ht="33.75" x14ac:dyDescent="0.2">
      <c r="A5433" s="1179" t="s">
        <v>4122</v>
      </c>
      <c r="B5433" s="1149" t="s">
        <v>13070</v>
      </c>
      <c r="C5433" s="1149" t="s">
        <v>65</v>
      </c>
      <c r="D5433" s="1150" t="s">
        <v>15840</v>
      </c>
      <c r="E5433" s="1164">
        <v>6500</v>
      </c>
      <c r="F5433" s="1151">
        <v>43768497</v>
      </c>
      <c r="G5433" s="759" t="s">
        <v>15841</v>
      </c>
      <c r="H5433" s="1021" t="s">
        <v>15837</v>
      </c>
      <c r="I5433" s="1021" t="s">
        <v>4213</v>
      </c>
      <c r="J5433" s="1150" t="s">
        <v>15838</v>
      </c>
      <c r="K5433" s="1152" t="s">
        <v>15842</v>
      </c>
      <c r="L5433" s="1151">
        <v>12</v>
      </c>
      <c r="M5433" s="1164">
        <v>78600</v>
      </c>
      <c r="N5433" s="1151" t="s">
        <v>15843</v>
      </c>
      <c r="O5433" s="1152">
        <v>6</v>
      </c>
      <c r="P5433" s="1180">
        <v>39000</v>
      </c>
    </row>
    <row r="5434" spans="1:16" x14ac:dyDescent="0.2">
      <c r="A5434" s="1179" t="s">
        <v>4122</v>
      </c>
      <c r="B5434" s="1149" t="s">
        <v>13070</v>
      </c>
      <c r="C5434" s="1149" t="s">
        <v>65</v>
      </c>
      <c r="D5434" s="1150" t="s">
        <v>13453</v>
      </c>
      <c r="E5434" s="1164">
        <v>3000</v>
      </c>
      <c r="F5434" s="1151">
        <v>43753878</v>
      </c>
      <c r="G5434" s="759" t="s">
        <v>15844</v>
      </c>
      <c r="H5434" s="1021" t="s">
        <v>15845</v>
      </c>
      <c r="I5434" s="1021" t="s">
        <v>4274</v>
      </c>
      <c r="J5434" s="1150" t="s">
        <v>4274</v>
      </c>
      <c r="K5434" s="1152" t="s">
        <v>15842</v>
      </c>
      <c r="L5434" s="1151">
        <v>12</v>
      </c>
      <c r="M5434" s="1164">
        <v>36600</v>
      </c>
      <c r="N5434" s="1151" t="s">
        <v>15843</v>
      </c>
      <c r="O5434" s="1152">
        <v>6</v>
      </c>
      <c r="P5434" s="1180">
        <v>18000</v>
      </c>
    </row>
    <row r="5435" spans="1:16" x14ac:dyDescent="0.2">
      <c r="A5435" s="1179" t="s">
        <v>4122</v>
      </c>
      <c r="B5435" s="1149" t="s">
        <v>13070</v>
      </c>
      <c r="C5435" s="1149" t="s">
        <v>65</v>
      </c>
      <c r="D5435" s="1150" t="s">
        <v>15846</v>
      </c>
      <c r="E5435" s="1164">
        <v>8000</v>
      </c>
      <c r="F5435" s="1151">
        <v>7354412</v>
      </c>
      <c r="G5435" s="759" t="s">
        <v>15847</v>
      </c>
      <c r="H5435" s="1021" t="s">
        <v>15848</v>
      </c>
      <c r="I5435" s="1021" t="s">
        <v>4213</v>
      </c>
      <c r="J5435" s="1150" t="s">
        <v>10742</v>
      </c>
      <c r="K5435" s="1152" t="s">
        <v>15834</v>
      </c>
      <c r="L5435" s="1151">
        <v>7</v>
      </c>
      <c r="M5435" s="1164">
        <v>70211</v>
      </c>
      <c r="N5435" s="1151"/>
      <c r="O5435" s="1152"/>
      <c r="P5435" s="1180" t="s">
        <v>3530</v>
      </c>
    </row>
    <row r="5436" spans="1:16" ht="33.75" x14ac:dyDescent="0.2">
      <c r="A5436" s="1179" t="s">
        <v>4122</v>
      </c>
      <c r="B5436" s="1149" t="s">
        <v>13070</v>
      </c>
      <c r="C5436" s="1149" t="s">
        <v>65</v>
      </c>
      <c r="D5436" s="1150" t="s">
        <v>15849</v>
      </c>
      <c r="E5436" s="1164">
        <v>7000</v>
      </c>
      <c r="F5436" s="1151">
        <v>41880233</v>
      </c>
      <c r="G5436" s="759" t="s">
        <v>15850</v>
      </c>
      <c r="H5436" s="1021" t="s">
        <v>15837</v>
      </c>
      <c r="I5436" s="1021" t="s">
        <v>4213</v>
      </c>
      <c r="J5436" s="1150" t="s">
        <v>15838</v>
      </c>
      <c r="K5436" s="1152" t="s">
        <v>15842</v>
      </c>
      <c r="L5436" s="1151">
        <v>12</v>
      </c>
      <c r="M5436" s="1164">
        <v>84600</v>
      </c>
      <c r="N5436" s="1151" t="s">
        <v>15843</v>
      </c>
      <c r="O5436" s="1152">
        <v>6</v>
      </c>
      <c r="P5436" s="1180">
        <v>42000</v>
      </c>
    </row>
    <row r="5437" spans="1:16" x14ac:dyDescent="0.2">
      <c r="A5437" s="1179" t="s">
        <v>4122</v>
      </c>
      <c r="B5437" s="1149" t="s">
        <v>13070</v>
      </c>
      <c r="C5437" s="1149" t="s">
        <v>65</v>
      </c>
      <c r="D5437" s="1150" t="s">
        <v>5212</v>
      </c>
      <c r="E5437" s="1164">
        <v>3000</v>
      </c>
      <c r="F5437" s="1151">
        <v>25770548</v>
      </c>
      <c r="G5437" s="759" t="s">
        <v>15851</v>
      </c>
      <c r="H5437" s="1021" t="s">
        <v>15852</v>
      </c>
      <c r="I5437" s="1021" t="s">
        <v>4274</v>
      </c>
      <c r="J5437" s="1150" t="s">
        <v>15852</v>
      </c>
      <c r="K5437" s="1152" t="s">
        <v>15853</v>
      </c>
      <c r="L5437" s="1151">
        <v>1</v>
      </c>
      <c r="M5437" s="1164">
        <v>3000</v>
      </c>
      <c r="N5437" s="1151" t="s">
        <v>15843</v>
      </c>
      <c r="O5437" s="1152">
        <v>6</v>
      </c>
      <c r="P5437" s="1180">
        <v>18000</v>
      </c>
    </row>
    <row r="5438" spans="1:16" ht="22.5" x14ac:dyDescent="0.2">
      <c r="A5438" s="1179" t="s">
        <v>4122</v>
      </c>
      <c r="B5438" s="1149" t="s">
        <v>13070</v>
      </c>
      <c r="C5438" s="1149" t="s">
        <v>65</v>
      </c>
      <c r="D5438" s="1150" t="s">
        <v>15854</v>
      </c>
      <c r="E5438" s="1164">
        <v>6000</v>
      </c>
      <c r="F5438" s="1151">
        <v>46075538</v>
      </c>
      <c r="G5438" s="759" t="s">
        <v>15855</v>
      </c>
      <c r="H5438" s="1021" t="s">
        <v>15856</v>
      </c>
      <c r="I5438" s="1021" t="s">
        <v>4287</v>
      </c>
      <c r="J5438" s="1150" t="s">
        <v>15856</v>
      </c>
      <c r="K5438" s="1152" t="s">
        <v>15857</v>
      </c>
      <c r="L5438" s="1151">
        <v>3</v>
      </c>
      <c r="M5438" s="1164">
        <v>21250</v>
      </c>
      <c r="N5438" s="1151" t="s">
        <v>15843</v>
      </c>
      <c r="O5438" s="1152">
        <v>6</v>
      </c>
      <c r="P5438" s="1180">
        <v>36000</v>
      </c>
    </row>
    <row r="5439" spans="1:16" x14ac:dyDescent="0.2">
      <c r="A5439" s="1179" t="s">
        <v>4122</v>
      </c>
      <c r="B5439" s="1149" t="s">
        <v>13070</v>
      </c>
      <c r="C5439" s="1149" t="s">
        <v>65</v>
      </c>
      <c r="D5439" s="1150" t="s">
        <v>15858</v>
      </c>
      <c r="E5439" s="1164">
        <v>6000</v>
      </c>
      <c r="F5439" s="1151">
        <v>47249228</v>
      </c>
      <c r="G5439" s="759" t="s">
        <v>15859</v>
      </c>
      <c r="H5439" s="1021" t="s">
        <v>15860</v>
      </c>
      <c r="I5439" s="1021" t="s">
        <v>4287</v>
      </c>
      <c r="J5439" s="1150" t="s">
        <v>15860</v>
      </c>
      <c r="K5439" s="1152" t="s">
        <v>15842</v>
      </c>
      <c r="L5439" s="1151">
        <v>12</v>
      </c>
      <c r="M5439" s="1164">
        <v>72400</v>
      </c>
      <c r="N5439" s="1151" t="s">
        <v>15843</v>
      </c>
      <c r="O5439" s="1152">
        <v>6</v>
      </c>
      <c r="P5439" s="1180">
        <v>36000</v>
      </c>
    </row>
    <row r="5440" spans="1:16" x14ac:dyDescent="0.2">
      <c r="A5440" s="1179" t="s">
        <v>4122</v>
      </c>
      <c r="B5440" s="1149" t="s">
        <v>13070</v>
      </c>
      <c r="C5440" s="1149" t="s">
        <v>65</v>
      </c>
      <c r="D5440" s="1150" t="s">
        <v>477</v>
      </c>
      <c r="E5440" s="1164">
        <v>11000</v>
      </c>
      <c r="F5440" s="1151">
        <v>9338147</v>
      </c>
      <c r="G5440" s="759" t="s">
        <v>15861</v>
      </c>
      <c r="H5440" s="1021" t="s">
        <v>15860</v>
      </c>
      <c r="I5440" s="1021" t="s">
        <v>4287</v>
      </c>
      <c r="J5440" s="1150" t="s">
        <v>15860</v>
      </c>
      <c r="K5440" s="1152" t="s">
        <v>15842</v>
      </c>
      <c r="L5440" s="1151">
        <v>12</v>
      </c>
      <c r="M5440" s="1164">
        <v>132600</v>
      </c>
      <c r="N5440" s="1151" t="s">
        <v>15843</v>
      </c>
      <c r="O5440" s="1152">
        <v>6</v>
      </c>
      <c r="P5440" s="1180">
        <v>66000</v>
      </c>
    </row>
    <row r="5441" spans="1:16" x14ac:dyDescent="0.2">
      <c r="A5441" s="1179" t="s">
        <v>4122</v>
      </c>
      <c r="B5441" s="1149" t="s">
        <v>13070</v>
      </c>
      <c r="C5441" s="1149" t="s">
        <v>65</v>
      </c>
      <c r="D5441" s="1150" t="s">
        <v>15862</v>
      </c>
      <c r="E5441" s="1164">
        <v>11000</v>
      </c>
      <c r="F5441" s="1151">
        <v>40999595</v>
      </c>
      <c r="G5441" s="759" t="s">
        <v>15863</v>
      </c>
      <c r="H5441" s="1021" t="s">
        <v>15833</v>
      </c>
      <c r="I5441" s="1021" t="s">
        <v>4287</v>
      </c>
      <c r="J5441" s="1150" t="s">
        <v>15833</v>
      </c>
      <c r="K5441" s="1152" t="s">
        <v>15839</v>
      </c>
      <c r="L5441" s="1151">
        <v>5</v>
      </c>
      <c r="M5441" s="1164">
        <v>38267</v>
      </c>
      <c r="N5441" s="1151" t="s">
        <v>15843</v>
      </c>
      <c r="O5441" s="1152">
        <v>6</v>
      </c>
      <c r="P5441" s="1180">
        <v>66000</v>
      </c>
    </row>
    <row r="5442" spans="1:16" x14ac:dyDescent="0.2">
      <c r="A5442" s="1179" t="s">
        <v>4122</v>
      </c>
      <c r="B5442" s="1149" t="s">
        <v>13070</v>
      </c>
      <c r="C5442" s="1149" t="s">
        <v>65</v>
      </c>
      <c r="D5442" s="1150" t="s">
        <v>15864</v>
      </c>
      <c r="E5442" s="1164">
        <v>5000</v>
      </c>
      <c r="F5442" s="1151">
        <v>46759038</v>
      </c>
      <c r="G5442" s="759" t="s">
        <v>15865</v>
      </c>
      <c r="H5442" s="1021" t="s">
        <v>15866</v>
      </c>
      <c r="I5442" s="1021" t="s">
        <v>4287</v>
      </c>
      <c r="J5442" s="1150" t="s">
        <v>15866</v>
      </c>
      <c r="K5442" s="1152" t="s">
        <v>15853</v>
      </c>
      <c r="L5442" s="1151">
        <v>3</v>
      </c>
      <c r="M5442" s="1164">
        <v>14010</v>
      </c>
      <c r="N5442" s="1151" t="s">
        <v>15843</v>
      </c>
      <c r="O5442" s="1152">
        <v>6</v>
      </c>
      <c r="P5442" s="1180">
        <v>30000</v>
      </c>
    </row>
    <row r="5443" spans="1:16" ht="33.75" x14ac:dyDescent="0.2">
      <c r="A5443" s="1179" t="s">
        <v>4122</v>
      </c>
      <c r="B5443" s="1149" t="s">
        <v>13070</v>
      </c>
      <c r="C5443" s="1149" t="s">
        <v>65</v>
      </c>
      <c r="D5443" s="1150" t="s">
        <v>15849</v>
      </c>
      <c r="E5443" s="1164">
        <v>7000</v>
      </c>
      <c r="F5443" s="1151">
        <v>40711693</v>
      </c>
      <c r="G5443" s="759" t="s">
        <v>15867</v>
      </c>
      <c r="H5443" s="1021" t="s">
        <v>15837</v>
      </c>
      <c r="I5443" s="1021" t="s">
        <v>4213</v>
      </c>
      <c r="J5443" s="1150" t="s">
        <v>15838</v>
      </c>
      <c r="K5443" s="1152" t="s">
        <v>15842</v>
      </c>
      <c r="L5443" s="1151">
        <v>12</v>
      </c>
      <c r="M5443" s="1164">
        <v>84600</v>
      </c>
      <c r="N5443" s="1151" t="s">
        <v>15843</v>
      </c>
      <c r="O5443" s="1152">
        <v>6</v>
      </c>
      <c r="P5443" s="1180">
        <v>42000</v>
      </c>
    </row>
    <row r="5444" spans="1:16" x14ac:dyDescent="0.2">
      <c r="A5444" s="1179" t="s">
        <v>4122</v>
      </c>
      <c r="B5444" s="1149" t="s">
        <v>13070</v>
      </c>
      <c r="C5444" s="1149" t="s">
        <v>65</v>
      </c>
      <c r="D5444" s="1150" t="s">
        <v>15868</v>
      </c>
      <c r="E5444" s="1164">
        <v>12000</v>
      </c>
      <c r="F5444" s="1151">
        <v>42600069</v>
      </c>
      <c r="G5444" s="759" t="s">
        <v>15869</v>
      </c>
      <c r="H5444" s="1021" t="s">
        <v>15848</v>
      </c>
      <c r="I5444" s="1021" t="s">
        <v>4213</v>
      </c>
      <c r="J5444" s="1150" t="s">
        <v>10742</v>
      </c>
      <c r="K5444" s="1152" t="s">
        <v>15853</v>
      </c>
      <c r="L5444" s="1151">
        <v>12</v>
      </c>
      <c r="M5444" s="1164">
        <v>144600</v>
      </c>
      <c r="N5444" s="1151" t="s">
        <v>15853</v>
      </c>
      <c r="O5444" s="1152">
        <v>6</v>
      </c>
      <c r="P5444" s="1180">
        <v>72000</v>
      </c>
    </row>
    <row r="5445" spans="1:16" ht="22.5" x14ac:dyDescent="0.2">
      <c r="A5445" s="1179" t="s">
        <v>4122</v>
      </c>
      <c r="B5445" s="1149" t="s">
        <v>13070</v>
      </c>
      <c r="C5445" s="1149" t="s">
        <v>65</v>
      </c>
      <c r="D5445" s="1150" t="s">
        <v>15870</v>
      </c>
      <c r="E5445" s="1164">
        <v>4000</v>
      </c>
      <c r="F5445" s="1151">
        <v>47318694</v>
      </c>
      <c r="G5445" s="759" t="s">
        <v>15871</v>
      </c>
      <c r="H5445" s="1021" t="s">
        <v>15872</v>
      </c>
      <c r="I5445" s="1021" t="s">
        <v>4287</v>
      </c>
      <c r="J5445" s="1150" t="s">
        <v>15872</v>
      </c>
      <c r="K5445" s="1152" t="s">
        <v>15842</v>
      </c>
      <c r="L5445" s="1151">
        <v>12</v>
      </c>
      <c r="M5445" s="1164">
        <v>48600</v>
      </c>
      <c r="N5445" s="1151" t="s">
        <v>15843</v>
      </c>
      <c r="O5445" s="1152">
        <v>6</v>
      </c>
      <c r="P5445" s="1180">
        <v>24000</v>
      </c>
    </row>
    <row r="5446" spans="1:16" ht="33.75" x14ac:dyDescent="0.2">
      <c r="A5446" s="1179" t="s">
        <v>4122</v>
      </c>
      <c r="B5446" s="1149" t="s">
        <v>13070</v>
      </c>
      <c r="C5446" s="1149" t="s">
        <v>65</v>
      </c>
      <c r="D5446" s="1150" t="s">
        <v>15349</v>
      </c>
      <c r="E5446" s="1164">
        <v>2000</v>
      </c>
      <c r="F5446" s="1151">
        <v>70187195</v>
      </c>
      <c r="G5446" s="759" t="s">
        <v>15873</v>
      </c>
      <c r="H5446" s="1021" t="s">
        <v>15837</v>
      </c>
      <c r="I5446" s="1021" t="s">
        <v>4274</v>
      </c>
      <c r="J5446" s="1150" t="s">
        <v>15838</v>
      </c>
      <c r="K5446" s="1152" t="s">
        <v>15842</v>
      </c>
      <c r="L5446" s="1151">
        <v>12</v>
      </c>
      <c r="M5446" s="1164">
        <v>24600</v>
      </c>
      <c r="N5446" s="1151" t="s">
        <v>15843</v>
      </c>
      <c r="O5446" s="1152">
        <v>6</v>
      </c>
      <c r="P5446" s="1180">
        <v>12000</v>
      </c>
    </row>
    <row r="5447" spans="1:16" x14ac:dyDescent="0.2">
      <c r="A5447" s="1179" t="s">
        <v>4122</v>
      </c>
      <c r="B5447" s="1149" t="s">
        <v>13070</v>
      </c>
      <c r="C5447" s="1149" t="s">
        <v>65</v>
      </c>
      <c r="D5447" s="1150" t="s">
        <v>15874</v>
      </c>
      <c r="E5447" s="1164">
        <v>13000</v>
      </c>
      <c r="F5447" s="1151">
        <v>10055890</v>
      </c>
      <c r="G5447" s="759" t="s">
        <v>15875</v>
      </c>
      <c r="H5447" s="1021" t="s">
        <v>15876</v>
      </c>
      <c r="I5447" s="1021" t="s">
        <v>4287</v>
      </c>
      <c r="J5447" s="1150" t="s">
        <v>15876</v>
      </c>
      <c r="K5447" s="1152" t="s">
        <v>15853</v>
      </c>
      <c r="L5447" s="1151">
        <v>3</v>
      </c>
      <c r="M5447" s="1164">
        <v>156600</v>
      </c>
      <c r="N5447" s="1151" t="s">
        <v>15853</v>
      </c>
      <c r="O5447" s="1152">
        <v>6</v>
      </c>
      <c r="P5447" s="1180">
        <v>78000</v>
      </c>
    </row>
    <row r="5448" spans="1:16" x14ac:dyDescent="0.2">
      <c r="A5448" s="1179" t="s">
        <v>4122</v>
      </c>
      <c r="B5448" s="1149" t="s">
        <v>13070</v>
      </c>
      <c r="C5448" s="1149" t="s">
        <v>65</v>
      </c>
      <c r="D5448" s="1150" t="s">
        <v>4366</v>
      </c>
      <c r="E5448" s="1164">
        <v>4000</v>
      </c>
      <c r="F5448" s="1151">
        <v>71436214</v>
      </c>
      <c r="G5448" s="759" t="s">
        <v>15877</v>
      </c>
      <c r="H5448" s="1021" t="s">
        <v>15878</v>
      </c>
      <c r="I5448" s="1021" t="s">
        <v>7233</v>
      </c>
      <c r="J5448" s="1150" t="s">
        <v>7233</v>
      </c>
      <c r="K5448" s="1152" t="s">
        <v>15842</v>
      </c>
      <c r="L5448" s="1151">
        <v>12</v>
      </c>
      <c r="M5448" s="1164">
        <v>43526</v>
      </c>
      <c r="N5448" s="1151" t="s">
        <v>15843</v>
      </c>
      <c r="O5448" s="1152">
        <v>6</v>
      </c>
      <c r="P5448" s="1180">
        <v>24000</v>
      </c>
    </row>
    <row r="5449" spans="1:16" x14ac:dyDescent="0.2">
      <c r="A5449" s="1179" t="s">
        <v>4122</v>
      </c>
      <c r="B5449" s="1149" t="s">
        <v>13070</v>
      </c>
      <c r="C5449" s="1149" t="s">
        <v>65</v>
      </c>
      <c r="D5449" s="1150" t="s">
        <v>6448</v>
      </c>
      <c r="E5449" s="1164">
        <v>6500</v>
      </c>
      <c r="F5449" s="1151">
        <v>71472740</v>
      </c>
      <c r="G5449" s="759" t="s">
        <v>15879</v>
      </c>
      <c r="H5449" s="1021" t="s">
        <v>15860</v>
      </c>
      <c r="I5449" s="1021" t="s">
        <v>4287</v>
      </c>
      <c r="J5449" s="1150" t="s">
        <v>4243</v>
      </c>
      <c r="K5449" s="1152"/>
      <c r="L5449" s="1151"/>
      <c r="M5449" s="1164" t="s">
        <v>3530</v>
      </c>
      <c r="N5449" s="1151" t="s">
        <v>15853</v>
      </c>
      <c r="O5449" s="1152">
        <v>1</v>
      </c>
      <c r="P5449" s="1180">
        <v>6500</v>
      </c>
    </row>
    <row r="5450" spans="1:16" ht="22.5" x14ac:dyDescent="0.2">
      <c r="A5450" s="1179" t="s">
        <v>4122</v>
      </c>
      <c r="B5450" s="1149" t="s">
        <v>13070</v>
      </c>
      <c r="C5450" s="1149" t="s">
        <v>65</v>
      </c>
      <c r="D5450" s="1150" t="s">
        <v>5212</v>
      </c>
      <c r="E5450" s="1164">
        <v>3000</v>
      </c>
      <c r="F5450" s="1151">
        <v>42527183</v>
      </c>
      <c r="G5450" s="759" t="s">
        <v>15880</v>
      </c>
      <c r="H5450" s="1021" t="s">
        <v>15881</v>
      </c>
      <c r="I5450" s="1021" t="s">
        <v>4274</v>
      </c>
      <c r="J5450" s="1150" t="s">
        <v>4545</v>
      </c>
      <c r="K5450" s="1152" t="s">
        <v>15834</v>
      </c>
      <c r="L5450" s="1151">
        <v>7</v>
      </c>
      <c r="M5450" s="1164">
        <v>35517</v>
      </c>
      <c r="N5450" s="1151"/>
      <c r="O5450" s="1152"/>
      <c r="P5450" s="1180" t="s">
        <v>3530</v>
      </c>
    </row>
    <row r="5451" spans="1:16" x14ac:dyDescent="0.2">
      <c r="A5451" s="1179" t="s">
        <v>4122</v>
      </c>
      <c r="B5451" s="1149" t="s">
        <v>13070</v>
      </c>
      <c r="C5451" s="1149" t="s">
        <v>65</v>
      </c>
      <c r="D5451" s="1150" t="s">
        <v>15882</v>
      </c>
      <c r="E5451" s="1164">
        <v>12000</v>
      </c>
      <c r="F5451" s="1151">
        <v>41232206</v>
      </c>
      <c r="G5451" s="759" t="s">
        <v>15883</v>
      </c>
      <c r="H5451" s="1021" t="s">
        <v>15860</v>
      </c>
      <c r="I5451" s="1021" t="s">
        <v>4213</v>
      </c>
      <c r="J5451" s="1150" t="s">
        <v>4243</v>
      </c>
      <c r="K5451" s="1152" t="s">
        <v>15853</v>
      </c>
      <c r="L5451" s="1151">
        <v>2</v>
      </c>
      <c r="M5451" s="1164">
        <v>46733</v>
      </c>
      <c r="N5451" s="1151"/>
      <c r="O5451" s="1152"/>
      <c r="P5451" s="1180" t="s">
        <v>3530</v>
      </c>
    </row>
    <row r="5452" spans="1:16" ht="22.5" x14ac:dyDescent="0.2">
      <c r="A5452" s="1179" t="s">
        <v>4122</v>
      </c>
      <c r="B5452" s="1149" t="s">
        <v>13070</v>
      </c>
      <c r="C5452" s="1149" t="s">
        <v>65</v>
      </c>
      <c r="D5452" s="1150" t="s">
        <v>15840</v>
      </c>
      <c r="E5452" s="1164">
        <v>7000</v>
      </c>
      <c r="F5452" s="1151">
        <v>41571385</v>
      </c>
      <c r="G5452" s="759" t="s">
        <v>15884</v>
      </c>
      <c r="H5452" s="1021" t="s">
        <v>15885</v>
      </c>
      <c r="I5452" s="1021" t="s">
        <v>4213</v>
      </c>
      <c r="J5452" s="1150" t="s">
        <v>15886</v>
      </c>
      <c r="K5452" s="1152" t="s">
        <v>15842</v>
      </c>
      <c r="L5452" s="1151">
        <v>12</v>
      </c>
      <c r="M5452" s="1164">
        <v>84600</v>
      </c>
      <c r="N5452" s="1151" t="s">
        <v>15843</v>
      </c>
      <c r="O5452" s="1152">
        <v>6</v>
      </c>
      <c r="P5452" s="1180">
        <v>42000</v>
      </c>
    </row>
    <row r="5453" spans="1:16" x14ac:dyDescent="0.2">
      <c r="A5453" s="1179" t="s">
        <v>4122</v>
      </c>
      <c r="B5453" s="1149" t="s">
        <v>13070</v>
      </c>
      <c r="C5453" s="1149" t="s">
        <v>65</v>
      </c>
      <c r="D5453" s="1150" t="s">
        <v>12767</v>
      </c>
      <c r="E5453" s="1164">
        <v>9000</v>
      </c>
      <c r="F5453" s="1151">
        <v>19262875</v>
      </c>
      <c r="G5453" s="759" t="s">
        <v>15887</v>
      </c>
      <c r="H5453" s="1021" t="s">
        <v>15888</v>
      </c>
      <c r="I5453" s="1021" t="s">
        <v>4287</v>
      </c>
      <c r="J5453" s="1150" t="s">
        <v>15888</v>
      </c>
      <c r="K5453" s="1152" t="s">
        <v>15839</v>
      </c>
      <c r="L5453" s="1151">
        <v>12</v>
      </c>
      <c r="M5453" s="1164">
        <v>44700</v>
      </c>
      <c r="N5453" s="1151" t="s">
        <v>15843</v>
      </c>
      <c r="O5453" s="1152">
        <v>6</v>
      </c>
      <c r="P5453" s="1180">
        <v>54000</v>
      </c>
    </row>
    <row r="5454" spans="1:16" ht="22.5" x14ac:dyDescent="0.2">
      <c r="A5454" s="1179" t="s">
        <v>4122</v>
      </c>
      <c r="B5454" s="1149" t="s">
        <v>13070</v>
      </c>
      <c r="C5454" s="1149" t="s">
        <v>65</v>
      </c>
      <c r="D5454" s="1150" t="s">
        <v>15889</v>
      </c>
      <c r="E5454" s="1164">
        <v>6500</v>
      </c>
      <c r="F5454" s="1151">
        <v>40885440</v>
      </c>
      <c r="G5454" s="759" t="s">
        <v>15890</v>
      </c>
      <c r="H5454" s="1021" t="s">
        <v>15891</v>
      </c>
      <c r="I5454" s="1021" t="s">
        <v>4287</v>
      </c>
      <c r="J5454" s="1150" t="s">
        <v>15891</v>
      </c>
      <c r="K5454" s="1152" t="s">
        <v>15842</v>
      </c>
      <c r="L5454" s="1151">
        <v>5</v>
      </c>
      <c r="M5454" s="1164">
        <v>13729</v>
      </c>
      <c r="N5454" s="1151"/>
      <c r="O5454" s="1152"/>
      <c r="P5454" s="1180" t="s">
        <v>3530</v>
      </c>
    </row>
    <row r="5455" spans="1:16" x14ac:dyDescent="0.2">
      <c r="A5455" s="1179" t="s">
        <v>4122</v>
      </c>
      <c r="B5455" s="1149" t="s">
        <v>13070</v>
      </c>
      <c r="C5455" s="1149" t="s">
        <v>65</v>
      </c>
      <c r="D5455" s="1150" t="s">
        <v>15840</v>
      </c>
      <c r="E5455" s="1164">
        <v>6000</v>
      </c>
      <c r="F5455" s="1151">
        <v>41544333</v>
      </c>
      <c r="G5455" s="759" t="s">
        <v>15892</v>
      </c>
      <c r="H5455" s="1021" t="s">
        <v>15848</v>
      </c>
      <c r="I5455" s="1021" t="s">
        <v>4213</v>
      </c>
      <c r="J5455" s="1150" t="s">
        <v>10742</v>
      </c>
      <c r="K5455" s="1152" t="s">
        <v>15842</v>
      </c>
      <c r="L5455" s="1151">
        <v>12</v>
      </c>
      <c r="M5455" s="1164">
        <v>72600</v>
      </c>
      <c r="N5455" s="1151" t="s">
        <v>15843</v>
      </c>
      <c r="O5455" s="1152">
        <v>6</v>
      </c>
      <c r="P5455" s="1180">
        <v>36000</v>
      </c>
    </row>
    <row r="5456" spans="1:16" x14ac:dyDescent="0.2">
      <c r="A5456" s="1179" t="s">
        <v>4122</v>
      </c>
      <c r="B5456" s="1149" t="s">
        <v>13070</v>
      </c>
      <c r="C5456" s="1149" t="s">
        <v>65</v>
      </c>
      <c r="D5456" s="1150" t="s">
        <v>15893</v>
      </c>
      <c r="E5456" s="1164">
        <v>11000</v>
      </c>
      <c r="F5456" s="1151">
        <v>42777486</v>
      </c>
      <c r="G5456" s="759" t="s">
        <v>15894</v>
      </c>
      <c r="H5456" s="1021" t="s">
        <v>15860</v>
      </c>
      <c r="I5456" s="1021" t="s">
        <v>4287</v>
      </c>
      <c r="J5456" s="1150" t="s">
        <v>15860</v>
      </c>
      <c r="K5456" s="1152" t="s">
        <v>15853</v>
      </c>
      <c r="L5456" s="1151">
        <v>6</v>
      </c>
      <c r="M5456" s="1164">
        <v>62119</v>
      </c>
      <c r="N5456" s="1151"/>
      <c r="O5456" s="1152"/>
      <c r="P5456" s="1180" t="s">
        <v>3530</v>
      </c>
    </row>
    <row r="5457" spans="1:16" ht="22.5" x14ac:dyDescent="0.2">
      <c r="A5457" s="1179" t="s">
        <v>4122</v>
      </c>
      <c r="B5457" s="1149" t="s">
        <v>13070</v>
      </c>
      <c r="C5457" s="1149" t="s">
        <v>65</v>
      </c>
      <c r="D5457" s="1150" t="s">
        <v>15349</v>
      </c>
      <c r="E5457" s="1164">
        <v>2000</v>
      </c>
      <c r="F5457" s="1151">
        <v>9630907</v>
      </c>
      <c r="G5457" s="759" t="s">
        <v>15895</v>
      </c>
      <c r="H5457" s="1021" t="s">
        <v>15896</v>
      </c>
      <c r="I5457" s="1021" t="s">
        <v>481</v>
      </c>
      <c r="J5457" s="1150" t="s">
        <v>4470</v>
      </c>
      <c r="K5457" s="1152" t="s">
        <v>15842</v>
      </c>
      <c r="L5457" s="1151">
        <v>12</v>
      </c>
      <c r="M5457" s="1164">
        <v>24600</v>
      </c>
      <c r="N5457" s="1151" t="s">
        <v>15843</v>
      </c>
      <c r="O5457" s="1152">
        <v>6</v>
      </c>
      <c r="P5457" s="1180">
        <v>12000</v>
      </c>
    </row>
    <row r="5458" spans="1:16" x14ac:dyDescent="0.2">
      <c r="A5458" s="1179" t="s">
        <v>4122</v>
      </c>
      <c r="B5458" s="1149" t="s">
        <v>13070</v>
      </c>
      <c r="C5458" s="1149" t="s">
        <v>65</v>
      </c>
      <c r="D5458" s="1150" t="s">
        <v>15897</v>
      </c>
      <c r="E5458" s="1164">
        <v>2000</v>
      </c>
      <c r="F5458" s="1151">
        <v>42637458</v>
      </c>
      <c r="G5458" s="759" t="s">
        <v>15898</v>
      </c>
      <c r="H5458" s="1021" t="s">
        <v>15899</v>
      </c>
      <c r="I5458" s="1021" t="s">
        <v>4357</v>
      </c>
      <c r="J5458" s="1150" t="s">
        <v>4358</v>
      </c>
      <c r="K5458" s="1152" t="s">
        <v>15834</v>
      </c>
      <c r="L5458" s="1151">
        <v>7</v>
      </c>
      <c r="M5458" s="1164">
        <v>18711</v>
      </c>
      <c r="N5458" s="1151"/>
      <c r="O5458" s="1152"/>
      <c r="P5458" s="1180" t="s">
        <v>3530</v>
      </c>
    </row>
    <row r="5459" spans="1:16" ht="22.5" x14ac:dyDescent="0.2">
      <c r="A5459" s="1179" t="s">
        <v>4122</v>
      </c>
      <c r="B5459" s="1149" t="s">
        <v>13070</v>
      </c>
      <c r="C5459" s="1149" t="s">
        <v>65</v>
      </c>
      <c r="D5459" s="1150" t="s">
        <v>15900</v>
      </c>
      <c r="E5459" s="1164">
        <v>6000</v>
      </c>
      <c r="F5459" s="1151">
        <v>45558552</v>
      </c>
      <c r="G5459" s="759" t="s">
        <v>15901</v>
      </c>
      <c r="H5459" s="1021" t="s">
        <v>15902</v>
      </c>
      <c r="I5459" s="1021" t="s">
        <v>4274</v>
      </c>
      <c r="J5459" s="1150" t="s">
        <v>15903</v>
      </c>
      <c r="K5459" s="1152" t="s">
        <v>15842</v>
      </c>
      <c r="L5459" s="1151">
        <v>12</v>
      </c>
      <c r="M5459" s="1164">
        <v>82263</v>
      </c>
      <c r="N5459" s="1151"/>
      <c r="O5459" s="1152"/>
      <c r="P5459" s="1180" t="s">
        <v>3530</v>
      </c>
    </row>
    <row r="5460" spans="1:16" x14ac:dyDescent="0.2">
      <c r="A5460" s="1179" t="s">
        <v>4122</v>
      </c>
      <c r="B5460" s="1149" t="s">
        <v>13070</v>
      </c>
      <c r="C5460" s="1149" t="s">
        <v>65</v>
      </c>
      <c r="D5460" s="1150" t="s">
        <v>15904</v>
      </c>
      <c r="E5460" s="1164">
        <v>5000</v>
      </c>
      <c r="F5460" s="1151">
        <v>9383610</v>
      </c>
      <c r="G5460" s="759" t="s">
        <v>15905</v>
      </c>
      <c r="H5460" s="1021" t="s">
        <v>15906</v>
      </c>
      <c r="I5460" s="1021" t="s">
        <v>4213</v>
      </c>
      <c r="J5460" s="1150" t="s">
        <v>5386</v>
      </c>
      <c r="K5460" s="1152" t="s">
        <v>15842</v>
      </c>
      <c r="L5460" s="1151">
        <v>12</v>
      </c>
      <c r="M5460" s="1164">
        <v>60519</v>
      </c>
      <c r="N5460" s="1151" t="s">
        <v>15843</v>
      </c>
      <c r="O5460" s="1152">
        <v>6</v>
      </c>
      <c r="P5460" s="1180">
        <v>30000</v>
      </c>
    </row>
    <row r="5461" spans="1:16" x14ac:dyDescent="0.2">
      <c r="A5461" s="1179" t="s">
        <v>4122</v>
      </c>
      <c r="B5461" s="1149" t="s">
        <v>13070</v>
      </c>
      <c r="C5461" s="1149" t="s">
        <v>65</v>
      </c>
      <c r="D5461" s="1150" t="s">
        <v>15907</v>
      </c>
      <c r="E5461" s="1164">
        <v>5000</v>
      </c>
      <c r="F5461" s="1151">
        <v>41617944</v>
      </c>
      <c r="G5461" s="759" t="s">
        <v>15908</v>
      </c>
      <c r="H5461" s="1021" t="s">
        <v>15888</v>
      </c>
      <c r="I5461" s="1021" t="s">
        <v>4274</v>
      </c>
      <c r="J5461" s="1150" t="s">
        <v>4545</v>
      </c>
      <c r="K5461" s="1152" t="s">
        <v>15834</v>
      </c>
      <c r="L5461" s="1151">
        <v>7</v>
      </c>
      <c r="M5461" s="1164">
        <v>38717</v>
      </c>
      <c r="N5461" s="1151"/>
      <c r="O5461" s="1152"/>
      <c r="P5461" s="1180" t="s">
        <v>3530</v>
      </c>
    </row>
    <row r="5462" spans="1:16" ht="22.5" x14ac:dyDescent="0.2">
      <c r="A5462" s="1179" t="s">
        <v>4122</v>
      </c>
      <c r="B5462" s="1149" t="s">
        <v>13070</v>
      </c>
      <c r="C5462" s="1149" t="s">
        <v>65</v>
      </c>
      <c r="D5462" s="1150" t="s">
        <v>12083</v>
      </c>
      <c r="E5462" s="1164">
        <v>3500</v>
      </c>
      <c r="F5462" s="1151">
        <v>16718726</v>
      </c>
      <c r="G5462" s="759" t="s">
        <v>15909</v>
      </c>
      <c r="H5462" s="1021" t="s">
        <v>15896</v>
      </c>
      <c r="I5462" s="1021" t="s">
        <v>6022</v>
      </c>
      <c r="J5462" s="1150" t="s">
        <v>4470</v>
      </c>
      <c r="K5462" s="1152" t="s">
        <v>15842</v>
      </c>
      <c r="L5462" s="1151">
        <v>12</v>
      </c>
      <c r="M5462" s="1164">
        <v>46246</v>
      </c>
      <c r="N5462" s="1151"/>
      <c r="O5462" s="1152"/>
      <c r="P5462" s="1180" t="s">
        <v>3530</v>
      </c>
    </row>
    <row r="5463" spans="1:16" ht="33.75" x14ac:dyDescent="0.2">
      <c r="A5463" s="1179" t="s">
        <v>4122</v>
      </c>
      <c r="B5463" s="1149" t="s">
        <v>13070</v>
      </c>
      <c r="C5463" s="1149" t="s">
        <v>65</v>
      </c>
      <c r="D5463" s="1150" t="s">
        <v>15910</v>
      </c>
      <c r="E5463" s="1164">
        <v>14000</v>
      </c>
      <c r="F5463" s="1151">
        <v>23009543</v>
      </c>
      <c r="G5463" s="759" t="s">
        <v>15911</v>
      </c>
      <c r="H5463" s="1021" t="s">
        <v>15837</v>
      </c>
      <c r="I5463" s="1021" t="s">
        <v>4213</v>
      </c>
      <c r="J5463" s="1150" t="s">
        <v>15838</v>
      </c>
      <c r="K5463" s="1152" t="s">
        <v>15853</v>
      </c>
      <c r="L5463" s="1151">
        <v>12</v>
      </c>
      <c r="M5463" s="1164">
        <v>168600</v>
      </c>
      <c r="N5463" s="1151" t="s">
        <v>15853</v>
      </c>
      <c r="O5463" s="1152">
        <v>6</v>
      </c>
      <c r="P5463" s="1180">
        <v>84000</v>
      </c>
    </row>
    <row r="5464" spans="1:16" x14ac:dyDescent="0.2">
      <c r="A5464" s="1179" t="s">
        <v>4122</v>
      </c>
      <c r="B5464" s="1149" t="s">
        <v>13070</v>
      </c>
      <c r="C5464" s="1149" t="s">
        <v>65</v>
      </c>
      <c r="D5464" s="1150" t="s">
        <v>15912</v>
      </c>
      <c r="E5464" s="1164">
        <v>6500</v>
      </c>
      <c r="F5464" s="1151">
        <v>45206890</v>
      </c>
      <c r="G5464" s="759" t="s">
        <v>15913</v>
      </c>
      <c r="H5464" s="1021" t="s">
        <v>15914</v>
      </c>
      <c r="I5464" s="1021" t="s">
        <v>4287</v>
      </c>
      <c r="J5464" s="1150" t="s">
        <v>10274</v>
      </c>
      <c r="K5464" s="1152" t="s">
        <v>15842</v>
      </c>
      <c r="L5464" s="1151">
        <v>12</v>
      </c>
      <c r="M5464" s="1164">
        <v>78600</v>
      </c>
      <c r="N5464" s="1151" t="s">
        <v>15843</v>
      </c>
      <c r="O5464" s="1152">
        <v>6</v>
      </c>
      <c r="P5464" s="1180">
        <v>39000</v>
      </c>
    </row>
    <row r="5465" spans="1:16" x14ac:dyDescent="0.2">
      <c r="A5465" s="1179" t="s">
        <v>4122</v>
      </c>
      <c r="B5465" s="1149" t="s">
        <v>13070</v>
      </c>
      <c r="C5465" s="1149" t="s">
        <v>65</v>
      </c>
      <c r="D5465" s="1150" t="s">
        <v>15915</v>
      </c>
      <c r="E5465" s="1164">
        <v>1500</v>
      </c>
      <c r="F5465" s="1151">
        <v>250719</v>
      </c>
      <c r="G5465" s="759" t="s">
        <v>15916</v>
      </c>
      <c r="H5465" s="1021" t="s">
        <v>15899</v>
      </c>
      <c r="I5465" s="1021" t="s">
        <v>4357</v>
      </c>
      <c r="J5465" s="1150" t="s">
        <v>4358</v>
      </c>
      <c r="K5465" s="1152" t="s">
        <v>15842</v>
      </c>
      <c r="L5465" s="1151">
        <v>12</v>
      </c>
      <c r="M5465" s="1164">
        <v>20833</v>
      </c>
      <c r="N5465" s="1151"/>
      <c r="O5465" s="1152"/>
      <c r="P5465" s="1180" t="s">
        <v>3530</v>
      </c>
    </row>
    <row r="5466" spans="1:16" x14ac:dyDescent="0.2">
      <c r="A5466" s="1179" t="s">
        <v>4122</v>
      </c>
      <c r="B5466" s="1149" t="s">
        <v>13070</v>
      </c>
      <c r="C5466" s="1149" t="s">
        <v>65</v>
      </c>
      <c r="D5466" s="1150" t="s">
        <v>15907</v>
      </c>
      <c r="E5466" s="1164">
        <v>5000</v>
      </c>
      <c r="F5466" s="1151">
        <v>46464317</v>
      </c>
      <c r="G5466" s="759" t="s">
        <v>15917</v>
      </c>
      <c r="H5466" s="1021" t="s">
        <v>15833</v>
      </c>
      <c r="I5466" s="1021" t="s">
        <v>4287</v>
      </c>
      <c r="J5466" s="1150" t="s">
        <v>15833</v>
      </c>
      <c r="K5466" s="1152" t="s">
        <v>15918</v>
      </c>
      <c r="L5466" s="1151">
        <v>5</v>
      </c>
      <c r="M5466" s="1164">
        <v>20300</v>
      </c>
      <c r="N5466" s="1151" t="s">
        <v>15843</v>
      </c>
      <c r="O5466" s="1152">
        <v>6</v>
      </c>
      <c r="P5466" s="1180">
        <v>30000</v>
      </c>
    </row>
    <row r="5467" spans="1:16" ht="33.75" x14ac:dyDescent="0.2">
      <c r="A5467" s="1179" t="s">
        <v>4122</v>
      </c>
      <c r="B5467" s="1149" t="s">
        <v>13070</v>
      </c>
      <c r="C5467" s="1149" t="s">
        <v>65</v>
      </c>
      <c r="D5467" s="1150" t="s">
        <v>15840</v>
      </c>
      <c r="E5467" s="1164">
        <v>6000</v>
      </c>
      <c r="F5467" s="1151">
        <v>47131340</v>
      </c>
      <c r="G5467" s="759" t="s">
        <v>15919</v>
      </c>
      <c r="H5467" s="1021" t="s">
        <v>15837</v>
      </c>
      <c r="I5467" s="1021" t="s">
        <v>4213</v>
      </c>
      <c r="J5467" s="1150" t="s">
        <v>15838</v>
      </c>
      <c r="K5467" s="1152" t="s">
        <v>15842</v>
      </c>
      <c r="L5467" s="1151">
        <v>12</v>
      </c>
      <c r="M5467" s="1164">
        <v>72553</v>
      </c>
      <c r="N5467" s="1151" t="s">
        <v>15843</v>
      </c>
      <c r="O5467" s="1152">
        <v>6</v>
      </c>
      <c r="P5467" s="1180">
        <v>36000</v>
      </c>
    </row>
    <row r="5468" spans="1:16" x14ac:dyDescent="0.2">
      <c r="A5468" s="1179" t="s">
        <v>4122</v>
      </c>
      <c r="B5468" s="1149" t="s">
        <v>13070</v>
      </c>
      <c r="C5468" s="1149" t="s">
        <v>65</v>
      </c>
      <c r="D5468" s="1150" t="s">
        <v>15858</v>
      </c>
      <c r="E5468" s="1164">
        <v>6000</v>
      </c>
      <c r="F5468" s="1151">
        <v>71710591</v>
      </c>
      <c r="G5468" s="759" t="s">
        <v>15920</v>
      </c>
      <c r="H5468" s="1021" t="s">
        <v>4243</v>
      </c>
      <c r="I5468" s="1021" t="s">
        <v>4287</v>
      </c>
      <c r="J5468" s="1150" t="s">
        <v>4243</v>
      </c>
      <c r="K5468" s="1152" t="s">
        <v>15842</v>
      </c>
      <c r="L5468" s="1151">
        <v>12</v>
      </c>
      <c r="M5468" s="1164">
        <v>72400</v>
      </c>
      <c r="N5468" s="1151" t="s">
        <v>15843</v>
      </c>
      <c r="O5468" s="1152">
        <v>6</v>
      </c>
      <c r="P5468" s="1180">
        <v>36000</v>
      </c>
    </row>
    <row r="5469" spans="1:16" ht="33.75" x14ac:dyDescent="0.2">
      <c r="A5469" s="1179" t="s">
        <v>4122</v>
      </c>
      <c r="B5469" s="1149" t="s">
        <v>13070</v>
      </c>
      <c r="C5469" s="1149" t="s">
        <v>65</v>
      </c>
      <c r="D5469" s="1150" t="s">
        <v>478</v>
      </c>
      <c r="E5469" s="1164">
        <v>15000</v>
      </c>
      <c r="F5469" s="1151">
        <v>32397333</v>
      </c>
      <c r="G5469" s="759" t="s">
        <v>15921</v>
      </c>
      <c r="H5469" s="1021" t="s">
        <v>15922</v>
      </c>
      <c r="I5469" s="1021" t="s">
        <v>15923</v>
      </c>
      <c r="J5469" s="1150" t="s">
        <v>4268</v>
      </c>
      <c r="K5469" s="1152" t="s">
        <v>15857</v>
      </c>
      <c r="L5469" s="1151">
        <v>7</v>
      </c>
      <c r="M5469" s="1164">
        <v>50092</v>
      </c>
      <c r="N5469" s="1151"/>
      <c r="O5469" s="1152"/>
      <c r="P5469" s="1180" t="s">
        <v>3530</v>
      </c>
    </row>
    <row r="5470" spans="1:16" x14ac:dyDescent="0.2">
      <c r="A5470" s="1179" t="s">
        <v>4122</v>
      </c>
      <c r="B5470" s="1149" t="s">
        <v>13070</v>
      </c>
      <c r="C5470" s="1149" t="s">
        <v>65</v>
      </c>
      <c r="D5470" s="1150" t="s">
        <v>15840</v>
      </c>
      <c r="E5470" s="1164">
        <v>7000</v>
      </c>
      <c r="F5470" s="1151">
        <v>41911721</v>
      </c>
      <c r="G5470" s="759" t="s">
        <v>15924</v>
      </c>
      <c r="H5470" s="1021" t="s">
        <v>15848</v>
      </c>
      <c r="I5470" s="1021" t="s">
        <v>4213</v>
      </c>
      <c r="J5470" s="1150" t="s">
        <v>9092</v>
      </c>
      <c r="K5470" s="1152" t="s">
        <v>15842</v>
      </c>
      <c r="L5470" s="1151">
        <v>12</v>
      </c>
      <c r="M5470" s="1164">
        <v>84600</v>
      </c>
      <c r="N5470" s="1151" t="s">
        <v>15843</v>
      </c>
      <c r="O5470" s="1152">
        <v>6</v>
      </c>
      <c r="P5470" s="1180">
        <v>42000</v>
      </c>
    </row>
    <row r="5471" spans="1:16" ht="22.5" x14ac:dyDescent="0.2">
      <c r="A5471" s="1179" t="s">
        <v>4122</v>
      </c>
      <c r="B5471" s="1149" t="s">
        <v>13070</v>
      </c>
      <c r="C5471" s="1149" t="s">
        <v>65</v>
      </c>
      <c r="D5471" s="1150" t="s">
        <v>15925</v>
      </c>
      <c r="E5471" s="1164">
        <v>8000</v>
      </c>
      <c r="F5471" s="1151">
        <v>40175079</v>
      </c>
      <c r="G5471" s="759" t="s">
        <v>15926</v>
      </c>
      <c r="H5471" s="1021" t="s">
        <v>15927</v>
      </c>
      <c r="I5471" s="1021" t="s">
        <v>4213</v>
      </c>
      <c r="J5471" s="1150" t="s">
        <v>4966</v>
      </c>
      <c r="K5471" s="1152" t="s">
        <v>15842</v>
      </c>
      <c r="L5471" s="1151">
        <v>12</v>
      </c>
      <c r="M5471" s="1164">
        <v>96600</v>
      </c>
      <c r="N5471" s="1151" t="s">
        <v>15843</v>
      </c>
      <c r="O5471" s="1152">
        <v>6</v>
      </c>
      <c r="P5471" s="1180">
        <v>48000</v>
      </c>
    </row>
    <row r="5472" spans="1:16" x14ac:dyDescent="0.2">
      <c r="A5472" s="1179" t="s">
        <v>4122</v>
      </c>
      <c r="B5472" s="1149" t="s">
        <v>13070</v>
      </c>
      <c r="C5472" s="1149" t="s">
        <v>65</v>
      </c>
      <c r="D5472" s="1150" t="s">
        <v>15858</v>
      </c>
      <c r="E5472" s="1164">
        <v>6000</v>
      </c>
      <c r="F5472" s="1151">
        <v>40161509</v>
      </c>
      <c r="G5472" s="759" t="s">
        <v>15928</v>
      </c>
      <c r="H5472" s="1021" t="s">
        <v>15860</v>
      </c>
      <c r="I5472" s="1021" t="s">
        <v>4213</v>
      </c>
      <c r="J5472" s="1150" t="s">
        <v>4243</v>
      </c>
      <c r="K5472" s="1152" t="s">
        <v>15842</v>
      </c>
      <c r="L5472" s="1151">
        <v>12</v>
      </c>
      <c r="M5472" s="1164">
        <v>78332</v>
      </c>
      <c r="N5472" s="1151" t="s">
        <v>15843</v>
      </c>
      <c r="O5472" s="1152">
        <v>6</v>
      </c>
      <c r="P5472" s="1180">
        <v>39000</v>
      </c>
    </row>
    <row r="5473" spans="1:16" ht="22.5" x14ac:dyDescent="0.2">
      <c r="A5473" s="1179" t="s">
        <v>4122</v>
      </c>
      <c r="B5473" s="1149" t="s">
        <v>13070</v>
      </c>
      <c r="C5473" s="1149" t="s">
        <v>65</v>
      </c>
      <c r="D5473" s="1150" t="s">
        <v>6753</v>
      </c>
      <c r="E5473" s="1164">
        <v>9000</v>
      </c>
      <c r="F5473" s="1151">
        <v>43984477</v>
      </c>
      <c r="G5473" s="759" t="s">
        <v>15929</v>
      </c>
      <c r="H5473" s="1021" t="s">
        <v>15930</v>
      </c>
      <c r="I5473" s="1021" t="s">
        <v>4287</v>
      </c>
      <c r="J5473" s="1150" t="s">
        <v>4624</v>
      </c>
      <c r="K5473" s="1152"/>
      <c r="L5473" s="1151"/>
      <c r="M5473" s="1164" t="s">
        <v>3530</v>
      </c>
      <c r="N5473" s="1151" t="s">
        <v>15853</v>
      </c>
      <c r="O5473" s="1152">
        <v>4</v>
      </c>
      <c r="P5473" s="1180">
        <v>38700</v>
      </c>
    </row>
    <row r="5474" spans="1:16" x14ac:dyDescent="0.2">
      <c r="A5474" s="1179" t="s">
        <v>4122</v>
      </c>
      <c r="B5474" s="1149" t="s">
        <v>13070</v>
      </c>
      <c r="C5474" s="1149" t="s">
        <v>65</v>
      </c>
      <c r="D5474" s="1150" t="s">
        <v>15931</v>
      </c>
      <c r="E5474" s="1164">
        <v>4000</v>
      </c>
      <c r="F5474" s="1151">
        <v>7512798</v>
      </c>
      <c r="G5474" s="759" t="s">
        <v>15932</v>
      </c>
      <c r="H5474" s="1021" t="s">
        <v>15933</v>
      </c>
      <c r="I5474" s="1021" t="s">
        <v>4287</v>
      </c>
      <c r="J5474" s="1150" t="s">
        <v>4235</v>
      </c>
      <c r="K5474" s="1152" t="s">
        <v>15842</v>
      </c>
      <c r="L5474" s="1151">
        <v>12</v>
      </c>
      <c r="M5474" s="1164">
        <v>48600</v>
      </c>
      <c r="N5474" s="1151" t="s">
        <v>15843</v>
      </c>
      <c r="O5474" s="1152">
        <v>6</v>
      </c>
      <c r="P5474" s="1180">
        <v>24000</v>
      </c>
    </row>
    <row r="5475" spans="1:16" x14ac:dyDescent="0.2">
      <c r="A5475" s="1179" t="s">
        <v>4122</v>
      </c>
      <c r="B5475" s="1149" t="s">
        <v>13070</v>
      </c>
      <c r="C5475" s="1149" t="s">
        <v>65</v>
      </c>
      <c r="D5475" s="1150" t="s">
        <v>15934</v>
      </c>
      <c r="E5475" s="1164">
        <v>6500</v>
      </c>
      <c r="F5475" s="1151">
        <v>46034022</v>
      </c>
      <c r="G5475" s="759" t="s">
        <v>15935</v>
      </c>
      <c r="H5475" s="1021" t="s">
        <v>15936</v>
      </c>
      <c r="I5475" s="1021" t="s">
        <v>4287</v>
      </c>
      <c r="J5475" s="1150" t="s">
        <v>15936</v>
      </c>
      <c r="K5475" s="1152" t="s">
        <v>15842</v>
      </c>
      <c r="L5475" s="1151">
        <v>12</v>
      </c>
      <c r="M5475" s="1164">
        <v>73749</v>
      </c>
      <c r="N5475" s="1151" t="s">
        <v>15843</v>
      </c>
      <c r="O5475" s="1152">
        <v>6</v>
      </c>
      <c r="P5475" s="1180">
        <v>39000</v>
      </c>
    </row>
    <row r="5476" spans="1:16" x14ac:dyDescent="0.2">
      <c r="A5476" s="1179" t="s">
        <v>4122</v>
      </c>
      <c r="B5476" s="1149" t="s">
        <v>13070</v>
      </c>
      <c r="C5476" s="1149" t="s">
        <v>65</v>
      </c>
      <c r="D5476" s="1150" t="s">
        <v>15915</v>
      </c>
      <c r="E5476" s="1164">
        <v>1500</v>
      </c>
      <c r="F5476" s="1151">
        <v>47754076</v>
      </c>
      <c r="G5476" s="759" t="s">
        <v>15937</v>
      </c>
      <c r="H5476" s="1021" t="s">
        <v>15938</v>
      </c>
      <c r="I5476" s="1021" t="s">
        <v>4287</v>
      </c>
      <c r="J5476" s="1150" t="s">
        <v>15938</v>
      </c>
      <c r="K5476" s="1152" t="s">
        <v>15834</v>
      </c>
      <c r="L5476" s="1151">
        <v>7</v>
      </c>
      <c r="M5476" s="1164">
        <v>14076</v>
      </c>
      <c r="N5476" s="1151"/>
      <c r="O5476" s="1152"/>
      <c r="P5476" s="1180" t="s">
        <v>3530</v>
      </c>
    </row>
    <row r="5477" spans="1:16" x14ac:dyDescent="0.2">
      <c r="A5477" s="1179" t="s">
        <v>4122</v>
      </c>
      <c r="B5477" s="1149" t="s">
        <v>13070</v>
      </c>
      <c r="C5477" s="1149" t="s">
        <v>65</v>
      </c>
      <c r="D5477" s="1150" t="s">
        <v>4366</v>
      </c>
      <c r="E5477" s="1164">
        <v>3500</v>
      </c>
      <c r="F5477" s="1151">
        <v>19246760</v>
      </c>
      <c r="G5477" s="759" t="s">
        <v>15939</v>
      </c>
      <c r="H5477" s="1021" t="s">
        <v>15933</v>
      </c>
      <c r="I5477" s="1021" t="s">
        <v>4287</v>
      </c>
      <c r="J5477" s="1150" t="s">
        <v>15933</v>
      </c>
      <c r="K5477" s="1152" t="s">
        <v>15842</v>
      </c>
      <c r="L5477" s="1151">
        <v>12</v>
      </c>
      <c r="M5477" s="1164">
        <v>42600</v>
      </c>
      <c r="N5477" s="1151" t="s">
        <v>15843</v>
      </c>
      <c r="O5477" s="1152">
        <v>6</v>
      </c>
      <c r="P5477" s="1180">
        <v>21000</v>
      </c>
    </row>
    <row r="5478" spans="1:16" ht="33.75" x14ac:dyDescent="0.2">
      <c r="A5478" s="1179" t="s">
        <v>4122</v>
      </c>
      <c r="B5478" s="1149" t="s">
        <v>13070</v>
      </c>
      <c r="C5478" s="1149" t="s">
        <v>65</v>
      </c>
      <c r="D5478" s="1150" t="s">
        <v>15835</v>
      </c>
      <c r="E5478" s="1164">
        <v>8000</v>
      </c>
      <c r="F5478" s="1151">
        <v>41379687</v>
      </c>
      <c r="G5478" s="759" t="s">
        <v>15940</v>
      </c>
      <c r="H5478" s="1021" t="s">
        <v>15837</v>
      </c>
      <c r="I5478" s="1021" t="s">
        <v>4213</v>
      </c>
      <c r="J5478" s="1150" t="s">
        <v>15838</v>
      </c>
      <c r="K5478" s="1152" t="s">
        <v>15834</v>
      </c>
      <c r="L5478" s="1151">
        <v>7</v>
      </c>
      <c r="M5478" s="1164">
        <v>48651</v>
      </c>
      <c r="N5478" s="1151"/>
      <c r="O5478" s="1152"/>
      <c r="P5478" s="1180" t="s">
        <v>3530</v>
      </c>
    </row>
    <row r="5479" spans="1:16" x14ac:dyDescent="0.2">
      <c r="A5479" s="1179" t="s">
        <v>4122</v>
      </c>
      <c r="B5479" s="1149" t="s">
        <v>13070</v>
      </c>
      <c r="C5479" s="1149" t="s">
        <v>65</v>
      </c>
      <c r="D5479" s="1150" t="s">
        <v>15941</v>
      </c>
      <c r="E5479" s="1164">
        <v>4500</v>
      </c>
      <c r="F5479" s="1151">
        <v>47729233</v>
      </c>
      <c r="G5479" s="759" t="s">
        <v>15942</v>
      </c>
      <c r="H5479" s="1021" t="s">
        <v>15833</v>
      </c>
      <c r="I5479" s="1021" t="s">
        <v>4287</v>
      </c>
      <c r="J5479" s="1150" t="s">
        <v>15833</v>
      </c>
      <c r="K5479" s="1152" t="s">
        <v>15842</v>
      </c>
      <c r="L5479" s="1151">
        <v>12</v>
      </c>
      <c r="M5479" s="1164">
        <v>1500</v>
      </c>
      <c r="N5479" s="1151" t="s">
        <v>15843</v>
      </c>
      <c r="O5479" s="1152">
        <v>6</v>
      </c>
      <c r="P5479" s="1180">
        <v>27000</v>
      </c>
    </row>
    <row r="5480" spans="1:16" ht="22.5" x14ac:dyDescent="0.2">
      <c r="A5480" s="1179" t="s">
        <v>4122</v>
      </c>
      <c r="B5480" s="1149" t="s">
        <v>13070</v>
      </c>
      <c r="C5480" s="1149" t="s">
        <v>65</v>
      </c>
      <c r="D5480" s="1150" t="s">
        <v>15849</v>
      </c>
      <c r="E5480" s="1164">
        <v>7000</v>
      </c>
      <c r="F5480" s="1151">
        <v>41597538</v>
      </c>
      <c r="G5480" s="759" t="s">
        <v>15943</v>
      </c>
      <c r="H5480" s="1021" t="s">
        <v>15885</v>
      </c>
      <c r="I5480" s="1021" t="s">
        <v>4213</v>
      </c>
      <c r="J5480" s="1150" t="s">
        <v>15886</v>
      </c>
      <c r="K5480" s="1152" t="s">
        <v>15842</v>
      </c>
      <c r="L5480" s="1151">
        <v>12</v>
      </c>
      <c r="M5480" s="1164">
        <v>84600</v>
      </c>
      <c r="N5480" s="1151" t="s">
        <v>15843</v>
      </c>
      <c r="O5480" s="1152">
        <v>6</v>
      </c>
      <c r="P5480" s="1180">
        <v>42000</v>
      </c>
    </row>
    <row r="5481" spans="1:16" ht="45" x14ac:dyDescent="0.2">
      <c r="A5481" s="1179" t="s">
        <v>4122</v>
      </c>
      <c r="B5481" s="1149" t="s">
        <v>13070</v>
      </c>
      <c r="C5481" s="1149" t="s">
        <v>65</v>
      </c>
      <c r="D5481" s="1150" t="s">
        <v>5649</v>
      </c>
      <c r="E5481" s="1164">
        <v>6500</v>
      </c>
      <c r="F5481" s="1151">
        <v>41497310</v>
      </c>
      <c r="G5481" s="759" t="s">
        <v>15944</v>
      </c>
      <c r="H5481" s="1021" t="s">
        <v>15945</v>
      </c>
      <c r="I5481" s="1021" t="s">
        <v>4274</v>
      </c>
      <c r="J5481" s="1150" t="s">
        <v>15945</v>
      </c>
      <c r="K5481" s="1152" t="s">
        <v>15834</v>
      </c>
      <c r="L5481" s="1151">
        <v>7</v>
      </c>
      <c r="M5481" s="1164">
        <v>44988</v>
      </c>
      <c r="N5481" s="1151"/>
      <c r="O5481" s="1152"/>
      <c r="P5481" s="1180" t="s">
        <v>3530</v>
      </c>
    </row>
    <row r="5482" spans="1:16" ht="22.5" x14ac:dyDescent="0.2">
      <c r="A5482" s="1179" t="s">
        <v>4122</v>
      </c>
      <c r="B5482" s="1149" t="s">
        <v>13070</v>
      </c>
      <c r="C5482" s="1149" t="s">
        <v>65</v>
      </c>
      <c r="D5482" s="1150" t="s">
        <v>15946</v>
      </c>
      <c r="E5482" s="1164">
        <v>6500</v>
      </c>
      <c r="F5482" s="1151">
        <v>44637688</v>
      </c>
      <c r="G5482" s="759" t="s">
        <v>15947</v>
      </c>
      <c r="H5482" s="1021" t="s">
        <v>15948</v>
      </c>
      <c r="I5482" s="1021" t="s">
        <v>4287</v>
      </c>
      <c r="J5482" s="1150" t="s">
        <v>15948</v>
      </c>
      <c r="K5482" s="1152" t="s">
        <v>15842</v>
      </c>
      <c r="L5482" s="1151">
        <v>12</v>
      </c>
      <c r="M5482" s="1164">
        <v>78600</v>
      </c>
      <c r="N5482" s="1151" t="s">
        <v>15843</v>
      </c>
      <c r="O5482" s="1152">
        <v>6</v>
      </c>
      <c r="P5482" s="1180">
        <v>39000</v>
      </c>
    </row>
    <row r="5483" spans="1:16" ht="22.5" x14ac:dyDescent="0.2">
      <c r="A5483" s="1179" t="s">
        <v>4122</v>
      </c>
      <c r="B5483" s="1149" t="s">
        <v>13070</v>
      </c>
      <c r="C5483" s="1149" t="s">
        <v>65</v>
      </c>
      <c r="D5483" s="1150" t="s">
        <v>15949</v>
      </c>
      <c r="E5483" s="1164">
        <v>13000</v>
      </c>
      <c r="F5483" s="1151">
        <v>21877422</v>
      </c>
      <c r="G5483" s="759" t="s">
        <v>15950</v>
      </c>
      <c r="H5483" s="1021" t="s">
        <v>15860</v>
      </c>
      <c r="I5483" s="1021" t="s">
        <v>4287</v>
      </c>
      <c r="J5483" s="1150" t="s">
        <v>15860</v>
      </c>
      <c r="K5483" s="1152" t="s">
        <v>15853</v>
      </c>
      <c r="L5483" s="1151">
        <v>12</v>
      </c>
      <c r="M5483" s="1164">
        <v>156600</v>
      </c>
      <c r="N5483" s="1151" t="s">
        <v>15853</v>
      </c>
      <c r="O5483" s="1152">
        <v>6</v>
      </c>
      <c r="P5483" s="1180">
        <v>78000</v>
      </c>
    </row>
    <row r="5484" spans="1:16" x14ac:dyDescent="0.2">
      <c r="A5484" s="1179" t="s">
        <v>4122</v>
      </c>
      <c r="B5484" s="1149" t="s">
        <v>13070</v>
      </c>
      <c r="C5484" s="1149" t="s">
        <v>65</v>
      </c>
      <c r="D5484" s="1150" t="s">
        <v>15858</v>
      </c>
      <c r="E5484" s="1164">
        <v>6500</v>
      </c>
      <c r="F5484" s="1151">
        <v>41488037</v>
      </c>
      <c r="G5484" s="759" t="s">
        <v>15951</v>
      </c>
      <c r="H5484" s="1021" t="s">
        <v>15860</v>
      </c>
      <c r="I5484" s="1021" t="s">
        <v>4213</v>
      </c>
      <c r="J5484" s="1150" t="s">
        <v>4243</v>
      </c>
      <c r="K5484" s="1152" t="s">
        <v>15842</v>
      </c>
      <c r="L5484" s="1151">
        <v>12</v>
      </c>
      <c r="M5484" s="1164">
        <v>78600</v>
      </c>
      <c r="N5484" s="1151" t="s">
        <v>15843</v>
      </c>
      <c r="O5484" s="1152">
        <v>6</v>
      </c>
      <c r="P5484" s="1180">
        <v>39000</v>
      </c>
    </row>
    <row r="5485" spans="1:16" ht="22.5" x14ac:dyDescent="0.2">
      <c r="A5485" s="1179" t="s">
        <v>4122</v>
      </c>
      <c r="B5485" s="1149" t="s">
        <v>13070</v>
      </c>
      <c r="C5485" s="1149" t="s">
        <v>65</v>
      </c>
      <c r="D5485" s="1150" t="s">
        <v>15952</v>
      </c>
      <c r="E5485" s="1164">
        <v>13000</v>
      </c>
      <c r="F5485" s="1151">
        <v>7240946</v>
      </c>
      <c r="G5485" s="759" t="s">
        <v>15953</v>
      </c>
      <c r="H5485" s="1021" t="s">
        <v>15954</v>
      </c>
      <c r="I5485" s="1021" t="s">
        <v>4287</v>
      </c>
      <c r="J5485" s="1150" t="s">
        <v>15954</v>
      </c>
      <c r="K5485" s="1152" t="s">
        <v>15853</v>
      </c>
      <c r="L5485" s="1151">
        <v>12</v>
      </c>
      <c r="M5485" s="1164">
        <v>78300</v>
      </c>
      <c r="N5485" s="1151" t="s">
        <v>15853</v>
      </c>
      <c r="O5485" s="1152">
        <v>6</v>
      </c>
      <c r="P5485" s="1180">
        <v>78000</v>
      </c>
    </row>
    <row r="5486" spans="1:16" ht="33.75" x14ac:dyDescent="0.2">
      <c r="A5486" s="1179" t="s">
        <v>4122</v>
      </c>
      <c r="B5486" s="1149" t="s">
        <v>13070</v>
      </c>
      <c r="C5486" s="1149" t="s">
        <v>65</v>
      </c>
      <c r="D5486" s="1150" t="s">
        <v>5649</v>
      </c>
      <c r="E5486" s="1164">
        <v>6500</v>
      </c>
      <c r="F5486" s="1151">
        <v>43195680</v>
      </c>
      <c r="G5486" s="759" t="s">
        <v>15955</v>
      </c>
      <c r="H5486" s="1021" t="s">
        <v>15956</v>
      </c>
      <c r="I5486" s="1021" t="s">
        <v>4274</v>
      </c>
      <c r="J5486" s="1150" t="s">
        <v>15956</v>
      </c>
      <c r="K5486" s="1152" t="s">
        <v>15834</v>
      </c>
      <c r="L5486" s="1151">
        <v>7</v>
      </c>
      <c r="M5486" s="1164">
        <v>44763</v>
      </c>
      <c r="N5486" s="1151"/>
      <c r="O5486" s="1152"/>
      <c r="P5486" s="1180" t="s">
        <v>3530</v>
      </c>
    </row>
    <row r="5487" spans="1:16" x14ac:dyDescent="0.2">
      <c r="A5487" s="1179" t="s">
        <v>4122</v>
      </c>
      <c r="B5487" s="1149" t="s">
        <v>13070</v>
      </c>
      <c r="C5487" s="1149" t="s">
        <v>65</v>
      </c>
      <c r="D5487" s="1150" t="s">
        <v>15957</v>
      </c>
      <c r="E5487" s="1164">
        <v>13000</v>
      </c>
      <c r="F5487" s="1151">
        <v>41910861</v>
      </c>
      <c r="G5487" s="759" t="s">
        <v>15958</v>
      </c>
      <c r="H5487" s="1021" t="s">
        <v>15860</v>
      </c>
      <c r="I5487" s="1021" t="s">
        <v>4287</v>
      </c>
      <c r="J5487" s="1150" t="s">
        <v>15860</v>
      </c>
      <c r="K5487" s="1152" t="s">
        <v>15853</v>
      </c>
      <c r="L5487" s="1151">
        <v>12</v>
      </c>
      <c r="M5487" s="1164">
        <v>100200</v>
      </c>
      <c r="N5487" s="1151" t="s">
        <v>15853</v>
      </c>
      <c r="O5487" s="1152">
        <v>6</v>
      </c>
      <c r="P5487" s="1180">
        <v>78000</v>
      </c>
    </row>
    <row r="5488" spans="1:16" x14ac:dyDescent="0.2">
      <c r="A5488" s="1179" t="s">
        <v>4122</v>
      </c>
      <c r="B5488" s="1149" t="s">
        <v>13070</v>
      </c>
      <c r="C5488" s="1149" t="s">
        <v>65</v>
      </c>
      <c r="D5488" s="1150" t="s">
        <v>15959</v>
      </c>
      <c r="E5488" s="1164">
        <v>11000</v>
      </c>
      <c r="F5488" s="1151">
        <v>41684285</v>
      </c>
      <c r="G5488" s="759" t="s">
        <v>15960</v>
      </c>
      <c r="H5488" s="1021" t="s">
        <v>15933</v>
      </c>
      <c r="I5488" s="1021" t="s">
        <v>4287</v>
      </c>
      <c r="J5488" s="1150" t="s">
        <v>15933</v>
      </c>
      <c r="K5488" s="1152" t="s">
        <v>15853</v>
      </c>
      <c r="L5488" s="1151">
        <v>12</v>
      </c>
      <c r="M5488" s="1164">
        <v>102600</v>
      </c>
      <c r="N5488" s="1151" t="s">
        <v>15853</v>
      </c>
      <c r="O5488" s="1152">
        <v>6</v>
      </c>
      <c r="P5488" s="1180">
        <v>66000</v>
      </c>
    </row>
    <row r="5489" spans="1:16" x14ac:dyDescent="0.2">
      <c r="A5489" s="1179" t="s">
        <v>4122</v>
      </c>
      <c r="B5489" s="1149" t="s">
        <v>13070</v>
      </c>
      <c r="C5489" s="1149" t="s">
        <v>65</v>
      </c>
      <c r="D5489" s="1150" t="s">
        <v>15961</v>
      </c>
      <c r="E5489" s="1164">
        <v>2000</v>
      </c>
      <c r="F5489" s="1151">
        <v>4321422</v>
      </c>
      <c r="G5489" s="759" t="s">
        <v>15962</v>
      </c>
      <c r="H5489" s="1021" t="s">
        <v>15899</v>
      </c>
      <c r="I5489" s="1021" t="s">
        <v>481</v>
      </c>
      <c r="J5489" s="1150" t="s">
        <v>4358</v>
      </c>
      <c r="K5489" s="1152" t="s">
        <v>15842</v>
      </c>
      <c r="L5489" s="1151">
        <v>12</v>
      </c>
      <c r="M5489" s="1164">
        <v>24600</v>
      </c>
      <c r="N5489" s="1151" t="s">
        <v>15843</v>
      </c>
      <c r="O5489" s="1152">
        <v>6</v>
      </c>
      <c r="P5489" s="1180">
        <v>12000</v>
      </c>
    </row>
    <row r="5490" spans="1:16" ht="33.75" x14ac:dyDescent="0.2">
      <c r="A5490" s="1179" t="s">
        <v>4122</v>
      </c>
      <c r="B5490" s="1149" t="s">
        <v>13070</v>
      </c>
      <c r="C5490" s="1149" t="s">
        <v>65</v>
      </c>
      <c r="D5490" s="1150" t="s">
        <v>15840</v>
      </c>
      <c r="E5490" s="1164">
        <v>6500</v>
      </c>
      <c r="F5490" s="1151">
        <v>44607564</v>
      </c>
      <c r="G5490" s="759" t="s">
        <v>15963</v>
      </c>
      <c r="H5490" s="1021" t="s">
        <v>15837</v>
      </c>
      <c r="I5490" s="1021" t="s">
        <v>4213</v>
      </c>
      <c r="J5490" s="1150" t="s">
        <v>15838</v>
      </c>
      <c r="K5490" s="1152" t="s">
        <v>15842</v>
      </c>
      <c r="L5490" s="1151">
        <v>12</v>
      </c>
      <c r="M5490" s="1164">
        <v>78600</v>
      </c>
      <c r="N5490" s="1151" t="s">
        <v>15843</v>
      </c>
      <c r="O5490" s="1152">
        <v>6</v>
      </c>
      <c r="P5490" s="1180">
        <v>39000</v>
      </c>
    </row>
    <row r="5491" spans="1:16" x14ac:dyDescent="0.2">
      <c r="A5491" s="1179" t="s">
        <v>4122</v>
      </c>
      <c r="B5491" s="1149" t="s">
        <v>13070</v>
      </c>
      <c r="C5491" s="1149" t="s">
        <v>65</v>
      </c>
      <c r="D5491" s="1150" t="s">
        <v>15964</v>
      </c>
      <c r="E5491" s="1164">
        <v>7500</v>
      </c>
      <c r="F5491" s="1151">
        <v>25739974</v>
      </c>
      <c r="G5491" s="759" t="s">
        <v>15965</v>
      </c>
      <c r="H5491" s="1021" t="s">
        <v>15860</v>
      </c>
      <c r="I5491" s="1021" t="s">
        <v>4213</v>
      </c>
      <c r="J5491" s="1150" t="s">
        <v>4243</v>
      </c>
      <c r="K5491" s="1152" t="s">
        <v>15842</v>
      </c>
      <c r="L5491" s="1151">
        <v>12</v>
      </c>
      <c r="M5491" s="1164">
        <v>92453</v>
      </c>
      <c r="N5491" s="1151" t="s">
        <v>15843</v>
      </c>
      <c r="O5491" s="1152">
        <v>6</v>
      </c>
      <c r="P5491" s="1180">
        <v>45000</v>
      </c>
    </row>
    <row r="5492" spans="1:16" x14ac:dyDescent="0.2">
      <c r="A5492" s="1179" t="s">
        <v>4122</v>
      </c>
      <c r="B5492" s="1149" t="s">
        <v>13070</v>
      </c>
      <c r="C5492" s="1149" t="s">
        <v>65</v>
      </c>
      <c r="D5492" s="1150" t="s">
        <v>15849</v>
      </c>
      <c r="E5492" s="1164">
        <v>7000</v>
      </c>
      <c r="F5492" s="1151">
        <v>19934262</v>
      </c>
      <c r="G5492" s="759" t="s">
        <v>15966</v>
      </c>
      <c r="H5492" s="1021" t="s">
        <v>15848</v>
      </c>
      <c r="I5492" s="1021" t="s">
        <v>4213</v>
      </c>
      <c r="J5492" s="1150" t="s">
        <v>10742</v>
      </c>
      <c r="K5492" s="1152" t="s">
        <v>15842</v>
      </c>
      <c r="L5492" s="1151">
        <v>12</v>
      </c>
      <c r="M5492" s="1164">
        <v>94802</v>
      </c>
      <c r="N5492" s="1151"/>
      <c r="O5492" s="1152"/>
      <c r="P5492" s="1180" t="s">
        <v>3530</v>
      </c>
    </row>
    <row r="5493" spans="1:16" ht="22.5" x14ac:dyDescent="0.2">
      <c r="A5493" s="1179" t="s">
        <v>4122</v>
      </c>
      <c r="B5493" s="1149" t="s">
        <v>13070</v>
      </c>
      <c r="C5493" s="1149" t="s">
        <v>65</v>
      </c>
      <c r="D5493" s="1150" t="s">
        <v>15840</v>
      </c>
      <c r="E5493" s="1164">
        <v>6000</v>
      </c>
      <c r="F5493" s="1151">
        <v>43637934</v>
      </c>
      <c r="G5493" s="759" t="s">
        <v>15967</v>
      </c>
      <c r="H5493" s="1021" t="s">
        <v>15968</v>
      </c>
      <c r="I5493" s="1021" t="s">
        <v>4213</v>
      </c>
      <c r="J5493" s="1150" t="s">
        <v>15969</v>
      </c>
      <c r="K5493" s="1152" t="s">
        <v>15842</v>
      </c>
      <c r="L5493" s="1151">
        <v>12</v>
      </c>
      <c r="M5493" s="1164">
        <v>72600</v>
      </c>
      <c r="N5493" s="1151" t="s">
        <v>15843</v>
      </c>
      <c r="O5493" s="1152">
        <v>6</v>
      </c>
      <c r="P5493" s="1180">
        <v>29746</v>
      </c>
    </row>
    <row r="5494" spans="1:16" ht="22.5" x14ac:dyDescent="0.2">
      <c r="A5494" s="1179" t="s">
        <v>4122</v>
      </c>
      <c r="B5494" s="1149" t="s">
        <v>13070</v>
      </c>
      <c r="C5494" s="1149" t="s">
        <v>65</v>
      </c>
      <c r="D5494" s="1150" t="s">
        <v>5520</v>
      </c>
      <c r="E5494" s="1164">
        <v>7000</v>
      </c>
      <c r="F5494" s="1151">
        <v>40618982</v>
      </c>
      <c r="G5494" s="759" t="s">
        <v>15970</v>
      </c>
      <c r="H5494" s="1021" t="s">
        <v>15971</v>
      </c>
      <c r="I5494" s="1021" t="s">
        <v>4274</v>
      </c>
      <c r="J5494" s="1150" t="s">
        <v>15972</v>
      </c>
      <c r="K5494" s="1152" t="s">
        <v>15842</v>
      </c>
      <c r="L5494" s="1151">
        <v>12</v>
      </c>
      <c r="M5494" s="1164">
        <v>21200</v>
      </c>
      <c r="N5494" s="1151" t="s">
        <v>15843</v>
      </c>
      <c r="O5494" s="1152">
        <v>6</v>
      </c>
      <c r="P5494" s="1180">
        <v>42000</v>
      </c>
    </row>
    <row r="5495" spans="1:16" ht="22.5" x14ac:dyDescent="0.2">
      <c r="A5495" s="1179" t="s">
        <v>4122</v>
      </c>
      <c r="B5495" s="1149" t="s">
        <v>13070</v>
      </c>
      <c r="C5495" s="1149" t="s">
        <v>65</v>
      </c>
      <c r="D5495" s="1150" t="s">
        <v>15973</v>
      </c>
      <c r="E5495" s="1164">
        <v>6500</v>
      </c>
      <c r="F5495" s="1151">
        <v>10026946</v>
      </c>
      <c r="G5495" s="759" t="s">
        <v>15974</v>
      </c>
      <c r="H5495" s="1021" t="s">
        <v>11979</v>
      </c>
      <c r="I5495" s="1021" t="s">
        <v>4274</v>
      </c>
      <c r="J5495" s="1150" t="s">
        <v>15975</v>
      </c>
      <c r="K5495" s="1152" t="s">
        <v>15842</v>
      </c>
      <c r="L5495" s="1151">
        <v>12</v>
      </c>
      <c r="M5495" s="1164">
        <v>7042</v>
      </c>
      <c r="N5495" s="1151"/>
      <c r="O5495" s="1152"/>
      <c r="P5495" s="1180" t="s">
        <v>3530</v>
      </c>
    </row>
    <row r="5496" spans="1:16" ht="33.75" x14ac:dyDescent="0.2">
      <c r="A5496" s="1179" t="s">
        <v>4122</v>
      </c>
      <c r="B5496" s="1149" t="s">
        <v>13070</v>
      </c>
      <c r="C5496" s="1149" t="s">
        <v>65</v>
      </c>
      <c r="D5496" s="1150" t="s">
        <v>4366</v>
      </c>
      <c r="E5496" s="1164">
        <v>2000</v>
      </c>
      <c r="F5496" s="1151">
        <v>46529722</v>
      </c>
      <c r="G5496" s="759" t="s">
        <v>15976</v>
      </c>
      <c r="H5496" s="1021" t="s">
        <v>15977</v>
      </c>
      <c r="I5496" s="1021" t="s">
        <v>481</v>
      </c>
      <c r="J5496" s="1150" t="s">
        <v>15978</v>
      </c>
      <c r="K5496" s="1152" t="s">
        <v>15842</v>
      </c>
      <c r="L5496" s="1151">
        <v>12</v>
      </c>
      <c r="M5496" s="1164">
        <v>24600</v>
      </c>
      <c r="N5496" s="1151" t="s">
        <v>15843</v>
      </c>
      <c r="O5496" s="1152">
        <v>6</v>
      </c>
      <c r="P5496" s="1180">
        <v>12000</v>
      </c>
    </row>
    <row r="5497" spans="1:16" x14ac:dyDescent="0.2">
      <c r="A5497" s="1179" t="s">
        <v>4122</v>
      </c>
      <c r="B5497" s="1149" t="s">
        <v>13070</v>
      </c>
      <c r="C5497" s="1149" t="s">
        <v>65</v>
      </c>
      <c r="D5497" s="1150" t="s">
        <v>15915</v>
      </c>
      <c r="E5497" s="1164">
        <v>1500</v>
      </c>
      <c r="F5497" s="1151">
        <v>20576930</v>
      </c>
      <c r="G5497" s="759" t="s">
        <v>15979</v>
      </c>
      <c r="H5497" s="1021" t="s">
        <v>15899</v>
      </c>
      <c r="I5497" s="1021" t="s">
        <v>4357</v>
      </c>
      <c r="J5497" s="1150" t="s">
        <v>4358</v>
      </c>
      <c r="K5497" s="1152" t="s">
        <v>15842</v>
      </c>
      <c r="L5497" s="1151">
        <v>12</v>
      </c>
      <c r="M5497" s="1164">
        <v>19669</v>
      </c>
      <c r="N5497" s="1151"/>
      <c r="O5497" s="1152"/>
      <c r="P5497" s="1180" t="s">
        <v>3530</v>
      </c>
    </row>
    <row r="5498" spans="1:16" x14ac:dyDescent="0.2">
      <c r="A5498" s="1179" t="s">
        <v>4122</v>
      </c>
      <c r="B5498" s="1149" t="s">
        <v>13070</v>
      </c>
      <c r="C5498" s="1149" t="s">
        <v>65</v>
      </c>
      <c r="D5498" s="1150" t="s">
        <v>15840</v>
      </c>
      <c r="E5498" s="1164">
        <v>6500</v>
      </c>
      <c r="F5498" s="1151">
        <v>45762198</v>
      </c>
      <c r="G5498" s="759" t="s">
        <v>15980</v>
      </c>
      <c r="H5498" s="1021" t="s">
        <v>15848</v>
      </c>
      <c r="I5498" s="1021" t="s">
        <v>4213</v>
      </c>
      <c r="J5498" s="1150" t="s">
        <v>10742</v>
      </c>
      <c r="K5498" s="1152" t="s">
        <v>15842</v>
      </c>
      <c r="L5498" s="1151">
        <v>12</v>
      </c>
      <c r="M5498" s="1164">
        <v>78600</v>
      </c>
      <c r="N5498" s="1151" t="s">
        <v>15843</v>
      </c>
      <c r="O5498" s="1152">
        <v>6</v>
      </c>
      <c r="P5498" s="1180">
        <v>39000</v>
      </c>
    </row>
    <row r="5499" spans="1:16" x14ac:dyDescent="0.2">
      <c r="A5499" s="1179" t="s">
        <v>4122</v>
      </c>
      <c r="B5499" s="1149" t="s">
        <v>13070</v>
      </c>
      <c r="C5499" s="1149" t="s">
        <v>65</v>
      </c>
      <c r="D5499" s="1150" t="s">
        <v>15981</v>
      </c>
      <c r="E5499" s="1164">
        <v>7000</v>
      </c>
      <c r="F5499" s="1151">
        <v>40788741</v>
      </c>
      <c r="G5499" s="759" t="s">
        <v>15982</v>
      </c>
      <c r="H5499" s="1021" t="s">
        <v>15860</v>
      </c>
      <c r="I5499" s="1021" t="s">
        <v>4213</v>
      </c>
      <c r="J5499" s="1150" t="s">
        <v>4243</v>
      </c>
      <c r="K5499" s="1152" t="s">
        <v>15842</v>
      </c>
      <c r="L5499" s="1151">
        <v>12</v>
      </c>
      <c r="M5499" s="1164">
        <v>46087</v>
      </c>
      <c r="N5499" s="1151" t="s">
        <v>15843</v>
      </c>
      <c r="O5499" s="1152">
        <v>6</v>
      </c>
      <c r="P5499" s="1180">
        <v>42000</v>
      </c>
    </row>
    <row r="5500" spans="1:16" ht="33.75" x14ac:dyDescent="0.2">
      <c r="A5500" s="1179" t="s">
        <v>4122</v>
      </c>
      <c r="B5500" s="1149" t="s">
        <v>13070</v>
      </c>
      <c r="C5500" s="1149" t="s">
        <v>65</v>
      </c>
      <c r="D5500" s="1150" t="s">
        <v>15840</v>
      </c>
      <c r="E5500" s="1164">
        <v>6500</v>
      </c>
      <c r="F5500" s="1151">
        <v>41524337</v>
      </c>
      <c r="G5500" s="759" t="s">
        <v>15983</v>
      </c>
      <c r="H5500" s="1021" t="s">
        <v>15837</v>
      </c>
      <c r="I5500" s="1021" t="s">
        <v>4213</v>
      </c>
      <c r="J5500" s="1150" t="s">
        <v>15838</v>
      </c>
      <c r="K5500" s="1152" t="s">
        <v>15842</v>
      </c>
      <c r="L5500" s="1151">
        <v>12</v>
      </c>
      <c r="M5500" s="1164">
        <v>78383</v>
      </c>
      <c r="N5500" s="1151" t="s">
        <v>15843</v>
      </c>
      <c r="O5500" s="1152">
        <v>6</v>
      </c>
      <c r="P5500" s="1180">
        <v>39000</v>
      </c>
    </row>
    <row r="5501" spans="1:16" ht="22.5" x14ac:dyDescent="0.2">
      <c r="A5501" s="1179" t="s">
        <v>4122</v>
      </c>
      <c r="B5501" s="1149" t="s">
        <v>13070</v>
      </c>
      <c r="C5501" s="1149" t="s">
        <v>65</v>
      </c>
      <c r="D5501" s="1150" t="s">
        <v>15984</v>
      </c>
      <c r="E5501" s="1164">
        <v>8000</v>
      </c>
      <c r="F5501" s="1151">
        <v>42669731</v>
      </c>
      <c r="G5501" s="759" t="s">
        <v>15985</v>
      </c>
      <c r="H5501" s="1021" t="s">
        <v>15986</v>
      </c>
      <c r="I5501" s="1021" t="s">
        <v>4287</v>
      </c>
      <c r="J5501" s="1150" t="s">
        <v>4932</v>
      </c>
      <c r="K5501" s="1152" t="s">
        <v>15842</v>
      </c>
      <c r="L5501" s="1151">
        <v>12</v>
      </c>
      <c r="M5501" s="1164">
        <v>96600</v>
      </c>
      <c r="N5501" s="1151" t="s">
        <v>15843</v>
      </c>
      <c r="O5501" s="1152">
        <v>6</v>
      </c>
      <c r="P5501" s="1180">
        <v>48000</v>
      </c>
    </row>
    <row r="5502" spans="1:16" ht="22.5" x14ac:dyDescent="0.2">
      <c r="A5502" s="1179" t="s">
        <v>4122</v>
      </c>
      <c r="B5502" s="1149" t="s">
        <v>13070</v>
      </c>
      <c r="C5502" s="1149" t="s">
        <v>65</v>
      </c>
      <c r="D5502" s="1150" t="s">
        <v>15987</v>
      </c>
      <c r="E5502" s="1164">
        <v>7000</v>
      </c>
      <c r="F5502" s="1151">
        <v>8873424</v>
      </c>
      <c r="G5502" s="759" t="s">
        <v>15988</v>
      </c>
      <c r="H5502" s="1021" t="s">
        <v>15989</v>
      </c>
      <c r="I5502" s="1021" t="s">
        <v>7233</v>
      </c>
      <c r="J5502" s="1150" t="s">
        <v>14191</v>
      </c>
      <c r="K5502" s="1152" t="s">
        <v>15842</v>
      </c>
      <c r="L5502" s="1151">
        <v>12</v>
      </c>
      <c r="M5502" s="1164">
        <v>84444</v>
      </c>
      <c r="N5502" s="1151" t="s">
        <v>15843</v>
      </c>
      <c r="O5502" s="1152">
        <v>6</v>
      </c>
      <c r="P5502" s="1180">
        <v>42000</v>
      </c>
    </row>
    <row r="5503" spans="1:16" x14ac:dyDescent="0.2">
      <c r="A5503" s="1179" t="s">
        <v>4122</v>
      </c>
      <c r="B5503" s="1149" t="s">
        <v>13070</v>
      </c>
      <c r="C5503" s="1149" t="s">
        <v>65</v>
      </c>
      <c r="D5503" s="1150" t="s">
        <v>15990</v>
      </c>
      <c r="E5503" s="1164">
        <v>3000</v>
      </c>
      <c r="F5503" s="1151">
        <v>40182451</v>
      </c>
      <c r="G5503" s="759" t="s">
        <v>15991</v>
      </c>
      <c r="H5503" s="1021" t="s">
        <v>15992</v>
      </c>
      <c r="I5503" s="1021" t="s">
        <v>4259</v>
      </c>
      <c r="J5503" s="1150" t="s">
        <v>4259</v>
      </c>
      <c r="K5503" s="1152" t="s">
        <v>15842</v>
      </c>
      <c r="L5503" s="1151">
        <v>12</v>
      </c>
      <c r="M5503" s="1164">
        <v>40817</v>
      </c>
      <c r="N5503" s="1151"/>
      <c r="O5503" s="1152"/>
      <c r="P5503" s="1180" t="s">
        <v>3530</v>
      </c>
    </row>
    <row r="5504" spans="1:16" x14ac:dyDescent="0.2">
      <c r="A5504" s="1179" t="s">
        <v>4122</v>
      </c>
      <c r="B5504" s="1149" t="s">
        <v>13070</v>
      </c>
      <c r="C5504" s="1149" t="s">
        <v>65</v>
      </c>
      <c r="D5504" s="1150" t="s">
        <v>15993</v>
      </c>
      <c r="E5504" s="1164">
        <v>4000</v>
      </c>
      <c r="F5504" s="1151">
        <v>43977831</v>
      </c>
      <c r="G5504" s="759" t="s">
        <v>15994</v>
      </c>
      <c r="H5504" s="1021" t="s">
        <v>15995</v>
      </c>
      <c r="I5504" s="1021" t="s">
        <v>4274</v>
      </c>
      <c r="J5504" s="1150" t="s">
        <v>4274</v>
      </c>
      <c r="K5504" s="1152" t="s">
        <v>15842</v>
      </c>
      <c r="L5504" s="1151">
        <v>12</v>
      </c>
      <c r="M5504" s="1164">
        <v>48581</v>
      </c>
      <c r="N5504" s="1151" t="s">
        <v>15843</v>
      </c>
      <c r="O5504" s="1152">
        <v>6</v>
      </c>
      <c r="P5504" s="1180">
        <v>24000</v>
      </c>
    </row>
    <row r="5505" spans="1:16" ht="33.75" x14ac:dyDescent="0.2">
      <c r="A5505" s="1179" t="s">
        <v>4122</v>
      </c>
      <c r="B5505" s="1149" t="s">
        <v>13070</v>
      </c>
      <c r="C5505" s="1149" t="s">
        <v>65</v>
      </c>
      <c r="D5505" s="1150" t="s">
        <v>15840</v>
      </c>
      <c r="E5505" s="1164">
        <v>7000</v>
      </c>
      <c r="F5505" s="1151">
        <v>46017790</v>
      </c>
      <c r="G5505" s="759" t="s">
        <v>15996</v>
      </c>
      <c r="H5505" s="1021" t="s">
        <v>15837</v>
      </c>
      <c r="I5505" s="1021" t="s">
        <v>4213</v>
      </c>
      <c r="J5505" s="1150" t="s">
        <v>15838</v>
      </c>
      <c r="K5505" s="1152" t="s">
        <v>15842</v>
      </c>
      <c r="L5505" s="1151">
        <v>12</v>
      </c>
      <c r="M5505" s="1164">
        <v>84600</v>
      </c>
      <c r="N5505" s="1151" t="s">
        <v>15843</v>
      </c>
      <c r="O5505" s="1152">
        <v>6</v>
      </c>
      <c r="P5505" s="1180">
        <v>42000</v>
      </c>
    </row>
    <row r="5506" spans="1:16" x14ac:dyDescent="0.2">
      <c r="A5506" s="1179" t="s">
        <v>4122</v>
      </c>
      <c r="B5506" s="1149" t="s">
        <v>13070</v>
      </c>
      <c r="C5506" s="1149" t="s">
        <v>65</v>
      </c>
      <c r="D5506" s="1150" t="s">
        <v>15997</v>
      </c>
      <c r="E5506" s="1164">
        <v>12000</v>
      </c>
      <c r="F5506" s="1151">
        <v>40706639</v>
      </c>
      <c r="G5506" s="759" t="s">
        <v>15998</v>
      </c>
      <c r="H5506" s="1021" t="s">
        <v>15860</v>
      </c>
      <c r="I5506" s="1021" t="s">
        <v>4287</v>
      </c>
      <c r="J5506" s="1150" t="s">
        <v>15860</v>
      </c>
      <c r="K5506" s="1152" t="s">
        <v>15853</v>
      </c>
      <c r="L5506" s="1151">
        <v>12</v>
      </c>
      <c r="M5506" s="1164">
        <v>120200</v>
      </c>
      <c r="N5506" s="1151" t="s">
        <v>15853</v>
      </c>
      <c r="O5506" s="1152">
        <v>6</v>
      </c>
      <c r="P5506" s="1180">
        <v>72000</v>
      </c>
    </row>
    <row r="5507" spans="1:16" x14ac:dyDescent="0.2">
      <c r="A5507" s="1179" t="s">
        <v>4122</v>
      </c>
      <c r="B5507" s="1149" t="s">
        <v>13070</v>
      </c>
      <c r="C5507" s="1149" t="s">
        <v>65</v>
      </c>
      <c r="D5507" s="1150" t="s">
        <v>15858</v>
      </c>
      <c r="E5507" s="1164">
        <v>6000</v>
      </c>
      <c r="F5507" s="1151">
        <v>45692197</v>
      </c>
      <c r="G5507" s="759" t="s">
        <v>15999</v>
      </c>
      <c r="H5507" s="1021" t="s">
        <v>15860</v>
      </c>
      <c r="I5507" s="1021" t="s">
        <v>4287</v>
      </c>
      <c r="J5507" s="1150" t="s">
        <v>15860</v>
      </c>
      <c r="K5507" s="1152" t="s">
        <v>15842</v>
      </c>
      <c r="L5507" s="1151">
        <v>12</v>
      </c>
      <c r="M5507" s="1164">
        <v>66200</v>
      </c>
      <c r="N5507" s="1151" t="s">
        <v>15843</v>
      </c>
      <c r="O5507" s="1152">
        <v>6</v>
      </c>
      <c r="P5507" s="1180">
        <v>36000</v>
      </c>
    </row>
    <row r="5508" spans="1:16" x14ac:dyDescent="0.2">
      <c r="A5508" s="1179" t="s">
        <v>4122</v>
      </c>
      <c r="B5508" s="1149" t="s">
        <v>13070</v>
      </c>
      <c r="C5508" s="1149" t="s">
        <v>65</v>
      </c>
      <c r="D5508" s="1150" t="s">
        <v>16000</v>
      </c>
      <c r="E5508" s="1164">
        <v>10000</v>
      </c>
      <c r="F5508" s="1151">
        <v>42671649</v>
      </c>
      <c r="G5508" s="759" t="s">
        <v>16001</v>
      </c>
      <c r="H5508" s="1021" t="s">
        <v>15860</v>
      </c>
      <c r="I5508" s="1021" t="s">
        <v>4213</v>
      </c>
      <c r="J5508" s="1150" t="s">
        <v>4243</v>
      </c>
      <c r="K5508" s="1152" t="s">
        <v>15842</v>
      </c>
      <c r="L5508" s="1151">
        <v>12</v>
      </c>
      <c r="M5508" s="1164">
        <v>120600</v>
      </c>
      <c r="N5508" s="1151" t="s">
        <v>15843</v>
      </c>
      <c r="O5508" s="1152">
        <v>6</v>
      </c>
      <c r="P5508" s="1180">
        <v>60000</v>
      </c>
    </row>
    <row r="5509" spans="1:16" x14ac:dyDescent="0.2">
      <c r="A5509" s="1179" t="s">
        <v>4122</v>
      </c>
      <c r="B5509" s="1149" t="s">
        <v>13070</v>
      </c>
      <c r="C5509" s="1149" t="s">
        <v>65</v>
      </c>
      <c r="D5509" s="1150" t="s">
        <v>16002</v>
      </c>
      <c r="E5509" s="1164">
        <v>6000</v>
      </c>
      <c r="F5509" s="1151">
        <v>10294636</v>
      </c>
      <c r="G5509" s="759" t="s">
        <v>16003</v>
      </c>
      <c r="H5509" s="1021" t="s">
        <v>16004</v>
      </c>
      <c r="I5509" s="1021" t="s">
        <v>4213</v>
      </c>
      <c r="J5509" s="1150" t="s">
        <v>16005</v>
      </c>
      <c r="K5509" s="1152" t="s">
        <v>15842</v>
      </c>
      <c r="L5509" s="1151">
        <v>12</v>
      </c>
      <c r="M5509" s="1164">
        <v>72600</v>
      </c>
      <c r="N5509" s="1151" t="s">
        <v>15843</v>
      </c>
      <c r="O5509" s="1152">
        <v>6</v>
      </c>
      <c r="P5509" s="1180">
        <v>36000</v>
      </c>
    </row>
    <row r="5510" spans="1:16" x14ac:dyDescent="0.2">
      <c r="A5510" s="1179" t="s">
        <v>4122</v>
      </c>
      <c r="B5510" s="1149" t="s">
        <v>13070</v>
      </c>
      <c r="C5510" s="1149" t="s">
        <v>65</v>
      </c>
      <c r="D5510" s="1150" t="s">
        <v>4842</v>
      </c>
      <c r="E5510" s="1164">
        <v>7000</v>
      </c>
      <c r="F5510" s="1151">
        <v>29721321</v>
      </c>
      <c r="G5510" s="759" t="s">
        <v>16006</v>
      </c>
      <c r="H5510" s="1021" t="s">
        <v>15860</v>
      </c>
      <c r="I5510" s="1021" t="s">
        <v>4213</v>
      </c>
      <c r="J5510" s="1150" t="s">
        <v>4243</v>
      </c>
      <c r="K5510" s="1152" t="s">
        <v>15842</v>
      </c>
      <c r="L5510" s="1151">
        <v>12</v>
      </c>
      <c r="M5510" s="1164">
        <v>84600</v>
      </c>
      <c r="N5510" s="1151" t="s">
        <v>15843</v>
      </c>
      <c r="O5510" s="1152">
        <v>6</v>
      </c>
      <c r="P5510" s="1180">
        <v>42000</v>
      </c>
    </row>
    <row r="5511" spans="1:16" ht="33.75" x14ac:dyDescent="0.2">
      <c r="A5511" s="1179" t="s">
        <v>4122</v>
      </c>
      <c r="B5511" s="1149" t="s">
        <v>13070</v>
      </c>
      <c r="C5511" s="1149" t="s">
        <v>65</v>
      </c>
      <c r="D5511" s="1150" t="s">
        <v>15840</v>
      </c>
      <c r="E5511" s="1164">
        <v>6000</v>
      </c>
      <c r="F5511" s="1151">
        <v>43101922</v>
      </c>
      <c r="G5511" s="759" t="s">
        <v>16007</v>
      </c>
      <c r="H5511" s="1021" t="s">
        <v>15837</v>
      </c>
      <c r="I5511" s="1021" t="s">
        <v>4213</v>
      </c>
      <c r="J5511" s="1150" t="s">
        <v>15838</v>
      </c>
      <c r="K5511" s="1152" t="s">
        <v>15842</v>
      </c>
      <c r="L5511" s="1151">
        <v>12</v>
      </c>
      <c r="M5511" s="1164">
        <v>72600</v>
      </c>
      <c r="N5511" s="1151" t="s">
        <v>15843</v>
      </c>
      <c r="O5511" s="1152">
        <v>6</v>
      </c>
      <c r="P5511" s="1180">
        <v>36000</v>
      </c>
    </row>
    <row r="5512" spans="1:16" x14ac:dyDescent="0.2">
      <c r="A5512" s="1179" t="s">
        <v>4122</v>
      </c>
      <c r="B5512" s="1149" t="s">
        <v>13070</v>
      </c>
      <c r="C5512" s="1149" t="s">
        <v>65</v>
      </c>
      <c r="D5512" s="1150" t="s">
        <v>16008</v>
      </c>
      <c r="E5512" s="1164">
        <v>8500</v>
      </c>
      <c r="F5512" s="1151">
        <v>10860955</v>
      </c>
      <c r="G5512" s="759" t="s">
        <v>16009</v>
      </c>
      <c r="H5512" s="1021" t="s">
        <v>15833</v>
      </c>
      <c r="I5512" s="1021" t="s">
        <v>4287</v>
      </c>
      <c r="J5512" s="1150" t="s">
        <v>15833</v>
      </c>
      <c r="K5512" s="1152" t="s">
        <v>15842</v>
      </c>
      <c r="L5512" s="1151">
        <v>12</v>
      </c>
      <c r="M5512" s="1164">
        <v>10793</v>
      </c>
      <c r="N5512" s="1151" t="s">
        <v>15843</v>
      </c>
      <c r="O5512" s="1152">
        <v>6</v>
      </c>
      <c r="P5512" s="1180">
        <v>51000</v>
      </c>
    </row>
    <row r="5513" spans="1:16" ht="33.75" x14ac:dyDescent="0.2">
      <c r="A5513" s="1179" t="s">
        <v>4122</v>
      </c>
      <c r="B5513" s="1149" t="s">
        <v>13070</v>
      </c>
      <c r="C5513" s="1149" t="s">
        <v>65</v>
      </c>
      <c r="D5513" s="1150" t="s">
        <v>15840</v>
      </c>
      <c r="E5513" s="1164">
        <v>6500</v>
      </c>
      <c r="F5513" s="1151">
        <v>45221163</v>
      </c>
      <c r="G5513" s="759" t="s">
        <v>16010</v>
      </c>
      <c r="H5513" s="1021" t="s">
        <v>15837</v>
      </c>
      <c r="I5513" s="1021" t="s">
        <v>4213</v>
      </c>
      <c r="J5513" s="1150" t="s">
        <v>15838</v>
      </c>
      <c r="K5513" s="1152" t="s">
        <v>15842</v>
      </c>
      <c r="L5513" s="1151">
        <v>12</v>
      </c>
      <c r="M5513" s="1164">
        <v>78600</v>
      </c>
      <c r="N5513" s="1151" t="s">
        <v>15843</v>
      </c>
      <c r="O5513" s="1152">
        <v>6</v>
      </c>
      <c r="P5513" s="1180">
        <v>39000</v>
      </c>
    </row>
    <row r="5514" spans="1:16" x14ac:dyDescent="0.2">
      <c r="A5514" s="1179" t="s">
        <v>4122</v>
      </c>
      <c r="B5514" s="1149" t="s">
        <v>13070</v>
      </c>
      <c r="C5514" s="1149" t="s">
        <v>65</v>
      </c>
      <c r="D5514" s="1150" t="s">
        <v>4474</v>
      </c>
      <c r="E5514" s="1164">
        <v>3000</v>
      </c>
      <c r="F5514" s="1151">
        <v>28315826</v>
      </c>
      <c r="G5514" s="759" t="s">
        <v>16011</v>
      </c>
      <c r="H5514" s="1021" t="s">
        <v>15899</v>
      </c>
      <c r="I5514" s="1021" t="s">
        <v>481</v>
      </c>
      <c r="J5514" s="1150" t="s">
        <v>4358</v>
      </c>
      <c r="K5514" s="1152" t="s">
        <v>15842</v>
      </c>
      <c r="L5514" s="1151">
        <v>12</v>
      </c>
      <c r="M5514" s="1164">
        <v>36600</v>
      </c>
      <c r="N5514" s="1151" t="s">
        <v>15843</v>
      </c>
      <c r="O5514" s="1152">
        <v>6</v>
      </c>
      <c r="P5514" s="1180">
        <v>18000</v>
      </c>
    </row>
    <row r="5515" spans="1:16" x14ac:dyDescent="0.2">
      <c r="A5515" s="1179" t="s">
        <v>4122</v>
      </c>
      <c r="B5515" s="1149" t="s">
        <v>13070</v>
      </c>
      <c r="C5515" s="1149" t="s">
        <v>65</v>
      </c>
      <c r="D5515" s="1150" t="s">
        <v>12370</v>
      </c>
      <c r="E5515" s="1164">
        <v>5000</v>
      </c>
      <c r="F5515" s="1151">
        <v>43307347</v>
      </c>
      <c r="G5515" s="759" t="s">
        <v>16012</v>
      </c>
      <c r="H5515" s="1021" t="s">
        <v>15833</v>
      </c>
      <c r="I5515" s="1021" t="s">
        <v>4287</v>
      </c>
      <c r="J5515" s="1150" t="s">
        <v>15833</v>
      </c>
      <c r="K5515" s="1152" t="s">
        <v>15842</v>
      </c>
      <c r="L5515" s="1151">
        <v>12</v>
      </c>
      <c r="M5515" s="1164">
        <v>48100</v>
      </c>
      <c r="N5515" s="1151" t="s">
        <v>15843</v>
      </c>
      <c r="O5515" s="1152">
        <v>6</v>
      </c>
      <c r="P5515" s="1180">
        <v>30000</v>
      </c>
    </row>
    <row r="5516" spans="1:16" x14ac:dyDescent="0.2">
      <c r="A5516" s="1179" t="s">
        <v>4122</v>
      </c>
      <c r="B5516" s="1149" t="s">
        <v>13070</v>
      </c>
      <c r="C5516" s="1149" t="s">
        <v>65</v>
      </c>
      <c r="D5516" s="1150" t="s">
        <v>16013</v>
      </c>
      <c r="E5516" s="1164">
        <v>6500</v>
      </c>
      <c r="F5516" s="1151">
        <v>23014676</v>
      </c>
      <c r="G5516" s="759" t="s">
        <v>16014</v>
      </c>
      <c r="H5516" s="1021" t="s">
        <v>16015</v>
      </c>
      <c r="I5516" s="1021" t="s">
        <v>4213</v>
      </c>
      <c r="J5516" s="1150" t="s">
        <v>16016</v>
      </c>
      <c r="K5516" s="1152" t="s">
        <v>15842</v>
      </c>
      <c r="L5516" s="1151">
        <v>12</v>
      </c>
      <c r="M5516" s="1164">
        <v>85371</v>
      </c>
      <c r="N5516" s="1151"/>
      <c r="O5516" s="1152"/>
      <c r="P5516" s="1180" t="s">
        <v>3530</v>
      </c>
    </row>
    <row r="5517" spans="1:16" x14ac:dyDescent="0.2">
      <c r="A5517" s="1179" t="s">
        <v>4122</v>
      </c>
      <c r="B5517" s="1149" t="s">
        <v>13070</v>
      </c>
      <c r="C5517" s="1149" t="s">
        <v>65</v>
      </c>
      <c r="D5517" s="1150" t="s">
        <v>16017</v>
      </c>
      <c r="E5517" s="1164">
        <v>13000</v>
      </c>
      <c r="F5517" s="1151">
        <v>41606744</v>
      </c>
      <c r="G5517" s="759" t="s">
        <v>16018</v>
      </c>
      <c r="H5517" s="1021" t="s">
        <v>15933</v>
      </c>
      <c r="I5517" s="1021" t="s">
        <v>4287</v>
      </c>
      <c r="J5517" s="1150" t="s">
        <v>4235</v>
      </c>
      <c r="K5517" s="1152"/>
      <c r="L5517" s="1151"/>
      <c r="M5517" s="1164" t="s">
        <v>3530</v>
      </c>
      <c r="N5517" s="1151" t="s">
        <v>15853</v>
      </c>
      <c r="O5517" s="1152">
        <v>4</v>
      </c>
      <c r="P5517" s="1180">
        <v>52000</v>
      </c>
    </row>
    <row r="5518" spans="1:16" x14ac:dyDescent="0.2">
      <c r="A5518" s="1179" t="s">
        <v>4122</v>
      </c>
      <c r="B5518" s="1149" t="s">
        <v>13070</v>
      </c>
      <c r="C5518" s="1149" t="s">
        <v>65</v>
      </c>
      <c r="D5518" s="1150" t="s">
        <v>4842</v>
      </c>
      <c r="E5518" s="1164">
        <v>6500</v>
      </c>
      <c r="F5518" s="1151">
        <v>44322771</v>
      </c>
      <c r="G5518" s="759" t="s">
        <v>16019</v>
      </c>
      <c r="H5518" s="1021" t="s">
        <v>15860</v>
      </c>
      <c r="I5518" s="1021" t="s">
        <v>4213</v>
      </c>
      <c r="J5518" s="1150" t="s">
        <v>4243</v>
      </c>
      <c r="K5518" s="1152" t="s">
        <v>15842</v>
      </c>
      <c r="L5518" s="1151">
        <v>12</v>
      </c>
      <c r="M5518" s="1164">
        <v>61510</v>
      </c>
      <c r="N5518" s="1151"/>
      <c r="O5518" s="1152"/>
      <c r="P5518" s="1180" t="s">
        <v>3530</v>
      </c>
    </row>
    <row r="5519" spans="1:16" x14ac:dyDescent="0.2">
      <c r="A5519" s="1179" t="s">
        <v>4122</v>
      </c>
      <c r="B5519" s="1149" t="s">
        <v>13070</v>
      </c>
      <c r="C5519" s="1149" t="s">
        <v>65</v>
      </c>
      <c r="D5519" s="1150" t="s">
        <v>16020</v>
      </c>
      <c r="E5519" s="1164">
        <v>1500</v>
      </c>
      <c r="F5519" s="1151">
        <v>76266</v>
      </c>
      <c r="G5519" s="759" t="s">
        <v>16021</v>
      </c>
      <c r="H5519" s="1021" t="s">
        <v>15899</v>
      </c>
      <c r="I5519" s="1021" t="s">
        <v>4357</v>
      </c>
      <c r="J5519" s="1150" t="s">
        <v>4357</v>
      </c>
      <c r="K5519" s="1152" t="s">
        <v>15842</v>
      </c>
      <c r="L5519" s="1151">
        <v>12</v>
      </c>
      <c r="M5519" s="1164">
        <v>20046</v>
      </c>
      <c r="N5519" s="1151"/>
      <c r="O5519" s="1152"/>
      <c r="P5519" s="1180" t="s">
        <v>3530</v>
      </c>
    </row>
    <row r="5520" spans="1:16" x14ac:dyDescent="0.2">
      <c r="A5520" s="1179" t="s">
        <v>4122</v>
      </c>
      <c r="B5520" s="1149" t="s">
        <v>13070</v>
      </c>
      <c r="C5520" s="1149" t="s">
        <v>65</v>
      </c>
      <c r="D5520" s="1150" t="s">
        <v>16022</v>
      </c>
      <c r="E5520" s="1164">
        <v>6500</v>
      </c>
      <c r="F5520" s="1151">
        <v>70435397</v>
      </c>
      <c r="G5520" s="759" t="s">
        <v>16023</v>
      </c>
      <c r="H5520" s="1021" t="s">
        <v>16024</v>
      </c>
      <c r="I5520" s="1021" t="s">
        <v>4287</v>
      </c>
      <c r="J5520" s="1150" t="s">
        <v>16024</v>
      </c>
      <c r="K5520" s="1152" t="s">
        <v>15842</v>
      </c>
      <c r="L5520" s="1151">
        <v>12</v>
      </c>
      <c r="M5520" s="1164">
        <v>65051</v>
      </c>
      <c r="N5520" s="1151" t="s">
        <v>15843</v>
      </c>
      <c r="O5520" s="1152">
        <v>6</v>
      </c>
      <c r="P5520" s="1180">
        <v>39000</v>
      </c>
    </row>
    <row r="5521" spans="1:16" x14ac:dyDescent="0.2">
      <c r="A5521" s="1179" t="s">
        <v>4122</v>
      </c>
      <c r="B5521" s="1149" t="s">
        <v>13070</v>
      </c>
      <c r="C5521" s="1149" t="s">
        <v>65</v>
      </c>
      <c r="D5521" s="1150" t="s">
        <v>16025</v>
      </c>
      <c r="E5521" s="1164">
        <v>5500</v>
      </c>
      <c r="F5521" s="1151">
        <v>45432491</v>
      </c>
      <c r="G5521" s="759" t="s">
        <v>16026</v>
      </c>
      <c r="H5521" s="1021" t="s">
        <v>15860</v>
      </c>
      <c r="I5521" s="1021" t="s">
        <v>4287</v>
      </c>
      <c r="J5521" s="1150" t="s">
        <v>15860</v>
      </c>
      <c r="K5521" s="1152" t="s">
        <v>15853</v>
      </c>
      <c r="L5521" s="1151">
        <v>3</v>
      </c>
      <c r="M5521" s="1164">
        <v>18075</v>
      </c>
      <c r="N5521" s="1151"/>
      <c r="O5521" s="1152"/>
      <c r="P5521" s="1180" t="s">
        <v>3530</v>
      </c>
    </row>
    <row r="5522" spans="1:16" ht="33.75" x14ac:dyDescent="0.2">
      <c r="A5522" s="1179" t="s">
        <v>4122</v>
      </c>
      <c r="B5522" s="1149" t="s">
        <v>13070</v>
      </c>
      <c r="C5522" s="1149" t="s">
        <v>65</v>
      </c>
      <c r="D5522" s="1150" t="s">
        <v>5212</v>
      </c>
      <c r="E5522" s="1164">
        <v>3000</v>
      </c>
      <c r="F5522" s="1151">
        <v>47470103</v>
      </c>
      <c r="G5522" s="759" t="s">
        <v>16027</v>
      </c>
      <c r="H5522" s="1021" t="s">
        <v>16028</v>
      </c>
      <c r="I5522" s="1021" t="s">
        <v>4213</v>
      </c>
      <c r="J5522" s="1150" t="s">
        <v>10277</v>
      </c>
      <c r="K5522" s="1152" t="s">
        <v>15842</v>
      </c>
      <c r="L5522" s="1151">
        <v>11</v>
      </c>
      <c r="M5522" s="1164">
        <v>33559</v>
      </c>
      <c r="N5522" s="1151"/>
      <c r="O5522" s="1152"/>
      <c r="P5522" s="1180" t="s">
        <v>3530</v>
      </c>
    </row>
    <row r="5523" spans="1:16" x14ac:dyDescent="0.2">
      <c r="A5523" s="1179" t="s">
        <v>4122</v>
      </c>
      <c r="B5523" s="1149" t="s">
        <v>13070</v>
      </c>
      <c r="C5523" s="1149" t="s">
        <v>65</v>
      </c>
      <c r="D5523" s="1150" t="s">
        <v>15946</v>
      </c>
      <c r="E5523" s="1164">
        <v>6500</v>
      </c>
      <c r="F5523" s="1151">
        <v>46292526</v>
      </c>
      <c r="G5523" s="759" t="s">
        <v>16029</v>
      </c>
      <c r="H5523" s="1021" t="s">
        <v>15848</v>
      </c>
      <c r="I5523" s="1021" t="s">
        <v>4287</v>
      </c>
      <c r="J5523" s="1150" t="s">
        <v>15848</v>
      </c>
      <c r="K5523" s="1152" t="s">
        <v>15842</v>
      </c>
      <c r="L5523" s="1151">
        <v>3</v>
      </c>
      <c r="M5523" s="1164">
        <v>19800</v>
      </c>
      <c r="N5523" s="1151"/>
      <c r="O5523" s="1152"/>
      <c r="P5523" s="1180" t="s">
        <v>3530</v>
      </c>
    </row>
    <row r="5524" spans="1:16" x14ac:dyDescent="0.2">
      <c r="A5524" s="1179" t="s">
        <v>4122</v>
      </c>
      <c r="B5524" s="1149" t="s">
        <v>13070</v>
      </c>
      <c r="C5524" s="1149" t="s">
        <v>65</v>
      </c>
      <c r="D5524" s="1150" t="s">
        <v>16030</v>
      </c>
      <c r="E5524" s="1164">
        <v>11000</v>
      </c>
      <c r="F5524" s="1151">
        <v>19221804</v>
      </c>
      <c r="G5524" s="759" t="s">
        <v>16031</v>
      </c>
      <c r="H5524" s="1021" t="s">
        <v>16032</v>
      </c>
      <c r="I5524" s="1021" t="s">
        <v>4287</v>
      </c>
      <c r="J5524" s="1150" t="s">
        <v>4350</v>
      </c>
      <c r="K5524" s="1152" t="s">
        <v>15853</v>
      </c>
      <c r="L5524" s="1151">
        <v>12</v>
      </c>
      <c r="M5524" s="1164">
        <v>132600</v>
      </c>
      <c r="N5524" s="1151" t="s">
        <v>15853</v>
      </c>
      <c r="O5524" s="1152">
        <v>6</v>
      </c>
      <c r="P5524" s="1180">
        <v>66000</v>
      </c>
    </row>
    <row r="5525" spans="1:16" x14ac:dyDescent="0.2">
      <c r="A5525" s="1179" t="s">
        <v>4122</v>
      </c>
      <c r="B5525" s="1149" t="s">
        <v>13070</v>
      </c>
      <c r="C5525" s="1149" t="s">
        <v>65</v>
      </c>
      <c r="D5525" s="1150" t="s">
        <v>16033</v>
      </c>
      <c r="E5525" s="1164">
        <v>6500</v>
      </c>
      <c r="F5525" s="1151">
        <v>44075556</v>
      </c>
      <c r="G5525" s="759" t="s">
        <v>16034</v>
      </c>
      <c r="H5525" s="1021" t="s">
        <v>15845</v>
      </c>
      <c r="I5525" s="1021" t="s">
        <v>4213</v>
      </c>
      <c r="J5525" s="1150" t="s">
        <v>9727</v>
      </c>
      <c r="K5525" s="1152" t="s">
        <v>15842</v>
      </c>
      <c r="L5525" s="1151">
        <v>12</v>
      </c>
      <c r="M5525" s="1164">
        <v>78600</v>
      </c>
      <c r="N5525" s="1151" t="s">
        <v>15843</v>
      </c>
      <c r="O5525" s="1152">
        <v>6</v>
      </c>
      <c r="P5525" s="1180">
        <v>39000</v>
      </c>
    </row>
    <row r="5526" spans="1:16" x14ac:dyDescent="0.2">
      <c r="A5526" s="1179" t="s">
        <v>4122</v>
      </c>
      <c r="B5526" s="1149" t="s">
        <v>13070</v>
      </c>
      <c r="C5526" s="1149" t="s">
        <v>65</v>
      </c>
      <c r="D5526" s="1150" t="s">
        <v>10366</v>
      </c>
      <c r="E5526" s="1164">
        <v>7000</v>
      </c>
      <c r="F5526" s="1151">
        <v>41095628</v>
      </c>
      <c r="G5526" s="759" t="s">
        <v>16035</v>
      </c>
      <c r="H5526" s="1021" t="s">
        <v>15914</v>
      </c>
      <c r="I5526" s="1021" t="s">
        <v>4287</v>
      </c>
      <c r="J5526" s="1150" t="s">
        <v>10274</v>
      </c>
      <c r="K5526" s="1152" t="s">
        <v>15857</v>
      </c>
      <c r="L5526" s="1151">
        <v>3</v>
      </c>
      <c r="M5526" s="1164">
        <v>24875</v>
      </c>
      <c r="N5526" s="1151" t="s">
        <v>15853</v>
      </c>
      <c r="O5526" s="1152">
        <v>1</v>
      </c>
      <c r="P5526" s="1180">
        <v>7000</v>
      </c>
    </row>
    <row r="5527" spans="1:16" x14ac:dyDescent="0.2">
      <c r="A5527" s="1179" t="s">
        <v>4122</v>
      </c>
      <c r="B5527" s="1149" t="s">
        <v>13070</v>
      </c>
      <c r="C5527" s="1149" t="s">
        <v>65</v>
      </c>
      <c r="D5527" s="1150" t="s">
        <v>15840</v>
      </c>
      <c r="E5527" s="1164">
        <v>6000</v>
      </c>
      <c r="F5527" s="1151">
        <v>42539680</v>
      </c>
      <c r="G5527" s="759" t="s">
        <v>16036</v>
      </c>
      <c r="H5527" s="1021" t="s">
        <v>15848</v>
      </c>
      <c r="I5527" s="1021" t="s">
        <v>4213</v>
      </c>
      <c r="J5527" s="1150" t="s">
        <v>10742</v>
      </c>
      <c r="K5527" s="1152" t="s">
        <v>15842</v>
      </c>
      <c r="L5527" s="1151">
        <v>12</v>
      </c>
      <c r="M5527" s="1164">
        <v>72600</v>
      </c>
      <c r="N5527" s="1151" t="s">
        <v>15843</v>
      </c>
      <c r="O5527" s="1152">
        <v>6</v>
      </c>
      <c r="P5527" s="1180">
        <v>36000</v>
      </c>
    </row>
    <row r="5528" spans="1:16" x14ac:dyDescent="0.2">
      <c r="A5528" s="1179" t="s">
        <v>4122</v>
      </c>
      <c r="B5528" s="1149" t="s">
        <v>13070</v>
      </c>
      <c r="C5528" s="1149" t="s">
        <v>65</v>
      </c>
      <c r="D5528" s="1150" t="s">
        <v>15990</v>
      </c>
      <c r="E5528" s="1164">
        <v>3000</v>
      </c>
      <c r="F5528" s="1151">
        <v>24283172</v>
      </c>
      <c r="G5528" s="759" t="s">
        <v>16037</v>
      </c>
      <c r="H5528" s="1021" t="s">
        <v>16038</v>
      </c>
      <c r="I5528" s="1021" t="s">
        <v>4357</v>
      </c>
      <c r="J5528" s="1150" t="s">
        <v>4358</v>
      </c>
      <c r="K5528" s="1152" t="s">
        <v>15842</v>
      </c>
      <c r="L5528" s="1151">
        <v>12</v>
      </c>
      <c r="M5528" s="1164">
        <v>41350</v>
      </c>
      <c r="N5528" s="1151"/>
      <c r="O5528" s="1152"/>
      <c r="P5528" s="1180" t="s">
        <v>3530</v>
      </c>
    </row>
    <row r="5529" spans="1:16" ht="22.5" x14ac:dyDescent="0.2">
      <c r="A5529" s="1179" t="s">
        <v>4122</v>
      </c>
      <c r="B5529" s="1149" t="s">
        <v>13070</v>
      </c>
      <c r="C5529" s="1149" t="s">
        <v>65</v>
      </c>
      <c r="D5529" s="1150" t="s">
        <v>16039</v>
      </c>
      <c r="E5529" s="1164">
        <v>13000</v>
      </c>
      <c r="F5529" s="1151">
        <v>10585974</v>
      </c>
      <c r="G5529" s="759" t="s">
        <v>16040</v>
      </c>
      <c r="H5529" s="1021" t="s">
        <v>15833</v>
      </c>
      <c r="I5529" s="1021" t="s">
        <v>4287</v>
      </c>
      <c r="J5529" s="1150" t="s">
        <v>10274</v>
      </c>
      <c r="K5529" s="1152" t="s">
        <v>15853</v>
      </c>
      <c r="L5529" s="1151">
        <v>7</v>
      </c>
      <c r="M5529" s="1164">
        <v>48050</v>
      </c>
      <c r="N5529" s="1151"/>
      <c r="O5529" s="1152"/>
      <c r="P5529" s="1180" t="s">
        <v>3530</v>
      </c>
    </row>
    <row r="5530" spans="1:16" x14ac:dyDescent="0.2">
      <c r="A5530" s="1179" t="s">
        <v>4122</v>
      </c>
      <c r="B5530" s="1149" t="s">
        <v>13070</v>
      </c>
      <c r="C5530" s="1149" t="s">
        <v>65</v>
      </c>
      <c r="D5530" s="1150" t="s">
        <v>16041</v>
      </c>
      <c r="E5530" s="1164">
        <v>3000</v>
      </c>
      <c r="F5530" s="1151">
        <v>70171166</v>
      </c>
      <c r="G5530" s="759" t="s">
        <v>16042</v>
      </c>
      <c r="H5530" s="1021" t="s">
        <v>15914</v>
      </c>
      <c r="I5530" s="1021" t="s">
        <v>4287</v>
      </c>
      <c r="J5530" s="1150" t="s">
        <v>10274</v>
      </c>
      <c r="K5530" s="1152" t="s">
        <v>15842</v>
      </c>
      <c r="L5530" s="1151">
        <v>12</v>
      </c>
      <c r="M5530" s="1164">
        <v>36600</v>
      </c>
      <c r="N5530" s="1151" t="s">
        <v>15843</v>
      </c>
      <c r="O5530" s="1152">
        <v>6</v>
      </c>
      <c r="P5530" s="1180">
        <v>18000</v>
      </c>
    </row>
    <row r="5531" spans="1:16" ht="22.5" x14ac:dyDescent="0.2">
      <c r="A5531" s="1179" t="s">
        <v>4122</v>
      </c>
      <c r="B5531" s="1149" t="s">
        <v>13070</v>
      </c>
      <c r="C5531" s="1149" t="s">
        <v>65</v>
      </c>
      <c r="D5531" s="1150" t="s">
        <v>16043</v>
      </c>
      <c r="E5531" s="1164">
        <v>2500</v>
      </c>
      <c r="F5531" s="1151">
        <v>45135592</v>
      </c>
      <c r="G5531" s="759" t="s">
        <v>16044</v>
      </c>
      <c r="H5531" s="1021" t="s">
        <v>16045</v>
      </c>
      <c r="I5531" s="1021" t="s">
        <v>481</v>
      </c>
      <c r="J5531" s="1150" t="s">
        <v>16046</v>
      </c>
      <c r="K5531" s="1152" t="s">
        <v>15842</v>
      </c>
      <c r="L5531" s="1151">
        <v>12</v>
      </c>
      <c r="M5531" s="1164">
        <v>30516</v>
      </c>
      <c r="N5531" s="1151" t="s">
        <v>15843</v>
      </c>
      <c r="O5531" s="1152">
        <v>6</v>
      </c>
      <c r="P5531" s="1180">
        <v>15000</v>
      </c>
    </row>
    <row r="5532" spans="1:16" x14ac:dyDescent="0.2">
      <c r="A5532" s="1179" t="s">
        <v>4122</v>
      </c>
      <c r="B5532" s="1149" t="s">
        <v>13070</v>
      </c>
      <c r="C5532" s="1149" t="s">
        <v>65</v>
      </c>
      <c r="D5532" s="1150" t="s">
        <v>15840</v>
      </c>
      <c r="E5532" s="1164">
        <v>6500</v>
      </c>
      <c r="F5532" s="1151">
        <v>70427425</v>
      </c>
      <c r="G5532" s="759" t="s">
        <v>16047</v>
      </c>
      <c r="H5532" s="1021" t="s">
        <v>15848</v>
      </c>
      <c r="I5532" s="1021" t="s">
        <v>4287</v>
      </c>
      <c r="J5532" s="1150" t="s">
        <v>15848</v>
      </c>
      <c r="K5532" s="1152" t="s">
        <v>15842</v>
      </c>
      <c r="L5532" s="1151">
        <v>3</v>
      </c>
      <c r="M5532" s="1164">
        <v>19800</v>
      </c>
      <c r="N5532" s="1151"/>
      <c r="O5532" s="1152"/>
      <c r="P5532" s="1180" t="s">
        <v>3530</v>
      </c>
    </row>
    <row r="5533" spans="1:16" x14ac:dyDescent="0.2">
      <c r="A5533" s="1179" t="s">
        <v>4122</v>
      </c>
      <c r="B5533" s="1149" t="s">
        <v>13070</v>
      </c>
      <c r="C5533" s="1149" t="s">
        <v>65</v>
      </c>
      <c r="D5533" s="1150" t="s">
        <v>15840</v>
      </c>
      <c r="E5533" s="1164">
        <v>6000</v>
      </c>
      <c r="F5533" s="1151">
        <v>42400666</v>
      </c>
      <c r="G5533" s="759" t="s">
        <v>16048</v>
      </c>
      <c r="H5533" s="1021" t="s">
        <v>15848</v>
      </c>
      <c r="I5533" s="1021" t="s">
        <v>4213</v>
      </c>
      <c r="J5533" s="1150" t="s">
        <v>10742</v>
      </c>
      <c r="K5533" s="1152" t="s">
        <v>15842</v>
      </c>
      <c r="L5533" s="1151">
        <v>12</v>
      </c>
      <c r="M5533" s="1164">
        <v>72600</v>
      </c>
      <c r="N5533" s="1151" t="s">
        <v>15843</v>
      </c>
      <c r="O5533" s="1152">
        <v>6</v>
      </c>
      <c r="P5533" s="1180">
        <v>36000</v>
      </c>
    </row>
    <row r="5534" spans="1:16" x14ac:dyDescent="0.2">
      <c r="A5534" s="1179" t="s">
        <v>4122</v>
      </c>
      <c r="B5534" s="1149" t="s">
        <v>13070</v>
      </c>
      <c r="C5534" s="1149" t="s">
        <v>65</v>
      </c>
      <c r="D5534" s="1150" t="s">
        <v>16049</v>
      </c>
      <c r="E5534" s="1164">
        <v>7000</v>
      </c>
      <c r="F5534" s="1151">
        <v>16633550</v>
      </c>
      <c r="G5534" s="759" t="s">
        <v>16050</v>
      </c>
      <c r="H5534" s="1021" t="s">
        <v>15914</v>
      </c>
      <c r="I5534" s="1021" t="s">
        <v>4287</v>
      </c>
      <c r="J5534" s="1150" t="s">
        <v>10274</v>
      </c>
      <c r="K5534" s="1152" t="s">
        <v>15857</v>
      </c>
      <c r="L5534" s="1151">
        <v>3</v>
      </c>
      <c r="M5534" s="1164">
        <v>28119</v>
      </c>
      <c r="N5534" s="1151"/>
      <c r="O5534" s="1152"/>
      <c r="P5534" s="1180" t="s">
        <v>3530</v>
      </c>
    </row>
    <row r="5535" spans="1:16" x14ac:dyDescent="0.2">
      <c r="A5535" s="1179" t="s">
        <v>4122</v>
      </c>
      <c r="B5535" s="1149" t="s">
        <v>13070</v>
      </c>
      <c r="C5535" s="1149" t="s">
        <v>65</v>
      </c>
      <c r="D5535" s="1150" t="s">
        <v>5212</v>
      </c>
      <c r="E5535" s="1164">
        <v>4000</v>
      </c>
      <c r="F5535" s="1151">
        <v>41227516</v>
      </c>
      <c r="G5535" s="759" t="s">
        <v>16051</v>
      </c>
      <c r="H5535" s="1021" t="s">
        <v>16052</v>
      </c>
      <c r="I5535" s="1021" t="s">
        <v>4287</v>
      </c>
      <c r="J5535" s="1150" t="s">
        <v>16052</v>
      </c>
      <c r="K5535" s="1152" t="s">
        <v>15842</v>
      </c>
      <c r="L5535" s="1151">
        <v>12</v>
      </c>
      <c r="M5535" s="1164">
        <v>53233</v>
      </c>
      <c r="N5535" s="1151"/>
      <c r="O5535" s="1152"/>
      <c r="P5535" s="1180" t="s">
        <v>3530</v>
      </c>
    </row>
    <row r="5536" spans="1:16" ht="33.75" x14ac:dyDescent="0.2">
      <c r="A5536" s="1179" t="s">
        <v>4122</v>
      </c>
      <c r="B5536" s="1149" t="s">
        <v>13070</v>
      </c>
      <c r="C5536" s="1149" t="s">
        <v>65</v>
      </c>
      <c r="D5536" s="1150" t="s">
        <v>4366</v>
      </c>
      <c r="E5536" s="1164">
        <v>3000</v>
      </c>
      <c r="F5536" s="1151">
        <v>41884785</v>
      </c>
      <c r="G5536" s="759" t="s">
        <v>16053</v>
      </c>
      <c r="H5536" s="1021" t="s">
        <v>16054</v>
      </c>
      <c r="I5536" s="1021" t="s">
        <v>16055</v>
      </c>
      <c r="J5536" s="1150" t="s">
        <v>7233</v>
      </c>
      <c r="K5536" s="1152" t="s">
        <v>15842</v>
      </c>
      <c r="L5536" s="1151">
        <v>12</v>
      </c>
      <c r="M5536" s="1164">
        <v>36471</v>
      </c>
      <c r="N5536" s="1151" t="s">
        <v>15843</v>
      </c>
      <c r="O5536" s="1152">
        <v>6</v>
      </c>
      <c r="P5536" s="1180">
        <v>18000</v>
      </c>
    </row>
    <row r="5537" spans="1:16" x14ac:dyDescent="0.2">
      <c r="A5537" s="1179" t="s">
        <v>4122</v>
      </c>
      <c r="B5537" s="1149" t="s">
        <v>13070</v>
      </c>
      <c r="C5537" s="1149" t="s">
        <v>65</v>
      </c>
      <c r="D5537" s="1150" t="s">
        <v>10397</v>
      </c>
      <c r="E5537" s="1164">
        <v>2500</v>
      </c>
      <c r="F5537" s="1151">
        <v>40115121</v>
      </c>
      <c r="G5537" s="759" t="s">
        <v>16056</v>
      </c>
      <c r="H5537" s="1021" t="s">
        <v>15888</v>
      </c>
      <c r="I5537" s="1021" t="s">
        <v>4274</v>
      </c>
      <c r="J5537" s="1150" t="s">
        <v>4274</v>
      </c>
      <c r="K5537" s="1152" t="s">
        <v>15853</v>
      </c>
      <c r="L5537" s="1151">
        <v>3</v>
      </c>
      <c r="M5537" s="1164">
        <v>9154</v>
      </c>
      <c r="N5537" s="1151"/>
      <c r="O5537" s="1152"/>
      <c r="P5537" s="1180" t="s">
        <v>3530</v>
      </c>
    </row>
    <row r="5538" spans="1:16" x14ac:dyDescent="0.2">
      <c r="A5538" s="1179" t="s">
        <v>4122</v>
      </c>
      <c r="B5538" s="1149" t="s">
        <v>13070</v>
      </c>
      <c r="C5538" s="1149" t="s">
        <v>65</v>
      </c>
      <c r="D5538" s="1150" t="s">
        <v>16057</v>
      </c>
      <c r="E5538" s="1164">
        <v>6500</v>
      </c>
      <c r="F5538" s="1151">
        <v>47835882</v>
      </c>
      <c r="G5538" s="759" t="s">
        <v>16058</v>
      </c>
      <c r="H5538" s="1021" t="s">
        <v>15860</v>
      </c>
      <c r="I5538" s="1021" t="s">
        <v>4287</v>
      </c>
      <c r="J5538" s="1150" t="s">
        <v>15860</v>
      </c>
      <c r="K5538" s="1152" t="s">
        <v>15857</v>
      </c>
      <c r="L5538" s="1151">
        <v>3</v>
      </c>
      <c r="M5538" s="1164">
        <v>12220</v>
      </c>
      <c r="N5538" s="1151" t="s">
        <v>15843</v>
      </c>
      <c r="O5538" s="1152">
        <v>6</v>
      </c>
      <c r="P5538" s="1180">
        <v>39000</v>
      </c>
    </row>
    <row r="5539" spans="1:16" ht="22.5" x14ac:dyDescent="0.2">
      <c r="A5539" s="1179" t="s">
        <v>4122</v>
      </c>
      <c r="B5539" s="1149" t="s">
        <v>13070</v>
      </c>
      <c r="C5539" s="1149" t="s">
        <v>65</v>
      </c>
      <c r="D5539" s="1150" t="s">
        <v>16059</v>
      </c>
      <c r="E5539" s="1164">
        <v>6500</v>
      </c>
      <c r="F5539" s="1151">
        <v>23009757</v>
      </c>
      <c r="G5539" s="759" t="s">
        <v>16060</v>
      </c>
      <c r="H5539" s="1021" t="s">
        <v>16061</v>
      </c>
      <c r="I5539" s="1021" t="s">
        <v>4213</v>
      </c>
      <c r="J5539" s="1150" t="s">
        <v>16016</v>
      </c>
      <c r="K5539" s="1152" t="s">
        <v>15842</v>
      </c>
      <c r="L5539" s="1151">
        <v>12</v>
      </c>
      <c r="M5539" s="1164">
        <v>78600</v>
      </c>
      <c r="N5539" s="1151" t="s">
        <v>15843</v>
      </c>
      <c r="O5539" s="1152">
        <v>6</v>
      </c>
      <c r="P5539" s="1180">
        <v>39000</v>
      </c>
    </row>
    <row r="5540" spans="1:16" x14ac:dyDescent="0.2">
      <c r="A5540" s="1179" t="s">
        <v>4122</v>
      </c>
      <c r="B5540" s="1149" t="s">
        <v>13070</v>
      </c>
      <c r="C5540" s="1149" t="s">
        <v>65</v>
      </c>
      <c r="D5540" s="1150" t="s">
        <v>15941</v>
      </c>
      <c r="E5540" s="1164">
        <v>4500</v>
      </c>
      <c r="F5540" s="1151">
        <v>9728181</v>
      </c>
      <c r="G5540" s="759" t="s">
        <v>16062</v>
      </c>
      <c r="H5540" s="1021" t="s">
        <v>16063</v>
      </c>
      <c r="I5540" s="1021" t="s">
        <v>6022</v>
      </c>
      <c r="J5540" s="1150" t="s">
        <v>16064</v>
      </c>
      <c r="K5540" s="1152" t="s">
        <v>15839</v>
      </c>
      <c r="L5540" s="1151">
        <v>6</v>
      </c>
      <c r="M5540" s="1164">
        <v>48749</v>
      </c>
      <c r="N5540" s="1151"/>
      <c r="O5540" s="1152"/>
      <c r="P5540" s="1180" t="s">
        <v>3530</v>
      </c>
    </row>
    <row r="5541" spans="1:16" x14ac:dyDescent="0.2">
      <c r="A5541" s="1179" t="s">
        <v>4122</v>
      </c>
      <c r="B5541" s="1149" t="s">
        <v>13070</v>
      </c>
      <c r="C5541" s="1149" t="s">
        <v>65</v>
      </c>
      <c r="D5541" s="1150" t="s">
        <v>16065</v>
      </c>
      <c r="E5541" s="1164">
        <v>5000</v>
      </c>
      <c r="F5541" s="1151">
        <v>46628365</v>
      </c>
      <c r="G5541" s="759" t="s">
        <v>16066</v>
      </c>
      <c r="H5541" s="1021" t="s">
        <v>15933</v>
      </c>
      <c r="I5541" s="1021" t="s">
        <v>4274</v>
      </c>
      <c r="J5541" s="1150" t="s">
        <v>4274</v>
      </c>
      <c r="K5541" s="1152" t="s">
        <v>15842</v>
      </c>
      <c r="L5541" s="1151">
        <v>12</v>
      </c>
      <c r="M5541" s="1164">
        <v>60600</v>
      </c>
      <c r="N5541" s="1151" t="s">
        <v>15843</v>
      </c>
      <c r="O5541" s="1152">
        <v>6</v>
      </c>
      <c r="P5541" s="1180">
        <v>30000</v>
      </c>
    </row>
    <row r="5542" spans="1:16" ht="22.5" x14ac:dyDescent="0.2">
      <c r="A5542" s="1179" t="s">
        <v>4122</v>
      </c>
      <c r="B5542" s="1149" t="s">
        <v>13070</v>
      </c>
      <c r="C5542" s="1149" t="s">
        <v>65</v>
      </c>
      <c r="D5542" s="1150" t="s">
        <v>9002</v>
      </c>
      <c r="E5542" s="1164">
        <v>2500</v>
      </c>
      <c r="F5542" s="1151">
        <v>44930121</v>
      </c>
      <c r="G5542" s="759" t="s">
        <v>16067</v>
      </c>
      <c r="H5542" s="1021" t="s">
        <v>16068</v>
      </c>
      <c r="I5542" s="1021" t="s">
        <v>13920</v>
      </c>
      <c r="J5542" s="1150" t="s">
        <v>13920</v>
      </c>
      <c r="K5542" s="1152" t="s">
        <v>15842</v>
      </c>
      <c r="L5542" s="1151">
        <v>12</v>
      </c>
      <c r="M5542" s="1164">
        <v>30600</v>
      </c>
      <c r="N5542" s="1151" t="s">
        <v>15843</v>
      </c>
      <c r="O5542" s="1152">
        <v>6</v>
      </c>
      <c r="P5542" s="1180">
        <v>15000</v>
      </c>
    </row>
    <row r="5543" spans="1:16" x14ac:dyDescent="0.2">
      <c r="A5543" s="1179" t="s">
        <v>4122</v>
      </c>
      <c r="B5543" s="1149" t="s">
        <v>13070</v>
      </c>
      <c r="C5543" s="1149" t="s">
        <v>65</v>
      </c>
      <c r="D5543" s="1150" t="s">
        <v>16069</v>
      </c>
      <c r="E5543" s="1164">
        <v>14000</v>
      </c>
      <c r="F5543" s="1151">
        <v>41309222</v>
      </c>
      <c r="G5543" s="759" t="s">
        <v>16070</v>
      </c>
      <c r="H5543" s="1021" t="s">
        <v>15860</v>
      </c>
      <c r="I5543" s="1021" t="s">
        <v>4287</v>
      </c>
      <c r="J5543" s="1150" t="s">
        <v>4243</v>
      </c>
      <c r="K5543" s="1152" t="s">
        <v>15853</v>
      </c>
      <c r="L5543" s="1151">
        <v>12</v>
      </c>
      <c r="M5543" s="1164">
        <v>168133</v>
      </c>
      <c r="N5543" s="1151" t="s">
        <v>15853</v>
      </c>
      <c r="O5543" s="1152">
        <v>6</v>
      </c>
      <c r="P5543" s="1180">
        <v>84000</v>
      </c>
    </row>
    <row r="5544" spans="1:16" ht="22.5" x14ac:dyDescent="0.2">
      <c r="A5544" s="1179" t="s">
        <v>4122</v>
      </c>
      <c r="B5544" s="1149" t="s">
        <v>13070</v>
      </c>
      <c r="C5544" s="1149" t="s">
        <v>65</v>
      </c>
      <c r="D5544" s="1150" t="s">
        <v>16071</v>
      </c>
      <c r="E5544" s="1164">
        <v>4000</v>
      </c>
      <c r="F5544" s="1151">
        <v>46782818</v>
      </c>
      <c r="G5544" s="759" t="s">
        <v>16072</v>
      </c>
      <c r="H5544" s="1021" t="s">
        <v>15896</v>
      </c>
      <c r="I5544" s="1021" t="s">
        <v>6022</v>
      </c>
      <c r="J5544" s="1150" t="s">
        <v>4470</v>
      </c>
      <c r="K5544" s="1152" t="s">
        <v>15842</v>
      </c>
      <c r="L5544" s="1151">
        <v>12</v>
      </c>
      <c r="M5544" s="1164">
        <v>59734</v>
      </c>
      <c r="N5544" s="1151" t="s">
        <v>15843</v>
      </c>
      <c r="O5544" s="1152">
        <v>6</v>
      </c>
      <c r="P5544" s="1180">
        <v>30000</v>
      </c>
    </row>
    <row r="5545" spans="1:16" x14ac:dyDescent="0.2">
      <c r="A5545" s="1179" t="s">
        <v>4122</v>
      </c>
      <c r="B5545" s="1149" t="s">
        <v>13070</v>
      </c>
      <c r="C5545" s="1149" t="s">
        <v>65</v>
      </c>
      <c r="D5545" s="1150" t="s">
        <v>13453</v>
      </c>
      <c r="E5545" s="1164">
        <v>3000</v>
      </c>
      <c r="F5545" s="1151">
        <v>42977023</v>
      </c>
      <c r="G5545" s="759" t="s">
        <v>16073</v>
      </c>
      <c r="H5545" s="1021" t="s">
        <v>16074</v>
      </c>
      <c r="I5545" s="1021" t="s">
        <v>16075</v>
      </c>
      <c r="J5545" s="1150" t="s">
        <v>16075</v>
      </c>
      <c r="K5545" s="1152" t="s">
        <v>15842</v>
      </c>
      <c r="L5545" s="1151">
        <v>12</v>
      </c>
      <c r="M5545" s="1164">
        <v>36600</v>
      </c>
      <c r="N5545" s="1151" t="s">
        <v>15843</v>
      </c>
      <c r="O5545" s="1152">
        <v>6</v>
      </c>
      <c r="P5545" s="1180">
        <v>18000</v>
      </c>
    </row>
    <row r="5546" spans="1:16" ht="22.5" x14ac:dyDescent="0.2">
      <c r="A5546" s="1179" t="s">
        <v>4122</v>
      </c>
      <c r="B5546" s="1149" t="s">
        <v>13070</v>
      </c>
      <c r="C5546" s="1149" t="s">
        <v>65</v>
      </c>
      <c r="D5546" s="1150" t="s">
        <v>15840</v>
      </c>
      <c r="E5546" s="1164">
        <v>6000</v>
      </c>
      <c r="F5546" s="1151">
        <v>45153171</v>
      </c>
      <c r="G5546" s="759" t="s">
        <v>16076</v>
      </c>
      <c r="H5546" s="1021" t="s">
        <v>16077</v>
      </c>
      <c r="I5546" s="1021" t="s">
        <v>16078</v>
      </c>
      <c r="J5546" s="1150" t="s">
        <v>16078</v>
      </c>
      <c r="K5546" s="1152" t="s">
        <v>15842</v>
      </c>
      <c r="L5546" s="1151">
        <v>12</v>
      </c>
      <c r="M5546" s="1164">
        <v>81533</v>
      </c>
      <c r="N5546" s="1151"/>
      <c r="O5546" s="1152"/>
      <c r="P5546" s="1180" t="s">
        <v>3530</v>
      </c>
    </row>
    <row r="5547" spans="1:16" ht="33.75" x14ac:dyDescent="0.2">
      <c r="A5547" s="1179" t="s">
        <v>4122</v>
      </c>
      <c r="B5547" s="1149" t="s">
        <v>13070</v>
      </c>
      <c r="C5547" s="1149" t="s">
        <v>65</v>
      </c>
      <c r="D5547" s="1150" t="s">
        <v>15849</v>
      </c>
      <c r="E5547" s="1164">
        <v>6500</v>
      </c>
      <c r="F5547" s="1151">
        <v>43566837</v>
      </c>
      <c r="G5547" s="759" t="s">
        <v>16079</v>
      </c>
      <c r="H5547" s="1021" t="s">
        <v>15837</v>
      </c>
      <c r="I5547" s="1021" t="s">
        <v>4213</v>
      </c>
      <c r="J5547" s="1150" t="s">
        <v>15838</v>
      </c>
      <c r="K5547" s="1152" t="s">
        <v>15842</v>
      </c>
      <c r="L5547" s="1151">
        <v>12</v>
      </c>
      <c r="M5547" s="1164">
        <v>78600</v>
      </c>
      <c r="N5547" s="1151" t="s">
        <v>15843</v>
      </c>
      <c r="O5547" s="1152">
        <v>6</v>
      </c>
      <c r="P5547" s="1180">
        <v>39000</v>
      </c>
    </row>
    <row r="5548" spans="1:16" ht="22.5" x14ac:dyDescent="0.2">
      <c r="A5548" s="1179" t="s">
        <v>4122</v>
      </c>
      <c r="B5548" s="1149" t="s">
        <v>13070</v>
      </c>
      <c r="C5548" s="1149" t="s">
        <v>65</v>
      </c>
      <c r="D5548" s="1150" t="s">
        <v>15349</v>
      </c>
      <c r="E5548" s="1164">
        <v>2000</v>
      </c>
      <c r="F5548" s="1151">
        <v>46993415</v>
      </c>
      <c r="G5548" s="759" t="s">
        <v>16080</v>
      </c>
      <c r="H5548" s="1021" t="s">
        <v>15896</v>
      </c>
      <c r="I5548" s="1021" t="s">
        <v>6022</v>
      </c>
      <c r="J5548" s="1150" t="s">
        <v>4470</v>
      </c>
      <c r="K5548" s="1152" t="s">
        <v>15842</v>
      </c>
      <c r="L5548" s="1151">
        <v>12</v>
      </c>
      <c r="M5548" s="1164">
        <v>27806</v>
      </c>
      <c r="N5548" s="1151"/>
      <c r="O5548" s="1152"/>
      <c r="P5548" s="1180" t="s">
        <v>3530</v>
      </c>
    </row>
    <row r="5549" spans="1:16" x14ac:dyDescent="0.2">
      <c r="A5549" s="1179" t="s">
        <v>4122</v>
      </c>
      <c r="B5549" s="1149" t="s">
        <v>13070</v>
      </c>
      <c r="C5549" s="1149" t="s">
        <v>65</v>
      </c>
      <c r="D5549" s="1150" t="s">
        <v>16081</v>
      </c>
      <c r="E5549" s="1164">
        <v>6500</v>
      </c>
      <c r="F5549" s="1151">
        <v>42591788</v>
      </c>
      <c r="G5549" s="759" t="s">
        <v>16082</v>
      </c>
      <c r="H5549" s="1021" t="s">
        <v>15860</v>
      </c>
      <c r="I5549" s="1021" t="s">
        <v>4287</v>
      </c>
      <c r="J5549" s="1150" t="s">
        <v>15860</v>
      </c>
      <c r="K5549" s="1152" t="s">
        <v>15842</v>
      </c>
      <c r="L5549" s="1151">
        <v>12</v>
      </c>
      <c r="M5549" s="1164">
        <v>78600</v>
      </c>
      <c r="N5549" s="1151" t="s">
        <v>15843</v>
      </c>
      <c r="O5549" s="1152">
        <v>6</v>
      </c>
      <c r="P5549" s="1180">
        <v>39000</v>
      </c>
    </row>
    <row r="5550" spans="1:16" x14ac:dyDescent="0.2">
      <c r="A5550" s="1179" t="s">
        <v>4122</v>
      </c>
      <c r="B5550" s="1149" t="s">
        <v>13070</v>
      </c>
      <c r="C5550" s="1149" t="s">
        <v>65</v>
      </c>
      <c r="D5550" s="1150" t="s">
        <v>16081</v>
      </c>
      <c r="E5550" s="1164">
        <v>6500</v>
      </c>
      <c r="F5550" s="1151">
        <v>42240186</v>
      </c>
      <c r="G5550" s="759" t="s">
        <v>16083</v>
      </c>
      <c r="H5550" s="1021" t="s">
        <v>15860</v>
      </c>
      <c r="I5550" s="1021" t="s">
        <v>4213</v>
      </c>
      <c r="J5550" s="1150" t="s">
        <v>4243</v>
      </c>
      <c r="K5550" s="1152" t="s">
        <v>15842</v>
      </c>
      <c r="L5550" s="1151">
        <v>12</v>
      </c>
      <c r="M5550" s="1164">
        <v>80876</v>
      </c>
      <c r="N5550" s="1151"/>
      <c r="O5550" s="1152"/>
      <c r="P5550" s="1180" t="s">
        <v>3530</v>
      </c>
    </row>
    <row r="5551" spans="1:16" x14ac:dyDescent="0.2">
      <c r="A5551" s="1179" t="s">
        <v>4122</v>
      </c>
      <c r="B5551" s="1149" t="s">
        <v>13070</v>
      </c>
      <c r="C5551" s="1149" t="s">
        <v>65</v>
      </c>
      <c r="D5551" s="1150" t="s">
        <v>4936</v>
      </c>
      <c r="E5551" s="1164">
        <v>11000</v>
      </c>
      <c r="F5551" s="1151">
        <v>42879318</v>
      </c>
      <c r="G5551" s="759" t="s">
        <v>16084</v>
      </c>
      <c r="H5551" s="1021" t="s">
        <v>16085</v>
      </c>
      <c r="I5551" s="1021" t="s">
        <v>4287</v>
      </c>
      <c r="J5551" s="1150" t="s">
        <v>4932</v>
      </c>
      <c r="K5551" s="1152" t="s">
        <v>15842</v>
      </c>
      <c r="L5551" s="1151">
        <v>12</v>
      </c>
      <c r="M5551" s="1164">
        <v>132600</v>
      </c>
      <c r="N5551" s="1151" t="s">
        <v>15843</v>
      </c>
      <c r="O5551" s="1152">
        <v>6</v>
      </c>
      <c r="P5551" s="1180">
        <v>66000</v>
      </c>
    </row>
    <row r="5552" spans="1:16" x14ac:dyDescent="0.2">
      <c r="A5552" s="1179" t="s">
        <v>4122</v>
      </c>
      <c r="B5552" s="1149" t="s">
        <v>13070</v>
      </c>
      <c r="C5552" s="1149" t="s">
        <v>65</v>
      </c>
      <c r="D5552" s="1150" t="s">
        <v>15964</v>
      </c>
      <c r="E5552" s="1164">
        <v>7000</v>
      </c>
      <c r="F5552" s="1151">
        <v>41209160</v>
      </c>
      <c r="G5552" s="759" t="s">
        <v>16086</v>
      </c>
      <c r="H5552" s="1021" t="s">
        <v>15860</v>
      </c>
      <c r="I5552" s="1021" t="s">
        <v>4213</v>
      </c>
      <c r="J5552" s="1150" t="s">
        <v>4243</v>
      </c>
      <c r="K5552" s="1152" t="s">
        <v>15842</v>
      </c>
      <c r="L5552" s="1151">
        <v>12</v>
      </c>
      <c r="M5552" s="1164">
        <v>84449</v>
      </c>
      <c r="N5552" s="1151" t="s">
        <v>15843</v>
      </c>
      <c r="O5552" s="1152">
        <v>6</v>
      </c>
      <c r="P5552" s="1180">
        <v>42000</v>
      </c>
    </row>
    <row r="5553" spans="1:16" x14ac:dyDescent="0.2">
      <c r="A5553" s="1179" t="s">
        <v>4122</v>
      </c>
      <c r="B5553" s="1149" t="s">
        <v>13070</v>
      </c>
      <c r="C5553" s="1149" t="s">
        <v>65</v>
      </c>
      <c r="D5553" s="1150" t="s">
        <v>16087</v>
      </c>
      <c r="E5553" s="1164">
        <v>7000</v>
      </c>
      <c r="F5553" s="1151">
        <v>25791097</v>
      </c>
      <c r="G5553" s="759" t="s">
        <v>16088</v>
      </c>
      <c r="H5553" s="1021" t="s">
        <v>16089</v>
      </c>
      <c r="I5553" s="1021" t="s">
        <v>4287</v>
      </c>
      <c r="J5553" s="1150" t="s">
        <v>8280</v>
      </c>
      <c r="K5553" s="1152" t="s">
        <v>15842</v>
      </c>
      <c r="L5553" s="1151">
        <v>12</v>
      </c>
      <c r="M5553" s="1164">
        <v>84600</v>
      </c>
      <c r="N5553" s="1151" t="s">
        <v>15843</v>
      </c>
      <c r="O5553" s="1152">
        <v>6</v>
      </c>
      <c r="P5553" s="1180">
        <v>42000</v>
      </c>
    </row>
    <row r="5554" spans="1:16" ht="22.5" x14ac:dyDescent="0.2">
      <c r="A5554" s="1179" t="s">
        <v>4122</v>
      </c>
      <c r="B5554" s="1149" t="s">
        <v>13070</v>
      </c>
      <c r="C5554" s="1149" t="s">
        <v>65</v>
      </c>
      <c r="D5554" s="1150" t="s">
        <v>13453</v>
      </c>
      <c r="E5554" s="1164">
        <v>3000</v>
      </c>
      <c r="F5554" s="1151">
        <v>10319691</v>
      </c>
      <c r="G5554" s="759" t="s">
        <v>16090</v>
      </c>
      <c r="H5554" s="1021" t="s">
        <v>16091</v>
      </c>
      <c r="I5554" s="1021" t="s">
        <v>4287</v>
      </c>
      <c r="J5554" s="1150" t="s">
        <v>4259</v>
      </c>
      <c r="K5554" s="1152" t="s">
        <v>15842</v>
      </c>
      <c r="L5554" s="1151">
        <v>12</v>
      </c>
      <c r="M5554" s="1164">
        <v>42000</v>
      </c>
      <c r="N5554" s="1151"/>
      <c r="O5554" s="1152"/>
      <c r="P5554" s="1180" t="s">
        <v>3530</v>
      </c>
    </row>
    <row r="5555" spans="1:16" x14ac:dyDescent="0.2">
      <c r="A5555" s="1179" t="s">
        <v>4122</v>
      </c>
      <c r="B5555" s="1149" t="s">
        <v>13070</v>
      </c>
      <c r="C5555" s="1149" t="s">
        <v>65</v>
      </c>
      <c r="D5555" s="1150" t="s">
        <v>15846</v>
      </c>
      <c r="E5555" s="1164">
        <v>8000</v>
      </c>
      <c r="F5555" s="1151">
        <v>1779473</v>
      </c>
      <c r="G5555" s="759" t="s">
        <v>16092</v>
      </c>
      <c r="H5555" s="1021" t="s">
        <v>15936</v>
      </c>
      <c r="I5555" s="1021" t="s">
        <v>4287</v>
      </c>
      <c r="J5555" s="1150" t="s">
        <v>15936</v>
      </c>
      <c r="K5555" s="1152" t="s">
        <v>15842</v>
      </c>
      <c r="L5555" s="1151">
        <v>12</v>
      </c>
      <c r="M5555" s="1164">
        <v>27980</v>
      </c>
      <c r="N5555" s="1151" t="s">
        <v>15843</v>
      </c>
      <c r="O5555" s="1152">
        <v>6</v>
      </c>
      <c r="P5555" s="1180">
        <v>48000</v>
      </c>
    </row>
    <row r="5556" spans="1:16" x14ac:dyDescent="0.2">
      <c r="A5556" s="1179" t="s">
        <v>4122</v>
      </c>
      <c r="B5556" s="1149" t="s">
        <v>13070</v>
      </c>
      <c r="C5556" s="1149" t="s">
        <v>65</v>
      </c>
      <c r="D5556" s="1150" t="s">
        <v>16093</v>
      </c>
      <c r="E5556" s="1164">
        <v>6000</v>
      </c>
      <c r="F5556" s="1151">
        <v>46443971</v>
      </c>
      <c r="G5556" s="759" t="s">
        <v>16094</v>
      </c>
      <c r="H5556" s="1021" t="s">
        <v>15933</v>
      </c>
      <c r="I5556" s="1021" t="s">
        <v>4287</v>
      </c>
      <c r="J5556" s="1150" t="s">
        <v>15933</v>
      </c>
      <c r="K5556" s="1152" t="s">
        <v>15842</v>
      </c>
      <c r="L5556" s="1151">
        <v>12</v>
      </c>
      <c r="M5556" s="1164">
        <v>60949</v>
      </c>
      <c r="N5556" s="1151" t="s">
        <v>15843</v>
      </c>
      <c r="O5556" s="1152">
        <v>6</v>
      </c>
      <c r="P5556" s="1180">
        <v>36000</v>
      </c>
    </row>
    <row r="5557" spans="1:16" x14ac:dyDescent="0.2">
      <c r="A5557" s="1179" t="s">
        <v>4122</v>
      </c>
      <c r="B5557" s="1149" t="s">
        <v>13070</v>
      </c>
      <c r="C5557" s="1149" t="s">
        <v>65</v>
      </c>
      <c r="D5557" s="1150" t="s">
        <v>12699</v>
      </c>
      <c r="E5557" s="1164">
        <v>7000</v>
      </c>
      <c r="F5557" s="1151">
        <v>41329895</v>
      </c>
      <c r="G5557" s="759" t="s">
        <v>16095</v>
      </c>
      <c r="H5557" s="1021" t="s">
        <v>15995</v>
      </c>
      <c r="I5557" s="1021" t="s">
        <v>4287</v>
      </c>
      <c r="J5557" s="1150" t="s">
        <v>4932</v>
      </c>
      <c r="K5557" s="1152" t="s">
        <v>15842</v>
      </c>
      <c r="L5557" s="1151">
        <v>12</v>
      </c>
      <c r="M5557" s="1164">
        <v>24513</v>
      </c>
      <c r="N5557" s="1151" t="s">
        <v>15843</v>
      </c>
      <c r="O5557" s="1152">
        <v>6</v>
      </c>
      <c r="P5557" s="1180">
        <v>42000</v>
      </c>
    </row>
    <row r="5558" spans="1:16" x14ac:dyDescent="0.2">
      <c r="A5558" s="1179" t="s">
        <v>4122</v>
      </c>
      <c r="B5558" s="1149" t="s">
        <v>13070</v>
      </c>
      <c r="C5558" s="1149" t="s">
        <v>65</v>
      </c>
      <c r="D5558" s="1150" t="s">
        <v>15349</v>
      </c>
      <c r="E5558" s="1164">
        <v>2000</v>
      </c>
      <c r="F5558" s="1151">
        <v>4823488</v>
      </c>
      <c r="G5558" s="759" t="s">
        <v>16096</v>
      </c>
      <c r="H5558" s="1021" t="s">
        <v>15878</v>
      </c>
      <c r="I5558" s="1021" t="s">
        <v>481</v>
      </c>
      <c r="J5558" s="1150" t="s">
        <v>16097</v>
      </c>
      <c r="K5558" s="1152" t="s">
        <v>15842</v>
      </c>
      <c r="L5558" s="1151">
        <v>12</v>
      </c>
      <c r="M5558" s="1164">
        <v>24600</v>
      </c>
      <c r="N5558" s="1151" t="s">
        <v>15843</v>
      </c>
      <c r="O5558" s="1152">
        <v>6</v>
      </c>
      <c r="P5558" s="1180">
        <v>12000</v>
      </c>
    </row>
    <row r="5559" spans="1:16" x14ac:dyDescent="0.2">
      <c r="A5559" s="1179" t="s">
        <v>4122</v>
      </c>
      <c r="B5559" s="1149" t="s">
        <v>13070</v>
      </c>
      <c r="C5559" s="1149" t="s">
        <v>65</v>
      </c>
      <c r="D5559" s="1150" t="s">
        <v>16098</v>
      </c>
      <c r="E5559" s="1164">
        <v>5000</v>
      </c>
      <c r="F5559" s="1151">
        <v>32960057</v>
      </c>
      <c r="G5559" s="759" t="s">
        <v>16099</v>
      </c>
      <c r="H5559" s="1021" t="s">
        <v>15866</v>
      </c>
      <c r="I5559" s="1021" t="s">
        <v>4287</v>
      </c>
      <c r="J5559" s="1150" t="s">
        <v>15866</v>
      </c>
      <c r="K5559" s="1152" t="s">
        <v>15842</v>
      </c>
      <c r="L5559" s="1151">
        <v>12</v>
      </c>
      <c r="M5559" s="1164">
        <v>13583</v>
      </c>
      <c r="N5559" s="1151"/>
      <c r="O5559" s="1152"/>
      <c r="P5559" s="1180" t="s">
        <v>3530</v>
      </c>
    </row>
    <row r="5560" spans="1:16" x14ac:dyDescent="0.2">
      <c r="A5560" s="1179" t="s">
        <v>4122</v>
      </c>
      <c r="B5560" s="1149" t="s">
        <v>13070</v>
      </c>
      <c r="C5560" s="1149" t="s">
        <v>65</v>
      </c>
      <c r="D5560" s="1150" t="s">
        <v>15990</v>
      </c>
      <c r="E5560" s="1164">
        <v>3000</v>
      </c>
      <c r="F5560" s="1151">
        <v>4811551</v>
      </c>
      <c r="G5560" s="759" t="s">
        <v>16100</v>
      </c>
      <c r="H5560" s="1021" t="s">
        <v>15899</v>
      </c>
      <c r="I5560" s="1021" t="s">
        <v>481</v>
      </c>
      <c r="J5560" s="1150" t="s">
        <v>4358</v>
      </c>
      <c r="K5560" s="1152" t="s">
        <v>15842</v>
      </c>
      <c r="L5560" s="1151">
        <v>12</v>
      </c>
      <c r="M5560" s="1164">
        <v>36600</v>
      </c>
      <c r="N5560" s="1151" t="s">
        <v>15843</v>
      </c>
      <c r="O5560" s="1152">
        <v>6</v>
      </c>
      <c r="P5560" s="1180">
        <v>18000</v>
      </c>
    </row>
    <row r="5561" spans="1:16" ht="22.5" x14ac:dyDescent="0.2">
      <c r="A5561" s="1179" t="s">
        <v>4122</v>
      </c>
      <c r="B5561" s="1149" t="s">
        <v>13070</v>
      </c>
      <c r="C5561" s="1149" t="s">
        <v>65</v>
      </c>
      <c r="D5561" s="1150" t="s">
        <v>10366</v>
      </c>
      <c r="E5561" s="1164">
        <v>7000</v>
      </c>
      <c r="F5561" s="1151">
        <v>45491996</v>
      </c>
      <c r="G5561" s="759" t="s">
        <v>16101</v>
      </c>
      <c r="H5561" s="1021" t="s">
        <v>16102</v>
      </c>
      <c r="I5561" s="1021" t="s">
        <v>4287</v>
      </c>
      <c r="J5561" s="1150" t="s">
        <v>10274</v>
      </c>
      <c r="K5561" s="1152" t="s">
        <v>15842</v>
      </c>
      <c r="L5561" s="1151">
        <v>12</v>
      </c>
      <c r="M5561" s="1164">
        <v>8944</v>
      </c>
      <c r="N5561" s="1151"/>
      <c r="O5561" s="1152"/>
      <c r="P5561" s="1180" t="s">
        <v>3530</v>
      </c>
    </row>
    <row r="5562" spans="1:16" x14ac:dyDescent="0.2">
      <c r="A5562" s="1179" t="s">
        <v>4122</v>
      </c>
      <c r="B5562" s="1149" t="s">
        <v>13070</v>
      </c>
      <c r="C5562" s="1149" t="s">
        <v>65</v>
      </c>
      <c r="D5562" s="1150" t="s">
        <v>15858</v>
      </c>
      <c r="E5562" s="1164">
        <v>6500</v>
      </c>
      <c r="F5562" s="1151">
        <v>42809302</v>
      </c>
      <c r="G5562" s="759" t="s">
        <v>16103</v>
      </c>
      <c r="H5562" s="1021" t="s">
        <v>15860</v>
      </c>
      <c r="I5562" s="1021" t="s">
        <v>4213</v>
      </c>
      <c r="J5562" s="1150" t="s">
        <v>4243</v>
      </c>
      <c r="K5562" s="1152" t="s">
        <v>15842</v>
      </c>
      <c r="L5562" s="1151">
        <v>12</v>
      </c>
      <c r="M5562" s="1164">
        <v>88669</v>
      </c>
      <c r="N5562" s="1151" t="s">
        <v>15843</v>
      </c>
      <c r="O5562" s="1152">
        <v>6</v>
      </c>
      <c r="P5562" s="1180">
        <v>42000</v>
      </c>
    </row>
    <row r="5563" spans="1:16" ht="22.5" x14ac:dyDescent="0.2">
      <c r="A5563" s="1179" t="s">
        <v>4122</v>
      </c>
      <c r="B5563" s="1149" t="s">
        <v>13070</v>
      </c>
      <c r="C5563" s="1149" t="s">
        <v>65</v>
      </c>
      <c r="D5563" s="1150" t="s">
        <v>16104</v>
      </c>
      <c r="E5563" s="1164">
        <v>8000</v>
      </c>
      <c r="F5563" s="1151">
        <v>43750755</v>
      </c>
      <c r="G5563" s="759" t="s">
        <v>16105</v>
      </c>
      <c r="H5563" s="1021" t="s">
        <v>16106</v>
      </c>
      <c r="I5563" s="1021" t="s">
        <v>4287</v>
      </c>
      <c r="J5563" s="1150" t="s">
        <v>16106</v>
      </c>
      <c r="K5563" s="1152" t="s">
        <v>15842</v>
      </c>
      <c r="L5563" s="1151">
        <v>12</v>
      </c>
      <c r="M5563" s="1164">
        <v>96600</v>
      </c>
      <c r="N5563" s="1151" t="s">
        <v>15843</v>
      </c>
      <c r="O5563" s="1152">
        <v>6</v>
      </c>
      <c r="P5563" s="1180">
        <v>48000</v>
      </c>
    </row>
    <row r="5564" spans="1:16" x14ac:dyDescent="0.2">
      <c r="A5564" s="1179" t="s">
        <v>4122</v>
      </c>
      <c r="B5564" s="1149" t="s">
        <v>13070</v>
      </c>
      <c r="C5564" s="1149" t="s">
        <v>65</v>
      </c>
      <c r="D5564" s="1150" t="s">
        <v>15835</v>
      </c>
      <c r="E5564" s="1164">
        <v>8000</v>
      </c>
      <c r="F5564" s="1151">
        <v>42707201</v>
      </c>
      <c r="G5564" s="759" t="s">
        <v>16107</v>
      </c>
      <c r="H5564" s="1021" t="s">
        <v>16108</v>
      </c>
      <c r="I5564" s="1021" t="s">
        <v>4213</v>
      </c>
      <c r="J5564" s="1150" t="s">
        <v>16109</v>
      </c>
      <c r="K5564" s="1152" t="s">
        <v>15842</v>
      </c>
      <c r="L5564" s="1151">
        <v>12</v>
      </c>
      <c r="M5564" s="1164">
        <v>96600</v>
      </c>
      <c r="N5564" s="1151" t="s">
        <v>15843</v>
      </c>
      <c r="O5564" s="1152">
        <v>6</v>
      </c>
      <c r="P5564" s="1180">
        <v>48000</v>
      </c>
    </row>
    <row r="5565" spans="1:16" x14ac:dyDescent="0.2">
      <c r="A5565" s="1179" t="s">
        <v>4122</v>
      </c>
      <c r="B5565" s="1149" t="s">
        <v>13070</v>
      </c>
      <c r="C5565" s="1149" t="s">
        <v>65</v>
      </c>
      <c r="D5565" s="1150" t="s">
        <v>16002</v>
      </c>
      <c r="E5565" s="1164">
        <v>6500</v>
      </c>
      <c r="F5565" s="1151">
        <v>43553898</v>
      </c>
      <c r="G5565" s="759" t="s">
        <v>16110</v>
      </c>
      <c r="H5565" s="1021" t="s">
        <v>16111</v>
      </c>
      <c r="I5565" s="1021" t="s">
        <v>4287</v>
      </c>
      <c r="J5565" s="1150" t="s">
        <v>16111</v>
      </c>
      <c r="K5565" s="1152" t="s">
        <v>15842</v>
      </c>
      <c r="L5565" s="1151">
        <v>12</v>
      </c>
      <c r="M5565" s="1164">
        <v>19800</v>
      </c>
      <c r="N5565" s="1151"/>
      <c r="O5565" s="1152"/>
      <c r="P5565" s="1180" t="s">
        <v>3530</v>
      </c>
    </row>
    <row r="5566" spans="1:16" x14ac:dyDescent="0.2">
      <c r="A5566" s="1179" t="s">
        <v>4122</v>
      </c>
      <c r="B5566" s="1149" t="s">
        <v>13070</v>
      </c>
      <c r="C5566" s="1149" t="s">
        <v>65</v>
      </c>
      <c r="D5566" s="1150" t="s">
        <v>15858</v>
      </c>
      <c r="E5566" s="1164">
        <v>6000</v>
      </c>
      <c r="F5566" s="1151">
        <v>45698518</v>
      </c>
      <c r="G5566" s="759" t="s">
        <v>16112</v>
      </c>
      <c r="H5566" s="1021" t="s">
        <v>15860</v>
      </c>
      <c r="I5566" s="1021" t="s">
        <v>4213</v>
      </c>
      <c r="J5566" s="1150" t="s">
        <v>4243</v>
      </c>
      <c r="K5566" s="1152" t="s">
        <v>15842</v>
      </c>
      <c r="L5566" s="1151">
        <v>12</v>
      </c>
      <c r="M5566" s="1164">
        <v>78600</v>
      </c>
      <c r="N5566" s="1151" t="s">
        <v>15843</v>
      </c>
      <c r="O5566" s="1152">
        <v>6</v>
      </c>
      <c r="P5566" s="1180">
        <v>39000</v>
      </c>
    </row>
    <row r="5567" spans="1:16" x14ac:dyDescent="0.2">
      <c r="A5567" s="1179" t="s">
        <v>4122</v>
      </c>
      <c r="B5567" s="1149" t="s">
        <v>13070</v>
      </c>
      <c r="C5567" s="1149" t="s">
        <v>65</v>
      </c>
      <c r="D5567" s="1150" t="s">
        <v>15840</v>
      </c>
      <c r="E5567" s="1164">
        <v>6500</v>
      </c>
      <c r="F5567" s="1151">
        <v>40665242</v>
      </c>
      <c r="G5567" s="759" t="s">
        <v>16113</v>
      </c>
      <c r="H5567" s="1021" t="s">
        <v>15848</v>
      </c>
      <c r="I5567" s="1021" t="s">
        <v>4213</v>
      </c>
      <c r="J5567" s="1150" t="s">
        <v>10742</v>
      </c>
      <c r="K5567" s="1152" t="s">
        <v>15842</v>
      </c>
      <c r="L5567" s="1151">
        <v>12</v>
      </c>
      <c r="M5567" s="1164">
        <v>78600</v>
      </c>
      <c r="N5567" s="1151" t="s">
        <v>15843</v>
      </c>
      <c r="O5567" s="1152">
        <v>6</v>
      </c>
      <c r="P5567" s="1180">
        <v>39000</v>
      </c>
    </row>
    <row r="5568" spans="1:16" x14ac:dyDescent="0.2">
      <c r="A5568" s="1179" t="s">
        <v>4122</v>
      </c>
      <c r="B5568" s="1149" t="s">
        <v>13070</v>
      </c>
      <c r="C5568" s="1149" t="s">
        <v>65</v>
      </c>
      <c r="D5568" s="1150" t="s">
        <v>16071</v>
      </c>
      <c r="E5568" s="1164">
        <v>4000</v>
      </c>
      <c r="F5568" s="1151">
        <v>45144211</v>
      </c>
      <c r="G5568" s="759" t="s">
        <v>16114</v>
      </c>
      <c r="H5568" s="1021" t="s">
        <v>16115</v>
      </c>
      <c r="I5568" s="1021" t="s">
        <v>4287</v>
      </c>
      <c r="J5568" s="1150" t="s">
        <v>16116</v>
      </c>
      <c r="K5568" s="1152" t="s">
        <v>15842</v>
      </c>
      <c r="L5568" s="1151">
        <v>12</v>
      </c>
      <c r="M5568" s="1164">
        <v>48480</v>
      </c>
      <c r="N5568" s="1151" t="s">
        <v>15843</v>
      </c>
      <c r="O5568" s="1152">
        <v>6</v>
      </c>
      <c r="P5568" s="1180">
        <v>24000</v>
      </c>
    </row>
    <row r="5569" spans="1:16" x14ac:dyDescent="0.2">
      <c r="A5569" s="1179" t="s">
        <v>4122</v>
      </c>
      <c r="B5569" s="1149" t="s">
        <v>13070</v>
      </c>
      <c r="C5569" s="1149" t="s">
        <v>65</v>
      </c>
      <c r="D5569" s="1150" t="s">
        <v>5212</v>
      </c>
      <c r="E5569" s="1164">
        <v>4000</v>
      </c>
      <c r="F5569" s="1151">
        <v>1143930</v>
      </c>
      <c r="G5569" s="759" t="s">
        <v>16117</v>
      </c>
      <c r="H5569" s="1021" t="s">
        <v>15899</v>
      </c>
      <c r="I5569" s="1021" t="s">
        <v>481</v>
      </c>
      <c r="J5569" s="1150" t="s">
        <v>4358</v>
      </c>
      <c r="K5569" s="1152" t="s">
        <v>15842</v>
      </c>
      <c r="L5569" s="1151">
        <v>12</v>
      </c>
      <c r="M5569" s="1164">
        <v>48600</v>
      </c>
      <c r="N5569" s="1151" t="s">
        <v>15843</v>
      </c>
      <c r="O5569" s="1152">
        <v>6</v>
      </c>
      <c r="P5569" s="1180">
        <v>24000</v>
      </c>
    </row>
    <row r="5570" spans="1:16" x14ac:dyDescent="0.2">
      <c r="A5570" s="1179" t="s">
        <v>4122</v>
      </c>
      <c r="B5570" s="1149" t="s">
        <v>13070</v>
      </c>
      <c r="C5570" s="1149" t="s">
        <v>65</v>
      </c>
      <c r="D5570" s="1150" t="s">
        <v>10263</v>
      </c>
      <c r="E5570" s="1164">
        <v>5500</v>
      </c>
      <c r="F5570" s="1151">
        <v>23265432</v>
      </c>
      <c r="G5570" s="759" t="s">
        <v>16118</v>
      </c>
      <c r="H5570" s="1021" t="s">
        <v>15914</v>
      </c>
      <c r="I5570" s="1021" t="s">
        <v>4287</v>
      </c>
      <c r="J5570" s="1150" t="s">
        <v>10274</v>
      </c>
      <c r="K5570" s="1152" t="s">
        <v>15834</v>
      </c>
      <c r="L5570" s="1151">
        <v>7</v>
      </c>
      <c r="M5570" s="1164">
        <v>47195</v>
      </c>
      <c r="N5570" s="1151"/>
      <c r="O5570" s="1152"/>
      <c r="P5570" s="1180" t="s">
        <v>3530</v>
      </c>
    </row>
    <row r="5571" spans="1:16" ht="22.5" x14ac:dyDescent="0.2">
      <c r="A5571" s="1179" t="s">
        <v>4122</v>
      </c>
      <c r="B5571" s="1149" t="s">
        <v>13070</v>
      </c>
      <c r="C5571" s="1149" t="s">
        <v>65</v>
      </c>
      <c r="D5571" s="1150" t="s">
        <v>4366</v>
      </c>
      <c r="E5571" s="1164">
        <v>3000</v>
      </c>
      <c r="F5571" s="1151">
        <v>1133155</v>
      </c>
      <c r="G5571" s="759" t="s">
        <v>16119</v>
      </c>
      <c r="H5571" s="1021" t="s">
        <v>16120</v>
      </c>
      <c r="I5571" s="1021" t="s">
        <v>6022</v>
      </c>
      <c r="J5571" s="1150" t="s">
        <v>12501</v>
      </c>
      <c r="K5571" s="1152" t="s">
        <v>15842</v>
      </c>
      <c r="L5571" s="1151">
        <v>12</v>
      </c>
      <c r="M5571" s="1164">
        <v>36600</v>
      </c>
      <c r="N5571" s="1151" t="s">
        <v>15843</v>
      </c>
      <c r="O5571" s="1152">
        <v>6</v>
      </c>
      <c r="P5571" s="1180">
        <v>17982</v>
      </c>
    </row>
    <row r="5572" spans="1:16" x14ac:dyDescent="0.2">
      <c r="A5572" s="1179" t="s">
        <v>4122</v>
      </c>
      <c r="B5572" s="1149" t="s">
        <v>13070</v>
      </c>
      <c r="C5572" s="1149" t="s">
        <v>65</v>
      </c>
      <c r="D5572" s="1150" t="s">
        <v>11542</v>
      </c>
      <c r="E5572" s="1164">
        <v>6500</v>
      </c>
      <c r="F5572" s="1151">
        <v>9433858</v>
      </c>
      <c r="G5572" s="759" t="s">
        <v>16121</v>
      </c>
      <c r="H5572" s="1021" t="s">
        <v>16122</v>
      </c>
      <c r="I5572" s="1021" t="s">
        <v>4213</v>
      </c>
      <c r="J5572" s="1150" t="s">
        <v>4305</v>
      </c>
      <c r="K5572" s="1152" t="s">
        <v>15842</v>
      </c>
      <c r="L5572" s="1151">
        <v>12</v>
      </c>
      <c r="M5572" s="1164">
        <v>78600</v>
      </c>
      <c r="N5572" s="1151" t="s">
        <v>15843</v>
      </c>
      <c r="O5572" s="1152">
        <v>6</v>
      </c>
      <c r="P5572" s="1180">
        <v>39000</v>
      </c>
    </row>
    <row r="5573" spans="1:16" x14ac:dyDescent="0.2">
      <c r="A5573" s="1179" t="s">
        <v>4122</v>
      </c>
      <c r="B5573" s="1149" t="s">
        <v>13070</v>
      </c>
      <c r="C5573" s="1149" t="s">
        <v>65</v>
      </c>
      <c r="D5573" s="1150" t="s">
        <v>15849</v>
      </c>
      <c r="E5573" s="1164">
        <v>7000</v>
      </c>
      <c r="F5573" s="1151">
        <v>20727649</v>
      </c>
      <c r="G5573" s="759" t="s">
        <v>16123</v>
      </c>
      <c r="H5573" s="1021" t="s">
        <v>15848</v>
      </c>
      <c r="I5573" s="1021" t="s">
        <v>4213</v>
      </c>
      <c r="J5573" s="1150" t="s">
        <v>10742</v>
      </c>
      <c r="K5573" s="1152" t="s">
        <v>15842</v>
      </c>
      <c r="L5573" s="1151">
        <v>12</v>
      </c>
      <c r="M5573" s="1164">
        <v>84600</v>
      </c>
      <c r="N5573" s="1151" t="s">
        <v>15843</v>
      </c>
      <c r="O5573" s="1152">
        <v>6</v>
      </c>
      <c r="P5573" s="1180">
        <v>42000</v>
      </c>
    </row>
    <row r="5574" spans="1:16" x14ac:dyDescent="0.2">
      <c r="A5574" s="1179" t="s">
        <v>4122</v>
      </c>
      <c r="B5574" s="1149" t="s">
        <v>13070</v>
      </c>
      <c r="C5574" s="1149" t="s">
        <v>65</v>
      </c>
      <c r="D5574" s="1150" t="s">
        <v>15915</v>
      </c>
      <c r="E5574" s="1164">
        <v>1500</v>
      </c>
      <c r="F5574" s="1151">
        <v>45724677</v>
      </c>
      <c r="G5574" s="759" t="s">
        <v>16124</v>
      </c>
      <c r="H5574" s="1021" t="s">
        <v>15878</v>
      </c>
      <c r="I5574" s="1021" t="s">
        <v>481</v>
      </c>
      <c r="J5574" s="1150" t="s">
        <v>16020</v>
      </c>
      <c r="K5574" s="1152" t="s">
        <v>15842</v>
      </c>
      <c r="L5574" s="1151">
        <v>7</v>
      </c>
      <c r="M5574" s="1164">
        <v>14317</v>
      </c>
      <c r="N5574" s="1151"/>
      <c r="O5574" s="1152"/>
      <c r="P5574" s="1180" t="s">
        <v>3530</v>
      </c>
    </row>
    <row r="5575" spans="1:16" x14ac:dyDescent="0.2">
      <c r="A5575" s="1179" t="s">
        <v>4122</v>
      </c>
      <c r="B5575" s="1149" t="s">
        <v>13070</v>
      </c>
      <c r="C5575" s="1149" t="s">
        <v>65</v>
      </c>
      <c r="D5575" s="1150" t="s">
        <v>15849</v>
      </c>
      <c r="E5575" s="1164">
        <v>7000</v>
      </c>
      <c r="F5575" s="1151">
        <v>9645365</v>
      </c>
      <c r="G5575" s="759" t="s">
        <v>16125</v>
      </c>
      <c r="H5575" s="1021" t="s">
        <v>15848</v>
      </c>
      <c r="I5575" s="1021" t="s">
        <v>4213</v>
      </c>
      <c r="J5575" s="1150" t="s">
        <v>10742</v>
      </c>
      <c r="K5575" s="1152" t="s">
        <v>15842</v>
      </c>
      <c r="L5575" s="1151">
        <v>12</v>
      </c>
      <c r="M5575" s="1164">
        <v>84600</v>
      </c>
      <c r="N5575" s="1151" t="s">
        <v>15843</v>
      </c>
      <c r="O5575" s="1152">
        <v>6</v>
      </c>
      <c r="P5575" s="1180">
        <v>42000</v>
      </c>
    </row>
    <row r="5576" spans="1:16" ht="33.75" x14ac:dyDescent="0.2">
      <c r="A5576" s="1179" t="s">
        <v>4122</v>
      </c>
      <c r="B5576" s="1149" t="s">
        <v>13070</v>
      </c>
      <c r="C5576" s="1149" t="s">
        <v>65</v>
      </c>
      <c r="D5576" s="1150" t="s">
        <v>15840</v>
      </c>
      <c r="E5576" s="1164">
        <v>6000</v>
      </c>
      <c r="F5576" s="1151">
        <v>46076122</v>
      </c>
      <c r="G5576" s="759" t="s">
        <v>16126</v>
      </c>
      <c r="H5576" s="1021" t="s">
        <v>15837</v>
      </c>
      <c r="I5576" s="1021" t="s">
        <v>4213</v>
      </c>
      <c r="J5576" s="1150" t="s">
        <v>15838</v>
      </c>
      <c r="K5576" s="1152" t="s">
        <v>15842</v>
      </c>
      <c r="L5576" s="1151">
        <v>12</v>
      </c>
      <c r="M5576" s="1164">
        <v>72600</v>
      </c>
      <c r="N5576" s="1151" t="s">
        <v>15843</v>
      </c>
      <c r="O5576" s="1152">
        <v>6</v>
      </c>
      <c r="P5576" s="1180">
        <v>36000</v>
      </c>
    </row>
    <row r="5577" spans="1:16" x14ac:dyDescent="0.2">
      <c r="A5577" s="1179" t="s">
        <v>4122</v>
      </c>
      <c r="B5577" s="1149" t="s">
        <v>13070</v>
      </c>
      <c r="C5577" s="1149" t="s">
        <v>65</v>
      </c>
      <c r="D5577" s="1150" t="s">
        <v>16127</v>
      </c>
      <c r="E5577" s="1164">
        <v>11000</v>
      </c>
      <c r="F5577" s="1151">
        <v>40046006</v>
      </c>
      <c r="G5577" s="759" t="s">
        <v>16128</v>
      </c>
      <c r="H5577" s="1021" t="s">
        <v>15936</v>
      </c>
      <c r="I5577" s="1021" t="s">
        <v>4287</v>
      </c>
      <c r="J5577" s="1150" t="s">
        <v>15936</v>
      </c>
      <c r="K5577" s="1152"/>
      <c r="L5577" s="1151"/>
      <c r="M5577" s="1164" t="s">
        <v>3530</v>
      </c>
      <c r="N5577" s="1151" t="s">
        <v>15853</v>
      </c>
      <c r="O5577" s="1152">
        <v>4</v>
      </c>
      <c r="P5577" s="1180">
        <v>40700</v>
      </c>
    </row>
    <row r="5578" spans="1:16" x14ac:dyDescent="0.2">
      <c r="A5578" s="1179" t="s">
        <v>4122</v>
      </c>
      <c r="B5578" s="1149" t="s">
        <v>13070</v>
      </c>
      <c r="C5578" s="1149" t="s">
        <v>65</v>
      </c>
      <c r="D5578" s="1150" t="s">
        <v>16129</v>
      </c>
      <c r="E5578" s="1164">
        <v>6500</v>
      </c>
      <c r="F5578" s="1151">
        <v>44121699</v>
      </c>
      <c r="G5578" s="759" t="s">
        <v>16130</v>
      </c>
      <c r="H5578" s="1021" t="s">
        <v>16131</v>
      </c>
      <c r="I5578" s="1021" t="s">
        <v>4287</v>
      </c>
      <c r="J5578" s="1150" t="s">
        <v>16131</v>
      </c>
      <c r="K5578" s="1152" t="s">
        <v>15857</v>
      </c>
      <c r="L5578" s="1151">
        <v>2</v>
      </c>
      <c r="M5578" s="1164">
        <v>8260</v>
      </c>
      <c r="N5578" s="1151" t="s">
        <v>15843</v>
      </c>
      <c r="O5578" s="1152">
        <v>6</v>
      </c>
      <c r="P5578" s="1180">
        <v>39000</v>
      </c>
    </row>
    <row r="5579" spans="1:16" x14ac:dyDescent="0.2">
      <c r="A5579" s="1179" t="s">
        <v>4122</v>
      </c>
      <c r="B5579" s="1149" t="s">
        <v>13070</v>
      </c>
      <c r="C5579" s="1149" t="s">
        <v>65</v>
      </c>
      <c r="D5579" s="1150" t="s">
        <v>5745</v>
      </c>
      <c r="E5579" s="1164">
        <v>4500</v>
      </c>
      <c r="F5579" s="1151">
        <v>70435447</v>
      </c>
      <c r="G5579" s="759" t="s">
        <v>16132</v>
      </c>
      <c r="H5579" s="1021" t="s">
        <v>15860</v>
      </c>
      <c r="I5579" s="1021" t="s">
        <v>4213</v>
      </c>
      <c r="J5579" s="1150" t="s">
        <v>4243</v>
      </c>
      <c r="K5579" s="1152" t="s">
        <v>15857</v>
      </c>
      <c r="L5579" s="1151">
        <v>2</v>
      </c>
      <c r="M5579" s="1164">
        <v>8017</v>
      </c>
      <c r="N5579" s="1151"/>
      <c r="O5579" s="1152"/>
      <c r="P5579" s="1180" t="s">
        <v>3530</v>
      </c>
    </row>
    <row r="5580" spans="1:16" x14ac:dyDescent="0.2">
      <c r="A5580" s="1179" t="s">
        <v>4122</v>
      </c>
      <c r="B5580" s="1149" t="s">
        <v>13070</v>
      </c>
      <c r="C5580" s="1149" t="s">
        <v>65</v>
      </c>
      <c r="D5580" s="1150" t="s">
        <v>15840</v>
      </c>
      <c r="E5580" s="1164">
        <v>6500</v>
      </c>
      <c r="F5580" s="1151">
        <v>44238077</v>
      </c>
      <c r="G5580" s="759" t="s">
        <v>16133</v>
      </c>
      <c r="H5580" s="1021" t="s">
        <v>16134</v>
      </c>
      <c r="I5580" s="1021" t="s">
        <v>4287</v>
      </c>
      <c r="J5580" s="1150" t="s">
        <v>16134</v>
      </c>
      <c r="K5580" s="1152" t="s">
        <v>15842</v>
      </c>
      <c r="L5580" s="1151">
        <v>3</v>
      </c>
      <c r="M5580" s="1164">
        <v>19800</v>
      </c>
      <c r="N5580" s="1151"/>
      <c r="O5580" s="1152"/>
      <c r="P5580" s="1180" t="s">
        <v>3530</v>
      </c>
    </row>
    <row r="5581" spans="1:16" x14ac:dyDescent="0.2">
      <c r="A5581" s="1179" t="s">
        <v>4122</v>
      </c>
      <c r="B5581" s="1149" t="s">
        <v>13070</v>
      </c>
      <c r="C5581" s="1149" t="s">
        <v>65</v>
      </c>
      <c r="D5581" s="1150" t="s">
        <v>5212</v>
      </c>
      <c r="E5581" s="1164">
        <v>3000</v>
      </c>
      <c r="F5581" s="1151">
        <v>40647795</v>
      </c>
      <c r="G5581" s="759" t="s">
        <v>16135</v>
      </c>
      <c r="H5581" s="1021" t="s">
        <v>16136</v>
      </c>
      <c r="I5581" s="1021" t="s">
        <v>6022</v>
      </c>
      <c r="J5581" s="1150" t="s">
        <v>10926</v>
      </c>
      <c r="K5581" s="1152" t="s">
        <v>15842</v>
      </c>
      <c r="L5581" s="1151">
        <v>12</v>
      </c>
      <c r="M5581" s="1164">
        <v>36600</v>
      </c>
      <c r="N5581" s="1151" t="s">
        <v>15843</v>
      </c>
      <c r="O5581" s="1152">
        <v>6</v>
      </c>
      <c r="P5581" s="1180">
        <v>18000</v>
      </c>
    </row>
    <row r="5582" spans="1:16" x14ac:dyDescent="0.2">
      <c r="A5582" s="1179" t="s">
        <v>4122</v>
      </c>
      <c r="B5582" s="1149" t="s">
        <v>13070</v>
      </c>
      <c r="C5582" s="1149" t="s">
        <v>65</v>
      </c>
      <c r="D5582" s="1150" t="s">
        <v>16081</v>
      </c>
      <c r="E5582" s="1164">
        <v>6500</v>
      </c>
      <c r="F5582" s="1151">
        <v>46740558</v>
      </c>
      <c r="G5582" s="759" t="s">
        <v>16137</v>
      </c>
      <c r="H5582" s="1021" t="s">
        <v>15860</v>
      </c>
      <c r="I5582" s="1021" t="s">
        <v>4213</v>
      </c>
      <c r="J5582" s="1150" t="s">
        <v>4243</v>
      </c>
      <c r="K5582" s="1152" t="s">
        <v>15842</v>
      </c>
      <c r="L5582" s="1151">
        <v>12</v>
      </c>
      <c r="M5582" s="1164">
        <v>70771</v>
      </c>
      <c r="N5582" s="1151" t="s">
        <v>15843</v>
      </c>
      <c r="O5582" s="1152">
        <v>6</v>
      </c>
      <c r="P5582" s="1180">
        <v>45000</v>
      </c>
    </row>
    <row r="5583" spans="1:16" x14ac:dyDescent="0.2">
      <c r="A5583" s="1179" t="s">
        <v>4122</v>
      </c>
      <c r="B5583" s="1149" t="s">
        <v>13070</v>
      </c>
      <c r="C5583" s="1149" t="s">
        <v>65</v>
      </c>
      <c r="D5583" s="1150" t="s">
        <v>481</v>
      </c>
      <c r="E5583" s="1164">
        <v>2000</v>
      </c>
      <c r="F5583" s="1151">
        <v>6041976</v>
      </c>
      <c r="G5583" s="759" t="s">
        <v>16138</v>
      </c>
      <c r="H5583" s="1021" t="s">
        <v>15899</v>
      </c>
      <c r="I5583" s="1021" t="s">
        <v>4357</v>
      </c>
      <c r="J5583" s="1150" t="s">
        <v>4358</v>
      </c>
      <c r="K5583" s="1152" t="s">
        <v>15842</v>
      </c>
      <c r="L5583" s="1151">
        <v>12</v>
      </c>
      <c r="M5583" s="1164">
        <v>24600</v>
      </c>
      <c r="N5583" s="1151" t="s">
        <v>15843</v>
      </c>
      <c r="O5583" s="1152">
        <v>6</v>
      </c>
      <c r="P5583" s="1180">
        <v>12000</v>
      </c>
    </row>
    <row r="5584" spans="1:16" x14ac:dyDescent="0.2">
      <c r="A5584" s="1179" t="s">
        <v>4122</v>
      </c>
      <c r="B5584" s="1149" t="s">
        <v>13070</v>
      </c>
      <c r="C5584" s="1149" t="s">
        <v>65</v>
      </c>
      <c r="D5584" s="1150" t="s">
        <v>16081</v>
      </c>
      <c r="E5584" s="1164">
        <v>6500</v>
      </c>
      <c r="F5584" s="1151">
        <v>46960522</v>
      </c>
      <c r="G5584" s="759" t="s">
        <v>16139</v>
      </c>
      <c r="H5584" s="1021" t="s">
        <v>15860</v>
      </c>
      <c r="I5584" s="1021" t="s">
        <v>4213</v>
      </c>
      <c r="J5584" s="1150" t="s">
        <v>4243</v>
      </c>
      <c r="K5584" s="1152" t="s">
        <v>15842</v>
      </c>
      <c r="L5584" s="1151">
        <v>12</v>
      </c>
      <c r="M5584" s="1164">
        <v>72964</v>
      </c>
      <c r="N5584" s="1151"/>
      <c r="O5584" s="1152"/>
      <c r="P5584" s="1180" t="s">
        <v>3530</v>
      </c>
    </row>
    <row r="5585" spans="1:16" x14ac:dyDescent="0.2">
      <c r="A5585" s="1179" t="s">
        <v>4122</v>
      </c>
      <c r="B5585" s="1149" t="s">
        <v>13070</v>
      </c>
      <c r="C5585" s="1149" t="s">
        <v>65</v>
      </c>
      <c r="D5585" s="1150" t="s">
        <v>4668</v>
      </c>
      <c r="E5585" s="1164">
        <v>6500</v>
      </c>
      <c r="F5585" s="1151">
        <v>9959625</v>
      </c>
      <c r="G5585" s="759" t="s">
        <v>16140</v>
      </c>
      <c r="H5585" s="1021" t="s">
        <v>15930</v>
      </c>
      <c r="I5585" s="1021" t="s">
        <v>4287</v>
      </c>
      <c r="J5585" s="1150" t="s">
        <v>15930</v>
      </c>
      <c r="K5585" s="1152" t="s">
        <v>15857</v>
      </c>
      <c r="L5585" s="1151">
        <v>3</v>
      </c>
      <c r="M5585" s="1164">
        <v>26897</v>
      </c>
      <c r="N5585" s="1151" t="s">
        <v>15853</v>
      </c>
      <c r="O5585" s="1152">
        <v>1</v>
      </c>
      <c r="P5585" s="1180">
        <v>4500</v>
      </c>
    </row>
    <row r="5586" spans="1:16" ht="22.5" x14ac:dyDescent="0.2">
      <c r="A5586" s="1179" t="s">
        <v>4122</v>
      </c>
      <c r="B5586" s="1149" t="s">
        <v>13070</v>
      </c>
      <c r="C5586" s="1149" t="s">
        <v>65</v>
      </c>
      <c r="D5586" s="1150" t="s">
        <v>4366</v>
      </c>
      <c r="E5586" s="1164">
        <v>2500</v>
      </c>
      <c r="F5586" s="1151">
        <v>46380084</v>
      </c>
      <c r="G5586" s="759" t="s">
        <v>16141</v>
      </c>
      <c r="H5586" s="1021" t="s">
        <v>16142</v>
      </c>
      <c r="I5586" s="1021" t="s">
        <v>7233</v>
      </c>
      <c r="J5586" s="1150" t="s">
        <v>16142</v>
      </c>
      <c r="K5586" s="1152" t="s">
        <v>15842</v>
      </c>
      <c r="L5586" s="1151">
        <v>7</v>
      </c>
      <c r="M5586" s="1164">
        <v>18345</v>
      </c>
      <c r="N5586" s="1151"/>
      <c r="O5586" s="1152"/>
      <c r="P5586" s="1180" t="s">
        <v>3530</v>
      </c>
    </row>
    <row r="5587" spans="1:16" x14ac:dyDescent="0.2">
      <c r="A5587" s="1179" t="s">
        <v>4122</v>
      </c>
      <c r="B5587" s="1149" t="s">
        <v>13070</v>
      </c>
      <c r="C5587" s="1149" t="s">
        <v>65</v>
      </c>
      <c r="D5587" s="1150" t="s">
        <v>16143</v>
      </c>
      <c r="E5587" s="1164">
        <v>7000</v>
      </c>
      <c r="F5587" s="1151">
        <v>44554740</v>
      </c>
      <c r="G5587" s="759" t="s">
        <v>16144</v>
      </c>
      <c r="H5587" s="1021" t="s">
        <v>15833</v>
      </c>
      <c r="I5587" s="1021" t="s">
        <v>4287</v>
      </c>
      <c r="J5587" s="1150" t="s">
        <v>15833</v>
      </c>
      <c r="K5587" s="1152" t="s">
        <v>15842</v>
      </c>
      <c r="L5587" s="1151">
        <v>12</v>
      </c>
      <c r="M5587" s="1164">
        <v>54600</v>
      </c>
      <c r="N5587" s="1151" t="s">
        <v>15843</v>
      </c>
      <c r="O5587" s="1152">
        <v>6</v>
      </c>
      <c r="P5587" s="1180">
        <v>42000</v>
      </c>
    </row>
    <row r="5588" spans="1:16" x14ac:dyDescent="0.2">
      <c r="A5588" s="1179" t="s">
        <v>4122</v>
      </c>
      <c r="B5588" s="1149" t="s">
        <v>13070</v>
      </c>
      <c r="C5588" s="1149" t="s">
        <v>65</v>
      </c>
      <c r="D5588" s="1150" t="s">
        <v>5212</v>
      </c>
      <c r="E5588" s="1164">
        <v>3000</v>
      </c>
      <c r="F5588" s="1151">
        <v>47647020</v>
      </c>
      <c r="G5588" s="759" t="s">
        <v>16145</v>
      </c>
      <c r="H5588" s="1021" t="s">
        <v>16136</v>
      </c>
      <c r="I5588" s="1021" t="s">
        <v>6022</v>
      </c>
      <c r="J5588" s="1150" t="s">
        <v>10926</v>
      </c>
      <c r="K5588" s="1152" t="s">
        <v>15842</v>
      </c>
      <c r="L5588" s="1151">
        <v>12</v>
      </c>
      <c r="M5588" s="1164">
        <v>33067</v>
      </c>
      <c r="N5588" s="1151" t="s">
        <v>15843</v>
      </c>
      <c r="O5588" s="1152">
        <v>6</v>
      </c>
      <c r="P5588" s="1180">
        <v>15763</v>
      </c>
    </row>
    <row r="5589" spans="1:16" ht="22.5" x14ac:dyDescent="0.2">
      <c r="A5589" s="1179" t="s">
        <v>4122</v>
      </c>
      <c r="B5589" s="1149" t="s">
        <v>13070</v>
      </c>
      <c r="C5589" s="1149" t="s">
        <v>65</v>
      </c>
      <c r="D5589" s="1150" t="s">
        <v>5212</v>
      </c>
      <c r="E5589" s="1164">
        <v>3500</v>
      </c>
      <c r="F5589" s="1151">
        <v>7753393</v>
      </c>
      <c r="G5589" s="759" t="s">
        <v>16146</v>
      </c>
      <c r="H5589" s="1021" t="s">
        <v>16147</v>
      </c>
      <c r="I5589" s="1021" t="s">
        <v>10399</v>
      </c>
      <c r="J5589" s="1150" t="s">
        <v>4259</v>
      </c>
      <c r="K5589" s="1152" t="s">
        <v>15842</v>
      </c>
      <c r="L5589" s="1151">
        <v>12</v>
      </c>
      <c r="M5589" s="1164">
        <v>42565</v>
      </c>
      <c r="N5589" s="1151" t="s">
        <v>15843</v>
      </c>
      <c r="O5589" s="1152">
        <v>6</v>
      </c>
      <c r="P5589" s="1180">
        <v>21000</v>
      </c>
    </row>
    <row r="5590" spans="1:16" ht="22.5" x14ac:dyDescent="0.2">
      <c r="A5590" s="1179" t="s">
        <v>4122</v>
      </c>
      <c r="B5590" s="1149" t="s">
        <v>13070</v>
      </c>
      <c r="C5590" s="1149" t="s">
        <v>65</v>
      </c>
      <c r="D5590" s="1150" t="s">
        <v>10390</v>
      </c>
      <c r="E5590" s="1164">
        <v>6000</v>
      </c>
      <c r="F5590" s="1151">
        <v>15441522</v>
      </c>
      <c r="G5590" s="759" t="s">
        <v>16148</v>
      </c>
      <c r="H5590" s="1021" t="s">
        <v>16149</v>
      </c>
      <c r="I5590" s="1021" t="s">
        <v>4213</v>
      </c>
      <c r="J5590" s="1150" t="s">
        <v>14675</v>
      </c>
      <c r="K5590" s="1152" t="s">
        <v>15842</v>
      </c>
      <c r="L5590" s="1151">
        <v>12</v>
      </c>
      <c r="M5590" s="1164">
        <v>72600</v>
      </c>
      <c r="N5590" s="1151" t="s">
        <v>15843</v>
      </c>
      <c r="O5590" s="1152">
        <v>6</v>
      </c>
      <c r="P5590" s="1180">
        <v>36000</v>
      </c>
    </row>
    <row r="5591" spans="1:16" ht="33.75" x14ac:dyDescent="0.2">
      <c r="A5591" s="1179" t="s">
        <v>4122</v>
      </c>
      <c r="B5591" s="1149" t="s">
        <v>13070</v>
      </c>
      <c r="C5591" s="1149" t="s">
        <v>65</v>
      </c>
      <c r="D5591" s="1150" t="s">
        <v>16150</v>
      </c>
      <c r="E5591" s="1164">
        <v>7500</v>
      </c>
      <c r="F5591" s="1151">
        <v>42533029</v>
      </c>
      <c r="G5591" s="759" t="s">
        <v>16151</v>
      </c>
      <c r="H5591" s="1021" t="s">
        <v>15837</v>
      </c>
      <c r="I5591" s="1021" t="s">
        <v>4213</v>
      </c>
      <c r="J5591" s="1150" t="s">
        <v>15838</v>
      </c>
      <c r="K5591" s="1152" t="s">
        <v>15842</v>
      </c>
      <c r="L5591" s="1151">
        <v>12</v>
      </c>
      <c r="M5591" s="1164">
        <v>90600</v>
      </c>
      <c r="N5591" s="1151" t="s">
        <v>15843</v>
      </c>
      <c r="O5591" s="1152">
        <v>6</v>
      </c>
      <c r="P5591" s="1180">
        <v>45000</v>
      </c>
    </row>
    <row r="5592" spans="1:16" ht="22.5" x14ac:dyDescent="0.2">
      <c r="A5592" s="1179" t="s">
        <v>4122</v>
      </c>
      <c r="B5592" s="1149" t="s">
        <v>13070</v>
      </c>
      <c r="C5592" s="1149" t="s">
        <v>65</v>
      </c>
      <c r="D5592" s="1150" t="s">
        <v>16152</v>
      </c>
      <c r="E5592" s="1164">
        <v>2000</v>
      </c>
      <c r="F5592" s="1151">
        <v>70234688</v>
      </c>
      <c r="G5592" s="759" t="s">
        <v>16153</v>
      </c>
      <c r="H5592" s="1021" t="s">
        <v>15885</v>
      </c>
      <c r="I5592" s="1021" t="s">
        <v>4274</v>
      </c>
      <c r="J5592" s="1150" t="s">
        <v>16154</v>
      </c>
      <c r="K5592" s="1152" t="s">
        <v>15842</v>
      </c>
      <c r="L5592" s="1151">
        <v>12</v>
      </c>
      <c r="M5592" s="1164">
        <v>28094</v>
      </c>
      <c r="N5592" s="1151"/>
      <c r="O5592" s="1152"/>
      <c r="P5592" s="1180" t="s">
        <v>3530</v>
      </c>
    </row>
    <row r="5593" spans="1:16" x14ac:dyDescent="0.2">
      <c r="A5593" s="1179" t="s">
        <v>4122</v>
      </c>
      <c r="B5593" s="1149" t="s">
        <v>13070</v>
      </c>
      <c r="C5593" s="1149" t="s">
        <v>65</v>
      </c>
      <c r="D5593" s="1150" t="s">
        <v>4842</v>
      </c>
      <c r="E5593" s="1164">
        <v>6500</v>
      </c>
      <c r="F5593" s="1151">
        <v>9446345</v>
      </c>
      <c r="G5593" s="759" t="s">
        <v>16155</v>
      </c>
      <c r="H5593" s="1021" t="s">
        <v>15860</v>
      </c>
      <c r="I5593" s="1021" t="s">
        <v>4287</v>
      </c>
      <c r="J5593" s="1150" t="s">
        <v>15860</v>
      </c>
      <c r="K5593" s="1152" t="s">
        <v>15842</v>
      </c>
      <c r="L5593" s="1151">
        <v>12</v>
      </c>
      <c r="M5593" s="1164">
        <v>78468</v>
      </c>
      <c r="N5593" s="1151" t="s">
        <v>15843</v>
      </c>
      <c r="O5593" s="1152">
        <v>4</v>
      </c>
      <c r="P5593" s="1180">
        <v>19500</v>
      </c>
    </row>
    <row r="5594" spans="1:16" x14ac:dyDescent="0.2">
      <c r="A5594" s="1179" t="s">
        <v>4122</v>
      </c>
      <c r="B5594" s="1149" t="s">
        <v>13070</v>
      </c>
      <c r="C5594" s="1149" t="s">
        <v>65</v>
      </c>
      <c r="D5594" s="1150" t="s">
        <v>16156</v>
      </c>
      <c r="E5594" s="1164">
        <v>7000</v>
      </c>
      <c r="F5594" s="1151">
        <v>40714021</v>
      </c>
      <c r="G5594" s="759" t="s">
        <v>16157</v>
      </c>
      <c r="H5594" s="1021"/>
      <c r="I5594" s="1021"/>
      <c r="J5594" s="1150"/>
      <c r="K5594" s="1152" t="s">
        <v>15842</v>
      </c>
      <c r="L5594" s="1151">
        <v>12</v>
      </c>
      <c r="M5594" s="1164">
        <v>22950</v>
      </c>
      <c r="N5594" s="1151" t="s">
        <v>15853</v>
      </c>
      <c r="O5594" s="1152">
        <v>1</v>
      </c>
      <c r="P5594" s="1180">
        <v>7000</v>
      </c>
    </row>
    <row r="5595" spans="1:16" ht="22.5" x14ac:dyDescent="0.2">
      <c r="A5595" s="1179" t="s">
        <v>4122</v>
      </c>
      <c r="B5595" s="1149" t="s">
        <v>13070</v>
      </c>
      <c r="C5595" s="1149" t="s">
        <v>65</v>
      </c>
      <c r="D5595" s="1150" t="s">
        <v>15835</v>
      </c>
      <c r="E5595" s="1164">
        <v>8000</v>
      </c>
      <c r="F5595" s="1151">
        <v>42505910</v>
      </c>
      <c r="G5595" s="759" t="s">
        <v>16158</v>
      </c>
      <c r="H5595" s="1021" t="s">
        <v>15885</v>
      </c>
      <c r="I5595" s="1021" t="s">
        <v>4213</v>
      </c>
      <c r="J5595" s="1150" t="s">
        <v>15886</v>
      </c>
      <c r="K5595" s="1152" t="s">
        <v>15842</v>
      </c>
      <c r="L5595" s="1151">
        <v>12</v>
      </c>
      <c r="M5595" s="1164">
        <v>96600</v>
      </c>
      <c r="N5595" s="1151" t="s">
        <v>15843</v>
      </c>
      <c r="O5595" s="1152">
        <v>6</v>
      </c>
      <c r="P5595" s="1180">
        <v>46133</v>
      </c>
    </row>
    <row r="5596" spans="1:16" x14ac:dyDescent="0.2">
      <c r="A5596" s="1179" t="s">
        <v>4122</v>
      </c>
      <c r="B5596" s="1149" t="s">
        <v>13070</v>
      </c>
      <c r="C5596" s="1149" t="s">
        <v>65</v>
      </c>
      <c r="D5596" s="1150" t="s">
        <v>16159</v>
      </c>
      <c r="E5596" s="1164">
        <v>3000</v>
      </c>
      <c r="F5596" s="1151">
        <v>70021772</v>
      </c>
      <c r="G5596" s="759" t="s">
        <v>16160</v>
      </c>
      <c r="H5596" s="1021" t="s">
        <v>15906</v>
      </c>
      <c r="I5596" s="1021" t="s">
        <v>4274</v>
      </c>
      <c r="J5596" s="1150" t="s">
        <v>15906</v>
      </c>
      <c r="K5596" s="1152" t="s">
        <v>15857</v>
      </c>
      <c r="L5596" s="1151">
        <v>3</v>
      </c>
      <c r="M5596" s="1164">
        <v>6640</v>
      </c>
      <c r="N5596" s="1151"/>
      <c r="O5596" s="1152"/>
      <c r="P5596" s="1180" t="s">
        <v>3530</v>
      </c>
    </row>
    <row r="5597" spans="1:16" x14ac:dyDescent="0.2">
      <c r="A5597" s="1179" t="s">
        <v>4122</v>
      </c>
      <c r="B5597" s="1149" t="s">
        <v>13070</v>
      </c>
      <c r="C5597" s="1149" t="s">
        <v>65</v>
      </c>
      <c r="D5597" s="1150" t="s">
        <v>16161</v>
      </c>
      <c r="E5597" s="1164">
        <v>3000</v>
      </c>
      <c r="F5597" s="1151">
        <v>40462605</v>
      </c>
      <c r="G5597" s="759" t="s">
        <v>16162</v>
      </c>
      <c r="H5597" s="1021" t="s">
        <v>16163</v>
      </c>
      <c r="I5597" s="1021" t="s">
        <v>7233</v>
      </c>
      <c r="J5597" s="1150" t="s">
        <v>16164</v>
      </c>
      <c r="K5597" s="1152" t="s">
        <v>15842</v>
      </c>
      <c r="L5597" s="1151">
        <v>12</v>
      </c>
      <c r="M5597" s="1164">
        <v>36600</v>
      </c>
      <c r="N5597" s="1151" t="s">
        <v>15843</v>
      </c>
      <c r="O5597" s="1152">
        <v>6</v>
      </c>
      <c r="P5597" s="1180">
        <v>18000</v>
      </c>
    </row>
    <row r="5598" spans="1:16" ht="22.5" x14ac:dyDescent="0.2">
      <c r="A5598" s="1179" t="s">
        <v>4122</v>
      </c>
      <c r="B5598" s="1149" t="s">
        <v>13070</v>
      </c>
      <c r="C5598" s="1149" t="s">
        <v>65</v>
      </c>
      <c r="D5598" s="1150" t="s">
        <v>15840</v>
      </c>
      <c r="E5598" s="1164">
        <v>6500</v>
      </c>
      <c r="F5598" s="1151">
        <v>40900057</v>
      </c>
      <c r="G5598" s="759" t="s">
        <v>16165</v>
      </c>
      <c r="H5598" s="1021" t="s">
        <v>15885</v>
      </c>
      <c r="I5598" s="1021" t="s">
        <v>4213</v>
      </c>
      <c r="J5598" s="1150" t="s">
        <v>15886</v>
      </c>
      <c r="K5598" s="1152" t="s">
        <v>15842</v>
      </c>
      <c r="L5598" s="1151">
        <v>12</v>
      </c>
      <c r="M5598" s="1164">
        <v>78600</v>
      </c>
      <c r="N5598" s="1151" t="s">
        <v>15843</v>
      </c>
      <c r="O5598" s="1152">
        <v>6</v>
      </c>
      <c r="P5598" s="1180">
        <v>39000</v>
      </c>
    </row>
    <row r="5599" spans="1:16" x14ac:dyDescent="0.2">
      <c r="A5599" s="1179" t="s">
        <v>4122</v>
      </c>
      <c r="B5599" s="1149" t="s">
        <v>13070</v>
      </c>
      <c r="C5599" s="1149" t="s">
        <v>65</v>
      </c>
      <c r="D5599" s="1150" t="s">
        <v>16041</v>
      </c>
      <c r="E5599" s="1164">
        <v>3500</v>
      </c>
      <c r="F5599" s="1151">
        <v>6154338</v>
      </c>
      <c r="G5599" s="759" t="s">
        <v>16166</v>
      </c>
      <c r="H5599" s="1021" t="s">
        <v>16167</v>
      </c>
      <c r="I5599" s="1021" t="s">
        <v>6022</v>
      </c>
      <c r="J5599" s="1150" t="s">
        <v>4253</v>
      </c>
      <c r="K5599" s="1152" t="s">
        <v>15842</v>
      </c>
      <c r="L5599" s="1151">
        <v>7</v>
      </c>
      <c r="M5599" s="1164">
        <v>40113</v>
      </c>
      <c r="N5599" s="1151"/>
      <c r="O5599" s="1152"/>
      <c r="P5599" s="1180" t="s">
        <v>3530</v>
      </c>
    </row>
    <row r="5600" spans="1:16" x14ac:dyDescent="0.2">
      <c r="A5600" s="1179" t="s">
        <v>4122</v>
      </c>
      <c r="B5600" s="1149" t="s">
        <v>13070</v>
      </c>
      <c r="C5600" s="1149" t="s">
        <v>65</v>
      </c>
      <c r="D5600" s="1150" t="s">
        <v>16168</v>
      </c>
      <c r="E5600" s="1164">
        <v>11000</v>
      </c>
      <c r="F5600" s="1151">
        <v>42717660</v>
      </c>
      <c r="G5600" s="759" t="s">
        <v>16169</v>
      </c>
      <c r="H5600" s="1021" t="s">
        <v>16015</v>
      </c>
      <c r="I5600" s="1021" t="s">
        <v>4213</v>
      </c>
      <c r="J5600" s="1150" t="s">
        <v>16170</v>
      </c>
      <c r="K5600" s="1152" t="s">
        <v>15853</v>
      </c>
      <c r="L5600" s="1151">
        <v>11</v>
      </c>
      <c r="M5600" s="1164">
        <v>70153</v>
      </c>
      <c r="N5600" s="1151"/>
      <c r="O5600" s="1152"/>
      <c r="P5600" s="1180" t="s">
        <v>3530</v>
      </c>
    </row>
    <row r="5601" spans="1:16" x14ac:dyDescent="0.2">
      <c r="A5601" s="1179" t="s">
        <v>4122</v>
      </c>
      <c r="B5601" s="1149" t="s">
        <v>13070</v>
      </c>
      <c r="C5601" s="1149" t="s">
        <v>65</v>
      </c>
      <c r="D5601" s="1150" t="s">
        <v>5212</v>
      </c>
      <c r="E5601" s="1164">
        <v>3500</v>
      </c>
      <c r="F5601" s="1151">
        <v>7463945</v>
      </c>
      <c r="G5601" s="759" t="s">
        <v>16171</v>
      </c>
      <c r="H5601" s="1021" t="s">
        <v>16136</v>
      </c>
      <c r="I5601" s="1021" t="s">
        <v>6022</v>
      </c>
      <c r="J5601" s="1150" t="s">
        <v>10926</v>
      </c>
      <c r="K5601" s="1152" t="s">
        <v>15842</v>
      </c>
      <c r="L5601" s="1151">
        <v>12</v>
      </c>
      <c r="M5601" s="1164">
        <v>42600</v>
      </c>
      <c r="N5601" s="1151" t="s">
        <v>15843</v>
      </c>
      <c r="O5601" s="1152">
        <v>6</v>
      </c>
      <c r="P5601" s="1180">
        <v>21000</v>
      </c>
    </row>
    <row r="5602" spans="1:16" ht="33.75" x14ac:dyDescent="0.2">
      <c r="A5602" s="1179" t="s">
        <v>4122</v>
      </c>
      <c r="B5602" s="1149" t="s">
        <v>13070</v>
      </c>
      <c r="C5602" s="1149" t="s">
        <v>65</v>
      </c>
      <c r="D5602" s="1150" t="s">
        <v>16172</v>
      </c>
      <c r="E5602" s="1164">
        <v>8000</v>
      </c>
      <c r="F5602" s="1151">
        <v>23016963</v>
      </c>
      <c r="G5602" s="759" t="s">
        <v>16173</v>
      </c>
      <c r="H5602" s="1021" t="s">
        <v>15837</v>
      </c>
      <c r="I5602" s="1021" t="s">
        <v>4213</v>
      </c>
      <c r="J5602" s="1150" t="s">
        <v>15838</v>
      </c>
      <c r="K5602" s="1152"/>
      <c r="L5602" s="1151"/>
      <c r="M5602" s="1164" t="s">
        <v>3530</v>
      </c>
      <c r="N5602" s="1151" t="s">
        <v>15853</v>
      </c>
      <c r="O5602" s="1152">
        <v>1</v>
      </c>
      <c r="P5602" s="1180">
        <v>10000</v>
      </c>
    </row>
    <row r="5603" spans="1:16" ht="22.5" x14ac:dyDescent="0.2">
      <c r="A5603" s="1179" t="s">
        <v>4122</v>
      </c>
      <c r="B5603" s="1149" t="s">
        <v>13070</v>
      </c>
      <c r="C5603" s="1149" t="s">
        <v>65</v>
      </c>
      <c r="D5603" s="1150" t="s">
        <v>16174</v>
      </c>
      <c r="E5603" s="1164">
        <v>2500</v>
      </c>
      <c r="F5603" s="1151">
        <v>45592042</v>
      </c>
      <c r="G5603" s="759" t="s">
        <v>16175</v>
      </c>
      <c r="H5603" s="1021" t="s">
        <v>16176</v>
      </c>
      <c r="I5603" s="1021" t="s">
        <v>4274</v>
      </c>
      <c r="J5603" s="1150" t="s">
        <v>16177</v>
      </c>
      <c r="K5603" s="1152" t="s">
        <v>15842</v>
      </c>
      <c r="L5603" s="1151">
        <v>12</v>
      </c>
      <c r="M5603" s="1164">
        <v>30600</v>
      </c>
      <c r="N5603" s="1151" t="s">
        <v>15843</v>
      </c>
      <c r="O5603" s="1152">
        <v>6</v>
      </c>
      <c r="P5603" s="1180">
        <v>15000</v>
      </c>
    </row>
    <row r="5604" spans="1:16" x14ac:dyDescent="0.2">
      <c r="A5604" s="1179" t="s">
        <v>4122</v>
      </c>
      <c r="B5604" s="1149" t="s">
        <v>13070</v>
      </c>
      <c r="C5604" s="1149" t="s">
        <v>65</v>
      </c>
      <c r="D5604" s="1150" t="s">
        <v>16020</v>
      </c>
      <c r="E5604" s="1164">
        <v>1500</v>
      </c>
      <c r="F5604" s="1151">
        <v>43693544</v>
      </c>
      <c r="G5604" s="759" t="s">
        <v>16178</v>
      </c>
      <c r="H5604" s="1021" t="s">
        <v>15899</v>
      </c>
      <c r="I5604" s="1021" t="s">
        <v>4357</v>
      </c>
      <c r="J5604" s="1150" t="s">
        <v>4358</v>
      </c>
      <c r="K5604" s="1152" t="s">
        <v>15842</v>
      </c>
      <c r="L5604" s="1151">
        <v>12</v>
      </c>
      <c r="M5604" s="1164">
        <v>20150</v>
      </c>
      <c r="N5604" s="1151"/>
      <c r="O5604" s="1152"/>
      <c r="P5604" s="1180" t="s">
        <v>3530</v>
      </c>
    </row>
    <row r="5605" spans="1:16" x14ac:dyDescent="0.2">
      <c r="A5605" s="1179" t="s">
        <v>4122</v>
      </c>
      <c r="B5605" s="1149" t="s">
        <v>13070</v>
      </c>
      <c r="C5605" s="1149" t="s">
        <v>65</v>
      </c>
      <c r="D5605" s="1150" t="s">
        <v>15915</v>
      </c>
      <c r="E5605" s="1164">
        <v>1500</v>
      </c>
      <c r="F5605" s="1151">
        <v>23019203</v>
      </c>
      <c r="G5605" s="759" t="s">
        <v>16179</v>
      </c>
      <c r="H5605" s="1021" t="s">
        <v>15899</v>
      </c>
      <c r="I5605" s="1021" t="s">
        <v>4357</v>
      </c>
      <c r="J5605" s="1150" t="s">
        <v>4358</v>
      </c>
      <c r="K5605" s="1152" t="s">
        <v>15842</v>
      </c>
      <c r="L5605" s="1151">
        <v>12</v>
      </c>
      <c r="M5605" s="1164">
        <v>20163</v>
      </c>
      <c r="N5605" s="1151"/>
      <c r="O5605" s="1152"/>
      <c r="P5605" s="1180" t="s">
        <v>3530</v>
      </c>
    </row>
    <row r="5606" spans="1:16" ht="22.5" x14ac:dyDescent="0.2">
      <c r="A5606" s="1179" t="s">
        <v>4122</v>
      </c>
      <c r="B5606" s="1149" t="s">
        <v>13070</v>
      </c>
      <c r="C5606" s="1149" t="s">
        <v>65</v>
      </c>
      <c r="D5606" s="1150" t="s">
        <v>15349</v>
      </c>
      <c r="E5606" s="1164">
        <v>2000</v>
      </c>
      <c r="F5606" s="1151">
        <v>48103751</v>
      </c>
      <c r="G5606" s="759" t="s">
        <v>16180</v>
      </c>
      <c r="H5606" s="1021" t="s">
        <v>16181</v>
      </c>
      <c r="I5606" s="1021" t="s">
        <v>4287</v>
      </c>
      <c r="J5606" s="1150" t="s">
        <v>16181</v>
      </c>
      <c r="K5606" s="1152" t="s">
        <v>15842</v>
      </c>
      <c r="L5606" s="1151">
        <v>12</v>
      </c>
      <c r="M5606" s="1164">
        <v>26500</v>
      </c>
      <c r="N5606" s="1151"/>
      <c r="O5606" s="1152"/>
      <c r="P5606" s="1180" t="s">
        <v>3530</v>
      </c>
    </row>
    <row r="5607" spans="1:16" ht="33.75" x14ac:dyDescent="0.2">
      <c r="A5607" s="1179" t="s">
        <v>4122</v>
      </c>
      <c r="B5607" s="1149" t="s">
        <v>13070</v>
      </c>
      <c r="C5607" s="1149" t="s">
        <v>65</v>
      </c>
      <c r="D5607" s="1150" t="s">
        <v>16182</v>
      </c>
      <c r="E5607" s="1164">
        <v>8000</v>
      </c>
      <c r="F5607" s="1151">
        <v>45376492</v>
      </c>
      <c r="G5607" s="759" t="s">
        <v>16183</v>
      </c>
      <c r="H5607" s="1021" t="s">
        <v>15837</v>
      </c>
      <c r="I5607" s="1021" t="s">
        <v>4213</v>
      </c>
      <c r="J5607" s="1150" t="s">
        <v>15838</v>
      </c>
      <c r="K5607" s="1152" t="s">
        <v>15842</v>
      </c>
      <c r="L5607" s="1151">
        <v>12</v>
      </c>
      <c r="M5607" s="1164">
        <v>96600</v>
      </c>
      <c r="N5607" s="1151" t="s">
        <v>15843</v>
      </c>
      <c r="O5607" s="1152">
        <v>6</v>
      </c>
      <c r="P5607" s="1180">
        <v>48000</v>
      </c>
    </row>
    <row r="5608" spans="1:16" x14ac:dyDescent="0.2">
      <c r="A5608" s="1179" t="s">
        <v>4122</v>
      </c>
      <c r="B5608" s="1149" t="s">
        <v>13070</v>
      </c>
      <c r="C5608" s="1149" t="s">
        <v>65</v>
      </c>
      <c r="D5608" s="1150" t="s">
        <v>5212</v>
      </c>
      <c r="E5608" s="1164">
        <v>4000</v>
      </c>
      <c r="F5608" s="1151">
        <v>7268266</v>
      </c>
      <c r="G5608" s="759" t="s">
        <v>16184</v>
      </c>
      <c r="H5608" s="1021" t="s">
        <v>16136</v>
      </c>
      <c r="I5608" s="1021" t="s">
        <v>6022</v>
      </c>
      <c r="J5608" s="1150" t="s">
        <v>10926</v>
      </c>
      <c r="K5608" s="1152" t="s">
        <v>15842</v>
      </c>
      <c r="L5608" s="1151">
        <v>12</v>
      </c>
      <c r="M5608" s="1164">
        <v>53756</v>
      </c>
      <c r="N5608" s="1151"/>
      <c r="O5608" s="1152"/>
      <c r="P5608" s="1180" t="s">
        <v>3530</v>
      </c>
    </row>
    <row r="5609" spans="1:16" x14ac:dyDescent="0.2">
      <c r="A5609" s="1179" t="s">
        <v>4122</v>
      </c>
      <c r="B5609" s="1149" t="s">
        <v>13070</v>
      </c>
      <c r="C5609" s="1149" t="s">
        <v>65</v>
      </c>
      <c r="D5609" s="1150" t="s">
        <v>4474</v>
      </c>
      <c r="E5609" s="1164">
        <v>3000</v>
      </c>
      <c r="F5609" s="1151">
        <v>40273885</v>
      </c>
      <c r="G5609" s="759" t="s">
        <v>16185</v>
      </c>
      <c r="H5609" s="1021" t="s">
        <v>15899</v>
      </c>
      <c r="I5609" s="1021" t="s">
        <v>4357</v>
      </c>
      <c r="J5609" s="1150" t="s">
        <v>4358</v>
      </c>
      <c r="K5609" s="1152" t="s">
        <v>15842</v>
      </c>
      <c r="L5609" s="1151">
        <v>12</v>
      </c>
      <c r="M5609" s="1164">
        <v>39683</v>
      </c>
      <c r="N5609" s="1151"/>
      <c r="O5609" s="1152"/>
      <c r="P5609" s="1180" t="s">
        <v>3530</v>
      </c>
    </row>
    <row r="5610" spans="1:16" ht="22.5" x14ac:dyDescent="0.2">
      <c r="A5610" s="1179" t="s">
        <v>4122</v>
      </c>
      <c r="B5610" s="1149" t="s">
        <v>13070</v>
      </c>
      <c r="C5610" s="1149" t="s">
        <v>65</v>
      </c>
      <c r="D5610" s="1150" t="s">
        <v>16186</v>
      </c>
      <c r="E5610" s="1164">
        <v>5000</v>
      </c>
      <c r="F5610" s="1151">
        <v>73062771</v>
      </c>
      <c r="G5610" s="759" t="s">
        <v>16187</v>
      </c>
      <c r="H5610" s="1021" t="s">
        <v>16188</v>
      </c>
      <c r="I5610" s="1021" t="s">
        <v>4274</v>
      </c>
      <c r="J5610" s="1150" t="s">
        <v>16189</v>
      </c>
      <c r="K5610" s="1152" t="s">
        <v>15842</v>
      </c>
      <c r="L5610" s="1151">
        <v>12</v>
      </c>
      <c r="M5610" s="1164">
        <v>30256</v>
      </c>
      <c r="N5610" s="1151" t="s">
        <v>15843</v>
      </c>
      <c r="O5610" s="1152">
        <v>6</v>
      </c>
      <c r="P5610" s="1180">
        <v>30000</v>
      </c>
    </row>
    <row r="5611" spans="1:16" x14ac:dyDescent="0.2">
      <c r="A5611" s="1179" t="s">
        <v>4122</v>
      </c>
      <c r="B5611" s="1149" t="s">
        <v>13070</v>
      </c>
      <c r="C5611" s="1149" t="s">
        <v>65</v>
      </c>
      <c r="D5611" s="1150" t="s">
        <v>15990</v>
      </c>
      <c r="E5611" s="1164">
        <v>3000</v>
      </c>
      <c r="F5611" s="1151">
        <v>42472704</v>
      </c>
      <c r="G5611" s="759" t="s">
        <v>16190</v>
      </c>
      <c r="H5611" s="1021" t="s">
        <v>15899</v>
      </c>
      <c r="I5611" s="1021" t="s">
        <v>481</v>
      </c>
      <c r="J5611" s="1150" t="s">
        <v>4358</v>
      </c>
      <c r="K5611" s="1152" t="s">
        <v>15842</v>
      </c>
      <c r="L5611" s="1151">
        <v>12</v>
      </c>
      <c r="M5611" s="1164">
        <v>36600</v>
      </c>
      <c r="N5611" s="1151" t="s">
        <v>15843</v>
      </c>
      <c r="O5611" s="1152">
        <v>6</v>
      </c>
      <c r="P5611" s="1180">
        <v>18000</v>
      </c>
    </row>
    <row r="5612" spans="1:16" ht="45" x14ac:dyDescent="0.2">
      <c r="A5612" s="1179" t="s">
        <v>4122</v>
      </c>
      <c r="B5612" s="1149" t="s">
        <v>13070</v>
      </c>
      <c r="C5612" s="1149" t="s">
        <v>65</v>
      </c>
      <c r="D5612" s="1150" t="s">
        <v>16191</v>
      </c>
      <c r="E5612" s="1164">
        <v>6000</v>
      </c>
      <c r="F5612" s="1151">
        <v>43400620</v>
      </c>
      <c r="G5612" s="759" t="s">
        <v>16192</v>
      </c>
      <c r="H5612" s="1021" t="s">
        <v>16193</v>
      </c>
      <c r="I5612" s="1021" t="s">
        <v>4287</v>
      </c>
      <c r="J5612" s="1150" t="s">
        <v>16193</v>
      </c>
      <c r="K5612" s="1152" t="s">
        <v>15842</v>
      </c>
      <c r="L5612" s="1151">
        <v>12</v>
      </c>
      <c r="M5612" s="1164">
        <v>18300</v>
      </c>
      <c r="N5612" s="1151"/>
      <c r="O5612" s="1152"/>
      <c r="P5612" s="1180" t="s">
        <v>3530</v>
      </c>
    </row>
    <row r="5613" spans="1:16" x14ac:dyDescent="0.2">
      <c r="A5613" s="1179" t="s">
        <v>4122</v>
      </c>
      <c r="B5613" s="1149" t="s">
        <v>13070</v>
      </c>
      <c r="C5613" s="1149" t="s">
        <v>65</v>
      </c>
      <c r="D5613" s="1150" t="s">
        <v>16194</v>
      </c>
      <c r="E5613" s="1164">
        <v>8500</v>
      </c>
      <c r="F5613" s="1151">
        <v>43471928</v>
      </c>
      <c r="G5613" s="759" t="s">
        <v>16195</v>
      </c>
      <c r="H5613" s="1021" t="s">
        <v>16196</v>
      </c>
      <c r="I5613" s="1021" t="s">
        <v>4287</v>
      </c>
      <c r="J5613" s="1150" t="s">
        <v>16196</v>
      </c>
      <c r="K5613" s="1152"/>
      <c r="L5613" s="1151"/>
      <c r="M5613" s="1164" t="s">
        <v>3530</v>
      </c>
      <c r="N5613" s="1151" t="s">
        <v>15853</v>
      </c>
      <c r="O5613" s="1152">
        <v>1</v>
      </c>
      <c r="P5613" s="1180">
        <v>8500</v>
      </c>
    </row>
    <row r="5614" spans="1:16" x14ac:dyDescent="0.2">
      <c r="A5614" s="1179" t="s">
        <v>4122</v>
      </c>
      <c r="B5614" s="1149" t="s">
        <v>13070</v>
      </c>
      <c r="C5614" s="1149" t="s">
        <v>65</v>
      </c>
      <c r="D5614" s="1150" t="s">
        <v>12912</v>
      </c>
      <c r="E5614" s="1164">
        <v>6500</v>
      </c>
      <c r="F5614" s="1151">
        <v>45718184</v>
      </c>
      <c r="G5614" s="759" t="s">
        <v>16197</v>
      </c>
      <c r="H5614" s="1021" t="s">
        <v>15860</v>
      </c>
      <c r="I5614" s="1021" t="s">
        <v>4287</v>
      </c>
      <c r="J5614" s="1150" t="s">
        <v>15860</v>
      </c>
      <c r="K5614" s="1152" t="s">
        <v>15842</v>
      </c>
      <c r="L5614" s="1151">
        <v>12</v>
      </c>
      <c r="M5614" s="1164">
        <v>36617</v>
      </c>
      <c r="N5614" s="1151" t="s">
        <v>15843</v>
      </c>
      <c r="O5614" s="1152">
        <v>6</v>
      </c>
      <c r="P5614" s="1180">
        <v>39000</v>
      </c>
    </row>
    <row r="5615" spans="1:16" ht="22.5" x14ac:dyDescent="0.2">
      <c r="A5615" s="1179" t="s">
        <v>4122</v>
      </c>
      <c r="B5615" s="1149" t="s">
        <v>13070</v>
      </c>
      <c r="C5615" s="1149" t="s">
        <v>65</v>
      </c>
      <c r="D5615" s="1150" t="s">
        <v>16198</v>
      </c>
      <c r="E5615" s="1164">
        <v>5000</v>
      </c>
      <c r="F5615" s="1151">
        <v>7523280</v>
      </c>
      <c r="G5615" s="759" t="s">
        <v>16199</v>
      </c>
      <c r="H5615" s="1021" t="s">
        <v>16200</v>
      </c>
      <c r="I5615" s="1021" t="s">
        <v>6022</v>
      </c>
      <c r="J5615" s="1150" t="s">
        <v>16201</v>
      </c>
      <c r="K5615" s="1152" t="s">
        <v>15842</v>
      </c>
      <c r="L5615" s="1151">
        <v>12</v>
      </c>
      <c r="M5615" s="1164">
        <v>60259</v>
      </c>
      <c r="N5615" s="1151" t="s">
        <v>15843</v>
      </c>
      <c r="O5615" s="1152">
        <v>6</v>
      </c>
      <c r="P5615" s="1180">
        <v>30000</v>
      </c>
    </row>
    <row r="5616" spans="1:16" x14ac:dyDescent="0.2">
      <c r="A5616" s="1179" t="s">
        <v>4122</v>
      </c>
      <c r="B5616" s="1149" t="s">
        <v>13070</v>
      </c>
      <c r="C5616" s="1149" t="s">
        <v>65</v>
      </c>
      <c r="D5616" s="1150" t="s">
        <v>4474</v>
      </c>
      <c r="E5616" s="1164">
        <v>3000</v>
      </c>
      <c r="F5616" s="1151">
        <v>44011830</v>
      </c>
      <c r="G5616" s="759" t="s">
        <v>16202</v>
      </c>
      <c r="H5616" s="1021" t="s">
        <v>15899</v>
      </c>
      <c r="I5616" s="1021" t="s">
        <v>4357</v>
      </c>
      <c r="J5616" s="1150" t="s">
        <v>4358</v>
      </c>
      <c r="K5616" s="1152" t="s">
        <v>15842</v>
      </c>
      <c r="L5616" s="1151">
        <v>12</v>
      </c>
      <c r="M5616" s="1164">
        <v>25883</v>
      </c>
      <c r="N5616" s="1151"/>
      <c r="O5616" s="1152"/>
      <c r="P5616" s="1180" t="s">
        <v>3530</v>
      </c>
    </row>
    <row r="5617" spans="1:16" x14ac:dyDescent="0.2">
      <c r="A5617" s="1179" t="s">
        <v>4122</v>
      </c>
      <c r="B5617" s="1149" t="s">
        <v>13070</v>
      </c>
      <c r="C5617" s="1149" t="s">
        <v>65</v>
      </c>
      <c r="D5617" s="1150" t="s">
        <v>10284</v>
      </c>
      <c r="E5617" s="1164">
        <v>8500</v>
      </c>
      <c r="F5617" s="1151">
        <v>25480205</v>
      </c>
      <c r="G5617" s="759" t="s">
        <v>16203</v>
      </c>
      <c r="H5617" s="1021" t="s">
        <v>15833</v>
      </c>
      <c r="I5617" s="1021" t="s">
        <v>4287</v>
      </c>
      <c r="J5617" s="1150" t="s">
        <v>15833</v>
      </c>
      <c r="K5617" s="1152" t="s">
        <v>15857</v>
      </c>
      <c r="L5617" s="1151">
        <v>2</v>
      </c>
      <c r="M5617" s="1164">
        <v>19272</v>
      </c>
      <c r="N5617" s="1151"/>
      <c r="O5617" s="1152"/>
      <c r="P5617" s="1180" t="s">
        <v>3530</v>
      </c>
    </row>
    <row r="5618" spans="1:16" x14ac:dyDescent="0.2">
      <c r="A5618" s="1179" t="s">
        <v>4122</v>
      </c>
      <c r="B5618" s="1149" t="s">
        <v>13070</v>
      </c>
      <c r="C5618" s="1149" t="s">
        <v>65</v>
      </c>
      <c r="D5618" s="1150" t="s">
        <v>16204</v>
      </c>
      <c r="E5618" s="1164">
        <v>6500</v>
      </c>
      <c r="F5618" s="1151">
        <v>45548184</v>
      </c>
      <c r="G5618" s="759" t="s">
        <v>16205</v>
      </c>
      <c r="H5618" s="1021" t="s">
        <v>15833</v>
      </c>
      <c r="I5618" s="1021" t="s">
        <v>4287</v>
      </c>
      <c r="J5618" s="1150" t="s">
        <v>15833</v>
      </c>
      <c r="K5618" s="1152" t="s">
        <v>15842</v>
      </c>
      <c r="L5618" s="1151">
        <v>12</v>
      </c>
      <c r="M5618" s="1164">
        <v>78600</v>
      </c>
      <c r="N5618" s="1151" t="s">
        <v>15843</v>
      </c>
      <c r="O5618" s="1152">
        <v>6</v>
      </c>
      <c r="P5618" s="1180">
        <v>39000</v>
      </c>
    </row>
    <row r="5619" spans="1:16" x14ac:dyDescent="0.2">
      <c r="A5619" s="1179" t="s">
        <v>4122</v>
      </c>
      <c r="B5619" s="1149" t="s">
        <v>13070</v>
      </c>
      <c r="C5619" s="1149" t="s">
        <v>65</v>
      </c>
      <c r="D5619" s="1150" t="s">
        <v>13453</v>
      </c>
      <c r="E5619" s="1164">
        <v>3000</v>
      </c>
      <c r="F5619" s="1151">
        <v>40434274</v>
      </c>
      <c r="G5619" s="759" t="s">
        <v>16206</v>
      </c>
      <c r="H5619" s="1021" t="s">
        <v>15899</v>
      </c>
      <c r="I5619" s="1021" t="s">
        <v>4357</v>
      </c>
      <c r="J5619" s="1150" t="s">
        <v>15899</v>
      </c>
      <c r="K5619" s="1152" t="s">
        <v>15842</v>
      </c>
      <c r="L5619" s="1151">
        <v>12</v>
      </c>
      <c r="M5619" s="1164">
        <v>40583</v>
      </c>
      <c r="N5619" s="1151"/>
      <c r="O5619" s="1152"/>
      <c r="P5619" s="1180" t="s">
        <v>3530</v>
      </c>
    </row>
    <row r="5620" spans="1:16" ht="22.5" x14ac:dyDescent="0.2">
      <c r="A5620" s="1179" t="s">
        <v>4122</v>
      </c>
      <c r="B5620" s="1149" t="s">
        <v>13070</v>
      </c>
      <c r="C5620" s="1149" t="s">
        <v>65</v>
      </c>
      <c r="D5620" s="1150" t="s">
        <v>16207</v>
      </c>
      <c r="E5620" s="1164">
        <v>6500</v>
      </c>
      <c r="F5620" s="1151">
        <v>43505023</v>
      </c>
      <c r="G5620" s="759" t="s">
        <v>16208</v>
      </c>
      <c r="H5620" s="1021" t="s">
        <v>16024</v>
      </c>
      <c r="I5620" s="1021" t="s">
        <v>4287</v>
      </c>
      <c r="J5620" s="1150" t="s">
        <v>16024</v>
      </c>
      <c r="K5620" s="1152" t="s">
        <v>15842</v>
      </c>
      <c r="L5620" s="1151">
        <v>12</v>
      </c>
      <c r="M5620" s="1164">
        <v>67102</v>
      </c>
      <c r="N5620" s="1151" t="s">
        <v>15843</v>
      </c>
      <c r="O5620" s="1152">
        <v>6</v>
      </c>
      <c r="P5620" s="1180">
        <v>39000</v>
      </c>
    </row>
    <row r="5621" spans="1:16" ht="22.5" x14ac:dyDescent="0.2">
      <c r="A5621" s="1179" t="s">
        <v>4122</v>
      </c>
      <c r="B5621" s="1149" t="s">
        <v>13070</v>
      </c>
      <c r="C5621" s="1149" t="s">
        <v>65</v>
      </c>
      <c r="D5621" s="1150" t="s">
        <v>4366</v>
      </c>
      <c r="E5621" s="1164">
        <v>3000</v>
      </c>
      <c r="F5621" s="1151">
        <v>48040921</v>
      </c>
      <c r="G5621" s="759" t="s">
        <v>16209</v>
      </c>
      <c r="H5621" s="1021" t="s">
        <v>11972</v>
      </c>
      <c r="I5621" s="1021" t="s">
        <v>4274</v>
      </c>
      <c r="J5621" s="1150" t="s">
        <v>11972</v>
      </c>
      <c r="K5621" s="1152" t="s">
        <v>15842</v>
      </c>
      <c r="L5621" s="1151">
        <v>12</v>
      </c>
      <c r="M5621" s="1164">
        <v>8683</v>
      </c>
      <c r="N5621" s="1151" t="s">
        <v>15843</v>
      </c>
      <c r="O5621" s="1152">
        <v>6</v>
      </c>
      <c r="P5621" s="1180">
        <v>18000</v>
      </c>
    </row>
    <row r="5622" spans="1:16" x14ac:dyDescent="0.2">
      <c r="A5622" s="1179" t="s">
        <v>4122</v>
      </c>
      <c r="B5622" s="1149" t="s">
        <v>13070</v>
      </c>
      <c r="C5622" s="1149" t="s">
        <v>65</v>
      </c>
      <c r="D5622" s="1150" t="s">
        <v>16041</v>
      </c>
      <c r="E5622" s="1164">
        <v>3000</v>
      </c>
      <c r="F5622" s="1151">
        <v>43726402</v>
      </c>
      <c r="G5622" s="759" t="s">
        <v>16210</v>
      </c>
      <c r="H5622" s="1021" t="s">
        <v>16136</v>
      </c>
      <c r="I5622" s="1021" t="s">
        <v>6022</v>
      </c>
      <c r="J5622" s="1150" t="s">
        <v>10926</v>
      </c>
      <c r="K5622" s="1152" t="s">
        <v>15842</v>
      </c>
      <c r="L5622" s="1151">
        <v>12</v>
      </c>
      <c r="M5622" s="1164">
        <v>41733</v>
      </c>
      <c r="N5622" s="1151"/>
      <c r="O5622" s="1152"/>
      <c r="P5622" s="1180" t="s">
        <v>3530</v>
      </c>
    </row>
    <row r="5623" spans="1:16" x14ac:dyDescent="0.2">
      <c r="A5623" s="1179" t="s">
        <v>4122</v>
      </c>
      <c r="B5623" s="1149" t="s">
        <v>13070</v>
      </c>
      <c r="C5623" s="1149" t="s">
        <v>65</v>
      </c>
      <c r="D5623" s="1150" t="s">
        <v>15349</v>
      </c>
      <c r="E5623" s="1164">
        <v>2000</v>
      </c>
      <c r="F5623" s="1151">
        <v>44759820</v>
      </c>
      <c r="G5623" s="759" t="s">
        <v>16211</v>
      </c>
      <c r="H5623" s="1021" t="s">
        <v>16122</v>
      </c>
      <c r="I5623" s="1021" t="s">
        <v>6022</v>
      </c>
      <c r="J5623" s="1150" t="s">
        <v>6022</v>
      </c>
      <c r="K5623" s="1152" t="s">
        <v>15842</v>
      </c>
      <c r="L5623" s="1151">
        <v>12</v>
      </c>
      <c r="M5623" s="1164">
        <v>24533</v>
      </c>
      <c r="N5623" s="1151" t="s">
        <v>15843</v>
      </c>
      <c r="O5623" s="1152">
        <v>6</v>
      </c>
      <c r="P5623" s="1180">
        <v>12000</v>
      </c>
    </row>
    <row r="5624" spans="1:16" ht="33.75" x14ac:dyDescent="0.2">
      <c r="A5624" s="1179" t="s">
        <v>4122</v>
      </c>
      <c r="B5624" s="1149" t="s">
        <v>13070</v>
      </c>
      <c r="C5624" s="1149" t="s">
        <v>65</v>
      </c>
      <c r="D5624" s="1150" t="s">
        <v>15840</v>
      </c>
      <c r="E5624" s="1164">
        <v>6500</v>
      </c>
      <c r="F5624" s="1151">
        <v>23019567</v>
      </c>
      <c r="G5624" s="759" t="s">
        <v>16212</v>
      </c>
      <c r="H5624" s="1021" t="s">
        <v>15837</v>
      </c>
      <c r="I5624" s="1021" t="s">
        <v>4213</v>
      </c>
      <c r="J5624" s="1150" t="s">
        <v>15838</v>
      </c>
      <c r="K5624" s="1152" t="s">
        <v>15842</v>
      </c>
      <c r="L5624" s="1151">
        <v>12</v>
      </c>
      <c r="M5624" s="1164">
        <v>38544</v>
      </c>
      <c r="N5624" s="1151" t="s">
        <v>15843</v>
      </c>
      <c r="O5624" s="1152">
        <v>6</v>
      </c>
      <c r="P5624" s="1180">
        <v>39000</v>
      </c>
    </row>
    <row r="5625" spans="1:16" x14ac:dyDescent="0.2">
      <c r="A5625" s="1179" t="s">
        <v>4122</v>
      </c>
      <c r="B5625" s="1149" t="s">
        <v>13070</v>
      </c>
      <c r="C5625" s="1149" t="s">
        <v>65</v>
      </c>
      <c r="D5625" s="1150" t="s">
        <v>16213</v>
      </c>
      <c r="E5625" s="1164">
        <v>2000</v>
      </c>
      <c r="F5625" s="1151">
        <v>6097666</v>
      </c>
      <c r="G5625" s="759" t="s">
        <v>16214</v>
      </c>
      <c r="H5625" s="1021" t="s">
        <v>16215</v>
      </c>
      <c r="I5625" s="1021" t="s">
        <v>4287</v>
      </c>
      <c r="J5625" s="1150" t="s">
        <v>16215</v>
      </c>
      <c r="K5625" s="1152" t="s">
        <v>15853</v>
      </c>
      <c r="L5625" s="1151">
        <v>1</v>
      </c>
      <c r="M5625" s="1164">
        <v>200</v>
      </c>
      <c r="N5625" s="1151"/>
      <c r="O5625" s="1152"/>
      <c r="P5625" s="1180" t="s">
        <v>3530</v>
      </c>
    </row>
    <row r="5626" spans="1:16" x14ac:dyDescent="0.2">
      <c r="A5626" s="1179" t="s">
        <v>4122</v>
      </c>
      <c r="B5626" s="1149" t="s">
        <v>13070</v>
      </c>
      <c r="C5626" s="1149" t="s">
        <v>65</v>
      </c>
      <c r="D5626" s="1150" t="s">
        <v>16216</v>
      </c>
      <c r="E5626" s="1164">
        <v>7000</v>
      </c>
      <c r="F5626" s="1151">
        <v>40213958</v>
      </c>
      <c r="G5626" s="759" t="s">
        <v>16217</v>
      </c>
      <c r="H5626" s="1021" t="s">
        <v>16108</v>
      </c>
      <c r="I5626" s="1021" t="s">
        <v>4213</v>
      </c>
      <c r="J5626" s="1150" t="s">
        <v>16109</v>
      </c>
      <c r="K5626" s="1152" t="s">
        <v>15842</v>
      </c>
      <c r="L5626" s="1151">
        <v>12</v>
      </c>
      <c r="M5626" s="1164">
        <v>34600</v>
      </c>
      <c r="N5626" s="1151" t="s">
        <v>15843</v>
      </c>
      <c r="O5626" s="1152">
        <v>6</v>
      </c>
      <c r="P5626" s="1180">
        <v>42000</v>
      </c>
    </row>
    <row r="5627" spans="1:16" x14ac:dyDescent="0.2">
      <c r="A5627" s="1179" t="s">
        <v>4122</v>
      </c>
      <c r="B5627" s="1149" t="s">
        <v>13070</v>
      </c>
      <c r="C5627" s="1149" t="s">
        <v>65</v>
      </c>
      <c r="D5627" s="1150" t="s">
        <v>4839</v>
      </c>
      <c r="E5627" s="1164">
        <v>2500</v>
      </c>
      <c r="F5627" s="1151">
        <v>9451848</v>
      </c>
      <c r="G5627" s="759" t="s">
        <v>16218</v>
      </c>
      <c r="H5627" s="1021" t="s">
        <v>16167</v>
      </c>
      <c r="I5627" s="1021" t="s">
        <v>4259</v>
      </c>
      <c r="J5627" s="1150" t="s">
        <v>4259</v>
      </c>
      <c r="K5627" s="1152" t="s">
        <v>15842</v>
      </c>
      <c r="L5627" s="1151">
        <v>9</v>
      </c>
      <c r="M5627" s="1164">
        <v>26871</v>
      </c>
      <c r="N5627" s="1151"/>
      <c r="O5627" s="1152"/>
      <c r="P5627" s="1180" t="s">
        <v>3530</v>
      </c>
    </row>
    <row r="5628" spans="1:16" ht="22.5" x14ac:dyDescent="0.2">
      <c r="A5628" s="1179" t="s">
        <v>4122</v>
      </c>
      <c r="B5628" s="1149" t="s">
        <v>13070</v>
      </c>
      <c r="C5628" s="1149" t="s">
        <v>65</v>
      </c>
      <c r="D5628" s="1150" t="s">
        <v>16161</v>
      </c>
      <c r="E5628" s="1164">
        <v>3000</v>
      </c>
      <c r="F5628" s="1151">
        <v>884777</v>
      </c>
      <c r="G5628" s="759" t="s">
        <v>16219</v>
      </c>
      <c r="H5628" s="1021" t="s">
        <v>16220</v>
      </c>
      <c r="I5628" s="1021" t="s">
        <v>6022</v>
      </c>
      <c r="J5628" s="1150" t="s">
        <v>16221</v>
      </c>
      <c r="K5628" s="1152" t="s">
        <v>15842</v>
      </c>
      <c r="L5628" s="1151">
        <v>12</v>
      </c>
      <c r="M5628" s="1164">
        <v>36600</v>
      </c>
      <c r="N5628" s="1151" t="s">
        <v>15843</v>
      </c>
      <c r="O5628" s="1152">
        <v>6</v>
      </c>
      <c r="P5628" s="1180">
        <v>18000</v>
      </c>
    </row>
    <row r="5629" spans="1:16" ht="33.75" x14ac:dyDescent="0.2">
      <c r="A5629" s="1179" t="s">
        <v>4122</v>
      </c>
      <c r="B5629" s="1149" t="s">
        <v>13070</v>
      </c>
      <c r="C5629" s="1149" t="s">
        <v>65</v>
      </c>
      <c r="D5629" s="1150" t="s">
        <v>16222</v>
      </c>
      <c r="E5629" s="1164">
        <v>14000</v>
      </c>
      <c r="F5629" s="1151">
        <v>41020639</v>
      </c>
      <c r="G5629" s="759" t="s">
        <v>16223</v>
      </c>
      <c r="H5629" s="1021" t="s">
        <v>15837</v>
      </c>
      <c r="I5629" s="1021" t="s">
        <v>4213</v>
      </c>
      <c r="J5629" s="1150" t="s">
        <v>15838</v>
      </c>
      <c r="K5629" s="1152" t="s">
        <v>15853</v>
      </c>
      <c r="L5629" s="1151">
        <v>12</v>
      </c>
      <c r="M5629" s="1164">
        <v>168600</v>
      </c>
      <c r="N5629" s="1151" t="s">
        <v>15853</v>
      </c>
      <c r="O5629" s="1152">
        <v>6</v>
      </c>
      <c r="P5629" s="1180">
        <v>84000</v>
      </c>
    </row>
    <row r="5630" spans="1:16" x14ac:dyDescent="0.2">
      <c r="A5630" s="1179" t="s">
        <v>4122</v>
      </c>
      <c r="B5630" s="1149" t="s">
        <v>13070</v>
      </c>
      <c r="C5630" s="1149" t="s">
        <v>65</v>
      </c>
      <c r="D5630" s="1150" t="s">
        <v>4668</v>
      </c>
      <c r="E5630" s="1164">
        <v>9000</v>
      </c>
      <c r="F5630" s="1151">
        <v>42157103</v>
      </c>
      <c r="G5630" s="759" t="s">
        <v>16224</v>
      </c>
      <c r="H5630" s="1021" t="s">
        <v>16225</v>
      </c>
      <c r="I5630" s="1021" t="s">
        <v>4287</v>
      </c>
      <c r="J5630" s="1150" t="s">
        <v>16225</v>
      </c>
      <c r="K5630" s="1152" t="s">
        <v>15842</v>
      </c>
      <c r="L5630" s="1151">
        <v>10</v>
      </c>
      <c r="M5630" s="1164">
        <v>84275</v>
      </c>
      <c r="N5630" s="1151"/>
      <c r="O5630" s="1152"/>
      <c r="P5630" s="1180" t="s">
        <v>3530</v>
      </c>
    </row>
    <row r="5631" spans="1:16" x14ac:dyDescent="0.2">
      <c r="A5631" s="1179" t="s">
        <v>4122</v>
      </c>
      <c r="B5631" s="1149" t="s">
        <v>13070</v>
      </c>
      <c r="C5631" s="1149" t="s">
        <v>65</v>
      </c>
      <c r="D5631" s="1150" t="s">
        <v>16226</v>
      </c>
      <c r="E5631" s="1164">
        <v>3000</v>
      </c>
      <c r="F5631" s="1151">
        <v>20568914</v>
      </c>
      <c r="G5631" s="759" t="s">
        <v>16227</v>
      </c>
      <c r="H5631" s="1021" t="s">
        <v>15899</v>
      </c>
      <c r="I5631" s="1021" t="s">
        <v>481</v>
      </c>
      <c r="J5631" s="1150" t="s">
        <v>4358</v>
      </c>
      <c r="K5631" s="1152" t="s">
        <v>15842</v>
      </c>
      <c r="L5631" s="1151">
        <v>12</v>
      </c>
      <c r="M5631" s="1164">
        <v>39725</v>
      </c>
      <c r="N5631" s="1151"/>
      <c r="O5631" s="1152"/>
      <c r="P5631" s="1180" t="s">
        <v>3530</v>
      </c>
    </row>
    <row r="5632" spans="1:16" x14ac:dyDescent="0.2">
      <c r="A5632" s="1179" t="s">
        <v>4122</v>
      </c>
      <c r="B5632" s="1149" t="s">
        <v>13070</v>
      </c>
      <c r="C5632" s="1149" t="s">
        <v>65</v>
      </c>
      <c r="D5632" s="1150" t="s">
        <v>15864</v>
      </c>
      <c r="E5632" s="1164">
        <v>5000</v>
      </c>
      <c r="F5632" s="1151">
        <v>46036081</v>
      </c>
      <c r="G5632" s="759" t="s">
        <v>16228</v>
      </c>
      <c r="H5632" s="1021" t="s">
        <v>15866</v>
      </c>
      <c r="I5632" s="1021" t="s">
        <v>4287</v>
      </c>
      <c r="J5632" s="1150" t="s">
        <v>15866</v>
      </c>
      <c r="K5632" s="1152" t="s">
        <v>15853</v>
      </c>
      <c r="L5632" s="1151">
        <v>1</v>
      </c>
      <c r="M5632" s="1164">
        <v>3333</v>
      </c>
      <c r="N5632" s="1151"/>
      <c r="O5632" s="1152"/>
      <c r="P5632" s="1180" t="s">
        <v>3530</v>
      </c>
    </row>
    <row r="5633" spans="1:16" x14ac:dyDescent="0.2">
      <c r="A5633" s="1179" t="s">
        <v>4122</v>
      </c>
      <c r="B5633" s="1149" t="s">
        <v>13070</v>
      </c>
      <c r="C5633" s="1149" t="s">
        <v>65</v>
      </c>
      <c r="D5633" s="1150" t="s">
        <v>478</v>
      </c>
      <c r="E5633" s="1164">
        <v>15000</v>
      </c>
      <c r="F5633" s="1151">
        <v>6021877</v>
      </c>
      <c r="G5633" s="759" t="s">
        <v>16229</v>
      </c>
      <c r="H5633" s="1021" t="s">
        <v>16230</v>
      </c>
      <c r="I5633" s="1021" t="s">
        <v>4287</v>
      </c>
      <c r="J5633" s="1150" t="s">
        <v>16230</v>
      </c>
      <c r="K5633" s="1152" t="s">
        <v>15853</v>
      </c>
      <c r="L5633" s="1151">
        <v>12</v>
      </c>
      <c r="M5633" s="1164">
        <v>173761</v>
      </c>
      <c r="N5633" s="1151" t="s">
        <v>15853</v>
      </c>
      <c r="O5633" s="1152">
        <v>6</v>
      </c>
      <c r="P5633" s="1180">
        <v>90000</v>
      </c>
    </row>
    <row r="5634" spans="1:16" ht="33.75" x14ac:dyDescent="0.2">
      <c r="A5634" s="1179" t="s">
        <v>4122</v>
      </c>
      <c r="B5634" s="1149" t="s">
        <v>13070</v>
      </c>
      <c r="C5634" s="1149" t="s">
        <v>65</v>
      </c>
      <c r="D5634" s="1150" t="s">
        <v>16231</v>
      </c>
      <c r="E5634" s="1164">
        <v>6000</v>
      </c>
      <c r="F5634" s="1151">
        <v>44943054</v>
      </c>
      <c r="G5634" s="759" t="s">
        <v>16232</v>
      </c>
      <c r="H5634" s="1021" t="s">
        <v>15837</v>
      </c>
      <c r="I5634" s="1021" t="s">
        <v>4213</v>
      </c>
      <c r="J5634" s="1150" t="s">
        <v>15838</v>
      </c>
      <c r="K5634" s="1152" t="s">
        <v>15842</v>
      </c>
      <c r="L5634" s="1151">
        <v>12</v>
      </c>
      <c r="M5634" s="1164">
        <v>42600</v>
      </c>
      <c r="N5634" s="1151" t="s">
        <v>15843</v>
      </c>
      <c r="O5634" s="1152">
        <v>6</v>
      </c>
      <c r="P5634" s="1180">
        <v>36000</v>
      </c>
    </row>
    <row r="5635" spans="1:16" x14ac:dyDescent="0.2">
      <c r="A5635" s="1179" t="s">
        <v>4122</v>
      </c>
      <c r="B5635" s="1149" t="s">
        <v>13070</v>
      </c>
      <c r="C5635" s="1149" t="s">
        <v>65</v>
      </c>
      <c r="D5635" s="1150" t="s">
        <v>16233</v>
      </c>
      <c r="E5635" s="1164">
        <v>6500</v>
      </c>
      <c r="F5635" s="1151">
        <v>46277089</v>
      </c>
      <c r="G5635" s="759" t="s">
        <v>16234</v>
      </c>
      <c r="H5635" s="1021" t="s">
        <v>16235</v>
      </c>
      <c r="I5635" s="1021" t="s">
        <v>4287</v>
      </c>
      <c r="J5635" s="1150" t="s">
        <v>16236</v>
      </c>
      <c r="K5635" s="1152" t="s">
        <v>15842</v>
      </c>
      <c r="L5635" s="1151">
        <v>12</v>
      </c>
      <c r="M5635" s="1164">
        <v>67110</v>
      </c>
      <c r="N5635" s="1151"/>
      <c r="O5635" s="1152"/>
      <c r="P5635" s="1180" t="s">
        <v>3530</v>
      </c>
    </row>
    <row r="5636" spans="1:16" x14ac:dyDescent="0.2">
      <c r="A5636" s="1179" t="s">
        <v>4122</v>
      </c>
      <c r="B5636" s="1149" t="s">
        <v>13070</v>
      </c>
      <c r="C5636" s="1149" t="s">
        <v>65</v>
      </c>
      <c r="D5636" s="1150" t="s">
        <v>16204</v>
      </c>
      <c r="E5636" s="1164">
        <v>6000</v>
      </c>
      <c r="F5636" s="1151">
        <v>10342898</v>
      </c>
      <c r="G5636" s="759" t="s">
        <v>16237</v>
      </c>
      <c r="H5636" s="1021" t="s">
        <v>16032</v>
      </c>
      <c r="I5636" s="1021" t="s">
        <v>4213</v>
      </c>
      <c r="J5636" s="1150" t="s">
        <v>4350</v>
      </c>
      <c r="K5636" s="1152" t="s">
        <v>15842</v>
      </c>
      <c r="L5636" s="1151">
        <v>7</v>
      </c>
      <c r="M5636" s="1164">
        <v>42642</v>
      </c>
      <c r="N5636" s="1151"/>
      <c r="O5636" s="1152"/>
      <c r="P5636" s="1180" t="s">
        <v>3530</v>
      </c>
    </row>
    <row r="5637" spans="1:16" ht="33.75" x14ac:dyDescent="0.2">
      <c r="A5637" s="1179" t="s">
        <v>4122</v>
      </c>
      <c r="B5637" s="1149" t="s">
        <v>13070</v>
      </c>
      <c r="C5637" s="1149" t="s">
        <v>65</v>
      </c>
      <c r="D5637" s="1150" t="s">
        <v>15840</v>
      </c>
      <c r="E5637" s="1164">
        <v>6000</v>
      </c>
      <c r="F5637" s="1151">
        <v>40308143</v>
      </c>
      <c r="G5637" s="759" t="s">
        <v>16238</v>
      </c>
      <c r="H5637" s="1021" t="s">
        <v>15837</v>
      </c>
      <c r="I5637" s="1021" t="s">
        <v>4213</v>
      </c>
      <c r="J5637" s="1150" t="s">
        <v>15838</v>
      </c>
      <c r="K5637" s="1152" t="s">
        <v>15842</v>
      </c>
      <c r="L5637" s="1151">
        <v>12</v>
      </c>
      <c r="M5637" s="1164">
        <v>72600</v>
      </c>
      <c r="N5637" s="1151" t="s">
        <v>15843</v>
      </c>
      <c r="O5637" s="1152">
        <v>6</v>
      </c>
      <c r="P5637" s="1180">
        <v>36000</v>
      </c>
    </row>
    <row r="5638" spans="1:16" x14ac:dyDescent="0.2">
      <c r="A5638" s="1179" t="s">
        <v>4122</v>
      </c>
      <c r="B5638" s="1149" t="s">
        <v>13070</v>
      </c>
      <c r="C5638" s="1149" t="s">
        <v>65</v>
      </c>
      <c r="D5638" s="1150" t="s">
        <v>15840</v>
      </c>
      <c r="E5638" s="1164">
        <v>6000</v>
      </c>
      <c r="F5638" s="1151">
        <v>41597548</v>
      </c>
      <c r="G5638" s="759" t="s">
        <v>16239</v>
      </c>
      <c r="H5638" s="1021" t="s">
        <v>15848</v>
      </c>
      <c r="I5638" s="1021" t="s">
        <v>4213</v>
      </c>
      <c r="J5638" s="1150" t="s">
        <v>10742</v>
      </c>
      <c r="K5638" s="1152" t="s">
        <v>15842</v>
      </c>
      <c r="L5638" s="1151">
        <v>12</v>
      </c>
      <c r="M5638" s="1164">
        <v>72600</v>
      </c>
      <c r="N5638" s="1151" t="s">
        <v>15843</v>
      </c>
      <c r="O5638" s="1152">
        <v>6</v>
      </c>
      <c r="P5638" s="1180">
        <v>36000</v>
      </c>
    </row>
    <row r="5639" spans="1:16" x14ac:dyDescent="0.2">
      <c r="A5639" s="1179" t="s">
        <v>4122</v>
      </c>
      <c r="B5639" s="1149" t="s">
        <v>13070</v>
      </c>
      <c r="C5639" s="1149" t="s">
        <v>65</v>
      </c>
      <c r="D5639" s="1150" t="s">
        <v>4474</v>
      </c>
      <c r="E5639" s="1164">
        <v>3500</v>
      </c>
      <c r="F5639" s="1151">
        <v>7078139</v>
      </c>
      <c r="G5639" s="759" t="s">
        <v>16240</v>
      </c>
      <c r="H5639" s="1021" t="s">
        <v>15899</v>
      </c>
      <c r="I5639" s="1021" t="s">
        <v>481</v>
      </c>
      <c r="J5639" s="1150" t="s">
        <v>4358</v>
      </c>
      <c r="K5639" s="1152" t="s">
        <v>15842</v>
      </c>
      <c r="L5639" s="1151">
        <v>12</v>
      </c>
      <c r="M5639" s="1164">
        <v>42600</v>
      </c>
      <c r="N5639" s="1151" t="s">
        <v>15843</v>
      </c>
      <c r="O5639" s="1152">
        <v>6</v>
      </c>
      <c r="P5639" s="1180">
        <v>21000</v>
      </c>
    </row>
    <row r="5640" spans="1:16" x14ac:dyDescent="0.2">
      <c r="A5640" s="1179" t="s">
        <v>4122</v>
      </c>
      <c r="B5640" s="1149" t="s">
        <v>13070</v>
      </c>
      <c r="C5640" s="1149" t="s">
        <v>65</v>
      </c>
      <c r="D5640" s="1150" t="s">
        <v>15915</v>
      </c>
      <c r="E5640" s="1164">
        <v>1500</v>
      </c>
      <c r="F5640" s="1151">
        <v>5374745</v>
      </c>
      <c r="G5640" s="759" t="s">
        <v>16241</v>
      </c>
      <c r="H5640" s="1021" t="s">
        <v>15899</v>
      </c>
      <c r="I5640" s="1021" t="s">
        <v>4357</v>
      </c>
      <c r="J5640" s="1150" t="s">
        <v>4358</v>
      </c>
      <c r="K5640" s="1152" t="s">
        <v>15842</v>
      </c>
      <c r="L5640" s="1151">
        <v>12</v>
      </c>
      <c r="M5640" s="1164">
        <v>20163</v>
      </c>
      <c r="N5640" s="1151"/>
      <c r="O5640" s="1152"/>
      <c r="P5640" s="1180" t="s">
        <v>3530</v>
      </c>
    </row>
    <row r="5641" spans="1:16" x14ac:dyDescent="0.2">
      <c r="A5641" s="1179" t="s">
        <v>4122</v>
      </c>
      <c r="B5641" s="1149" t="s">
        <v>13070</v>
      </c>
      <c r="C5641" s="1149" t="s">
        <v>65</v>
      </c>
      <c r="D5641" s="1150" t="s">
        <v>16242</v>
      </c>
      <c r="E5641" s="1164">
        <v>6500</v>
      </c>
      <c r="F5641" s="1151">
        <v>40118136</v>
      </c>
      <c r="G5641" s="759" t="s">
        <v>16243</v>
      </c>
      <c r="H5641" s="1021" t="s">
        <v>15914</v>
      </c>
      <c r="I5641" s="1021" t="s">
        <v>4287</v>
      </c>
      <c r="J5641" s="1150" t="s">
        <v>10274</v>
      </c>
      <c r="K5641" s="1152" t="s">
        <v>15842</v>
      </c>
      <c r="L5641" s="1151">
        <v>12</v>
      </c>
      <c r="M5641" s="1164">
        <v>48600</v>
      </c>
      <c r="N5641" s="1151" t="s">
        <v>15843</v>
      </c>
      <c r="O5641" s="1152">
        <v>6</v>
      </c>
      <c r="P5641" s="1180">
        <v>39000</v>
      </c>
    </row>
    <row r="5642" spans="1:16" x14ac:dyDescent="0.2">
      <c r="A5642" s="1179" t="s">
        <v>4122</v>
      </c>
      <c r="B5642" s="1149" t="s">
        <v>13070</v>
      </c>
      <c r="C5642" s="1149" t="s">
        <v>65</v>
      </c>
      <c r="D5642" s="1150" t="s">
        <v>16231</v>
      </c>
      <c r="E5642" s="1164">
        <v>6000</v>
      </c>
      <c r="F5642" s="1151">
        <v>42765282</v>
      </c>
      <c r="G5642" s="759" t="s">
        <v>16244</v>
      </c>
      <c r="H5642" s="1021" t="s">
        <v>15848</v>
      </c>
      <c r="I5642" s="1021" t="s">
        <v>4213</v>
      </c>
      <c r="J5642" s="1150" t="s">
        <v>10742</v>
      </c>
      <c r="K5642" s="1152" t="s">
        <v>15842</v>
      </c>
      <c r="L5642" s="1151">
        <v>12</v>
      </c>
      <c r="M5642" s="1164">
        <v>72600</v>
      </c>
      <c r="N5642" s="1151" t="s">
        <v>15843</v>
      </c>
      <c r="O5642" s="1152">
        <v>6</v>
      </c>
      <c r="P5642" s="1180">
        <v>36000</v>
      </c>
    </row>
    <row r="5643" spans="1:16" ht="33.75" x14ac:dyDescent="0.2">
      <c r="A5643" s="1179" t="s">
        <v>4122</v>
      </c>
      <c r="B5643" s="1149" t="s">
        <v>13070</v>
      </c>
      <c r="C5643" s="1149" t="s">
        <v>65</v>
      </c>
      <c r="D5643" s="1150" t="s">
        <v>15840</v>
      </c>
      <c r="E5643" s="1164">
        <v>7000</v>
      </c>
      <c r="F5643" s="1151">
        <v>41170180</v>
      </c>
      <c r="G5643" s="759" t="s">
        <v>16245</v>
      </c>
      <c r="H5643" s="1021" t="s">
        <v>15837</v>
      </c>
      <c r="I5643" s="1021" t="s">
        <v>4213</v>
      </c>
      <c r="J5643" s="1150" t="s">
        <v>15838</v>
      </c>
      <c r="K5643" s="1152" t="s">
        <v>15842</v>
      </c>
      <c r="L5643" s="1151">
        <v>12</v>
      </c>
      <c r="M5643" s="1164">
        <v>84600</v>
      </c>
      <c r="N5643" s="1151" t="s">
        <v>15843</v>
      </c>
      <c r="O5643" s="1152">
        <v>6</v>
      </c>
      <c r="P5643" s="1180">
        <v>42000</v>
      </c>
    </row>
    <row r="5644" spans="1:16" ht="22.5" x14ac:dyDescent="0.2">
      <c r="A5644" s="1179" t="s">
        <v>4122</v>
      </c>
      <c r="B5644" s="1149" t="s">
        <v>13070</v>
      </c>
      <c r="C5644" s="1149" t="s">
        <v>65</v>
      </c>
      <c r="D5644" s="1150" t="s">
        <v>4366</v>
      </c>
      <c r="E5644" s="1164">
        <v>2500</v>
      </c>
      <c r="F5644" s="1151">
        <v>40460211</v>
      </c>
      <c r="G5644" s="759" t="s">
        <v>16246</v>
      </c>
      <c r="H5644" s="1021" t="s">
        <v>16120</v>
      </c>
      <c r="I5644" s="1021" t="s">
        <v>6022</v>
      </c>
      <c r="J5644" s="1150" t="s">
        <v>12501</v>
      </c>
      <c r="K5644" s="1152" t="s">
        <v>15842</v>
      </c>
      <c r="L5644" s="1151">
        <v>12</v>
      </c>
      <c r="M5644" s="1164">
        <v>34697</v>
      </c>
      <c r="N5644" s="1151"/>
      <c r="O5644" s="1152"/>
      <c r="P5644" s="1180" t="s">
        <v>3530</v>
      </c>
    </row>
    <row r="5645" spans="1:16" ht="22.5" x14ac:dyDescent="0.2">
      <c r="A5645" s="1179" t="s">
        <v>4122</v>
      </c>
      <c r="B5645" s="1149" t="s">
        <v>13070</v>
      </c>
      <c r="C5645" s="1149" t="s">
        <v>65</v>
      </c>
      <c r="D5645" s="1150" t="s">
        <v>4839</v>
      </c>
      <c r="E5645" s="1164">
        <v>2500</v>
      </c>
      <c r="F5645" s="1151">
        <v>40523539</v>
      </c>
      <c r="G5645" s="759" t="s">
        <v>16247</v>
      </c>
      <c r="H5645" s="1021" t="s">
        <v>16248</v>
      </c>
      <c r="I5645" s="1021" t="s">
        <v>4274</v>
      </c>
      <c r="J5645" s="1150" t="s">
        <v>16248</v>
      </c>
      <c r="K5645" s="1152" t="s">
        <v>15857</v>
      </c>
      <c r="L5645" s="1151">
        <v>3</v>
      </c>
      <c r="M5645" s="1164">
        <v>5632</v>
      </c>
      <c r="N5645" s="1151"/>
      <c r="O5645" s="1152"/>
      <c r="P5645" s="1180" t="s">
        <v>3530</v>
      </c>
    </row>
    <row r="5646" spans="1:16" ht="22.5" x14ac:dyDescent="0.2">
      <c r="A5646" s="1179" t="s">
        <v>4122</v>
      </c>
      <c r="B5646" s="1149" t="s">
        <v>13070</v>
      </c>
      <c r="C5646" s="1149" t="s">
        <v>65</v>
      </c>
      <c r="D5646" s="1150" t="s">
        <v>4366</v>
      </c>
      <c r="E5646" s="1164">
        <v>2000</v>
      </c>
      <c r="F5646" s="1151">
        <v>70035161</v>
      </c>
      <c r="G5646" s="759" t="s">
        <v>16249</v>
      </c>
      <c r="H5646" s="1021" t="s">
        <v>16250</v>
      </c>
      <c r="I5646" s="1021" t="s">
        <v>6022</v>
      </c>
      <c r="J5646" s="1150" t="s">
        <v>9572</v>
      </c>
      <c r="K5646" s="1152" t="s">
        <v>15842</v>
      </c>
      <c r="L5646" s="1151">
        <v>12</v>
      </c>
      <c r="M5646" s="1164">
        <v>30302</v>
      </c>
      <c r="N5646" s="1151" t="s">
        <v>15843</v>
      </c>
      <c r="O5646" s="1152">
        <v>6</v>
      </c>
      <c r="P5646" s="1180">
        <v>18000</v>
      </c>
    </row>
    <row r="5647" spans="1:16" x14ac:dyDescent="0.2">
      <c r="A5647" s="1179" t="s">
        <v>4122</v>
      </c>
      <c r="B5647" s="1149" t="s">
        <v>13070</v>
      </c>
      <c r="C5647" s="1149" t="s">
        <v>65</v>
      </c>
      <c r="D5647" s="1150" t="s">
        <v>16251</v>
      </c>
      <c r="E5647" s="1164">
        <v>11000</v>
      </c>
      <c r="F5647" s="1151">
        <v>44546613</v>
      </c>
      <c r="G5647" s="759" t="s">
        <v>16252</v>
      </c>
      <c r="H5647" s="1021" t="s">
        <v>16253</v>
      </c>
      <c r="I5647" s="1021" t="s">
        <v>4287</v>
      </c>
      <c r="J5647" s="1150" t="s">
        <v>16253</v>
      </c>
      <c r="K5647" s="1152" t="s">
        <v>15853</v>
      </c>
      <c r="L5647" s="1151">
        <v>10</v>
      </c>
      <c r="M5647" s="1164">
        <v>57947</v>
      </c>
      <c r="N5647" s="1151"/>
      <c r="O5647" s="1152"/>
      <c r="P5647" s="1180" t="s">
        <v>3530</v>
      </c>
    </row>
    <row r="5648" spans="1:16" x14ac:dyDescent="0.2">
      <c r="A5648" s="1179" t="s">
        <v>4122</v>
      </c>
      <c r="B5648" s="1149" t="s">
        <v>13070</v>
      </c>
      <c r="C5648" s="1149" t="s">
        <v>65</v>
      </c>
      <c r="D5648" s="1150" t="s">
        <v>16254</v>
      </c>
      <c r="E5648" s="1164">
        <v>3500</v>
      </c>
      <c r="F5648" s="1151">
        <v>23008382</v>
      </c>
      <c r="G5648" s="759" t="s">
        <v>16255</v>
      </c>
      <c r="H5648" s="1021" t="s">
        <v>16256</v>
      </c>
      <c r="I5648" s="1021" t="s">
        <v>6022</v>
      </c>
      <c r="J5648" s="1150" t="s">
        <v>16257</v>
      </c>
      <c r="K5648" s="1152" t="s">
        <v>15842</v>
      </c>
      <c r="L5648" s="1151">
        <v>12</v>
      </c>
      <c r="M5648" s="1164">
        <v>42600</v>
      </c>
      <c r="N5648" s="1151" t="s">
        <v>15843</v>
      </c>
      <c r="O5648" s="1152">
        <v>6</v>
      </c>
      <c r="P5648" s="1180">
        <v>21000</v>
      </c>
    </row>
    <row r="5649" spans="1:16" ht="22.5" x14ac:dyDescent="0.2">
      <c r="A5649" s="1179" t="s">
        <v>4122</v>
      </c>
      <c r="B5649" s="1149" t="s">
        <v>13070</v>
      </c>
      <c r="C5649" s="1149" t="s">
        <v>65</v>
      </c>
      <c r="D5649" s="1150" t="s">
        <v>16258</v>
      </c>
      <c r="E5649" s="1164">
        <v>5000</v>
      </c>
      <c r="F5649" s="1151">
        <v>70441216</v>
      </c>
      <c r="G5649" s="759" t="s">
        <v>16259</v>
      </c>
      <c r="H5649" s="1021" t="s">
        <v>16260</v>
      </c>
      <c r="I5649" s="1021" t="s">
        <v>4287</v>
      </c>
      <c r="J5649" s="1150" t="s">
        <v>4243</v>
      </c>
      <c r="K5649" s="1152" t="s">
        <v>15842</v>
      </c>
      <c r="L5649" s="1151">
        <v>12</v>
      </c>
      <c r="M5649" s="1164">
        <v>69624</v>
      </c>
      <c r="N5649" s="1151" t="s">
        <v>15843</v>
      </c>
      <c r="O5649" s="1152">
        <v>6</v>
      </c>
      <c r="P5649" s="1180">
        <v>42000</v>
      </c>
    </row>
    <row r="5650" spans="1:16" ht="22.5" x14ac:dyDescent="0.2">
      <c r="A5650" s="1179" t="s">
        <v>4122</v>
      </c>
      <c r="B5650" s="1149" t="s">
        <v>13070</v>
      </c>
      <c r="C5650" s="1149" t="s">
        <v>65</v>
      </c>
      <c r="D5650" s="1150" t="s">
        <v>16261</v>
      </c>
      <c r="E5650" s="1164">
        <v>4000</v>
      </c>
      <c r="F5650" s="1151">
        <v>7519105</v>
      </c>
      <c r="G5650" s="759" t="s">
        <v>16262</v>
      </c>
      <c r="H5650" s="1021" t="s">
        <v>15896</v>
      </c>
      <c r="I5650" s="1021" t="s">
        <v>10399</v>
      </c>
      <c r="J5650" s="1150" t="s">
        <v>4259</v>
      </c>
      <c r="K5650" s="1152" t="s">
        <v>15842</v>
      </c>
      <c r="L5650" s="1151">
        <v>12</v>
      </c>
      <c r="M5650" s="1164">
        <v>48431</v>
      </c>
      <c r="N5650" s="1151" t="s">
        <v>15843</v>
      </c>
      <c r="O5650" s="1152">
        <v>6</v>
      </c>
      <c r="P5650" s="1180">
        <v>24000</v>
      </c>
    </row>
    <row r="5651" spans="1:16" x14ac:dyDescent="0.2">
      <c r="A5651" s="1179" t="s">
        <v>4122</v>
      </c>
      <c r="B5651" s="1149" t="s">
        <v>13070</v>
      </c>
      <c r="C5651" s="1149" t="s">
        <v>65</v>
      </c>
      <c r="D5651" s="1150" t="s">
        <v>16263</v>
      </c>
      <c r="E5651" s="1164">
        <v>11000</v>
      </c>
      <c r="F5651" s="1151">
        <v>40475423</v>
      </c>
      <c r="G5651" s="759" t="s">
        <v>16264</v>
      </c>
      <c r="H5651" s="1021" t="s">
        <v>15936</v>
      </c>
      <c r="I5651" s="1021" t="s">
        <v>4287</v>
      </c>
      <c r="J5651" s="1150" t="s">
        <v>15936</v>
      </c>
      <c r="K5651" s="1152" t="s">
        <v>15842</v>
      </c>
      <c r="L5651" s="1151">
        <v>12</v>
      </c>
      <c r="M5651" s="1164">
        <v>144200</v>
      </c>
      <c r="N5651" s="1151" t="s">
        <v>15843</v>
      </c>
      <c r="O5651" s="1152">
        <v>6</v>
      </c>
      <c r="P5651" s="1180">
        <v>72000</v>
      </c>
    </row>
    <row r="5652" spans="1:16" x14ac:dyDescent="0.2">
      <c r="A5652" s="1179" t="s">
        <v>4122</v>
      </c>
      <c r="B5652" s="1149" t="s">
        <v>13070</v>
      </c>
      <c r="C5652" s="1149" t="s">
        <v>65</v>
      </c>
      <c r="D5652" s="1150" t="s">
        <v>16161</v>
      </c>
      <c r="E5652" s="1164">
        <v>3000</v>
      </c>
      <c r="F5652" s="1151">
        <v>17638763</v>
      </c>
      <c r="G5652" s="759" t="s">
        <v>16265</v>
      </c>
      <c r="H5652" s="1021" t="s">
        <v>16266</v>
      </c>
      <c r="I5652" s="1021" t="s">
        <v>6022</v>
      </c>
      <c r="J5652" s="1150" t="s">
        <v>16267</v>
      </c>
      <c r="K5652" s="1152" t="s">
        <v>15842</v>
      </c>
      <c r="L5652" s="1151">
        <v>12</v>
      </c>
      <c r="M5652" s="1164">
        <v>36600</v>
      </c>
      <c r="N5652" s="1151" t="s">
        <v>15843</v>
      </c>
      <c r="O5652" s="1152">
        <v>6</v>
      </c>
      <c r="P5652" s="1180">
        <v>18000</v>
      </c>
    </row>
    <row r="5653" spans="1:16" x14ac:dyDescent="0.2">
      <c r="A5653" s="1179" t="s">
        <v>4122</v>
      </c>
      <c r="B5653" s="1149" t="s">
        <v>13070</v>
      </c>
      <c r="C5653" s="1149" t="s">
        <v>65</v>
      </c>
      <c r="D5653" s="1150" t="s">
        <v>16242</v>
      </c>
      <c r="E5653" s="1164">
        <v>6500</v>
      </c>
      <c r="F5653" s="1151">
        <v>21144768</v>
      </c>
      <c r="G5653" s="759" t="s">
        <v>16268</v>
      </c>
      <c r="H5653" s="1021" t="s">
        <v>16015</v>
      </c>
      <c r="I5653" s="1021" t="s">
        <v>4213</v>
      </c>
      <c r="J5653" s="1150" t="s">
        <v>16016</v>
      </c>
      <c r="K5653" s="1152" t="s">
        <v>15842</v>
      </c>
      <c r="L5653" s="1151">
        <v>12</v>
      </c>
      <c r="M5653" s="1164">
        <v>78600</v>
      </c>
      <c r="N5653" s="1151" t="s">
        <v>15843</v>
      </c>
      <c r="O5653" s="1152">
        <v>6</v>
      </c>
      <c r="P5653" s="1180">
        <v>39000</v>
      </c>
    </row>
    <row r="5654" spans="1:16" x14ac:dyDescent="0.2">
      <c r="A5654" s="1179" t="s">
        <v>4122</v>
      </c>
      <c r="B5654" s="1149" t="s">
        <v>13070</v>
      </c>
      <c r="C5654" s="1149" t="s">
        <v>65</v>
      </c>
      <c r="D5654" s="1150" t="s">
        <v>13453</v>
      </c>
      <c r="E5654" s="1164">
        <v>3000</v>
      </c>
      <c r="F5654" s="1151">
        <v>41255644</v>
      </c>
      <c r="G5654" s="759" t="s">
        <v>16269</v>
      </c>
      <c r="H5654" s="1021" t="s">
        <v>15878</v>
      </c>
      <c r="I5654" s="1021" t="s">
        <v>7233</v>
      </c>
      <c r="J5654" s="1150" t="s">
        <v>7233</v>
      </c>
      <c r="K5654" s="1152" t="s">
        <v>15842</v>
      </c>
      <c r="L5654" s="1151">
        <v>12</v>
      </c>
      <c r="M5654" s="1164">
        <v>36600</v>
      </c>
      <c r="N5654" s="1151" t="s">
        <v>15843</v>
      </c>
      <c r="O5654" s="1152">
        <v>6</v>
      </c>
      <c r="P5654" s="1180">
        <v>18000</v>
      </c>
    </row>
    <row r="5655" spans="1:16" ht="45" x14ac:dyDescent="0.2">
      <c r="A5655" s="1179" t="s">
        <v>4122</v>
      </c>
      <c r="B5655" s="1149" t="s">
        <v>13070</v>
      </c>
      <c r="C5655" s="1149" t="s">
        <v>65</v>
      </c>
      <c r="D5655" s="1150" t="s">
        <v>5212</v>
      </c>
      <c r="E5655" s="1164">
        <v>3000</v>
      </c>
      <c r="F5655" s="1151">
        <v>70045727</v>
      </c>
      <c r="G5655" s="759" t="s">
        <v>16270</v>
      </c>
      <c r="H5655" s="1021" t="s">
        <v>16271</v>
      </c>
      <c r="I5655" s="1021" t="s">
        <v>7025</v>
      </c>
      <c r="J5655" s="1150" t="s">
        <v>16271</v>
      </c>
      <c r="K5655" s="1152" t="s">
        <v>15842</v>
      </c>
      <c r="L5655" s="1151">
        <v>12</v>
      </c>
      <c r="M5655" s="1164">
        <v>41100</v>
      </c>
      <c r="N5655" s="1151"/>
      <c r="O5655" s="1152"/>
      <c r="P5655" s="1180" t="s">
        <v>3530</v>
      </c>
    </row>
    <row r="5656" spans="1:16" x14ac:dyDescent="0.2">
      <c r="A5656" s="1179" t="s">
        <v>4122</v>
      </c>
      <c r="B5656" s="1149" t="s">
        <v>13070</v>
      </c>
      <c r="C5656" s="1149" t="s">
        <v>65</v>
      </c>
      <c r="D5656" s="1150" t="s">
        <v>16159</v>
      </c>
      <c r="E5656" s="1164">
        <v>3000</v>
      </c>
      <c r="F5656" s="1151">
        <v>72748329</v>
      </c>
      <c r="G5656" s="759" t="s">
        <v>16272</v>
      </c>
      <c r="H5656" s="1021" t="s">
        <v>15860</v>
      </c>
      <c r="I5656" s="1021" t="s">
        <v>4287</v>
      </c>
      <c r="J5656" s="1150" t="s">
        <v>15860</v>
      </c>
      <c r="K5656" s="1152" t="s">
        <v>15842</v>
      </c>
      <c r="L5656" s="1151">
        <v>3</v>
      </c>
      <c r="M5656" s="1164">
        <v>8387</v>
      </c>
      <c r="N5656" s="1151" t="s">
        <v>15853</v>
      </c>
      <c r="O5656" s="1152">
        <v>1</v>
      </c>
      <c r="P5656" s="1180">
        <v>4000</v>
      </c>
    </row>
    <row r="5657" spans="1:16" ht="22.5" x14ac:dyDescent="0.2">
      <c r="A5657" s="1179" t="s">
        <v>4122</v>
      </c>
      <c r="B5657" s="1149" t="s">
        <v>13070</v>
      </c>
      <c r="C5657" s="1149" t="s">
        <v>65</v>
      </c>
      <c r="D5657" s="1150" t="s">
        <v>5212</v>
      </c>
      <c r="E5657" s="1164">
        <v>2500</v>
      </c>
      <c r="F5657" s="1151">
        <v>45140399</v>
      </c>
      <c r="G5657" s="759" t="s">
        <v>16273</v>
      </c>
      <c r="H5657" s="1021" t="s">
        <v>5212</v>
      </c>
      <c r="I5657" s="1021" t="s">
        <v>16274</v>
      </c>
      <c r="J5657" s="1150" t="s">
        <v>5212</v>
      </c>
      <c r="K5657" s="1152" t="s">
        <v>15842</v>
      </c>
      <c r="L5657" s="1151">
        <v>12</v>
      </c>
      <c r="M5657" s="1164">
        <v>30486</v>
      </c>
      <c r="N5657" s="1151" t="s">
        <v>15843</v>
      </c>
      <c r="O5657" s="1152">
        <v>6</v>
      </c>
      <c r="P5657" s="1180">
        <v>15000</v>
      </c>
    </row>
    <row r="5658" spans="1:16" x14ac:dyDescent="0.2">
      <c r="A5658" s="1179" t="s">
        <v>4122</v>
      </c>
      <c r="B5658" s="1149" t="s">
        <v>13070</v>
      </c>
      <c r="C5658" s="1149" t="s">
        <v>65</v>
      </c>
      <c r="D5658" s="1150" t="s">
        <v>16275</v>
      </c>
      <c r="E5658" s="1164">
        <v>4000</v>
      </c>
      <c r="F5658" s="1151">
        <v>47686059</v>
      </c>
      <c r="G5658" s="759" t="s">
        <v>16276</v>
      </c>
      <c r="H5658" s="1021" t="s">
        <v>15860</v>
      </c>
      <c r="I5658" s="1021" t="s">
        <v>4287</v>
      </c>
      <c r="J5658" s="1150" t="s">
        <v>15860</v>
      </c>
      <c r="K5658" s="1152"/>
      <c r="L5658" s="1151"/>
      <c r="M5658" s="1164" t="s">
        <v>3530</v>
      </c>
      <c r="N5658" s="1151" t="s">
        <v>15853</v>
      </c>
      <c r="O5658" s="1152">
        <v>1</v>
      </c>
      <c r="P5658" s="1180">
        <v>4000</v>
      </c>
    </row>
    <row r="5659" spans="1:16" x14ac:dyDescent="0.2">
      <c r="A5659" s="1179" t="s">
        <v>4122</v>
      </c>
      <c r="B5659" s="1149" t="s">
        <v>13070</v>
      </c>
      <c r="C5659" s="1149" t="s">
        <v>65</v>
      </c>
      <c r="D5659" s="1150" t="s">
        <v>16277</v>
      </c>
      <c r="E5659" s="1164">
        <v>5000</v>
      </c>
      <c r="F5659" s="1151">
        <v>70518782</v>
      </c>
      <c r="G5659" s="759" t="s">
        <v>16278</v>
      </c>
      <c r="H5659" s="1021" t="s">
        <v>16279</v>
      </c>
      <c r="I5659" s="1021" t="s">
        <v>4287</v>
      </c>
      <c r="J5659" s="1150" t="s">
        <v>16279</v>
      </c>
      <c r="K5659" s="1152" t="s">
        <v>15842</v>
      </c>
      <c r="L5659" s="1151">
        <v>12</v>
      </c>
      <c r="M5659" s="1164">
        <v>16450</v>
      </c>
      <c r="N5659" s="1151"/>
      <c r="O5659" s="1152"/>
      <c r="P5659" s="1180" t="s">
        <v>3530</v>
      </c>
    </row>
    <row r="5660" spans="1:16" x14ac:dyDescent="0.2">
      <c r="A5660" s="1179" t="s">
        <v>4122</v>
      </c>
      <c r="B5660" s="1149" t="s">
        <v>13070</v>
      </c>
      <c r="C5660" s="1149" t="s">
        <v>65</v>
      </c>
      <c r="D5660" s="1150" t="s">
        <v>15840</v>
      </c>
      <c r="E5660" s="1164">
        <v>6000</v>
      </c>
      <c r="F5660" s="1151">
        <v>43822179</v>
      </c>
      <c r="G5660" s="759" t="s">
        <v>16280</v>
      </c>
      <c r="H5660" s="1021" t="s">
        <v>15837</v>
      </c>
      <c r="I5660" s="1021" t="s">
        <v>4213</v>
      </c>
      <c r="J5660" s="1150" t="s">
        <v>15837</v>
      </c>
      <c r="K5660" s="1152" t="s">
        <v>15842</v>
      </c>
      <c r="L5660" s="1151">
        <v>12</v>
      </c>
      <c r="M5660" s="1164">
        <v>72600</v>
      </c>
      <c r="N5660" s="1151" t="s">
        <v>15843</v>
      </c>
      <c r="O5660" s="1152">
        <v>6</v>
      </c>
      <c r="P5660" s="1180">
        <v>36000</v>
      </c>
    </row>
    <row r="5661" spans="1:16" x14ac:dyDescent="0.2">
      <c r="A5661" s="1179" t="s">
        <v>4122</v>
      </c>
      <c r="B5661" s="1149" t="s">
        <v>13070</v>
      </c>
      <c r="C5661" s="1149" t="s">
        <v>65</v>
      </c>
      <c r="D5661" s="1150" t="s">
        <v>16281</v>
      </c>
      <c r="E5661" s="1164">
        <v>12000</v>
      </c>
      <c r="F5661" s="1151">
        <v>42964271</v>
      </c>
      <c r="G5661" s="759" t="s">
        <v>16282</v>
      </c>
      <c r="H5661" s="1021" t="s">
        <v>15860</v>
      </c>
      <c r="I5661" s="1021" t="s">
        <v>4287</v>
      </c>
      <c r="J5661" s="1150" t="s">
        <v>15860</v>
      </c>
      <c r="K5661" s="1152" t="s">
        <v>15853</v>
      </c>
      <c r="L5661" s="1151">
        <v>2</v>
      </c>
      <c r="M5661" s="1164">
        <v>49533</v>
      </c>
      <c r="N5661" s="1151"/>
      <c r="O5661" s="1152"/>
      <c r="P5661" s="1180" t="s">
        <v>3530</v>
      </c>
    </row>
    <row r="5662" spans="1:16" x14ac:dyDescent="0.2">
      <c r="A5662" s="1179" t="s">
        <v>4122</v>
      </c>
      <c r="B5662" s="1149" t="s">
        <v>13070</v>
      </c>
      <c r="C5662" s="1149" t="s">
        <v>65</v>
      </c>
      <c r="D5662" s="1150" t="s">
        <v>16013</v>
      </c>
      <c r="E5662" s="1164">
        <v>5000</v>
      </c>
      <c r="F5662" s="1151">
        <v>40108631</v>
      </c>
      <c r="G5662" s="759" t="s">
        <v>16283</v>
      </c>
      <c r="H5662" s="1021" t="s">
        <v>15888</v>
      </c>
      <c r="I5662" s="1021" t="s">
        <v>4287</v>
      </c>
      <c r="J5662" s="1150" t="s">
        <v>15888</v>
      </c>
      <c r="K5662" s="1152" t="s">
        <v>15842</v>
      </c>
      <c r="L5662" s="1151">
        <v>12</v>
      </c>
      <c r="M5662" s="1164">
        <v>67239</v>
      </c>
      <c r="N5662" s="1151"/>
      <c r="O5662" s="1152"/>
      <c r="P5662" s="1180" t="s">
        <v>3530</v>
      </c>
    </row>
    <row r="5663" spans="1:16" x14ac:dyDescent="0.2">
      <c r="A5663" s="1179" t="s">
        <v>4122</v>
      </c>
      <c r="B5663" s="1149" t="s">
        <v>13070</v>
      </c>
      <c r="C5663" s="1149" t="s">
        <v>65</v>
      </c>
      <c r="D5663" s="1150" t="s">
        <v>15858</v>
      </c>
      <c r="E5663" s="1164">
        <v>6000</v>
      </c>
      <c r="F5663" s="1151">
        <v>10623782</v>
      </c>
      <c r="G5663" s="759" t="s">
        <v>16284</v>
      </c>
      <c r="H5663" s="1021" t="s">
        <v>15860</v>
      </c>
      <c r="I5663" s="1021" t="s">
        <v>4287</v>
      </c>
      <c r="J5663" s="1150" t="s">
        <v>15860</v>
      </c>
      <c r="K5663" s="1152" t="s">
        <v>15842</v>
      </c>
      <c r="L5663" s="1151">
        <v>12</v>
      </c>
      <c r="M5663" s="1164">
        <v>72565</v>
      </c>
      <c r="N5663" s="1151" t="s">
        <v>15843</v>
      </c>
      <c r="O5663" s="1152">
        <v>6</v>
      </c>
      <c r="P5663" s="1180">
        <v>36000</v>
      </c>
    </row>
    <row r="5664" spans="1:16" ht="22.5" x14ac:dyDescent="0.2">
      <c r="A5664" s="1179" t="s">
        <v>4122</v>
      </c>
      <c r="B5664" s="1149" t="s">
        <v>13070</v>
      </c>
      <c r="C5664" s="1149" t="s">
        <v>65</v>
      </c>
      <c r="D5664" s="1150" t="s">
        <v>4366</v>
      </c>
      <c r="E5664" s="1164">
        <v>3000</v>
      </c>
      <c r="F5664" s="1151">
        <v>47660266</v>
      </c>
      <c r="G5664" s="759" t="s">
        <v>16285</v>
      </c>
      <c r="H5664" s="1021" t="s">
        <v>15896</v>
      </c>
      <c r="I5664" s="1021" t="s">
        <v>6022</v>
      </c>
      <c r="J5664" s="1150" t="s">
        <v>4470</v>
      </c>
      <c r="K5664" s="1152" t="s">
        <v>15842</v>
      </c>
      <c r="L5664" s="1151">
        <v>12</v>
      </c>
      <c r="M5664" s="1164">
        <v>36283</v>
      </c>
      <c r="N5664" s="1151" t="s">
        <v>15843</v>
      </c>
      <c r="O5664" s="1152">
        <v>6</v>
      </c>
      <c r="P5664" s="1180">
        <v>18000</v>
      </c>
    </row>
    <row r="5665" spans="1:16" x14ac:dyDescent="0.2">
      <c r="A5665" s="1179" t="s">
        <v>4122</v>
      </c>
      <c r="B5665" s="1149" t="s">
        <v>13070</v>
      </c>
      <c r="C5665" s="1149" t="s">
        <v>65</v>
      </c>
      <c r="D5665" s="1150" t="s">
        <v>12767</v>
      </c>
      <c r="E5665" s="1164">
        <v>7000</v>
      </c>
      <c r="F5665" s="1151">
        <v>43186763</v>
      </c>
      <c r="G5665" s="759" t="s">
        <v>16286</v>
      </c>
      <c r="H5665" s="1021" t="s">
        <v>15833</v>
      </c>
      <c r="I5665" s="1021" t="s">
        <v>4287</v>
      </c>
      <c r="J5665" s="1150" t="s">
        <v>15833</v>
      </c>
      <c r="K5665" s="1152" t="s">
        <v>15842</v>
      </c>
      <c r="L5665" s="1151">
        <v>12</v>
      </c>
      <c r="M5665" s="1164">
        <v>55768</v>
      </c>
      <c r="N5665" s="1151"/>
      <c r="O5665" s="1152"/>
      <c r="P5665" s="1180" t="s">
        <v>3530</v>
      </c>
    </row>
    <row r="5666" spans="1:16" x14ac:dyDescent="0.2">
      <c r="A5666" s="1179" t="s">
        <v>4122</v>
      </c>
      <c r="B5666" s="1149" t="s">
        <v>13070</v>
      </c>
      <c r="C5666" s="1149" t="s">
        <v>65</v>
      </c>
      <c r="D5666" s="1150" t="s">
        <v>15964</v>
      </c>
      <c r="E5666" s="1164">
        <v>7500</v>
      </c>
      <c r="F5666" s="1151">
        <v>46314935</v>
      </c>
      <c r="G5666" s="759" t="s">
        <v>16287</v>
      </c>
      <c r="H5666" s="1021" t="s">
        <v>15860</v>
      </c>
      <c r="I5666" s="1021" t="s">
        <v>4213</v>
      </c>
      <c r="J5666" s="1150" t="s">
        <v>4243</v>
      </c>
      <c r="K5666" s="1152" t="s">
        <v>15853</v>
      </c>
      <c r="L5666" s="1151">
        <v>2</v>
      </c>
      <c r="M5666" s="1164">
        <v>13500</v>
      </c>
      <c r="N5666" s="1151"/>
      <c r="O5666" s="1152"/>
      <c r="P5666" s="1180" t="s">
        <v>3530</v>
      </c>
    </row>
    <row r="5667" spans="1:16" ht="22.5" x14ac:dyDescent="0.2">
      <c r="A5667" s="1179" t="s">
        <v>4122</v>
      </c>
      <c r="B5667" s="1149" t="s">
        <v>13070</v>
      </c>
      <c r="C5667" s="1149" t="s">
        <v>65</v>
      </c>
      <c r="D5667" s="1150" t="s">
        <v>16288</v>
      </c>
      <c r="E5667" s="1164">
        <v>11000</v>
      </c>
      <c r="F5667" s="1151">
        <v>2872473</v>
      </c>
      <c r="G5667" s="759" t="s">
        <v>16289</v>
      </c>
      <c r="H5667" s="1021" t="s">
        <v>15888</v>
      </c>
      <c r="I5667" s="1021" t="s">
        <v>4287</v>
      </c>
      <c r="J5667" s="1150" t="s">
        <v>15888</v>
      </c>
      <c r="K5667" s="1152" t="s">
        <v>15853</v>
      </c>
      <c r="L5667" s="1151">
        <v>12</v>
      </c>
      <c r="M5667" s="1164">
        <v>132233</v>
      </c>
      <c r="N5667" s="1151" t="s">
        <v>15853</v>
      </c>
      <c r="O5667" s="1152">
        <v>6</v>
      </c>
      <c r="P5667" s="1180">
        <v>66000</v>
      </c>
    </row>
    <row r="5668" spans="1:16" x14ac:dyDescent="0.2">
      <c r="A5668" s="1179" t="s">
        <v>4122</v>
      </c>
      <c r="B5668" s="1149" t="s">
        <v>13070</v>
      </c>
      <c r="C5668" s="1149" t="s">
        <v>65</v>
      </c>
      <c r="D5668" s="1150" t="s">
        <v>16041</v>
      </c>
      <c r="E5668" s="1164">
        <v>4000</v>
      </c>
      <c r="F5668" s="1151">
        <v>9594497</v>
      </c>
      <c r="G5668" s="759" t="s">
        <v>16290</v>
      </c>
      <c r="H5668" s="1021" t="s">
        <v>16167</v>
      </c>
      <c r="I5668" s="1021" t="s">
        <v>6022</v>
      </c>
      <c r="J5668" s="1150" t="s">
        <v>4253</v>
      </c>
      <c r="K5668" s="1152" t="s">
        <v>15842</v>
      </c>
      <c r="L5668" s="1151">
        <v>12</v>
      </c>
      <c r="M5668" s="1164">
        <v>53467</v>
      </c>
      <c r="N5668" s="1151"/>
      <c r="O5668" s="1152"/>
      <c r="P5668" s="1180" t="s">
        <v>3530</v>
      </c>
    </row>
    <row r="5669" spans="1:16" x14ac:dyDescent="0.2">
      <c r="A5669" s="1179" t="s">
        <v>4122</v>
      </c>
      <c r="B5669" s="1149" t="s">
        <v>13070</v>
      </c>
      <c r="C5669" s="1149" t="s">
        <v>65</v>
      </c>
      <c r="D5669" s="1150" t="s">
        <v>15964</v>
      </c>
      <c r="E5669" s="1164">
        <v>7500</v>
      </c>
      <c r="F5669" s="1151">
        <v>16483892</v>
      </c>
      <c r="G5669" s="759" t="s">
        <v>16291</v>
      </c>
      <c r="H5669" s="1021" t="s">
        <v>15860</v>
      </c>
      <c r="I5669" s="1021" t="s">
        <v>4213</v>
      </c>
      <c r="J5669" s="1150" t="s">
        <v>4243</v>
      </c>
      <c r="K5669" s="1152" t="s">
        <v>15842</v>
      </c>
      <c r="L5669" s="1151">
        <v>12</v>
      </c>
      <c r="M5669" s="1164">
        <v>90600</v>
      </c>
      <c r="N5669" s="1151" t="s">
        <v>15843</v>
      </c>
      <c r="O5669" s="1152">
        <v>6</v>
      </c>
      <c r="P5669" s="1180">
        <v>45000</v>
      </c>
    </row>
    <row r="5670" spans="1:16" x14ac:dyDescent="0.2">
      <c r="A5670" s="1179" t="s">
        <v>4122</v>
      </c>
      <c r="B5670" s="1149" t="s">
        <v>13070</v>
      </c>
      <c r="C5670" s="1149" t="s">
        <v>65</v>
      </c>
      <c r="D5670" s="1150" t="s">
        <v>16292</v>
      </c>
      <c r="E5670" s="1164">
        <v>6000</v>
      </c>
      <c r="F5670" s="1151">
        <v>40230672</v>
      </c>
      <c r="G5670" s="759" t="s">
        <v>16293</v>
      </c>
      <c r="H5670" s="1021" t="s">
        <v>16122</v>
      </c>
      <c r="I5670" s="1021" t="s">
        <v>4213</v>
      </c>
      <c r="J5670" s="1150" t="s">
        <v>4305</v>
      </c>
      <c r="K5670" s="1152" t="s">
        <v>15842</v>
      </c>
      <c r="L5670" s="1151">
        <v>12</v>
      </c>
      <c r="M5670" s="1164">
        <v>72600</v>
      </c>
      <c r="N5670" s="1151" t="s">
        <v>15843</v>
      </c>
      <c r="O5670" s="1152">
        <v>6</v>
      </c>
      <c r="P5670" s="1180">
        <v>36000</v>
      </c>
    </row>
    <row r="5671" spans="1:16" x14ac:dyDescent="0.2">
      <c r="A5671" s="1179" t="s">
        <v>4122</v>
      </c>
      <c r="B5671" s="1149" t="s">
        <v>13070</v>
      </c>
      <c r="C5671" s="1149" t="s">
        <v>65</v>
      </c>
      <c r="D5671" s="1150" t="s">
        <v>16081</v>
      </c>
      <c r="E5671" s="1164">
        <v>6500</v>
      </c>
      <c r="F5671" s="1151">
        <v>43036545</v>
      </c>
      <c r="G5671" s="759" t="s">
        <v>16294</v>
      </c>
      <c r="H5671" s="1021" t="s">
        <v>15860</v>
      </c>
      <c r="I5671" s="1021" t="s">
        <v>4213</v>
      </c>
      <c r="J5671" s="1150" t="s">
        <v>4243</v>
      </c>
      <c r="K5671" s="1152" t="s">
        <v>15842</v>
      </c>
      <c r="L5671" s="1151">
        <v>12</v>
      </c>
      <c r="M5671" s="1164">
        <v>34566</v>
      </c>
      <c r="N5671" s="1151" t="s">
        <v>15843</v>
      </c>
      <c r="O5671" s="1152">
        <v>6</v>
      </c>
      <c r="P5671" s="1180">
        <v>42000</v>
      </c>
    </row>
    <row r="5672" spans="1:16" x14ac:dyDescent="0.2">
      <c r="A5672" s="1179" t="s">
        <v>4122</v>
      </c>
      <c r="B5672" s="1149" t="s">
        <v>13070</v>
      </c>
      <c r="C5672" s="1149" t="s">
        <v>65</v>
      </c>
      <c r="D5672" s="1150" t="s">
        <v>16295</v>
      </c>
      <c r="E5672" s="1164">
        <v>9000</v>
      </c>
      <c r="F5672" s="1151">
        <v>9326582</v>
      </c>
      <c r="G5672" s="759" t="s">
        <v>16296</v>
      </c>
      <c r="H5672" s="1021" t="s">
        <v>16297</v>
      </c>
      <c r="I5672" s="1021" t="s">
        <v>4287</v>
      </c>
      <c r="J5672" s="1150" t="s">
        <v>16297</v>
      </c>
      <c r="K5672" s="1152" t="s">
        <v>15842</v>
      </c>
      <c r="L5672" s="1151">
        <v>7</v>
      </c>
      <c r="M5672" s="1164">
        <v>51975</v>
      </c>
      <c r="N5672" s="1151"/>
      <c r="O5672" s="1152"/>
      <c r="P5672" s="1180" t="s">
        <v>3530</v>
      </c>
    </row>
    <row r="5673" spans="1:16" ht="33.75" x14ac:dyDescent="0.2">
      <c r="A5673" s="1179" t="s">
        <v>4122</v>
      </c>
      <c r="B5673" s="1149" t="s">
        <v>13070</v>
      </c>
      <c r="C5673" s="1149" t="s">
        <v>65</v>
      </c>
      <c r="D5673" s="1150" t="s">
        <v>16298</v>
      </c>
      <c r="E5673" s="1164">
        <v>12000</v>
      </c>
      <c r="F5673" s="1151">
        <v>9875333</v>
      </c>
      <c r="G5673" s="759" t="s">
        <v>16299</v>
      </c>
      <c r="H5673" s="1021" t="s">
        <v>16300</v>
      </c>
      <c r="I5673" s="1021" t="s">
        <v>4287</v>
      </c>
      <c r="J5673" s="1150" t="s">
        <v>16300</v>
      </c>
      <c r="K5673" s="1152" t="s">
        <v>15853</v>
      </c>
      <c r="L5673" s="1151">
        <v>12</v>
      </c>
      <c r="M5673" s="1164">
        <v>144200</v>
      </c>
      <c r="N5673" s="1151" t="s">
        <v>15853</v>
      </c>
      <c r="O5673" s="1152">
        <v>6</v>
      </c>
      <c r="P5673" s="1180">
        <v>72000</v>
      </c>
    </row>
    <row r="5674" spans="1:16" x14ac:dyDescent="0.2">
      <c r="A5674" s="1179" t="s">
        <v>4122</v>
      </c>
      <c r="B5674" s="1149" t="s">
        <v>13070</v>
      </c>
      <c r="C5674" s="1149" t="s">
        <v>65</v>
      </c>
      <c r="D5674" s="1150" t="s">
        <v>16301</v>
      </c>
      <c r="E5674" s="1164">
        <v>7000</v>
      </c>
      <c r="F5674" s="1151">
        <v>43487570</v>
      </c>
      <c r="G5674" s="759" t="s">
        <v>16302</v>
      </c>
      <c r="H5674" s="1021" t="s">
        <v>16303</v>
      </c>
      <c r="I5674" s="1021" t="s">
        <v>4274</v>
      </c>
      <c r="J5674" s="1150" t="s">
        <v>16303</v>
      </c>
      <c r="K5674" s="1152" t="s">
        <v>15853</v>
      </c>
      <c r="L5674" s="1151">
        <v>3</v>
      </c>
      <c r="M5674" s="1164">
        <v>24513</v>
      </c>
      <c r="N5674" s="1151" t="s">
        <v>15843</v>
      </c>
      <c r="O5674" s="1152">
        <v>6</v>
      </c>
      <c r="P5674" s="1180">
        <v>42000</v>
      </c>
    </row>
    <row r="5675" spans="1:16" ht="22.5" x14ac:dyDescent="0.2">
      <c r="A5675" s="1179" t="s">
        <v>4122</v>
      </c>
      <c r="B5675" s="1149" t="s">
        <v>13070</v>
      </c>
      <c r="C5675" s="1149" t="s">
        <v>65</v>
      </c>
      <c r="D5675" s="1150" t="s">
        <v>16304</v>
      </c>
      <c r="E5675" s="1164">
        <v>6500</v>
      </c>
      <c r="F5675" s="1151">
        <v>18173476</v>
      </c>
      <c r="G5675" s="759" t="s">
        <v>16305</v>
      </c>
      <c r="H5675" s="1021" t="s">
        <v>15938</v>
      </c>
      <c r="I5675" s="1021" t="s">
        <v>4287</v>
      </c>
      <c r="J5675" s="1150" t="s">
        <v>15938</v>
      </c>
      <c r="K5675" s="1152"/>
      <c r="L5675" s="1151"/>
      <c r="M5675" s="1164" t="s">
        <v>3530</v>
      </c>
      <c r="N5675" s="1151" t="s">
        <v>15853</v>
      </c>
      <c r="O5675" s="1152">
        <v>1</v>
      </c>
      <c r="P5675" s="1180">
        <v>6500</v>
      </c>
    </row>
    <row r="5676" spans="1:16" x14ac:dyDescent="0.2">
      <c r="A5676" s="1179" t="s">
        <v>4122</v>
      </c>
      <c r="B5676" s="1149" t="s">
        <v>13070</v>
      </c>
      <c r="C5676" s="1149" t="s">
        <v>65</v>
      </c>
      <c r="D5676" s="1150" t="s">
        <v>16306</v>
      </c>
      <c r="E5676" s="1164">
        <v>6000</v>
      </c>
      <c r="F5676" s="1151">
        <v>44768562</v>
      </c>
      <c r="G5676" s="759" t="s">
        <v>16307</v>
      </c>
      <c r="H5676" s="1021" t="s">
        <v>15933</v>
      </c>
      <c r="I5676" s="1021" t="s">
        <v>4287</v>
      </c>
      <c r="J5676" s="1150" t="s">
        <v>15933</v>
      </c>
      <c r="K5676" s="1152"/>
      <c r="L5676" s="1151"/>
      <c r="M5676" s="1164" t="s">
        <v>3530</v>
      </c>
      <c r="N5676" s="1151" t="s">
        <v>15843</v>
      </c>
      <c r="O5676" s="1152">
        <v>5</v>
      </c>
      <c r="P5676" s="1180">
        <v>30000</v>
      </c>
    </row>
    <row r="5677" spans="1:16" x14ac:dyDescent="0.2">
      <c r="A5677" s="1179" t="s">
        <v>4122</v>
      </c>
      <c r="B5677" s="1149" t="s">
        <v>13070</v>
      </c>
      <c r="C5677" s="1149" t="s">
        <v>65</v>
      </c>
      <c r="D5677" s="1150" t="s">
        <v>4842</v>
      </c>
      <c r="E5677" s="1164">
        <v>6500</v>
      </c>
      <c r="F5677" s="1151">
        <v>40985165</v>
      </c>
      <c r="G5677" s="759" t="s">
        <v>16308</v>
      </c>
      <c r="H5677" s="1021" t="s">
        <v>15860</v>
      </c>
      <c r="I5677" s="1021" t="s">
        <v>4287</v>
      </c>
      <c r="J5677" s="1150" t="s">
        <v>15860</v>
      </c>
      <c r="K5677" s="1152" t="s">
        <v>15842</v>
      </c>
      <c r="L5677" s="1151">
        <v>12</v>
      </c>
      <c r="M5677" s="1164">
        <v>78550</v>
      </c>
      <c r="N5677" s="1151" t="s">
        <v>15843</v>
      </c>
      <c r="O5677" s="1152">
        <v>6</v>
      </c>
      <c r="P5677" s="1180">
        <v>39000</v>
      </c>
    </row>
    <row r="5678" spans="1:16" x14ac:dyDescent="0.2">
      <c r="A5678" s="1179" t="s">
        <v>4122</v>
      </c>
      <c r="B5678" s="1149" t="s">
        <v>13070</v>
      </c>
      <c r="C5678" s="1149" t="s">
        <v>65</v>
      </c>
      <c r="D5678" s="1150" t="s">
        <v>16309</v>
      </c>
      <c r="E5678" s="1164">
        <v>6500</v>
      </c>
      <c r="F5678" s="1151">
        <v>41335848</v>
      </c>
      <c r="G5678" s="759" t="s">
        <v>16310</v>
      </c>
      <c r="H5678" s="1021" t="s">
        <v>15860</v>
      </c>
      <c r="I5678" s="1021" t="s">
        <v>4287</v>
      </c>
      <c r="J5678" s="1150" t="s">
        <v>15860</v>
      </c>
      <c r="K5678" s="1152" t="s">
        <v>15842</v>
      </c>
      <c r="L5678" s="1151">
        <v>3</v>
      </c>
      <c r="M5678" s="1164">
        <v>19229</v>
      </c>
      <c r="N5678" s="1151"/>
      <c r="O5678" s="1152"/>
      <c r="P5678" s="1180" t="s">
        <v>3530</v>
      </c>
    </row>
    <row r="5679" spans="1:16" ht="22.5" x14ac:dyDescent="0.2">
      <c r="A5679" s="1179" t="s">
        <v>4122</v>
      </c>
      <c r="B5679" s="1149" t="s">
        <v>13070</v>
      </c>
      <c r="C5679" s="1149" t="s">
        <v>65</v>
      </c>
      <c r="D5679" s="1150" t="s">
        <v>10397</v>
      </c>
      <c r="E5679" s="1164">
        <v>3500</v>
      </c>
      <c r="F5679" s="1151">
        <v>6784368</v>
      </c>
      <c r="G5679" s="759" t="s">
        <v>16311</v>
      </c>
      <c r="H5679" s="1021" t="s">
        <v>16312</v>
      </c>
      <c r="I5679" s="1021" t="s">
        <v>7025</v>
      </c>
      <c r="J5679" s="1150" t="s">
        <v>16313</v>
      </c>
      <c r="K5679" s="1152" t="s">
        <v>15842</v>
      </c>
      <c r="L5679" s="1151">
        <v>7</v>
      </c>
      <c r="M5679" s="1164">
        <v>26585</v>
      </c>
      <c r="N5679" s="1151"/>
      <c r="O5679" s="1152"/>
      <c r="P5679" s="1180" t="s">
        <v>3530</v>
      </c>
    </row>
    <row r="5680" spans="1:16" x14ac:dyDescent="0.2">
      <c r="A5680" s="1179" t="s">
        <v>4122</v>
      </c>
      <c r="B5680" s="1149" t="s">
        <v>13070</v>
      </c>
      <c r="C5680" s="1149" t="s">
        <v>65</v>
      </c>
      <c r="D5680" s="1150" t="s">
        <v>16314</v>
      </c>
      <c r="E5680" s="1164">
        <v>15600</v>
      </c>
      <c r="F5680" s="1151">
        <v>29404976</v>
      </c>
      <c r="G5680" s="759" t="s">
        <v>16315</v>
      </c>
      <c r="H5680" s="1021" t="s">
        <v>16316</v>
      </c>
      <c r="I5680" s="1021" t="s">
        <v>4287</v>
      </c>
      <c r="J5680" s="1150" t="s">
        <v>16316</v>
      </c>
      <c r="K5680" s="1152" t="s">
        <v>15853</v>
      </c>
      <c r="L5680" s="1151">
        <v>12</v>
      </c>
      <c r="M5680" s="1164">
        <v>183120</v>
      </c>
      <c r="N5680" s="1151" t="s">
        <v>15853</v>
      </c>
      <c r="O5680" s="1152">
        <v>6</v>
      </c>
      <c r="P5680" s="1180">
        <v>93600</v>
      </c>
    </row>
    <row r="5681" spans="1:16" x14ac:dyDescent="0.2">
      <c r="A5681" s="1179" t="s">
        <v>4122</v>
      </c>
      <c r="B5681" s="1149" t="s">
        <v>13070</v>
      </c>
      <c r="C5681" s="1149" t="s">
        <v>65</v>
      </c>
      <c r="D5681" s="1150" t="s">
        <v>16020</v>
      </c>
      <c r="E5681" s="1164">
        <v>1500</v>
      </c>
      <c r="F5681" s="1151">
        <v>41768861</v>
      </c>
      <c r="G5681" s="759" t="s">
        <v>16317</v>
      </c>
      <c r="H5681" s="1021" t="s">
        <v>15899</v>
      </c>
      <c r="I5681" s="1021" t="s">
        <v>4357</v>
      </c>
      <c r="J5681" s="1150" t="s">
        <v>4358</v>
      </c>
      <c r="K5681" s="1152" t="s">
        <v>15842</v>
      </c>
      <c r="L5681" s="1151">
        <v>12</v>
      </c>
      <c r="M5681" s="1164">
        <v>20438</v>
      </c>
      <c r="N5681" s="1151"/>
      <c r="O5681" s="1152"/>
      <c r="P5681" s="1180" t="s">
        <v>3530</v>
      </c>
    </row>
    <row r="5682" spans="1:16" ht="22.5" x14ac:dyDescent="0.2">
      <c r="A5682" s="1179" t="s">
        <v>4122</v>
      </c>
      <c r="B5682" s="1149" t="s">
        <v>13070</v>
      </c>
      <c r="C5682" s="1149" t="s">
        <v>65</v>
      </c>
      <c r="D5682" s="1150" t="s">
        <v>15840</v>
      </c>
      <c r="E5682" s="1164">
        <v>6500</v>
      </c>
      <c r="F5682" s="1151">
        <v>45893484</v>
      </c>
      <c r="G5682" s="759" t="s">
        <v>16318</v>
      </c>
      <c r="H5682" s="1021" t="s">
        <v>15885</v>
      </c>
      <c r="I5682" s="1021" t="s">
        <v>4213</v>
      </c>
      <c r="J5682" s="1150" t="s">
        <v>15886</v>
      </c>
      <c r="K5682" s="1152" t="s">
        <v>15842</v>
      </c>
      <c r="L5682" s="1151">
        <v>12</v>
      </c>
      <c r="M5682" s="1164">
        <v>78600</v>
      </c>
      <c r="N5682" s="1151" t="s">
        <v>15843</v>
      </c>
      <c r="O5682" s="1152">
        <v>6</v>
      </c>
      <c r="P5682" s="1180">
        <v>39000</v>
      </c>
    </row>
    <row r="5683" spans="1:16" ht="33.75" x14ac:dyDescent="0.2">
      <c r="A5683" s="1179" t="s">
        <v>4122</v>
      </c>
      <c r="B5683" s="1149" t="s">
        <v>13070</v>
      </c>
      <c r="C5683" s="1149" t="s">
        <v>65</v>
      </c>
      <c r="D5683" s="1150" t="s">
        <v>16319</v>
      </c>
      <c r="E5683" s="1164">
        <v>8000</v>
      </c>
      <c r="F5683" s="1151">
        <v>43117981</v>
      </c>
      <c r="G5683" s="759" t="s">
        <v>16320</v>
      </c>
      <c r="H5683" s="1021" t="s">
        <v>15837</v>
      </c>
      <c r="I5683" s="1021" t="s">
        <v>4213</v>
      </c>
      <c r="J5683" s="1150" t="s">
        <v>15838</v>
      </c>
      <c r="K5683" s="1152" t="s">
        <v>15842</v>
      </c>
      <c r="L5683" s="1151">
        <v>12</v>
      </c>
      <c r="M5683" s="1164">
        <v>56600</v>
      </c>
      <c r="N5683" s="1151" t="s">
        <v>15843</v>
      </c>
      <c r="O5683" s="1152">
        <v>6</v>
      </c>
      <c r="P5683" s="1180">
        <v>48000</v>
      </c>
    </row>
    <row r="5684" spans="1:16" x14ac:dyDescent="0.2">
      <c r="A5684" s="1179" t="s">
        <v>4122</v>
      </c>
      <c r="B5684" s="1149" t="s">
        <v>13070</v>
      </c>
      <c r="C5684" s="1149" t="s">
        <v>65</v>
      </c>
      <c r="D5684" s="1150" t="s">
        <v>15840</v>
      </c>
      <c r="E5684" s="1164">
        <v>6500</v>
      </c>
      <c r="F5684" s="1151">
        <v>46220854</v>
      </c>
      <c r="G5684" s="759" t="s">
        <v>16321</v>
      </c>
      <c r="H5684" s="1021" t="s">
        <v>16322</v>
      </c>
      <c r="I5684" s="1021" t="s">
        <v>4287</v>
      </c>
      <c r="J5684" s="1150" t="s">
        <v>16322</v>
      </c>
      <c r="K5684" s="1152" t="s">
        <v>15842</v>
      </c>
      <c r="L5684" s="1151">
        <v>3</v>
      </c>
      <c r="M5684" s="1164">
        <v>19800</v>
      </c>
      <c r="N5684" s="1151"/>
      <c r="O5684" s="1152"/>
      <c r="P5684" s="1180" t="s">
        <v>3530</v>
      </c>
    </row>
    <row r="5685" spans="1:16" x14ac:dyDescent="0.2">
      <c r="A5685" s="1179" t="s">
        <v>4122</v>
      </c>
      <c r="B5685" s="1149" t="s">
        <v>13070</v>
      </c>
      <c r="C5685" s="1149" t="s">
        <v>65</v>
      </c>
      <c r="D5685" s="1150" t="s">
        <v>4366</v>
      </c>
      <c r="E5685" s="1164">
        <v>3000</v>
      </c>
      <c r="F5685" s="1151">
        <v>6964662</v>
      </c>
      <c r="G5685" s="759" t="s">
        <v>16323</v>
      </c>
      <c r="H5685" s="1021" t="s">
        <v>15899</v>
      </c>
      <c r="I5685" s="1021" t="s">
        <v>4357</v>
      </c>
      <c r="J5685" s="1150" t="s">
        <v>4358</v>
      </c>
      <c r="K5685" s="1152" t="s">
        <v>15842</v>
      </c>
      <c r="L5685" s="1151">
        <v>7</v>
      </c>
      <c r="M5685" s="1164">
        <v>25300</v>
      </c>
      <c r="N5685" s="1151"/>
      <c r="O5685" s="1152"/>
      <c r="P5685" s="1180" t="s">
        <v>3530</v>
      </c>
    </row>
    <row r="5686" spans="1:16" x14ac:dyDescent="0.2">
      <c r="A5686" s="1179" t="s">
        <v>4122</v>
      </c>
      <c r="B5686" s="1149" t="s">
        <v>13070</v>
      </c>
      <c r="C5686" s="1149" t="s">
        <v>65</v>
      </c>
      <c r="D5686" s="1150" t="s">
        <v>16150</v>
      </c>
      <c r="E5686" s="1164">
        <v>7000</v>
      </c>
      <c r="F5686" s="1151">
        <v>4827175</v>
      </c>
      <c r="G5686" s="759" t="s">
        <v>16324</v>
      </c>
      <c r="H5686" s="1021" t="s">
        <v>15848</v>
      </c>
      <c r="I5686" s="1021" t="s">
        <v>4213</v>
      </c>
      <c r="J5686" s="1150" t="s">
        <v>10742</v>
      </c>
      <c r="K5686" s="1152" t="s">
        <v>15842</v>
      </c>
      <c r="L5686" s="1151">
        <v>12</v>
      </c>
      <c r="M5686" s="1164">
        <v>84600</v>
      </c>
      <c r="N5686" s="1151" t="s">
        <v>15843</v>
      </c>
      <c r="O5686" s="1152">
        <v>6</v>
      </c>
      <c r="P5686" s="1180">
        <v>42000</v>
      </c>
    </row>
    <row r="5687" spans="1:16" x14ac:dyDescent="0.2">
      <c r="A5687" s="1179" t="s">
        <v>4122</v>
      </c>
      <c r="B5687" s="1149" t="s">
        <v>13070</v>
      </c>
      <c r="C5687" s="1149" t="s">
        <v>65</v>
      </c>
      <c r="D5687" s="1150" t="s">
        <v>4842</v>
      </c>
      <c r="E5687" s="1164">
        <v>8500</v>
      </c>
      <c r="F5687" s="1151">
        <v>44342505</v>
      </c>
      <c r="G5687" s="759" t="s">
        <v>16325</v>
      </c>
      <c r="H5687" s="1021" t="s">
        <v>15860</v>
      </c>
      <c r="I5687" s="1021" t="s">
        <v>4213</v>
      </c>
      <c r="J5687" s="1150" t="s">
        <v>4243</v>
      </c>
      <c r="K5687" s="1152" t="s">
        <v>15842</v>
      </c>
      <c r="L5687" s="1151">
        <v>12</v>
      </c>
      <c r="M5687" s="1164">
        <v>94814</v>
      </c>
      <c r="N5687" s="1151" t="s">
        <v>15843</v>
      </c>
      <c r="O5687" s="1152">
        <v>6</v>
      </c>
      <c r="P5687" s="1180">
        <v>51000</v>
      </c>
    </row>
    <row r="5688" spans="1:16" x14ac:dyDescent="0.2">
      <c r="A5688" s="1179" t="s">
        <v>4122</v>
      </c>
      <c r="B5688" s="1149" t="s">
        <v>13070</v>
      </c>
      <c r="C5688" s="1149" t="s">
        <v>65</v>
      </c>
      <c r="D5688" s="1150" t="s">
        <v>16326</v>
      </c>
      <c r="E5688" s="1164">
        <v>5000</v>
      </c>
      <c r="F5688" s="1151">
        <v>44499329</v>
      </c>
      <c r="G5688" s="759" t="s">
        <v>16327</v>
      </c>
      <c r="H5688" s="1021" t="s">
        <v>15888</v>
      </c>
      <c r="I5688" s="1021" t="s">
        <v>4274</v>
      </c>
      <c r="J5688" s="1150" t="s">
        <v>15888</v>
      </c>
      <c r="K5688" s="1152" t="s">
        <v>15842</v>
      </c>
      <c r="L5688" s="1151">
        <v>12</v>
      </c>
      <c r="M5688" s="1164">
        <v>60161</v>
      </c>
      <c r="N5688" s="1151" t="s">
        <v>15843</v>
      </c>
      <c r="O5688" s="1152">
        <v>6</v>
      </c>
      <c r="P5688" s="1180">
        <v>30000</v>
      </c>
    </row>
    <row r="5689" spans="1:16" x14ac:dyDescent="0.2">
      <c r="A5689" s="1179" t="s">
        <v>4122</v>
      </c>
      <c r="B5689" s="1149" t="s">
        <v>13070</v>
      </c>
      <c r="C5689" s="1149" t="s">
        <v>65</v>
      </c>
      <c r="D5689" s="1150" t="s">
        <v>16328</v>
      </c>
      <c r="E5689" s="1164">
        <v>11000</v>
      </c>
      <c r="F5689" s="1151">
        <v>9078185</v>
      </c>
      <c r="G5689" s="759" t="s">
        <v>16329</v>
      </c>
      <c r="H5689" s="1021" t="s">
        <v>15888</v>
      </c>
      <c r="I5689" s="1021" t="s">
        <v>4287</v>
      </c>
      <c r="J5689" s="1150" t="s">
        <v>15888</v>
      </c>
      <c r="K5689" s="1152" t="s">
        <v>15842</v>
      </c>
      <c r="L5689" s="1151">
        <v>7</v>
      </c>
      <c r="M5689" s="1164">
        <v>56290</v>
      </c>
      <c r="N5689" s="1151" t="s">
        <v>15843</v>
      </c>
      <c r="O5689" s="1152">
        <v>6</v>
      </c>
      <c r="P5689" s="1180">
        <v>66000</v>
      </c>
    </row>
    <row r="5690" spans="1:16" x14ac:dyDescent="0.2">
      <c r="A5690" s="1179" t="s">
        <v>4122</v>
      </c>
      <c r="B5690" s="1149" t="s">
        <v>13070</v>
      </c>
      <c r="C5690" s="1149" t="s">
        <v>65</v>
      </c>
      <c r="D5690" s="1150" t="s">
        <v>16013</v>
      </c>
      <c r="E5690" s="1164">
        <v>6500</v>
      </c>
      <c r="F5690" s="1151">
        <v>115544</v>
      </c>
      <c r="G5690" s="759" t="s">
        <v>16330</v>
      </c>
      <c r="H5690" s="1021" t="s">
        <v>16122</v>
      </c>
      <c r="I5690" s="1021" t="s">
        <v>4213</v>
      </c>
      <c r="J5690" s="1150" t="s">
        <v>4305</v>
      </c>
      <c r="K5690" s="1152" t="s">
        <v>15842</v>
      </c>
      <c r="L5690" s="1151">
        <v>12</v>
      </c>
      <c r="M5690" s="1164">
        <v>58600</v>
      </c>
      <c r="N5690" s="1151" t="s">
        <v>15843</v>
      </c>
      <c r="O5690" s="1152">
        <v>6</v>
      </c>
      <c r="P5690" s="1180">
        <v>39000</v>
      </c>
    </row>
    <row r="5691" spans="1:16" ht="33.75" x14ac:dyDescent="0.2">
      <c r="A5691" s="1179" t="s">
        <v>4122</v>
      </c>
      <c r="B5691" s="1149" t="s">
        <v>13070</v>
      </c>
      <c r="C5691" s="1149" t="s">
        <v>65</v>
      </c>
      <c r="D5691" s="1150" t="s">
        <v>16150</v>
      </c>
      <c r="E5691" s="1164">
        <v>6000</v>
      </c>
      <c r="F5691" s="1151">
        <v>41962393</v>
      </c>
      <c r="G5691" s="759" t="s">
        <v>16331</v>
      </c>
      <c r="H5691" s="1021" t="s">
        <v>16332</v>
      </c>
      <c r="I5691" s="1021" t="s">
        <v>4287</v>
      </c>
      <c r="J5691" s="1150" t="s">
        <v>16332</v>
      </c>
      <c r="K5691" s="1152" t="s">
        <v>15842</v>
      </c>
      <c r="L5691" s="1151">
        <v>12</v>
      </c>
      <c r="M5691" s="1164">
        <v>18300</v>
      </c>
      <c r="N5691" s="1151"/>
      <c r="O5691" s="1152"/>
      <c r="P5691" s="1180" t="s">
        <v>3530</v>
      </c>
    </row>
    <row r="5692" spans="1:16" x14ac:dyDescent="0.2">
      <c r="A5692" s="1179" t="s">
        <v>4122</v>
      </c>
      <c r="B5692" s="1149" t="s">
        <v>13070</v>
      </c>
      <c r="C5692" s="1149" t="s">
        <v>65</v>
      </c>
      <c r="D5692" s="1150" t="s">
        <v>15858</v>
      </c>
      <c r="E5692" s="1164">
        <v>6000</v>
      </c>
      <c r="F5692" s="1151">
        <v>46165130</v>
      </c>
      <c r="G5692" s="759" t="s">
        <v>16333</v>
      </c>
      <c r="H5692" s="1021" t="s">
        <v>15860</v>
      </c>
      <c r="I5692" s="1021" t="s">
        <v>4213</v>
      </c>
      <c r="J5692" s="1150" t="s">
        <v>4243</v>
      </c>
      <c r="K5692" s="1152" t="s">
        <v>15842</v>
      </c>
      <c r="L5692" s="1151">
        <v>12</v>
      </c>
      <c r="M5692" s="1164">
        <v>48600</v>
      </c>
      <c r="N5692" s="1151" t="s">
        <v>15843</v>
      </c>
      <c r="O5692" s="1152">
        <v>6</v>
      </c>
      <c r="P5692" s="1180">
        <v>39000</v>
      </c>
    </row>
    <row r="5693" spans="1:16" x14ac:dyDescent="0.2">
      <c r="A5693" s="1179" t="s">
        <v>4122</v>
      </c>
      <c r="B5693" s="1149" t="s">
        <v>13070</v>
      </c>
      <c r="C5693" s="1149" t="s">
        <v>65</v>
      </c>
      <c r="D5693" s="1150" t="s">
        <v>16020</v>
      </c>
      <c r="E5693" s="1164">
        <v>1500</v>
      </c>
      <c r="F5693" s="1151">
        <v>47151639</v>
      </c>
      <c r="G5693" s="759" t="s">
        <v>16334</v>
      </c>
      <c r="H5693" s="1021" t="s">
        <v>15899</v>
      </c>
      <c r="I5693" s="1021" t="s">
        <v>481</v>
      </c>
      <c r="J5693" s="1150" t="s">
        <v>4358</v>
      </c>
      <c r="K5693" s="1152" t="s">
        <v>15842</v>
      </c>
      <c r="L5693" s="1151">
        <v>7</v>
      </c>
      <c r="M5693" s="1164">
        <v>13833</v>
      </c>
      <c r="N5693" s="1151"/>
      <c r="O5693" s="1152"/>
      <c r="P5693" s="1180" t="s">
        <v>3530</v>
      </c>
    </row>
    <row r="5694" spans="1:16" x14ac:dyDescent="0.2">
      <c r="A5694" s="1179" t="s">
        <v>4122</v>
      </c>
      <c r="B5694" s="1149" t="s">
        <v>13070</v>
      </c>
      <c r="C5694" s="1149" t="s">
        <v>65</v>
      </c>
      <c r="D5694" s="1150" t="s">
        <v>4885</v>
      </c>
      <c r="E5694" s="1164">
        <v>7000</v>
      </c>
      <c r="F5694" s="1151">
        <v>47069086</v>
      </c>
      <c r="G5694" s="759" t="s">
        <v>16335</v>
      </c>
      <c r="H5694" s="1021" t="s">
        <v>16336</v>
      </c>
      <c r="I5694" s="1021" t="s">
        <v>4287</v>
      </c>
      <c r="J5694" s="1150" t="s">
        <v>7961</v>
      </c>
      <c r="K5694" s="1152" t="s">
        <v>15842</v>
      </c>
      <c r="L5694" s="1151">
        <v>9</v>
      </c>
      <c r="M5694" s="1164">
        <v>26845</v>
      </c>
      <c r="N5694" s="1151"/>
      <c r="O5694" s="1152"/>
      <c r="P5694" s="1180" t="s">
        <v>3530</v>
      </c>
    </row>
    <row r="5695" spans="1:16" ht="22.5" x14ac:dyDescent="0.2">
      <c r="A5695" s="1179" t="s">
        <v>4122</v>
      </c>
      <c r="B5695" s="1149" t="s">
        <v>13070</v>
      </c>
      <c r="C5695" s="1149" t="s">
        <v>65</v>
      </c>
      <c r="D5695" s="1150" t="s">
        <v>15349</v>
      </c>
      <c r="E5695" s="1164">
        <v>2000</v>
      </c>
      <c r="F5695" s="1151">
        <v>47477756</v>
      </c>
      <c r="G5695" s="759" t="s">
        <v>16337</v>
      </c>
      <c r="H5695" s="1021" t="s">
        <v>15896</v>
      </c>
      <c r="I5695" s="1021" t="s">
        <v>6022</v>
      </c>
      <c r="J5695" s="1150" t="s">
        <v>4470</v>
      </c>
      <c r="K5695" s="1152" t="s">
        <v>15842</v>
      </c>
      <c r="L5695" s="1151">
        <v>12</v>
      </c>
      <c r="M5695" s="1164">
        <v>62111</v>
      </c>
      <c r="N5695" s="1151"/>
      <c r="O5695" s="1152"/>
      <c r="P5695" s="1180" t="s">
        <v>3530</v>
      </c>
    </row>
    <row r="5696" spans="1:16" x14ac:dyDescent="0.2">
      <c r="A5696" s="1179" t="s">
        <v>4122</v>
      </c>
      <c r="B5696" s="1149" t="s">
        <v>13070</v>
      </c>
      <c r="C5696" s="1149" t="s">
        <v>65</v>
      </c>
      <c r="D5696" s="1150" t="s">
        <v>15840</v>
      </c>
      <c r="E5696" s="1164">
        <v>6500</v>
      </c>
      <c r="F5696" s="1151">
        <v>46643080</v>
      </c>
      <c r="G5696" s="759" t="s">
        <v>16338</v>
      </c>
      <c r="H5696" s="1021" t="s">
        <v>15848</v>
      </c>
      <c r="I5696" s="1021" t="s">
        <v>4287</v>
      </c>
      <c r="J5696" s="1150" t="s">
        <v>15848</v>
      </c>
      <c r="K5696" s="1152" t="s">
        <v>15842</v>
      </c>
      <c r="L5696" s="1151">
        <v>12</v>
      </c>
      <c r="M5696" s="1164">
        <v>29514</v>
      </c>
      <c r="N5696" s="1151"/>
      <c r="O5696" s="1152"/>
      <c r="P5696" s="1180" t="s">
        <v>3530</v>
      </c>
    </row>
    <row r="5697" spans="1:16" x14ac:dyDescent="0.2">
      <c r="A5697" s="1179" t="s">
        <v>4122</v>
      </c>
      <c r="B5697" s="1149" t="s">
        <v>13070</v>
      </c>
      <c r="C5697" s="1149" t="s">
        <v>65</v>
      </c>
      <c r="D5697" s="1150" t="s">
        <v>10397</v>
      </c>
      <c r="E5697" s="1164">
        <v>3500</v>
      </c>
      <c r="F5697" s="1151">
        <v>9346695</v>
      </c>
      <c r="G5697" s="759" t="s">
        <v>16339</v>
      </c>
      <c r="H5697" s="1021" t="s">
        <v>16340</v>
      </c>
      <c r="I5697" s="1021" t="s">
        <v>4287</v>
      </c>
      <c r="J5697" s="1150" t="s">
        <v>16340</v>
      </c>
      <c r="K5697" s="1152" t="s">
        <v>15842</v>
      </c>
      <c r="L5697" s="1151">
        <v>3</v>
      </c>
      <c r="M5697" s="1164">
        <v>6860</v>
      </c>
      <c r="N5697" s="1151" t="s">
        <v>15843</v>
      </c>
      <c r="O5697" s="1152">
        <v>6</v>
      </c>
      <c r="P5697" s="1180">
        <v>21000</v>
      </c>
    </row>
    <row r="5698" spans="1:16" x14ac:dyDescent="0.2">
      <c r="A5698" s="1179" t="s">
        <v>4122</v>
      </c>
      <c r="B5698" s="1149" t="s">
        <v>13070</v>
      </c>
      <c r="C5698" s="1149" t="s">
        <v>65</v>
      </c>
      <c r="D5698" s="1150" t="s">
        <v>4474</v>
      </c>
      <c r="E5698" s="1164">
        <v>3000</v>
      </c>
      <c r="F5698" s="1151">
        <v>10452700</v>
      </c>
      <c r="G5698" s="759" t="s">
        <v>16341</v>
      </c>
      <c r="H5698" s="1021" t="s">
        <v>15899</v>
      </c>
      <c r="I5698" s="1021" t="s">
        <v>481</v>
      </c>
      <c r="J5698" s="1150" t="s">
        <v>4358</v>
      </c>
      <c r="K5698" s="1152" t="s">
        <v>15842</v>
      </c>
      <c r="L5698" s="1151">
        <v>12</v>
      </c>
      <c r="M5698" s="1164">
        <v>38519</v>
      </c>
      <c r="N5698" s="1151"/>
      <c r="O5698" s="1152"/>
      <c r="P5698" s="1180" t="s">
        <v>3530</v>
      </c>
    </row>
    <row r="5699" spans="1:16" x14ac:dyDescent="0.2">
      <c r="A5699" s="1179" t="s">
        <v>4122</v>
      </c>
      <c r="B5699" s="1149" t="s">
        <v>13070</v>
      </c>
      <c r="C5699" s="1149" t="s">
        <v>65</v>
      </c>
      <c r="D5699" s="1150" t="s">
        <v>16342</v>
      </c>
      <c r="E5699" s="1164">
        <v>5000</v>
      </c>
      <c r="F5699" s="1151">
        <v>9309836</v>
      </c>
      <c r="G5699" s="759" t="s">
        <v>16343</v>
      </c>
      <c r="H5699" s="1021" t="s">
        <v>16344</v>
      </c>
      <c r="I5699" s="1021" t="s">
        <v>4213</v>
      </c>
      <c r="J5699" s="1150" t="s">
        <v>16345</v>
      </c>
      <c r="K5699" s="1152" t="s">
        <v>15842</v>
      </c>
      <c r="L5699" s="1151">
        <v>9</v>
      </c>
      <c r="M5699" s="1164">
        <v>43300</v>
      </c>
      <c r="N5699" s="1151"/>
      <c r="O5699" s="1152"/>
      <c r="P5699" s="1180" t="s">
        <v>3530</v>
      </c>
    </row>
    <row r="5700" spans="1:16" x14ac:dyDescent="0.2">
      <c r="A5700" s="1179" t="s">
        <v>4122</v>
      </c>
      <c r="B5700" s="1149" t="s">
        <v>13070</v>
      </c>
      <c r="C5700" s="1149" t="s">
        <v>65</v>
      </c>
      <c r="D5700" s="1150" t="s">
        <v>16150</v>
      </c>
      <c r="E5700" s="1164">
        <v>6000</v>
      </c>
      <c r="F5700" s="1151">
        <v>28250906</v>
      </c>
      <c r="G5700" s="759" t="s">
        <v>16346</v>
      </c>
      <c r="H5700" s="1021" t="s">
        <v>15848</v>
      </c>
      <c r="I5700" s="1021" t="s">
        <v>4287</v>
      </c>
      <c r="J5700" s="1150" t="s">
        <v>15848</v>
      </c>
      <c r="K5700" s="1152" t="s">
        <v>15842</v>
      </c>
      <c r="L5700" s="1151">
        <v>3</v>
      </c>
      <c r="M5700" s="1164">
        <v>25783</v>
      </c>
      <c r="N5700" s="1151" t="s">
        <v>15853</v>
      </c>
      <c r="O5700" s="1152">
        <v>1</v>
      </c>
      <c r="P5700" s="1180">
        <v>7000</v>
      </c>
    </row>
    <row r="5701" spans="1:16" x14ac:dyDescent="0.2">
      <c r="A5701" s="1179" t="s">
        <v>4122</v>
      </c>
      <c r="B5701" s="1149" t="s">
        <v>13070</v>
      </c>
      <c r="C5701" s="1149" t="s">
        <v>65</v>
      </c>
      <c r="D5701" s="1150" t="s">
        <v>16161</v>
      </c>
      <c r="E5701" s="1164">
        <v>3000</v>
      </c>
      <c r="F5701" s="1151">
        <v>42226209</v>
      </c>
      <c r="G5701" s="759" t="s">
        <v>16347</v>
      </c>
      <c r="H5701" s="1021" t="s">
        <v>16348</v>
      </c>
      <c r="I5701" s="1021" t="s">
        <v>6022</v>
      </c>
      <c r="J5701" s="1150" t="s">
        <v>16349</v>
      </c>
      <c r="K5701" s="1152" t="s">
        <v>15842</v>
      </c>
      <c r="L5701" s="1151">
        <v>12</v>
      </c>
      <c r="M5701" s="1164">
        <v>42017</v>
      </c>
      <c r="N5701" s="1151"/>
      <c r="O5701" s="1152"/>
      <c r="P5701" s="1180" t="s">
        <v>3530</v>
      </c>
    </row>
    <row r="5702" spans="1:16" ht="33.75" x14ac:dyDescent="0.2">
      <c r="A5702" s="1179" t="s">
        <v>4122</v>
      </c>
      <c r="B5702" s="1149" t="s">
        <v>13070</v>
      </c>
      <c r="C5702" s="1149" t="s">
        <v>65</v>
      </c>
      <c r="D5702" s="1150" t="s">
        <v>16182</v>
      </c>
      <c r="E5702" s="1164">
        <v>8000</v>
      </c>
      <c r="F5702" s="1151">
        <v>45219020</v>
      </c>
      <c r="G5702" s="759" t="s">
        <v>16350</v>
      </c>
      <c r="H5702" s="1021" t="s">
        <v>15848</v>
      </c>
      <c r="I5702" s="1021" t="s">
        <v>4213</v>
      </c>
      <c r="J5702" s="1150" t="s">
        <v>15838</v>
      </c>
      <c r="K5702" s="1152" t="s">
        <v>15842</v>
      </c>
      <c r="L5702" s="1151">
        <v>12</v>
      </c>
      <c r="M5702" s="1164">
        <v>56600</v>
      </c>
      <c r="N5702" s="1151" t="s">
        <v>15843</v>
      </c>
      <c r="O5702" s="1152">
        <v>6</v>
      </c>
      <c r="P5702" s="1180">
        <v>48000</v>
      </c>
    </row>
    <row r="5703" spans="1:16" x14ac:dyDescent="0.2">
      <c r="A5703" s="1179" t="s">
        <v>4122</v>
      </c>
      <c r="B5703" s="1149" t="s">
        <v>13070</v>
      </c>
      <c r="C5703" s="1149" t="s">
        <v>65</v>
      </c>
      <c r="D5703" s="1150" t="s">
        <v>11059</v>
      </c>
      <c r="E5703" s="1164">
        <v>8500</v>
      </c>
      <c r="F5703" s="1151">
        <v>10079159</v>
      </c>
      <c r="G5703" s="759" t="s">
        <v>16351</v>
      </c>
      <c r="H5703" s="1021" t="s">
        <v>16352</v>
      </c>
      <c r="I5703" s="1021" t="s">
        <v>4287</v>
      </c>
      <c r="J5703" s="1150" t="s">
        <v>16352</v>
      </c>
      <c r="K5703" s="1152" t="s">
        <v>15857</v>
      </c>
      <c r="L5703" s="1151">
        <v>2</v>
      </c>
      <c r="M5703" s="1164">
        <v>10625</v>
      </c>
      <c r="N5703" s="1151"/>
      <c r="O5703" s="1152"/>
      <c r="P5703" s="1180" t="s">
        <v>3530</v>
      </c>
    </row>
    <row r="5704" spans="1:16" x14ac:dyDescent="0.2">
      <c r="A5704" s="1179" t="s">
        <v>4122</v>
      </c>
      <c r="B5704" s="1149" t="s">
        <v>13070</v>
      </c>
      <c r="C5704" s="1149" t="s">
        <v>65</v>
      </c>
      <c r="D5704" s="1150" t="s">
        <v>16353</v>
      </c>
      <c r="E5704" s="1164">
        <v>7000</v>
      </c>
      <c r="F5704" s="1151">
        <v>7564062</v>
      </c>
      <c r="G5704" s="759" t="s">
        <v>16354</v>
      </c>
      <c r="H5704" s="1021" t="s">
        <v>15933</v>
      </c>
      <c r="I5704" s="1021" t="s">
        <v>4287</v>
      </c>
      <c r="J5704" s="1150" t="s">
        <v>15933</v>
      </c>
      <c r="K5704" s="1152" t="s">
        <v>15834</v>
      </c>
      <c r="L5704" s="1151">
        <v>5</v>
      </c>
      <c r="M5704" s="1164">
        <v>23079</v>
      </c>
      <c r="N5704" s="1151"/>
      <c r="O5704" s="1152"/>
      <c r="P5704" s="1180" t="s">
        <v>3530</v>
      </c>
    </row>
    <row r="5705" spans="1:16" x14ac:dyDescent="0.2">
      <c r="A5705" s="1179" t="s">
        <v>4122</v>
      </c>
      <c r="B5705" s="1149" t="s">
        <v>13070</v>
      </c>
      <c r="C5705" s="1149" t="s">
        <v>65</v>
      </c>
      <c r="D5705" s="1150" t="s">
        <v>15349</v>
      </c>
      <c r="E5705" s="1164">
        <v>2000</v>
      </c>
      <c r="F5705" s="1151">
        <v>42600700</v>
      </c>
      <c r="G5705" s="759" t="s">
        <v>16355</v>
      </c>
      <c r="H5705" s="1021" t="s">
        <v>15878</v>
      </c>
      <c r="I5705" s="1021" t="s">
        <v>481</v>
      </c>
      <c r="J5705" s="1150" t="s">
        <v>16097</v>
      </c>
      <c r="K5705" s="1152" t="s">
        <v>15842</v>
      </c>
      <c r="L5705" s="1151">
        <v>12</v>
      </c>
      <c r="M5705" s="1164">
        <v>24600</v>
      </c>
      <c r="N5705" s="1151" t="s">
        <v>15843</v>
      </c>
      <c r="O5705" s="1152">
        <v>6</v>
      </c>
      <c r="P5705" s="1180">
        <v>12000</v>
      </c>
    </row>
    <row r="5706" spans="1:16" x14ac:dyDescent="0.2">
      <c r="A5706" s="1179" t="s">
        <v>4122</v>
      </c>
      <c r="B5706" s="1149" t="s">
        <v>13070</v>
      </c>
      <c r="C5706" s="1149" t="s">
        <v>65</v>
      </c>
      <c r="D5706" s="1150" t="s">
        <v>16356</v>
      </c>
      <c r="E5706" s="1164">
        <v>4500</v>
      </c>
      <c r="F5706" s="1151">
        <v>45857652</v>
      </c>
      <c r="G5706" s="759" t="s">
        <v>16357</v>
      </c>
      <c r="H5706" s="1021" t="s">
        <v>15860</v>
      </c>
      <c r="I5706" s="1021" t="s">
        <v>4287</v>
      </c>
      <c r="J5706" s="1150" t="s">
        <v>15860</v>
      </c>
      <c r="K5706" s="1152" t="s">
        <v>15842</v>
      </c>
      <c r="L5706" s="1151">
        <v>12</v>
      </c>
      <c r="M5706" s="1164">
        <v>63873</v>
      </c>
      <c r="N5706" s="1151" t="s">
        <v>15843</v>
      </c>
      <c r="O5706" s="1152">
        <v>6</v>
      </c>
      <c r="P5706" s="1180">
        <v>36000</v>
      </c>
    </row>
    <row r="5707" spans="1:16" x14ac:dyDescent="0.2">
      <c r="A5707" s="1179" t="s">
        <v>4122</v>
      </c>
      <c r="B5707" s="1149" t="s">
        <v>13070</v>
      </c>
      <c r="C5707" s="1149" t="s">
        <v>65</v>
      </c>
      <c r="D5707" s="1150" t="s">
        <v>4366</v>
      </c>
      <c r="E5707" s="1164">
        <v>3500</v>
      </c>
      <c r="F5707" s="1151">
        <v>10784258</v>
      </c>
      <c r="G5707" s="759" t="s">
        <v>16358</v>
      </c>
      <c r="H5707" s="1021" t="s">
        <v>16340</v>
      </c>
      <c r="I5707" s="1021" t="s">
        <v>4287</v>
      </c>
      <c r="J5707" s="1150" t="s">
        <v>16340</v>
      </c>
      <c r="K5707" s="1152" t="s">
        <v>15842</v>
      </c>
      <c r="L5707" s="1151">
        <v>12</v>
      </c>
      <c r="M5707" s="1164">
        <v>36039</v>
      </c>
      <c r="N5707" s="1151"/>
      <c r="O5707" s="1152"/>
      <c r="P5707" s="1180" t="s">
        <v>3530</v>
      </c>
    </row>
    <row r="5708" spans="1:16" x14ac:dyDescent="0.2">
      <c r="A5708" s="1179" t="s">
        <v>4122</v>
      </c>
      <c r="B5708" s="1149" t="s">
        <v>13070</v>
      </c>
      <c r="C5708" s="1149" t="s">
        <v>65</v>
      </c>
      <c r="D5708" s="1150" t="s">
        <v>4842</v>
      </c>
      <c r="E5708" s="1164">
        <v>5000</v>
      </c>
      <c r="F5708" s="1151">
        <v>41075250</v>
      </c>
      <c r="G5708" s="759" t="s">
        <v>16359</v>
      </c>
      <c r="H5708" s="1021" t="s">
        <v>15860</v>
      </c>
      <c r="I5708" s="1021" t="s">
        <v>4213</v>
      </c>
      <c r="J5708" s="1150" t="s">
        <v>4243</v>
      </c>
      <c r="K5708" s="1152" t="s">
        <v>15842</v>
      </c>
      <c r="L5708" s="1151">
        <v>12</v>
      </c>
      <c r="M5708" s="1164">
        <v>60541</v>
      </c>
      <c r="N5708" s="1151" t="s">
        <v>15843</v>
      </c>
      <c r="O5708" s="1152">
        <v>6</v>
      </c>
      <c r="P5708" s="1180">
        <v>30000</v>
      </c>
    </row>
    <row r="5709" spans="1:16" ht="22.5" x14ac:dyDescent="0.2">
      <c r="A5709" s="1179" t="s">
        <v>4122</v>
      </c>
      <c r="B5709" s="1149" t="s">
        <v>13070</v>
      </c>
      <c r="C5709" s="1149" t="s">
        <v>65</v>
      </c>
      <c r="D5709" s="1150" t="s">
        <v>16360</v>
      </c>
      <c r="E5709" s="1164">
        <v>6500</v>
      </c>
      <c r="F5709" s="1151">
        <v>10418948</v>
      </c>
      <c r="G5709" s="759" t="s">
        <v>16361</v>
      </c>
      <c r="H5709" s="1021" t="s">
        <v>16032</v>
      </c>
      <c r="I5709" s="1021" t="s">
        <v>4213</v>
      </c>
      <c r="J5709" s="1150" t="s">
        <v>4350</v>
      </c>
      <c r="K5709" s="1152" t="s">
        <v>15842</v>
      </c>
      <c r="L5709" s="1151">
        <v>12</v>
      </c>
      <c r="M5709" s="1164">
        <v>78463</v>
      </c>
      <c r="N5709" s="1151" t="s">
        <v>15843</v>
      </c>
      <c r="O5709" s="1152">
        <v>6</v>
      </c>
      <c r="P5709" s="1180">
        <v>39000</v>
      </c>
    </row>
    <row r="5710" spans="1:16" x14ac:dyDescent="0.2">
      <c r="A5710" s="1179" t="s">
        <v>4122</v>
      </c>
      <c r="B5710" s="1149" t="s">
        <v>13070</v>
      </c>
      <c r="C5710" s="1149" t="s">
        <v>65</v>
      </c>
      <c r="D5710" s="1150" t="s">
        <v>16081</v>
      </c>
      <c r="E5710" s="1164">
        <v>6500</v>
      </c>
      <c r="F5710" s="1151">
        <v>44935261</v>
      </c>
      <c r="G5710" s="759" t="s">
        <v>16362</v>
      </c>
      <c r="H5710" s="1021" t="s">
        <v>15860</v>
      </c>
      <c r="I5710" s="1021" t="s">
        <v>4287</v>
      </c>
      <c r="J5710" s="1150" t="s">
        <v>15860</v>
      </c>
      <c r="K5710" s="1152" t="s">
        <v>15842</v>
      </c>
      <c r="L5710" s="1151">
        <v>12</v>
      </c>
      <c r="M5710" s="1164">
        <v>65383</v>
      </c>
      <c r="N5710" s="1151" t="s">
        <v>15843</v>
      </c>
      <c r="O5710" s="1152">
        <v>6</v>
      </c>
      <c r="P5710" s="1180">
        <v>39000</v>
      </c>
    </row>
    <row r="5711" spans="1:16" x14ac:dyDescent="0.2">
      <c r="A5711" s="1179" t="s">
        <v>4122</v>
      </c>
      <c r="B5711" s="1149" t="s">
        <v>13070</v>
      </c>
      <c r="C5711" s="1149" t="s">
        <v>65</v>
      </c>
      <c r="D5711" s="1150" t="s">
        <v>16161</v>
      </c>
      <c r="E5711" s="1164">
        <v>2500</v>
      </c>
      <c r="F5711" s="1151">
        <v>41810357</v>
      </c>
      <c r="G5711" s="759" t="s">
        <v>16363</v>
      </c>
      <c r="H5711" s="1021" t="s">
        <v>16348</v>
      </c>
      <c r="I5711" s="1021" t="s">
        <v>6022</v>
      </c>
      <c r="J5711" s="1150" t="s">
        <v>16348</v>
      </c>
      <c r="K5711" s="1152" t="s">
        <v>15842</v>
      </c>
      <c r="L5711" s="1151">
        <v>12</v>
      </c>
      <c r="M5711" s="1164">
        <v>36600</v>
      </c>
      <c r="N5711" s="1151" t="s">
        <v>15843</v>
      </c>
      <c r="O5711" s="1152">
        <v>6</v>
      </c>
      <c r="P5711" s="1180">
        <v>18000</v>
      </c>
    </row>
    <row r="5712" spans="1:16" x14ac:dyDescent="0.2">
      <c r="A5712" s="1179" t="s">
        <v>4122</v>
      </c>
      <c r="B5712" s="1149" t="s">
        <v>13070</v>
      </c>
      <c r="C5712" s="1149" t="s">
        <v>65</v>
      </c>
      <c r="D5712" s="1150" t="s">
        <v>16364</v>
      </c>
      <c r="E5712" s="1164">
        <v>13000</v>
      </c>
      <c r="F5712" s="1151">
        <v>40681009</v>
      </c>
      <c r="G5712" s="759" t="s">
        <v>16365</v>
      </c>
      <c r="H5712" s="1021" t="s">
        <v>15860</v>
      </c>
      <c r="I5712" s="1021" t="s">
        <v>4287</v>
      </c>
      <c r="J5712" s="1150" t="s">
        <v>15860</v>
      </c>
      <c r="K5712" s="1152" t="s">
        <v>15853</v>
      </c>
      <c r="L5712" s="1151">
        <v>7</v>
      </c>
      <c r="M5712" s="1164">
        <v>91517</v>
      </c>
      <c r="N5712" s="1151"/>
      <c r="O5712" s="1152"/>
      <c r="P5712" s="1180" t="s">
        <v>3530</v>
      </c>
    </row>
    <row r="5713" spans="1:16" ht="22.5" x14ac:dyDescent="0.2">
      <c r="A5713" s="1179" t="s">
        <v>4122</v>
      </c>
      <c r="B5713" s="1149" t="s">
        <v>13078</v>
      </c>
      <c r="C5713" s="1149" t="s">
        <v>65</v>
      </c>
      <c r="D5713" s="1150" t="s">
        <v>15946</v>
      </c>
      <c r="E5713" s="1164">
        <v>6500</v>
      </c>
      <c r="F5713" s="1151">
        <v>46292526</v>
      </c>
      <c r="G5713" s="759" t="s">
        <v>16029</v>
      </c>
      <c r="H5713" s="1021" t="s">
        <v>15848</v>
      </c>
      <c r="I5713" s="1021" t="s">
        <v>4287</v>
      </c>
      <c r="J5713" s="1150" t="s">
        <v>15848</v>
      </c>
      <c r="K5713" s="1152" t="s">
        <v>16366</v>
      </c>
      <c r="L5713" s="1151">
        <v>9</v>
      </c>
      <c r="M5713" s="1164">
        <v>45583</v>
      </c>
      <c r="N5713" s="1151" t="s">
        <v>15843</v>
      </c>
      <c r="O5713" s="1152">
        <v>6</v>
      </c>
      <c r="P5713" s="1180">
        <v>39000</v>
      </c>
    </row>
    <row r="5714" spans="1:16" ht="22.5" x14ac:dyDescent="0.2">
      <c r="A5714" s="1179" t="s">
        <v>4122</v>
      </c>
      <c r="B5714" s="1149" t="s">
        <v>13078</v>
      </c>
      <c r="C5714" s="1149" t="s">
        <v>65</v>
      </c>
      <c r="D5714" s="1150" t="s">
        <v>15840</v>
      </c>
      <c r="E5714" s="1164">
        <v>6500</v>
      </c>
      <c r="F5714" s="1151">
        <v>70427425</v>
      </c>
      <c r="G5714" s="759" t="s">
        <v>16047</v>
      </c>
      <c r="H5714" s="1021" t="s">
        <v>15848</v>
      </c>
      <c r="I5714" s="1021" t="s">
        <v>4287</v>
      </c>
      <c r="J5714" s="1150" t="s">
        <v>15848</v>
      </c>
      <c r="K5714" s="1152" t="s">
        <v>16366</v>
      </c>
      <c r="L5714" s="1151">
        <v>9</v>
      </c>
      <c r="M5714" s="1164">
        <v>58800</v>
      </c>
      <c r="N5714" s="1151" t="s">
        <v>15843</v>
      </c>
      <c r="O5714" s="1152">
        <v>6</v>
      </c>
      <c r="P5714" s="1180">
        <v>39000</v>
      </c>
    </row>
    <row r="5715" spans="1:16" ht="22.5" x14ac:dyDescent="0.2">
      <c r="A5715" s="1179" t="s">
        <v>4122</v>
      </c>
      <c r="B5715" s="1149" t="s">
        <v>13078</v>
      </c>
      <c r="C5715" s="1149" t="s">
        <v>65</v>
      </c>
      <c r="D5715" s="1150" t="s">
        <v>16002</v>
      </c>
      <c r="E5715" s="1164">
        <v>6500</v>
      </c>
      <c r="F5715" s="1151">
        <v>43553898</v>
      </c>
      <c r="G5715" s="759" t="s">
        <v>16110</v>
      </c>
      <c r="H5715" s="1021" t="s">
        <v>16111</v>
      </c>
      <c r="I5715" s="1021" t="s">
        <v>4287</v>
      </c>
      <c r="J5715" s="1150" t="s">
        <v>16111</v>
      </c>
      <c r="K5715" s="1152" t="s">
        <v>16366</v>
      </c>
      <c r="L5715" s="1151">
        <v>9</v>
      </c>
      <c r="M5715" s="1164">
        <v>58800</v>
      </c>
      <c r="N5715" s="1151" t="s">
        <v>15843</v>
      </c>
      <c r="O5715" s="1152">
        <v>6</v>
      </c>
      <c r="P5715" s="1180">
        <v>39000</v>
      </c>
    </row>
    <row r="5716" spans="1:16" ht="22.5" x14ac:dyDescent="0.2">
      <c r="A5716" s="1179" t="s">
        <v>4122</v>
      </c>
      <c r="B5716" s="1149" t="s">
        <v>13078</v>
      </c>
      <c r="C5716" s="1149" t="s">
        <v>65</v>
      </c>
      <c r="D5716" s="1150" t="s">
        <v>15840</v>
      </c>
      <c r="E5716" s="1164">
        <v>6500</v>
      </c>
      <c r="F5716" s="1151">
        <v>44238077</v>
      </c>
      <c r="G5716" s="759" t="s">
        <v>16133</v>
      </c>
      <c r="H5716" s="1021" t="s">
        <v>16134</v>
      </c>
      <c r="I5716" s="1021" t="s">
        <v>4287</v>
      </c>
      <c r="J5716" s="1150" t="s">
        <v>16134</v>
      </c>
      <c r="K5716" s="1152" t="s">
        <v>16366</v>
      </c>
      <c r="L5716" s="1151">
        <v>9</v>
      </c>
      <c r="M5716" s="1164">
        <v>58800</v>
      </c>
      <c r="N5716" s="1151" t="s">
        <v>15843</v>
      </c>
      <c r="O5716" s="1152">
        <v>6</v>
      </c>
      <c r="P5716" s="1180">
        <v>39000</v>
      </c>
    </row>
    <row r="5717" spans="1:16" ht="45" x14ac:dyDescent="0.2">
      <c r="A5717" s="1179" t="s">
        <v>4122</v>
      </c>
      <c r="B5717" s="1149" t="s">
        <v>13078</v>
      </c>
      <c r="C5717" s="1149" t="s">
        <v>65</v>
      </c>
      <c r="D5717" s="1150" t="s">
        <v>16191</v>
      </c>
      <c r="E5717" s="1164">
        <v>6000</v>
      </c>
      <c r="F5717" s="1151">
        <v>43400620</v>
      </c>
      <c r="G5717" s="759" t="s">
        <v>16192</v>
      </c>
      <c r="H5717" s="1021" t="s">
        <v>16193</v>
      </c>
      <c r="I5717" s="1021" t="s">
        <v>4287</v>
      </c>
      <c r="J5717" s="1150" t="s">
        <v>16193</v>
      </c>
      <c r="K5717" s="1152" t="s">
        <v>16366</v>
      </c>
      <c r="L5717" s="1151">
        <v>9</v>
      </c>
      <c r="M5717" s="1164">
        <v>54300</v>
      </c>
      <c r="N5717" s="1151" t="s">
        <v>15843</v>
      </c>
      <c r="O5717" s="1152">
        <v>6</v>
      </c>
      <c r="P5717" s="1180">
        <v>36000</v>
      </c>
    </row>
    <row r="5718" spans="1:16" ht="22.5" x14ac:dyDescent="0.2">
      <c r="A5718" s="1179" t="s">
        <v>4122</v>
      </c>
      <c r="B5718" s="1149" t="s">
        <v>13078</v>
      </c>
      <c r="C5718" s="1149" t="s">
        <v>65</v>
      </c>
      <c r="D5718" s="1150" t="s">
        <v>15840</v>
      </c>
      <c r="E5718" s="1164">
        <v>6500</v>
      </c>
      <c r="F5718" s="1151">
        <v>42704348</v>
      </c>
      <c r="G5718" s="759" t="s">
        <v>16367</v>
      </c>
      <c r="H5718" s="1021" t="s">
        <v>15848</v>
      </c>
      <c r="I5718" s="1021" t="s">
        <v>4287</v>
      </c>
      <c r="J5718" s="1150" t="s">
        <v>15848</v>
      </c>
      <c r="K5718" s="1152" t="s">
        <v>15853</v>
      </c>
      <c r="L5718" s="1151">
        <v>1</v>
      </c>
      <c r="M5718" s="1164">
        <v>3160</v>
      </c>
      <c r="N5718" s="1151"/>
      <c r="O5718" s="1152"/>
      <c r="P5718" s="1180" t="s">
        <v>3530</v>
      </c>
    </row>
    <row r="5719" spans="1:16" ht="22.5" x14ac:dyDescent="0.2">
      <c r="A5719" s="1179" t="s">
        <v>4122</v>
      </c>
      <c r="B5719" s="1149" t="s">
        <v>13078</v>
      </c>
      <c r="C5719" s="1149" t="s">
        <v>65</v>
      </c>
      <c r="D5719" s="1150" t="s">
        <v>15840</v>
      </c>
      <c r="E5719" s="1164">
        <v>6500</v>
      </c>
      <c r="F5719" s="1151">
        <v>46220854</v>
      </c>
      <c r="G5719" s="759" t="s">
        <v>16321</v>
      </c>
      <c r="H5719" s="1021" t="s">
        <v>16322</v>
      </c>
      <c r="I5719" s="1021" t="s">
        <v>4287</v>
      </c>
      <c r="J5719" s="1150" t="s">
        <v>16322</v>
      </c>
      <c r="K5719" s="1152" t="s">
        <v>16366</v>
      </c>
      <c r="L5719" s="1151">
        <v>9</v>
      </c>
      <c r="M5719" s="1164">
        <v>56800</v>
      </c>
      <c r="N5719" s="1151" t="s">
        <v>15843</v>
      </c>
      <c r="O5719" s="1152">
        <v>6</v>
      </c>
      <c r="P5719" s="1180">
        <v>39000</v>
      </c>
    </row>
    <row r="5720" spans="1:16" ht="33.75" x14ac:dyDescent="0.2">
      <c r="A5720" s="1179" t="s">
        <v>4122</v>
      </c>
      <c r="B5720" s="1149" t="s">
        <v>13078</v>
      </c>
      <c r="C5720" s="1149" t="s">
        <v>65</v>
      </c>
      <c r="D5720" s="1150" t="s">
        <v>16150</v>
      </c>
      <c r="E5720" s="1164">
        <v>6000</v>
      </c>
      <c r="F5720" s="1151">
        <v>41962393</v>
      </c>
      <c r="G5720" s="759" t="s">
        <v>16331</v>
      </c>
      <c r="H5720" s="1021" t="s">
        <v>16332</v>
      </c>
      <c r="I5720" s="1021" t="s">
        <v>4287</v>
      </c>
      <c r="J5720" s="1150" t="s">
        <v>16332</v>
      </c>
      <c r="K5720" s="1152" t="s">
        <v>16366</v>
      </c>
      <c r="L5720" s="1151">
        <v>9</v>
      </c>
      <c r="M5720" s="1164">
        <v>50440</v>
      </c>
      <c r="N5720" s="1151" t="s">
        <v>15843</v>
      </c>
      <c r="O5720" s="1152">
        <v>6</v>
      </c>
      <c r="P5720" s="1180">
        <v>36000</v>
      </c>
    </row>
    <row r="5721" spans="1:16" ht="22.5" x14ac:dyDescent="0.2">
      <c r="A5721" s="1179" t="s">
        <v>4122</v>
      </c>
      <c r="B5721" s="1149" t="s">
        <v>13078</v>
      </c>
      <c r="C5721" s="1149" t="s">
        <v>65</v>
      </c>
      <c r="D5721" s="1150" t="s">
        <v>15840</v>
      </c>
      <c r="E5721" s="1164">
        <v>6500</v>
      </c>
      <c r="F5721" s="1151">
        <v>46643080</v>
      </c>
      <c r="G5721" s="759" t="s">
        <v>16338</v>
      </c>
      <c r="H5721" s="1021" t="s">
        <v>15848</v>
      </c>
      <c r="I5721" s="1021" t="s">
        <v>4287</v>
      </c>
      <c r="J5721" s="1150" t="s">
        <v>15848</v>
      </c>
      <c r="K5721" s="1152" t="s">
        <v>16366</v>
      </c>
      <c r="L5721" s="1151">
        <v>9</v>
      </c>
      <c r="M5721" s="1164">
        <v>58800</v>
      </c>
      <c r="N5721" s="1151"/>
      <c r="O5721" s="1152"/>
      <c r="P5721" s="1180" t="s">
        <v>3530</v>
      </c>
    </row>
    <row r="5722" spans="1:16" ht="23.25" thickBot="1" x14ac:dyDescent="0.25">
      <c r="A5722" s="1181" t="s">
        <v>4122</v>
      </c>
      <c r="B5722" s="1182" t="s">
        <v>13078</v>
      </c>
      <c r="C5722" s="1182" t="s">
        <v>65</v>
      </c>
      <c r="D5722" s="1183" t="s">
        <v>16150</v>
      </c>
      <c r="E5722" s="1184">
        <v>6000</v>
      </c>
      <c r="F5722" s="1185">
        <v>28250906</v>
      </c>
      <c r="G5722" s="852" t="s">
        <v>16346</v>
      </c>
      <c r="H5722" s="1186" t="s">
        <v>15848</v>
      </c>
      <c r="I5722" s="1186" t="s">
        <v>4287</v>
      </c>
      <c r="J5722" s="1183" t="s">
        <v>15848</v>
      </c>
      <c r="K5722" s="1187" t="s">
        <v>16366</v>
      </c>
      <c r="L5722" s="1185">
        <v>9</v>
      </c>
      <c r="M5722" s="1184">
        <v>54300</v>
      </c>
      <c r="N5722" s="1185"/>
      <c r="O5722" s="1187"/>
      <c r="P5722" s="1188" t="s">
        <v>3530</v>
      </c>
    </row>
    <row r="5723" spans="1:16" ht="26.45" customHeight="1" thickTop="1" thickBot="1" x14ac:dyDescent="0.25">
      <c r="A5723" s="2035" t="s">
        <v>16368</v>
      </c>
      <c r="B5723" s="2035"/>
      <c r="C5723" s="2035"/>
      <c r="D5723" s="2035"/>
      <c r="E5723" s="2035"/>
      <c r="F5723" s="2035"/>
      <c r="G5723" s="2035"/>
      <c r="H5723" s="2035"/>
      <c r="I5723" s="2035"/>
      <c r="J5723" s="2035"/>
      <c r="K5723" s="2035"/>
      <c r="L5723" s="2035"/>
      <c r="M5723" s="2035"/>
      <c r="N5723" s="2035"/>
      <c r="O5723" s="2035"/>
      <c r="P5723" s="2035"/>
    </row>
    <row r="5724" spans="1:16" ht="12" thickTop="1" x14ac:dyDescent="0.2">
      <c r="A5724" s="1170" t="s">
        <v>4129</v>
      </c>
      <c r="B5724" s="1171" t="s">
        <v>13070</v>
      </c>
      <c r="C5724" s="1171" t="s">
        <v>65</v>
      </c>
      <c r="D5724" s="1172" t="s">
        <v>16369</v>
      </c>
      <c r="E5724" s="1173">
        <v>3500</v>
      </c>
      <c r="F5724" s="1174">
        <v>8199472</v>
      </c>
      <c r="G5724" s="1175" t="s">
        <v>16370</v>
      </c>
      <c r="H5724" s="1176" t="s">
        <v>16371</v>
      </c>
      <c r="I5724" s="1176" t="s">
        <v>1445</v>
      </c>
      <c r="J5724" s="1172" t="s">
        <v>16371</v>
      </c>
      <c r="K5724" s="1177">
        <v>1</v>
      </c>
      <c r="L5724" s="1174">
        <v>12</v>
      </c>
      <c r="M5724" s="1173">
        <v>42600</v>
      </c>
      <c r="N5724" s="1174">
        <v>1</v>
      </c>
      <c r="O5724" s="1177">
        <v>6</v>
      </c>
      <c r="P5724" s="1178">
        <v>21000</v>
      </c>
    </row>
    <row r="5725" spans="1:16" ht="22.5" x14ac:dyDescent="0.2">
      <c r="A5725" s="1179" t="s">
        <v>4129</v>
      </c>
      <c r="B5725" s="1149" t="s">
        <v>13070</v>
      </c>
      <c r="C5725" s="1149" t="s">
        <v>65</v>
      </c>
      <c r="D5725" s="1150" t="s">
        <v>12703</v>
      </c>
      <c r="E5725" s="1164">
        <v>10000</v>
      </c>
      <c r="F5725" s="1151">
        <v>40489893</v>
      </c>
      <c r="G5725" s="759" t="s">
        <v>16372</v>
      </c>
      <c r="H5725" s="1021" t="s">
        <v>4207</v>
      </c>
      <c r="I5725" s="1021" t="s">
        <v>4309</v>
      </c>
      <c r="J5725" s="1150" t="s">
        <v>16373</v>
      </c>
      <c r="K5725" s="1152">
        <v>1</v>
      </c>
      <c r="L5725" s="1151">
        <v>12</v>
      </c>
      <c r="M5725" s="1164">
        <v>120600</v>
      </c>
      <c r="N5725" s="1151">
        <v>1</v>
      </c>
      <c r="O5725" s="1152">
        <v>6</v>
      </c>
      <c r="P5725" s="1180">
        <v>60000</v>
      </c>
    </row>
    <row r="5726" spans="1:16" ht="22.5" x14ac:dyDescent="0.2">
      <c r="A5726" s="1179" t="s">
        <v>4129</v>
      </c>
      <c r="B5726" s="1149" t="s">
        <v>13070</v>
      </c>
      <c r="C5726" s="1149" t="s">
        <v>65</v>
      </c>
      <c r="D5726" s="1150" t="s">
        <v>4279</v>
      </c>
      <c r="E5726" s="1164">
        <v>4000</v>
      </c>
      <c r="F5726" s="1151">
        <v>40605800</v>
      </c>
      <c r="G5726" s="759" t="s">
        <v>16374</v>
      </c>
      <c r="H5726" s="1021" t="s">
        <v>16375</v>
      </c>
      <c r="I5726" s="1021" t="s">
        <v>4274</v>
      </c>
      <c r="J5726" s="1150" t="s">
        <v>16376</v>
      </c>
      <c r="K5726" s="1152">
        <v>1</v>
      </c>
      <c r="L5726" s="1151">
        <v>12</v>
      </c>
      <c r="M5726" s="1164">
        <v>48600</v>
      </c>
      <c r="N5726" s="1151">
        <v>1</v>
      </c>
      <c r="O5726" s="1152">
        <v>6</v>
      </c>
      <c r="P5726" s="1180">
        <v>24000</v>
      </c>
    </row>
    <row r="5727" spans="1:16" ht="45" x14ac:dyDescent="0.2">
      <c r="A5727" s="1179" t="s">
        <v>4129</v>
      </c>
      <c r="B5727" s="1149" t="s">
        <v>13070</v>
      </c>
      <c r="C5727" s="1149" t="s">
        <v>65</v>
      </c>
      <c r="D5727" s="1150" t="s">
        <v>16377</v>
      </c>
      <c r="E5727" s="1164">
        <v>15500</v>
      </c>
      <c r="F5727" s="1151">
        <v>29676850</v>
      </c>
      <c r="G5727" s="759" t="s">
        <v>16378</v>
      </c>
      <c r="H5727" s="1021" t="s">
        <v>12280</v>
      </c>
      <c r="I5727" s="1021" t="s">
        <v>4274</v>
      </c>
      <c r="J5727" s="1150" t="s">
        <v>16379</v>
      </c>
      <c r="K5727" s="1152">
        <v>1</v>
      </c>
      <c r="L5727" s="1151">
        <v>1</v>
      </c>
      <c r="M5727" s="1164">
        <v>5167</v>
      </c>
      <c r="N5727" s="1151">
        <v>1</v>
      </c>
      <c r="O5727" s="1152">
        <v>6</v>
      </c>
      <c r="P5727" s="1180">
        <v>93000</v>
      </c>
    </row>
    <row r="5728" spans="1:16" ht="33.75" x14ac:dyDescent="0.2">
      <c r="A5728" s="1179" t="s">
        <v>4129</v>
      </c>
      <c r="B5728" s="1149" t="s">
        <v>13070</v>
      </c>
      <c r="C5728" s="1149" t="s">
        <v>65</v>
      </c>
      <c r="D5728" s="1150" t="s">
        <v>4279</v>
      </c>
      <c r="E5728" s="1164">
        <v>8000</v>
      </c>
      <c r="F5728" s="1151">
        <v>42794985</v>
      </c>
      <c r="G5728" s="759" t="s">
        <v>16380</v>
      </c>
      <c r="H5728" s="1021" t="s">
        <v>16381</v>
      </c>
      <c r="I5728" s="1021" t="s">
        <v>4274</v>
      </c>
      <c r="J5728" s="1150" t="s">
        <v>16382</v>
      </c>
      <c r="K5728" s="1152">
        <v>1</v>
      </c>
      <c r="L5728" s="1151">
        <v>12</v>
      </c>
      <c r="M5728" s="1164">
        <v>96600</v>
      </c>
      <c r="N5728" s="1151">
        <v>1</v>
      </c>
      <c r="O5728" s="1152">
        <v>6</v>
      </c>
      <c r="P5728" s="1180">
        <v>48000</v>
      </c>
    </row>
    <row r="5729" spans="1:16" ht="33.75" x14ac:dyDescent="0.2">
      <c r="A5729" s="1179" t="s">
        <v>4129</v>
      </c>
      <c r="B5729" s="1149" t="s">
        <v>13070</v>
      </c>
      <c r="C5729" s="1149" t="s">
        <v>65</v>
      </c>
      <c r="D5729" s="1150" t="s">
        <v>16383</v>
      </c>
      <c r="E5729" s="1164">
        <v>2800</v>
      </c>
      <c r="F5729" s="1151">
        <v>44739690</v>
      </c>
      <c r="G5729" s="759" t="s">
        <v>16384</v>
      </c>
      <c r="H5729" s="1021" t="s">
        <v>14198</v>
      </c>
      <c r="I5729" s="1021" t="s">
        <v>4274</v>
      </c>
      <c r="J5729" s="1150" t="s">
        <v>16385</v>
      </c>
      <c r="K5729" s="1152">
        <v>1</v>
      </c>
      <c r="L5729" s="1151">
        <v>12</v>
      </c>
      <c r="M5729" s="1164">
        <v>34200</v>
      </c>
      <c r="N5729" s="1151">
        <v>1</v>
      </c>
      <c r="O5729" s="1152">
        <v>6</v>
      </c>
      <c r="P5729" s="1180">
        <v>16800</v>
      </c>
    </row>
    <row r="5730" spans="1:16" ht="45" x14ac:dyDescent="0.2">
      <c r="A5730" s="1179" t="s">
        <v>4129</v>
      </c>
      <c r="B5730" s="1149" t="s">
        <v>13070</v>
      </c>
      <c r="C5730" s="1149" t="s">
        <v>65</v>
      </c>
      <c r="D5730" s="1150" t="s">
        <v>16386</v>
      </c>
      <c r="E5730" s="1164">
        <v>4500</v>
      </c>
      <c r="F5730" s="1151">
        <v>41465496</v>
      </c>
      <c r="G5730" s="759" t="s">
        <v>16387</v>
      </c>
      <c r="H5730" s="1021" t="s">
        <v>14198</v>
      </c>
      <c r="I5730" s="1021" t="s">
        <v>4274</v>
      </c>
      <c r="J5730" s="1150" t="s">
        <v>16388</v>
      </c>
      <c r="K5730" s="1152">
        <v>1</v>
      </c>
      <c r="L5730" s="1151">
        <v>5</v>
      </c>
      <c r="M5730" s="1164">
        <v>24000</v>
      </c>
      <c r="N5730" s="1151">
        <v>1</v>
      </c>
      <c r="O5730" s="1152">
        <v>6</v>
      </c>
      <c r="P5730" s="1180">
        <v>27000</v>
      </c>
    </row>
    <row r="5731" spans="1:16" ht="33.75" x14ac:dyDescent="0.2">
      <c r="A5731" s="1179" t="s">
        <v>4129</v>
      </c>
      <c r="B5731" s="1149" t="s">
        <v>13070</v>
      </c>
      <c r="C5731" s="1149" t="s">
        <v>65</v>
      </c>
      <c r="D5731" s="1150" t="s">
        <v>16389</v>
      </c>
      <c r="E5731" s="1164">
        <v>6000</v>
      </c>
      <c r="F5731" s="1151">
        <v>18158049</v>
      </c>
      <c r="G5731" s="759" t="s">
        <v>16390</v>
      </c>
      <c r="H5731" s="1021" t="s">
        <v>11440</v>
      </c>
      <c r="I5731" s="1021" t="s">
        <v>4274</v>
      </c>
      <c r="J5731" s="1150" t="s">
        <v>16391</v>
      </c>
      <c r="K5731" s="1152">
        <v>1</v>
      </c>
      <c r="L5731" s="1151">
        <v>12</v>
      </c>
      <c r="M5731" s="1164">
        <v>72600</v>
      </c>
      <c r="N5731" s="1151">
        <v>1</v>
      </c>
      <c r="O5731" s="1152">
        <v>6</v>
      </c>
      <c r="P5731" s="1180">
        <v>36000</v>
      </c>
    </row>
    <row r="5732" spans="1:16" x14ac:dyDescent="0.2">
      <c r="A5732" s="1179" t="s">
        <v>4129</v>
      </c>
      <c r="B5732" s="1149" t="s">
        <v>13070</v>
      </c>
      <c r="C5732" s="1149" t="s">
        <v>65</v>
      </c>
      <c r="D5732" s="1150" t="s">
        <v>16386</v>
      </c>
      <c r="E5732" s="1164">
        <v>6000</v>
      </c>
      <c r="F5732" s="1151">
        <v>6147641</v>
      </c>
      <c r="G5732" s="759" t="s">
        <v>16392</v>
      </c>
      <c r="H5732" s="1021" t="s">
        <v>4211</v>
      </c>
      <c r="I5732" s="1021" t="s">
        <v>4274</v>
      </c>
      <c r="J5732" s="1150" t="s">
        <v>4305</v>
      </c>
      <c r="K5732" s="1152" t="s">
        <v>1445</v>
      </c>
      <c r="L5732" s="1151" t="s">
        <v>1445</v>
      </c>
      <c r="M5732" s="1164">
        <v>0</v>
      </c>
      <c r="N5732" s="1151">
        <v>1</v>
      </c>
      <c r="O5732" s="1152">
        <v>1</v>
      </c>
      <c r="P5732" s="1180">
        <v>10800</v>
      </c>
    </row>
    <row r="5733" spans="1:16" ht="33.75" x14ac:dyDescent="0.2">
      <c r="A5733" s="1179" t="s">
        <v>4129</v>
      </c>
      <c r="B5733" s="1149" t="s">
        <v>13070</v>
      </c>
      <c r="C5733" s="1149" t="s">
        <v>65</v>
      </c>
      <c r="D5733" s="1150" t="s">
        <v>4279</v>
      </c>
      <c r="E5733" s="1164">
        <v>10000</v>
      </c>
      <c r="F5733" s="1151">
        <v>8872138</v>
      </c>
      <c r="G5733" s="759" t="s">
        <v>16393</v>
      </c>
      <c r="H5733" s="1021" t="s">
        <v>7706</v>
      </c>
      <c r="I5733" s="1021" t="s">
        <v>4309</v>
      </c>
      <c r="J5733" s="1150" t="s">
        <v>16394</v>
      </c>
      <c r="K5733" s="1152">
        <v>1</v>
      </c>
      <c r="L5733" s="1151">
        <v>10</v>
      </c>
      <c r="M5733" s="1164">
        <v>100300</v>
      </c>
      <c r="N5733" s="1151">
        <v>1</v>
      </c>
      <c r="O5733" s="1152">
        <v>1</v>
      </c>
      <c r="P5733" s="1180">
        <v>14667</v>
      </c>
    </row>
    <row r="5734" spans="1:16" x14ac:dyDescent="0.2">
      <c r="A5734" s="1179" t="s">
        <v>4129</v>
      </c>
      <c r="B5734" s="1149" t="s">
        <v>13070</v>
      </c>
      <c r="C5734" s="1149" t="s">
        <v>65</v>
      </c>
      <c r="D5734" s="1150" t="s">
        <v>4279</v>
      </c>
      <c r="E5734" s="1164">
        <v>7000</v>
      </c>
      <c r="F5734" s="1151">
        <v>41667820</v>
      </c>
      <c r="G5734" s="759" t="s">
        <v>16395</v>
      </c>
      <c r="H5734" s="1021" t="s">
        <v>4211</v>
      </c>
      <c r="I5734" s="1021" t="s">
        <v>4274</v>
      </c>
      <c r="J5734" s="1150" t="s">
        <v>10518</v>
      </c>
      <c r="K5734" s="1152">
        <v>1</v>
      </c>
      <c r="L5734" s="1151">
        <v>12</v>
      </c>
      <c r="M5734" s="1164">
        <v>83508</v>
      </c>
      <c r="N5734" s="1151">
        <v>1</v>
      </c>
      <c r="O5734" s="1152">
        <v>6</v>
      </c>
      <c r="P5734" s="1180">
        <v>42000</v>
      </c>
    </row>
    <row r="5735" spans="1:16" ht="45" x14ac:dyDescent="0.2">
      <c r="A5735" s="1179" t="s">
        <v>4129</v>
      </c>
      <c r="B5735" s="1149" t="s">
        <v>13070</v>
      </c>
      <c r="C5735" s="1149" t="s">
        <v>65</v>
      </c>
      <c r="D5735" s="1150" t="s">
        <v>10152</v>
      </c>
      <c r="E5735" s="1164">
        <v>15000</v>
      </c>
      <c r="F5735" s="1151">
        <v>10223086</v>
      </c>
      <c r="G5735" s="759" t="s">
        <v>16396</v>
      </c>
      <c r="H5735" s="1021" t="s">
        <v>8179</v>
      </c>
      <c r="I5735" s="1021" t="s">
        <v>4274</v>
      </c>
      <c r="J5735" s="1150" t="s">
        <v>16397</v>
      </c>
      <c r="K5735" s="1152">
        <v>0</v>
      </c>
      <c r="L5735" s="1151">
        <v>0</v>
      </c>
      <c r="M5735" s="1164">
        <v>0</v>
      </c>
      <c r="N5735" s="1151">
        <v>1</v>
      </c>
      <c r="O5735" s="1152">
        <v>6</v>
      </c>
      <c r="P5735" s="1180">
        <v>90500</v>
      </c>
    </row>
    <row r="5736" spans="1:16" x14ac:dyDescent="0.2">
      <c r="A5736" s="1179" t="s">
        <v>4129</v>
      </c>
      <c r="B5736" s="1149" t="s">
        <v>13070</v>
      </c>
      <c r="C5736" s="1149" t="s">
        <v>65</v>
      </c>
      <c r="D5736" s="1150" t="s">
        <v>4842</v>
      </c>
      <c r="E5736" s="1164">
        <v>9000</v>
      </c>
      <c r="F5736" s="1151">
        <v>42186331</v>
      </c>
      <c r="G5736" s="759" t="s">
        <v>16398</v>
      </c>
      <c r="H5736" s="1021" t="s">
        <v>4243</v>
      </c>
      <c r="I5736" s="1021" t="s">
        <v>4274</v>
      </c>
      <c r="J5736" s="1150" t="s">
        <v>4243</v>
      </c>
      <c r="K5736" s="1152">
        <v>1</v>
      </c>
      <c r="L5736" s="1151">
        <v>12</v>
      </c>
      <c r="M5736" s="1164">
        <v>108600</v>
      </c>
      <c r="N5736" s="1151">
        <v>1</v>
      </c>
      <c r="O5736" s="1152">
        <v>6</v>
      </c>
      <c r="P5736" s="1180">
        <v>54000</v>
      </c>
    </row>
    <row r="5737" spans="1:16" ht="22.5" x14ac:dyDescent="0.2">
      <c r="A5737" s="1179" t="s">
        <v>4129</v>
      </c>
      <c r="B5737" s="1149" t="s">
        <v>13070</v>
      </c>
      <c r="C5737" s="1149" t="s">
        <v>65</v>
      </c>
      <c r="D5737" s="1150" t="s">
        <v>5008</v>
      </c>
      <c r="E5737" s="1164">
        <v>5000</v>
      </c>
      <c r="F5737" s="1151">
        <v>10399868</v>
      </c>
      <c r="G5737" s="759" t="s">
        <v>16399</v>
      </c>
      <c r="H5737" s="1021" t="s">
        <v>16400</v>
      </c>
      <c r="I5737" s="1021" t="s">
        <v>4274</v>
      </c>
      <c r="J5737" s="1150" t="s">
        <v>16401</v>
      </c>
      <c r="K5737" s="1152">
        <v>1</v>
      </c>
      <c r="L5737" s="1151">
        <v>12</v>
      </c>
      <c r="M5737" s="1164">
        <v>60600</v>
      </c>
      <c r="N5737" s="1151">
        <v>1</v>
      </c>
      <c r="O5737" s="1152">
        <v>6</v>
      </c>
      <c r="P5737" s="1180">
        <v>30000</v>
      </c>
    </row>
    <row r="5738" spans="1:16" ht="56.25" x14ac:dyDescent="0.2">
      <c r="A5738" s="1179" t="s">
        <v>4129</v>
      </c>
      <c r="B5738" s="1149" t="s">
        <v>13070</v>
      </c>
      <c r="C5738" s="1149" t="s">
        <v>65</v>
      </c>
      <c r="D5738" s="1150" t="s">
        <v>16402</v>
      </c>
      <c r="E5738" s="1164">
        <v>10000</v>
      </c>
      <c r="F5738" s="1151">
        <v>48645558</v>
      </c>
      <c r="G5738" s="759" t="s">
        <v>16403</v>
      </c>
      <c r="H5738" s="1021" t="s">
        <v>16404</v>
      </c>
      <c r="I5738" s="1021" t="s">
        <v>4309</v>
      </c>
      <c r="J5738" s="1150" t="s">
        <v>16405</v>
      </c>
      <c r="K5738" s="1152">
        <v>1</v>
      </c>
      <c r="L5738" s="1151">
        <v>5</v>
      </c>
      <c r="M5738" s="1164">
        <v>44967</v>
      </c>
      <c r="N5738" s="1151">
        <v>1</v>
      </c>
      <c r="O5738" s="1152">
        <v>3</v>
      </c>
      <c r="P5738" s="1180">
        <v>23000</v>
      </c>
    </row>
    <row r="5739" spans="1:16" ht="78.75" x14ac:dyDescent="0.2">
      <c r="A5739" s="1179" t="s">
        <v>4129</v>
      </c>
      <c r="B5739" s="1149" t="s">
        <v>13070</v>
      </c>
      <c r="C5739" s="1149" t="s">
        <v>65</v>
      </c>
      <c r="D5739" s="1150" t="s">
        <v>477</v>
      </c>
      <c r="E5739" s="1164">
        <v>11500</v>
      </c>
      <c r="F5739" s="1151">
        <v>42143256</v>
      </c>
      <c r="G5739" s="759" t="s">
        <v>16406</v>
      </c>
      <c r="H5739" s="1021" t="s">
        <v>16407</v>
      </c>
      <c r="I5739" s="1021" t="s">
        <v>4309</v>
      </c>
      <c r="J5739" s="1150" t="s">
        <v>16408</v>
      </c>
      <c r="K5739" s="1152" t="s">
        <v>1445</v>
      </c>
      <c r="L5739" s="1151" t="s">
        <v>1445</v>
      </c>
      <c r="M5739" s="1164">
        <v>0</v>
      </c>
      <c r="N5739" s="1151">
        <v>1</v>
      </c>
      <c r="O5739" s="1152">
        <v>1</v>
      </c>
      <c r="P5739" s="1180">
        <v>21467</v>
      </c>
    </row>
    <row r="5740" spans="1:16" ht="33.75" x14ac:dyDescent="0.2">
      <c r="A5740" s="1179" t="s">
        <v>4129</v>
      </c>
      <c r="B5740" s="1149" t="s">
        <v>13070</v>
      </c>
      <c r="C5740" s="1149" t="s">
        <v>65</v>
      </c>
      <c r="D5740" s="1150" t="s">
        <v>5008</v>
      </c>
      <c r="E5740" s="1164">
        <v>5000</v>
      </c>
      <c r="F5740" s="1151">
        <v>42818177</v>
      </c>
      <c r="G5740" s="759" t="s">
        <v>16409</v>
      </c>
      <c r="H5740" s="1021" t="s">
        <v>14198</v>
      </c>
      <c r="I5740" s="1021" t="s">
        <v>4274</v>
      </c>
      <c r="J5740" s="1150" t="s">
        <v>16410</v>
      </c>
      <c r="K5740" s="1152">
        <v>1</v>
      </c>
      <c r="L5740" s="1151">
        <v>12</v>
      </c>
      <c r="M5740" s="1164">
        <v>60600</v>
      </c>
      <c r="N5740" s="1151">
        <v>1</v>
      </c>
      <c r="O5740" s="1152">
        <v>6</v>
      </c>
      <c r="P5740" s="1180">
        <v>30000</v>
      </c>
    </row>
    <row r="5741" spans="1:16" ht="22.5" x14ac:dyDescent="0.2">
      <c r="A5741" s="1179" t="s">
        <v>4129</v>
      </c>
      <c r="B5741" s="1149" t="s">
        <v>13070</v>
      </c>
      <c r="C5741" s="1149" t="s">
        <v>65</v>
      </c>
      <c r="D5741" s="1150" t="s">
        <v>16402</v>
      </c>
      <c r="E5741" s="1164">
        <v>8000</v>
      </c>
      <c r="F5741" s="1151">
        <v>25808772</v>
      </c>
      <c r="G5741" s="759" t="s">
        <v>16411</v>
      </c>
      <c r="H5741" s="1021" t="s">
        <v>16412</v>
      </c>
      <c r="I5741" s="1021" t="s">
        <v>8701</v>
      </c>
      <c r="J5741" s="1150" t="s">
        <v>16413</v>
      </c>
      <c r="K5741" s="1152" t="s">
        <v>1445</v>
      </c>
      <c r="L5741" s="1151" t="s">
        <v>1445</v>
      </c>
      <c r="M5741" s="1164">
        <v>0</v>
      </c>
      <c r="N5741" s="1151">
        <v>1</v>
      </c>
      <c r="O5741" s="1152">
        <v>4</v>
      </c>
      <c r="P5741" s="1180">
        <v>34400</v>
      </c>
    </row>
    <row r="5742" spans="1:16" ht="22.5" x14ac:dyDescent="0.2">
      <c r="A5742" s="1179" t="s">
        <v>4129</v>
      </c>
      <c r="B5742" s="1149" t="s">
        <v>13070</v>
      </c>
      <c r="C5742" s="1149" t="s">
        <v>65</v>
      </c>
      <c r="D5742" s="1150" t="s">
        <v>4279</v>
      </c>
      <c r="E5742" s="1164">
        <v>11000</v>
      </c>
      <c r="F5742" s="1151">
        <v>40192124</v>
      </c>
      <c r="G5742" s="759" t="s">
        <v>16414</v>
      </c>
      <c r="H5742" s="1021" t="s">
        <v>15106</v>
      </c>
      <c r="I5742" s="1021" t="s">
        <v>8701</v>
      </c>
      <c r="J5742" s="1150" t="s">
        <v>16415</v>
      </c>
      <c r="K5742" s="1152">
        <v>1</v>
      </c>
      <c r="L5742" s="1151">
        <v>12</v>
      </c>
      <c r="M5742" s="1164">
        <v>132600</v>
      </c>
      <c r="N5742" s="1151">
        <v>1</v>
      </c>
      <c r="O5742" s="1152">
        <v>0</v>
      </c>
      <c r="P5742" s="1180">
        <v>0</v>
      </c>
    </row>
    <row r="5743" spans="1:16" ht="22.5" x14ac:dyDescent="0.2">
      <c r="A5743" s="1179" t="s">
        <v>4129</v>
      </c>
      <c r="B5743" s="1149" t="s">
        <v>13070</v>
      </c>
      <c r="C5743" s="1149" t="s">
        <v>65</v>
      </c>
      <c r="D5743" s="1150" t="s">
        <v>16416</v>
      </c>
      <c r="E5743" s="1164">
        <v>2000</v>
      </c>
      <c r="F5743" s="1151">
        <v>33336529</v>
      </c>
      <c r="G5743" s="759" t="s">
        <v>16417</v>
      </c>
      <c r="H5743" s="1021"/>
      <c r="I5743" s="1021" t="s">
        <v>1445</v>
      </c>
      <c r="J5743" s="1150" t="s">
        <v>16418</v>
      </c>
      <c r="K5743" s="1152">
        <v>1</v>
      </c>
      <c r="L5743" s="1151">
        <v>12</v>
      </c>
      <c r="M5743" s="1164">
        <v>24600</v>
      </c>
      <c r="N5743" s="1151">
        <v>1</v>
      </c>
      <c r="O5743" s="1152">
        <v>6</v>
      </c>
      <c r="P5743" s="1180">
        <v>12000</v>
      </c>
    </row>
    <row r="5744" spans="1:16" ht="22.5" x14ac:dyDescent="0.2">
      <c r="A5744" s="1179" t="s">
        <v>4129</v>
      </c>
      <c r="B5744" s="1149" t="s">
        <v>13070</v>
      </c>
      <c r="C5744" s="1149" t="s">
        <v>65</v>
      </c>
      <c r="D5744" s="1150" t="s">
        <v>5745</v>
      </c>
      <c r="E5744" s="1164">
        <v>4000</v>
      </c>
      <c r="F5744" s="1151">
        <v>43078852</v>
      </c>
      <c r="G5744" s="759" t="s">
        <v>16419</v>
      </c>
      <c r="H5744" s="1021" t="s">
        <v>16420</v>
      </c>
      <c r="I5744" s="1021" t="s">
        <v>4274</v>
      </c>
      <c r="J5744" s="1150" t="s">
        <v>5803</v>
      </c>
      <c r="K5744" s="1152">
        <v>1</v>
      </c>
      <c r="L5744" s="1151">
        <v>12</v>
      </c>
      <c r="M5744" s="1164">
        <v>48600</v>
      </c>
      <c r="N5744" s="1151">
        <v>1</v>
      </c>
      <c r="O5744" s="1152">
        <v>6</v>
      </c>
      <c r="P5744" s="1180">
        <v>24000</v>
      </c>
    </row>
    <row r="5745" spans="1:16" ht="22.5" x14ac:dyDescent="0.2">
      <c r="A5745" s="1179" t="s">
        <v>4129</v>
      </c>
      <c r="B5745" s="1149" t="s">
        <v>13070</v>
      </c>
      <c r="C5745" s="1149" t="s">
        <v>65</v>
      </c>
      <c r="D5745" s="1150" t="s">
        <v>477</v>
      </c>
      <c r="E5745" s="1164">
        <v>10000</v>
      </c>
      <c r="F5745" s="1151">
        <v>42162299</v>
      </c>
      <c r="G5745" s="759" t="s">
        <v>16421</v>
      </c>
      <c r="H5745" s="1021" t="s">
        <v>4207</v>
      </c>
      <c r="I5745" s="1021" t="s">
        <v>4274</v>
      </c>
      <c r="J5745" s="1150" t="s">
        <v>16422</v>
      </c>
      <c r="K5745" s="1152">
        <v>1</v>
      </c>
      <c r="L5745" s="1151">
        <v>12</v>
      </c>
      <c r="M5745" s="1164">
        <v>120600</v>
      </c>
      <c r="N5745" s="1151">
        <v>1</v>
      </c>
      <c r="O5745" s="1152">
        <v>6</v>
      </c>
      <c r="P5745" s="1180">
        <v>60000</v>
      </c>
    </row>
    <row r="5746" spans="1:16" ht="33.75" x14ac:dyDescent="0.2">
      <c r="A5746" s="1179" t="s">
        <v>4129</v>
      </c>
      <c r="B5746" s="1149" t="s">
        <v>13070</v>
      </c>
      <c r="C5746" s="1149" t="s">
        <v>65</v>
      </c>
      <c r="D5746" s="1150" t="s">
        <v>5008</v>
      </c>
      <c r="E5746" s="1164">
        <v>5000</v>
      </c>
      <c r="F5746" s="1151">
        <v>70753471</v>
      </c>
      <c r="G5746" s="759" t="s">
        <v>16423</v>
      </c>
      <c r="H5746" s="1021" t="s">
        <v>4813</v>
      </c>
      <c r="I5746" s="1021" t="s">
        <v>4274</v>
      </c>
      <c r="J5746" s="1150" t="s">
        <v>16424</v>
      </c>
      <c r="K5746" s="1152">
        <v>1</v>
      </c>
      <c r="L5746" s="1151">
        <v>12</v>
      </c>
      <c r="M5746" s="1164">
        <v>60600</v>
      </c>
      <c r="N5746" s="1151">
        <v>1</v>
      </c>
      <c r="O5746" s="1152">
        <v>6</v>
      </c>
      <c r="P5746" s="1180">
        <v>30000</v>
      </c>
    </row>
    <row r="5747" spans="1:16" x14ac:dyDescent="0.2">
      <c r="A5747" s="1179" t="s">
        <v>4129</v>
      </c>
      <c r="B5747" s="1149" t="s">
        <v>13070</v>
      </c>
      <c r="C5747" s="1149" t="s">
        <v>65</v>
      </c>
      <c r="D5747" s="1150" t="s">
        <v>4243</v>
      </c>
      <c r="E5747" s="1164">
        <v>9000</v>
      </c>
      <c r="F5747" s="1151">
        <v>40461244</v>
      </c>
      <c r="G5747" s="759" t="s">
        <v>16425</v>
      </c>
      <c r="H5747" s="1021" t="s">
        <v>4207</v>
      </c>
      <c r="I5747" s="1021" t="s">
        <v>4274</v>
      </c>
      <c r="J5747" s="1150" t="s">
        <v>4207</v>
      </c>
      <c r="K5747" s="1152">
        <v>1</v>
      </c>
      <c r="L5747" s="1151">
        <v>12</v>
      </c>
      <c r="M5747" s="1164">
        <v>108600</v>
      </c>
      <c r="N5747" s="1151">
        <v>1</v>
      </c>
      <c r="O5747" s="1152">
        <v>6</v>
      </c>
      <c r="P5747" s="1180">
        <v>54000</v>
      </c>
    </row>
    <row r="5748" spans="1:16" ht="45" x14ac:dyDescent="0.2">
      <c r="A5748" s="1179" t="s">
        <v>4129</v>
      </c>
      <c r="B5748" s="1149" t="s">
        <v>13070</v>
      </c>
      <c r="C5748" s="1149" t="s">
        <v>65</v>
      </c>
      <c r="D5748" s="1150" t="s">
        <v>4602</v>
      </c>
      <c r="E5748" s="1164">
        <v>12000</v>
      </c>
      <c r="F5748" s="1151">
        <v>9593885</v>
      </c>
      <c r="G5748" s="759" t="s">
        <v>16426</v>
      </c>
      <c r="H5748" s="1021" t="s">
        <v>16427</v>
      </c>
      <c r="I5748" s="1021" t="s">
        <v>4274</v>
      </c>
      <c r="J5748" s="1150" t="s">
        <v>16428</v>
      </c>
      <c r="K5748" s="1152">
        <v>1</v>
      </c>
      <c r="L5748" s="1151">
        <v>12</v>
      </c>
      <c r="M5748" s="1164">
        <v>144737</v>
      </c>
      <c r="N5748" s="1151">
        <v>1</v>
      </c>
      <c r="O5748" s="1152">
        <v>6</v>
      </c>
      <c r="P5748" s="1180">
        <v>72000</v>
      </c>
    </row>
    <row r="5749" spans="1:16" ht="33.75" x14ac:dyDescent="0.2">
      <c r="A5749" s="1179" t="s">
        <v>4129</v>
      </c>
      <c r="B5749" s="1149" t="s">
        <v>13070</v>
      </c>
      <c r="C5749" s="1149" t="s">
        <v>65</v>
      </c>
      <c r="D5749" s="1150" t="s">
        <v>6001</v>
      </c>
      <c r="E5749" s="1164">
        <v>8000</v>
      </c>
      <c r="F5749" s="1151">
        <v>9616564</v>
      </c>
      <c r="G5749" s="759" t="s">
        <v>16429</v>
      </c>
      <c r="H5749" s="1021" t="s">
        <v>16430</v>
      </c>
      <c r="I5749" s="1021" t="s">
        <v>8701</v>
      </c>
      <c r="J5749" s="1150" t="s">
        <v>16431</v>
      </c>
      <c r="K5749" s="1152" t="s">
        <v>1445</v>
      </c>
      <c r="L5749" s="1151" t="s">
        <v>1445</v>
      </c>
      <c r="M5749" s="1164">
        <v>0</v>
      </c>
      <c r="N5749" s="1151">
        <v>1</v>
      </c>
      <c r="O5749" s="1152">
        <v>1</v>
      </c>
      <c r="P5749" s="1180">
        <v>9333</v>
      </c>
    </row>
    <row r="5750" spans="1:16" ht="33.75" x14ac:dyDescent="0.2">
      <c r="A5750" s="1179" t="s">
        <v>4129</v>
      </c>
      <c r="B5750" s="1149" t="s">
        <v>13070</v>
      </c>
      <c r="C5750" s="1149" t="s">
        <v>65</v>
      </c>
      <c r="D5750" s="1150" t="s">
        <v>4248</v>
      </c>
      <c r="E5750" s="1164">
        <v>4000</v>
      </c>
      <c r="F5750" s="1151">
        <v>70276726</v>
      </c>
      <c r="G5750" s="759" t="s">
        <v>16432</v>
      </c>
      <c r="H5750" s="1021" t="s">
        <v>7667</v>
      </c>
      <c r="I5750" s="1021" t="s">
        <v>4274</v>
      </c>
      <c r="J5750" s="1150" t="s">
        <v>16433</v>
      </c>
      <c r="K5750" s="1152">
        <v>1</v>
      </c>
      <c r="L5750" s="1151">
        <v>12</v>
      </c>
      <c r="M5750" s="1164">
        <v>48600</v>
      </c>
      <c r="N5750" s="1151">
        <v>1</v>
      </c>
      <c r="O5750" s="1152">
        <v>5</v>
      </c>
      <c r="P5750" s="1180">
        <v>32600</v>
      </c>
    </row>
    <row r="5751" spans="1:16" ht="22.5" x14ac:dyDescent="0.2">
      <c r="A5751" s="1179" t="s">
        <v>4129</v>
      </c>
      <c r="B5751" s="1149" t="s">
        <v>13070</v>
      </c>
      <c r="C5751" s="1149" t="s">
        <v>65</v>
      </c>
      <c r="D5751" s="1150" t="s">
        <v>5212</v>
      </c>
      <c r="E5751" s="1164">
        <v>3500</v>
      </c>
      <c r="F5751" s="1151">
        <v>43696499</v>
      </c>
      <c r="G5751" s="759" t="s">
        <v>16434</v>
      </c>
      <c r="H5751" s="1021" t="s">
        <v>9934</v>
      </c>
      <c r="I5751" s="1021" t="s">
        <v>4274</v>
      </c>
      <c r="J5751" s="1150" t="s">
        <v>16435</v>
      </c>
      <c r="K5751" s="1152">
        <v>1</v>
      </c>
      <c r="L5751" s="1151">
        <v>12</v>
      </c>
      <c r="M5751" s="1164">
        <v>42600</v>
      </c>
      <c r="N5751" s="1151">
        <v>1</v>
      </c>
      <c r="O5751" s="1152">
        <v>6</v>
      </c>
      <c r="P5751" s="1180">
        <v>21000</v>
      </c>
    </row>
    <row r="5752" spans="1:16" x14ac:dyDescent="0.2">
      <c r="A5752" s="1179" t="s">
        <v>4129</v>
      </c>
      <c r="B5752" s="1149" t="s">
        <v>13070</v>
      </c>
      <c r="C5752" s="1149" t="s">
        <v>65</v>
      </c>
      <c r="D5752" s="1150" t="s">
        <v>16436</v>
      </c>
      <c r="E5752" s="1164">
        <v>4000</v>
      </c>
      <c r="F5752" s="1151">
        <v>42364197</v>
      </c>
      <c r="G5752" s="759" t="s">
        <v>16437</v>
      </c>
      <c r="H5752" s="1021" t="s">
        <v>12102</v>
      </c>
      <c r="I5752" s="1021" t="s">
        <v>4274</v>
      </c>
      <c r="J5752" s="1150" t="s">
        <v>4315</v>
      </c>
      <c r="K5752" s="1152">
        <v>1</v>
      </c>
      <c r="L5752" s="1151">
        <v>12</v>
      </c>
      <c r="M5752" s="1164">
        <v>48600</v>
      </c>
      <c r="N5752" s="1151">
        <v>1</v>
      </c>
      <c r="O5752" s="1152">
        <v>6</v>
      </c>
      <c r="P5752" s="1180">
        <v>24000</v>
      </c>
    </row>
    <row r="5753" spans="1:16" x14ac:dyDescent="0.2">
      <c r="A5753" s="1179" t="s">
        <v>4129</v>
      </c>
      <c r="B5753" s="1149" t="s">
        <v>13070</v>
      </c>
      <c r="C5753" s="1149" t="s">
        <v>65</v>
      </c>
      <c r="D5753" s="1150" t="s">
        <v>5008</v>
      </c>
      <c r="E5753" s="1164">
        <v>5000</v>
      </c>
      <c r="F5753" s="1151">
        <v>70922369</v>
      </c>
      <c r="G5753" s="759" t="s">
        <v>16438</v>
      </c>
      <c r="H5753" s="1021" t="s">
        <v>12102</v>
      </c>
      <c r="I5753" s="1021" t="s">
        <v>4274</v>
      </c>
      <c r="J5753" s="1150" t="s">
        <v>4315</v>
      </c>
      <c r="K5753" s="1152">
        <v>1</v>
      </c>
      <c r="L5753" s="1151">
        <v>12</v>
      </c>
      <c r="M5753" s="1164">
        <v>60600</v>
      </c>
      <c r="N5753" s="1151">
        <v>1</v>
      </c>
      <c r="O5753" s="1152">
        <v>6</v>
      </c>
      <c r="P5753" s="1180">
        <v>30000</v>
      </c>
    </row>
    <row r="5754" spans="1:16" ht="22.5" x14ac:dyDescent="0.2">
      <c r="A5754" s="1179" t="s">
        <v>4129</v>
      </c>
      <c r="B5754" s="1149" t="s">
        <v>13070</v>
      </c>
      <c r="C5754" s="1149" t="s">
        <v>65</v>
      </c>
      <c r="D5754" s="1150" t="s">
        <v>15099</v>
      </c>
      <c r="E5754" s="1164">
        <v>3000</v>
      </c>
      <c r="F5754" s="1151">
        <v>9179990</v>
      </c>
      <c r="G5754" s="759" t="s">
        <v>16439</v>
      </c>
      <c r="H5754" s="1021" t="s">
        <v>16440</v>
      </c>
      <c r="I5754" s="1021" t="s">
        <v>1445</v>
      </c>
      <c r="J5754" s="1150" t="s">
        <v>16441</v>
      </c>
      <c r="K5754" s="1152">
        <v>1</v>
      </c>
      <c r="L5754" s="1151">
        <v>12</v>
      </c>
      <c r="M5754" s="1164">
        <v>36600</v>
      </c>
      <c r="N5754" s="1151">
        <v>1</v>
      </c>
      <c r="O5754" s="1152">
        <v>6</v>
      </c>
      <c r="P5754" s="1180">
        <v>18000</v>
      </c>
    </row>
    <row r="5755" spans="1:16" x14ac:dyDescent="0.2">
      <c r="A5755" s="1179" t="s">
        <v>4129</v>
      </c>
      <c r="B5755" s="1149" t="s">
        <v>13070</v>
      </c>
      <c r="C5755" s="1149" t="s">
        <v>65</v>
      </c>
      <c r="D5755" s="1150" t="s">
        <v>16442</v>
      </c>
      <c r="E5755" s="1164">
        <v>8000</v>
      </c>
      <c r="F5755" s="1151">
        <v>41928855</v>
      </c>
      <c r="G5755" s="759" t="s">
        <v>16443</v>
      </c>
      <c r="H5755" s="1021" t="s">
        <v>8179</v>
      </c>
      <c r="I5755" s="1021" t="s">
        <v>4274</v>
      </c>
      <c r="J5755" s="1150" t="s">
        <v>4235</v>
      </c>
      <c r="K5755" s="1152">
        <v>1</v>
      </c>
      <c r="L5755" s="1151">
        <v>12</v>
      </c>
      <c r="M5755" s="1164">
        <v>96600</v>
      </c>
      <c r="N5755" s="1151">
        <v>1</v>
      </c>
      <c r="O5755" s="1152">
        <v>6</v>
      </c>
      <c r="P5755" s="1180">
        <v>48000</v>
      </c>
    </row>
    <row r="5756" spans="1:16" ht="22.5" x14ac:dyDescent="0.2">
      <c r="A5756" s="1179" t="s">
        <v>4129</v>
      </c>
      <c r="B5756" s="1149" t="s">
        <v>13070</v>
      </c>
      <c r="C5756" s="1149" t="s">
        <v>65</v>
      </c>
      <c r="D5756" s="1150" t="s">
        <v>4203</v>
      </c>
      <c r="E5756" s="1164">
        <v>12000</v>
      </c>
      <c r="F5756" s="1151">
        <v>8126542</v>
      </c>
      <c r="G5756" s="759" t="s">
        <v>16444</v>
      </c>
      <c r="H5756" s="1021" t="s">
        <v>16445</v>
      </c>
      <c r="I5756" s="1021" t="s">
        <v>4274</v>
      </c>
      <c r="J5756" s="1150" t="s">
        <v>16446</v>
      </c>
      <c r="K5756" s="1152" t="s">
        <v>1445</v>
      </c>
      <c r="L5756" s="1151" t="s">
        <v>1445</v>
      </c>
      <c r="M5756" s="1164">
        <v>0</v>
      </c>
      <c r="N5756" s="1151">
        <v>1</v>
      </c>
      <c r="O5756" s="1152">
        <v>1</v>
      </c>
      <c r="P5756" s="1180">
        <v>21600</v>
      </c>
    </row>
    <row r="5757" spans="1:16" ht="22.5" x14ac:dyDescent="0.2">
      <c r="A5757" s="1179" t="s">
        <v>4129</v>
      </c>
      <c r="B5757" s="1149" t="s">
        <v>13070</v>
      </c>
      <c r="C5757" s="1149" t="s">
        <v>65</v>
      </c>
      <c r="D5757" s="1150" t="s">
        <v>16447</v>
      </c>
      <c r="E5757" s="1164">
        <v>15000</v>
      </c>
      <c r="F5757" s="1151">
        <v>8128750</v>
      </c>
      <c r="G5757" s="759" t="s">
        <v>16448</v>
      </c>
      <c r="H5757" s="1021" t="s">
        <v>16449</v>
      </c>
      <c r="I5757" s="1021" t="s">
        <v>4274</v>
      </c>
      <c r="J5757" s="1150" t="s">
        <v>16450</v>
      </c>
      <c r="K5757" s="1152" t="s">
        <v>1445</v>
      </c>
      <c r="L5757" s="1151" t="s">
        <v>1445</v>
      </c>
      <c r="M5757" s="1164">
        <v>0</v>
      </c>
      <c r="N5757" s="1151">
        <v>1</v>
      </c>
      <c r="O5757" s="1152">
        <v>1</v>
      </c>
      <c r="P5757" s="1180">
        <v>23000</v>
      </c>
    </row>
    <row r="5758" spans="1:16" ht="45" x14ac:dyDescent="0.2">
      <c r="A5758" s="1179" t="s">
        <v>4129</v>
      </c>
      <c r="B5758" s="1149" t="s">
        <v>13070</v>
      </c>
      <c r="C5758" s="1149" t="s">
        <v>65</v>
      </c>
      <c r="D5758" s="1150" t="s">
        <v>4279</v>
      </c>
      <c r="E5758" s="1164">
        <v>8000</v>
      </c>
      <c r="F5758" s="1151">
        <v>44325173</v>
      </c>
      <c r="G5758" s="759" t="s">
        <v>16451</v>
      </c>
      <c r="H5758" s="1021" t="s">
        <v>4552</v>
      </c>
      <c r="I5758" s="1021" t="s">
        <v>4309</v>
      </c>
      <c r="J5758" s="1150" t="s">
        <v>16452</v>
      </c>
      <c r="K5758" s="1152">
        <v>1</v>
      </c>
      <c r="L5758" s="1151">
        <v>12</v>
      </c>
      <c r="M5758" s="1164">
        <v>96600</v>
      </c>
      <c r="N5758" s="1151">
        <v>1</v>
      </c>
      <c r="O5758" s="1152">
        <v>6</v>
      </c>
      <c r="P5758" s="1180">
        <v>48000</v>
      </c>
    </row>
    <row r="5759" spans="1:16" ht="33.75" x14ac:dyDescent="0.2">
      <c r="A5759" s="1179" t="s">
        <v>4129</v>
      </c>
      <c r="B5759" s="1149" t="s">
        <v>13070</v>
      </c>
      <c r="C5759" s="1149" t="s">
        <v>65</v>
      </c>
      <c r="D5759" s="1150" t="s">
        <v>16453</v>
      </c>
      <c r="E5759" s="1164">
        <v>12000</v>
      </c>
      <c r="F5759" s="1151">
        <v>42726000</v>
      </c>
      <c r="G5759" s="759" t="s">
        <v>16454</v>
      </c>
      <c r="H5759" s="1021" t="s">
        <v>12280</v>
      </c>
      <c r="I5759" s="1021" t="s">
        <v>4309</v>
      </c>
      <c r="J5759" s="1150" t="s">
        <v>16455</v>
      </c>
      <c r="K5759" s="1152">
        <v>1</v>
      </c>
      <c r="L5759" s="1151">
        <v>12</v>
      </c>
      <c r="M5759" s="1164">
        <v>144600</v>
      </c>
      <c r="N5759" s="1151">
        <v>1</v>
      </c>
      <c r="O5759" s="1152">
        <v>6</v>
      </c>
      <c r="P5759" s="1180">
        <v>72000</v>
      </c>
    </row>
    <row r="5760" spans="1:16" x14ac:dyDescent="0.2">
      <c r="A5760" s="1179" t="s">
        <v>4129</v>
      </c>
      <c r="B5760" s="1149" t="s">
        <v>13070</v>
      </c>
      <c r="C5760" s="1149" t="s">
        <v>65</v>
      </c>
      <c r="D5760" s="1150" t="s">
        <v>16402</v>
      </c>
      <c r="E5760" s="1164">
        <v>8000</v>
      </c>
      <c r="F5760" s="1151">
        <v>47116245</v>
      </c>
      <c r="G5760" s="759" t="s">
        <v>16456</v>
      </c>
      <c r="H5760" s="1021" t="s">
        <v>16445</v>
      </c>
      <c r="I5760" s="1021" t="s">
        <v>4274</v>
      </c>
      <c r="J5760" s="1150" t="s">
        <v>4350</v>
      </c>
      <c r="K5760" s="1152"/>
      <c r="L5760" s="1151"/>
      <c r="M5760" s="1164">
        <v>0</v>
      </c>
      <c r="N5760" s="1151">
        <v>1</v>
      </c>
      <c r="O5760" s="1152">
        <v>1</v>
      </c>
      <c r="P5760" s="1180">
        <v>9067</v>
      </c>
    </row>
    <row r="5761" spans="1:16" ht="22.5" x14ac:dyDescent="0.2">
      <c r="A5761" s="1179" t="s">
        <v>4129</v>
      </c>
      <c r="B5761" s="1149" t="s">
        <v>13070</v>
      </c>
      <c r="C5761" s="1149" t="s">
        <v>65</v>
      </c>
      <c r="D5761" s="1150" t="s">
        <v>4602</v>
      </c>
      <c r="E5761" s="1164">
        <v>8000</v>
      </c>
      <c r="F5761" s="1151">
        <v>8275098</v>
      </c>
      <c r="G5761" s="759" t="s">
        <v>16457</v>
      </c>
      <c r="H5761" s="1021" t="s">
        <v>14301</v>
      </c>
      <c r="I5761" s="1021" t="s">
        <v>4274</v>
      </c>
      <c r="J5761" s="1150" t="s">
        <v>16458</v>
      </c>
      <c r="K5761" s="1152">
        <v>1</v>
      </c>
      <c r="L5761" s="1151">
        <v>12</v>
      </c>
      <c r="M5761" s="1164">
        <v>96600</v>
      </c>
      <c r="N5761" s="1151">
        <v>1</v>
      </c>
      <c r="O5761" s="1152">
        <v>6</v>
      </c>
      <c r="P5761" s="1180">
        <v>48000</v>
      </c>
    </row>
    <row r="5762" spans="1:16" x14ac:dyDescent="0.2">
      <c r="A5762" s="1179" t="s">
        <v>4129</v>
      </c>
      <c r="B5762" s="1149" t="s">
        <v>13070</v>
      </c>
      <c r="C5762" s="1149" t="s">
        <v>65</v>
      </c>
      <c r="D5762" s="1150" t="s">
        <v>12660</v>
      </c>
      <c r="E5762" s="1164">
        <v>6500</v>
      </c>
      <c r="F5762" s="1151">
        <v>15709138</v>
      </c>
      <c r="G5762" s="759" t="s">
        <v>16459</v>
      </c>
      <c r="H5762" s="1021" t="s">
        <v>4305</v>
      </c>
      <c r="I5762" s="1021" t="s">
        <v>4274</v>
      </c>
      <c r="J5762" s="1150" t="s">
        <v>4305</v>
      </c>
      <c r="K5762" s="1152">
        <v>1</v>
      </c>
      <c r="L5762" s="1151">
        <v>12</v>
      </c>
      <c r="M5762" s="1164">
        <v>78600</v>
      </c>
      <c r="N5762" s="1151">
        <v>1</v>
      </c>
      <c r="O5762" s="1152">
        <v>6</v>
      </c>
      <c r="P5762" s="1180">
        <v>39000</v>
      </c>
    </row>
    <row r="5763" spans="1:16" x14ac:dyDescent="0.2">
      <c r="A5763" s="1179" t="s">
        <v>4129</v>
      </c>
      <c r="B5763" s="1149" t="s">
        <v>13070</v>
      </c>
      <c r="C5763" s="1149" t="s">
        <v>65</v>
      </c>
      <c r="D5763" s="1150" t="s">
        <v>4279</v>
      </c>
      <c r="E5763" s="1164">
        <v>10000</v>
      </c>
      <c r="F5763" s="1151">
        <v>25662679</v>
      </c>
      <c r="G5763" s="759" t="s">
        <v>16460</v>
      </c>
      <c r="H5763" s="1021" t="s">
        <v>4305</v>
      </c>
      <c r="I5763" s="1021" t="s">
        <v>4274</v>
      </c>
      <c r="J5763" s="1150" t="s">
        <v>4305</v>
      </c>
      <c r="K5763" s="1152">
        <v>1</v>
      </c>
      <c r="L5763" s="1151">
        <v>12</v>
      </c>
      <c r="M5763" s="1164">
        <v>120600</v>
      </c>
      <c r="N5763" s="1151">
        <v>1</v>
      </c>
      <c r="O5763" s="1152">
        <v>6</v>
      </c>
      <c r="P5763" s="1180">
        <v>60000</v>
      </c>
    </row>
    <row r="5764" spans="1:16" ht="33.75" x14ac:dyDescent="0.2">
      <c r="A5764" s="1179" t="s">
        <v>4129</v>
      </c>
      <c r="B5764" s="1149" t="s">
        <v>13070</v>
      </c>
      <c r="C5764" s="1149" t="s">
        <v>65</v>
      </c>
      <c r="D5764" s="1150" t="s">
        <v>12660</v>
      </c>
      <c r="E5764" s="1164">
        <v>9000</v>
      </c>
      <c r="F5764" s="1151">
        <v>42783343</v>
      </c>
      <c r="G5764" s="759" t="s">
        <v>16461</v>
      </c>
      <c r="H5764" s="1021" t="s">
        <v>16462</v>
      </c>
      <c r="I5764" s="1021" t="s">
        <v>4309</v>
      </c>
      <c r="J5764" s="1150" t="s">
        <v>16463</v>
      </c>
      <c r="K5764" s="1152">
        <v>1</v>
      </c>
      <c r="L5764" s="1151">
        <v>12</v>
      </c>
      <c r="M5764" s="1164">
        <v>108600</v>
      </c>
      <c r="N5764" s="1151">
        <v>1</v>
      </c>
      <c r="O5764" s="1152">
        <v>6</v>
      </c>
      <c r="P5764" s="1180">
        <v>54000</v>
      </c>
    </row>
    <row r="5765" spans="1:16" x14ac:dyDescent="0.2">
      <c r="A5765" s="1179" t="s">
        <v>4129</v>
      </c>
      <c r="B5765" s="1149" t="s">
        <v>13070</v>
      </c>
      <c r="C5765" s="1149" t="s">
        <v>65</v>
      </c>
      <c r="D5765" s="1150" t="s">
        <v>16402</v>
      </c>
      <c r="E5765" s="1164">
        <v>7000</v>
      </c>
      <c r="F5765" s="1151">
        <v>44995590</v>
      </c>
      <c r="G5765" s="759" t="s">
        <v>16464</v>
      </c>
      <c r="H5765" s="1021" t="s">
        <v>12102</v>
      </c>
      <c r="I5765" s="1021" t="s">
        <v>4274</v>
      </c>
      <c r="J5765" s="1150" t="s">
        <v>9749</v>
      </c>
      <c r="K5765" s="1152" t="s">
        <v>1445</v>
      </c>
      <c r="L5765" s="1151"/>
      <c r="M5765" s="1164">
        <v>0</v>
      </c>
      <c r="N5765" s="1151">
        <v>1</v>
      </c>
      <c r="O5765" s="1152">
        <v>6</v>
      </c>
      <c r="P5765" s="1180">
        <v>41300</v>
      </c>
    </row>
    <row r="5766" spans="1:16" x14ac:dyDescent="0.2">
      <c r="A5766" s="1179" t="s">
        <v>4129</v>
      </c>
      <c r="B5766" s="1149" t="s">
        <v>13070</v>
      </c>
      <c r="C5766" s="1149" t="s">
        <v>65</v>
      </c>
      <c r="D5766" s="1150" t="s">
        <v>12660</v>
      </c>
      <c r="E5766" s="1164">
        <v>9000</v>
      </c>
      <c r="F5766" s="1151">
        <v>9872068</v>
      </c>
      <c r="G5766" s="759" t="s">
        <v>16465</v>
      </c>
      <c r="H5766" s="1021" t="s">
        <v>8179</v>
      </c>
      <c r="I5766" s="1021" t="s">
        <v>4274</v>
      </c>
      <c r="J5766" s="1150" t="s">
        <v>4235</v>
      </c>
      <c r="K5766" s="1152">
        <v>1</v>
      </c>
      <c r="L5766" s="1151">
        <v>12</v>
      </c>
      <c r="M5766" s="1164">
        <v>108600</v>
      </c>
      <c r="N5766" s="1151">
        <v>1</v>
      </c>
      <c r="O5766" s="1152">
        <v>6</v>
      </c>
      <c r="P5766" s="1180">
        <v>54000</v>
      </c>
    </row>
    <row r="5767" spans="1:16" ht="101.25" x14ac:dyDescent="0.2">
      <c r="A5767" s="1179" t="s">
        <v>4129</v>
      </c>
      <c r="B5767" s="1149" t="s">
        <v>13070</v>
      </c>
      <c r="C5767" s="1149" t="s">
        <v>65</v>
      </c>
      <c r="D5767" s="1150" t="s">
        <v>5008</v>
      </c>
      <c r="E5767" s="1164">
        <v>5400</v>
      </c>
      <c r="F5767" s="1151">
        <v>40685754</v>
      </c>
      <c r="G5767" s="759" t="s">
        <v>16466</v>
      </c>
      <c r="H5767" s="1021" t="s">
        <v>16467</v>
      </c>
      <c r="I5767" s="1021" t="s">
        <v>4309</v>
      </c>
      <c r="J5767" s="1150" t="s">
        <v>16468</v>
      </c>
      <c r="K5767" s="1152">
        <v>1</v>
      </c>
      <c r="L5767" s="1151">
        <v>12</v>
      </c>
      <c r="M5767" s="1164">
        <v>65400</v>
      </c>
      <c r="N5767" s="1151">
        <v>1</v>
      </c>
      <c r="O5767" s="1152">
        <v>6</v>
      </c>
      <c r="P5767" s="1180">
        <v>32400</v>
      </c>
    </row>
    <row r="5768" spans="1:16" x14ac:dyDescent="0.2">
      <c r="A5768" s="1179" t="s">
        <v>4129</v>
      </c>
      <c r="B5768" s="1149" t="s">
        <v>13070</v>
      </c>
      <c r="C5768" s="1149" t="s">
        <v>65</v>
      </c>
      <c r="D5768" s="1150" t="s">
        <v>16469</v>
      </c>
      <c r="E5768" s="1164">
        <v>6000</v>
      </c>
      <c r="F5768" s="1151">
        <v>41276024</v>
      </c>
      <c r="G5768" s="759" t="s">
        <v>16470</v>
      </c>
      <c r="H5768" s="1021" t="s">
        <v>14301</v>
      </c>
      <c r="I5768" s="1021" t="s">
        <v>4274</v>
      </c>
      <c r="J5768" s="1150" t="s">
        <v>5096</v>
      </c>
      <c r="K5768" s="1152">
        <v>1</v>
      </c>
      <c r="L5768" s="1151">
        <v>12</v>
      </c>
      <c r="M5768" s="1164">
        <v>72600</v>
      </c>
      <c r="N5768" s="1151">
        <v>1</v>
      </c>
      <c r="O5768" s="1152">
        <v>6</v>
      </c>
      <c r="P5768" s="1180">
        <v>36000</v>
      </c>
    </row>
    <row r="5769" spans="1:16" ht="33.75" x14ac:dyDescent="0.2">
      <c r="A5769" s="1179" t="s">
        <v>4129</v>
      </c>
      <c r="B5769" s="1149" t="s">
        <v>13070</v>
      </c>
      <c r="C5769" s="1149" t="s">
        <v>65</v>
      </c>
      <c r="D5769" s="1150" t="s">
        <v>4842</v>
      </c>
      <c r="E5769" s="1164">
        <v>10000</v>
      </c>
      <c r="F5769" s="1151">
        <v>41606744</v>
      </c>
      <c r="G5769" s="759" t="s">
        <v>16471</v>
      </c>
      <c r="H5769" s="1021" t="s">
        <v>8179</v>
      </c>
      <c r="I5769" s="1021" t="s">
        <v>4309</v>
      </c>
      <c r="J5769" s="1150" t="s">
        <v>16472</v>
      </c>
      <c r="K5769" s="1152">
        <v>1</v>
      </c>
      <c r="L5769" s="1151">
        <v>12</v>
      </c>
      <c r="M5769" s="1164">
        <v>120600</v>
      </c>
      <c r="N5769" s="1151">
        <v>1</v>
      </c>
      <c r="O5769" s="1152">
        <v>3</v>
      </c>
      <c r="P5769" s="1180">
        <v>38865</v>
      </c>
    </row>
    <row r="5770" spans="1:16" ht="22.5" x14ac:dyDescent="0.2">
      <c r="A5770" s="1179" t="s">
        <v>4129</v>
      </c>
      <c r="B5770" s="1149" t="s">
        <v>13070</v>
      </c>
      <c r="C5770" s="1149" t="s">
        <v>65</v>
      </c>
      <c r="D5770" s="1150" t="s">
        <v>4668</v>
      </c>
      <c r="E5770" s="1164">
        <v>9000</v>
      </c>
      <c r="F5770" s="1151">
        <v>40856279</v>
      </c>
      <c r="G5770" s="759" t="s">
        <v>16473</v>
      </c>
      <c r="H5770" s="1021" t="s">
        <v>4623</v>
      </c>
      <c r="I5770" s="1021" t="s">
        <v>4274</v>
      </c>
      <c r="J5770" s="1150" t="s">
        <v>4394</v>
      </c>
      <c r="K5770" s="1152">
        <v>1</v>
      </c>
      <c r="L5770" s="1151">
        <v>12</v>
      </c>
      <c r="M5770" s="1164">
        <v>108600</v>
      </c>
      <c r="N5770" s="1151">
        <v>1</v>
      </c>
      <c r="O5770" s="1152">
        <v>6</v>
      </c>
      <c r="P5770" s="1180">
        <v>54000</v>
      </c>
    </row>
    <row r="5771" spans="1:16" ht="33.75" x14ac:dyDescent="0.2">
      <c r="A5771" s="1179" t="s">
        <v>4129</v>
      </c>
      <c r="B5771" s="1149" t="s">
        <v>13070</v>
      </c>
      <c r="C5771" s="1149" t="s">
        <v>65</v>
      </c>
      <c r="D5771" s="1150" t="s">
        <v>4279</v>
      </c>
      <c r="E5771" s="1164">
        <v>12000</v>
      </c>
      <c r="F5771" s="1151">
        <v>9389099</v>
      </c>
      <c r="G5771" s="759" t="s">
        <v>16474</v>
      </c>
      <c r="H5771" s="1021" t="s">
        <v>11440</v>
      </c>
      <c r="I5771" s="1021" t="s">
        <v>4274</v>
      </c>
      <c r="J5771" s="1150" t="s">
        <v>16475</v>
      </c>
      <c r="K5771" s="1152" t="s">
        <v>1445</v>
      </c>
      <c r="L5771" s="1151" t="s">
        <v>1445</v>
      </c>
      <c r="M5771" s="1164">
        <v>0</v>
      </c>
      <c r="N5771" s="1151">
        <v>1</v>
      </c>
      <c r="O5771" s="1152">
        <v>1</v>
      </c>
      <c r="P5771" s="1180">
        <v>19600</v>
      </c>
    </row>
    <row r="5772" spans="1:16" x14ac:dyDescent="0.2">
      <c r="A5772" s="1179" t="s">
        <v>4129</v>
      </c>
      <c r="B5772" s="1149" t="s">
        <v>13070</v>
      </c>
      <c r="C5772" s="1149" t="s">
        <v>65</v>
      </c>
      <c r="D5772" s="1150" t="s">
        <v>4602</v>
      </c>
      <c r="E5772" s="1164">
        <v>12000</v>
      </c>
      <c r="F5772" s="1151">
        <v>32542223</v>
      </c>
      <c r="G5772" s="759" t="s">
        <v>16476</v>
      </c>
      <c r="H5772" s="1021" t="s">
        <v>12102</v>
      </c>
      <c r="I5772" s="1021" t="s">
        <v>4274</v>
      </c>
      <c r="J5772" s="1150" t="s">
        <v>4315</v>
      </c>
      <c r="K5772" s="1152">
        <v>1</v>
      </c>
      <c r="L5772" s="1151">
        <v>12</v>
      </c>
      <c r="M5772" s="1164">
        <v>144600</v>
      </c>
      <c r="N5772" s="1151">
        <v>1</v>
      </c>
      <c r="O5772" s="1152">
        <v>6</v>
      </c>
      <c r="P5772" s="1180">
        <v>72000</v>
      </c>
    </row>
    <row r="5773" spans="1:16" x14ac:dyDescent="0.2">
      <c r="A5773" s="1179" t="s">
        <v>4129</v>
      </c>
      <c r="B5773" s="1149" t="s">
        <v>13070</v>
      </c>
      <c r="C5773" s="1149" t="s">
        <v>65</v>
      </c>
      <c r="D5773" s="1150" t="s">
        <v>4279</v>
      </c>
      <c r="E5773" s="1164">
        <v>7000</v>
      </c>
      <c r="F5773" s="1151">
        <v>10254490</v>
      </c>
      <c r="G5773" s="759" t="s">
        <v>16477</v>
      </c>
      <c r="H5773" s="1021" t="s">
        <v>16478</v>
      </c>
      <c r="I5773" s="1021" t="s">
        <v>4274</v>
      </c>
      <c r="J5773" s="1150" t="s">
        <v>16478</v>
      </c>
      <c r="K5773" s="1152">
        <v>1</v>
      </c>
      <c r="L5773" s="1151">
        <v>2</v>
      </c>
      <c r="M5773" s="1164">
        <v>9800</v>
      </c>
      <c r="N5773" s="1151"/>
      <c r="O5773" s="1152"/>
      <c r="P5773" s="1180">
        <v>0</v>
      </c>
    </row>
    <row r="5774" spans="1:16" ht="22.5" x14ac:dyDescent="0.2">
      <c r="A5774" s="1179" t="s">
        <v>4129</v>
      </c>
      <c r="B5774" s="1149" t="s">
        <v>13070</v>
      </c>
      <c r="C5774" s="1149" t="s">
        <v>65</v>
      </c>
      <c r="D5774" s="1150" t="s">
        <v>16479</v>
      </c>
      <c r="E5774" s="1164">
        <v>5000</v>
      </c>
      <c r="F5774" s="1151">
        <v>40136367</v>
      </c>
      <c r="G5774" s="759" t="s">
        <v>16480</v>
      </c>
      <c r="H5774" s="1021"/>
      <c r="I5774" s="1021" t="s">
        <v>4274</v>
      </c>
      <c r="J5774" s="1150" t="s">
        <v>16481</v>
      </c>
      <c r="K5774" s="1152">
        <v>1</v>
      </c>
      <c r="L5774" s="1151">
        <v>1</v>
      </c>
      <c r="M5774" s="1164">
        <v>5000</v>
      </c>
      <c r="N5774" s="1151"/>
      <c r="O5774" s="1152"/>
      <c r="P5774" s="1180">
        <v>0</v>
      </c>
    </row>
    <row r="5775" spans="1:16" ht="33.75" x14ac:dyDescent="0.2">
      <c r="A5775" s="1179" t="s">
        <v>4129</v>
      </c>
      <c r="B5775" s="1149" t="s">
        <v>13070</v>
      </c>
      <c r="C5775" s="1149" t="s">
        <v>65</v>
      </c>
      <c r="D5775" s="1150" t="s">
        <v>4279</v>
      </c>
      <c r="E5775" s="1164">
        <v>8000</v>
      </c>
      <c r="F5775" s="1151">
        <v>6804570</v>
      </c>
      <c r="G5775" s="759" t="s">
        <v>16482</v>
      </c>
      <c r="H5775" s="1021" t="s">
        <v>11426</v>
      </c>
      <c r="I5775" s="1021" t="s">
        <v>4274</v>
      </c>
      <c r="J5775" s="1150" t="s">
        <v>16483</v>
      </c>
      <c r="K5775" s="1152">
        <v>1</v>
      </c>
      <c r="L5775" s="1151">
        <v>12</v>
      </c>
      <c r="M5775" s="1164">
        <v>96333</v>
      </c>
      <c r="N5775" s="1151">
        <v>1</v>
      </c>
      <c r="O5775" s="1152">
        <v>6</v>
      </c>
      <c r="P5775" s="1180">
        <v>48000</v>
      </c>
    </row>
    <row r="5776" spans="1:16" ht="33.75" x14ac:dyDescent="0.2">
      <c r="A5776" s="1179" t="s">
        <v>4129</v>
      </c>
      <c r="B5776" s="1149" t="s">
        <v>13070</v>
      </c>
      <c r="C5776" s="1149" t="s">
        <v>65</v>
      </c>
      <c r="D5776" s="1150" t="s">
        <v>10152</v>
      </c>
      <c r="E5776" s="1164">
        <v>15000</v>
      </c>
      <c r="F5776" s="1151">
        <v>10223024</v>
      </c>
      <c r="G5776" s="759" t="s">
        <v>16484</v>
      </c>
      <c r="H5776" s="1021" t="s">
        <v>8179</v>
      </c>
      <c r="I5776" s="1021" t="s">
        <v>4309</v>
      </c>
      <c r="J5776" s="1150" t="s">
        <v>16485</v>
      </c>
      <c r="K5776" s="1152">
        <v>1</v>
      </c>
      <c r="L5776" s="1151">
        <v>12</v>
      </c>
      <c r="M5776" s="1164">
        <v>176100</v>
      </c>
      <c r="N5776" s="1151"/>
      <c r="O5776" s="1152"/>
      <c r="P5776" s="1180">
        <v>0</v>
      </c>
    </row>
    <row r="5777" spans="1:16" ht="22.5" x14ac:dyDescent="0.2">
      <c r="A5777" s="1179" t="s">
        <v>4129</v>
      </c>
      <c r="B5777" s="1149" t="s">
        <v>13070</v>
      </c>
      <c r="C5777" s="1149" t="s">
        <v>65</v>
      </c>
      <c r="D5777" s="1150" t="s">
        <v>477</v>
      </c>
      <c r="E5777" s="1164">
        <v>15500</v>
      </c>
      <c r="F5777" s="1151">
        <v>7524596</v>
      </c>
      <c r="G5777" s="759" t="s">
        <v>16486</v>
      </c>
      <c r="H5777" s="1021" t="s">
        <v>8179</v>
      </c>
      <c r="I5777" s="1021" t="s">
        <v>4274</v>
      </c>
      <c r="J5777" s="1150" t="s">
        <v>16487</v>
      </c>
      <c r="K5777" s="1152">
        <v>1</v>
      </c>
      <c r="L5777" s="1151">
        <v>10</v>
      </c>
      <c r="M5777" s="1164">
        <v>145483</v>
      </c>
      <c r="N5777" s="1151"/>
      <c r="O5777" s="1152"/>
      <c r="P5777" s="1180">
        <v>0</v>
      </c>
    </row>
    <row r="5778" spans="1:16" ht="33.75" x14ac:dyDescent="0.2">
      <c r="A5778" s="1179" t="s">
        <v>4129</v>
      </c>
      <c r="B5778" s="1149" t="s">
        <v>13070</v>
      </c>
      <c r="C5778" s="1149" t="s">
        <v>65</v>
      </c>
      <c r="D5778" s="1150" t="s">
        <v>12660</v>
      </c>
      <c r="E5778" s="1164">
        <v>9000</v>
      </c>
      <c r="F5778" s="1151">
        <v>41936669</v>
      </c>
      <c r="G5778" s="759" t="s">
        <v>16488</v>
      </c>
      <c r="H5778" s="1021" t="s">
        <v>16489</v>
      </c>
      <c r="I5778" s="1021" t="s">
        <v>4309</v>
      </c>
      <c r="J5778" s="1150" t="s">
        <v>16490</v>
      </c>
      <c r="K5778" s="1152">
        <v>1</v>
      </c>
      <c r="L5778" s="1151">
        <v>12</v>
      </c>
      <c r="M5778" s="1164">
        <v>108600</v>
      </c>
      <c r="N5778" s="1151">
        <v>1</v>
      </c>
      <c r="O5778" s="1152">
        <v>6</v>
      </c>
      <c r="P5778" s="1180">
        <v>54000</v>
      </c>
    </row>
    <row r="5779" spans="1:16" ht="22.5" x14ac:dyDescent="0.2">
      <c r="A5779" s="1179" t="s">
        <v>4129</v>
      </c>
      <c r="B5779" s="1149" t="s">
        <v>13070</v>
      </c>
      <c r="C5779" s="1149" t="s">
        <v>65</v>
      </c>
      <c r="D5779" s="1150" t="s">
        <v>16295</v>
      </c>
      <c r="E5779" s="1164">
        <v>10000</v>
      </c>
      <c r="F5779" s="1151">
        <v>10637515</v>
      </c>
      <c r="G5779" s="759" t="s">
        <v>16491</v>
      </c>
      <c r="H5779" s="1021" t="s">
        <v>4305</v>
      </c>
      <c r="I5779" s="1021" t="s">
        <v>4309</v>
      </c>
      <c r="J5779" s="1150" t="s">
        <v>16492</v>
      </c>
      <c r="K5779" s="1152">
        <v>1</v>
      </c>
      <c r="L5779" s="1151">
        <v>12</v>
      </c>
      <c r="M5779" s="1164">
        <v>120600</v>
      </c>
      <c r="N5779" s="1151">
        <v>1</v>
      </c>
      <c r="O5779" s="1152">
        <v>6</v>
      </c>
      <c r="P5779" s="1180">
        <v>60000</v>
      </c>
    </row>
    <row r="5780" spans="1:16" x14ac:dyDescent="0.2">
      <c r="A5780" s="1179" t="s">
        <v>4129</v>
      </c>
      <c r="B5780" s="1149" t="s">
        <v>13070</v>
      </c>
      <c r="C5780" s="1149" t="s">
        <v>65</v>
      </c>
      <c r="D5780" s="1150" t="s">
        <v>4279</v>
      </c>
      <c r="E5780" s="1164">
        <v>8000</v>
      </c>
      <c r="F5780" s="1151">
        <v>9652171</v>
      </c>
      <c r="G5780" s="759" t="s">
        <v>16493</v>
      </c>
      <c r="H5780" s="1021" t="s">
        <v>4194</v>
      </c>
      <c r="I5780" s="1021" t="s">
        <v>4274</v>
      </c>
      <c r="J5780" s="1150" t="s">
        <v>5476</v>
      </c>
      <c r="K5780" s="1152">
        <v>1</v>
      </c>
      <c r="L5780" s="1151">
        <v>12</v>
      </c>
      <c r="M5780" s="1164">
        <v>96600</v>
      </c>
      <c r="N5780" s="1151">
        <v>1</v>
      </c>
      <c r="O5780" s="1152">
        <v>6</v>
      </c>
      <c r="P5780" s="1180">
        <v>48000</v>
      </c>
    </row>
    <row r="5781" spans="1:16" ht="33.75" x14ac:dyDescent="0.2">
      <c r="A5781" s="1179" t="s">
        <v>4129</v>
      </c>
      <c r="B5781" s="1149" t="s">
        <v>13070</v>
      </c>
      <c r="C5781" s="1149" t="s">
        <v>65</v>
      </c>
      <c r="D5781" s="1150" t="s">
        <v>5008</v>
      </c>
      <c r="E5781" s="1164">
        <v>6000</v>
      </c>
      <c r="F5781" s="1151">
        <v>41300223</v>
      </c>
      <c r="G5781" s="759" t="s">
        <v>16494</v>
      </c>
      <c r="H5781" s="1021" t="s">
        <v>11426</v>
      </c>
      <c r="I5781" s="1021" t="s">
        <v>4274</v>
      </c>
      <c r="J5781" s="1150" t="s">
        <v>16483</v>
      </c>
      <c r="K5781" s="1152">
        <v>1</v>
      </c>
      <c r="L5781" s="1151">
        <v>12</v>
      </c>
      <c r="M5781" s="1164">
        <v>72600</v>
      </c>
      <c r="N5781" s="1151">
        <v>1</v>
      </c>
      <c r="O5781" s="1152">
        <v>6</v>
      </c>
      <c r="P5781" s="1180">
        <v>36000</v>
      </c>
    </row>
    <row r="5782" spans="1:16" x14ac:dyDescent="0.2">
      <c r="A5782" s="1179" t="s">
        <v>4129</v>
      </c>
      <c r="B5782" s="1149" t="s">
        <v>13070</v>
      </c>
      <c r="C5782" s="1149" t="s">
        <v>65</v>
      </c>
      <c r="D5782" s="1150" t="s">
        <v>10311</v>
      </c>
      <c r="E5782" s="1164">
        <v>2500</v>
      </c>
      <c r="F5782" s="1151">
        <v>8828992</v>
      </c>
      <c r="G5782" s="759" t="s">
        <v>16495</v>
      </c>
      <c r="H5782" s="1021" t="s">
        <v>11426</v>
      </c>
      <c r="I5782" s="1021" t="s">
        <v>4274</v>
      </c>
      <c r="J5782" s="1150" t="s">
        <v>16496</v>
      </c>
      <c r="K5782" s="1152">
        <v>1</v>
      </c>
      <c r="L5782" s="1151">
        <v>12</v>
      </c>
      <c r="M5782" s="1164">
        <v>30600</v>
      </c>
      <c r="N5782" s="1151">
        <v>1</v>
      </c>
      <c r="O5782" s="1152">
        <v>6</v>
      </c>
      <c r="P5782" s="1180">
        <v>15000</v>
      </c>
    </row>
    <row r="5783" spans="1:16" ht="56.25" x14ac:dyDescent="0.2">
      <c r="A5783" s="1179" t="s">
        <v>4129</v>
      </c>
      <c r="B5783" s="1149" t="s">
        <v>13070</v>
      </c>
      <c r="C5783" s="1149" t="s">
        <v>65</v>
      </c>
      <c r="D5783" s="1150" t="s">
        <v>4783</v>
      </c>
      <c r="E5783" s="1164">
        <v>8000</v>
      </c>
      <c r="F5783" s="1151">
        <v>40954337</v>
      </c>
      <c r="G5783" s="759" t="s">
        <v>16497</v>
      </c>
      <c r="H5783" s="1021" t="s">
        <v>16498</v>
      </c>
      <c r="I5783" s="1021" t="s">
        <v>4309</v>
      </c>
      <c r="J5783" s="1150" t="s">
        <v>16499</v>
      </c>
      <c r="K5783" s="1152">
        <v>1</v>
      </c>
      <c r="L5783" s="1151">
        <v>12</v>
      </c>
      <c r="M5783" s="1164">
        <v>96600</v>
      </c>
      <c r="N5783" s="1151">
        <v>1</v>
      </c>
      <c r="O5783" s="1152">
        <v>6</v>
      </c>
      <c r="P5783" s="1180">
        <v>48000</v>
      </c>
    </row>
    <row r="5784" spans="1:16" ht="90" x14ac:dyDescent="0.2">
      <c r="A5784" s="1179" t="s">
        <v>4129</v>
      </c>
      <c r="B5784" s="1149" t="s">
        <v>13070</v>
      </c>
      <c r="C5784" s="1149" t="s">
        <v>65</v>
      </c>
      <c r="D5784" s="1150" t="s">
        <v>4279</v>
      </c>
      <c r="E5784" s="1164">
        <v>8000</v>
      </c>
      <c r="F5784" s="1151">
        <v>43632205</v>
      </c>
      <c r="G5784" s="759" t="s">
        <v>16500</v>
      </c>
      <c r="H5784" s="1021" t="s">
        <v>16501</v>
      </c>
      <c r="I5784" s="1021" t="s">
        <v>4274</v>
      </c>
      <c r="J5784" s="1150" t="s">
        <v>16502</v>
      </c>
      <c r="K5784" s="1152">
        <v>1</v>
      </c>
      <c r="L5784" s="1151">
        <v>4</v>
      </c>
      <c r="M5784" s="1164">
        <v>32300</v>
      </c>
      <c r="N5784" s="1151">
        <v>1</v>
      </c>
      <c r="O5784" s="1152">
        <v>6</v>
      </c>
      <c r="P5784" s="1180">
        <v>48000</v>
      </c>
    </row>
    <row r="5785" spans="1:16" x14ac:dyDescent="0.2">
      <c r="A5785" s="1179" t="s">
        <v>4129</v>
      </c>
      <c r="B5785" s="1149" t="s">
        <v>13070</v>
      </c>
      <c r="C5785" s="1149" t="s">
        <v>65</v>
      </c>
      <c r="D5785" s="1150" t="s">
        <v>481</v>
      </c>
      <c r="E5785" s="1164">
        <v>2800</v>
      </c>
      <c r="F5785" s="1151">
        <v>40453570</v>
      </c>
      <c r="G5785" s="759" t="s">
        <v>16503</v>
      </c>
      <c r="H5785" s="1021" t="s">
        <v>4357</v>
      </c>
      <c r="I5785" s="1021" t="s">
        <v>1445</v>
      </c>
      <c r="J5785" s="1150" t="s">
        <v>4357</v>
      </c>
      <c r="K5785" s="1152">
        <v>1</v>
      </c>
      <c r="L5785" s="1151">
        <v>12</v>
      </c>
      <c r="M5785" s="1164">
        <v>34200</v>
      </c>
      <c r="N5785" s="1151">
        <v>1</v>
      </c>
      <c r="O5785" s="1152">
        <v>6</v>
      </c>
      <c r="P5785" s="1180">
        <v>16800</v>
      </c>
    </row>
    <row r="5786" spans="1:16" x14ac:dyDescent="0.2">
      <c r="A5786" s="1179" t="s">
        <v>4129</v>
      </c>
      <c r="B5786" s="1149" t="s">
        <v>13070</v>
      </c>
      <c r="C5786" s="1149" t="s">
        <v>65</v>
      </c>
      <c r="D5786" s="1150" t="s">
        <v>5008</v>
      </c>
      <c r="E5786" s="1164">
        <v>5000</v>
      </c>
      <c r="F5786" s="1151">
        <v>46474486</v>
      </c>
      <c r="G5786" s="759" t="s">
        <v>16504</v>
      </c>
      <c r="H5786" s="1021" t="s">
        <v>8179</v>
      </c>
      <c r="I5786" s="1021" t="s">
        <v>4274</v>
      </c>
      <c r="J5786" s="1150" t="s">
        <v>6018</v>
      </c>
      <c r="K5786" s="1152">
        <v>1</v>
      </c>
      <c r="L5786" s="1151">
        <v>12</v>
      </c>
      <c r="M5786" s="1164">
        <v>60600</v>
      </c>
      <c r="N5786" s="1151">
        <v>1</v>
      </c>
      <c r="O5786" s="1152">
        <v>6</v>
      </c>
      <c r="P5786" s="1180">
        <v>30000</v>
      </c>
    </row>
    <row r="5787" spans="1:16" ht="33.75" x14ac:dyDescent="0.2">
      <c r="A5787" s="1179" t="s">
        <v>4129</v>
      </c>
      <c r="B5787" s="1149" t="s">
        <v>13070</v>
      </c>
      <c r="C5787" s="1149" t="s">
        <v>65</v>
      </c>
      <c r="D5787" s="1150" t="s">
        <v>16505</v>
      </c>
      <c r="E5787" s="1164">
        <v>15600</v>
      </c>
      <c r="F5787" s="1151">
        <v>10220483</v>
      </c>
      <c r="G5787" s="759" t="s">
        <v>16506</v>
      </c>
      <c r="H5787" s="1021" t="s">
        <v>16507</v>
      </c>
      <c r="I5787" s="1021" t="s">
        <v>8701</v>
      </c>
      <c r="J5787" s="1150" t="s">
        <v>16508</v>
      </c>
      <c r="K5787" s="1152">
        <v>1</v>
      </c>
      <c r="L5787" s="1151">
        <v>11</v>
      </c>
      <c r="M5787" s="1164">
        <v>167220</v>
      </c>
      <c r="N5787" s="1151"/>
      <c r="O5787" s="1152"/>
      <c r="P5787" s="1180">
        <v>0</v>
      </c>
    </row>
    <row r="5788" spans="1:16" ht="33.75" x14ac:dyDescent="0.2">
      <c r="A5788" s="1179" t="s">
        <v>4129</v>
      </c>
      <c r="B5788" s="1149" t="s">
        <v>13070</v>
      </c>
      <c r="C5788" s="1149" t="s">
        <v>65</v>
      </c>
      <c r="D5788" s="1150" t="s">
        <v>4279</v>
      </c>
      <c r="E5788" s="1164">
        <v>9000</v>
      </c>
      <c r="F5788" s="1151">
        <v>43185648</v>
      </c>
      <c r="G5788" s="759" t="s">
        <v>16509</v>
      </c>
      <c r="H5788" s="1021" t="s">
        <v>14301</v>
      </c>
      <c r="I5788" s="1021" t="s">
        <v>4274</v>
      </c>
      <c r="J5788" s="1150" t="s">
        <v>16510</v>
      </c>
      <c r="K5788" s="1152">
        <v>1</v>
      </c>
      <c r="L5788" s="1151">
        <v>4</v>
      </c>
      <c r="M5788" s="1164">
        <v>36300</v>
      </c>
      <c r="N5788" s="1151">
        <v>1</v>
      </c>
      <c r="O5788" s="1152">
        <v>6</v>
      </c>
      <c r="P5788" s="1180">
        <v>54000</v>
      </c>
    </row>
    <row r="5789" spans="1:16" ht="56.25" x14ac:dyDescent="0.2">
      <c r="A5789" s="1179" t="s">
        <v>4129</v>
      </c>
      <c r="B5789" s="1149" t="s">
        <v>13070</v>
      </c>
      <c r="C5789" s="1149" t="s">
        <v>65</v>
      </c>
      <c r="D5789" s="1150" t="s">
        <v>16511</v>
      </c>
      <c r="E5789" s="1164">
        <v>6000</v>
      </c>
      <c r="F5789" s="1151">
        <v>40420827</v>
      </c>
      <c r="G5789" s="759" t="s">
        <v>16512</v>
      </c>
      <c r="H5789" s="1021" t="s">
        <v>14786</v>
      </c>
      <c r="I5789" s="1021" t="s">
        <v>4274</v>
      </c>
      <c r="J5789" s="1150" t="s">
        <v>16513</v>
      </c>
      <c r="K5789" s="1152">
        <v>1</v>
      </c>
      <c r="L5789" s="1151">
        <v>10</v>
      </c>
      <c r="M5789" s="1164">
        <v>62100</v>
      </c>
      <c r="N5789" s="1151"/>
      <c r="O5789" s="1152"/>
      <c r="P5789" s="1180">
        <v>0</v>
      </c>
    </row>
    <row r="5790" spans="1:16" ht="22.5" x14ac:dyDescent="0.2">
      <c r="A5790" s="1179" t="s">
        <v>4129</v>
      </c>
      <c r="B5790" s="1149" t="s">
        <v>13070</v>
      </c>
      <c r="C5790" s="1149" t="s">
        <v>65</v>
      </c>
      <c r="D5790" s="1150" t="s">
        <v>4279</v>
      </c>
      <c r="E5790" s="1164">
        <v>12000</v>
      </c>
      <c r="F5790" s="1151">
        <v>25613853</v>
      </c>
      <c r="G5790" s="759" t="s">
        <v>16514</v>
      </c>
      <c r="H5790" s="1021" t="s">
        <v>4243</v>
      </c>
      <c r="I5790" s="1021" t="s">
        <v>4274</v>
      </c>
      <c r="J5790" s="1150" t="s">
        <v>16515</v>
      </c>
      <c r="K5790" s="1152">
        <v>1</v>
      </c>
      <c r="L5790" s="1151">
        <v>12</v>
      </c>
      <c r="M5790" s="1164">
        <v>144600</v>
      </c>
      <c r="N5790" s="1151">
        <v>1</v>
      </c>
      <c r="O5790" s="1152">
        <v>6</v>
      </c>
      <c r="P5790" s="1180">
        <v>72000</v>
      </c>
    </row>
    <row r="5791" spans="1:16" x14ac:dyDescent="0.2">
      <c r="A5791" s="1179" t="s">
        <v>4129</v>
      </c>
      <c r="B5791" s="1149" t="s">
        <v>13070</v>
      </c>
      <c r="C5791" s="1149" t="s">
        <v>65</v>
      </c>
      <c r="D5791" s="1150" t="s">
        <v>5212</v>
      </c>
      <c r="E5791" s="1164">
        <v>4000</v>
      </c>
      <c r="F5791" s="1151">
        <v>75686818</v>
      </c>
      <c r="G5791" s="759" t="s">
        <v>16516</v>
      </c>
      <c r="H5791" s="1021" t="s">
        <v>11426</v>
      </c>
      <c r="I5791" s="1021" t="s">
        <v>4274</v>
      </c>
      <c r="J5791" s="1150" t="s">
        <v>11234</v>
      </c>
      <c r="K5791" s="1152">
        <v>1</v>
      </c>
      <c r="L5791" s="1151">
        <v>12</v>
      </c>
      <c r="M5791" s="1164">
        <v>48600</v>
      </c>
      <c r="N5791" s="1151">
        <v>1</v>
      </c>
      <c r="O5791" s="1152">
        <v>6</v>
      </c>
      <c r="P5791" s="1180">
        <v>24000</v>
      </c>
    </row>
    <row r="5792" spans="1:16" ht="45" x14ac:dyDescent="0.2">
      <c r="A5792" s="1179" t="s">
        <v>4129</v>
      </c>
      <c r="B5792" s="1149" t="s">
        <v>13070</v>
      </c>
      <c r="C5792" s="1149" t="s">
        <v>65</v>
      </c>
      <c r="D5792" s="1150" t="s">
        <v>4279</v>
      </c>
      <c r="E5792" s="1164">
        <v>8000</v>
      </c>
      <c r="F5792" s="1151">
        <v>46462553</v>
      </c>
      <c r="G5792" s="759" t="s">
        <v>16517</v>
      </c>
      <c r="H5792" s="1021" t="s">
        <v>15755</v>
      </c>
      <c r="I5792" s="1021" t="s">
        <v>4274</v>
      </c>
      <c r="J5792" s="1150" t="s">
        <v>16518</v>
      </c>
      <c r="K5792" s="1152">
        <v>1</v>
      </c>
      <c r="L5792" s="1151">
        <v>5</v>
      </c>
      <c r="M5792" s="1164">
        <v>42433</v>
      </c>
      <c r="N5792" s="1151">
        <v>1</v>
      </c>
      <c r="O5792" s="1152">
        <v>6</v>
      </c>
      <c r="P5792" s="1180">
        <v>48000</v>
      </c>
    </row>
    <row r="5793" spans="1:16" x14ac:dyDescent="0.2">
      <c r="A5793" s="1179" t="s">
        <v>4129</v>
      </c>
      <c r="B5793" s="1149" t="s">
        <v>13070</v>
      </c>
      <c r="C5793" s="1149" t="s">
        <v>65</v>
      </c>
      <c r="D5793" s="1150" t="s">
        <v>16453</v>
      </c>
      <c r="E5793" s="1164">
        <v>11000</v>
      </c>
      <c r="F5793" s="1151">
        <v>9992083</v>
      </c>
      <c r="G5793" s="759" t="s">
        <v>16519</v>
      </c>
      <c r="H5793" s="1021" t="s">
        <v>4243</v>
      </c>
      <c r="I5793" s="1021" t="s">
        <v>4274</v>
      </c>
      <c r="J5793" s="1150" t="s">
        <v>4243</v>
      </c>
      <c r="K5793" s="1152">
        <v>1</v>
      </c>
      <c r="L5793" s="1151">
        <v>8</v>
      </c>
      <c r="M5793" s="1164">
        <v>91900</v>
      </c>
      <c r="N5793" s="1151"/>
      <c r="O5793" s="1152"/>
      <c r="P5793" s="1180">
        <v>0</v>
      </c>
    </row>
    <row r="5794" spans="1:16" ht="33.75" x14ac:dyDescent="0.2">
      <c r="A5794" s="1179" t="s">
        <v>4129</v>
      </c>
      <c r="B5794" s="1149" t="s">
        <v>13070</v>
      </c>
      <c r="C5794" s="1149" t="s">
        <v>65</v>
      </c>
      <c r="D5794" s="1150" t="s">
        <v>4279</v>
      </c>
      <c r="E5794" s="1164">
        <v>9500</v>
      </c>
      <c r="F5794" s="1151">
        <v>44399336</v>
      </c>
      <c r="G5794" s="759" t="s">
        <v>16520</v>
      </c>
      <c r="H5794" s="1021"/>
      <c r="I5794" s="1021" t="s">
        <v>8701</v>
      </c>
      <c r="J5794" s="1150" t="s">
        <v>16521</v>
      </c>
      <c r="K5794" s="1152">
        <v>1</v>
      </c>
      <c r="L5794" s="1151">
        <v>12</v>
      </c>
      <c r="M5794" s="1164">
        <v>114300</v>
      </c>
      <c r="N5794" s="1151">
        <v>1</v>
      </c>
      <c r="O5794" s="1152">
        <v>6</v>
      </c>
      <c r="P5794" s="1180">
        <v>57000</v>
      </c>
    </row>
    <row r="5795" spans="1:16" x14ac:dyDescent="0.2">
      <c r="A5795" s="1179" t="s">
        <v>4129</v>
      </c>
      <c r="B5795" s="1149" t="s">
        <v>13070</v>
      </c>
      <c r="C5795" s="1149" t="s">
        <v>65</v>
      </c>
      <c r="D5795" s="1150" t="s">
        <v>4279</v>
      </c>
      <c r="E5795" s="1164">
        <v>7000</v>
      </c>
      <c r="F5795" s="1151">
        <v>41890968</v>
      </c>
      <c r="G5795" s="759" t="s">
        <v>16522</v>
      </c>
      <c r="H5795" s="1021" t="s">
        <v>12102</v>
      </c>
      <c r="I5795" s="1021" t="s">
        <v>4274</v>
      </c>
      <c r="J5795" s="1150" t="s">
        <v>4381</v>
      </c>
      <c r="K5795" s="1152">
        <v>1</v>
      </c>
      <c r="L5795" s="1151">
        <v>12</v>
      </c>
      <c r="M5795" s="1164">
        <v>84600</v>
      </c>
      <c r="N5795" s="1151">
        <v>1</v>
      </c>
      <c r="O5795" s="1152">
        <v>6</v>
      </c>
      <c r="P5795" s="1180">
        <v>42000</v>
      </c>
    </row>
    <row r="5796" spans="1:16" x14ac:dyDescent="0.2">
      <c r="A5796" s="1179" t="s">
        <v>4129</v>
      </c>
      <c r="B5796" s="1149" t="s">
        <v>13070</v>
      </c>
      <c r="C5796" s="1149" t="s">
        <v>65</v>
      </c>
      <c r="D5796" s="1150" t="s">
        <v>477</v>
      </c>
      <c r="E5796" s="1164">
        <v>15500</v>
      </c>
      <c r="F5796" s="1151">
        <v>7723322</v>
      </c>
      <c r="G5796" s="759" t="s">
        <v>16523</v>
      </c>
      <c r="H5796" s="1021" t="s">
        <v>16524</v>
      </c>
      <c r="I5796" s="1021" t="s">
        <v>8701</v>
      </c>
      <c r="J5796" s="1150" t="s">
        <v>16525</v>
      </c>
      <c r="K5796" s="1152">
        <v>1</v>
      </c>
      <c r="L5796" s="1151">
        <v>12</v>
      </c>
      <c r="M5796" s="1164">
        <v>181950</v>
      </c>
      <c r="N5796" s="1151">
        <v>1</v>
      </c>
      <c r="O5796" s="1152">
        <v>6</v>
      </c>
      <c r="P5796" s="1180">
        <v>93000</v>
      </c>
    </row>
    <row r="5797" spans="1:16" ht="67.5" x14ac:dyDescent="0.2">
      <c r="A5797" s="1179" t="s">
        <v>4129</v>
      </c>
      <c r="B5797" s="1149" t="s">
        <v>13070</v>
      </c>
      <c r="C5797" s="1149" t="s">
        <v>65</v>
      </c>
      <c r="D5797" s="1150" t="s">
        <v>10152</v>
      </c>
      <c r="E5797" s="1164">
        <v>15000</v>
      </c>
      <c r="F5797" s="1151">
        <v>10145776</v>
      </c>
      <c r="G5797" s="759" t="s">
        <v>16526</v>
      </c>
      <c r="H5797" s="1021" t="s">
        <v>16527</v>
      </c>
      <c r="I5797" s="1021" t="s">
        <v>8701</v>
      </c>
      <c r="J5797" s="1150" t="s">
        <v>16528</v>
      </c>
      <c r="K5797" s="1152">
        <v>1</v>
      </c>
      <c r="L5797" s="1151">
        <v>12</v>
      </c>
      <c r="M5797" s="1164">
        <v>176100</v>
      </c>
      <c r="N5797" s="1151">
        <v>1</v>
      </c>
      <c r="O5797" s="1152">
        <v>5</v>
      </c>
      <c r="P5797" s="1180">
        <v>99500</v>
      </c>
    </row>
    <row r="5798" spans="1:16" ht="22.5" x14ac:dyDescent="0.2">
      <c r="A5798" s="1179" t="s">
        <v>4129</v>
      </c>
      <c r="B5798" s="1149" t="s">
        <v>13070</v>
      </c>
      <c r="C5798" s="1149" t="s">
        <v>65</v>
      </c>
      <c r="D5798" s="1150" t="s">
        <v>12703</v>
      </c>
      <c r="E5798" s="1164">
        <v>10000</v>
      </c>
      <c r="F5798" s="1151">
        <v>43233259</v>
      </c>
      <c r="G5798" s="759" t="s">
        <v>16529</v>
      </c>
      <c r="H5798" s="1021" t="s">
        <v>4243</v>
      </c>
      <c r="I5798" s="1021" t="s">
        <v>4274</v>
      </c>
      <c r="J5798" s="1150" t="s">
        <v>16530</v>
      </c>
      <c r="K5798" s="1152">
        <v>1</v>
      </c>
      <c r="L5798" s="1151">
        <v>12</v>
      </c>
      <c r="M5798" s="1164">
        <v>114974</v>
      </c>
      <c r="N5798" s="1151">
        <v>1</v>
      </c>
      <c r="O5798" s="1152">
        <v>6</v>
      </c>
      <c r="P5798" s="1180">
        <v>60000</v>
      </c>
    </row>
    <row r="5799" spans="1:16" ht="45" x14ac:dyDescent="0.2">
      <c r="A5799" s="1179" t="s">
        <v>4129</v>
      </c>
      <c r="B5799" s="1149" t="s">
        <v>13070</v>
      </c>
      <c r="C5799" s="1149" t="s">
        <v>65</v>
      </c>
      <c r="D5799" s="1150" t="s">
        <v>4602</v>
      </c>
      <c r="E5799" s="1164">
        <v>12000</v>
      </c>
      <c r="F5799" s="1151">
        <v>40046006</v>
      </c>
      <c r="G5799" s="759" t="s">
        <v>16531</v>
      </c>
      <c r="H5799" s="1021" t="s">
        <v>12280</v>
      </c>
      <c r="I5799" s="1021" t="s">
        <v>4274</v>
      </c>
      <c r="J5799" s="1150" t="s">
        <v>16532</v>
      </c>
      <c r="K5799" s="1152">
        <v>1</v>
      </c>
      <c r="L5799" s="1151">
        <v>12</v>
      </c>
      <c r="M5799" s="1164">
        <v>144600</v>
      </c>
      <c r="N5799" s="1151">
        <v>1</v>
      </c>
      <c r="O5799" s="1152">
        <v>3</v>
      </c>
      <c r="P5799" s="1180">
        <v>27200</v>
      </c>
    </row>
    <row r="5800" spans="1:16" x14ac:dyDescent="0.2">
      <c r="A5800" s="1179" t="s">
        <v>4129</v>
      </c>
      <c r="B5800" s="1149" t="s">
        <v>13070</v>
      </c>
      <c r="C5800" s="1149" t="s">
        <v>65</v>
      </c>
      <c r="D5800" s="1150" t="s">
        <v>5008</v>
      </c>
      <c r="E5800" s="1164">
        <v>6000</v>
      </c>
      <c r="F5800" s="1151">
        <v>6875415</v>
      </c>
      <c r="G5800" s="759" t="s">
        <v>16533</v>
      </c>
      <c r="H5800" s="1021" t="s">
        <v>11426</v>
      </c>
      <c r="I5800" s="1021" t="s">
        <v>4274</v>
      </c>
      <c r="J5800" s="1150" t="s">
        <v>10477</v>
      </c>
      <c r="K5800" s="1152">
        <v>1</v>
      </c>
      <c r="L5800" s="1151">
        <v>12</v>
      </c>
      <c r="M5800" s="1164">
        <v>72600</v>
      </c>
      <c r="N5800" s="1151">
        <v>1</v>
      </c>
      <c r="O5800" s="1152">
        <v>3</v>
      </c>
      <c r="P5800" s="1180">
        <v>24000</v>
      </c>
    </row>
    <row r="5801" spans="1:16" ht="45" x14ac:dyDescent="0.2">
      <c r="A5801" s="1179" t="s">
        <v>4129</v>
      </c>
      <c r="B5801" s="1149" t="s">
        <v>13070</v>
      </c>
      <c r="C5801" s="1149" t="s">
        <v>65</v>
      </c>
      <c r="D5801" s="1150" t="s">
        <v>4279</v>
      </c>
      <c r="E5801" s="1164">
        <v>9000</v>
      </c>
      <c r="F5801" s="1151">
        <v>42302885</v>
      </c>
      <c r="G5801" s="759" t="s">
        <v>16534</v>
      </c>
      <c r="H5801" s="1021" t="s">
        <v>9096</v>
      </c>
      <c r="I5801" s="1021" t="s">
        <v>4274</v>
      </c>
      <c r="J5801" s="1150" t="s">
        <v>16535</v>
      </c>
      <c r="K5801" s="1152">
        <v>1</v>
      </c>
      <c r="L5801" s="1151">
        <v>12</v>
      </c>
      <c r="M5801" s="1164">
        <v>108600</v>
      </c>
      <c r="N5801" s="1151">
        <v>1</v>
      </c>
      <c r="O5801" s="1152">
        <v>6</v>
      </c>
      <c r="P5801" s="1180">
        <v>54000</v>
      </c>
    </row>
    <row r="5802" spans="1:16" x14ac:dyDescent="0.2">
      <c r="A5802" s="1179" t="s">
        <v>4129</v>
      </c>
      <c r="B5802" s="1149" t="s">
        <v>13070</v>
      </c>
      <c r="C5802" s="1149" t="s">
        <v>65</v>
      </c>
      <c r="D5802" s="1150" t="s">
        <v>477</v>
      </c>
      <c r="E5802" s="1164">
        <v>15500</v>
      </c>
      <c r="F5802" s="1151">
        <v>6474221</v>
      </c>
      <c r="G5802" s="759" t="s">
        <v>16536</v>
      </c>
      <c r="H5802" s="1021" t="s">
        <v>8179</v>
      </c>
      <c r="I5802" s="1021" t="s">
        <v>4274</v>
      </c>
      <c r="J5802" s="1150" t="s">
        <v>4541</v>
      </c>
      <c r="K5802" s="1152">
        <v>1</v>
      </c>
      <c r="L5802" s="1151">
        <v>1</v>
      </c>
      <c r="M5802" s="1164">
        <v>15500</v>
      </c>
      <c r="N5802" s="1151"/>
      <c r="O5802" s="1152"/>
      <c r="P5802" s="1180">
        <v>0</v>
      </c>
    </row>
    <row r="5803" spans="1:16" x14ac:dyDescent="0.2">
      <c r="A5803" s="1179" t="s">
        <v>4129</v>
      </c>
      <c r="B5803" s="1149" t="s">
        <v>13070</v>
      </c>
      <c r="C5803" s="1149" t="s">
        <v>65</v>
      </c>
      <c r="D5803" s="1150" t="s">
        <v>10311</v>
      </c>
      <c r="E5803" s="1164">
        <v>2500</v>
      </c>
      <c r="F5803" s="1151">
        <v>8157663</v>
      </c>
      <c r="G5803" s="759" t="s">
        <v>16537</v>
      </c>
      <c r="H5803" s="1021" t="s">
        <v>4357</v>
      </c>
      <c r="I5803" s="1021" t="s">
        <v>1445</v>
      </c>
      <c r="J5803" s="1150" t="s">
        <v>4357</v>
      </c>
      <c r="K5803" s="1152">
        <v>1</v>
      </c>
      <c r="L5803" s="1151">
        <v>12</v>
      </c>
      <c r="M5803" s="1164">
        <v>29350</v>
      </c>
      <c r="N5803" s="1151"/>
      <c r="O5803" s="1152"/>
      <c r="P5803" s="1180">
        <v>0</v>
      </c>
    </row>
    <row r="5804" spans="1:16" ht="33.75" x14ac:dyDescent="0.2">
      <c r="A5804" s="1179" t="s">
        <v>4129</v>
      </c>
      <c r="B5804" s="1149" t="s">
        <v>13070</v>
      </c>
      <c r="C5804" s="1149" t="s">
        <v>65</v>
      </c>
      <c r="D5804" s="1150" t="s">
        <v>16538</v>
      </c>
      <c r="E5804" s="1164">
        <v>7000</v>
      </c>
      <c r="F5804" s="1151">
        <v>41149361</v>
      </c>
      <c r="G5804" s="759" t="s">
        <v>16539</v>
      </c>
      <c r="H5804" s="1021" t="s">
        <v>5958</v>
      </c>
      <c r="I5804" s="1021" t="s">
        <v>4309</v>
      </c>
      <c r="J5804" s="1150" t="s">
        <v>16540</v>
      </c>
      <c r="K5804" s="1152" t="s">
        <v>1445</v>
      </c>
      <c r="L5804" s="1151" t="s">
        <v>1445</v>
      </c>
      <c r="M5804" s="1164">
        <v>0</v>
      </c>
      <c r="N5804" s="1151">
        <v>1</v>
      </c>
      <c r="O5804" s="1152">
        <v>1</v>
      </c>
      <c r="P5804" s="1180">
        <v>11200</v>
      </c>
    </row>
    <row r="5805" spans="1:16" ht="22.5" x14ac:dyDescent="0.2">
      <c r="A5805" s="1179" t="s">
        <v>4129</v>
      </c>
      <c r="B5805" s="1149" t="s">
        <v>13070</v>
      </c>
      <c r="C5805" s="1149" t="s">
        <v>65</v>
      </c>
      <c r="D5805" s="1150" t="s">
        <v>10152</v>
      </c>
      <c r="E5805" s="1164">
        <v>15000</v>
      </c>
      <c r="F5805" s="1151">
        <v>9995441</v>
      </c>
      <c r="G5805" s="759" t="s">
        <v>16541</v>
      </c>
      <c r="H5805" s="1021"/>
      <c r="I5805" s="1021" t="s">
        <v>4274</v>
      </c>
      <c r="J5805" s="1150" t="s">
        <v>16542</v>
      </c>
      <c r="K5805" s="1152">
        <v>1</v>
      </c>
      <c r="L5805" s="1151">
        <v>12</v>
      </c>
      <c r="M5805" s="1164">
        <v>176100</v>
      </c>
      <c r="N5805" s="1151">
        <v>1</v>
      </c>
      <c r="O5805" s="1152">
        <v>6</v>
      </c>
      <c r="P5805" s="1180">
        <v>90000</v>
      </c>
    </row>
    <row r="5806" spans="1:16" x14ac:dyDescent="0.2">
      <c r="A5806" s="1179" t="s">
        <v>4129</v>
      </c>
      <c r="B5806" s="1149" t="s">
        <v>13070</v>
      </c>
      <c r="C5806" s="1149" t="s">
        <v>65</v>
      </c>
      <c r="D5806" s="1150" t="s">
        <v>10311</v>
      </c>
      <c r="E5806" s="1164">
        <v>3000</v>
      </c>
      <c r="F5806" s="1151">
        <v>10372873</v>
      </c>
      <c r="G5806" s="759" t="s">
        <v>16543</v>
      </c>
      <c r="H5806" s="1021" t="s">
        <v>4357</v>
      </c>
      <c r="I5806" s="1021" t="s">
        <v>1445</v>
      </c>
      <c r="J5806" s="1150" t="s">
        <v>4357</v>
      </c>
      <c r="K5806" s="1152">
        <v>1</v>
      </c>
      <c r="L5806" s="1151">
        <v>12</v>
      </c>
      <c r="M5806" s="1164">
        <v>42600</v>
      </c>
      <c r="N5806" s="1151">
        <v>1</v>
      </c>
      <c r="O5806" s="1152">
        <v>6</v>
      </c>
      <c r="P5806" s="1180">
        <v>21000</v>
      </c>
    </row>
    <row r="5807" spans="1:16" ht="45" x14ac:dyDescent="0.2">
      <c r="A5807" s="1179" t="s">
        <v>4129</v>
      </c>
      <c r="B5807" s="1149" t="s">
        <v>13070</v>
      </c>
      <c r="C5807" s="1149" t="s">
        <v>65</v>
      </c>
      <c r="D5807" s="1150" t="s">
        <v>12660</v>
      </c>
      <c r="E5807" s="1164">
        <v>10000</v>
      </c>
      <c r="F5807" s="1151">
        <v>41412871</v>
      </c>
      <c r="G5807" s="759" t="s">
        <v>16544</v>
      </c>
      <c r="H5807" s="1021" t="s">
        <v>4419</v>
      </c>
      <c r="I5807" s="1021" t="s">
        <v>4274</v>
      </c>
      <c r="J5807" s="1150" t="s">
        <v>16545</v>
      </c>
      <c r="K5807" s="1152">
        <v>1</v>
      </c>
      <c r="L5807" s="1151">
        <v>12</v>
      </c>
      <c r="M5807" s="1164">
        <v>120600</v>
      </c>
      <c r="N5807" s="1151">
        <v>1</v>
      </c>
      <c r="O5807" s="1152">
        <v>6</v>
      </c>
      <c r="P5807" s="1180">
        <v>55431</v>
      </c>
    </row>
    <row r="5808" spans="1:16" ht="33.75" x14ac:dyDescent="0.2">
      <c r="A5808" s="1179" t="s">
        <v>4129</v>
      </c>
      <c r="B5808" s="1149" t="s">
        <v>13070</v>
      </c>
      <c r="C5808" s="1149" t="s">
        <v>65</v>
      </c>
      <c r="D5808" s="1150" t="s">
        <v>16546</v>
      </c>
      <c r="E5808" s="1164">
        <v>12000</v>
      </c>
      <c r="F5808" s="1151">
        <v>9342040</v>
      </c>
      <c r="G5808" s="759" t="s">
        <v>16547</v>
      </c>
      <c r="H5808" s="1021" t="s">
        <v>16548</v>
      </c>
      <c r="I5808" s="1021" t="s">
        <v>4309</v>
      </c>
      <c r="J5808" s="1150" t="s">
        <v>16549</v>
      </c>
      <c r="K5808" s="1152">
        <v>1</v>
      </c>
      <c r="L5808" s="1151">
        <v>12</v>
      </c>
      <c r="M5808" s="1164">
        <v>144600</v>
      </c>
      <c r="N5808" s="1151">
        <v>1</v>
      </c>
      <c r="O5808" s="1152">
        <v>2</v>
      </c>
      <c r="P5808" s="1180">
        <v>24000</v>
      </c>
    </row>
    <row r="5809" spans="1:16" ht="33.75" x14ac:dyDescent="0.2">
      <c r="A5809" s="1179" t="s">
        <v>4129</v>
      </c>
      <c r="B5809" s="1149" t="s">
        <v>13070</v>
      </c>
      <c r="C5809" s="1149" t="s">
        <v>65</v>
      </c>
      <c r="D5809" s="1150" t="s">
        <v>12660</v>
      </c>
      <c r="E5809" s="1164">
        <v>10000</v>
      </c>
      <c r="F5809" s="1151">
        <v>6961905</v>
      </c>
      <c r="G5809" s="759" t="s">
        <v>16550</v>
      </c>
      <c r="H5809" s="1021" t="s">
        <v>16551</v>
      </c>
      <c r="I5809" s="1021" t="s">
        <v>16109</v>
      </c>
      <c r="J5809" s="1150" t="s">
        <v>16552</v>
      </c>
      <c r="K5809" s="1152">
        <v>1</v>
      </c>
      <c r="L5809" s="1151">
        <v>12</v>
      </c>
      <c r="M5809" s="1164">
        <v>120600</v>
      </c>
      <c r="N5809" s="1151">
        <v>1</v>
      </c>
      <c r="O5809" s="1152">
        <v>6</v>
      </c>
      <c r="P5809" s="1180">
        <v>60000</v>
      </c>
    </row>
    <row r="5810" spans="1:16" x14ac:dyDescent="0.2">
      <c r="A5810" s="1179" t="s">
        <v>4129</v>
      </c>
      <c r="B5810" s="1149" t="s">
        <v>13070</v>
      </c>
      <c r="C5810" s="1149" t="s">
        <v>65</v>
      </c>
      <c r="D5810" s="1150" t="s">
        <v>4279</v>
      </c>
      <c r="E5810" s="1164">
        <v>8000</v>
      </c>
      <c r="F5810" s="1151">
        <v>40945836</v>
      </c>
      <c r="G5810" s="759" t="s">
        <v>16553</v>
      </c>
      <c r="H5810" s="1021" t="s">
        <v>4235</v>
      </c>
      <c r="I5810" s="1021" t="s">
        <v>4274</v>
      </c>
      <c r="J5810" s="1150" t="s">
        <v>4235</v>
      </c>
      <c r="K5810" s="1152">
        <v>1</v>
      </c>
      <c r="L5810" s="1151">
        <v>12</v>
      </c>
      <c r="M5810" s="1164">
        <v>96600</v>
      </c>
      <c r="N5810" s="1151">
        <v>1</v>
      </c>
      <c r="O5810" s="1152">
        <v>6</v>
      </c>
      <c r="P5810" s="1180">
        <v>48000</v>
      </c>
    </row>
    <row r="5811" spans="1:16" ht="33.75" x14ac:dyDescent="0.2">
      <c r="A5811" s="1179" t="s">
        <v>4129</v>
      </c>
      <c r="B5811" s="1149" t="s">
        <v>13070</v>
      </c>
      <c r="C5811" s="1149" t="s">
        <v>65</v>
      </c>
      <c r="D5811" s="1150" t="s">
        <v>4279</v>
      </c>
      <c r="E5811" s="1164">
        <v>10000</v>
      </c>
      <c r="F5811" s="1151">
        <v>8660591</v>
      </c>
      <c r="G5811" s="759" t="s">
        <v>16554</v>
      </c>
      <c r="H5811" s="1021" t="s">
        <v>4211</v>
      </c>
      <c r="I5811" s="1021" t="s">
        <v>4274</v>
      </c>
      <c r="J5811" s="1150" t="s">
        <v>16555</v>
      </c>
      <c r="K5811" s="1152" t="s">
        <v>1445</v>
      </c>
      <c r="L5811" s="1151" t="s">
        <v>1445</v>
      </c>
      <c r="M5811" s="1164">
        <v>0</v>
      </c>
      <c r="N5811" s="1151">
        <v>1</v>
      </c>
      <c r="O5811" s="1152">
        <v>5</v>
      </c>
      <c r="P5811" s="1180">
        <v>56333</v>
      </c>
    </row>
    <row r="5812" spans="1:16" ht="45" x14ac:dyDescent="0.2">
      <c r="A5812" s="1179" t="s">
        <v>4129</v>
      </c>
      <c r="B5812" s="1149" t="s">
        <v>13070</v>
      </c>
      <c r="C5812" s="1149" t="s">
        <v>65</v>
      </c>
      <c r="D5812" s="1150" t="s">
        <v>477</v>
      </c>
      <c r="E5812" s="1164">
        <v>15000</v>
      </c>
      <c r="F5812" s="1151">
        <v>6020349</v>
      </c>
      <c r="G5812" s="759" t="s">
        <v>16556</v>
      </c>
      <c r="H5812" s="1021" t="s">
        <v>16557</v>
      </c>
      <c r="I5812" s="1021" t="s">
        <v>4309</v>
      </c>
      <c r="J5812" s="1150" t="s">
        <v>16558</v>
      </c>
      <c r="K5812" s="1152">
        <v>1</v>
      </c>
      <c r="L5812" s="1151">
        <v>12</v>
      </c>
      <c r="M5812" s="1164">
        <v>176100</v>
      </c>
      <c r="N5812" s="1151">
        <v>1</v>
      </c>
      <c r="O5812" s="1152">
        <v>6</v>
      </c>
      <c r="P5812" s="1180">
        <v>90000</v>
      </c>
    </row>
    <row r="5813" spans="1:16" ht="56.25" x14ac:dyDescent="0.2">
      <c r="A5813" s="1179" t="s">
        <v>4129</v>
      </c>
      <c r="B5813" s="1149" t="s">
        <v>13070</v>
      </c>
      <c r="C5813" s="1149" t="s">
        <v>65</v>
      </c>
      <c r="D5813" s="1150" t="s">
        <v>4279</v>
      </c>
      <c r="E5813" s="1164">
        <v>7000</v>
      </c>
      <c r="F5813" s="1151">
        <v>43368628</v>
      </c>
      <c r="G5813" s="759" t="s">
        <v>16559</v>
      </c>
      <c r="H5813" s="1021" t="s">
        <v>16560</v>
      </c>
      <c r="I5813" s="1021" t="s">
        <v>4274</v>
      </c>
      <c r="J5813" s="1150" t="s">
        <v>16561</v>
      </c>
      <c r="K5813" s="1152">
        <v>1</v>
      </c>
      <c r="L5813" s="1151">
        <v>12</v>
      </c>
      <c r="M5813" s="1164">
        <v>108600</v>
      </c>
      <c r="N5813" s="1151">
        <v>1</v>
      </c>
      <c r="O5813" s="1152">
        <v>6</v>
      </c>
      <c r="P5813" s="1180">
        <v>54000</v>
      </c>
    </row>
    <row r="5814" spans="1:16" x14ac:dyDescent="0.2">
      <c r="A5814" s="1179" t="s">
        <v>4129</v>
      </c>
      <c r="B5814" s="1149" t="s">
        <v>13070</v>
      </c>
      <c r="C5814" s="1149" t="s">
        <v>65</v>
      </c>
      <c r="D5814" s="1150" t="s">
        <v>10330</v>
      </c>
      <c r="E5814" s="1164">
        <v>4000</v>
      </c>
      <c r="F5814" s="1151">
        <v>73687208</v>
      </c>
      <c r="G5814" s="759" t="s">
        <v>16562</v>
      </c>
      <c r="H5814" s="1021" t="s">
        <v>11426</v>
      </c>
      <c r="I5814" s="1021" t="s">
        <v>4274</v>
      </c>
      <c r="J5814" s="1150" t="s">
        <v>10477</v>
      </c>
      <c r="K5814" s="1152">
        <v>1</v>
      </c>
      <c r="L5814" s="1151">
        <v>12</v>
      </c>
      <c r="M5814" s="1164">
        <v>48600</v>
      </c>
      <c r="N5814" s="1151">
        <v>1</v>
      </c>
      <c r="O5814" s="1152">
        <v>5</v>
      </c>
      <c r="P5814" s="1180">
        <v>32600</v>
      </c>
    </row>
    <row r="5815" spans="1:16" ht="33.75" x14ac:dyDescent="0.2">
      <c r="A5815" s="1179" t="s">
        <v>4129</v>
      </c>
      <c r="B5815" s="1149" t="s">
        <v>13070</v>
      </c>
      <c r="C5815" s="1149" t="s">
        <v>65</v>
      </c>
      <c r="D5815" s="1150" t="s">
        <v>4279</v>
      </c>
      <c r="E5815" s="1164">
        <v>10000</v>
      </c>
      <c r="F5815" s="1151">
        <v>43689484</v>
      </c>
      <c r="G5815" s="759" t="s">
        <v>16563</v>
      </c>
      <c r="H5815" s="1021" t="s">
        <v>4381</v>
      </c>
      <c r="I5815" s="1021" t="s">
        <v>4274</v>
      </c>
      <c r="J5815" s="1150" t="s">
        <v>16564</v>
      </c>
      <c r="K5815" s="1152">
        <v>1</v>
      </c>
      <c r="L5815" s="1151">
        <v>12</v>
      </c>
      <c r="M5815" s="1164">
        <v>120600</v>
      </c>
      <c r="N5815" s="1151">
        <v>1</v>
      </c>
      <c r="O5815" s="1152">
        <v>0</v>
      </c>
      <c r="P5815" s="1180">
        <v>0</v>
      </c>
    </row>
    <row r="5816" spans="1:16" ht="33.75" x14ac:dyDescent="0.2">
      <c r="A5816" s="1179" t="s">
        <v>4129</v>
      </c>
      <c r="B5816" s="1149" t="s">
        <v>13070</v>
      </c>
      <c r="C5816" s="1149" t="s">
        <v>65</v>
      </c>
      <c r="D5816" s="1150" t="s">
        <v>4279</v>
      </c>
      <c r="E5816" s="1164">
        <v>11000</v>
      </c>
      <c r="F5816" s="1151">
        <v>10132622</v>
      </c>
      <c r="G5816" s="759" t="s">
        <v>16565</v>
      </c>
      <c r="H5816" s="1021" t="s">
        <v>15106</v>
      </c>
      <c r="I5816" s="1021" t="s">
        <v>4309</v>
      </c>
      <c r="J5816" s="1150" t="s">
        <v>16566</v>
      </c>
      <c r="K5816" s="1152">
        <v>1</v>
      </c>
      <c r="L5816" s="1151">
        <v>12</v>
      </c>
      <c r="M5816" s="1164">
        <v>132600</v>
      </c>
      <c r="N5816" s="1151">
        <v>1</v>
      </c>
      <c r="O5816" s="1152">
        <v>6</v>
      </c>
      <c r="P5816" s="1180">
        <v>66000</v>
      </c>
    </row>
    <row r="5817" spans="1:16" ht="67.5" x14ac:dyDescent="0.2">
      <c r="A5817" s="1179" t="s">
        <v>4129</v>
      </c>
      <c r="B5817" s="1149" t="s">
        <v>13070</v>
      </c>
      <c r="C5817" s="1149" t="s">
        <v>65</v>
      </c>
      <c r="D5817" s="1150" t="s">
        <v>16442</v>
      </c>
      <c r="E5817" s="1164">
        <v>8000</v>
      </c>
      <c r="F5817" s="1151">
        <v>25485835</v>
      </c>
      <c r="G5817" s="759" t="s">
        <v>16567</v>
      </c>
      <c r="H5817" s="1021" t="s">
        <v>12280</v>
      </c>
      <c r="I5817" s="1021" t="s">
        <v>4274</v>
      </c>
      <c r="J5817" s="1150" t="s">
        <v>16568</v>
      </c>
      <c r="K5817" s="1152">
        <v>1</v>
      </c>
      <c r="L5817" s="1151">
        <v>12</v>
      </c>
      <c r="M5817" s="1164">
        <v>96600</v>
      </c>
      <c r="N5817" s="1151">
        <v>1</v>
      </c>
      <c r="O5817" s="1152">
        <v>0</v>
      </c>
      <c r="P5817" s="1180">
        <v>0</v>
      </c>
    </row>
    <row r="5818" spans="1:16" ht="33.75" x14ac:dyDescent="0.2">
      <c r="A5818" s="1179" t="s">
        <v>4129</v>
      </c>
      <c r="B5818" s="1149" t="s">
        <v>13070</v>
      </c>
      <c r="C5818" s="1149" t="s">
        <v>65</v>
      </c>
      <c r="D5818" s="1150" t="s">
        <v>4279</v>
      </c>
      <c r="E5818" s="1164">
        <v>9000</v>
      </c>
      <c r="F5818" s="1151">
        <v>42248986</v>
      </c>
      <c r="G5818" s="759" t="s">
        <v>16569</v>
      </c>
      <c r="H5818" s="1021" t="s">
        <v>16489</v>
      </c>
      <c r="I5818" s="1021" t="s">
        <v>4274</v>
      </c>
      <c r="J5818" s="1150" t="s">
        <v>16570</v>
      </c>
      <c r="K5818" s="1152">
        <v>1</v>
      </c>
      <c r="L5818" s="1151">
        <v>12</v>
      </c>
      <c r="M5818" s="1164">
        <v>108600</v>
      </c>
      <c r="N5818" s="1151">
        <v>1</v>
      </c>
      <c r="O5818" s="1152">
        <v>6</v>
      </c>
      <c r="P5818" s="1180">
        <v>54000</v>
      </c>
    </row>
    <row r="5819" spans="1:16" x14ac:dyDescent="0.2">
      <c r="A5819" s="1179" t="s">
        <v>4129</v>
      </c>
      <c r="B5819" s="1149" t="s">
        <v>13070</v>
      </c>
      <c r="C5819" s="1149" t="s">
        <v>65</v>
      </c>
      <c r="D5819" s="1150" t="s">
        <v>5008</v>
      </c>
      <c r="E5819" s="1164">
        <v>5000</v>
      </c>
      <c r="F5819" s="1151">
        <v>42660051</v>
      </c>
      <c r="G5819" s="759" t="s">
        <v>16571</v>
      </c>
      <c r="H5819" s="1021" t="s">
        <v>4634</v>
      </c>
      <c r="I5819" s="1021" t="s">
        <v>4274</v>
      </c>
      <c r="J5819" s="1150" t="s">
        <v>4635</v>
      </c>
      <c r="K5819" s="1152">
        <v>1</v>
      </c>
      <c r="L5819" s="1151">
        <v>12</v>
      </c>
      <c r="M5819" s="1164">
        <v>60600</v>
      </c>
      <c r="N5819" s="1151">
        <v>1</v>
      </c>
      <c r="O5819" s="1152">
        <v>6</v>
      </c>
      <c r="P5819" s="1180">
        <v>30000</v>
      </c>
    </row>
    <row r="5820" spans="1:16" x14ac:dyDescent="0.2">
      <c r="A5820" s="1179" t="s">
        <v>4129</v>
      </c>
      <c r="B5820" s="1149" t="s">
        <v>13070</v>
      </c>
      <c r="C5820" s="1149" t="s">
        <v>65</v>
      </c>
      <c r="D5820" s="1150" t="s">
        <v>5008</v>
      </c>
      <c r="E5820" s="1164">
        <v>5000</v>
      </c>
      <c r="F5820" s="1151">
        <v>44360519</v>
      </c>
      <c r="G5820" s="759" t="s">
        <v>16572</v>
      </c>
      <c r="H5820" s="1021" t="s">
        <v>4634</v>
      </c>
      <c r="I5820" s="1021" t="s">
        <v>4274</v>
      </c>
      <c r="J5820" s="1150"/>
      <c r="K5820" s="1152">
        <v>1</v>
      </c>
      <c r="L5820" s="1151">
        <v>9</v>
      </c>
      <c r="M5820" s="1164">
        <v>48933</v>
      </c>
      <c r="N5820" s="1151">
        <v>1</v>
      </c>
      <c r="O5820" s="1152">
        <v>6</v>
      </c>
      <c r="P5820" s="1180">
        <v>30000</v>
      </c>
    </row>
    <row r="5821" spans="1:16" x14ac:dyDescent="0.2">
      <c r="A5821" s="1179" t="s">
        <v>4129</v>
      </c>
      <c r="B5821" s="1149" t="s">
        <v>13070</v>
      </c>
      <c r="C5821" s="1149" t="s">
        <v>65</v>
      </c>
      <c r="D5821" s="1150" t="s">
        <v>4602</v>
      </c>
      <c r="E5821" s="1164">
        <v>8000</v>
      </c>
      <c r="F5821" s="1151">
        <v>10025410</v>
      </c>
      <c r="G5821" s="759" t="s">
        <v>16573</v>
      </c>
      <c r="H5821" s="1021" t="s">
        <v>16574</v>
      </c>
      <c r="I5821" s="1021" t="s">
        <v>4274</v>
      </c>
      <c r="J5821" s="1150" t="s">
        <v>10890</v>
      </c>
      <c r="K5821" s="1152">
        <v>1</v>
      </c>
      <c r="L5821" s="1151">
        <v>12</v>
      </c>
      <c r="M5821" s="1164">
        <v>144600</v>
      </c>
      <c r="N5821" s="1151">
        <v>1</v>
      </c>
      <c r="O5821" s="1152">
        <v>6</v>
      </c>
      <c r="P5821" s="1180">
        <v>72000</v>
      </c>
    </row>
    <row r="5822" spans="1:16" ht="22.5" x14ac:dyDescent="0.2">
      <c r="A5822" s="1179" t="s">
        <v>4129</v>
      </c>
      <c r="B5822" s="1149" t="s">
        <v>13070</v>
      </c>
      <c r="C5822" s="1149" t="s">
        <v>65</v>
      </c>
      <c r="D5822" s="1150" t="s">
        <v>12660</v>
      </c>
      <c r="E5822" s="1164">
        <v>10000</v>
      </c>
      <c r="F5822" s="1151">
        <v>9998637</v>
      </c>
      <c r="G5822" s="759" t="s">
        <v>16575</v>
      </c>
      <c r="H5822" s="1021" t="s">
        <v>12135</v>
      </c>
      <c r="I5822" s="1021" t="s">
        <v>4274</v>
      </c>
      <c r="J5822" s="1150" t="s">
        <v>16576</v>
      </c>
      <c r="K5822" s="1152">
        <v>1</v>
      </c>
      <c r="L5822" s="1151">
        <v>12</v>
      </c>
      <c r="M5822" s="1164">
        <v>120600</v>
      </c>
      <c r="N5822" s="1151">
        <v>1</v>
      </c>
      <c r="O5822" s="1152">
        <v>6</v>
      </c>
      <c r="P5822" s="1180">
        <v>60000</v>
      </c>
    </row>
    <row r="5823" spans="1:16" ht="33.75" x14ac:dyDescent="0.2">
      <c r="A5823" s="1179" t="s">
        <v>4129</v>
      </c>
      <c r="B5823" s="1149" t="s">
        <v>13070</v>
      </c>
      <c r="C5823" s="1149" t="s">
        <v>65</v>
      </c>
      <c r="D5823" s="1150" t="s">
        <v>16577</v>
      </c>
      <c r="E5823" s="1164">
        <v>15000</v>
      </c>
      <c r="F5823" s="1151">
        <v>42695694</v>
      </c>
      <c r="G5823" s="759" t="s">
        <v>16578</v>
      </c>
      <c r="H5823" s="1021" t="s">
        <v>4243</v>
      </c>
      <c r="I5823" s="1021" t="s">
        <v>4274</v>
      </c>
      <c r="J5823" s="1150" t="s">
        <v>16579</v>
      </c>
      <c r="K5823" s="1152">
        <v>1</v>
      </c>
      <c r="L5823" s="1151">
        <v>6</v>
      </c>
      <c r="M5823" s="1164">
        <v>73500</v>
      </c>
      <c r="N5823" s="1151"/>
      <c r="O5823" s="1152"/>
      <c r="P5823" s="1180">
        <v>0</v>
      </c>
    </row>
    <row r="5824" spans="1:16" x14ac:dyDescent="0.2">
      <c r="A5824" s="1179" t="s">
        <v>4129</v>
      </c>
      <c r="B5824" s="1149" t="s">
        <v>13070</v>
      </c>
      <c r="C5824" s="1149" t="s">
        <v>65</v>
      </c>
      <c r="D5824" s="1150" t="s">
        <v>16580</v>
      </c>
      <c r="E5824" s="1164">
        <v>2800</v>
      </c>
      <c r="F5824" s="1151">
        <v>42081227</v>
      </c>
      <c r="G5824" s="759" t="s">
        <v>16581</v>
      </c>
      <c r="H5824" s="1021" t="s">
        <v>16582</v>
      </c>
      <c r="I5824" s="1021" t="s">
        <v>4274</v>
      </c>
      <c r="J5824" s="1150" t="s">
        <v>16583</v>
      </c>
      <c r="K5824" s="1152">
        <v>1</v>
      </c>
      <c r="L5824" s="1151">
        <v>12</v>
      </c>
      <c r="M5824" s="1164">
        <v>34200</v>
      </c>
      <c r="N5824" s="1151">
        <v>1</v>
      </c>
      <c r="O5824" s="1152">
        <v>6</v>
      </c>
      <c r="P5824" s="1180">
        <v>16800</v>
      </c>
    </row>
    <row r="5825" spans="1:16" ht="22.5" x14ac:dyDescent="0.2">
      <c r="A5825" s="1179" t="s">
        <v>4129</v>
      </c>
      <c r="B5825" s="1149" t="s">
        <v>13070</v>
      </c>
      <c r="C5825" s="1149" t="s">
        <v>65</v>
      </c>
      <c r="D5825" s="1150" t="s">
        <v>16584</v>
      </c>
      <c r="E5825" s="1164">
        <v>7000</v>
      </c>
      <c r="F5825" s="1151">
        <v>15957549</v>
      </c>
      <c r="G5825" s="759" t="s">
        <v>16585</v>
      </c>
      <c r="H5825" s="1021" t="s">
        <v>4305</v>
      </c>
      <c r="I5825" s="1021" t="s">
        <v>4309</v>
      </c>
      <c r="J5825" s="1150" t="s">
        <v>16586</v>
      </c>
      <c r="K5825" s="1152">
        <v>1</v>
      </c>
      <c r="L5825" s="1151">
        <v>12</v>
      </c>
      <c r="M5825" s="1164">
        <v>96600</v>
      </c>
      <c r="N5825" s="1151">
        <v>1</v>
      </c>
      <c r="O5825" s="1152">
        <v>0</v>
      </c>
      <c r="P5825" s="1180">
        <v>0</v>
      </c>
    </row>
    <row r="5826" spans="1:16" ht="22.5" x14ac:dyDescent="0.2">
      <c r="A5826" s="1179" t="s">
        <v>4129</v>
      </c>
      <c r="B5826" s="1149" t="s">
        <v>13070</v>
      </c>
      <c r="C5826" s="1149" t="s">
        <v>65</v>
      </c>
      <c r="D5826" s="1150" t="s">
        <v>12221</v>
      </c>
      <c r="E5826" s="1164">
        <v>2000</v>
      </c>
      <c r="F5826" s="1151">
        <v>45418714</v>
      </c>
      <c r="G5826" s="759" t="s">
        <v>16587</v>
      </c>
      <c r="H5826" s="1021" t="s">
        <v>12102</v>
      </c>
      <c r="I5826" s="1021" t="s">
        <v>4274</v>
      </c>
      <c r="J5826" s="1150" t="s">
        <v>14675</v>
      </c>
      <c r="K5826" s="1152" t="s">
        <v>1445</v>
      </c>
      <c r="L5826" s="1151" t="s">
        <v>1445</v>
      </c>
      <c r="M5826" s="1164">
        <v>0</v>
      </c>
      <c r="N5826" s="1151">
        <v>1</v>
      </c>
      <c r="O5826" s="1152">
        <v>1</v>
      </c>
      <c r="P5826" s="1180">
        <v>3733</v>
      </c>
    </row>
    <row r="5827" spans="1:16" ht="22.5" x14ac:dyDescent="0.2">
      <c r="A5827" s="1179" t="s">
        <v>4129</v>
      </c>
      <c r="B5827" s="1149" t="s">
        <v>13070</v>
      </c>
      <c r="C5827" s="1149" t="s">
        <v>65</v>
      </c>
      <c r="D5827" s="1150" t="s">
        <v>12703</v>
      </c>
      <c r="E5827" s="1164">
        <v>10000</v>
      </c>
      <c r="F5827" s="1151">
        <v>40675780</v>
      </c>
      <c r="G5827" s="759" t="s">
        <v>16588</v>
      </c>
      <c r="H5827" s="1021" t="s">
        <v>4207</v>
      </c>
      <c r="I5827" s="1021" t="s">
        <v>4309</v>
      </c>
      <c r="J5827" s="1150" t="s">
        <v>16589</v>
      </c>
      <c r="K5827" s="1152">
        <v>1</v>
      </c>
      <c r="L5827" s="1151">
        <v>12</v>
      </c>
      <c r="M5827" s="1164">
        <v>120600</v>
      </c>
      <c r="N5827" s="1151">
        <v>1</v>
      </c>
      <c r="O5827" s="1152">
        <v>6</v>
      </c>
      <c r="P5827" s="1180">
        <v>60000</v>
      </c>
    </row>
    <row r="5828" spans="1:16" ht="67.5" x14ac:dyDescent="0.2">
      <c r="A5828" s="1179" t="s">
        <v>4129</v>
      </c>
      <c r="B5828" s="1149" t="s">
        <v>13070</v>
      </c>
      <c r="C5828" s="1149" t="s">
        <v>65</v>
      </c>
      <c r="D5828" s="1150" t="s">
        <v>5008</v>
      </c>
      <c r="E5828" s="1164">
        <v>5000</v>
      </c>
      <c r="F5828" s="1151">
        <v>10043231</v>
      </c>
      <c r="G5828" s="759" t="s">
        <v>16590</v>
      </c>
      <c r="H5828" s="1021" t="s">
        <v>14786</v>
      </c>
      <c r="I5828" s="1021" t="s">
        <v>4274</v>
      </c>
      <c r="J5828" s="1150" t="s">
        <v>16591</v>
      </c>
      <c r="K5828" s="1152">
        <v>1</v>
      </c>
      <c r="L5828" s="1151">
        <v>12</v>
      </c>
      <c r="M5828" s="1164">
        <v>60600</v>
      </c>
      <c r="N5828" s="1151">
        <v>1</v>
      </c>
      <c r="O5828" s="1152">
        <v>0</v>
      </c>
      <c r="P5828" s="1180">
        <v>0</v>
      </c>
    </row>
    <row r="5829" spans="1:16" ht="22.5" x14ac:dyDescent="0.2">
      <c r="A5829" s="1179" t="s">
        <v>4129</v>
      </c>
      <c r="B5829" s="1149" t="s">
        <v>13070</v>
      </c>
      <c r="C5829" s="1149" t="s">
        <v>65</v>
      </c>
      <c r="D5829" s="1150" t="s">
        <v>16592</v>
      </c>
      <c r="E5829" s="1164">
        <v>10000</v>
      </c>
      <c r="F5829" s="1151">
        <v>966544</v>
      </c>
      <c r="G5829" s="759" t="s">
        <v>16593</v>
      </c>
      <c r="H5829" s="1021" t="s">
        <v>14740</v>
      </c>
      <c r="I5829" s="1021" t="s">
        <v>4309</v>
      </c>
      <c r="J5829" s="1150" t="s">
        <v>16594</v>
      </c>
      <c r="K5829" s="1152">
        <v>1</v>
      </c>
      <c r="L5829" s="1151">
        <v>12</v>
      </c>
      <c r="M5829" s="1164">
        <v>145400</v>
      </c>
      <c r="N5829" s="1151">
        <v>1</v>
      </c>
      <c r="O5829" s="1152">
        <v>6</v>
      </c>
      <c r="P5829" s="1180">
        <v>72000</v>
      </c>
    </row>
    <row r="5830" spans="1:16" ht="45" x14ac:dyDescent="0.2">
      <c r="A5830" s="1179" t="s">
        <v>4129</v>
      </c>
      <c r="B5830" s="1149" t="s">
        <v>13070</v>
      </c>
      <c r="C5830" s="1149" t="s">
        <v>65</v>
      </c>
      <c r="D5830" s="1150" t="s">
        <v>4602</v>
      </c>
      <c r="E5830" s="1164">
        <v>12567</v>
      </c>
      <c r="F5830" s="1151">
        <v>8160341</v>
      </c>
      <c r="G5830" s="759" t="s">
        <v>16595</v>
      </c>
      <c r="H5830" s="1021" t="s">
        <v>4634</v>
      </c>
      <c r="I5830" s="1021" t="s">
        <v>4274</v>
      </c>
      <c r="J5830" s="1150" t="s">
        <v>16596</v>
      </c>
      <c r="K5830" s="1152">
        <v>1</v>
      </c>
      <c r="L5830" s="1151">
        <v>12</v>
      </c>
      <c r="M5830" s="1164">
        <v>156600</v>
      </c>
      <c r="N5830" s="1151">
        <v>1</v>
      </c>
      <c r="O5830" s="1152">
        <v>6</v>
      </c>
      <c r="P5830" s="1180">
        <v>78000</v>
      </c>
    </row>
    <row r="5831" spans="1:16" ht="45" x14ac:dyDescent="0.2">
      <c r="A5831" s="1179" t="s">
        <v>4129</v>
      </c>
      <c r="B5831" s="1149" t="s">
        <v>13070</v>
      </c>
      <c r="C5831" s="1149" t="s">
        <v>65</v>
      </c>
      <c r="D5831" s="1150" t="s">
        <v>5212</v>
      </c>
      <c r="E5831" s="1164">
        <v>2500</v>
      </c>
      <c r="F5831" s="1151">
        <v>41421171</v>
      </c>
      <c r="G5831" s="759" t="s">
        <v>16597</v>
      </c>
      <c r="H5831" s="1021" t="s">
        <v>16598</v>
      </c>
      <c r="I5831" s="1021" t="s">
        <v>1445</v>
      </c>
      <c r="J5831" s="1150" t="s">
        <v>16599</v>
      </c>
      <c r="K5831" s="1152">
        <v>1</v>
      </c>
      <c r="L5831" s="1151">
        <v>12</v>
      </c>
      <c r="M5831" s="1164">
        <v>30600</v>
      </c>
      <c r="N5831" s="1151">
        <v>1</v>
      </c>
      <c r="O5831" s="1152">
        <v>6</v>
      </c>
      <c r="P5831" s="1180">
        <v>15000</v>
      </c>
    </row>
    <row r="5832" spans="1:16" ht="22.5" x14ac:dyDescent="0.2">
      <c r="A5832" s="1179" t="s">
        <v>4129</v>
      </c>
      <c r="B5832" s="1149" t="s">
        <v>13070</v>
      </c>
      <c r="C5832" s="1149" t="s">
        <v>65</v>
      </c>
      <c r="D5832" s="1150" t="s">
        <v>5459</v>
      </c>
      <c r="E5832" s="1164">
        <v>4500</v>
      </c>
      <c r="F5832" s="1151">
        <v>44532549</v>
      </c>
      <c r="G5832" s="759" t="s">
        <v>16600</v>
      </c>
      <c r="H5832" s="1021" t="s">
        <v>12102</v>
      </c>
      <c r="I5832" s="1021" t="s">
        <v>4274</v>
      </c>
      <c r="J5832" s="1150" t="s">
        <v>16601</v>
      </c>
      <c r="K5832" s="1152">
        <v>1</v>
      </c>
      <c r="L5832" s="1151">
        <v>2</v>
      </c>
      <c r="M5832" s="1164">
        <v>9000</v>
      </c>
      <c r="N5832" s="1151"/>
      <c r="O5832" s="1152"/>
      <c r="P5832" s="1180">
        <v>0</v>
      </c>
    </row>
    <row r="5833" spans="1:16" ht="33.75" x14ac:dyDescent="0.2">
      <c r="A5833" s="1179" t="s">
        <v>4129</v>
      </c>
      <c r="B5833" s="1149" t="s">
        <v>13070</v>
      </c>
      <c r="C5833" s="1149" t="s">
        <v>65</v>
      </c>
      <c r="D5833" s="1150" t="s">
        <v>4279</v>
      </c>
      <c r="E5833" s="1164">
        <v>5000</v>
      </c>
      <c r="F5833" s="1151">
        <v>46549608</v>
      </c>
      <c r="G5833" s="759" t="s">
        <v>16602</v>
      </c>
      <c r="H5833" s="1021" t="s">
        <v>8179</v>
      </c>
      <c r="I5833" s="1021" t="s">
        <v>4274</v>
      </c>
      <c r="J5833" s="1150" t="s">
        <v>16603</v>
      </c>
      <c r="K5833" s="1152">
        <v>1</v>
      </c>
      <c r="L5833" s="1151">
        <v>12</v>
      </c>
      <c r="M5833" s="1164">
        <v>96600</v>
      </c>
      <c r="N5833" s="1151">
        <v>1</v>
      </c>
      <c r="O5833" s="1152">
        <v>6</v>
      </c>
      <c r="P5833" s="1180">
        <v>48000</v>
      </c>
    </row>
    <row r="5834" spans="1:16" ht="33.75" x14ac:dyDescent="0.2">
      <c r="A5834" s="1179" t="s">
        <v>4129</v>
      </c>
      <c r="B5834" s="1149" t="s">
        <v>13070</v>
      </c>
      <c r="C5834" s="1149" t="s">
        <v>65</v>
      </c>
      <c r="D5834" s="1150" t="s">
        <v>5008</v>
      </c>
      <c r="E5834" s="1164">
        <v>6000</v>
      </c>
      <c r="F5834" s="1151">
        <v>22288703</v>
      </c>
      <c r="G5834" s="759" t="s">
        <v>16604</v>
      </c>
      <c r="H5834" s="1021"/>
      <c r="I5834" s="1021" t="s">
        <v>4274</v>
      </c>
      <c r="J5834" s="1150" t="s">
        <v>16605</v>
      </c>
      <c r="K5834" s="1152">
        <v>1</v>
      </c>
      <c r="L5834" s="1151">
        <v>12</v>
      </c>
      <c r="M5834" s="1164">
        <v>69600</v>
      </c>
      <c r="N5834" s="1151"/>
      <c r="O5834" s="1152"/>
      <c r="P5834" s="1180">
        <v>0</v>
      </c>
    </row>
    <row r="5835" spans="1:16" ht="22.5" x14ac:dyDescent="0.2">
      <c r="A5835" s="1179" t="s">
        <v>4129</v>
      </c>
      <c r="B5835" s="1149" t="s">
        <v>13070</v>
      </c>
      <c r="C5835" s="1149" t="s">
        <v>65</v>
      </c>
      <c r="D5835" s="1150" t="s">
        <v>4542</v>
      </c>
      <c r="E5835" s="1164">
        <v>6000</v>
      </c>
      <c r="F5835" s="1151">
        <v>80463966</v>
      </c>
      <c r="G5835" s="759" t="s">
        <v>16606</v>
      </c>
      <c r="H5835" s="1021" t="s">
        <v>16607</v>
      </c>
      <c r="I5835" s="1021" t="s">
        <v>4274</v>
      </c>
      <c r="J5835" s="1150" t="s">
        <v>8244</v>
      </c>
      <c r="K5835" s="1152">
        <v>1</v>
      </c>
      <c r="L5835" s="1151">
        <v>12</v>
      </c>
      <c r="M5835" s="1164">
        <v>84600</v>
      </c>
      <c r="N5835" s="1151">
        <v>1</v>
      </c>
      <c r="O5835" s="1152">
        <v>4</v>
      </c>
      <c r="P5835" s="1180">
        <v>25800</v>
      </c>
    </row>
    <row r="5836" spans="1:16" x14ac:dyDescent="0.2">
      <c r="A5836" s="1179" t="s">
        <v>4129</v>
      </c>
      <c r="B5836" s="1149" t="s">
        <v>13070</v>
      </c>
      <c r="C5836" s="1149" t="s">
        <v>65</v>
      </c>
      <c r="D5836" s="1150" t="s">
        <v>4279</v>
      </c>
      <c r="E5836" s="1164">
        <v>5000</v>
      </c>
      <c r="F5836" s="1151">
        <v>7509722</v>
      </c>
      <c r="G5836" s="759" t="s">
        <v>16608</v>
      </c>
      <c r="H5836" s="1021" t="s">
        <v>16524</v>
      </c>
      <c r="I5836" s="1021" t="s">
        <v>4274</v>
      </c>
      <c r="J5836" s="1150" t="s">
        <v>16609</v>
      </c>
      <c r="K5836" s="1152">
        <v>1</v>
      </c>
      <c r="L5836" s="1151">
        <v>12</v>
      </c>
      <c r="M5836" s="1164">
        <v>78600</v>
      </c>
      <c r="N5836" s="1151">
        <v>1</v>
      </c>
      <c r="O5836" s="1152">
        <v>6</v>
      </c>
      <c r="P5836" s="1180">
        <v>39000</v>
      </c>
    </row>
    <row r="5837" spans="1:16" x14ac:dyDescent="0.2">
      <c r="A5837" s="1179" t="s">
        <v>4129</v>
      </c>
      <c r="B5837" s="1149" t="s">
        <v>13070</v>
      </c>
      <c r="C5837" s="1149" t="s">
        <v>65</v>
      </c>
      <c r="D5837" s="1150" t="s">
        <v>4602</v>
      </c>
      <c r="E5837" s="1164">
        <v>12000</v>
      </c>
      <c r="F5837" s="1151">
        <v>43662047</v>
      </c>
      <c r="G5837" s="759" t="s">
        <v>16610</v>
      </c>
      <c r="H5837" s="1021" t="s">
        <v>12102</v>
      </c>
      <c r="I5837" s="1021" t="s">
        <v>4274</v>
      </c>
      <c r="J5837" s="1150" t="s">
        <v>4315</v>
      </c>
      <c r="K5837" s="1152">
        <v>1</v>
      </c>
      <c r="L5837" s="1151">
        <v>12</v>
      </c>
      <c r="M5837" s="1164">
        <v>144600</v>
      </c>
      <c r="N5837" s="1151">
        <v>1</v>
      </c>
      <c r="O5837" s="1152">
        <v>6</v>
      </c>
      <c r="P5837" s="1180">
        <v>72000</v>
      </c>
    </row>
    <row r="5838" spans="1:16" x14ac:dyDescent="0.2">
      <c r="A5838" s="1179" t="s">
        <v>4129</v>
      </c>
      <c r="B5838" s="1149" t="s">
        <v>13070</v>
      </c>
      <c r="C5838" s="1149" t="s">
        <v>65</v>
      </c>
      <c r="D5838" s="1150" t="s">
        <v>10311</v>
      </c>
      <c r="E5838" s="1164">
        <v>2500</v>
      </c>
      <c r="F5838" s="1151">
        <v>10514406</v>
      </c>
      <c r="G5838" s="759" t="s">
        <v>16611</v>
      </c>
      <c r="H5838" s="1021" t="s">
        <v>4357</v>
      </c>
      <c r="I5838" s="1021" t="s">
        <v>1445</v>
      </c>
      <c r="J5838" s="1150" t="s">
        <v>4357</v>
      </c>
      <c r="K5838" s="1152">
        <v>1</v>
      </c>
      <c r="L5838" s="1151">
        <v>12</v>
      </c>
      <c r="M5838" s="1164">
        <v>30600</v>
      </c>
      <c r="N5838" s="1151">
        <v>1</v>
      </c>
      <c r="O5838" s="1152">
        <v>6</v>
      </c>
      <c r="P5838" s="1180">
        <v>15000</v>
      </c>
    </row>
    <row r="5839" spans="1:16" ht="22.5" x14ac:dyDescent="0.2">
      <c r="A5839" s="1179" t="s">
        <v>4129</v>
      </c>
      <c r="B5839" s="1149" t="s">
        <v>13070</v>
      </c>
      <c r="C5839" s="1149" t="s">
        <v>65</v>
      </c>
      <c r="D5839" s="1150" t="s">
        <v>16612</v>
      </c>
      <c r="E5839" s="1164">
        <v>8000</v>
      </c>
      <c r="F5839" s="1151">
        <v>70142734</v>
      </c>
      <c r="G5839" s="759" t="s">
        <v>16613</v>
      </c>
      <c r="H5839" s="1021" t="s">
        <v>16614</v>
      </c>
      <c r="I5839" s="1021" t="s">
        <v>4274</v>
      </c>
      <c r="J5839" s="1150" t="s">
        <v>16615</v>
      </c>
      <c r="K5839" s="1152" t="s">
        <v>1445</v>
      </c>
      <c r="L5839" s="1151" t="s">
        <v>1445</v>
      </c>
      <c r="M5839" s="1164">
        <v>0</v>
      </c>
      <c r="N5839" s="1151">
        <v>1</v>
      </c>
      <c r="O5839" s="1152">
        <v>1</v>
      </c>
      <c r="P5839" s="1180">
        <v>14933</v>
      </c>
    </row>
    <row r="5840" spans="1:16" x14ac:dyDescent="0.2">
      <c r="A5840" s="1179" t="s">
        <v>4129</v>
      </c>
      <c r="B5840" s="1149" t="s">
        <v>13070</v>
      </c>
      <c r="C5840" s="1149" t="s">
        <v>65</v>
      </c>
      <c r="D5840" s="1150" t="s">
        <v>4279</v>
      </c>
      <c r="E5840" s="1164">
        <v>10000</v>
      </c>
      <c r="F5840" s="1151">
        <v>48910378</v>
      </c>
      <c r="G5840" s="759" t="s">
        <v>16616</v>
      </c>
      <c r="H5840" s="1021" t="s">
        <v>4235</v>
      </c>
      <c r="I5840" s="1021" t="s">
        <v>4274</v>
      </c>
      <c r="J5840" s="1150" t="s">
        <v>4235</v>
      </c>
      <c r="K5840" s="1152">
        <v>1</v>
      </c>
      <c r="L5840" s="1151">
        <v>12</v>
      </c>
      <c r="M5840" s="1164">
        <v>120600</v>
      </c>
      <c r="N5840" s="1151">
        <v>1</v>
      </c>
      <c r="O5840" s="1152">
        <v>6</v>
      </c>
      <c r="P5840" s="1180">
        <v>60000</v>
      </c>
    </row>
    <row r="5841" spans="1:16" x14ac:dyDescent="0.2">
      <c r="A5841" s="1179" t="s">
        <v>4129</v>
      </c>
      <c r="B5841" s="1149" t="s">
        <v>13070</v>
      </c>
      <c r="C5841" s="1149" t="s">
        <v>65</v>
      </c>
      <c r="D5841" s="1150" t="s">
        <v>16617</v>
      </c>
      <c r="E5841" s="1164">
        <v>6500</v>
      </c>
      <c r="F5841" s="1151">
        <v>6831551</v>
      </c>
      <c r="G5841" s="759" t="s">
        <v>16618</v>
      </c>
      <c r="H5841" s="1021" t="s">
        <v>12102</v>
      </c>
      <c r="I5841" s="1021" t="s">
        <v>4274</v>
      </c>
      <c r="J5841" s="1150" t="s">
        <v>4315</v>
      </c>
      <c r="K5841" s="1152">
        <v>1</v>
      </c>
      <c r="L5841" s="1151">
        <v>12</v>
      </c>
      <c r="M5841" s="1164">
        <v>78600</v>
      </c>
      <c r="N5841" s="1151">
        <v>1</v>
      </c>
      <c r="O5841" s="1152">
        <v>6</v>
      </c>
      <c r="P5841" s="1180">
        <v>39000</v>
      </c>
    </row>
    <row r="5842" spans="1:16" x14ac:dyDescent="0.2">
      <c r="A5842" s="1179" t="s">
        <v>4129</v>
      </c>
      <c r="B5842" s="1149" t="s">
        <v>13070</v>
      </c>
      <c r="C5842" s="1149" t="s">
        <v>65</v>
      </c>
      <c r="D5842" s="1150" t="s">
        <v>16546</v>
      </c>
      <c r="E5842" s="1164">
        <v>6500</v>
      </c>
      <c r="F5842" s="1151">
        <v>47455747</v>
      </c>
      <c r="G5842" s="759" t="s">
        <v>16619</v>
      </c>
      <c r="H5842" s="1021" t="s">
        <v>12280</v>
      </c>
      <c r="I5842" s="1021" t="s">
        <v>4274</v>
      </c>
      <c r="J5842" s="1150" t="s">
        <v>4350</v>
      </c>
      <c r="K5842" s="1152">
        <v>1</v>
      </c>
      <c r="L5842" s="1151">
        <v>3</v>
      </c>
      <c r="M5842" s="1164">
        <v>25133</v>
      </c>
      <c r="N5842" s="1151"/>
      <c r="O5842" s="1152"/>
      <c r="P5842" s="1180">
        <v>0</v>
      </c>
    </row>
    <row r="5843" spans="1:16" ht="45" x14ac:dyDescent="0.2">
      <c r="A5843" s="1179" t="s">
        <v>4129</v>
      </c>
      <c r="B5843" s="1149" t="s">
        <v>13070</v>
      </c>
      <c r="C5843" s="1149" t="s">
        <v>65</v>
      </c>
      <c r="D5843" s="1150" t="s">
        <v>4279</v>
      </c>
      <c r="E5843" s="1164">
        <v>7000</v>
      </c>
      <c r="F5843" s="1151">
        <v>6717365</v>
      </c>
      <c r="G5843" s="759" t="s">
        <v>16620</v>
      </c>
      <c r="H5843" s="1021" t="s">
        <v>12280</v>
      </c>
      <c r="I5843" s="1021" t="s">
        <v>4274</v>
      </c>
      <c r="J5843" s="1150" t="s">
        <v>16621</v>
      </c>
      <c r="K5843" s="1152">
        <v>1</v>
      </c>
      <c r="L5843" s="1151">
        <v>12</v>
      </c>
      <c r="M5843" s="1164">
        <v>84600</v>
      </c>
      <c r="N5843" s="1151">
        <v>1</v>
      </c>
      <c r="O5843" s="1152">
        <v>6</v>
      </c>
      <c r="P5843" s="1180">
        <v>42000</v>
      </c>
    </row>
    <row r="5844" spans="1:16" x14ac:dyDescent="0.2">
      <c r="A5844" s="1179" t="s">
        <v>4129</v>
      </c>
      <c r="B5844" s="1149" t="s">
        <v>13070</v>
      </c>
      <c r="C5844" s="1149" t="s">
        <v>65</v>
      </c>
      <c r="D5844" s="1150" t="s">
        <v>16402</v>
      </c>
      <c r="E5844" s="1164">
        <v>8000</v>
      </c>
      <c r="F5844" s="1151">
        <v>40694092</v>
      </c>
      <c r="G5844" s="759" t="s">
        <v>16622</v>
      </c>
      <c r="H5844" s="1021" t="s">
        <v>5958</v>
      </c>
      <c r="I5844" s="1021" t="s">
        <v>4274</v>
      </c>
      <c r="J5844" s="1150" t="s">
        <v>16623</v>
      </c>
      <c r="K5844" s="1152"/>
      <c r="L5844" s="1151"/>
      <c r="M5844" s="1164">
        <v>0</v>
      </c>
      <c r="N5844" s="1151">
        <v>1</v>
      </c>
      <c r="O5844" s="1152">
        <v>1</v>
      </c>
      <c r="P5844" s="1180">
        <v>11736</v>
      </c>
    </row>
    <row r="5845" spans="1:16" x14ac:dyDescent="0.2">
      <c r="A5845" s="1179" t="s">
        <v>4129</v>
      </c>
      <c r="B5845" s="1149" t="s">
        <v>13070</v>
      </c>
      <c r="C5845" s="1149" t="s">
        <v>65</v>
      </c>
      <c r="D5845" s="1150" t="s">
        <v>5745</v>
      </c>
      <c r="E5845" s="1164">
        <v>3500</v>
      </c>
      <c r="F5845" s="1151">
        <v>42162254</v>
      </c>
      <c r="G5845" s="759" t="s">
        <v>16624</v>
      </c>
      <c r="H5845" s="1021" t="s">
        <v>4243</v>
      </c>
      <c r="I5845" s="1021" t="s">
        <v>4274</v>
      </c>
      <c r="J5845" s="1150" t="s">
        <v>4243</v>
      </c>
      <c r="K5845" s="1152">
        <v>1</v>
      </c>
      <c r="L5845" s="1151">
        <v>3</v>
      </c>
      <c r="M5845" s="1164">
        <v>10500</v>
      </c>
      <c r="N5845" s="1151"/>
      <c r="O5845" s="1152"/>
      <c r="P5845" s="1180">
        <v>0</v>
      </c>
    </row>
    <row r="5846" spans="1:16" ht="22.5" x14ac:dyDescent="0.2">
      <c r="A5846" s="1179" t="s">
        <v>4129</v>
      </c>
      <c r="B5846" s="1149" t="s">
        <v>13070</v>
      </c>
      <c r="C5846" s="1149" t="s">
        <v>65</v>
      </c>
      <c r="D5846" s="1150" t="s">
        <v>6022</v>
      </c>
      <c r="E5846" s="1164">
        <v>4500</v>
      </c>
      <c r="F5846" s="1151">
        <v>10371852</v>
      </c>
      <c r="G5846" s="759" t="s">
        <v>16625</v>
      </c>
      <c r="H5846" s="1021" t="s">
        <v>12184</v>
      </c>
      <c r="I5846" s="1021" t="s">
        <v>1445</v>
      </c>
      <c r="J5846" s="1150" t="s">
        <v>12501</v>
      </c>
      <c r="K5846" s="1152" t="s">
        <v>1445</v>
      </c>
      <c r="L5846" s="1151" t="s">
        <v>1445</v>
      </c>
      <c r="M5846" s="1164">
        <v>0</v>
      </c>
      <c r="N5846" s="1151">
        <v>1</v>
      </c>
      <c r="O5846" s="1152">
        <v>6</v>
      </c>
      <c r="P5846" s="1180">
        <v>26550</v>
      </c>
    </row>
    <row r="5847" spans="1:16" ht="33.75" x14ac:dyDescent="0.2">
      <c r="A5847" s="1179" t="s">
        <v>4129</v>
      </c>
      <c r="B5847" s="1149" t="s">
        <v>13070</v>
      </c>
      <c r="C5847" s="1149" t="s">
        <v>65</v>
      </c>
      <c r="D5847" s="1150" t="s">
        <v>4602</v>
      </c>
      <c r="E5847" s="1164">
        <v>13000</v>
      </c>
      <c r="F5847" s="1151">
        <v>80325</v>
      </c>
      <c r="G5847" s="759" t="s">
        <v>16626</v>
      </c>
      <c r="H5847" s="1021" t="s">
        <v>16627</v>
      </c>
      <c r="I5847" s="1021" t="s">
        <v>4274</v>
      </c>
      <c r="J5847" s="1150" t="s">
        <v>16628</v>
      </c>
      <c r="K5847" s="1152">
        <v>1</v>
      </c>
      <c r="L5847" s="1151">
        <v>12</v>
      </c>
      <c r="M5847" s="1164">
        <v>156600</v>
      </c>
      <c r="N5847" s="1151">
        <v>1</v>
      </c>
      <c r="O5847" s="1152">
        <v>6</v>
      </c>
      <c r="P5847" s="1180">
        <v>78000</v>
      </c>
    </row>
    <row r="5848" spans="1:16" ht="33.75" x14ac:dyDescent="0.2">
      <c r="A5848" s="1179" t="s">
        <v>4129</v>
      </c>
      <c r="B5848" s="1149" t="s">
        <v>13070</v>
      </c>
      <c r="C5848" s="1149" t="s">
        <v>65</v>
      </c>
      <c r="D5848" s="1150" t="s">
        <v>16629</v>
      </c>
      <c r="E5848" s="1164">
        <v>13000</v>
      </c>
      <c r="F5848" s="1151">
        <v>40121847</v>
      </c>
      <c r="G5848" s="759" t="s">
        <v>16630</v>
      </c>
      <c r="H5848" s="1021" t="s">
        <v>8179</v>
      </c>
      <c r="I5848" s="1021" t="s">
        <v>4274</v>
      </c>
      <c r="J5848" s="1150" t="s">
        <v>16631</v>
      </c>
      <c r="K5848" s="1152">
        <v>1</v>
      </c>
      <c r="L5848" s="1151">
        <v>12</v>
      </c>
      <c r="M5848" s="1164">
        <v>156600</v>
      </c>
      <c r="N5848" s="1151">
        <v>1</v>
      </c>
      <c r="O5848" s="1152">
        <v>6</v>
      </c>
      <c r="P5848" s="1180">
        <v>78000</v>
      </c>
    </row>
    <row r="5849" spans="1:16" ht="45" x14ac:dyDescent="0.2">
      <c r="A5849" s="1179" t="s">
        <v>4129</v>
      </c>
      <c r="B5849" s="1149" t="s">
        <v>13070</v>
      </c>
      <c r="C5849" s="1149" t="s">
        <v>65</v>
      </c>
      <c r="D5849" s="1150" t="s">
        <v>4279</v>
      </c>
      <c r="E5849" s="1164">
        <v>7000</v>
      </c>
      <c r="F5849" s="1151">
        <v>7877751</v>
      </c>
      <c r="G5849" s="759" t="s">
        <v>16632</v>
      </c>
      <c r="H5849" s="1021" t="s">
        <v>12280</v>
      </c>
      <c r="I5849" s="1021" t="s">
        <v>4274</v>
      </c>
      <c r="J5849" s="1150" t="s">
        <v>16621</v>
      </c>
      <c r="K5849" s="1152">
        <v>1</v>
      </c>
      <c r="L5849" s="1151">
        <v>2</v>
      </c>
      <c r="M5849" s="1164">
        <v>15309</v>
      </c>
      <c r="N5849" s="1151"/>
      <c r="O5849" s="1152"/>
      <c r="P5849" s="1180">
        <v>0</v>
      </c>
    </row>
    <row r="5850" spans="1:16" ht="33.75" x14ac:dyDescent="0.2">
      <c r="A5850" s="1179" t="s">
        <v>4129</v>
      </c>
      <c r="B5850" s="1149" t="s">
        <v>13070</v>
      </c>
      <c r="C5850" s="1149" t="s">
        <v>65</v>
      </c>
      <c r="D5850" s="1150" t="s">
        <v>4279</v>
      </c>
      <c r="E5850" s="1164">
        <v>9000</v>
      </c>
      <c r="F5850" s="1151">
        <v>44273907</v>
      </c>
      <c r="G5850" s="759" t="s">
        <v>16633</v>
      </c>
      <c r="H5850" s="1021" t="s">
        <v>15106</v>
      </c>
      <c r="I5850" s="1021" t="s">
        <v>4274</v>
      </c>
      <c r="J5850" s="1150" t="s">
        <v>16634</v>
      </c>
      <c r="K5850" s="1152">
        <v>1</v>
      </c>
      <c r="L5850" s="1151">
        <v>12</v>
      </c>
      <c r="M5850" s="1164">
        <v>108600</v>
      </c>
      <c r="N5850" s="1151">
        <v>1</v>
      </c>
      <c r="O5850" s="1152">
        <v>6</v>
      </c>
      <c r="P5850" s="1180">
        <v>54000</v>
      </c>
    </row>
    <row r="5851" spans="1:16" ht="56.25" x14ac:dyDescent="0.2">
      <c r="A5851" s="1179" t="s">
        <v>4129</v>
      </c>
      <c r="B5851" s="1149" t="s">
        <v>13070</v>
      </c>
      <c r="C5851" s="1149" t="s">
        <v>65</v>
      </c>
      <c r="D5851" s="1150" t="s">
        <v>5008</v>
      </c>
      <c r="E5851" s="1164">
        <v>6500</v>
      </c>
      <c r="F5851" s="1151">
        <v>40468492</v>
      </c>
      <c r="G5851" s="759" t="s">
        <v>16635</v>
      </c>
      <c r="H5851" s="1021" t="s">
        <v>16636</v>
      </c>
      <c r="I5851" s="1021" t="s">
        <v>4274</v>
      </c>
      <c r="J5851" s="1150" t="s">
        <v>16637</v>
      </c>
      <c r="K5851" s="1152">
        <v>1</v>
      </c>
      <c r="L5851" s="1151">
        <v>12</v>
      </c>
      <c r="M5851" s="1164">
        <v>75350</v>
      </c>
      <c r="N5851" s="1151">
        <v>1</v>
      </c>
      <c r="O5851" s="1152">
        <v>6</v>
      </c>
      <c r="P5851" s="1180">
        <v>42250</v>
      </c>
    </row>
    <row r="5852" spans="1:16" x14ac:dyDescent="0.2">
      <c r="A5852" s="1179" t="s">
        <v>4129</v>
      </c>
      <c r="B5852" s="1149" t="s">
        <v>13070</v>
      </c>
      <c r="C5852" s="1149" t="s">
        <v>65</v>
      </c>
      <c r="D5852" s="1150" t="s">
        <v>5212</v>
      </c>
      <c r="E5852" s="1164">
        <v>1700</v>
      </c>
      <c r="F5852" s="1151">
        <v>6195338</v>
      </c>
      <c r="G5852" s="759" t="s">
        <v>16638</v>
      </c>
      <c r="H5852" s="1021" t="s">
        <v>4357</v>
      </c>
      <c r="I5852" s="1021" t="s">
        <v>1445</v>
      </c>
      <c r="J5852" s="1150" t="s">
        <v>4357</v>
      </c>
      <c r="K5852" s="1152">
        <v>1</v>
      </c>
      <c r="L5852" s="1151">
        <v>12</v>
      </c>
      <c r="M5852" s="1164">
        <v>20150</v>
      </c>
      <c r="N5852" s="1151"/>
      <c r="O5852" s="1152"/>
      <c r="P5852" s="1180">
        <v>0</v>
      </c>
    </row>
    <row r="5853" spans="1:16" x14ac:dyDescent="0.2">
      <c r="A5853" s="1179" t="s">
        <v>4129</v>
      </c>
      <c r="B5853" s="1149" t="s">
        <v>13070</v>
      </c>
      <c r="C5853" s="1149" t="s">
        <v>65</v>
      </c>
      <c r="D5853" s="1150" t="s">
        <v>5212</v>
      </c>
      <c r="E5853" s="1164">
        <v>3500</v>
      </c>
      <c r="F5853" s="1151">
        <v>40554785</v>
      </c>
      <c r="G5853" s="759" t="s">
        <v>16639</v>
      </c>
      <c r="H5853" s="1021" t="s">
        <v>11426</v>
      </c>
      <c r="I5853" s="1021" t="s">
        <v>4274</v>
      </c>
      <c r="J5853" s="1150" t="s">
        <v>10477</v>
      </c>
      <c r="K5853" s="1152">
        <v>1</v>
      </c>
      <c r="L5853" s="1151">
        <v>12</v>
      </c>
      <c r="M5853" s="1164">
        <v>42600</v>
      </c>
      <c r="N5853" s="1151">
        <v>1</v>
      </c>
      <c r="O5853" s="1152">
        <v>6</v>
      </c>
      <c r="P5853" s="1180">
        <v>21000</v>
      </c>
    </row>
    <row r="5854" spans="1:16" ht="22.5" x14ac:dyDescent="0.2">
      <c r="A5854" s="1179" t="s">
        <v>4129</v>
      </c>
      <c r="B5854" s="1149" t="s">
        <v>13070</v>
      </c>
      <c r="C5854" s="1149" t="s">
        <v>65</v>
      </c>
      <c r="D5854" s="1150" t="s">
        <v>5008</v>
      </c>
      <c r="E5854" s="1164">
        <v>5000</v>
      </c>
      <c r="F5854" s="1151">
        <v>42491116</v>
      </c>
      <c r="G5854" s="759" t="s">
        <v>16640</v>
      </c>
      <c r="H5854" s="1021" t="s">
        <v>12184</v>
      </c>
      <c r="I5854" s="1021" t="s">
        <v>4274</v>
      </c>
      <c r="J5854" s="1150" t="s">
        <v>12379</v>
      </c>
      <c r="K5854" s="1152">
        <v>1</v>
      </c>
      <c r="L5854" s="1151">
        <v>12</v>
      </c>
      <c r="M5854" s="1164">
        <v>72600</v>
      </c>
      <c r="N5854" s="1151">
        <v>1</v>
      </c>
      <c r="O5854" s="1152">
        <v>6</v>
      </c>
      <c r="P5854" s="1180">
        <v>36000</v>
      </c>
    </row>
    <row r="5855" spans="1:16" ht="45" x14ac:dyDescent="0.2">
      <c r="A5855" s="1179" t="s">
        <v>4129</v>
      </c>
      <c r="B5855" s="1149" t="s">
        <v>13070</v>
      </c>
      <c r="C5855" s="1149" t="s">
        <v>65</v>
      </c>
      <c r="D5855" s="1150" t="s">
        <v>16442</v>
      </c>
      <c r="E5855" s="1164">
        <v>8000</v>
      </c>
      <c r="F5855" s="1151">
        <v>43585063</v>
      </c>
      <c r="G5855" s="759" t="s">
        <v>16641</v>
      </c>
      <c r="H5855" s="1021" t="s">
        <v>8179</v>
      </c>
      <c r="I5855" s="1021" t="s">
        <v>4274</v>
      </c>
      <c r="J5855" s="1150" t="s">
        <v>16642</v>
      </c>
      <c r="K5855" s="1152">
        <v>1</v>
      </c>
      <c r="L5855" s="1151">
        <v>4</v>
      </c>
      <c r="M5855" s="1164">
        <v>38133</v>
      </c>
      <c r="N5855" s="1151"/>
      <c r="O5855" s="1152"/>
      <c r="P5855" s="1180">
        <v>0</v>
      </c>
    </row>
    <row r="5856" spans="1:16" ht="22.5" x14ac:dyDescent="0.2">
      <c r="A5856" s="1179" t="s">
        <v>4129</v>
      </c>
      <c r="B5856" s="1149" t="s">
        <v>13070</v>
      </c>
      <c r="C5856" s="1149" t="s">
        <v>65</v>
      </c>
      <c r="D5856" s="1150" t="s">
        <v>16643</v>
      </c>
      <c r="E5856" s="1164">
        <v>3000</v>
      </c>
      <c r="F5856" s="1151">
        <v>40297197</v>
      </c>
      <c r="G5856" s="759" t="s">
        <v>16644</v>
      </c>
      <c r="H5856" s="1021" t="s">
        <v>6023</v>
      </c>
      <c r="I5856" s="1021" t="s">
        <v>1445</v>
      </c>
      <c r="J5856" s="1150" t="s">
        <v>6023</v>
      </c>
      <c r="K5856" s="1152">
        <v>1</v>
      </c>
      <c r="L5856" s="1151">
        <v>12</v>
      </c>
      <c r="M5856" s="1164">
        <v>36600</v>
      </c>
      <c r="N5856" s="1151">
        <v>1</v>
      </c>
      <c r="O5856" s="1152">
        <v>6</v>
      </c>
      <c r="P5856" s="1180">
        <v>18000</v>
      </c>
    </row>
    <row r="5857" spans="1:16" ht="22.5" x14ac:dyDescent="0.2">
      <c r="A5857" s="1179" t="s">
        <v>4129</v>
      </c>
      <c r="B5857" s="1149" t="s">
        <v>13070</v>
      </c>
      <c r="C5857" s="1149" t="s">
        <v>65</v>
      </c>
      <c r="D5857" s="1150" t="s">
        <v>12703</v>
      </c>
      <c r="E5857" s="1164">
        <v>10000</v>
      </c>
      <c r="F5857" s="1151">
        <v>9341482</v>
      </c>
      <c r="G5857" s="759" t="s">
        <v>16645</v>
      </c>
      <c r="H5857" s="1021" t="s">
        <v>4243</v>
      </c>
      <c r="I5857" s="1021" t="s">
        <v>4274</v>
      </c>
      <c r="J5857" s="1150" t="s">
        <v>16646</v>
      </c>
      <c r="K5857" s="1152">
        <v>1</v>
      </c>
      <c r="L5857" s="1151">
        <v>12</v>
      </c>
      <c r="M5857" s="1164">
        <v>120600</v>
      </c>
      <c r="N5857" s="1151">
        <v>1</v>
      </c>
      <c r="O5857" s="1152">
        <v>6</v>
      </c>
      <c r="P5857" s="1180">
        <v>60000</v>
      </c>
    </row>
    <row r="5858" spans="1:16" ht="22.5" x14ac:dyDescent="0.2">
      <c r="A5858" s="1179" t="s">
        <v>4129</v>
      </c>
      <c r="B5858" s="1149" t="s">
        <v>13070</v>
      </c>
      <c r="C5858" s="1149" t="s">
        <v>65</v>
      </c>
      <c r="D5858" s="1150" t="s">
        <v>10405</v>
      </c>
      <c r="E5858" s="1164">
        <v>2800</v>
      </c>
      <c r="F5858" s="1151">
        <v>8621169</v>
      </c>
      <c r="G5858" s="759" t="s">
        <v>16647</v>
      </c>
      <c r="H5858" s="1021" t="s">
        <v>16648</v>
      </c>
      <c r="I5858" s="1021" t="s">
        <v>1445</v>
      </c>
      <c r="J5858" s="1150" t="s">
        <v>16649</v>
      </c>
      <c r="K5858" s="1152">
        <v>1</v>
      </c>
      <c r="L5858" s="1151">
        <v>12</v>
      </c>
      <c r="M5858" s="1164">
        <v>34200</v>
      </c>
      <c r="N5858" s="1151">
        <v>1</v>
      </c>
      <c r="O5858" s="1152">
        <v>6</v>
      </c>
      <c r="P5858" s="1180">
        <v>16800</v>
      </c>
    </row>
    <row r="5859" spans="1:16" ht="33.75" x14ac:dyDescent="0.2">
      <c r="A5859" s="1179" t="s">
        <v>4129</v>
      </c>
      <c r="B5859" s="1149" t="s">
        <v>13070</v>
      </c>
      <c r="C5859" s="1149" t="s">
        <v>65</v>
      </c>
      <c r="D5859" s="1150" t="s">
        <v>4279</v>
      </c>
      <c r="E5859" s="1164">
        <v>9000</v>
      </c>
      <c r="F5859" s="1151">
        <v>7380381</v>
      </c>
      <c r="G5859" s="759" t="s">
        <v>16650</v>
      </c>
      <c r="H5859" s="1021" t="s">
        <v>16651</v>
      </c>
      <c r="I5859" s="1021" t="s">
        <v>4274</v>
      </c>
      <c r="J5859" s="1150" t="s">
        <v>16652</v>
      </c>
      <c r="K5859" s="1152">
        <v>1</v>
      </c>
      <c r="L5859" s="1151">
        <v>12</v>
      </c>
      <c r="M5859" s="1164">
        <v>108600</v>
      </c>
      <c r="N5859" s="1151">
        <v>1</v>
      </c>
      <c r="O5859" s="1152">
        <v>3</v>
      </c>
      <c r="P5859" s="1180">
        <v>22200</v>
      </c>
    </row>
    <row r="5860" spans="1:16" x14ac:dyDescent="0.2">
      <c r="A5860" s="1179" t="s">
        <v>4129</v>
      </c>
      <c r="B5860" s="1149" t="s">
        <v>13070</v>
      </c>
      <c r="C5860" s="1149" t="s">
        <v>65</v>
      </c>
      <c r="D5860" s="1150" t="s">
        <v>10152</v>
      </c>
      <c r="E5860" s="1164">
        <v>15000</v>
      </c>
      <c r="F5860" s="1151">
        <v>9821605</v>
      </c>
      <c r="G5860" s="759" t="s">
        <v>16653</v>
      </c>
      <c r="H5860" s="1021" t="s">
        <v>4207</v>
      </c>
      <c r="I5860" s="1021" t="s">
        <v>4274</v>
      </c>
      <c r="J5860" s="1150" t="s">
        <v>4207</v>
      </c>
      <c r="K5860" s="1152">
        <v>1</v>
      </c>
      <c r="L5860" s="1151">
        <v>12</v>
      </c>
      <c r="M5860" s="1164">
        <v>176100</v>
      </c>
      <c r="N5860" s="1151">
        <v>1</v>
      </c>
      <c r="O5860" s="1152">
        <v>6</v>
      </c>
      <c r="P5860" s="1180">
        <v>90000</v>
      </c>
    </row>
    <row r="5861" spans="1:16" x14ac:dyDescent="0.2">
      <c r="A5861" s="1179" t="s">
        <v>4131</v>
      </c>
      <c r="B5861" s="1149" t="s">
        <v>13070</v>
      </c>
      <c r="C5861" s="1149" t="s">
        <v>65</v>
      </c>
      <c r="D5861" s="1150" t="s">
        <v>4602</v>
      </c>
      <c r="E5861" s="1164">
        <v>10000</v>
      </c>
      <c r="F5861" s="1151">
        <v>10735754</v>
      </c>
      <c r="G5861" s="759" t="s">
        <v>16654</v>
      </c>
      <c r="H5861" s="1021" t="s">
        <v>4239</v>
      </c>
      <c r="I5861" s="1021" t="s">
        <v>4274</v>
      </c>
      <c r="J5861" s="1150" t="s">
        <v>16655</v>
      </c>
      <c r="K5861" s="1152">
        <v>4</v>
      </c>
      <c r="L5861" s="1151">
        <v>12</v>
      </c>
      <c r="M5861" s="1164">
        <v>120000</v>
      </c>
      <c r="N5861" s="1151">
        <v>1</v>
      </c>
      <c r="O5861" s="1152">
        <v>6</v>
      </c>
      <c r="P5861" s="1180">
        <v>60000</v>
      </c>
    </row>
    <row r="5862" spans="1:16" ht="22.5" x14ac:dyDescent="0.2">
      <c r="A5862" s="1179" t="s">
        <v>4131</v>
      </c>
      <c r="B5862" s="1149" t="s">
        <v>13070</v>
      </c>
      <c r="C5862" s="1149" t="s">
        <v>65</v>
      </c>
      <c r="D5862" s="1150" t="s">
        <v>16656</v>
      </c>
      <c r="E5862" s="1164">
        <v>13000</v>
      </c>
      <c r="F5862" s="1151">
        <v>7883125</v>
      </c>
      <c r="G5862" s="759" t="s">
        <v>16657</v>
      </c>
      <c r="H5862" s="1021" t="s">
        <v>16658</v>
      </c>
      <c r="I5862" s="1021" t="s">
        <v>4274</v>
      </c>
      <c r="J5862" s="1150" t="s">
        <v>16659</v>
      </c>
      <c r="K5862" s="1152">
        <v>4</v>
      </c>
      <c r="L5862" s="1151">
        <v>12</v>
      </c>
      <c r="M5862" s="1164">
        <v>156000</v>
      </c>
      <c r="N5862" s="1151">
        <v>1</v>
      </c>
      <c r="O5862" s="1152">
        <v>6</v>
      </c>
      <c r="P5862" s="1180">
        <v>78000</v>
      </c>
    </row>
    <row r="5863" spans="1:16" ht="22.5" x14ac:dyDescent="0.2">
      <c r="A5863" s="1179" t="s">
        <v>4131</v>
      </c>
      <c r="B5863" s="1149" t="s">
        <v>13070</v>
      </c>
      <c r="C5863" s="1149" t="s">
        <v>65</v>
      </c>
      <c r="D5863" s="1150" t="s">
        <v>5008</v>
      </c>
      <c r="E5863" s="1164">
        <v>4000</v>
      </c>
      <c r="F5863" s="1151">
        <v>8501405</v>
      </c>
      <c r="G5863" s="759" t="s">
        <v>16660</v>
      </c>
      <c r="H5863" s="1021" t="s">
        <v>9934</v>
      </c>
      <c r="I5863" s="1021" t="s">
        <v>1445</v>
      </c>
      <c r="J5863" s="1150" t="s">
        <v>16661</v>
      </c>
      <c r="K5863" s="1152">
        <v>4</v>
      </c>
      <c r="L5863" s="1151">
        <v>12</v>
      </c>
      <c r="M5863" s="1164">
        <v>48000</v>
      </c>
      <c r="N5863" s="1151">
        <v>1</v>
      </c>
      <c r="O5863" s="1152">
        <v>6</v>
      </c>
      <c r="P5863" s="1180">
        <v>24000</v>
      </c>
    </row>
    <row r="5864" spans="1:16" ht="22.5" x14ac:dyDescent="0.2">
      <c r="A5864" s="1179" t="s">
        <v>4131</v>
      </c>
      <c r="B5864" s="1149" t="s">
        <v>13070</v>
      </c>
      <c r="C5864" s="1149" t="s">
        <v>65</v>
      </c>
      <c r="D5864" s="1150" t="s">
        <v>5212</v>
      </c>
      <c r="E5864" s="1164">
        <v>3000</v>
      </c>
      <c r="F5864" s="1151">
        <v>71455030</v>
      </c>
      <c r="G5864" s="759" t="s">
        <v>16662</v>
      </c>
      <c r="H5864" s="1021" t="s">
        <v>11426</v>
      </c>
      <c r="I5864" s="1021" t="s">
        <v>1445</v>
      </c>
      <c r="J5864" s="1150" t="s">
        <v>16663</v>
      </c>
      <c r="K5864" s="1152">
        <v>1</v>
      </c>
      <c r="L5864" s="1151">
        <v>1</v>
      </c>
      <c r="M5864" s="1164">
        <v>3000</v>
      </c>
      <c r="N5864" s="1151">
        <v>0</v>
      </c>
      <c r="O5864" s="1152">
        <v>0</v>
      </c>
      <c r="P5864" s="1180">
        <v>0</v>
      </c>
    </row>
    <row r="5865" spans="1:16" x14ac:dyDescent="0.2">
      <c r="A5865" s="1179" t="s">
        <v>4131</v>
      </c>
      <c r="B5865" s="1149" t="s">
        <v>13070</v>
      </c>
      <c r="C5865" s="1149" t="s">
        <v>65</v>
      </c>
      <c r="D5865" s="1150" t="s">
        <v>4279</v>
      </c>
      <c r="E5865" s="1164">
        <v>8000</v>
      </c>
      <c r="F5865" s="1151">
        <v>23854773</v>
      </c>
      <c r="G5865" s="759" t="s">
        <v>16664</v>
      </c>
      <c r="H5865" s="1021" t="s">
        <v>4239</v>
      </c>
      <c r="I5865" s="1021" t="s">
        <v>4274</v>
      </c>
      <c r="J5865" s="1150" t="s">
        <v>5205</v>
      </c>
      <c r="K5865" s="1152">
        <v>1</v>
      </c>
      <c r="L5865" s="1151">
        <v>6</v>
      </c>
      <c r="M5865" s="1164">
        <v>42667</v>
      </c>
      <c r="N5865" s="1151">
        <v>0</v>
      </c>
      <c r="O5865" s="1152">
        <v>0</v>
      </c>
      <c r="P5865" s="1180">
        <v>0</v>
      </c>
    </row>
    <row r="5866" spans="1:16" ht="22.5" x14ac:dyDescent="0.2">
      <c r="A5866" s="1179" t="s">
        <v>4131</v>
      </c>
      <c r="B5866" s="1149" t="s">
        <v>13070</v>
      </c>
      <c r="C5866" s="1149" t="s">
        <v>65</v>
      </c>
      <c r="D5866" s="1150" t="s">
        <v>5212</v>
      </c>
      <c r="E5866" s="1164">
        <v>3000</v>
      </c>
      <c r="F5866" s="1151">
        <v>46929517</v>
      </c>
      <c r="G5866" s="759" t="s">
        <v>16665</v>
      </c>
      <c r="H5866" s="1021" t="s">
        <v>9934</v>
      </c>
      <c r="I5866" s="1021" t="s">
        <v>1445</v>
      </c>
      <c r="J5866" s="1150" t="s">
        <v>16666</v>
      </c>
      <c r="K5866" s="1152">
        <v>4</v>
      </c>
      <c r="L5866" s="1151">
        <v>12</v>
      </c>
      <c r="M5866" s="1164">
        <v>33203</v>
      </c>
      <c r="N5866" s="1151">
        <v>1</v>
      </c>
      <c r="O5866" s="1152">
        <v>6</v>
      </c>
      <c r="P5866" s="1180">
        <v>18000</v>
      </c>
    </row>
    <row r="5867" spans="1:16" x14ac:dyDescent="0.2">
      <c r="A5867" s="1179" t="s">
        <v>4131</v>
      </c>
      <c r="B5867" s="1149" t="s">
        <v>13070</v>
      </c>
      <c r="C5867" s="1149" t="s">
        <v>65</v>
      </c>
      <c r="D5867" s="1150" t="s">
        <v>4279</v>
      </c>
      <c r="E5867" s="1164">
        <v>7000</v>
      </c>
      <c r="F5867" s="1151">
        <v>9386591</v>
      </c>
      <c r="G5867" s="759" t="s">
        <v>16667</v>
      </c>
      <c r="H5867" s="1021" t="s">
        <v>5958</v>
      </c>
      <c r="I5867" s="1021" t="s">
        <v>4274</v>
      </c>
      <c r="J5867" s="1150" t="s">
        <v>4459</v>
      </c>
      <c r="K5867" s="1152">
        <v>0</v>
      </c>
      <c r="L5867" s="1151">
        <v>0</v>
      </c>
      <c r="M5867" s="1164">
        <v>0</v>
      </c>
      <c r="N5867" s="1151">
        <v>1</v>
      </c>
      <c r="O5867" s="1152">
        <v>6</v>
      </c>
      <c r="P5867" s="1180">
        <v>42000</v>
      </c>
    </row>
    <row r="5868" spans="1:16" ht="22.5" x14ac:dyDescent="0.2">
      <c r="A5868" s="1179" t="s">
        <v>4131</v>
      </c>
      <c r="B5868" s="1149" t="s">
        <v>13070</v>
      </c>
      <c r="C5868" s="1149" t="s">
        <v>65</v>
      </c>
      <c r="D5868" s="1150" t="s">
        <v>5212</v>
      </c>
      <c r="E5868" s="1164">
        <v>3500</v>
      </c>
      <c r="F5868" s="1151">
        <v>44747709</v>
      </c>
      <c r="G5868" s="759" t="s">
        <v>16668</v>
      </c>
      <c r="H5868" s="1021" t="s">
        <v>8138</v>
      </c>
      <c r="I5868" s="1021" t="s">
        <v>4274</v>
      </c>
      <c r="J5868" s="1150" t="s">
        <v>16669</v>
      </c>
      <c r="K5868" s="1152">
        <v>1</v>
      </c>
      <c r="L5868" s="1151">
        <v>12</v>
      </c>
      <c r="M5868" s="1164">
        <v>42000</v>
      </c>
      <c r="N5868" s="1151">
        <v>1</v>
      </c>
      <c r="O5868" s="1152">
        <v>6</v>
      </c>
      <c r="P5868" s="1180">
        <v>21000</v>
      </c>
    </row>
    <row r="5869" spans="1:16" ht="22.5" x14ac:dyDescent="0.2">
      <c r="A5869" s="1179" t="s">
        <v>4131</v>
      </c>
      <c r="B5869" s="1149" t="s">
        <v>13070</v>
      </c>
      <c r="C5869" s="1149" t="s">
        <v>65</v>
      </c>
      <c r="D5869" s="1150" t="s">
        <v>4279</v>
      </c>
      <c r="E5869" s="1164">
        <v>8000</v>
      </c>
      <c r="F5869" s="1151">
        <v>10298711</v>
      </c>
      <c r="G5869" s="759" t="s">
        <v>16670</v>
      </c>
      <c r="H5869" s="1021" t="s">
        <v>12102</v>
      </c>
      <c r="I5869" s="1021" t="s">
        <v>4274</v>
      </c>
      <c r="J5869" s="1150" t="s">
        <v>16671</v>
      </c>
      <c r="K5869" s="1152">
        <v>0</v>
      </c>
      <c r="L5869" s="1151">
        <v>0</v>
      </c>
      <c r="M5869" s="1164">
        <v>0</v>
      </c>
      <c r="N5869" s="1151">
        <v>1</v>
      </c>
      <c r="O5869" s="1152">
        <v>4</v>
      </c>
      <c r="P5869" s="1180">
        <v>32000</v>
      </c>
    </row>
    <row r="5870" spans="1:16" x14ac:dyDescent="0.2">
      <c r="A5870" s="1179" t="s">
        <v>4131</v>
      </c>
      <c r="B5870" s="1149" t="s">
        <v>13070</v>
      </c>
      <c r="C5870" s="1149" t="s">
        <v>65</v>
      </c>
      <c r="D5870" s="1150" t="s">
        <v>4279</v>
      </c>
      <c r="E5870" s="1164">
        <v>8000</v>
      </c>
      <c r="F5870" s="1151">
        <v>40293848</v>
      </c>
      <c r="G5870" s="759" t="s">
        <v>16672</v>
      </c>
      <c r="H5870" s="1021" t="s">
        <v>4239</v>
      </c>
      <c r="I5870" s="1021" t="s">
        <v>4274</v>
      </c>
      <c r="J5870" s="1150" t="s">
        <v>5205</v>
      </c>
      <c r="K5870" s="1152">
        <v>0</v>
      </c>
      <c r="L5870" s="1151">
        <v>0</v>
      </c>
      <c r="M5870" s="1164">
        <v>0</v>
      </c>
      <c r="N5870" s="1151">
        <v>1</v>
      </c>
      <c r="O5870" s="1152">
        <v>4</v>
      </c>
      <c r="P5870" s="1180">
        <v>30133</v>
      </c>
    </row>
    <row r="5871" spans="1:16" x14ac:dyDescent="0.2">
      <c r="A5871" s="1179" t="s">
        <v>4131</v>
      </c>
      <c r="B5871" s="1149" t="s">
        <v>13070</v>
      </c>
      <c r="C5871" s="1149" t="s">
        <v>65</v>
      </c>
      <c r="D5871" s="1150" t="s">
        <v>4279</v>
      </c>
      <c r="E5871" s="1164">
        <v>9000</v>
      </c>
      <c r="F5871" s="1151">
        <v>6546505</v>
      </c>
      <c r="G5871" s="759" t="s">
        <v>16673</v>
      </c>
      <c r="H5871" s="1021" t="s">
        <v>14786</v>
      </c>
      <c r="I5871" s="1021" t="s">
        <v>4274</v>
      </c>
      <c r="J5871" s="1150" t="s">
        <v>6072</v>
      </c>
      <c r="K5871" s="1152">
        <v>4</v>
      </c>
      <c r="L5871" s="1151">
        <v>12</v>
      </c>
      <c r="M5871" s="1164">
        <v>108000</v>
      </c>
      <c r="N5871" s="1151">
        <v>1</v>
      </c>
      <c r="O5871" s="1152">
        <v>6</v>
      </c>
      <c r="P5871" s="1180">
        <v>54000</v>
      </c>
    </row>
    <row r="5872" spans="1:16" ht="22.5" x14ac:dyDescent="0.2">
      <c r="A5872" s="1179" t="s">
        <v>4131</v>
      </c>
      <c r="B5872" s="1149" t="s">
        <v>13070</v>
      </c>
      <c r="C5872" s="1149" t="s">
        <v>65</v>
      </c>
      <c r="D5872" s="1150" t="s">
        <v>16674</v>
      </c>
      <c r="E5872" s="1164">
        <v>3500</v>
      </c>
      <c r="F5872" s="1151">
        <v>7922483</v>
      </c>
      <c r="G5872" s="759" t="s">
        <v>16675</v>
      </c>
      <c r="H5872" s="1021" t="s">
        <v>8138</v>
      </c>
      <c r="I5872" s="1021" t="s">
        <v>4274</v>
      </c>
      <c r="J5872" s="1150" t="s">
        <v>16676</v>
      </c>
      <c r="K5872" s="1152">
        <v>4</v>
      </c>
      <c r="L5872" s="1151">
        <v>12</v>
      </c>
      <c r="M5872" s="1164">
        <v>42000</v>
      </c>
      <c r="N5872" s="1151">
        <v>1</v>
      </c>
      <c r="O5872" s="1152">
        <v>6</v>
      </c>
      <c r="P5872" s="1180">
        <v>21000</v>
      </c>
    </row>
    <row r="5873" spans="1:16" ht="22.5" x14ac:dyDescent="0.2">
      <c r="A5873" s="1179" t="s">
        <v>4131</v>
      </c>
      <c r="B5873" s="1149" t="s">
        <v>13070</v>
      </c>
      <c r="C5873" s="1149" t="s">
        <v>65</v>
      </c>
      <c r="D5873" s="1150" t="s">
        <v>5008</v>
      </c>
      <c r="E5873" s="1164">
        <v>6000</v>
      </c>
      <c r="F5873" s="1151">
        <v>41334508</v>
      </c>
      <c r="G5873" s="759" t="s">
        <v>16677</v>
      </c>
      <c r="H5873" s="1021" t="s">
        <v>16678</v>
      </c>
      <c r="I5873" s="1021" t="s">
        <v>4274</v>
      </c>
      <c r="J5873" s="1150" t="s">
        <v>4394</v>
      </c>
      <c r="K5873" s="1152">
        <v>4</v>
      </c>
      <c r="L5873" s="1151">
        <v>12</v>
      </c>
      <c r="M5873" s="1164">
        <v>72000</v>
      </c>
      <c r="N5873" s="1151">
        <v>1</v>
      </c>
      <c r="O5873" s="1152">
        <v>6</v>
      </c>
      <c r="P5873" s="1180">
        <v>36000</v>
      </c>
    </row>
    <row r="5874" spans="1:16" ht="22.5" x14ac:dyDescent="0.2">
      <c r="A5874" s="1179" t="s">
        <v>4131</v>
      </c>
      <c r="B5874" s="1149" t="s">
        <v>13070</v>
      </c>
      <c r="C5874" s="1149" t="s">
        <v>65</v>
      </c>
      <c r="D5874" s="1150" t="s">
        <v>5212</v>
      </c>
      <c r="E5874" s="1164">
        <v>2500</v>
      </c>
      <c r="F5874" s="1151">
        <v>45745655</v>
      </c>
      <c r="G5874" s="759" t="s">
        <v>16679</v>
      </c>
      <c r="H5874" s="1021" t="s">
        <v>16676</v>
      </c>
      <c r="I5874" s="1021" t="s">
        <v>1445</v>
      </c>
      <c r="J5874" s="1150" t="s">
        <v>16680</v>
      </c>
      <c r="K5874" s="1152">
        <v>4</v>
      </c>
      <c r="L5874" s="1151">
        <v>12</v>
      </c>
      <c r="M5874" s="1164">
        <v>30000</v>
      </c>
      <c r="N5874" s="1151">
        <v>1</v>
      </c>
      <c r="O5874" s="1152">
        <v>6</v>
      </c>
      <c r="P5874" s="1180">
        <v>15000</v>
      </c>
    </row>
    <row r="5875" spans="1:16" x14ac:dyDescent="0.2">
      <c r="A5875" s="1179" t="s">
        <v>4131</v>
      </c>
      <c r="B5875" s="1149" t="s">
        <v>13070</v>
      </c>
      <c r="C5875" s="1149" t="s">
        <v>65</v>
      </c>
      <c r="D5875" s="1150" t="s">
        <v>5008</v>
      </c>
      <c r="E5875" s="1164">
        <v>6000</v>
      </c>
      <c r="F5875" s="1151">
        <v>44576168</v>
      </c>
      <c r="G5875" s="759" t="s">
        <v>16681</v>
      </c>
      <c r="H5875" s="1021" t="s">
        <v>8179</v>
      </c>
      <c r="I5875" s="1021" t="s">
        <v>4274</v>
      </c>
      <c r="J5875" s="1150" t="s">
        <v>16676</v>
      </c>
      <c r="K5875" s="1152">
        <v>4</v>
      </c>
      <c r="L5875" s="1151">
        <v>12</v>
      </c>
      <c r="M5875" s="1164">
        <v>72000</v>
      </c>
      <c r="N5875" s="1151">
        <v>1</v>
      </c>
      <c r="O5875" s="1152">
        <v>6</v>
      </c>
      <c r="P5875" s="1180">
        <v>36000</v>
      </c>
    </row>
    <row r="5876" spans="1:16" ht="22.5" x14ac:dyDescent="0.2">
      <c r="A5876" s="1179" t="s">
        <v>4131</v>
      </c>
      <c r="B5876" s="1149" t="s">
        <v>13070</v>
      </c>
      <c r="C5876" s="1149" t="s">
        <v>65</v>
      </c>
      <c r="D5876" s="1150" t="s">
        <v>4279</v>
      </c>
      <c r="E5876" s="1164">
        <v>7000</v>
      </c>
      <c r="F5876" s="1151">
        <v>21575223</v>
      </c>
      <c r="G5876" s="759" t="s">
        <v>16682</v>
      </c>
      <c r="H5876" s="1021" t="s">
        <v>4211</v>
      </c>
      <c r="I5876" s="1021" t="s">
        <v>4274</v>
      </c>
      <c r="J5876" s="1150" t="s">
        <v>16683</v>
      </c>
      <c r="K5876" s="1152">
        <v>4</v>
      </c>
      <c r="L5876" s="1151">
        <v>12</v>
      </c>
      <c r="M5876" s="1164">
        <v>84000</v>
      </c>
      <c r="N5876" s="1151">
        <v>1</v>
      </c>
      <c r="O5876" s="1152">
        <v>6</v>
      </c>
      <c r="P5876" s="1180">
        <v>42000</v>
      </c>
    </row>
    <row r="5877" spans="1:16" ht="22.5" x14ac:dyDescent="0.2">
      <c r="A5877" s="1179" t="s">
        <v>4131</v>
      </c>
      <c r="B5877" s="1149" t="s">
        <v>13070</v>
      </c>
      <c r="C5877" s="1149" t="s">
        <v>65</v>
      </c>
      <c r="D5877" s="1150" t="s">
        <v>5212</v>
      </c>
      <c r="E5877" s="1164">
        <v>2500</v>
      </c>
      <c r="F5877" s="1151">
        <v>71260537</v>
      </c>
      <c r="G5877" s="759" t="s">
        <v>16684</v>
      </c>
      <c r="H5877" s="1021" t="s">
        <v>16676</v>
      </c>
      <c r="I5877" s="1021" t="s">
        <v>1445</v>
      </c>
      <c r="J5877" s="1150" t="s">
        <v>16680</v>
      </c>
      <c r="K5877" s="1152">
        <v>4</v>
      </c>
      <c r="L5877" s="1151">
        <v>12</v>
      </c>
      <c r="M5877" s="1164">
        <v>30000</v>
      </c>
      <c r="N5877" s="1151">
        <v>1</v>
      </c>
      <c r="O5877" s="1152">
        <v>6</v>
      </c>
      <c r="P5877" s="1180">
        <v>15000</v>
      </c>
    </row>
    <row r="5878" spans="1:16" ht="22.5" x14ac:dyDescent="0.2">
      <c r="A5878" s="1179" t="s">
        <v>4131</v>
      </c>
      <c r="B5878" s="1149" t="s">
        <v>13070</v>
      </c>
      <c r="C5878" s="1149" t="s">
        <v>65</v>
      </c>
      <c r="D5878" s="1150" t="s">
        <v>4279</v>
      </c>
      <c r="E5878" s="1164">
        <v>8000</v>
      </c>
      <c r="F5878" s="1151">
        <v>47485716</v>
      </c>
      <c r="G5878" s="759" t="s">
        <v>16685</v>
      </c>
      <c r="H5878" s="1021" t="s">
        <v>16686</v>
      </c>
      <c r="I5878" s="1021" t="s">
        <v>4274</v>
      </c>
      <c r="J5878" s="1150" t="s">
        <v>16687</v>
      </c>
      <c r="K5878" s="1152">
        <v>1</v>
      </c>
      <c r="L5878" s="1151">
        <v>2</v>
      </c>
      <c r="M5878" s="1164">
        <v>16000</v>
      </c>
      <c r="N5878" s="1151">
        <v>0</v>
      </c>
      <c r="O5878" s="1152">
        <v>0</v>
      </c>
      <c r="P5878" s="1180">
        <v>0</v>
      </c>
    </row>
    <row r="5879" spans="1:16" x14ac:dyDescent="0.2">
      <c r="A5879" s="1179" t="s">
        <v>4131</v>
      </c>
      <c r="B5879" s="1149" t="s">
        <v>13070</v>
      </c>
      <c r="C5879" s="1149" t="s">
        <v>65</v>
      </c>
      <c r="D5879" s="1150" t="s">
        <v>5008</v>
      </c>
      <c r="E5879" s="1164">
        <v>6500</v>
      </c>
      <c r="F5879" s="1151">
        <v>41204342</v>
      </c>
      <c r="G5879" s="759" t="s">
        <v>16688</v>
      </c>
      <c r="H5879" s="1021" t="s">
        <v>16678</v>
      </c>
      <c r="I5879" s="1021" t="s">
        <v>4274</v>
      </c>
      <c r="J5879" s="1150" t="s">
        <v>16676</v>
      </c>
      <c r="K5879" s="1152">
        <v>1</v>
      </c>
      <c r="L5879" s="1151">
        <v>11</v>
      </c>
      <c r="M5879" s="1164">
        <v>70200</v>
      </c>
      <c r="N5879" s="1151">
        <v>1</v>
      </c>
      <c r="O5879" s="1152">
        <v>6</v>
      </c>
      <c r="P5879" s="1180">
        <v>38328</v>
      </c>
    </row>
    <row r="5880" spans="1:16" x14ac:dyDescent="0.2">
      <c r="A5880" s="1179" t="s">
        <v>4131</v>
      </c>
      <c r="B5880" s="1149" t="s">
        <v>13070</v>
      </c>
      <c r="C5880" s="1149" t="s">
        <v>65</v>
      </c>
      <c r="D5880" s="1150" t="s">
        <v>4602</v>
      </c>
      <c r="E5880" s="1164">
        <v>10000</v>
      </c>
      <c r="F5880" s="1151">
        <v>7814632</v>
      </c>
      <c r="G5880" s="759" t="s">
        <v>16689</v>
      </c>
      <c r="H5880" s="1021" t="s">
        <v>8179</v>
      </c>
      <c r="I5880" s="1021" t="s">
        <v>8701</v>
      </c>
      <c r="J5880" s="1150" t="s">
        <v>5205</v>
      </c>
      <c r="K5880" s="1152">
        <v>4</v>
      </c>
      <c r="L5880" s="1151">
        <v>12</v>
      </c>
      <c r="M5880" s="1164">
        <v>119529</v>
      </c>
      <c r="N5880" s="1151">
        <v>1</v>
      </c>
      <c r="O5880" s="1152">
        <v>6</v>
      </c>
      <c r="P5880" s="1180">
        <v>60000</v>
      </c>
    </row>
    <row r="5881" spans="1:16" ht="22.5" x14ac:dyDescent="0.2">
      <c r="A5881" s="1179" t="s">
        <v>4131</v>
      </c>
      <c r="B5881" s="1149" t="s">
        <v>13070</v>
      </c>
      <c r="C5881" s="1149" t="s">
        <v>65</v>
      </c>
      <c r="D5881" s="1150" t="s">
        <v>4279</v>
      </c>
      <c r="E5881" s="1164">
        <v>8000</v>
      </c>
      <c r="F5881" s="1151">
        <v>70428822</v>
      </c>
      <c r="G5881" s="759" t="s">
        <v>16690</v>
      </c>
      <c r="H5881" s="1021" t="s">
        <v>4206</v>
      </c>
      <c r="I5881" s="1021" t="s">
        <v>4309</v>
      </c>
      <c r="J5881" s="1150" t="s">
        <v>16691</v>
      </c>
      <c r="K5881" s="1152">
        <v>4</v>
      </c>
      <c r="L5881" s="1151">
        <v>12</v>
      </c>
      <c r="M5881" s="1164">
        <v>96000</v>
      </c>
      <c r="N5881" s="1151">
        <v>1</v>
      </c>
      <c r="O5881" s="1152">
        <v>6</v>
      </c>
      <c r="P5881" s="1180">
        <v>48000</v>
      </c>
    </row>
    <row r="5882" spans="1:16" x14ac:dyDescent="0.2">
      <c r="A5882" s="1179" t="s">
        <v>4131</v>
      </c>
      <c r="B5882" s="1149" t="s">
        <v>13070</v>
      </c>
      <c r="C5882" s="1149" t="s">
        <v>65</v>
      </c>
      <c r="D5882" s="1150" t="s">
        <v>16692</v>
      </c>
      <c r="E5882" s="1164">
        <v>12000</v>
      </c>
      <c r="F5882" s="1151">
        <v>5371053</v>
      </c>
      <c r="G5882" s="759" t="s">
        <v>16693</v>
      </c>
      <c r="H5882" s="1021" t="s">
        <v>8179</v>
      </c>
      <c r="I5882" s="1021" t="s">
        <v>4274</v>
      </c>
      <c r="J5882" s="1150" t="s">
        <v>16655</v>
      </c>
      <c r="K5882" s="1152">
        <v>4</v>
      </c>
      <c r="L5882" s="1151">
        <v>12</v>
      </c>
      <c r="M5882" s="1164">
        <v>144000</v>
      </c>
      <c r="N5882" s="1151">
        <v>1</v>
      </c>
      <c r="O5882" s="1152">
        <v>6</v>
      </c>
      <c r="P5882" s="1180">
        <v>72000</v>
      </c>
    </row>
    <row r="5883" spans="1:16" x14ac:dyDescent="0.2">
      <c r="A5883" s="1179" t="s">
        <v>4131</v>
      </c>
      <c r="B5883" s="1149" t="s">
        <v>13070</v>
      </c>
      <c r="C5883" s="1149" t="s">
        <v>65</v>
      </c>
      <c r="D5883" s="1150" t="s">
        <v>4279</v>
      </c>
      <c r="E5883" s="1164">
        <v>9900</v>
      </c>
      <c r="F5883" s="1151">
        <v>41612932</v>
      </c>
      <c r="G5883" s="759" t="s">
        <v>16694</v>
      </c>
      <c r="H5883" s="1021" t="s">
        <v>12280</v>
      </c>
      <c r="I5883" s="1021" t="s">
        <v>4274</v>
      </c>
      <c r="J5883" s="1150" t="s">
        <v>16676</v>
      </c>
      <c r="K5883" s="1152">
        <v>1</v>
      </c>
      <c r="L5883" s="1151">
        <v>3</v>
      </c>
      <c r="M5883" s="1164">
        <v>61545</v>
      </c>
      <c r="N5883" s="1151">
        <v>0</v>
      </c>
      <c r="O5883" s="1152">
        <v>0</v>
      </c>
      <c r="P5883" s="1180">
        <v>0</v>
      </c>
    </row>
    <row r="5884" spans="1:16" ht="22.5" x14ac:dyDescent="0.2">
      <c r="A5884" s="1179" t="s">
        <v>4131</v>
      </c>
      <c r="B5884" s="1149" t="s">
        <v>13070</v>
      </c>
      <c r="C5884" s="1149" t="s">
        <v>65</v>
      </c>
      <c r="D5884" s="1150" t="s">
        <v>4279</v>
      </c>
      <c r="E5884" s="1164">
        <v>8000</v>
      </c>
      <c r="F5884" s="1151">
        <v>20055612</v>
      </c>
      <c r="G5884" s="759" t="s">
        <v>16695</v>
      </c>
      <c r="H5884" s="1021" t="s">
        <v>8138</v>
      </c>
      <c r="I5884" s="1021" t="s">
        <v>4274</v>
      </c>
      <c r="J5884" s="1150" t="s">
        <v>16669</v>
      </c>
      <c r="K5884" s="1152">
        <v>4</v>
      </c>
      <c r="L5884" s="1151">
        <v>12</v>
      </c>
      <c r="M5884" s="1164">
        <v>96000</v>
      </c>
      <c r="N5884" s="1151">
        <v>1</v>
      </c>
      <c r="O5884" s="1152">
        <v>6</v>
      </c>
      <c r="P5884" s="1180">
        <v>48000</v>
      </c>
    </row>
    <row r="5885" spans="1:16" x14ac:dyDescent="0.2">
      <c r="A5885" s="1179" t="s">
        <v>4131</v>
      </c>
      <c r="B5885" s="1149" t="s">
        <v>13070</v>
      </c>
      <c r="C5885" s="1149" t="s">
        <v>65</v>
      </c>
      <c r="D5885" s="1150" t="s">
        <v>5008</v>
      </c>
      <c r="E5885" s="1164">
        <v>5000</v>
      </c>
      <c r="F5885" s="1151">
        <v>10585383</v>
      </c>
      <c r="G5885" s="759" t="s">
        <v>16696</v>
      </c>
      <c r="H5885" s="1021" t="s">
        <v>11426</v>
      </c>
      <c r="I5885" s="1021" t="s">
        <v>4274</v>
      </c>
      <c r="J5885" s="1150" t="s">
        <v>10463</v>
      </c>
      <c r="K5885" s="1152">
        <v>1</v>
      </c>
      <c r="L5885" s="1151">
        <v>1</v>
      </c>
      <c r="M5885" s="1164">
        <v>6570</v>
      </c>
      <c r="N5885" s="1151">
        <v>0</v>
      </c>
      <c r="O5885" s="1152">
        <v>0</v>
      </c>
      <c r="P5885" s="1180">
        <v>0</v>
      </c>
    </row>
    <row r="5886" spans="1:16" ht="22.5" x14ac:dyDescent="0.2">
      <c r="A5886" s="1179" t="s">
        <v>4131</v>
      </c>
      <c r="B5886" s="1149" t="s">
        <v>13070</v>
      </c>
      <c r="C5886" s="1149" t="s">
        <v>65</v>
      </c>
      <c r="D5886" s="1150" t="s">
        <v>4279</v>
      </c>
      <c r="E5886" s="1164">
        <v>8000</v>
      </c>
      <c r="F5886" s="1151">
        <v>16751462</v>
      </c>
      <c r="G5886" s="759" t="s">
        <v>16697</v>
      </c>
      <c r="H5886" s="1021" t="s">
        <v>12102</v>
      </c>
      <c r="I5886" s="1021" t="s">
        <v>4274</v>
      </c>
      <c r="J5886" s="1150" t="s">
        <v>16671</v>
      </c>
      <c r="K5886" s="1152">
        <v>1</v>
      </c>
      <c r="L5886" s="1151">
        <v>4</v>
      </c>
      <c r="M5886" s="1164">
        <v>28000</v>
      </c>
      <c r="N5886" s="1151">
        <v>0</v>
      </c>
      <c r="O5886" s="1152">
        <v>0</v>
      </c>
      <c r="P5886" s="1180">
        <v>0</v>
      </c>
    </row>
    <row r="5887" spans="1:16" ht="22.5" x14ac:dyDescent="0.2">
      <c r="A5887" s="1179" t="s">
        <v>4131</v>
      </c>
      <c r="B5887" s="1149" t="s">
        <v>13070</v>
      </c>
      <c r="C5887" s="1149" t="s">
        <v>65</v>
      </c>
      <c r="D5887" s="1150" t="s">
        <v>4279</v>
      </c>
      <c r="E5887" s="1164">
        <v>8000</v>
      </c>
      <c r="F5887" s="1151">
        <v>41058360</v>
      </c>
      <c r="G5887" s="759" t="s">
        <v>16698</v>
      </c>
      <c r="H5887" s="1021" t="s">
        <v>4211</v>
      </c>
      <c r="I5887" s="1021" t="s">
        <v>4274</v>
      </c>
      <c r="J5887" s="1150" t="s">
        <v>16699</v>
      </c>
      <c r="K5887" s="1152">
        <v>1</v>
      </c>
      <c r="L5887" s="1151">
        <v>3</v>
      </c>
      <c r="M5887" s="1164">
        <v>19467</v>
      </c>
      <c r="N5887" s="1151">
        <v>0</v>
      </c>
      <c r="O5887" s="1152">
        <v>0</v>
      </c>
      <c r="P5887" s="1180">
        <v>0</v>
      </c>
    </row>
    <row r="5888" spans="1:16" x14ac:dyDescent="0.2">
      <c r="A5888" s="1179" t="s">
        <v>4131</v>
      </c>
      <c r="B5888" s="1149" t="s">
        <v>13070</v>
      </c>
      <c r="C5888" s="1149" t="s">
        <v>65</v>
      </c>
      <c r="D5888" s="1150" t="s">
        <v>4279</v>
      </c>
      <c r="E5888" s="1164">
        <v>10000</v>
      </c>
      <c r="F5888" s="1151">
        <v>10302248</v>
      </c>
      <c r="G5888" s="759" t="s">
        <v>16700</v>
      </c>
      <c r="H5888" s="1021" t="s">
        <v>8179</v>
      </c>
      <c r="I5888" s="1021" t="s">
        <v>4274</v>
      </c>
      <c r="J5888" s="1150" t="s">
        <v>16701</v>
      </c>
      <c r="K5888" s="1152">
        <v>1</v>
      </c>
      <c r="L5888" s="1151">
        <v>3</v>
      </c>
      <c r="M5888" s="1164">
        <v>30000</v>
      </c>
      <c r="N5888" s="1151">
        <v>1</v>
      </c>
      <c r="O5888" s="1152">
        <v>6</v>
      </c>
      <c r="P5888" s="1180">
        <v>59866</v>
      </c>
    </row>
    <row r="5889" spans="1:16" ht="22.5" x14ac:dyDescent="0.2">
      <c r="A5889" s="1179" t="s">
        <v>4131</v>
      </c>
      <c r="B5889" s="1149" t="s">
        <v>13070</v>
      </c>
      <c r="C5889" s="1149" t="s">
        <v>65</v>
      </c>
      <c r="D5889" s="1150" t="s">
        <v>4279</v>
      </c>
      <c r="E5889" s="1164">
        <v>8000</v>
      </c>
      <c r="F5889" s="1151">
        <v>40048243</v>
      </c>
      <c r="G5889" s="759" t="s">
        <v>16702</v>
      </c>
      <c r="H5889" s="1021" t="s">
        <v>4211</v>
      </c>
      <c r="I5889" s="1021" t="s">
        <v>4274</v>
      </c>
      <c r="J5889" s="1150" t="s">
        <v>16683</v>
      </c>
      <c r="K5889" s="1152">
        <v>0</v>
      </c>
      <c r="L5889" s="1151">
        <v>0</v>
      </c>
      <c r="M5889" s="1164">
        <v>0</v>
      </c>
      <c r="N5889" s="1151">
        <v>1</v>
      </c>
      <c r="O5889" s="1152">
        <v>2</v>
      </c>
      <c r="P5889" s="1180">
        <v>13067</v>
      </c>
    </row>
    <row r="5890" spans="1:16" ht="22.5" x14ac:dyDescent="0.2">
      <c r="A5890" s="1179" t="s">
        <v>4131</v>
      </c>
      <c r="B5890" s="1149" t="s">
        <v>13070</v>
      </c>
      <c r="C5890" s="1149" t="s">
        <v>65</v>
      </c>
      <c r="D5890" s="1150" t="s">
        <v>5008</v>
      </c>
      <c r="E5890" s="1164">
        <v>6000</v>
      </c>
      <c r="F5890" s="1151">
        <v>22188738</v>
      </c>
      <c r="G5890" s="759" t="s">
        <v>16703</v>
      </c>
      <c r="H5890" s="1021" t="s">
        <v>4211</v>
      </c>
      <c r="I5890" s="1021" t="s">
        <v>4274</v>
      </c>
      <c r="J5890" s="1150" t="s">
        <v>16683</v>
      </c>
      <c r="K5890" s="1152">
        <v>4</v>
      </c>
      <c r="L5890" s="1151">
        <v>12</v>
      </c>
      <c r="M5890" s="1164">
        <v>72000</v>
      </c>
      <c r="N5890" s="1151">
        <v>1</v>
      </c>
      <c r="O5890" s="1152">
        <v>6</v>
      </c>
      <c r="P5890" s="1180">
        <v>36000</v>
      </c>
    </row>
    <row r="5891" spans="1:16" x14ac:dyDescent="0.2">
      <c r="A5891" s="1179" t="s">
        <v>4131</v>
      </c>
      <c r="B5891" s="1149" t="s">
        <v>13070</v>
      </c>
      <c r="C5891" s="1149" t="s">
        <v>65</v>
      </c>
      <c r="D5891" s="1150" t="s">
        <v>4279</v>
      </c>
      <c r="E5891" s="1164">
        <v>7000</v>
      </c>
      <c r="F5891" s="1151">
        <v>41264920</v>
      </c>
      <c r="G5891" s="759" t="s">
        <v>16704</v>
      </c>
      <c r="H5891" s="1021" t="s">
        <v>16678</v>
      </c>
      <c r="I5891" s="1021" t="s">
        <v>4274</v>
      </c>
      <c r="J5891" s="1150" t="s">
        <v>11114</v>
      </c>
      <c r="K5891" s="1152">
        <v>4</v>
      </c>
      <c r="L5891" s="1151">
        <v>12</v>
      </c>
      <c r="M5891" s="1164">
        <v>80500</v>
      </c>
      <c r="N5891" s="1151">
        <v>0</v>
      </c>
      <c r="O5891" s="1152">
        <v>0</v>
      </c>
      <c r="P5891" s="1180">
        <v>0</v>
      </c>
    </row>
    <row r="5892" spans="1:16" x14ac:dyDescent="0.2">
      <c r="A5892" s="1179" t="s">
        <v>4131</v>
      </c>
      <c r="B5892" s="1149" t="s">
        <v>13070</v>
      </c>
      <c r="C5892" s="1149" t="s">
        <v>65</v>
      </c>
      <c r="D5892" s="1150" t="s">
        <v>4279</v>
      </c>
      <c r="E5892" s="1164">
        <v>8000</v>
      </c>
      <c r="F5892" s="1151">
        <v>7319946</v>
      </c>
      <c r="G5892" s="759" t="s">
        <v>16705</v>
      </c>
      <c r="H5892" s="1021" t="s">
        <v>8179</v>
      </c>
      <c r="I5892" s="1021" t="s">
        <v>4274</v>
      </c>
      <c r="J5892" s="1150" t="s">
        <v>4235</v>
      </c>
      <c r="K5892" s="1152">
        <v>4</v>
      </c>
      <c r="L5892" s="1151">
        <v>12</v>
      </c>
      <c r="M5892" s="1164">
        <v>96000</v>
      </c>
      <c r="N5892" s="1151">
        <v>1</v>
      </c>
      <c r="O5892" s="1152">
        <v>3</v>
      </c>
      <c r="P5892" s="1180">
        <v>38667</v>
      </c>
    </row>
    <row r="5893" spans="1:16" ht="22.5" x14ac:dyDescent="0.2">
      <c r="A5893" s="1179" t="s">
        <v>4131</v>
      </c>
      <c r="B5893" s="1149" t="s">
        <v>13070</v>
      </c>
      <c r="C5893" s="1149" t="s">
        <v>65</v>
      </c>
      <c r="D5893" s="1150" t="s">
        <v>4279</v>
      </c>
      <c r="E5893" s="1164">
        <v>7000</v>
      </c>
      <c r="F5893" s="1151">
        <v>7466632</v>
      </c>
      <c r="G5893" s="759" t="s">
        <v>16706</v>
      </c>
      <c r="H5893" s="1021" t="s">
        <v>4349</v>
      </c>
      <c r="I5893" s="1021" t="s">
        <v>4274</v>
      </c>
      <c r="J5893" s="1150" t="s">
        <v>16707</v>
      </c>
      <c r="K5893" s="1152">
        <v>4</v>
      </c>
      <c r="L5893" s="1151">
        <v>12</v>
      </c>
      <c r="M5893" s="1164">
        <v>84000</v>
      </c>
      <c r="N5893" s="1151">
        <v>1</v>
      </c>
      <c r="O5893" s="1152">
        <v>6</v>
      </c>
      <c r="P5893" s="1180">
        <v>42000</v>
      </c>
    </row>
    <row r="5894" spans="1:16" x14ac:dyDescent="0.2">
      <c r="A5894" s="1179" t="s">
        <v>4131</v>
      </c>
      <c r="B5894" s="1149" t="s">
        <v>13070</v>
      </c>
      <c r="C5894" s="1149" t="s">
        <v>65</v>
      </c>
      <c r="D5894" s="1150" t="s">
        <v>16656</v>
      </c>
      <c r="E5894" s="1164">
        <v>13000</v>
      </c>
      <c r="F5894" s="1151">
        <v>48938019</v>
      </c>
      <c r="G5894" s="759" t="s">
        <v>16708</v>
      </c>
      <c r="H5894" s="1021" t="s">
        <v>4239</v>
      </c>
      <c r="I5894" s="1021" t="s">
        <v>4274</v>
      </c>
      <c r="J5894" s="1150" t="s">
        <v>16655</v>
      </c>
      <c r="K5894" s="1152">
        <v>4</v>
      </c>
      <c r="L5894" s="1151">
        <v>12</v>
      </c>
      <c r="M5894" s="1164">
        <v>156000</v>
      </c>
      <c r="N5894" s="1151">
        <v>1</v>
      </c>
      <c r="O5894" s="1152">
        <v>6</v>
      </c>
      <c r="P5894" s="1180">
        <v>78000</v>
      </c>
    </row>
    <row r="5895" spans="1:16" ht="22.5" x14ac:dyDescent="0.2">
      <c r="A5895" s="1179" t="s">
        <v>4131</v>
      </c>
      <c r="B5895" s="1149" t="s">
        <v>13070</v>
      </c>
      <c r="C5895" s="1149" t="s">
        <v>65</v>
      </c>
      <c r="D5895" s="1150" t="s">
        <v>4279</v>
      </c>
      <c r="E5895" s="1164">
        <v>7000</v>
      </c>
      <c r="F5895" s="1151">
        <v>10403234</v>
      </c>
      <c r="G5895" s="759" t="s">
        <v>16709</v>
      </c>
      <c r="H5895" s="1021" t="s">
        <v>4211</v>
      </c>
      <c r="I5895" s="1021" t="s">
        <v>4274</v>
      </c>
      <c r="J5895" s="1150" t="s">
        <v>16683</v>
      </c>
      <c r="K5895" s="1152">
        <v>4</v>
      </c>
      <c r="L5895" s="1151">
        <v>12</v>
      </c>
      <c r="M5895" s="1164">
        <v>84000</v>
      </c>
      <c r="N5895" s="1151">
        <v>1</v>
      </c>
      <c r="O5895" s="1152">
        <v>2</v>
      </c>
      <c r="P5895" s="1180">
        <v>14000</v>
      </c>
    </row>
    <row r="5896" spans="1:16" ht="33.75" x14ac:dyDescent="0.2">
      <c r="A5896" s="1179" t="s">
        <v>4131</v>
      </c>
      <c r="B5896" s="1149" t="s">
        <v>13070</v>
      </c>
      <c r="C5896" s="1149" t="s">
        <v>65</v>
      </c>
      <c r="D5896" s="1150" t="s">
        <v>4279</v>
      </c>
      <c r="E5896" s="1164">
        <v>7500</v>
      </c>
      <c r="F5896" s="1151">
        <v>42039747</v>
      </c>
      <c r="G5896" s="759" t="s">
        <v>16710</v>
      </c>
      <c r="H5896" s="1021" t="s">
        <v>16711</v>
      </c>
      <c r="I5896" s="1021" t="s">
        <v>4274</v>
      </c>
      <c r="J5896" s="1150" t="s">
        <v>16712</v>
      </c>
      <c r="K5896" s="1152">
        <v>4</v>
      </c>
      <c r="L5896" s="1151">
        <v>12</v>
      </c>
      <c r="M5896" s="1164">
        <v>90000</v>
      </c>
      <c r="N5896" s="1151">
        <v>1</v>
      </c>
      <c r="O5896" s="1152">
        <v>6</v>
      </c>
      <c r="P5896" s="1180">
        <v>45000</v>
      </c>
    </row>
    <row r="5897" spans="1:16" ht="22.5" x14ac:dyDescent="0.2">
      <c r="A5897" s="1179" t="s">
        <v>4131</v>
      </c>
      <c r="B5897" s="1149" t="s">
        <v>13070</v>
      </c>
      <c r="C5897" s="1149" t="s">
        <v>65</v>
      </c>
      <c r="D5897" s="1150" t="s">
        <v>4279</v>
      </c>
      <c r="E5897" s="1164">
        <v>9500</v>
      </c>
      <c r="F5897" s="1151">
        <v>41180596</v>
      </c>
      <c r="G5897" s="759" t="s">
        <v>16713</v>
      </c>
      <c r="H5897" s="1021" t="s">
        <v>4206</v>
      </c>
      <c r="I5897" s="1021" t="s">
        <v>4274</v>
      </c>
      <c r="J5897" s="1150" t="s">
        <v>16691</v>
      </c>
      <c r="K5897" s="1152">
        <v>0</v>
      </c>
      <c r="L5897" s="1151">
        <v>0</v>
      </c>
      <c r="M5897" s="1164">
        <v>0</v>
      </c>
      <c r="N5897" s="1151">
        <v>1</v>
      </c>
      <c r="O5897" s="1152">
        <v>2</v>
      </c>
      <c r="P5897" s="1180">
        <v>13933</v>
      </c>
    </row>
    <row r="5898" spans="1:16" ht="22.5" x14ac:dyDescent="0.2">
      <c r="A5898" s="1179" t="s">
        <v>4131</v>
      </c>
      <c r="B5898" s="1149" t="s">
        <v>13070</v>
      </c>
      <c r="C5898" s="1149" t="s">
        <v>65</v>
      </c>
      <c r="D5898" s="1150" t="s">
        <v>4279</v>
      </c>
      <c r="E5898" s="1164">
        <v>9000</v>
      </c>
      <c r="F5898" s="1151">
        <v>41176046</v>
      </c>
      <c r="G5898" s="759" t="s">
        <v>16714</v>
      </c>
      <c r="H5898" s="1021" t="s">
        <v>4206</v>
      </c>
      <c r="I5898" s="1021" t="s">
        <v>4274</v>
      </c>
      <c r="J5898" s="1150" t="s">
        <v>16691</v>
      </c>
      <c r="K5898" s="1152">
        <v>4</v>
      </c>
      <c r="L5898" s="1151">
        <v>12</v>
      </c>
      <c r="M5898" s="1164">
        <v>108000</v>
      </c>
      <c r="N5898" s="1151">
        <v>1</v>
      </c>
      <c r="O5898" s="1152">
        <v>6</v>
      </c>
      <c r="P5898" s="1180">
        <v>54000</v>
      </c>
    </row>
    <row r="5899" spans="1:16" x14ac:dyDescent="0.2">
      <c r="A5899" s="1179" t="s">
        <v>4131</v>
      </c>
      <c r="B5899" s="1149" t="s">
        <v>13070</v>
      </c>
      <c r="C5899" s="1149" t="s">
        <v>65</v>
      </c>
      <c r="D5899" s="1150" t="s">
        <v>4279</v>
      </c>
      <c r="E5899" s="1164">
        <v>10000</v>
      </c>
      <c r="F5899" s="1151">
        <v>40846097</v>
      </c>
      <c r="G5899" s="759" t="s">
        <v>16715</v>
      </c>
      <c r="H5899" s="1021" t="s">
        <v>4239</v>
      </c>
      <c r="I5899" s="1021" t="s">
        <v>4309</v>
      </c>
      <c r="J5899" s="1150" t="s">
        <v>5205</v>
      </c>
      <c r="K5899" s="1152">
        <v>0</v>
      </c>
      <c r="L5899" s="1151">
        <v>0</v>
      </c>
      <c r="M5899" s="1164">
        <v>0</v>
      </c>
      <c r="N5899" s="1151">
        <v>1</v>
      </c>
      <c r="O5899" s="1152">
        <v>2</v>
      </c>
      <c r="P5899" s="1180">
        <v>14667</v>
      </c>
    </row>
    <row r="5900" spans="1:16" ht="22.5" x14ac:dyDescent="0.2">
      <c r="A5900" s="1179" t="s">
        <v>4131</v>
      </c>
      <c r="B5900" s="1149" t="s">
        <v>13070</v>
      </c>
      <c r="C5900" s="1149" t="s">
        <v>65</v>
      </c>
      <c r="D5900" s="1150" t="s">
        <v>4279</v>
      </c>
      <c r="E5900" s="1164">
        <v>8000</v>
      </c>
      <c r="F5900" s="1151">
        <v>41186524</v>
      </c>
      <c r="G5900" s="759" t="s">
        <v>16716</v>
      </c>
      <c r="H5900" s="1021" t="s">
        <v>4206</v>
      </c>
      <c r="I5900" s="1021" t="s">
        <v>4274</v>
      </c>
      <c r="J5900" s="1150" t="s">
        <v>16691</v>
      </c>
      <c r="K5900" s="1152">
        <v>4</v>
      </c>
      <c r="L5900" s="1151">
        <v>12</v>
      </c>
      <c r="M5900" s="1164">
        <v>96000</v>
      </c>
      <c r="N5900" s="1151">
        <v>1</v>
      </c>
      <c r="O5900" s="1152">
        <v>6</v>
      </c>
      <c r="P5900" s="1180">
        <v>48000</v>
      </c>
    </row>
    <row r="5901" spans="1:16" ht="22.5" x14ac:dyDescent="0.2">
      <c r="A5901" s="1179" t="s">
        <v>4131</v>
      </c>
      <c r="B5901" s="1149" t="s">
        <v>13070</v>
      </c>
      <c r="C5901" s="1149" t="s">
        <v>65</v>
      </c>
      <c r="D5901" s="1150" t="s">
        <v>16656</v>
      </c>
      <c r="E5901" s="1164">
        <v>13000</v>
      </c>
      <c r="F5901" s="1151">
        <v>10320359</v>
      </c>
      <c r="G5901" s="759" t="s">
        <v>16717</v>
      </c>
      <c r="H5901" s="1021" t="s">
        <v>7051</v>
      </c>
      <c r="I5901" s="1021" t="s">
        <v>4274</v>
      </c>
      <c r="J5901" s="1150" t="s">
        <v>16718</v>
      </c>
      <c r="K5901" s="1152">
        <v>4</v>
      </c>
      <c r="L5901" s="1151">
        <v>12</v>
      </c>
      <c r="M5901" s="1164">
        <v>146033</v>
      </c>
      <c r="N5901" s="1151">
        <v>0</v>
      </c>
      <c r="O5901" s="1152">
        <v>0</v>
      </c>
      <c r="P5901" s="1180">
        <v>9798</v>
      </c>
    </row>
    <row r="5902" spans="1:16" x14ac:dyDescent="0.2">
      <c r="A5902" s="1179" t="s">
        <v>4131</v>
      </c>
      <c r="B5902" s="1149" t="s">
        <v>13070</v>
      </c>
      <c r="C5902" s="1149" t="s">
        <v>65</v>
      </c>
      <c r="D5902" s="1150" t="s">
        <v>4279</v>
      </c>
      <c r="E5902" s="1164">
        <v>8000</v>
      </c>
      <c r="F5902" s="1151">
        <v>42204728</v>
      </c>
      <c r="G5902" s="759" t="s">
        <v>16719</v>
      </c>
      <c r="H5902" s="1021" t="s">
        <v>7051</v>
      </c>
      <c r="I5902" s="1021" t="s">
        <v>8701</v>
      </c>
      <c r="J5902" s="1150" t="s">
        <v>16720</v>
      </c>
      <c r="K5902" s="1152">
        <v>1</v>
      </c>
      <c r="L5902" s="1151">
        <v>1</v>
      </c>
      <c r="M5902" s="1164">
        <v>6689</v>
      </c>
      <c r="N5902" s="1151">
        <v>0</v>
      </c>
      <c r="O5902" s="1152">
        <v>0</v>
      </c>
      <c r="P5902" s="1180">
        <v>0</v>
      </c>
    </row>
    <row r="5903" spans="1:16" ht="22.5" x14ac:dyDescent="0.2">
      <c r="A5903" s="1179" t="s">
        <v>4131</v>
      </c>
      <c r="B5903" s="1149" t="s">
        <v>13070</v>
      </c>
      <c r="C5903" s="1149" t="s">
        <v>65</v>
      </c>
      <c r="D5903" s="1150" t="s">
        <v>5008</v>
      </c>
      <c r="E5903" s="1164">
        <v>3500</v>
      </c>
      <c r="F5903" s="1151">
        <v>47732244</v>
      </c>
      <c r="G5903" s="759" t="s">
        <v>16721</v>
      </c>
      <c r="H5903" s="1021" t="s">
        <v>14692</v>
      </c>
      <c r="I5903" s="1021" t="s">
        <v>4274</v>
      </c>
      <c r="J5903" s="1150" t="s">
        <v>16722</v>
      </c>
      <c r="K5903" s="1152">
        <v>4</v>
      </c>
      <c r="L5903" s="1151">
        <v>12</v>
      </c>
      <c r="M5903" s="1164">
        <v>42550</v>
      </c>
      <c r="N5903" s="1151">
        <v>1</v>
      </c>
      <c r="O5903" s="1152">
        <v>6</v>
      </c>
      <c r="P5903" s="1180">
        <v>35289</v>
      </c>
    </row>
    <row r="5904" spans="1:16" x14ac:dyDescent="0.2">
      <c r="A5904" s="1179" t="s">
        <v>4131</v>
      </c>
      <c r="B5904" s="1149" t="s">
        <v>13070</v>
      </c>
      <c r="C5904" s="1149" t="s">
        <v>65</v>
      </c>
      <c r="D5904" s="1150" t="s">
        <v>5008</v>
      </c>
      <c r="E5904" s="1164">
        <v>6000</v>
      </c>
      <c r="F5904" s="1151">
        <v>47161124</v>
      </c>
      <c r="G5904" s="759" t="s">
        <v>16723</v>
      </c>
      <c r="H5904" s="1021" t="s">
        <v>11426</v>
      </c>
      <c r="I5904" s="1021" t="s">
        <v>4274</v>
      </c>
      <c r="J5904" s="1150" t="s">
        <v>10463</v>
      </c>
      <c r="K5904" s="1152">
        <v>0</v>
      </c>
      <c r="L5904" s="1151">
        <v>0</v>
      </c>
      <c r="M5904" s="1164">
        <v>0</v>
      </c>
      <c r="N5904" s="1151">
        <v>1</v>
      </c>
      <c r="O5904" s="1152">
        <v>1</v>
      </c>
      <c r="P5904" s="1180">
        <v>4800</v>
      </c>
    </row>
    <row r="5905" spans="1:16" x14ac:dyDescent="0.2">
      <c r="A5905" s="1179" t="s">
        <v>4131</v>
      </c>
      <c r="B5905" s="1149" t="s">
        <v>13070</v>
      </c>
      <c r="C5905" s="1149" t="s">
        <v>65</v>
      </c>
      <c r="D5905" s="1150" t="s">
        <v>4602</v>
      </c>
      <c r="E5905" s="1164">
        <v>10000</v>
      </c>
      <c r="F5905" s="1151">
        <v>20669107</v>
      </c>
      <c r="G5905" s="759" t="s">
        <v>16724</v>
      </c>
      <c r="H5905" s="1021" t="s">
        <v>11426</v>
      </c>
      <c r="I5905" s="1021" t="s">
        <v>4274</v>
      </c>
      <c r="J5905" s="1150" t="s">
        <v>10463</v>
      </c>
      <c r="K5905" s="1152">
        <v>4</v>
      </c>
      <c r="L5905" s="1151">
        <v>12</v>
      </c>
      <c r="M5905" s="1164">
        <v>110000</v>
      </c>
      <c r="N5905" s="1151">
        <v>1</v>
      </c>
      <c r="O5905" s="1152">
        <v>0</v>
      </c>
      <c r="P5905" s="1180">
        <v>6139</v>
      </c>
    </row>
    <row r="5906" spans="1:16" x14ac:dyDescent="0.2">
      <c r="A5906" s="1179" t="s">
        <v>4131</v>
      </c>
      <c r="B5906" s="1149" t="s">
        <v>13070</v>
      </c>
      <c r="C5906" s="1149" t="s">
        <v>65</v>
      </c>
      <c r="D5906" s="1150" t="s">
        <v>16725</v>
      </c>
      <c r="E5906" s="1164">
        <v>15600</v>
      </c>
      <c r="F5906" s="1151">
        <v>8229350</v>
      </c>
      <c r="G5906" s="759" t="s">
        <v>16726</v>
      </c>
      <c r="H5906" s="1021" t="s">
        <v>8179</v>
      </c>
      <c r="I5906" s="1021" t="s">
        <v>4274</v>
      </c>
      <c r="J5906" s="1150" t="s">
        <v>4541</v>
      </c>
      <c r="K5906" s="1152">
        <v>4</v>
      </c>
      <c r="L5906" s="1151">
        <v>12</v>
      </c>
      <c r="M5906" s="1164">
        <v>182081</v>
      </c>
      <c r="N5906" s="1151">
        <v>1</v>
      </c>
      <c r="O5906" s="1152">
        <v>0</v>
      </c>
      <c r="P5906" s="1180">
        <v>24180</v>
      </c>
    </row>
    <row r="5907" spans="1:16" x14ac:dyDescent="0.2">
      <c r="A5907" s="1179" t="s">
        <v>4131</v>
      </c>
      <c r="B5907" s="1149" t="s">
        <v>13070</v>
      </c>
      <c r="C5907" s="1149" t="s">
        <v>65</v>
      </c>
      <c r="D5907" s="1150" t="s">
        <v>4279</v>
      </c>
      <c r="E5907" s="1164">
        <v>8000</v>
      </c>
      <c r="F5907" s="1151">
        <v>44315533</v>
      </c>
      <c r="G5907" s="759" t="s">
        <v>16727</v>
      </c>
      <c r="H5907" s="1021" t="s">
        <v>11426</v>
      </c>
      <c r="I5907" s="1021" t="s">
        <v>4274</v>
      </c>
      <c r="J5907" s="1150" t="s">
        <v>10463</v>
      </c>
      <c r="K5907" s="1152">
        <v>3</v>
      </c>
      <c r="L5907" s="1151">
        <v>9</v>
      </c>
      <c r="M5907" s="1164">
        <v>67733</v>
      </c>
      <c r="N5907" s="1151">
        <v>0</v>
      </c>
      <c r="O5907" s="1152">
        <v>0</v>
      </c>
      <c r="P5907" s="1180">
        <v>0</v>
      </c>
    </row>
    <row r="5908" spans="1:16" ht="22.5" x14ac:dyDescent="0.2">
      <c r="A5908" s="1179" t="s">
        <v>4131</v>
      </c>
      <c r="B5908" s="1149" t="s">
        <v>13070</v>
      </c>
      <c r="C5908" s="1149" t="s">
        <v>65</v>
      </c>
      <c r="D5908" s="1150" t="s">
        <v>5008</v>
      </c>
      <c r="E5908" s="1164">
        <v>6000</v>
      </c>
      <c r="F5908" s="1151">
        <v>9537080</v>
      </c>
      <c r="G5908" s="759" t="s">
        <v>16728</v>
      </c>
      <c r="H5908" s="1021" t="s">
        <v>4225</v>
      </c>
      <c r="I5908" s="1021" t="s">
        <v>4309</v>
      </c>
      <c r="J5908" s="1150" t="s">
        <v>16729</v>
      </c>
      <c r="K5908" s="1152">
        <v>1</v>
      </c>
      <c r="L5908" s="1151">
        <v>1</v>
      </c>
      <c r="M5908" s="1164">
        <v>6000</v>
      </c>
      <c r="N5908" s="1151">
        <v>1</v>
      </c>
      <c r="O5908" s="1152">
        <v>6</v>
      </c>
      <c r="P5908" s="1180">
        <v>36000</v>
      </c>
    </row>
    <row r="5909" spans="1:16" ht="22.5" x14ac:dyDescent="0.2">
      <c r="A5909" s="1179" t="s">
        <v>4131</v>
      </c>
      <c r="B5909" s="1149" t="s">
        <v>13070</v>
      </c>
      <c r="C5909" s="1149" t="s">
        <v>65</v>
      </c>
      <c r="D5909" s="1150" t="s">
        <v>5008</v>
      </c>
      <c r="E5909" s="1164">
        <v>6000</v>
      </c>
      <c r="F5909" s="1151">
        <v>44627878</v>
      </c>
      <c r="G5909" s="759" t="s">
        <v>16730</v>
      </c>
      <c r="H5909" s="1021" t="s">
        <v>16731</v>
      </c>
      <c r="I5909" s="1021" t="s">
        <v>4309</v>
      </c>
      <c r="J5909" s="1150" t="s">
        <v>16732</v>
      </c>
      <c r="K5909" s="1152">
        <v>1</v>
      </c>
      <c r="L5909" s="1151">
        <v>6</v>
      </c>
      <c r="M5909" s="1164">
        <v>36000</v>
      </c>
      <c r="N5909" s="1151">
        <v>0</v>
      </c>
      <c r="O5909" s="1152">
        <v>0</v>
      </c>
      <c r="P5909" s="1180">
        <v>0</v>
      </c>
    </row>
    <row r="5910" spans="1:16" ht="22.5" x14ac:dyDescent="0.2">
      <c r="A5910" s="1179" t="s">
        <v>4131</v>
      </c>
      <c r="B5910" s="1149" t="s">
        <v>13070</v>
      </c>
      <c r="C5910" s="1149" t="s">
        <v>65</v>
      </c>
      <c r="D5910" s="1150" t="s">
        <v>4279</v>
      </c>
      <c r="E5910" s="1164">
        <v>8000</v>
      </c>
      <c r="F5910" s="1151">
        <v>41687093</v>
      </c>
      <c r="G5910" s="759" t="s">
        <v>16733</v>
      </c>
      <c r="H5910" s="1021" t="s">
        <v>12102</v>
      </c>
      <c r="I5910" s="1021" t="s">
        <v>4274</v>
      </c>
      <c r="J5910" s="1150" t="s">
        <v>16734</v>
      </c>
      <c r="K5910" s="1152">
        <v>4</v>
      </c>
      <c r="L5910" s="1151">
        <v>12</v>
      </c>
      <c r="M5910" s="1164">
        <v>96000</v>
      </c>
      <c r="N5910" s="1151">
        <v>1</v>
      </c>
      <c r="O5910" s="1152">
        <v>6</v>
      </c>
      <c r="P5910" s="1180">
        <v>48000</v>
      </c>
    </row>
    <row r="5911" spans="1:16" x14ac:dyDescent="0.2">
      <c r="A5911" s="1179" t="s">
        <v>4131</v>
      </c>
      <c r="B5911" s="1149" t="s">
        <v>13070</v>
      </c>
      <c r="C5911" s="1149" t="s">
        <v>65</v>
      </c>
      <c r="D5911" s="1150" t="s">
        <v>4279</v>
      </c>
      <c r="E5911" s="1164">
        <v>7000</v>
      </c>
      <c r="F5911" s="1151">
        <v>40700538</v>
      </c>
      <c r="G5911" s="759" t="s">
        <v>16735</v>
      </c>
      <c r="H5911" s="1021" t="s">
        <v>16736</v>
      </c>
      <c r="I5911" s="1021" t="s">
        <v>4274</v>
      </c>
      <c r="J5911" s="1150" t="s">
        <v>10463</v>
      </c>
      <c r="K5911" s="1152">
        <v>1</v>
      </c>
      <c r="L5911" s="1151">
        <v>3</v>
      </c>
      <c r="M5911" s="1164">
        <v>38704</v>
      </c>
      <c r="N5911" s="1151">
        <v>0</v>
      </c>
      <c r="O5911" s="1152">
        <v>0</v>
      </c>
      <c r="P5911" s="1180">
        <v>0</v>
      </c>
    </row>
    <row r="5912" spans="1:16" ht="22.5" x14ac:dyDescent="0.2">
      <c r="A5912" s="1179" t="s">
        <v>4131</v>
      </c>
      <c r="B5912" s="1149" t="s">
        <v>13070</v>
      </c>
      <c r="C5912" s="1149" t="s">
        <v>65</v>
      </c>
      <c r="D5912" s="1150" t="s">
        <v>4279</v>
      </c>
      <c r="E5912" s="1164">
        <v>8500</v>
      </c>
      <c r="F5912" s="1151">
        <v>7243344</v>
      </c>
      <c r="G5912" s="759" t="s">
        <v>16737</v>
      </c>
      <c r="H5912" s="1021" t="s">
        <v>4211</v>
      </c>
      <c r="I5912" s="1021" t="s">
        <v>4274</v>
      </c>
      <c r="J5912" s="1150" t="s">
        <v>16683</v>
      </c>
      <c r="K5912" s="1152">
        <v>0</v>
      </c>
      <c r="L5912" s="1151">
        <v>0</v>
      </c>
      <c r="M5912" s="1164">
        <v>0</v>
      </c>
      <c r="N5912" s="1151">
        <v>1</v>
      </c>
      <c r="O5912" s="1152">
        <v>2</v>
      </c>
      <c r="P5912" s="1180">
        <v>10200</v>
      </c>
    </row>
    <row r="5913" spans="1:16" ht="22.5" x14ac:dyDescent="0.2">
      <c r="A5913" s="1179" t="s">
        <v>4131</v>
      </c>
      <c r="B5913" s="1149" t="s">
        <v>13070</v>
      </c>
      <c r="C5913" s="1149" t="s">
        <v>65</v>
      </c>
      <c r="D5913" s="1150" t="s">
        <v>4279</v>
      </c>
      <c r="E5913" s="1164">
        <v>9000</v>
      </c>
      <c r="F5913" s="1151">
        <v>9883851</v>
      </c>
      <c r="G5913" s="759" t="s">
        <v>16738</v>
      </c>
      <c r="H5913" s="1021" t="s">
        <v>12280</v>
      </c>
      <c r="I5913" s="1021" t="s">
        <v>4274</v>
      </c>
      <c r="J5913" s="1150" t="s">
        <v>16739</v>
      </c>
      <c r="K5913" s="1152">
        <v>4</v>
      </c>
      <c r="L5913" s="1151">
        <v>12</v>
      </c>
      <c r="M5913" s="1164">
        <v>108000</v>
      </c>
      <c r="N5913" s="1151">
        <v>1</v>
      </c>
      <c r="O5913" s="1152">
        <v>6</v>
      </c>
      <c r="P5913" s="1180">
        <v>54000</v>
      </c>
    </row>
    <row r="5914" spans="1:16" ht="22.5" x14ac:dyDescent="0.2">
      <c r="A5914" s="1179" t="s">
        <v>4131</v>
      </c>
      <c r="B5914" s="1149" t="s">
        <v>13070</v>
      </c>
      <c r="C5914" s="1149" t="s">
        <v>65</v>
      </c>
      <c r="D5914" s="1150" t="s">
        <v>4279</v>
      </c>
      <c r="E5914" s="1164">
        <v>8000</v>
      </c>
      <c r="F5914" s="1151">
        <v>8075877</v>
      </c>
      <c r="G5914" s="759" t="s">
        <v>16740</v>
      </c>
      <c r="H5914" s="1021" t="s">
        <v>4206</v>
      </c>
      <c r="I5914" s="1021" t="s">
        <v>4274</v>
      </c>
      <c r="J5914" s="1150" t="s">
        <v>16691</v>
      </c>
      <c r="K5914" s="1152">
        <v>0</v>
      </c>
      <c r="L5914" s="1151">
        <v>0</v>
      </c>
      <c r="M5914" s="1164">
        <v>0</v>
      </c>
      <c r="N5914" s="1151">
        <v>1</v>
      </c>
      <c r="O5914" s="1152">
        <v>4</v>
      </c>
      <c r="P5914" s="1180">
        <v>30133</v>
      </c>
    </row>
    <row r="5915" spans="1:16" x14ac:dyDescent="0.2">
      <c r="A5915" s="1179" t="s">
        <v>4131</v>
      </c>
      <c r="B5915" s="1149" t="s">
        <v>13070</v>
      </c>
      <c r="C5915" s="1149" t="s">
        <v>65</v>
      </c>
      <c r="D5915" s="1150" t="s">
        <v>4279</v>
      </c>
      <c r="E5915" s="1164">
        <v>8000</v>
      </c>
      <c r="F5915" s="1151">
        <v>40193464</v>
      </c>
      <c r="G5915" s="759" t="s">
        <v>16741</v>
      </c>
      <c r="H5915" s="1021" t="s">
        <v>7051</v>
      </c>
      <c r="I5915" s="1021" t="s">
        <v>4274</v>
      </c>
      <c r="J5915" s="1150" t="s">
        <v>16742</v>
      </c>
      <c r="K5915" s="1152">
        <v>4</v>
      </c>
      <c r="L5915" s="1151">
        <v>12</v>
      </c>
      <c r="M5915" s="1164">
        <v>96000</v>
      </c>
      <c r="N5915" s="1151">
        <v>1</v>
      </c>
      <c r="O5915" s="1152">
        <v>6</v>
      </c>
      <c r="P5915" s="1180">
        <v>48000</v>
      </c>
    </row>
    <row r="5916" spans="1:16" ht="22.5" x14ac:dyDescent="0.2">
      <c r="A5916" s="1179" t="s">
        <v>4131</v>
      </c>
      <c r="B5916" s="1149" t="s">
        <v>13070</v>
      </c>
      <c r="C5916" s="1149" t="s">
        <v>65</v>
      </c>
      <c r="D5916" s="1150" t="s">
        <v>16743</v>
      </c>
      <c r="E5916" s="1164">
        <v>3500</v>
      </c>
      <c r="F5916" s="1151">
        <v>10115092</v>
      </c>
      <c r="G5916" s="759" t="s">
        <v>16744</v>
      </c>
      <c r="H5916" s="1021" t="s">
        <v>16745</v>
      </c>
      <c r="I5916" s="1021" t="s">
        <v>4274</v>
      </c>
      <c r="J5916" s="1150" t="s">
        <v>16734</v>
      </c>
      <c r="K5916" s="1152">
        <v>4</v>
      </c>
      <c r="L5916" s="1151">
        <v>12</v>
      </c>
      <c r="M5916" s="1164">
        <v>42000</v>
      </c>
      <c r="N5916" s="1151">
        <v>1</v>
      </c>
      <c r="O5916" s="1152">
        <v>6</v>
      </c>
      <c r="P5916" s="1180">
        <v>21000</v>
      </c>
    </row>
    <row r="5917" spans="1:16" x14ac:dyDescent="0.2">
      <c r="A5917" s="1179" t="s">
        <v>4131</v>
      </c>
      <c r="B5917" s="1149" t="s">
        <v>13070</v>
      </c>
      <c r="C5917" s="1149" t="s">
        <v>65</v>
      </c>
      <c r="D5917" s="1150" t="s">
        <v>4279</v>
      </c>
      <c r="E5917" s="1164">
        <v>7500</v>
      </c>
      <c r="F5917" s="1151">
        <v>6875415</v>
      </c>
      <c r="G5917" s="759" t="s">
        <v>16746</v>
      </c>
      <c r="H5917" s="1021" t="s">
        <v>11426</v>
      </c>
      <c r="I5917" s="1021" t="s">
        <v>4309</v>
      </c>
      <c r="J5917" s="1150" t="s">
        <v>10477</v>
      </c>
      <c r="K5917" s="1152">
        <v>0</v>
      </c>
      <c r="L5917" s="1151">
        <v>0</v>
      </c>
      <c r="M5917" s="1164">
        <v>0</v>
      </c>
      <c r="N5917" s="1151">
        <v>1</v>
      </c>
      <c r="O5917" s="1152">
        <v>4</v>
      </c>
      <c r="P5917" s="1180">
        <v>30000</v>
      </c>
    </row>
    <row r="5918" spans="1:16" ht="22.5" x14ac:dyDescent="0.2">
      <c r="A5918" s="1179" t="s">
        <v>4131</v>
      </c>
      <c r="B5918" s="1149" t="s">
        <v>13070</v>
      </c>
      <c r="C5918" s="1149" t="s">
        <v>65</v>
      </c>
      <c r="D5918" s="1150" t="s">
        <v>10274</v>
      </c>
      <c r="E5918" s="1164">
        <v>10000</v>
      </c>
      <c r="F5918" s="1151">
        <v>6684743</v>
      </c>
      <c r="G5918" s="759" t="s">
        <v>16747</v>
      </c>
      <c r="H5918" s="1021" t="s">
        <v>4211</v>
      </c>
      <c r="I5918" s="1021" t="s">
        <v>4274</v>
      </c>
      <c r="J5918" s="1150" t="s">
        <v>16683</v>
      </c>
      <c r="K5918" s="1152">
        <v>4</v>
      </c>
      <c r="L5918" s="1151">
        <v>12</v>
      </c>
      <c r="M5918" s="1164">
        <v>120000</v>
      </c>
      <c r="N5918" s="1151">
        <v>1</v>
      </c>
      <c r="O5918" s="1152">
        <v>1</v>
      </c>
      <c r="P5918" s="1180">
        <v>22472</v>
      </c>
    </row>
    <row r="5919" spans="1:16" ht="22.5" x14ac:dyDescent="0.2">
      <c r="A5919" s="1179" t="s">
        <v>4131</v>
      </c>
      <c r="B5919" s="1149" t="s">
        <v>13070</v>
      </c>
      <c r="C5919" s="1149" t="s">
        <v>65</v>
      </c>
      <c r="D5919" s="1150" t="s">
        <v>5212</v>
      </c>
      <c r="E5919" s="1164">
        <v>3500</v>
      </c>
      <c r="F5919" s="1151">
        <v>9797065</v>
      </c>
      <c r="G5919" s="759" t="s">
        <v>16748</v>
      </c>
      <c r="H5919" s="1021" t="s">
        <v>9934</v>
      </c>
      <c r="I5919" s="1021" t="s">
        <v>1445</v>
      </c>
      <c r="J5919" s="1150" t="s">
        <v>16749</v>
      </c>
      <c r="K5919" s="1152">
        <v>4</v>
      </c>
      <c r="L5919" s="1151">
        <v>12</v>
      </c>
      <c r="M5919" s="1164">
        <v>41008</v>
      </c>
      <c r="N5919" s="1151">
        <v>1</v>
      </c>
      <c r="O5919" s="1152">
        <v>6</v>
      </c>
      <c r="P5919" s="1180">
        <v>21000</v>
      </c>
    </row>
    <row r="5920" spans="1:16" ht="22.5" x14ac:dyDescent="0.2">
      <c r="A5920" s="1179" t="s">
        <v>4131</v>
      </c>
      <c r="B5920" s="1149" t="s">
        <v>13070</v>
      </c>
      <c r="C5920" s="1149" t="s">
        <v>65</v>
      </c>
      <c r="D5920" s="1150" t="s">
        <v>5008</v>
      </c>
      <c r="E5920" s="1164">
        <v>3500</v>
      </c>
      <c r="F5920" s="1151">
        <v>41897941</v>
      </c>
      <c r="G5920" s="759" t="s">
        <v>16750</v>
      </c>
      <c r="H5920" s="1021" t="s">
        <v>15450</v>
      </c>
      <c r="I5920" s="1021" t="s">
        <v>1445</v>
      </c>
      <c r="J5920" s="1150" t="s">
        <v>16751</v>
      </c>
      <c r="K5920" s="1152">
        <v>4</v>
      </c>
      <c r="L5920" s="1151">
        <v>12</v>
      </c>
      <c r="M5920" s="1164">
        <v>42000</v>
      </c>
      <c r="N5920" s="1151">
        <v>1</v>
      </c>
      <c r="O5920" s="1152">
        <v>6</v>
      </c>
      <c r="P5920" s="1180">
        <v>21000</v>
      </c>
    </row>
    <row r="5921" spans="1:16" x14ac:dyDescent="0.2">
      <c r="A5921" s="1179" t="s">
        <v>4131</v>
      </c>
      <c r="B5921" s="1149" t="s">
        <v>13070</v>
      </c>
      <c r="C5921" s="1149" t="s">
        <v>65</v>
      </c>
      <c r="D5921" s="1150" t="s">
        <v>4279</v>
      </c>
      <c r="E5921" s="1164">
        <v>8000</v>
      </c>
      <c r="F5921" s="1151">
        <v>41141930</v>
      </c>
      <c r="G5921" s="759" t="s">
        <v>16752</v>
      </c>
      <c r="H5921" s="1021" t="s">
        <v>14786</v>
      </c>
      <c r="I5921" s="1021" t="s">
        <v>4274</v>
      </c>
      <c r="J5921" s="1150" t="s">
        <v>16753</v>
      </c>
      <c r="K5921" s="1152">
        <v>2</v>
      </c>
      <c r="L5921" s="1151">
        <v>5</v>
      </c>
      <c r="M5921" s="1164">
        <v>33333</v>
      </c>
      <c r="N5921" s="1151">
        <v>0</v>
      </c>
      <c r="O5921" s="1152">
        <v>0</v>
      </c>
      <c r="P5921" s="1180">
        <v>0</v>
      </c>
    </row>
    <row r="5922" spans="1:16" x14ac:dyDescent="0.2">
      <c r="A5922" s="1179" t="s">
        <v>4131</v>
      </c>
      <c r="B5922" s="1149" t="s">
        <v>13070</v>
      </c>
      <c r="C5922" s="1149" t="s">
        <v>65</v>
      </c>
      <c r="D5922" s="1150" t="s">
        <v>4279</v>
      </c>
      <c r="E5922" s="1164">
        <v>8000</v>
      </c>
      <c r="F5922" s="1151">
        <v>45457343</v>
      </c>
      <c r="G5922" s="759" t="s">
        <v>16754</v>
      </c>
      <c r="H5922" s="1021" t="s">
        <v>15106</v>
      </c>
      <c r="I5922" s="1021" t="s">
        <v>4309</v>
      </c>
      <c r="J5922" s="1150" t="s">
        <v>7052</v>
      </c>
      <c r="K5922" s="1152">
        <v>0</v>
      </c>
      <c r="L5922" s="1151">
        <v>0</v>
      </c>
      <c r="M5922" s="1164">
        <v>0</v>
      </c>
      <c r="N5922" s="1151">
        <v>1</v>
      </c>
      <c r="O5922" s="1152">
        <v>2</v>
      </c>
      <c r="P5922" s="1180">
        <v>14933</v>
      </c>
    </row>
    <row r="5923" spans="1:16" ht="22.5" x14ac:dyDescent="0.2">
      <c r="A5923" s="1179" t="s">
        <v>4131</v>
      </c>
      <c r="B5923" s="1149" t="s">
        <v>13070</v>
      </c>
      <c r="C5923" s="1149" t="s">
        <v>65</v>
      </c>
      <c r="D5923" s="1150" t="s">
        <v>4279</v>
      </c>
      <c r="E5923" s="1164">
        <v>9000</v>
      </c>
      <c r="F5923" s="1151">
        <v>40666137</v>
      </c>
      <c r="G5923" s="759" t="s">
        <v>16755</v>
      </c>
      <c r="H5923" s="1021" t="s">
        <v>4211</v>
      </c>
      <c r="I5923" s="1021" t="s">
        <v>4274</v>
      </c>
      <c r="J5923" s="1150" t="s">
        <v>16683</v>
      </c>
      <c r="K5923" s="1152">
        <v>1</v>
      </c>
      <c r="L5923" s="1151">
        <v>2</v>
      </c>
      <c r="M5923" s="1164">
        <v>19800</v>
      </c>
      <c r="N5923" s="1151">
        <v>0</v>
      </c>
      <c r="O5923" s="1152">
        <v>0</v>
      </c>
      <c r="P5923" s="1180">
        <v>0</v>
      </c>
    </row>
    <row r="5924" spans="1:16" ht="22.5" x14ac:dyDescent="0.2">
      <c r="A5924" s="1179" t="s">
        <v>4131</v>
      </c>
      <c r="B5924" s="1149" t="s">
        <v>13070</v>
      </c>
      <c r="C5924" s="1149" t="s">
        <v>65</v>
      </c>
      <c r="D5924" s="1150" t="s">
        <v>16756</v>
      </c>
      <c r="E5924" s="1164">
        <v>10000</v>
      </c>
      <c r="F5924" s="1151">
        <v>15750619</v>
      </c>
      <c r="G5924" s="759" t="s">
        <v>16757</v>
      </c>
      <c r="H5924" s="1021" t="s">
        <v>4211</v>
      </c>
      <c r="I5924" s="1021" t="s">
        <v>4274</v>
      </c>
      <c r="J5924" s="1150" t="s">
        <v>16683</v>
      </c>
      <c r="K5924" s="1152">
        <v>4</v>
      </c>
      <c r="L5924" s="1151">
        <v>12</v>
      </c>
      <c r="M5924" s="1164">
        <v>120000</v>
      </c>
      <c r="N5924" s="1151">
        <v>1</v>
      </c>
      <c r="O5924" s="1152">
        <v>6</v>
      </c>
      <c r="P5924" s="1180">
        <v>60000</v>
      </c>
    </row>
    <row r="5925" spans="1:16" ht="22.5" x14ac:dyDescent="0.2">
      <c r="A5925" s="1179" t="s">
        <v>4131</v>
      </c>
      <c r="B5925" s="1149" t="s">
        <v>13070</v>
      </c>
      <c r="C5925" s="1149" t="s">
        <v>65</v>
      </c>
      <c r="D5925" s="1150" t="s">
        <v>4279</v>
      </c>
      <c r="E5925" s="1164">
        <v>9000</v>
      </c>
      <c r="F5925" s="1151">
        <v>7635482</v>
      </c>
      <c r="G5925" s="759" t="s">
        <v>16758</v>
      </c>
      <c r="H5925" s="1021" t="s">
        <v>16759</v>
      </c>
      <c r="I5925" s="1021" t="s">
        <v>4309</v>
      </c>
      <c r="J5925" s="1150" t="s">
        <v>16760</v>
      </c>
      <c r="K5925" s="1152">
        <v>3</v>
      </c>
      <c r="L5925" s="1151">
        <v>12</v>
      </c>
      <c r="M5925" s="1164">
        <v>90000</v>
      </c>
      <c r="N5925" s="1151">
        <v>1</v>
      </c>
      <c r="O5925" s="1152">
        <v>4</v>
      </c>
      <c r="P5925" s="1180">
        <v>46025</v>
      </c>
    </row>
    <row r="5926" spans="1:16" ht="22.5" x14ac:dyDescent="0.2">
      <c r="A5926" s="1179" t="s">
        <v>4131</v>
      </c>
      <c r="B5926" s="1149" t="s">
        <v>13070</v>
      </c>
      <c r="C5926" s="1149" t="s">
        <v>65</v>
      </c>
      <c r="D5926" s="1150" t="s">
        <v>4279</v>
      </c>
      <c r="E5926" s="1164">
        <v>9000</v>
      </c>
      <c r="F5926" s="1151">
        <v>42786294</v>
      </c>
      <c r="G5926" s="759" t="s">
        <v>16761</v>
      </c>
      <c r="H5926" s="1021" t="s">
        <v>8179</v>
      </c>
      <c r="I5926" s="1021" t="s">
        <v>4309</v>
      </c>
      <c r="J5926" s="1150" t="s">
        <v>16762</v>
      </c>
      <c r="K5926" s="1152">
        <v>4</v>
      </c>
      <c r="L5926" s="1151">
        <v>12</v>
      </c>
      <c r="M5926" s="1164">
        <v>108000</v>
      </c>
      <c r="N5926" s="1151">
        <v>1</v>
      </c>
      <c r="O5926" s="1152">
        <v>6</v>
      </c>
      <c r="P5926" s="1180">
        <v>54000</v>
      </c>
    </row>
    <row r="5927" spans="1:16" ht="22.5" x14ac:dyDescent="0.2">
      <c r="A5927" s="1179" t="s">
        <v>4131</v>
      </c>
      <c r="B5927" s="1149" t="s">
        <v>13070</v>
      </c>
      <c r="C5927" s="1149" t="s">
        <v>65</v>
      </c>
      <c r="D5927" s="1150" t="s">
        <v>4279</v>
      </c>
      <c r="E5927" s="1164">
        <v>8000</v>
      </c>
      <c r="F5927" s="1151">
        <v>43823513</v>
      </c>
      <c r="G5927" s="759" t="s">
        <v>16763</v>
      </c>
      <c r="H5927" s="1021" t="s">
        <v>12102</v>
      </c>
      <c r="I5927" s="1021" t="s">
        <v>4309</v>
      </c>
      <c r="J5927" s="1150" t="s">
        <v>16734</v>
      </c>
      <c r="K5927" s="1152">
        <v>2</v>
      </c>
      <c r="L5927" s="1151">
        <v>5</v>
      </c>
      <c r="M5927" s="1164">
        <v>37067</v>
      </c>
      <c r="N5927" s="1151">
        <v>1</v>
      </c>
      <c r="O5927" s="1152">
        <v>6</v>
      </c>
      <c r="P5927" s="1180">
        <v>48000</v>
      </c>
    </row>
    <row r="5928" spans="1:16" x14ac:dyDescent="0.2">
      <c r="A5928" s="1179" t="s">
        <v>4131</v>
      </c>
      <c r="B5928" s="1149" t="s">
        <v>13070</v>
      </c>
      <c r="C5928" s="1149" t="s">
        <v>65</v>
      </c>
      <c r="D5928" s="1150" t="s">
        <v>4279</v>
      </c>
      <c r="E5928" s="1164">
        <v>8000</v>
      </c>
      <c r="F5928" s="1151">
        <v>8141765</v>
      </c>
      <c r="G5928" s="759" t="s">
        <v>16764</v>
      </c>
      <c r="H5928" s="1021" t="s">
        <v>8179</v>
      </c>
      <c r="I5928" s="1021" t="s">
        <v>4274</v>
      </c>
      <c r="J5928" s="1150" t="s">
        <v>5205</v>
      </c>
      <c r="K5928" s="1152">
        <v>1</v>
      </c>
      <c r="L5928" s="1151">
        <v>9</v>
      </c>
      <c r="M5928" s="1164">
        <v>72000</v>
      </c>
      <c r="N5928" s="1151">
        <v>0</v>
      </c>
      <c r="O5928" s="1152">
        <v>0</v>
      </c>
      <c r="P5928" s="1180">
        <v>8000</v>
      </c>
    </row>
    <row r="5929" spans="1:16" ht="22.5" x14ac:dyDescent="0.2">
      <c r="A5929" s="1179" t="s">
        <v>4131</v>
      </c>
      <c r="B5929" s="1149" t="s">
        <v>13070</v>
      </c>
      <c r="C5929" s="1149" t="s">
        <v>65</v>
      </c>
      <c r="D5929" s="1150" t="s">
        <v>5008</v>
      </c>
      <c r="E5929" s="1164">
        <v>4500</v>
      </c>
      <c r="F5929" s="1151">
        <v>15440764</v>
      </c>
      <c r="G5929" s="759" t="s">
        <v>16765</v>
      </c>
      <c r="H5929" s="1021" t="s">
        <v>4211</v>
      </c>
      <c r="I5929" s="1021" t="s">
        <v>1445</v>
      </c>
      <c r="J5929" s="1150" t="s">
        <v>16766</v>
      </c>
      <c r="K5929" s="1152">
        <v>5</v>
      </c>
      <c r="L5929" s="1151">
        <v>12</v>
      </c>
      <c r="M5929" s="1164">
        <v>54000</v>
      </c>
      <c r="N5929" s="1151">
        <v>1</v>
      </c>
      <c r="O5929" s="1152">
        <v>6</v>
      </c>
      <c r="P5929" s="1180">
        <v>27000</v>
      </c>
    </row>
    <row r="5930" spans="1:16" ht="22.5" x14ac:dyDescent="0.2">
      <c r="A5930" s="1179" t="s">
        <v>4131</v>
      </c>
      <c r="B5930" s="1149" t="s">
        <v>13070</v>
      </c>
      <c r="C5930" s="1149" t="s">
        <v>65</v>
      </c>
      <c r="D5930" s="1150" t="s">
        <v>4279</v>
      </c>
      <c r="E5930" s="1164">
        <v>8000</v>
      </c>
      <c r="F5930" s="1151">
        <v>42930373</v>
      </c>
      <c r="G5930" s="759" t="s">
        <v>16767</v>
      </c>
      <c r="H5930" s="1021" t="s">
        <v>15106</v>
      </c>
      <c r="I5930" s="1021" t="s">
        <v>4309</v>
      </c>
      <c r="J5930" s="1150" t="s">
        <v>16718</v>
      </c>
      <c r="K5930" s="1152">
        <v>4</v>
      </c>
      <c r="L5930" s="1151">
        <v>12</v>
      </c>
      <c r="M5930" s="1164">
        <v>83467</v>
      </c>
      <c r="N5930" s="1151">
        <v>1</v>
      </c>
      <c r="O5930" s="1152">
        <v>6</v>
      </c>
      <c r="P5930" s="1180">
        <v>88756</v>
      </c>
    </row>
    <row r="5931" spans="1:16" x14ac:dyDescent="0.2">
      <c r="A5931" s="1179" t="s">
        <v>4131</v>
      </c>
      <c r="B5931" s="1149" t="s">
        <v>13070</v>
      </c>
      <c r="C5931" s="1149" t="s">
        <v>65</v>
      </c>
      <c r="D5931" s="1150" t="s">
        <v>4279</v>
      </c>
      <c r="E5931" s="1164">
        <v>9000</v>
      </c>
      <c r="F5931" s="1151">
        <v>41016338</v>
      </c>
      <c r="G5931" s="759" t="s">
        <v>16768</v>
      </c>
      <c r="H5931" s="1021" t="s">
        <v>9727</v>
      </c>
      <c r="I5931" s="1021" t="s">
        <v>4274</v>
      </c>
      <c r="J5931" s="1150" t="s">
        <v>16676</v>
      </c>
      <c r="K5931" s="1152">
        <v>4</v>
      </c>
      <c r="L5931" s="1151">
        <v>12</v>
      </c>
      <c r="M5931" s="1164">
        <v>108000</v>
      </c>
      <c r="N5931" s="1151">
        <v>1</v>
      </c>
      <c r="O5931" s="1152">
        <v>6</v>
      </c>
      <c r="P5931" s="1180">
        <v>54000</v>
      </c>
    </row>
    <row r="5932" spans="1:16" ht="22.5" x14ac:dyDescent="0.2">
      <c r="A5932" s="1179" t="s">
        <v>4131</v>
      </c>
      <c r="B5932" s="1149" t="s">
        <v>13070</v>
      </c>
      <c r="C5932" s="1149" t="s">
        <v>65</v>
      </c>
      <c r="D5932" s="1150" t="s">
        <v>4279</v>
      </c>
      <c r="E5932" s="1164">
        <v>8000</v>
      </c>
      <c r="F5932" s="1151">
        <v>41836380</v>
      </c>
      <c r="G5932" s="759" t="s">
        <v>16769</v>
      </c>
      <c r="H5932" s="1021" t="s">
        <v>4377</v>
      </c>
      <c r="I5932" s="1021" t="s">
        <v>4274</v>
      </c>
      <c r="J5932" s="1150" t="s">
        <v>16676</v>
      </c>
      <c r="K5932" s="1152">
        <v>1</v>
      </c>
      <c r="L5932" s="1151">
        <v>3</v>
      </c>
      <c r="M5932" s="1164">
        <v>32778</v>
      </c>
      <c r="N5932" s="1151">
        <v>0</v>
      </c>
      <c r="O5932" s="1152">
        <v>0</v>
      </c>
      <c r="P5932" s="1180">
        <v>0</v>
      </c>
    </row>
    <row r="5933" spans="1:16" x14ac:dyDescent="0.2">
      <c r="A5933" s="1179" t="s">
        <v>4131</v>
      </c>
      <c r="B5933" s="1149" t="s">
        <v>13070</v>
      </c>
      <c r="C5933" s="1149" t="s">
        <v>65</v>
      </c>
      <c r="D5933" s="1150" t="s">
        <v>16725</v>
      </c>
      <c r="E5933" s="1164">
        <v>15600</v>
      </c>
      <c r="F5933" s="1151">
        <v>9469986</v>
      </c>
      <c r="G5933" s="759" t="s">
        <v>16770</v>
      </c>
      <c r="H5933" s="1021" t="s">
        <v>16771</v>
      </c>
      <c r="I5933" s="1021" t="s">
        <v>16772</v>
      </c>
      <c r="J5933" s="1150" t="s">
        <v>16773</v>
      </c>
      <c r="K5933" s="1152">
        <v>0</v>
      </c>
      <c r="L5933" s="1151">
        <v>0</v>
      </c>
      <c r="M5933" s="1164">
        <v>0</v>
      </c>
      <c r="N5933" s="1151">
        <v>1</v>
      </c>
      <c r="O5933" s="1152">
        <v>6</v>
      </c>
      <c r="P5933" s="1180">
        <v>93600</v>
      </c>
    </row>
    <row r="5934" spans="1:16" ht="33.75" x14ac:dyDescent="0.2">
      <c r="A5934" s="1179" t="s">
        <v>4131</v>
      </c>
      <c r="B5934" s="1149" t="s">
        <v>13070</v>
      </c>
      <c r="C5934" s="1149" t="s">
        <v>65</v>
      </c>
      <c r="D5934" s="1150" t="s">
        <v>4279</v>
      </c>
      <c r="E5934" s="1164">
        <v>8000</v>
      </c>
      <c r="F5934" s="1151">
        <v>28294025</v>
      </c>
      <c r="G5934" s="759" t="s">
        <v>16774</v>
      </c>
      <c r="H5934" s="1021" t="s">
        <v>16607</v>
      </c>
      <c r="I5934" s="1021" t="s">
        <v>4309</v>
      </c>
      <c r="J5934" s="1150" t="s">
        <v>16775</v>
      </c>
      <c r="K5934" s="1152">
        <v>5</v>
      </c>
      <c r="L5934" s="1151">
        <v>12</v>
      </c>
      <c r="M5934" s="1164">
        <v>96000</v>
      </c>
      <c r="N5934" s="1151">
        <v>1</v>
      </c>
      <c r="O5934" s="1152">
        <v>6</v>
      </c>
      <c r="P5934" s="1180">
        <v>48000</v>
      </c>
    </row>
    <row r="5935" spans="1:16" ht="22.5" x14ac:dyDescent="0.2">
      <c r="A5935" s="1179" t="s">
        <v>4131</v>
      </c>
      <c r="B5935" s="1149" t="s">
        <v>13070</v>
      </c>
      <c r="C5935" s="1149" t="s">
        <v>65</v>
      </c>
      <c r="D5935" s="1150" t="s">
        <v>5008</v>
      </c>
      <c r="E5935" s="1164">
        <v>5000</v>
      </c>
      <c r="F5935" s="1151">
        <v>7718946</v>
      </c>
      <c r="G5935" s="759" t="s">
        <v>16776</v>
      </c>
      <c r="H5935" s="1021" t="s">
        <v>11426</v>
      </c>
      <c r="I5935" s="1021" t="s">
        <v>1445</v>
      </c>
      <c r="J5935" s="1150" t="s">
        <v>16663</v>
      </c>
      <c r="K5935" s="1152">
        <v>2</v>
      </c>
      <c r="L5935" s="1151">
        <v>4</v>
      </c>
      <c r="M5935" s="1164">
        <v>17500</v>
      </c>
      <c r="N5935" s="1151">
        <v>0</v>
      </c>
      <c r="O5935" s="1152">
        <v>0</v>
      </c>
      <c r="P5935" s="1180">
        <v>0</v>
      </c>
    </row>
    <row r="5936" spans="1:16" ht="22.5" x14ac:dyDescent="0.2">
      <c r="A5936" s="1179" t="s">
        <v>4131</v>
      </c>
      <c r="B5936" s="1149" t="s">
        <v>13070</v>
      </c>
      <c r="C5936" s="1149" t="s">
        <v>65</v>
      </c>
      <c r="D5936" s="1150" t="s">
        <v>4279</v>
      </c>
      <c r="E5936" s="1164">
        <v>8000</v>
      </c>
      <c r="F5936" s="1151">
        <v>44274232</v>
      </c>
      <c r="G5936" s="759" t="s">
        <v>16777</v>
      </c>
      <c r="H5936" s="1021" t="s">
        <v>4206</v>
      </c>
      <c r="I5936" s="1021" t="s">
        <v>4274</v>
      </c>
      <c r="J5936" s="1150" t="s">
        <v>16691</v>
      </c>
      <c r="K5936" s="1152">
        <v>0</v>
      </c>
      <c r="L5936" s="1151">
        <v>0</v>
      </c>
      <c r="M5936" s="1164">
        <v>0</v>
      </c>
      <c r="N5936" s="1151">
        <v>1</v>
      </c>
      <c r="O5936" s="1152">
        <v>0</v>
      </c>
      <c r="P5936" s="1180">
        <v>289</v>
      </c>
    </row>
    <row r="5937" spans="1:16" ht="22.5" x14ac:dyDescent="0.2">
      <c r="A5937" s="1179" t="s">
        <v>4131</v>
      </c>
      <c r="B5937" s="1149" t="s">
        <v>13070</v>
      </c>
      <c r="C5937" s="1149" t="s">
        <v>65</v>
      </c>
      <c r="D5937" s="1150" t="s">
        <v>5008</v>
      </c>
      <c r="E5937" s="1164">
        <v>4500</v>
      </c>
      <c r="F5937" s="1151">
        <v>44934709</v>
      </c>
      <c r="G5937" s="759" t="s">
        <v>16778</v>
      </c>
      <c r="H5937" s="1021" t="s">
        <v>4211</v>
      </c>
      <c r="I5937" s="1021" t="s">
        <v>4274</v>
      </c>
      <c r="J5937" s="1150" t="s">
        <v>16779</v>
      </c>
      <c r="K5937" s="1152">
        <v>4</v>
      </c>
      <c r="L5937" s="1151">
        <v>12</v>
      </c>
      <c r="M5937" s="1164">
        <v>53202</v>
      </c>
      <c r="N5937" s="1151">
        <v>1</v>
      </c>
      <c r="O5937" s="1152">
        <v>6</v>
      </c>
      <c r="P5937" s="1180">
        <v>27000</v>
      </c>
    </row>
    <row r="5938" spans="1:16" ht="22.5" x14ac:dyDescent="0.2">
      <c r="A5938" s="1179" t="s">
        <v>4131</v>
      </c>
      <c r="B5938" s="1149" t="s">
        <v>13070</v>
      </c>
      <c r="C5938" s="1149" t="s">
        <v>65</v>
      </c>
      <c r="D5938" s="1150" t="s">
        <v>5008</v>
      </c>
      <c r="E5938" s="1164">
        <v>6500</v>
      </c>
      <c r="F5938" s="1151">
        <v>41328716</v>
      </c>
      <c r="G5938" s="759" t="s">
        <v>16780</v>
      </c>
      <c r="H5938" s="1021" t="s">
        <v>16781</v>
      </c>
      <c r="I5938" s="1021" t="s">
        <v>4274</v>
      </c>
      <c r="J5938" s="1150" t="s">
        <v>16676</v>
      </c>
      <c r="K5938" s="1152">
        <v>0</v>
      </c>
      <c r="L5938" s="1151">
        <v>0</v>
      </c>
      <c r="M5938" s="1164">
        <v>0</v>
      </c>
      <c r="N5938" s="1151">
        <v>1</v>
      </c>
      <c r="O5938" s="1152">
        <v>4</v>
      </c>
      <c r="P5938" s="1180">
        <v>26000</v>
      </c>
    </row>
    <row r="5939" spans="1:16" x14ac:dyDescent="0.2">
      <c r="A5939" s="1179" t="s">
        <v>4131</v>
      </c>
      <c r="B5939" s="1149" t="s">
        <v>13070</v>
      </c>
      <c r="C5939" s="1149" t="s">
        <v>65</v>
      </c>
      <c r="D5939" s="1150" t="s">
        <v>4279</v>
      </c>
      <c r="E5939" s="1164">
        <v>8000</v>
      </c>
      <c r="F5939" s="1151">
        <v>25783562</v>
      </c>
      <c r="G5939" s="759" t="s">
        <v>16782</v>
      </c>
      <c r="H5939" s="1021" t="s">
        <v>12348</v>
      </c>
      <c r="I5939" s="1021" t="s">
        <v>1445</v>
      </c>
      <c r="J5939" s="1150" t="s">
        <v>16783</v>
      </c>
      <c r="K5939" s="1152">
        <v>4</v>
      </c>
      <c r="L5939" s="1151">
        <v>12</v>
      </c>
      <c r="M5939" s="1164">
        <v>96000</v>
      </c>
      <c r="N5939" s="1151">
        <v>1</v>
      </c>
      <c r="O5939" s="1152">
        <v>6</v>
      </c>
      <c r="P5939" s="1180">
        <v>48000</v>
      </c>
    </row>
    <row r="5940" spans="1:16" ht="22.5" x14ac:dyDescent="0.2">
      <c r="A5940" s="1179" t="s">
        <v>4131</v>
      </c>
      <c r="B5940" s="1149" t="s">
        <v>13070</v>
      </c>
      <c r="C5940" s="1149" t="s">
        <v>65</v>
      </c>
      <c r="D5940" s="1150" t="s">
        <v>4279</v>
      </c>
      <c r="E5940" s="1164">
        <v>8000</v>
      </c>
      <c r="F5940" s="1151">
        <v>42509197</v>
      </c>
      <c r="G5940" s="759" t="s">
        <v>16784</v>
      </c>
      <c r="H5940" s="1021" t="s">
        <v>4206</v>
      </c>
      <c r="I5940" s="1021" t="s">
        <v>4274</v>
      </c>
      <c r="J5940" s="1150" t="s">
        <v>16691</v>
      </c>
      <c r="K5940" s="1152">
        <v>4</v>
      </c>
      <c r="L5940" s="1151">
        <v>12</v>
      </c>
      <c r="M5940" s="1164">
        <v>96000</v>
      </c>
      <c r="N5940" s="1151">
        <v>1</v>
      </c>
      <c r="O5940" s="1152">
        <v>2</v>
      </c>
      <c r="P5940" s="1180">
        <v>29245</v>
      </c>
    </row>
    <row r="5941" spans="1:16" ht="22.5" x14ac:dyDescent="0.2">
      <c r="A5941" s="1179" t="s">
        <v>4131</v>
      </c>
      <c r="B5941" s="1149" t="s">
        <v>13070</v>
      </c>
      <c r="C5941" s="1149" t="s">
        <v>65</v>
      </c>
      <c r="D5941" s="1150" t="s">
        <v>4602</v>
      </c>
      <c r="E5941" s="1164">
        <v>10000</v>
      </c>
      <c r="F5941" s="1151">
        <v>41889221</v>
      </c>
      <c r="G5941" s="759" t="s">
        <v>16785</v>
      </c>
      <c r="H5941" s="1021" t="s">
        <v>16786</v>
      </c>
      <c r="I5941" s="1021" t="s">
        <v>16772</v>
      </c>
      <c r="J5941" s="1150" t="s">
        <v>16787</v>
      </c>
      <c r="K5941" s="1152">
        <v>0</v>
      </c>
      <c r="L5941" s="1151">
        <v>0</v>
      </c>
      <c r="M5941" s="1164">
        <v>0</v>
      </c>
      <c r="N5941" s="1151">
        <v>1</v>
      </c>
      <c r="O5941" s="1152">
        <v>2</v>
      </c>
      <c r="P5941" s="1180">
        <v>16333</v>
      </c>
    </row>
    <row r="5942" spans="1:16" x14ac:dyDescent="0.2">
      <c r="A5942" s="1179" t="s">
        <v>4131</v>
      </c>
      <c r="B5942" s="1149" t="s">
        <v>13070</v>
      </c>
      <c r="C5942" s="1149" t="s">
        <v>65</v>
      </c>
      <c r="D5942" s="1150" t="s">
        <v>16692</v>
      </c>
      <c r="E5942" s="1164">
        <v>12000</v>
      </c>
      <c r="F5942" s="1151">
        <v>6992671</v>
      </c>
      <c r="G5942" s="759" t="s">
        <v>16788</v>
      </c>
      <c r="H5942" s="1021" t="s">
        <v>11426</v>
      </c>
      <c r="I5942" s="1021" t="s">
        <v>4309</v>
      </c>
      <c r="J5942" s="1150" t="s">
        <v>10463</v>
      </c>
      <c r="K5942" s="1152">
        <v>3</v>
      </c>
      <c r="L5942" s="1151">
        <v>9</v>
      </c>
      <c r="M5942" s="1164">
        <v>123600</v>
      </c>
      <c r="N5942" s="1151">
        <v>0</v>
      </c>
      <c r="O5942" s="1152">
        <v>0</v>
      </c>
      <c r="P5942" s="1180">
        <v>0</v>
      </c>
    </row>
    <row r="5943" spans="1:16" ht="22.5" x14ac:dyDescent="0.2">
      <c r="A5943" s="1179" t="s">
        <v>4131</v>
      </c>
      <c r="B5943" s="1149" t="s">
        <v>13070</v>
      </c>
      <c r="C5943" s="1149" t="s">
        <v>65</v>
      </c>
      <c r="D5943" s="1150" t="s">
        <v>4279</v>
      </c>
      <c r="E5943" s="1164">
        <v>8000</v>
      </c>
      <c r="F5943" s="1151">
        <v>8033217</v>
      </c>
      <c r="G5943" s="759" t="s">
        <v>16789</v>
      </c>
      <c r="H5943" s="1021" t="s">
        <v>12111</v>
      </c>
      <c r="I5943" s="1021" t="s">
        <v>4274</v>
      </c>
      <c r="J5943" s="1150" t="s">
        <v>16790</v>
      </c>
      <c r="K5943" s="1152">
        <v>4</v>
      </c>
      <c r="L5943" s="1151">
        <v>12</v>
      </c>
      <c r="M5943" s="1164">
        <v>96000</v>
      </c>
      <c r="N5943" s="1151">
        <v>1</v>
      </c>
      <c r="O5943" s="1152">
        <v>6</v>
      </c>
      <c r="P5943" s="1180">
        <v>48000</v>
      </c>
    </row>
    <row r="5944" spans="1:16" ht="22.5" x14ac:dyDescent="0.2">
      <c r="A5944" s="1179" t="s">
        <v>4131</v>
      </c>
      <c r="B5944" s="1149" t="s">
        <v>13070</v>
      </c>
      <c r="C5944" s="1149" t="s">
        <v>65</v>
      </c>
      <c r="D5944" s="1150" t="s">
        <v>4279</v>
      </c>
      <c r="E5944" s="1164">
        <v>8000</v>
      </c>
      <c r="F5944" s="1151">
        <v>40321822</v>
      </c>
      <c r="G5944" s="759" t="s">
        <v>16791</v>
      </c>
      <c r="H5944" s="1021" t="s">
        <v>16792</v>
      </c>
      <c r="I5944" s="1021" t="s">
        <v>4274</v>
      </c>
      <c r="J5944" s="1150" t="s">
        <v>16790</v>
      </c>
      <c r="K5944" s="1152">
        <v>1</v>
      </c>
      <c r="L5944" s="1151">
        <v>2</v>
      </c>
      <c r="M5944" s="1164">
        <v>16000</v>
      </c>
      <c r="N5944" s="1151">
        <v>0</v>
      </c>
      <c r="O5944" s="1152">
        <v>0</v>
      </c>
      <c r="P5944" s="1180">
        <v>0</v>
      </c>
    </row>
    <row r="5945" spans="1:16" ht="22.5" x14ac:dyDescent="0.2">
      <c r="A5945" s="1179" t="s">
        <v>4131</v>
      </c>
      <c r="B5945" s="1149" t="s">
        <v>13070</v>
      </c>
      <c r="C5945" s="1149" t="s">
        <v>65</v>
      </c>
      <c r="D5945" s="1150" t="s">
        <v>4279</v>
      </c>
      <c r="E5945" s="1164">
        <v>9000</v>
      </c>
      <c r="F5945" s="1151">
        <v>29415991</v>
      </c>
      <c r="G5945" s="759" t="s">
        <v>16793</v>
      </c>
      <c r="H5945" s="1021" t="s">
        <v>16786</v>
      </c>
      <c r="I5945" s="1021" t="s">
        <v>4309</v>
      </c>
      <c r="J5945" s="1150" t="s">
        <v>16787</v>
      </c>
      <c r="K5945" s="1152">
        <v>4</v>
      </c>
      <c r="L5945" s="1151">
        <v>12</v>
      </c>
      <c r="M5945" s="1164">
        <v>108000</v>
      </c>
      <c r="N5945" s="1151">
        <v>1</v>
      </c>
      <c r="O5945" s="1152">
        <v>6</v>
      </c>
      <c r="P5945" s="1180">
        <v>54000</v>
      </c>
    </row>
    <row r="5946" spans="1:16" ht="22.5" x14ac:dyDescent="0.2">
      <c r="A5946" s="1179" t="s">
        <v>4131</v>
      </c>
      <c r="B5946" s="1149" t="s">
        <v>13070</v>
      </c>
      <c r="C5946" s="1149" t="s">
        <v>65</v>
      </c>
      <c r="D5946" s="1150" t="s">
        <v>4602</v>
      </c>
      <c r="E5946" s="1164">
        <v>10000</v>
      </c>
      <c r="F5946" s="1151">
        <v>22502752</v>
      </c>
      <c r="G5946" s="759" t="s">
        <v>16794</v>
      </c>
      <c r="H5946" s="1021" t="s">
        <v>4211</v>
      </c>
      <c r="I5946" s="1021" t="s">
        <v>4274</v>
      </c>
      <c r="J5946" s="1150" t="s">
        <v>16683</v>
      </c>
      <c r="K5946" s="1152">
        <v>3</v>
      </c>
      <c r="L5946" s="1151">
        <v>12</v>
      </c>
      <c r="M5946" s="1164">
        <v>120000</v>
      </c>
      <c r="N5946" s="1151">
        <v>1</v>
      </c>
      <c r="O5946" s="1152">
        <v>6</v>
      </c>
      <c r="P5946" s="1180">
        <v>60000</v>
      </c>
    </row>
    <row r="5947" spans="1:16" x14ac:dyDescent="0.2">
      <c r="A5947" s="1179" t="s">
        <v>4131</v>
      </c>
      <c r="B5947" s="1149" t="s">
        <v>13070</v>
      </c>
      <c r="C5947" s="1149" t="s">
        <v>65</v>
      </c>
      <c r="D5947" s="1150" t="s">
        <v>4279</v>
      </c>
      <c r="E5947" s="1164">
        <v>8000</v>
      </c>
      <c r="F5947" s="1151">
        <v>41277074</v>
      </c>
      <c r="G5947" s="759" t="s">
        <v>16795</v>
      </c>
      <c r="H5947" s="1021" t="s">
        <v>11426</v>
      </c>
      <c r="I5947" s="1021" t="s">
        <v>4274</v>
      </c>
      <c r="J5947" s="1150" t="s">
        <v>10463</v>
      </c>
      <c r="K5947" s="1152">
        <v>1</v>
      </c>
      <c r="L5947" s="1151">
        <v>1</v>
      </c>
      <c r="M5947" s="1164">
        <v>800</v>
      </c>
      <c r="N5947" s="1151">
        <v>0</v>
      </c>
      <c r="O5947" s="1152">
        <v>0</v>
      </c>
      <c r="P5947" s="1180">
        <v>0</v>
      </c>
    </row>
    <row r="5948" spans="1:16" ht="22.5" x14ac:dyDescent="0.2">
      <c r="A5948" s="1179" t="s">
        <v>4131</v>
      </c>
      <c r="B5948" s="1149" t="s">
        <v>13070</v>
      </c>
      <c r="C5948" s="1149" t="s">
        <v>65</v>
      </c>
      <c r="D5948" s="1150" t="s">
        <v>5008</v>
      </c>
      <c r="E5948" s="1164">
        <v>4000</v>
      </c>
      <c r="F5948" s="1151">
        <v>23901486</v>
      </c>
      <c r="G5948" s="759" t="s">
        <v>16796</v>
      </c>
      <c r="H5948" s="1021" t="s">
        <v>16786</v>
      </c>
      <c r="I5948" s="1021" t="s">
        <v>4274</v>
      </c>
      <c r="J5948" s="1150" t="s">
        <v>16787</v>
      </c>
      <c r="K5948" s="1152">
        <v>4</v>
      </c>
      <c r="L5948" s="1151">
        <v>12</v>
      </c>
      <c r="M5948" s="1164">
        <v>48000</v>
      </c>
      <c r="N5948" s="1151">
        <v>1</v>
      </c>
      <c r="O5948" s="1152">
        <v>6</v>
      </c>
      <c r="P5948" s="1180">
        <v>24000</v>
      </c>
    </row>
    <row r="5949" spans="1:16" x14ac:dyDescent="0.2">
      <c r="A5949" s="1179" t="s">
        <v>4131</v>
      </c>
      <c r="B5949" s="1149" t="s">
        <v>13070</v>
      </c>
      <c r="C5949" s="1149" t="s">
        <v>65</v>
      </c>
      <c r="D5949" s="1150" t="s">
        <v>4279</v>
      </c>
      <c r="E5949" s="1164">
        <v>8000</v>
      </c>
      <c r="F5949" s="1151">
        <v>45920289</v>
      </c>
      <c r="G5949" s="759" t="s">
        <v>16797</v>
      </c>
      <c r="H5949" s="1021" t="s">
        <v>8179</v>
      </c>
      <c r="I5949" s="1021" t="s">
        <v>4309</v>
      </c>
      <c r="J5949" s="1150" t="s">
        <v>4541</v>
      </c>
      <c r="K5949" s="1152">
        <v>0</v>
      </c>
      <c r="L5949" s="1151">
        <v>0</v>
      </c>
      <c r="M5949" s="1164">
        <v>0</v>
      </c>
      <c r="N5949" s="1151">
        <v>1</v>
      </c>
      <c r="O5949" s="1152">
        <v>4</v>
      </c>
      <c r="P5949" s="1180">
        <v>31200</v>
      </c>
    </row>
    <row r="5950" spans="1:16" ht="23.25" thickBot="1" x14ac:dyDescent="0.25">
      <c r="A5950" s="1181" t="s">
        <v>4131</v>
      </c>
      <c r="B5950" s="1182" t="s">
        <v>13070</v>
      </c>
      <c r="C5950" s="1182" t="s">
        <v>65</v>
      </c>
      <c r="D5950" s="1183" t="s">
        <v>4279</v>
      </c>
      <c r="E5950" s="1184">
        <v>8000</v>
      </c>
      <c r="F5950" s="1185">
        <v>43565615</v>
      </c>
      <c r="G5950" s="852" t="s">
        <v>16798</v>
      </c>
      <c r="H5950" s="1186" t="s">
        <v>16799</v>
      </c>
      <c r="I5950" s="1186" t="s">
        <v>4274</v>
      </c>
      <c r="J5950" s="1183" t="s">
        <v>16800</v>
      </c>
      <c r="K5950" s="1187">
        <v>1</v>
      </c>
      <c r="L5950" s="1185">
        <v>4</v>
      </c>
      <c r="M5950" s="1184">
        <v>32000</v>
      </c>
      <c r="N5950" s="1185">
        <v>1</v>
      </c>
      <c r="O5950" s="1187">
        <v>6</v>
      </c>
      <c r="P5950" s="1188">
        <v>48000</v>
      </c>
    </row>
    <row r="5951" spans="1:16" ht="27.6" customHeight="1" thickTop="1" thickBot="1" x14ac:dyDescent="0.25">
      <c r="A5951" s="2035" t="s">
        <v>16801</v>
      </c>
      <c r="B5951" s="2035"/>
      <c r="C5951" s="2035"/>
      <c r="D5951" s="2035"/>
      <c r="E5951" s="2035"/>
      <c r="F5951" s="2035"/>
      <c r="G5951" s="2035"/>
      <c r="H5951" s="2035"/>
      <c r="I5951" s="2035"/>
      <c r="J5951" s="2035"/>
      <c r="K5951" s="2035"/>
      <c r="L5951" s="2035"/>
      <c r="M5951" s="2035"/>
      <c r="N5951" s="2035"/>
      <c r="O5951" s="2035"/>
      <c r="P5951" s="2035"/>
    </row>
    <row r="5952" spans="1:16" ht="23.25" thickTop="1" x14ac:dyDescent="0.2">
      <c r="A5952" s="1170" t="s">
        <v>4159</v>
      </c>
      <c r="B5952" s="1171" t="s">
        <v>13078</v>
      </c>
      <c r="C5952" s="1171" t="s">
        <v>65</v>
      </c>
      <c r="D5952" s="1172" t="s">
        <v>16802</v>
      </c>
      <c r="E5952" s="1173">
        <v>2500</v>
      </c>
      <c r="F5952" s="1174" t="s">
        <v>16803</v>
      </c>
      <c r="G5952" s="1175" t="s">
        <v>16804</v>
      </c>
      <c r="H5952" s="1176" t="s">
        <v>4243</v>
      </c>
      <c r="I5952" s="1176" t="s">
        <v>4274</v>
      </c>
      <c r="J5952" s="1172" t="s">
        <v>4274</v>
      </c>
      <c r="K5952" s="1177" t="s">
        <v>16805</v>
      </c>
      <c r="L5952" s="1174">
        <v>12</v>
      </c>
      <c r="M5952" s="1173">
        <v>30000</v>
      </c>
      <c r="N5952" s="1174" t="s">
        <v>16805</v>
      </c>
      <c r="O5952" s="1177">
        <v>6</v>
      </c>
      <c r="P5952" s="1178">
        <v>15000</v>
      </c>
    </row>
    <row r="5953" spans="1:16" ht="33.75" x14ac:dyDescent="0.2">
      <c r="A5953" s="1179" t="s">
        <v>4159</v>
      </c>
      <c r="B5953" s="1149" t="s">
        <v>13078</v>
      </c>
      <c r="C5953" s="1149" t="s">
        <v>65</v>
      </c>
      <c r="D5953" s="1150" t="s">
        <v>16806</v>
      </c>
      <c r="E5953" s="1164">
        <v>2800</v>
      </c>
      <c r="F5953" s="1151" t="s">
        <v>16807</v>
      </c>
      <c r="G5953" s="759" t="s">
        <v>16808</v>
      </c>
      <c r="H5953" s="1021" t="s">
        <v>9934</v>
      </c>
      <c r="I5953" s="1021" t="s">
        <v>16809</v>
      </c>
      <c r="J5953" s="1150" t="s">
        <v>4259</v>
      </c>
      <c r="K5953" s="1152" t="s">
        <v>16810</v>
      </c>
      <c r="L5953" s="1151">
        <v>10</v>
      </c>
      <c r="M5953" s="1164">
        <v>29120</v>
      </c>
      <c r="N5953" s="1151" t="s">
        <v>16810</v>
      </c>
      <c r="O5953" s="1152">
        <v>6</v>
      </c>
      <c r="P5953" s="1180">
        <v>16800</v>
      </c>
    </row>
    <row r="5954" spans="1:16" ht="22.5" x14ac:dyDescent="0.2">
      <c r="A5954" s="1179" t="s">
        <v>4159</v>
      </c>
      <c r="B5954" s="1149" t="s">
        <v>13078</v>
      </c>
      <c r="C5954" s="1149" t="s">
        <v>65</v>
      </c>
      <c r="D5954" s="1150" t="s">
        <v>16811</v>
      </c>
      <c r="E5954" s="1164">
        <v>4000</v>
      </c>
      <c r="F5954" s="1151" t="s">
        <v>16812</v>
      </c>
      <c r="G5954" s="759" t="s">
        <v>16813</v>
      </c>
      <c r="H5954" s="1021" t="s">
        <v>8138</v>
      </c>
      <c r="I5954" s="1021" t="s">
        <v>4274</v>
      </c>
      <c r="J5954" s="1150" t="s">
        <v>4274</v>
      </c>
      <c r="K5954" s="1152" t="s">
        <v>16814</v>
      </c>
      <c r="L5954" s="1151">
        <v>8</v>
      </c>
      <c r="M5954" s="1164">
        <v>37856</v>
      </c>
      <c r="N5954" s="1151" t="s">
        <v>1445</v>
      </c>
      <c r="O5954" s="1152" t="s">
        <v>1445</v>
      </c>
      <c r="P5954" s="1180" t="s">
        <v>1445</v>
      </c>
    </row>
    <row r="5955" spans="1:16" ht="22.5" x14ac:dyDescent="0.2">
      <c r="A5955" s="1179" t="s">
        <v>4159</v>
      </c>
      <c r="B5955" s="1149" t="s">
        <v>13078</v>
      </c>
      <c r="C5955" s="1149" t="s">
        <v>65</v>
      </c>
      <c r="D5955" s="1150" t="s">
        <v>16815</v>
      </c>
      <c r="E5955" s="1164">
        <v>1700</v>
      </c>
      <c r="F5955" s="1151" t="s">
        <v>16816</v>
      </c>
      <c r="G5955" s="759" t="s">
        <v>16817</v>
      </c>
      <c r="H5955" s="1021" t="s">
        <v>16818</v>
      </c>
      <c r="I5955" s="1021" t="s">
        <v>4358</v>
      </c>
      <c r="J5955" s="1150" t="s">
        <v>16818</v>
      </c>
      <c r="K5955" s="1152" t="s">
        <v>16819</v>
      </c>
      <c r="L5955" s="1151">
        <v>12</v>
      </c>
      <c r="M5955" s="1164">
        <v>20400</v>
      </c>
      <c r="N5955" s="1151" t="s">
        <v>16819</v>
      </c>
      <c r="O5955" s="1152">
        <v>6</v>
      </c>
      <c r="P5955" s="1180">
        <v>10200</v>
      </c>
    </row>
    <row r="5956" spans="1:16" ht="22.5" x14ac:dyDescent="0.2">
      <c r="A5956" s="1179" t="s">
        <v>4159</v>
      </c>
      <c r="B5956" s="1149" t="s">
        <v>13078</v>
      </c>
      <c r="C5956" s="1149" t="s">
        <v>65</v>
      </c>
      <c r="D5956" s="1150" t="s">
        <v>16820</v>
      </c>
      <c r="E5956" s="1164">
        <v>3000</v>
      </c>
      <c r="F5956" s="1151" t="s">
        <v>16821</v>
      </c>
      <c r="G5956" s="759" t="s">
        <v>16822</v>
      </c>
      <c r="H5956" s="1021" t="s">
        <v>4243</v>
      </c>
      <c r="I5956" s="1021" t="s">
        <v>4287</v>
      </c>
      <c r="J5956" s="1150" t="s">
        <v>4195</v>
      </c>
      <c r="K5956" s="1152" t="s">
        <v>16823</v>
      </c>
      <c r="L5956" s="1151">
        <v>12</v>
      </c>
      <c r="M5956" s="1164">
        <v>36000</v>
      </c>
      <c r="N5956" s="1151" t="s">
        <v>16823</v>
      </c>
      <c r="O5956" s="1152">
        <v>6</v>
      </c>
      <c r="P5956" s="1180">
        <v>18100</v>
      </c>
    </row>
    <row r="5957" spans="1:16" ht="22.5" x14ac:dyDescent="0.2">
      <c r="A5957" s="1179" t="s">
        <v>4159</v>
      </c>
      <c r="B5957" s="1149" t="s">
        <v>13078</v>
      </c>
      <c r="C5957" s="1149" t="s">
        <v>65</v>
      </c>
      <c r="D5957" s="1150" t="s">
        <v>16824</v>
      </c>
      <c r="E5957" s="1164">
        <v>3000</v>
      </c>
      <c r="F5957" s="1151" t="s">
        <v>16825</v>
      </c>
      <c r="G5957" s="759" t="s">
        <v>16826</v>
      </c>
      <c r="H5957" s="1021" t="s">
        <v>4243</v>
      </c>
      <c r="I5957" s="1021" t="s">
        <v>4274</v>
      </c>
      <c r="J5957" s="1150" t="s">
        <v>4274</v>
      </c>
      <c r="K5957" s="1152" t="s">
        <v>16827</v>
      </c>
      <c r="L5957" s="1151">
        <v>12</v>
      </c>
      <c r="M5957" s="1164">
        <v>36000</v>
      </c>
      <c r="N5957" s="1151" t="s">
        <v>16827</v>
      </c>
      <c r="O5957" s="1152">
        <v>6</v>
      </c>
      <c r="P5957" s="1180">
        <v>21350</v>
      </c>
    </row>
    <row r="5958" spans="1:16" ht="33.75" x14ac:dyDescent="0.2">
      <c r="A5958" s="1179" t="s">
        <v>4159</v>
      </c>
      <c r="B5958" s="1149" t="s">
        <v>13078</v>
      </c>
      <c r="C5958" s="1149" t="s">
        <v>65</v>
      </c>
      <c r="D5958" s="1150" t="s">
        <v>16828</v>
      </c>
      <c r="E5958" s="1164">
        <v>1200</v>
      </c>
      <c r="F5958" s="1151" t="s">
        <v>16829</v>
      </c>
      <c r="G5958" s="759" t="s">
        <v>16830</v>
      </c>
      <c r="H5958" s="1021" t="s">
        <v>9934</v>
      </c>
      <c r="I5958" s="1021" t="s">
        <v>16809</v>
      </c>
      <c r="J5958" s="1150" t="s">
        <v>4259</v>
      </c>
      <c r="K5958" s="1152" t="s">
        <v>16831</v>
      </c>
      <c r="L5958" s="1151">
        <v>12</v>
      </c>
      <c r="M5958" s="1164">
        <v>14400</v>
      </c>
      <c r="N5958" s="1151" t="s">
        <v>16831</v>
      </c>
      <c r="O5958" s="1152">
        <v>6</v>
      </c>
      <c r="P5958" s="1180">
        <v>7247.9</v>
      </c>
    </row>
    <row r="5959" spans="1:16" ht="22.5" x14ac:dyDescent="0.2">
      <c r="A5959" s="1179" t="s">
        <v>4159</v>
      </c>
      <c r="B5959" s="1149" t="s">
        <v>13078</v>
      </c>
      <c r="C5959" s="1149" t="s">
        <v>65</v>
      </c>
      <c r="D5959" s="1150" t="s">
        <v>16832</v>
      </c>
      <c r="E5959" s="1164">
        <v>5000</v>
      </c>
      <c r="F5959" s="1151" t="s">
        <v>16833</v>
      </c>
      <c r="G5959" s="759" t="s">
        <v>16834</v>
      </c>
      <c r="H5959" s="1021" t="s">
        <v>16835</v>
      </c>
      <c r="I5959" s="1021" t="s">
        <v>4274</v>
      </c>
      <c r="J5959" s="1150" t="s">
        <v>4274</v>
      </c>
      <c r="K5959" s="1152" t="s">
        <v>16836</v>
      </c>
      <c r="L5959" s="1151">
        <v>12</v>
      </c>
      <c r="M5959" s="1164">
        <v>60000</v>
      </c>
      <c r="N5959" s="1151" t="s">
        <v>16836</v>
      </c>
      <c r="O5959" s="1152">
        <v>6</v>
      </c>
      <c r="P5959" s="1180">
        <v>30000</v>
      </c>
    </row>
    <row r="5960" spans="1:16" ht="22.5" x14ac:dyDescent="0.2">
      <c r="A5960" s="1179" t="s">
        <v>4159</v>
      </c>
      <c r="B5960" s="1149" t="s">
        <v>13078</v>
      </c>
      <c r="C5960" s="1149" t="s">
        <v>65</v>
      </c>
      <c r="D5960" s="1150" t="s">
        <v>16837</v>
      </c>
      <c r="E5960" s="1164">
        <v>2500</v>
      </c>
      <c r="F5960" s="1151" t="s">
        <v>16838</v>
      </c>
      <c r="G5960" s="759" t="s">
        <v>13892</v>
      </c>
      <c r="H5960" s="1021" t="s">
        <v>4243</v>
      </c>
      <c r="I5960" s="1021" t="s">
        <v>4274</v>
      </c>
      <c r="J5960" s="1150" t="s">
        <v>4274</v>
      </c>
      <c r="K5960" s="1152" t="s">
        <v>16839</v>
      </c>
      <c r="L5960" s="1151">
        <v>8</v>
      </c>
      <c r="M5960" s="1164">
        <v>22298.33</v>
      </c>
      <c r="N5960" s="1151"/>
      <c r="O5960" s="1152"/>
      <c r="P5960" s="1180"/>
    </row>
    <row r="5961" spans="1:16" ht="22.5" x14ac:dyDescent="0.2">
      <c r="A5961" s="1179" t="s">
        <v>4159</v>
      </c>
      <c r="B5961" s="1149" t="s">
        <v>13078</v>
      </c>
      <c r="C5961" s="1149" t="s">
        <v>65</v>
      </c>
      <c r="D5961" s="1150" t="s">
        <v>16840</v>
      </c>
      <c r="E5961" s="1164">
        <v>3000</v>
      </c>
      <c r="F5961" s="1151" t="s">
        <v>16841</v>
      </c>
      <c r="G5961" s="759" t="s">
        <v>16842</v>
      </c>
      <c r="H5961" s="1021" t="s">
        <v>4243</v>
      </c>
      <c r="I5961" s="1021" t="s">
        <v>4274</v>
      </c>
      <c r="J5961" s="1150" t="s">
        <v>4274</v>
      </c>
      <c r="K5961" s="1152" t="s">
        <v>15179</v>
      </c>
      <c r="L5961" s="1151">
        <v>12</v>
      </c>
      <c r="M5961" s="1164">
        <v>36000</v>
      </c>
      <c r="N5961" s="1151" t="s">
        <v>15179</v>
      </c>
      <c r="O5961" s="1152">
        <v>6</v>
      </c>
      <c r="P5961" s="1180">
        <v>18000</v>
      </c>
    </row>
    <row r="5962" spans="1:16" ht="33.75" x14ac:dyDescent="0.2">
      <c r="A5962" s="1179" t="s">
        <v>4159</v>
      </c>
      <c r="B5962" s="1149" t="s">
        <v>13078</v>
      </c>
      <c r="C5962" s="1149" t="s">
        <v>65</v>
      </c>
      <c r="D5962" s="1150" t="s">
        <v>16843</v>
      </c>
      <c r="E5962" s="1164">
        <v>1700</v>
      </c>
      <c r="F5962" s="1151" t="s">
        <v>16844</v>
      </c>
      <c r="G5962" s="759" t="s">
        <v>16845</v>
      </c>
      <c r="H5962" s="1021" t="s">
        <v>16846</v>
      </c>
      <c r="I5962" s="1021" t="s">
        <v>16809</v>
      </c>
      <c r="J5962" s="1150" t="s">
        <v>4259</v>
      </c>
      <c r="K5962" s="1152" t="s">
        <v>16847</v>
      </c>
      <c r="L5962" s="1151">
        <v>12</v>
      </c>
      <c r="M5962" s="1164">
        <v>20400</v>
      </c>
      <c r="N5962" s="1151" t="s">
        <v>16847</v>
      </c>
      <c r="O5962" s="1152">
        <v>6</v>
      </c>
      <c r="P5962" s="1180">
        <v>10200</v>
      </c>
    </row>
    <row r="5963" spans="1:16" ht="22.5" x14ac:dyDescent="0.2">
      <c r="A5963" s="1179" t="s">
        <v>4159</v>
      </c>
      <c r="B5963" s="1149" t="s">
        <v>13078</v>
      </c>
      <c r="C5963" s="1149" t="s">
        <v>65</v>
      </c>
      <c r="D5963" s="1150" t="s">
        <v>16848</v>
      </c>
      <c r="E5963" s="1164">
        <v>2500</v>
      </c>
      <c r="F5963" s="1151" t="s">
        <v>16849</v>
      </c>
      <c r="G5963" s="759" t="s">
        <v>16850</v>
      </c>
      <c r="H5963" s="1021" t="s">
        <v>8138</v>
      </c>
      <c r="I5963" s="1021" t="s">
        <v>4287</v>
      </c>
      <c r="J5963" s="1150" t="s">
        <v>4195</v>
      </c>
      <c r="K5963" s="1152" t="s">
        <v>16851</v>
      </c>
      <c r="L5963" s="1151">
        <v>12</v>
      </c>
      <c r="M5963" s="1164">
        <v>30000</v>
      </c>
      <c r="N5963" s="1151" t="s">
        <v>16851</v>
      </c>
      <c r="O5963" s="1152">
        <v>6</v>
      </c>
      <c r="P5963" s="1180">
        <v>15000</v>
      </c>
    </row>
    <row r="5964" spans="1:16" ht="22.5" x14ac:dyDescent="0.2">
      <c r="A5964" s="1179" t="s">
        <v>4159</v>
      </c>
      <c r="B5964" s="1149" t="s">
        <v>13078</v>
      </c>
      <c r="C5964" s="1149" t="s">
        <v>65</v>
      </c>
      <c r="D5964" s="1150" t="s">
        <v>16852</v>
      </c>
      <c r="E5964" s="1164">
        <v>3000</v>
      </c>
      <c r="F5964" s="1151" t="s">
        <v>16853</v>
      </c>
      <c r="G5964" s="759" t="s">
        <v>16854</v>
      </c>
      <c r="H5964" s="1021" t="s">
        <v>5309</v>
      </c>
      <c r="I5964" s="1021" t="s">
        <v>4274</v>
      </c>
      <c r="J5964" s="1150" t="s">
        <v>4274</v>
      </c>
      <c r="K5964" s="1152" t="s">
        <v>1445</v>
      </c>
      <c r="L5964" s="1151" t="s">
        <v>1445</v>
      </c>
      <c r="M5964" s="1164" t="s">
        <v>1445</v>
      </c>
      <c r="N5964" s="1711" t="s">
        <v>16855</v>
      </c>
      <c r="O5964" s="1152">
        <v>1</v>
      </c>
      <c r="P5964" s="1180">
        <v>3700</v>
      </c>
    </row>
    <row r="5965" spans="1:16" ht="22.5" x14ac:dyDescent="0.2">
      <c r="A5965" s="1179" t="s">
        <v>4159</v>
      </c>
      <c r="B5965" s="1149" t="s">
        <v>13078</v>
      </c>
      <c r="C5965" s="1149" t="s">
        <v>65</v>
      </c>
      <c r="D5965" s="1150" t="s">
        <v>16856</v>
      </c>
      <c r="E5965" s="1164">
        <v>2500</v>
      </c>
      <c r="F5965" s="1151" t="s">
        <v>16857</v>
      </c>
      <c r="G5965" s="759" t="s">
        <v>16858</v>
      </c>
      <c r="H5965" s="1021" t="s">
        <v>4206</v>
      </c>
      <c r="I5965" s="1021" t="s">
        <v>4274</v>
      </c>
      <c r="J5965" s="1150" t="s">
        <v>4274</v>
      </c>
      <c r="K5965" s="1152" t="s">
        <v>1445</v>
      </c>
      <c r="L5965" s="1151" t="s">
        <v>1445</v>
      </c>
      <c r="M5965" s="1164" t="s">
        <v>1445</v>
      </c>
      <c r="N5965" s="1711" t="s">
        <v>16859</v>
      </c>
      <c r="O5965" s="1152">
        <v>1</v>
      </c>
      <c r="P5965" s="1180">
        <v>3083.33</v>
      </c>
    </row>
    <row r="5966" spans="1:16" ht="22.5" x14ac:dyDescent="0.2">
      <c r="A5966" s="1179" t="s">
        <v>4159</v>
      </c>
      <c r="B5966" s="1149" t="s">
        <v>13078</v>
      </c>
      <c r="C5966" s="1149" t="s">
        <v>65</v>
      </c>
      <c r="D5966" s="1150" t="s">
        <v>16860</v>
      </c>
      <c r="E5966" s="1164">
        <v>3000</v>
      </c>
      <c r="F5966" s="1151" t="s">
        <v>16861</v>
      </c>
      <c r="G5966" s="759" t="s">
        <v>16862</v>
      </c>
      <c r="H5966" s="1021" t="s">
        <v>4243</v>
      </c>
      <c r="I5966" s="1021" t="s">
        <v>4287</v>
      </c>
      <c r="J5966" s="1150" t="s">
        <v>4195</v>
      </c>
      <c r="K5966" s="1152" t="s">
        <v>16863</v>
      </c>
      <c r="L5966" s="1151">
        <v>6</v>
      </c>
      <c r="M5966" s="1164">
        <v>18000</v>
      </c>
      <c r="N5966" s="1151" t="s">
        <v>1445</v>
      </c>
      <c r="O5966" s="1152" t="s">
        <v>1445</v>
      </c>
      <c r="P5966" s="1180" t="s">
        <v>1445</v>
      </c>
    </row>
    <row r="5967" spans="1:16" ht="22.5" x14ac:dyDescent="0.2">
      <c r="A5967" s="1179" t="s">
        <v>4159</v>
      </c>
      <c r="B5967" s="1149" t="s">
        <v>13078</v>
      </c>
      <c r="C5967" s="1149" t="s">
        <v>65</v>
      </c>
      <c r="D5967" s="1150" t="s">
        <v>16860</v>
      </c>
      <c r="E5967" s="1164">
        <v>4000</v>
      </c>
      <c r="F5967" s="1151" t="s">
        <v>16861</v>
      </c>
      <c r="G5967" s="759" t="s">
        <v>16862</v>
      </c>
      <c r="H5967" s="1021" t="s">
        <v>4243</v>
      </c>
      <c r="I5967" s="1021" t="s">
        <v>4274</v>
      </c>
      <c r="J5967" s="1150" t="s">
        <v>4274</v>
      </c>
      <c r="K5967" s="1152" t="s">
        <v>1445</v>
      </c>
      <c r="L5967" s="1151" t="s">
        <v>1445</v>
      </c>
      <c r="M5967" s="1164" t="s">
        <v>1445</v>
      </c>
      <c r="N5967" s="1151" t="s">
        <v>16863</v>
      </c>
      <c r="O5967" s="1152">
        <v>6</v>
      </c>
      <c r="P5967" s="1180">
        <v>18000</v>
      </c>
    </row>
    <row r="5968" spans="1:16" ht="22.5" x14ac:dyDescent="0.2">
      <c r="A5968" s="1179" t="s">
        <v>4159</v>
      </c>
      <c r="B5968" s="1149" t="s">
        <v>13078</v>
      </c>
      <c r="C5968" s="1149" t="s">
        <v>65</v>
      </c>
      <c r="D5968" s="1150" t="s">
        <v>16864</v>
      </c>
      <c r="E5968" s="1164">
        <v>4000</v>
      </c>
      <c r="F5968" s="1151" t="s">
        <v>16865</v>
      </c>
      <c r="G5968" s="759" t="s">
        <v>16866</v>
      </c>
      <c r="H5968" s="1021" t="s">
        <v>11426</v>
      </c>
      <c r="I5968" s="1021" t="s">
        <v>16867</v>
      </c>
      <c r="J5968" s="1150" t="s">
        <v>4287</v>
      </c>
      <c r="K5968" s="1152" t="s">
        <v>1445</v>
      </c>
      <c r="L5968" s="1151" t="s">
        <v>1445</v>
      </c>
      <c r="M5968" s="1164" t="s">
        <v>1445</v>
      </c>
      <c r="N5968" s="1151" t="s">
        <v>16868</v>
      </c>
      <c r="O5968" s="1152">
        <v>6</v>
      </c>
      <c r="P5968" s="1180">
        <v>37800</v>
      </c>
    </row>
    <row r="5969" spans="1:16" ht="22.5" x14ac:dyDescent="0.2">
      <c r="A5969" s="1179" t="s">
        <v>4159</v>
      </c>
      <c r="B5969" s="1149" t="s">
        <v>13078</v>
      </c>
      <c r="C5969" s="1149" t="s">
        <v>65</v>
      </c>
      <c r="D5969" s="1150" t="s">
        <v>16869</v>
      </c>
      <c r="E5969" s="1164">
        <v>4000</v>
      </c>
      <c r="F5969" s="1151" t="s">
        <v>16865</v>
      </c>
      <c r="G5969" s="759" t="s">
        <v>16866</v>
      </c>
      <c r="H5969" s="1021" t="s">
        <v>11426</v>
      </c>
      <c r="I5969" s="1021" t="s">
        <v>16867</v>
      </c>
      <c r="J5969" s="1150" t="s">
        <v>4287</v>
      </c>
      <c r="K5969" s="1152" t="s">
        <v>16870</v>
      </c>
      <c r="L5969" s="1151">
        <v>3</v>
      </c>
      <c r="M5969" s="1164">
        <v>14041.66</v>
      </c>
      <c r="N5969" s="1151" t="s">
        <v>1445</v>
      </c>
      <c r="O5969" s="1152" t="s">
        <v>1445</v>
      </c>
      <c r="P5969" s="1180" t="s">
        <v>1445</v>
      </c>
    </row>
    <row r="5970" spans="1:16" ht="22.5" x14ac:dyDescent="0.2">
      <c r="A5970" s="1179" t="s">
        <v>4159</v>
      </c>
      <c r="B5970" s="1149" t="s">
        <v>13078</v>
      </c>
      <c r="C5970" s="1149" t="s">
        <v>65</v>
      </c>
      <c r="D5970" s="1150" t="s">
        <v>16869</v>
      </c>
      <c r="E5970" s="1164">
        <v>6000</v>
      </c>
      <c r="F5970" s="1151" t="s">
        <v>16865</v>
      </c>
      <c r="G5970" s="759" t="s">
        <v>16866</v>
      </c>
      <c r="H5970" s="1021" t="s">
        <v>11426</v>
      </c>
      <c r="I5970" s="1021" t="s">
        <v>16867</v>
      </c>
      <c r="J5970" s="1150" t="s">
        <v>4287</v>
      </c>
      <c r="K5970" s="1152" t="s">
        <v>16870</v>
      </c>
      <c r="L5970" s="1151">
        <v>9</v>
      </c>
      <c r="M5970" s="1164">
        <v>61710</v>
      </c>
      <c r="N5970" s="1151" t="s">
        <v>1445</v>
      </c>
      <c r="O5970" s="1152" t="s">
        <v>1445</v>
      </c>
      <c r="P5970" s="1180" t="s">
        <v>1445</v>
      </c>
    </row>
    <row r="5971" spans="1:16" ht="22.5" x14ac:dyDescent="0.2">
      <c r="A5971" s="1179" t="s">
        <v>4159</v>
      </c>
      <c r="B5971" s="1149" t="s">
        <v>13078</v>
      </c>
      <c r="C5971" s="1149" t="s">
        <v>65</v>
      </c>
      <c r="D5971" s="1150" t="s">
        <v>16871</v>
      </c>
      <c r="E5971" s="1164">
        <v>2500</v>
      </c>
      <c r="F5971" s="1151" t="s">
        <v>16872</v>
      </c>
      <c r="G5971" s="759" t="s">
        <v>16873</v>
      </c>
      <c r="H5971" s="1021" t="s">
        <v>4243</v>
      </c>
      <c r="I5971" s="1021" t="s">
        <v>4274</v>
      </c>
      <c r="J5971" s="1150" t="s">
        <v>4274</v>
      </c>
      <c r="K5971" s="1152" t="s">
        <v>16874</v>
      </c>
      <c r="L5971" s="1151">
        <v>12</v>
      </c>
      <c r="M5971" s="1164">
        <v>30000</v>
      </c>
      <c r="N5971" s="1151" t="s">
        <v>16874</v>
      </c>
      <c r="O5971" s="1152">
        <v>6</v>
      </c>
      <c r="P5971" s="1180">
        <v>15000</v>
      </c>
    </row>
    <row r="5972" spans="1:16" ht="22.5" x14ac:dyDescent="0.2">
      <c r="A5972" s="1179" t="s">
        <v>4159</v>
      </c>
      <c r="B5972" s="1149" t="s">
        <v>13078</v>
      </c>
      <c r="C5972" s="1149" t="s">
        <v>65</v>
      </c>
      <c r="D5972" s="1150" t="s">
        <v>16875</v>
      </c>
      <c r="E5972" s="1164">
        <v>5500</v>
      </c>
      <c r="F5972" s="1151" t="s">
        <v>16876</v>
      </c>
      <c r="G5972" s="759" t="s">
        <v>16877</v>
      </c>
      <c r="H5972" s="1021" t="s">
        <v>4243</v>
      </c>
      <c r="I5972" s="1021" t="s">
        <v>4287</v>
      </c>
      <c r="J5972" s="1150" t="s">
        <v>4195</v>
      </c>
      <c r="K5972" s="1152" t="s">
        <v>16878</v>
      </c>
      <c r="L5972" s="1151">
        <v>12</v>
      </c>
      <c r="M5972" s="1164">
        <v>66183.33</v>
      </c>
      <c r="N5972" s="1151" t="s">
        <v>16878</v>
      </c>
      <c r="O5972" s="1152">
        <v>6</v>
      </c>
      <c r="P5972" s="1180">
        <v>33000</v>
      </c>
    </row>
    <row r="5973" spans="1:16" ht="33.75" x14ac:dyDescent="0.2">
      <c r="A5973" s="1179" t="s">
        <v>4159</v>
      </c>
      <c r="B5973" s="1149" t="s">
        <v>13078</v>
      </c>
      <c r="C5973" s="1149" t="s">
        <v>65</v>
      </c>
      <c r="D5973" s="1150" t="s">
        <v>16879</v>
      </c>
      <c r="E5973" s="1164">
        <v>2500</v>
      </c>
      <c r="F5973" s="1151" t="s">
        <v>16880</v>
      </c>
      <c r="G5973" s="759" t="s">
        <v>16881</v>
      </c>
      <c r="H5973" s="1021" t="s">
        <v>4251</v>
      </c>
      <c r="I5973" s="1021" t="s">
        <v>16809</v>
      </c>
      <c r="J5973" s="1150" t="s">
        <v>4259</v>
      </c>
      <c r="K5973" s="1152" t="s">
        <v>16882</v>
      </c>
      <c r="L5973" s="1151">
        <v>12</v>
      </c>
      <c r="M5973" s="1164">
        <v>30000</v>
      </c>
      <c r="N5973" s="1151" t="s">
        <v>16882</v>
      </c>
      <c r="O5973" s="1152">
        <v>6</v>
      </c>
      <c r="P5973" s="1180">
        <v>15000</v>
      </c>
    </row>
    <row r="5974" spans="1:16" ht="22.5" x14ac:dyDescent="0.2">
      <c r="A5974" s="1179" t="s">
        <v>4159</v>
      </c>
      <c r="B5974" s="1149" t="s">
        <v>13078</v>
      </c>
      <c r="C5974" s="1149" t="s">
        <v>65</v>
      </c>
      <c r="D5974" s="1150" t="s">
        <v>16883</v>
      </c>
      <c r="E5974" s="1164">
        <v>5000</v>
      </c>
      <c r="F5974" s="1151" t="s">
        <v>16884</v>
      </c>
      <c r="G5974" s="759" t="s">
        <v>16885</v>
      </c>
      <c r="H5974" s="1021" t="s">
        <v>4243</v>
      </c>
      <c r="I5974" s="1021" t="s">
        <v>4274</v>
      </c>
      <c r="J5974" s="1150" t="s">
        <v>4274</v>
      </c>
      <c r="K5974" s="1152" t="s">
        <v>16886</v>
      </c>
      <c r="L5974" s="1151">
        <v>12</v>
      </c>
      <c r="M5974" s="1164">
        <v>60000</v>
      </c>
      <c r="N5974" s="1151" t="s">
        <v>16886</v>
      </c>
      <c r="O5974" s="1152">
        <v>6</v>
      </c>
      <c r="P5974" s="1180">
        <v>30166.67</v>
      </c>
    </row>
    <row r="5975" spans="1:16" ht="22.5" x14ac:dyDescent="0.2">
      <c r="A5975" s="1179" t="s">
        <v>4159</v>
      </c>
      <c r="B5975" s="1149" t="s">
        <v>13078</v>
      </c>
      <c r="C5975" s="1149" t="s">
        <v>65</v>
      </c>
      <c r="D5975" s="1150" t="s">
        <v>16887</v>
      </c>
      <c r="E5975" s="1164">
        <v>3000</v>
      </c>
      <c r="F5975" s="1151" t="s">
        <v>16888</v>
      </c>
      <c r="G5975" s="759" t="s">
        <v>16889</v>
      </c>
      <c r="H5975" s="1021" t="s">
        <v>4243</v>
      </c>
      <c r="I5975" s="1021" t="s">
        <v>4274</v>
      </c>
      <c r="J5975" s="1150" t="s">
        <v>4274</v>
      </c>
      <c r="K5975" s="1152" t="s">
        <v>16890</v>
      </c>
      <c r="L5975" s="1151">
        <v>12</v>
      </c>
      <c r="M5975" s="1164">
        <v>36000</v>
      </c>
      <c r="N5975" s="1151" t="s">
        <v>16890</v>
      </c>
      <c r="O5975" s="1152">
        <v>6</v>
      </c>
      <c r="P5975" s="1180">
        <v>18000</v>
      </c>
    </row>
    <row r="5976" spans="1:16" ht="22.5" x14ac:dyDescent="0.2">
      <c r="A5976" s="1179" t="s">
        <v>4159</v>
      </c>
      <c r="B5976" s="1149" t="s">
        <v>13078</v>
      </c>
      <c r="C5976" s="1149" t="s">
        <v>65</v>
      </c>
      <c r="D5976" s="1150" t="s">
        <v>16891</v>
      </c>
      <c r="E5976" s="1164">
        <v>5500</v>
      </c>
      <c r="F5976" s="1151" t="s">
        <v>16892</v>
      </c>
      <c r="G5976" s="759" t="s">
        <v>16893</v>
      </c>
      <c r="H5976" s="1021" t="s">
        <v>4243</v>
      </c>
      <c r="I5976" s="1021" t="s">
        <v>4274</v>
      </c>
      <c r="J5976" s="1150" t="s">
        <v>4274</v>
      </c>
      <c r="K5976" s="1152" t="s">
        <v>1445</v>
      </c>
      <c r="L5976" s="1151" t="s">
        <v>1445</v>
      </c>
      <c r="M5976" s="1164" t="s">
        <v>1445</v>
      </c>
      <c r="N5976" s="1151" t="s">
        <v>1749</v>
      </c>
      <c r="O5976" s="1152">
        <v>5</v>
      </c>
      <c r="P5976" s="1180">
        <v>31166.67</v>
      </c>
    </row>
    <row r="5977" spans="1:16" ht="22.5" x14ac:dyDescent="0.2">
      <c r="A5977" s="1179" t="s">
        <v>4159</v>
      </c>
      <c r="B5977" s="1149" t="s">
        <v>13078</v>
      </c>
      <c r="C5977" s="1149" t="s">
        <v>65</v>
      </c>
      <c r="D5977" s="1150" t="s">
        <v>16894</v>
      </c>
      <c r="E5977" s="1164">
        <v>6500</v>
      </c>
      <c r="F5977" s="1151" t="s">
        <v>16895</v>
      </c>
      <c r="G5977" s="759" t="s">
        <v>16896</v>
      </c>
      <c r="H5977" s="1021" t="s">
        <v>4243</v>
      </c>
      <c r="I5977" s="1021" t="s">
        <v>4287</v>
      </c>
      <c r="J5977" s="1150" t="s">
        <v>4195</v>
      </c>
      <c r="K5977" s="1152" t="s">
        <v>16897</v>
      </c>
      <c r="L5977" s="1151">
        <v>12</v>
      </c>
      <c r="M5977" s="1164">
        <v>78000</v>
      </c>
      <c r="N5977" s="1151" t="s">
        <v>16897</v>
      </c>
      <c r="O5977" s="1152">
        <v>6</v>
      </c>
      <c r="P5977" s="1180">
        <v>38999.99</v>
      </c>
    </row>
    <row r="5978" spans="1:16" ht="33.75" x14ac:dyDescent="0.2">
      <c r="A5978" s="1179" t="s">
        <v>4159</v>
      </c>
      <c r="B5978" s="1149" t="s">
        <v>13078</v>
      </c>
      <c r="C5978" s="1149" t="s">
        <v>65</v>
      </c>
      <c r="D5978" s="1150" t="s">
        <v>16898</v>
      </c>
      <c r="E5978" s="1164">
        <v>1500</v>
      </c>
      <c r="F5978" s="1151" t="s">
        <v>16899</v>
      </c>
      <c r="G5978" s="759" t="s">
        <v>16900</v>
      </c>
      <c r="H5978" s="1021" t="s">
        <v>9934</v>
      </c>
      <c r="I5978" s="1021" t="s">
        <v>16809</v>
      </c>
      <c r="J5978" s="1150" t="s">
        <v>4259</v>
      </c>
      <c r="K5978" s="1152" t="s">
        <v>16901</v>
      </c>
      <c r="L5978" s="1151">
        <v>12</v>
      </c>
      <c r="M5978" s="1164">
        <v>18779</v>
      </c>
      <c r="N5978" s="1151" t="s">
        <v>1445</v>
      </c>
      <c r="O5978" s="1152" t="s">
        <v>1445</v>
      </c>
      <c r="P5978" s="1180" t="s">
        <v>1445</v>
      </c>
    </row>
    <row r="5979" spans="1:16" ht="22.5" x14ac:dyDescent="0.2">
      <c r="A5979" s="1179" t="s">
        <v>4159</v>
      </c>
      <c r="B5979" s="1149" t="s">
        <v>13078</v>
      </c>
      <c r="C5979" s="1149" t="s">
        <v>65</v>
      </c>
      <c r="D5979" s="1150" t="s">
        <v>16824</v>
      </c>
      <c r="E5979" s="1164">
        <v>2500</v>
      </c>
      <c r="F5979" s="1151" t="s">
        <v>16902</v>
      </c>
      <c r="G5979" s="759" t="s">
        <v>16903</v>
      </c>
      <c r="H5979" s="1021" t="s">
        <v>4243</v>
      </c>
      <c r="I5979" s="1021" t="s">
        <v>4274</v>
      </c>
      <c r="J5979" s="1150" t="s">
        <v>4274</v>
      </c>
      <c r="K5979" s="1152" t="s">
        <v>1445</v>
      </c>
      <c r="L5979" s="1151" t="s">
        <v>1445</v>
      </c>
      <c r="M5979" s="1164" t="s">
        <v>1445</v>
      </c>
      <c r="N5979" s="1151" t="s">
        <v>16904</v>
      </c>
      <c r="O5979" s="1152">
        <v>6</v>
      </c>
      <c r="P5979" s="1180">
        <v>15000</v>
      </c>
    </row>
    <row r="5980" spans="1:16" ht="22.5" x14ac:dyDescent="0.2">
      <c r="A5980" s="1179" t="s">
        <v>4159</v>
      </c>
      <c r="B5980" s="1149" t="s">
        <v>13078</v>
      </c>
      <c r="C5980" s="1149" t="s">
        <v>65</v>
      </c>
      <c r="D5980" s="1150" t="s">
        <v>16824</v>
      </c>
      <c r="E5980" s="1164">
        <v>2000</v>
      </c>
      <c r="F5980" s="1151" t="s">
        <v>16902</v>
      </c>
      <c r="G5980" s="759" t="s">
        <v>16905</v>
      </c>
      <c r="H5980" s="1021" t="s">
        <v>4243</v>
      </c>
      <c r="I5980" s="1021" t="s">
        <v>4274</v>
      </c>
      <c r="J5980" s="1150" t="s">
        <v>4274</v>
      </c>
      <c r="K5980" s="1152" t="s">
        <v>15019</v>
      </c>
      <c r="L5980" s="1151">
        <v>12</v>
      </c>
      <c r="M5980" s="1164">
        <v>24283.33</v>
      </c>
      <c r="N5980" s="1151" t="s">
        <v>1445</v>
      </c>
      <c r="O5980" s="1152" t="s">
        <v>1445</v>
      </c>
      <c r="P5980" s="1180" t="s">
        <v>1445</v>
      </c>
    </row>
    <row r="5981" spans="1:16" ht="22.5" x14ac:dyDescent="0.2">
      <c r="A5981" s="1179" t="s">
        <v>4159</v>
      </c>
      <c r="B5981" s="1149" t="s">
        <v>13078</v>
      </c>
      <c r="C5981" s="1149" t="s">
        <v>65</v>
      </c>
      <c r="D5981" s="1150" t="s">
        <v>16906</v>
      </c>
      <c r="E5981" s="1164">
        <v>8000</v>
      </c>
      <c r="F5981" s="1151" t="s">
        <v>16907</v>
      </c>
      <c r="G5981" s="759" t="s">
        <v>16908</v>
      </c>
      <c r="H5981" s="1021" t="s">
        <v>8138</v>
      </c>
      <c r="I5981" s="1021" t="s">
        <v>4287</v>
      </c>
      <c r="J5981" s="1150" t="s">
        <v>4195</v>
      </c>
      <c r="K5981" s="1152" t="s">
        <v>16909</v>
      </c>
      <c r="L5981" s="1151">
        <v>12</v>
      </c>
      <c r="M5981" s="1164">
        <v>96000</v>
      </c>
      <c r="N5981" s="1151" t="s">
        <v>16909</v>
      </c>
      <c r="O5981" s="1152">
        <v>6</v>
      </c>
      <c r="P5981" s="1180">
        <v>48000</v>
      </c>
    </row>
    <row r="5982" spans="1:16" ht="22.5" x14ac:dyDescent="0.2">
      <c r="A5982" s="1179" t="s">
        <v>4159</v>
      </c>
      <c r="B5982" s="1149" t="s">
        <v>13078</v>
      </c>
      <c r="C5982" s="1149" t="s">
        <v>65</v>
      </c>
      <c r="D5982" s="1150" t="s">
        <v>16910</v>
      </c>
      <c r="E5982" s="1164">
        <v>2500</v>
      </c>
      <c r="F5982" s="1151" t="s">
        <v>16911</v>
      </c>
      <c r="G5982" s="759" t="s">
        <v>16912</v>
      </c>
      <c r="H5982" s="1021" t="s">
        <v>4243</v>
      </c>
      <c r="I5982" s="1021" t="s">
        <v>4274</v>
      </c>
      <c r="J5982" s="1150" t="s">
        <v>4274</v>
      </c>
      <c r="K5982" s="1152" t="s">
        <v>16913</v>
      </c>
      <c r="L5982" s="1151">
        <v>12</v>
      </c>
      <c r="M5982" s="1164">
        <v>30000</v>
      </c>
      <c r="N5982" s="1151" t="s">
        <v>16913</v>
      </c>
      <c r="O5982" s="1152">
        <v>1</v>
      </c>
      <c r="P5982" s="1180">
        <v>3735.83</v>
      </c>
    </row>
    <row r="5983" spans="1:16" ht="22.5" x14ac:dyDescent="0.2">
      <c r="A5983" s="1179" t="s">
        <v>4159</v>
      </c>
      <c r="B5983" s="1149" t="s">
        <v>13078</v>
      </c>
      <c r="C5983" s="1149" t="s">
        <v>65</v>
      </c>
      <c r="D5983" s="1150" t="s">
        <v>16914</v>
      </c>
      <c r="E5983" s="1164">
        <v>5000</v>
      </c>
      <c r="F5983" s="1151" t="s">
        <v>16915</v>
      </c>
      <c r="G5983" s="759" t="s">
        <v>16916</v>
      </c>
      <c r="H5983" s="1021" t="s">
        <v>4314</v>
      </c>
      <c r="I5983" s="1021" t="s">
        <v>16867</v>
      </c>
      <c r="J5983" s="1150" t="s">
        <v>4287</v>
      </c>
      <c r="K5983" s="1152" t="s">
        <v>16917</v>
      </c>
      <c r="L5983" s="1151">
        <v>12</v>
      </c>
      <c r="M5983" s="1164">
        <v>60000</v>
      </c>
      <c r="N5983" s="1151" t="s">
        <v>16917</v>
      </c>
      <c r="O5983" s="1152">
        <v>6</v>
      </c>
      <c r="P5983" s="1180">
        <v>30000</v>
      </c>
    </row>
    <row r="5984" spans="1:16" ht="22.5" x14ac:dyDescent="0.2">
      <c r="A5984" s="1179" t="s">
        <v>4159</v>
      </c>
      <c r="B5984" s="1149" t="s">
        <v>13078</v>
      </c>
      <c r="C5984" s="1149" t="s">
        <v>65</v>
      </c>
      <c r="D5984" s="1150" t="s">
        <v>16887</v>
      </c>
      <c r="E5984" s="1164">
        <v>2000</v>
      </c>
      <c r="F5984" s="1151" t="s">
        <v>16918</v>
      </c>
      <c r="G5984" s="759" t="s">
        <v>16919</v>
      </c>
      <c r="H5984" s="1021" t="s">
        <v>4243</v>
      </c>
      <c r="I5984" s="1021" t="s">
        <v>4274</v>
      </c>
      <c r="J5984" s="1150" t="s">
        <v>4274</v>
      </c>
      <c r="K5984" s="1152" t="s">
        <v>16920</v>
      </c>
      <c r="L5984" s="1151">
        <v>12</v>
      </c>
      <c r="M5984" s="1164">
        <v>24000</v>
      </c>
      <c r="N5984" s="1151" t="s">
        <v>16920</v>
      </c>
      <c r="O5984" s="1152">
        <v>6</v>
      </c>
      <c r="P5984" s="1180">
        <v>12000</v>
      </c>
    </row>
    <row r="5985" spans="1:16" ht="22.5" x14ac:dyDescent="0.2">
      <c r="A5985" s="1179" t="s">
        <v>4159</v>
      </c>
      <c r="B5985" s="1149" t="s">
        <v>13078</v>
      </c>
      <c r="C5985" s="1149" t="s">
        <v>65</v>
      </c>
      <c r="D5985" s="1150" t="s">
        <v>16921</v>
      </c>
      <c r="E5985" s="1164">
        <v>1000</v>
      </c>
      <c r="F5985" s="1151" t="s">
        <v>16922</v>
      </c>
      <c r="G5985" s="759" t="s">
        <v>16923</v>
      </c>
      <c r="H5985" s="1021" t="s">
        <v>16818</v>
      </c>
      <c r="I5985" s="1021" t="s">
        <v>4358</v>
      </c>
      <c r="J5985" s="1150" t="s">
        <v>16818</v>
      </c>
      <c r="K5985" s="1152" t="s">
        <v>16924</v>
      </c>
      <c r="L5985" s="1151">
        <v>9</v>
      </c>
      <c r="M5985" s="1164">
        <v>9833.34</v>
      </c>
      <c r="N5985" s="1151" t="s">
        <v>1445</v>
      </c>
      <c r="O5985" s="1152" t="s">
        <v>1445</v>
      </c>
      <c r="P5985" s="1180" t="s">
        <v>1445</v>
      </c>
    </row>
    <row r="5986" spans="1:16" ht="22.5" x14ac:dyDescent="0.2">
      <c r="A5986" s="1179" t="s">
        <v>4159</v>
      </c>
      <c r="B5986" s="1149" t="s">
        <v>13078</v>
      </c>
      <c r="C5986" s="1149" t="s">
        <v>65</v>
      </c>
      <c r="D5986" s="1150" t="s">
        <v>16925</v>
      </c>
      <c r="E5986" s="1164">
        <v>3000</v>
      </c>
      <c r="F5986" s="1151" t="s">
        <v>16926</v>
      </c>
      <c r="G5986" s="759" t="s">
        <v>16927</v>
      </c>
      <c r="H5986" s="1021" t="s">
        <v>4243</v>
      </c>
      <c r="I5986" s="1021" t="s">
        <v>4274</v>
      </c>
      <c r="J5986" s="1150" t="s">
        <v>4274</v>
      </c>
      <c r="K5986" s="1152" t="s">
        <v>15541</v>
      </c>
      <c r="L5986" s="1151">
        <v>5</v>
      </c>
      <c r="M5986" s="1164">
        <v>15675</v>
      </c>
      <c r="N5986" s="1151" t="s">
        <v>1445</v>
      </c>
      <c r="O5986" s="1152" t="s">
        <v>1445</v>
      </c>
      <c r="P5986" s="1180" t="s">
        <v>1445</v>
      </c>
    </row>
    <row r="5987" spans="1:16" ht="22.5" x14ac:dyDescent="0.2">
      <c r="A5987" s="1179" t="s">
        <v>4159</v>
      </c>
      <c r="B5987" s="1149" t="s">
        <v>13078</v>
      </c>
      <c r="C5987" s="1149" t="s">
        <v>65</v>
      </c>
      <c r="D5987" s="1150" t="s">
        <v>16840</v>
      </c>
      <c r="E5987" s="1164">
        <v>3000</v>
      </c>
      <c r="F5987" s="1151" t="s">
        <v>16928</v>
      </c>
      <c r="G5987" s="759" t="s">
        <v>16929</v>
      </c>
      <c r="H5987" s="1021" t="s">
        <v>4243</v>
      </c>
      <c r="I5987" s="1021" t="s">
        <v>4274</v>
      </c>
      <c r="J5987" s="1150" t="s">
        <v>4274</v>
      </c>
      <c r="K5987" s="1152" t="s">
        <v>16930</v>
      </c>
      <c r="L5987" s="1151">
        <v>12</v>
      </c>
      <c r="M5987" s="1164">
        <v>36000</v>
      </c>
      <c r="N5987" s="1151" t="s">
        <v>16930</v>
      </c>
      <c r="O5987" s="1152">
        <v>6</v>
      </c>
      <c r="P5987" s="1180">
        <v>18000</v>
      </c>
    </row>
    <row r="5988" spans="1:16" ht="22.5" x14ac:dyDescent="0.2">
      <c r="A5988" s="1179" t="s">
        <v>4159</v>
      </c>
      <c r="B5988" s="1149" t="s">
        <v>13078</v>
      </c>
      <c r="C5988" s="1149" t="s">
        <v>65</v>
      </c>
      <c r="D5988" s="1150" t="s">
        <v>16931</v>
      </c>
      <c r="E5988" s="1164">
        <v>4500</v>
      </c>
      <c r="F5988" s="1151" t="s">
        <v>16932</v>
      </c>
      <c r="G5988" s="759" t="s">
        <v>16933</v>
      </c>
      <c r="H5988" s="1021" t="s">
        <v>8138</v>
      </c>
      <c r="I5988" s="1021" t="s">
        <v>4287</v>
      </c>
      <c r="J5988" s="1150" t="s">
        <v>4195</v>
      </c>
      <c r="K5988" s="1152" t="s">
        <v>16934</v>
      </c>
      <c r="L5988" s="1151">
        <v>12</v>
      </c>
      <c r="M5988" s="1164">
        <v>54000</v>
      </c>
      <c r="N5988" s="1151" t="s">
        <v>16934</v>
      </c>
      <c r="O5988" s="1152">
        <v>6</v>
      </c>
      <c r="P5988" s="1180">
        <v>27000</v>
      </c>
    </row>
    <row r="5989" spans="1:16" ht="22.5" x14ac:dyDescent="0.2">
      <c r="A5989" s="1179" t="s">
        <v>4159</v>
      </c>
      <c r="B5989" s="1149" t="s">
        <v>13078</v>
      </c>
      <c r="C5989" s="1149" t="s">
        <v>65</v>
      </c>
      <c r="D5989" s="1150" t="s">
        <v>16935</v>
      </c>
      <c r="E5989" s="1164">
        <v>7000</v>
      </c>
      <c r="F5989" s="1151" t="s">
        <v>16936</v>
      </c>
      <c r="G5989" s="759" t="s">
        <v>16937</v>
      </c>
      <c r="H5989" s="1021" t="s">
        <v>4243</v>
      </c>
      <c r="I5989" s="1021" t="s">
        <v>4287</v>
      </c>
      <c r="J5989" s="1150" t="s">
        <v>4195</v>
      </c>
      <c r="K5989" s="1152" t="s">
        <v>1445</v>
      </c>
      <c r="L5989" s="1151" t="s">
        <v>1445</v>
      </c>
      <c r="M5989" s="1164" t="s">
        <v>1445</v>
      </c>
      <c r="N5989" s="1711" t="s">
        <v>16938</v>
      </c>
      <c r="O5989" s="1152">
        <v>1</v>
      </c>
      <c r="P5989" s="1180">
        <v>8633.33</v>
      </c>
    </row>
    <row r="5990" spans="1:16" ht="22.5" x14ac:dyDescent="0.2">
      <c r="A5990" s="1179" t="s">
        <v>4159</v>
      </c>
      <c r="B5990" s="1149" t="s">
        <v>13078</v>
      </c>
      <c r="C5990" s="1149" t="s">
        <v>65</v>
      </c>
      <c r="D5990" s="1150" t="s">
        <v>16939</v>
      </c>
      <c r="E5990" s="1164">
        <v>7000</v>
      </c>
      <c r="F5990" s="1151" t="s">
        <v>16940</v>
      </c>
      <c r="G5990" s="759" t="s">
        <v>16941</v>
      </c>
      <c r="H5990" s="1021" t="s">
        <v>4211</v>
      </c>
      <c r="I5990" s="1021" t="s">
        <v>4287</v>
      </c>
      <c r="J5990" s="1150" t="s">
        <v>4195</v>
      </c>
      <c r="K5990" s="1152" t="s">
        <v>16942</v>
      </c>
      <c r="L5990" s="1151">
        <v>12</v>
      </c>
      <c r="M5990" s="1164">
        <v>84000</v>
      </c>
      <c r="N5990" s="1151" t="s">
        <v>16943</v>
      </c>
      <c r="O5990" s="1152">
        <v>6</v>
      </c>
      <c r="P5990" s="1180">
        <v>42000</v>
      </c>
    </row>
    <row r="5991" spans="1:16" ht="22.5" x14ac:dyDescent="0.2">
      <c r="A5991" s="1179" t="s">
        <v>4159</v>
      </c>
      <c r="B5991" s="1149" t="s">
        <v>13078</v>
      </c>
      <c r="C5991" s="1149" t="s">
        <v>65</v>
      </c>
      <c r="D5991" s="1150" t="s">
        <v>16944</v>
      </c>
      <c r="E5991" s="1164">
        <v>2000</v>
      </c>
      <c r="F5991" s="1151" t="s">
        <v>16945</v>
      </c>
      <c r="G5991" s="759" t="s">
        <v>16946</v>
      </c>
      <c r="H5991" s="1021" t="s">
        <v>4243</v>
      </c>
      <c r="I5991" s="1021" t="s">
        <v>4274</v>
      </c>
      <c r="J5991" s="1150" t="s">
        <v>4274</v>
      </c>
      <c r="K5991" s="1152" t="s">
        <v>16947</v>
      </c>
      <c r="L5991" s="1151">
        <v>2</v>
      </c>
      <c r="M5991" s="1164">
        <v>5826.67</v>
      </c>
      <c r="N5991" s="1151" t="s">
        <v>1445</v>
      </c>
      <c r="O5991" s="1152" t="s">
        <v>1445</v>
      </c>
      <c r="P5991" s="1180" t="s">
        <v>1445</v>
      </c>
    </row>
    <row r="5992" spans="1:16" ht="33.75" x14ac:dyDescent="0.2">
      <c r="A5992" s="1179" t="s">
        <v>4159</v>
      </c>
      <c r="B5992" s="1149" t="s">
        <v>13078</v>
      </c>
      <c r="C5992" s="1149" t="s">
        <v>65</v>
      </c>
      <c r="D5992" s="1150" t="s">
        <v>16948</v>
      </c>
      <c r="E5992" s="1164">
        <v>3000</v>
      </c>
      <c r="F5992" s="1151" t="s">
        <v>16949</v>
      </c>
      <c r="G5992" s="759" t="s">
        <v>16950</v>
      </c>
      <c r="H5992" s="1021" t="s">
        <v>16951</v>
      </c>
      <c r="I5992" s="1021" t="s">
        <v>16952</v>
      </c>
      <c r="J5992" s="1150" t="s">
        <v>4259</v>
      </c>
      <c r="K5992" s="1152" t="s">
        <v>2758</v>
      </c>
      <c r="L5992" s="1151">
        <v>12</v>
      </c>
      <c r="M5992" s="1164">
        <v>36000</v>
      </c>
      <c r="N5992" s="1151" t="s">
        <v>2758</v>
      </c>
      <c r="O5992" s="1152">
        <v>6</v>
      </c>
      <c r="P5992" s="1180">
        <v>18341.88</v>
      </c>
    </row>
    <row r="5993" spans="1:16" ht="22.5" x14ac:dyDescent="0.2">
      <c r="A5993" s="1179" t="s">
        <v>4159</v>
      </c>
      <c r="B5993" s="1149" t="s">
        <v>13078</v>
      </c>
      <c r="C5993" s="1149" t="s">
        <v>65</v>
      </c>
      <c r="D5993" s="1150" t="s">
        <v>16953</v>
      </c>
      <c r="E5993" s="1164">
        <v>6200</v>
      </c>
      <c r="F5993" s="1151" t="s">
        <v>16954</v>
      </c>
      <c r="G5993" s="759" t="s">
        <v>16955</v>
      </c>
      <c r="H5993" s="1021" t="s">
        <v>4243</v>
      </c>
      <c r="I5993" s="1021" t="s">
        <v>16956</v>
      </c>
      <c r="J5993" s="1150" t="s">
        <v>4386</v>
      </c>
      <c r="K5993" s="1152" t="s">
        <v>16957</v>
      </c>
      <c r="L5993" s="1151">
        <v>12</v>
      </c>
      <c r="M5993" s="1164">
        <v>72000</v>
      </c>
      <c r="N5993" s="1151" t="s">
        <v>16957</v>
      </c>
      <c r="O5993" s="1152">
        <v>6</v>
      </c>
      <c r="P5993" s="1180">
        <v>36200</v>
      </c>
    </row>
    <row r="5994" spans="1:16" ht="22.5" x14ac:dyDescent="0.2">
      <c r="A5994" s="1179" t="s">
        <v>4159</v>
      </c>
      <c r="B5994" s="1149" t="s">
        <v>13078</v>
      </c>
      <c r="C5994" s="1149" t="s">
        <v>65</v>
      </c>
      <c r="D5994" s="1150" t="s">
        <v>16958</v>
      </c>
      <c r="E5994" s="1164">
        <v>6000</v>
      </c>
      <c r="F5994" s="1151" t="s">
        <v>16959</v>
      </c>
      <c r="G5994" s="759" t="s">
        <v>16960</v>
      </c>
      <c r="H5994" s="1021" t="s">
        <v>4337</v>
      </c>
      <c r="I5994" s="1021" t="s">
        <v>4274</v>
      </c>
      <c r="J5994" s="1150" t="s">
        <v>4274</v>
      </c>
      <c r="K5994" s="1152" t="s">
        <v>1445</v>
      </c>
      <c r="L5994" s="1151" t="s">
        <v>1445</v>
      </c>
      <c r="M5994" s="1164" t="s">
        <v>1445</v>
      </c>
      <c r="N5994" s="1711" t="s">
        <v>16961</v>
      </c>
      <c r="O5994" s="1152">
        <v>1</v>
      </c>
      <c r="P5994" s="1180">
        <v>8600</v>
      </c>
    </row>
    <row r="5995" spans="1:16" ht="22.5" x14ac:dyDescent="0.2">
      <c r="A5995" s="1179" t="s">
        <v>4159</v>
      </c>
      <c r="B5995" s="1149" t="s">
        <v>13078</v>
      </c>
      <c r="C5995" s="1149" t="s">
        <v>65</v>
      </c>
      <c r="D5995" s="1150" t="s">
        <v>16962</v>
      </c>
      <c r="E5995" s="1164">
        <v>4000</v>
      </c>
      <c r="F5995" s="1151" t="s">
        <v>16963</v>
      </c>
      <c r="G5995" s="759" t="s">
        <v>16964</v>
      </c>
      <c r="H5995" s="1021" t="s">
        <v>4337</v>
      </c>
      <c r="I5995" s="1021" t="s">
        <v>4287</v>
      </c>
      <c r="J5995" s="1150" t="s">
        <v>4195</v>
      </c>
      <c r="K5995" s="1152" t="s">
        <v>16965</v>
      </c>
      <c r="L5995" s="1151">
        <v>12</v>
      </c>
      <c r="M5995" s="1164">
        <v>48000</v>
      </c>
      <c r="N5995" s="1151" t="s">
        <v>16965</v>
      </c>
      <c r="O5995" s="1152">
        <v>6</v>
      </c>
      <c r="P5995" s="1180">
        <v>24000</v>
      </c>
    </row>
    <row r="5996" spans="1:16" ht="22.5" x14ac:dyDescent="0.2">
      <c r="A5996" s="1179" t="s">
        <v>4159</v>
      </c>
      <c r="B5996" s="1149" t="s">
        <v>13078</v>
      </c>
      <c r="C5996" s="1149" t="s">
        <v>65</v>
      </c>
      <c r="D5996" s="1150" t="s">
        <v>16966</v>
      </c>
      <c r="E5996" s="1164">
        <v>5500</v>
      </c>
      <c r="F5996" s="1151" t="s">
        <v>16967</v>
      </c>
      <c r="G5996" s="759" t="s">
        <v>16968</v>
      </c>
      <c r="H5996" s="1021" t="s">
        <v>4206</v>
      </c>
      <c r="I5996" s="1021" t="s">
        <v>4287</v>
      </c>
      <c r="J5996" s="1150" t="s">
        <v>4195</v>
      </c>
      <c r="K5996" s="1152" t="s">
        <v>16969</v>
      </c>
      <c r="L5996" s="1151">
        <v>12</v>
      </c>
      <c r="M5996" s="1164">
        <v>66000</v>
      </c>
      <c r="N5996" s="1151" t="s">
        <v>16969</v>
      </c>
      <c r="O5996" s="1152">
        <v>6</v>
      </c>
      <c r="P5996" s="1180">
        <v>33000</v>
      </c>
    </row>
    <row r="5997" spans="1:16" ht="22.5" x14ac:dyDescent="0.2">
      <c r="A5997" s="1179" t="s">
        <v>4159</v>
      </c>
      <c r="B5997" s="1149" t="s">
        <v>13078</v>
      </c>
      <c r="C5997" s="1149" t="s">
        <v>65</v>
      </c>
      <c r="D5997" s="1150" t="s">
        <v>16970</v>
      </c>
      <c r="E5997" s="1164">
        <v>2000</v>
      </c>
      <c r="F5997" s="1151" t="s">
        <v>16971</v>
      </c>
      <c r="G5997" s="759" t="s">
        <v>16972</v>
      </c>
      <c r="H5997" s="1021" t="s">
        <v>4243</v>
      </c>
      <c r="I5997" s="1021" t="s">
        <v>4274</v>
      </c>
      <c r="J5997" s="1150" t="s">
        <v>4274</v>
      </c>
      <c r="K5997" s="1152" t="s">
        <v>16973</v>
      </c>
      <c r="L5997" s="1151">
        <v>12</v>
      </c>
      <c r="M5997" s="1164">
        <v>24000</v>
      </c>
      <c r="N5997" s="1151" t="s">
        <v>16973</v>
      </c>
      <c r="O5997" s="1152">
        <v>6</v>
      </c>
      <c r="P5997" s="1180">
        <v>12000</v>
      </c>
    </row>
    <row r="5998" spans="1:16" ht="22.5" x14ac:dyDescent="0.2">
      <c r="A5998" s="1179" t="s">
        <v>4159</v>
      </c>
      <c r="B5998" s="1149" t="s">
        <v>13078</v>
      </c>
      <c r="C5998" s="1149" t="s">
        <v>65</v>
      </c>
      <c r="D5998" s="1150" t="s">
        <v>16974</v>
      </c>
      <c r="E5998" s="1164">
        <v>11000</v>
      </c>
      <c r="F5998" s="1151" t="s">
        <v>16975</v>
      </c>
      <c r="G5998" s="759" t="s">
        <v>16976</v>
      </c>
      <c r="H5998" s="1021" t="s">
        <v>4243</v>
      </c>
      <c r="I5998" s="1021" t="s">
        <v>16952</v>
      </c>
      <c r="J5998" s="1150" t="s">
        <v>4259</v>
      </c>
      <c r="K5998" s="1152" t="s">
        <v>16977</v>
      </c>
      <c r="L5998" s="1151">
        <v>1</v>
      </c>
      <c r="M5998" s="1164">
        <v>31991.660000000007</v>
      </c>
      <c r="N5998" s="1151" t="s">
        <v>1445</v>
      </c>
      <c r="O5998" s="1152" t="s">
        <v>1445</v>
      </c>
      <c r="P5998" s="1180" t="s">
        <v>1445</v>
      </c>
    </row>
    <row r="5999" spans="1:16" ht="22.5" x14ac:dyDescent="0.2">
      <c r="A5999" s="1179" t="s">
        <v>4159</v>
      </c>
      <c r="B5999" s="1149" t="s">
        <v>13078</v>
      </c>
      <c r="C5999" s="1149" t="s">
        <v>65</v>
      </c>
      <c r="D5999" s="1150" t="s">
        <v>16978</v>
      </c>
      <c r="E5999" s="1164">
        <v>8000</v>
      </c>
      <c r="F5999" s="1151" t="s">
        <v>16979</v>
      </c>
      <c r="G5999" s="759" t="s">
        <v>16980</v>
      </c>
      <c r="H5999" s="1021" t="s">
        <v>4314</v>
      </c>
      <c r="I5999" s="1021" t="s">
        <v>4287</v>
      </c>
      <c r="J5999" s="1150" t="s">
        <v>4195</v>
      </c>
      <c r="K5999" s="1152" t="s">
        <v>16981</v>
      </c>
      <c r="L5999" s="1151">
        <v>12</v>
      </c>
      <c r="M5999" s="1164">
        <v>96800</v>
      </c>
      <c r="N5999" s="1151" t="s">
        <v>16981</v>
      </c>
      <c r="O5999" s="1152">
        <v>6</v>
      </c>
      <c r="P5999" s="1180">
        <v>48000</v>
      </c>
    </row>
    <row r="6000" spans="1:16" ht="22.5" x14ac:dyDescent="0.2">
      <c r="A6000" s="1179" t="s">
        <v>4159</v>
      </c>
      <c r="B6000" s="1149" t="s">
        <v>13078</v>
      </c>
      <c r="C6000" s="1149" t="s">
        <v>65</v>
      </c>
      <c r="D6000" s="1150" t="s">
        <v>16982</v>
      </c>
      <c r="E6000" s="1164">
        <v>3000</v>
      </c>
      <c r="F6000" s="1151" t="s">
        <v>16983</v>
      </c>
      <c r="G6000" s="759" t="s">
        <v>16984</v>
      </c>
      <c r="H6000" s="1021" t="s">
        <v>4243</v>
      </c>
      <c r="I6000" s="1021" t="s">
        <v>4274</v>
      </c>
      <c r="J6000" s="1150" t="s">
        <v>4274</v>
      </c>
      <c r="K6000" s="1152" t="s">
        <v>16985</v>
      </c>
      <c r="L6000" s="1151">
        <v>12</v>
      </c>
      <c r="M6000" s="1164">
        <v>36000</v>
      </c>
      <c r="N6000" s="1151" t="s">
        <v>16985</v>
      </c>
      <c r="O6000" s="1152">
        <v>6</v>
      </c>
      <c r="P6000" s="1180">
        <v>17800</v>
      </c>
    </row>
    <row r="6001" spans="1:16" ht="22.5" x14ac:dyDescent="0.2">
      <c r="A6001" s="1179" t="s">
        <v>4159</v>
      </c>
      <c r="B6001" s="1149" t="s">
        <v>13078</v>
      </c>
      <c r="C6001" s="1149" t="s">
        <v>65</v>
      </c>
      <c r="D6001" s="1150" t="s">
        <v>16986</v>
      </c>
      <c r="E6001" s="1164">
        <v>5500</v>
      </c>
      <c r="F6001" s="1151" t="s">
        <v>16987</v>
      </c>
      <c r="G6001" s="759" t="s">
        <v>16988</v>
      </c>
      <c r="H6001" s="1021" t="s">
        <v>4243</v>
      </c>
      <c r="I6001" s="1021" t="s">
        <v>4287</v>
      </c>
      <c r="J6001" s="1150" t="s">
        <v>4195</v>
      </c>
      <c r="K6001" s="1152" t="s">
        <v>16989</v>
      </c>
      <c r="L6001" s="1151">
        <v>12</v>
      </c>
      <c r="M6001" s="1164">
        <v>66000</v>
      </c>
      <c r="N6001" s="1151" t="s">
        <v>16989</v>
      </c>
      <c r="O6001" s="1152">
        <v>2</v>
      </c>
      <c r="P6001" s="1180">
        <v>12375</v>
      </c>
    </row>
    <row r="6002" spans="1:16" ht="22.5" x14ac:dyDescent="0.2">
      <c r="A6002" s="1179" t="s">
        <v>4159</v>
      </c>
      <c r="B6002" s="1149" t="s">
        <v>13078</v>
      </c>
      <c r="C6002" s="1149" t="s">
        <v>65</v>
      </c>
      <c r="D6002" s="1150" t="s">
        <v>16990</v>
      </c>
      <c r="E6002" s="1164">
        <v>3600</v>
      </c>
      <c r="F6002" s="1151" t="s">
        <v>16991</v>
      </c>
      <c r="G6002" s="759" t="s">
        <v>16992</v>
      </c>
      <c r="H6002" s="1021" t="s">
        <v>4243</v>
      </c>
      <c r="I6002" s="1021" t="s">
        <v>4274</v>
      </c>
      <c r="J6002" s="1150" t="s">
        <v>4274</v>
      </c>
      <c r="K6002" s="1152" t="s">
        <v>16993</v>
      </c>
      <c r="L6002" s="1151">
        <v>12</v>
      </c>
      <c r="M6002" s="1164">
        <v>43200</v>
      </c>
      <c r="N6002" s="1151" t="s">
        <v>16993</v>
      </c>
      <c r="O6002" s="1152">
        <v>6</v>
      </c>
      <c r="P6002" s="1180">
        <v>21600</v>
      </c>
    </row>
    <row r="6003" spans="1:16" ht="22.5" x14ac:dyDescent="0.2">
      <c r="A6003" s="1179" t="s">
        <v>4159</v>
      </c>
      <c r="B6003" s="1149" t="s">
        <v>13078</v>
      </c>
      <c r="C6003" s="1149" t="s">
        <v>65</v>
      </c>
      <c r="D6003" s="1150" t="s">
        <v>16887</v>
      </c>
      <c r="E6003" s="1164">
        <v>3000</v>
      </c>
      <c r="F6003" s="1151" t="s">
        <v>16994</v>
      </c>
      <c r="G6003" s="759" t="s">
        <v>16995</v>
      </c>
      <c r="H6003" s="1021" t="s">
        <v>4243</v>
      </c>
      <c r="I6003" s="1021" t="s">
        <v>4274</v>
      </c>
      <c r="J6003" s="1150" t="s">
        <v>4274</v>
      </c>
      <c r="K6003" s="1152" t="s">
        <v>16996</v>
      </c>
      <c r="L6003" s="1151">
        <v>12</v>
      </c>
      <c r="M6003" s="1164">
        <v>36000</v>
      </c>
      <c r="N6003" s="1151" t="s">
        <v>1445</v>
      </c>
      <c r="O6003" s="1152" t="s">
        <v>1445</v>
      </c>
      <c r="P6003" s="1180" t="s">
        <v>1445</v>
      </c>
    </row>
    <row r="6004" spans="1:16" ht="22.5" x14ac:dyDescent="0.2">
      <c r="A6004" s="1179" t="s">
        <v>4159</v>
      </c>
      <c r="B6004" s="1149" t="s">
        <v>13078</v>
      </c>
      <c r="C6004" s="1149" t="s">
        <v>65</v>
      </c>
      <c r="D6004" s="1150" t="s">
        <v>16887</v>
      </c>
      <c r="E6004" s="1164">
        <v>3000</v>
      </c>
      <c r="F6004" s="1151" t="s">
        <v>16994</v>
      </c>
      <c r="G6004" s="759" t="s">
        <v>16995</v>
      </c>
      <c r="H6004" s="1021" t="s">
        <v>4243</v>
      </c>
      <c r="I6004" s="1021" t="s">
        <v>4274</v>
      </c>
      <c r="J6004" s="1150" t="s">
        <v>4274</v>
      </c>
      <c r="K6004" s="1152" t="s">
        <v>1445</v>
      </c>
      <c r="L6004" s="1151" t="s">
        <v>1445</v>
      </c>
      <c r="M6004" s="1164" t="s">
        <v>1445</v>
      </c>
      <c r="N6004" s="1151" t="s">
        <v>16996</v>
      </c>
      <c r="O6004" s="1152">
        <v>6</v>
      </c>
      <c r="P6004" s="1180">
        <v>18000</v>
      </c>
    </row>
    <row r="6005" spans="1:16" ht="22.5" x14ac:dyDescent="0.2">
      <c r="A6005" s="1179" t="s">
        <v>4159</v>
      </c>
      <c r="B6005" s="1149" t="s">
        <v>13078</v>
      </c>
      <c r="C6005" s="1149" t="s">
        <v>65</v>
      </c>
      <c r="D6005" s="1150" t="s">
        <v>16997</v>
      </c>
      <c r="E6005" s="1164">
        <v>2000</v>
      </c>
      <c r="F6005" s="1151" t="s">
        <v>16998</v>
      </c>
      <c r="G6005" s="759" t="s">
        <v>16999</v>
      </c>
      <c r="H6005" s="1021" t="s">
        <v>4243</v>
      </c>
      <c r="I6005" s="1021" t="s">
        <v>4274</v>
      </c>
      <c r="J6005" s="1150" t="s">
        <v>4274</v>
      </c>
      <c r="K6005" s="1152" t="s">
        <v>17000</v>
      </c>
      <c r="L6005" s="1151">
        <v>3</v>
      </c>
      <c r="M6005" s="1164">
        <v>5170.62</v>
      </c>
      <c r="N6005" s="1151" t="s">
        <v>1445</v>
      </c>
      <c r="O6005" s="1152" t="s">
        <v>1445</v>
      </c>
      <c r="P6005" s="1180" t="s">
        <v>1445</v>
      </c>
    </row>
    <row r="6006" spans="1:16" ht="22.5" x14ac:dyDescent="0.2">
      <c r="A6006" s="1179" t="s">
        <v>4159</v>
      </c>
      <c r="B6006" s="1149" t="s">
        <v>13078</v>
      </c>
      <c r="C6006" s="1149" t="s">
        <v>65</v>
      </c>
      <c r="D6006" s="1150" t="s">
        <v>17001</v>
      </c>
      <c r="E6006" s="1164">
        <v>4000</v>
      </c>
      <c r="F6006" s="1151" t="s">
        <v>17002</v>
      </c>
      <c r="G6006" s="759" t="s">
        <v>17003</v>
      </c>
      <c r="H6006" s="1021" t="s">
        <v>4243</v>
      </c>
      <c r="I6006" s="1021" t="s">
        <v>4274</v>
      </c>
      <c r="J6006" s="1150" t="s">
        <v>4274</v>
      </c>
      <c r="K6006" s="1152" t="s">
        <v>17004</v>
      </c>
      <c r="L6006" s="1151">
        <v>12</v>
      </c>
      <c r="M6006" s="1164">
        <v>48000</v>
      </c>
      <c r="N6006" s="1151" t="s">
        <v>17004</v>
      </c>
      <c r="O6006" s="1152">
        <v>6</v>
      </c>
      <c r="P6006" s="1180">
        <v>24000</v>
      </c>
    </row>
    <row r="6007" spans="1:16" ht="22.5" x14ac:dyDescent="0.2">
      <c r="A6007" s="1179" t="s">
        <v>4159</v>
      </c>
      <c r="B6007" s="1149" t="s">
        <v>13078</v>
      </c>
      <c r="C6007" s="1149" t="s">
        <v>65</v>
      </c>
      <c r="D6007" s="1150" t="s">
        <v>17005</v>
      </c>
      <c r="E6007" s="1164">
        <v>8000</v>
      </c>
      <c r="F6007" s="1151" t="s">
        <v>17006</v>
      </c>
      <c r="G6007" s="759" t="s">
        <v>17007</v>
      </c>
      <c r="H6007" s="1021" t="s">
        <v>4243</v>
      </c>
      <c r="I6007" s="1021" t="s">
        <v>4287</v>
      </c>
      <c r="J6007" s="1150" t="s">
        <v>4195</v>
      </c>
      <c r="K6007" s="1152" t="s">
        <v>17008</v>
      </c>
      <c r="L6007" s="1151">
        <v>12</v>
      </c>
      <c r="M6007" s="1164">
        <v>96533.33</v>
      </c>
      <c r="N6007" s="1151" t="s">
        <v>17008</v>
      </c>
      <c r="O6007" s="1152">
        <v>6</v>
      </c>
      <c r="P6007" s="1180">
        <v>48054.34</v>
      </c>
    </row>
    <row r="6008" spans="1:16" ht="33.75" x14ac:dyDescent="0.2">
      <c r="A6008" s="1179" t="s">
        <v>4159</v>
      </c>
      <c r="B6008" s="1149" t="s">
        <v>13078</v>
      </c>
      <c r="C6008" s="1149" t="s">
        <v>65</v>
      </c>
      <c r="D6008" s="1150" t="s">
        <v>17009</v>
      </c>
      <c r="E6008" s="1164">
        <v>3800</v>
      </c>
      <c r="F6008" s="1151" t="s">
        <v>17010</v>
      </c>
      <c r="G6008" s="759" t="s">
        <v>17011</v>
      </c>
      <c r="H6008" s="1021" t="s">
        <v>9934</v>
      </c>
      <c r="I6008" s="1021" t="s">
        <v>16809</v>
      </c>
      <c r="J6008" s="1150" t="s">
        <v>4259</v>
      </c>
      <c r="K6008" s="1152" t="s">
        <v>17012</v>
      </c>
      <c r="L6008" s="1151">
        <v>12</v>
      </c>
      <c r="M6008" s="1164">
        <v>45600</v>
      </c>
      <c r="N6008" s="1151" t="s">
        <v>17012</v>
      </c>
      <c r="O6008" s="1152">
        <v>6</v>
      </c>
      <c r="P6008" s="1180">
        <v>22800</v>
      </c>
    </row>
    <row r="6009" spans="1:16" ht="33.75" x14ac:dyDescent="0.2">
      <c r="A6009" s="1179" t="s">
        <v>4159</v>
      </c>
      <c r="B6009" s="1149" t="s">
        <v>13078</v>
      </c>
      <c r="C6009" s="1149" t="s">
        <v>65</v>
      </c>
      <c r="D6009" s="1150" t="s">
        <v>17013</v>
      </c>
      <c r="E6009" s="1164">
        <v>2500</v>
      </c>
      <c r="F6009" s="1151" t="s">
        <v>17014</v>
      </c>
      <c r="G6009" s="759" t="s">
        <v>17015</v>
      </c>
      <c r="H6009" s="1021" t="s">
        <v>4206</v>
      </c>
      <c r="I6009" s="1021" t="s">
        <v>15923</v>
      </c>
      <c r="J6009" s="1150" t="s">
        <v>4287</v>
      </c>
      <c r="K6009" s="1152" t="s">
        <v>17016</v>
      </c>
      <c r="L6009" s="1151">
        <v>4</v>
      </c>
      <c r="M6009" s="1164">
        <v>10583.33</v>
      </c>
      <c r="N6009" s="1151" t="s">
        <v>17016</v>
      </c>
      <c r="O6009" s="1152">
        <v>4</v>
      </c>
      <c r="P6009" s="1180">
        <v>11881.67</v>
      </c>
    </row>
    <row r="6010" spans="1:16" ht="22.5" x14ac:dyDescent="0.2">
      <c r="A6010" s="1179" t="s">
        <v>4159</v>
      </c>
      <c r="B6010" s="1149" t="s">
        <v>13078</v>
      </c>
      <c r="C6010" s="1149" t="s">
        <v>65</v>
      </c>
      <c r="D6010" s="1150" t="s">
        <v>17017</v>
      </c>
      <c r="E6010" s="1164">
        <v>6000</v>
      </c>
      <c r="F6010" s="1151" t="s">
        <v>17018</v>
      </c>
      <c r="G6010" s="759" t="s">
        <v>17019</v>
      </c>
      <c r="H6010" s="1021" t="s">
        <v>4243</v>
      </c>
      <c r="I6010" s="1021" t="s">
        <v>4287</v>
      </c>
      <c r="J6010" s="1150" t="s">
        <v>4195</v>
      </c>
      <c r="K6010" s="1152" t="s">
        <v>17020</v>
      </c>
      <c r="L6010" s="1151">
        <v>12</v>
      </c>
      <c r="M6010" s="1164">
        <v>72000</v>
      </c>
      <c r="N6010" s="1151" t="s">
        <v>17020</v>
      </c>
      <c r="O6010" s="1152">
        <v>6</v>
      </c>
      <c r="P6010" s="1180">
        <v>36000</v>
      </c>
    </row>
    <row r="6011" spans="1:16" ht="22.5" x14ac:dyDescent="0.2">
      <c r="A6011" s="1179" t="s">
        <v>4159</v>
      </c>
      <c r="B6011" s="1149" t="s">
        <v>13078</v>
      </c>
      <c r="C6011" s="1149" t="s">
        <v>65</v>
      </c>
      <c r="D6011" s="1150" t="s">
        <v>17021</v>
      </c>
      <c r="E6011" s="1164">
        <v>4000</v>
      </c>
      <c r="F6011" s="1151" t="s">
        <v>17022</v>
      </c>
      <c r="G6011" s="759" t="s">
        <v>17023</v>
      </c>
      <c r="H6011" s="1021" t="s">
        <v>4243</v>
      </c>
      <c r="I6011" s="1021" t="s">
        <v>4287</v>
      </c>
      <c r="J6011" s="1150" t="s">
        <v>4195</v>
      </c>
      <c r="K6011" s="1152" t="s">
        <v>17024</v>
      </c>
      <c r="L6011" s="1151">
        <v>11</v>
      </c>
      <c r="M6011" s="1164">
        <v>47377.33</v>
      </c>
      <c r="N6011" s="1151" t="s">
        <v>1445</v>
      </c>
      <c r="O6011" s="1152" t="s">
        <v>1445</v>
      </c>
      <c r="P6011" s="1180" t="s">
        <v>1445</v>
      </c>
    </row>
    <row r="6012" spans="1:16" ht="22.5" x14ac:dyDescent="0.2">
      <c r="A6012" s="1179" t="s">
        <v>4159</v>
      </c>
      <c r="B6012" s="1149" t="s">
        <v>13078</v>
      </c>
      <c r="C6012" s="1149" t="s">
        <v>65</v>
      </c>
      <c r="D6012" s="1150" t="s">
        <v>16832</v>
      </c>
      <c r="E6012" s="1164">
        <v>5000</v>
      </c>
      <c r="F6012" s="1151" t="s">
        <v>17025</v>
      </c>
      <c r="G6012" s="759" t="s">
        <v>17026</v>
      </c>
      <c r="H6012" s="1021" t="s">
        <v>16835</v>
      </c>
      <c r="I6012" s="1021" t="s">
        <v>16867</v>
      </c>
      <c r="J6012" s="1150" t="s">
        <v>4287</v>
      </c>
      <c r="K6012" s="1152" t="s">
        <v>17027</v>
      </c>
      <c r="L6012" s="1151">
        <v>12</v>
      </c>
      <c r="M6012" s="1164">
        <v>60000</v>
      </c>
      <c r="N6012" s="1151" t="s">
        <v>17027</v>
      </c>
      <c r="O6012" s="1152">
        <v>6</v>
      </c>
      <c r="P6012" s="1180">
        <v>30000</v>
      </c>
    </row>
    <row r="6013" spans="1:16" ht="22.5" x14ac:dyDescent="0.2">
      <c r="A6013" s="1179" t="s">
        <v>4159</v>
      </c>
      <c r="B6013" s="1149" t="s">
        <v>13078</v>
      </c>
      <c r="C6013" s="1149" t="s">
        <v>65</v>
      </c>
      <c r="D6013" s="1150" t="s">
        <v>4407</v>
      </c>
      <c r="E6013" s="1164">
        <v>5000</v>
      </c>
      <c r="F6013" s="1151" t="s">
        <v>17028</v>
      </c>
      <c r="G6013" s="759" t="s">
        <v>17029</v>
      </c>
      <c r="H6013" s="1021" t="s">
        <v>4206</v>
      </c>
      <c r="I6013" s="1021" t="s">
        <v>16867</v>
      </c>
      <c r="J6013" s="1150" t="s">
        <v>4287</v>
      </c>
      <c r="K6013" s="1152" t="s">
        <v>17030</v>
      </c>
      <c r="L6013" s="1151">
        <v>8</v>
      </c>
      <c r="M6013" s="1164">
        <v>37513.339999999997</v>
      </c>
      <c r="N6013" s="1151" t="s">
        <v>1445</v>
      </c>
      <c r="O6013" s="1152" t="s">
        <v>1445</v>
      </c>
      <c r="P6013" s="1180" t="s">
        <v>1445</v>
      </c>
    </row>
    <row r="6014" spans="1:16" ht="22.5" x14ac:dyDescent="0.2">
      <c r="A6014" s="1179" t="s">
        <v>4159</v>
      </c>
      <c r="B6014" s="1149" t="s">
        <v>13078</v>
      </c>
      <c r="C6014" s="1149" t="s">
        <v>65</v>
      </c>
      <c r="D6014" s="1150" t="s">
        <v>17031</v>
      </c>
      <c r="E6014" s="1164">
        <v>1600</v>
      </c>
      <c r="F6014" s="1151" t="s">
        <v>17032</v>
      </c>
      <c r="G6014" s="759" t="s">
        <v>17033</v>
      </c>
      <c r="H6014" s="1021" t="s">
        <v>17034</v>
      </c>
      <c r="I6014" s="1021" t="s">
        <v>13087</v>
      </c>
      <c r="J6014" s="1150" t="s">
        <v>4259</v>
      </c>
      <c r="K6014" s="1152" t="s">
        <v>17035</v>
      </c>
      <c r="L6014" s="1151">
        <v>2</v>
      </c>
      <c r="M6014" s="1164">
        <v>2493.34</v>
      </c>
      <c r="N6014" s="1151" t="s">
        <v>1445</v>
      </c>
      <c r="O6014" s="1152" t="s">
        <v>1445</v>
      </c>
      <c r="P6014" s="1180" t="s">
        <v>1445</v>
      </c>
    </row>
    <row r="6015" spans="1:16" ht="22.5" x14ac:dyDescent="0.2">
      <c r="A6015" s="1179" t="s">
        <v>4159</v>
      </c>
      <c r="B6015" s="1149" t="s">
        <v>13078</v>
      </c>
      <c r="C6015" s="1149" t="s">
        <v>65</v>
      </c>
      <c r="D6015" s="1150" t="s">
        <v>17036</v>
      </c>
      <c r="E6015" s="1164">
        <v>8000</v>
      </c>
      <c r="F6015" s="1151" t="s">
        <v>17037</v>
      </c>
      <c r="G6015" s="759" t="s">
        <v>17038</v>
      </c>
      <c r="H6015" s="1021" t="s">
        <v>4243</v>
      </c>
      <c r="I6015" s="1021" t="s">
        <v>4274</v>
      </c>
      <c r="J6015" s="1150" t="s">
        <v>4274</v>
      </c>
      <c r="K6015" s="1152" t="s">
        <v>17039</v>
      </c>
      <c r="L6015" s="1151">
        <v>12</v>
      </c>
      <c r="M6015" s="1164">
        <v>96000</v>
      </c>
      <c r="N6015" s="1151" t="s">
        <v>17039</v>
      </c>
      <c r="O6015" s="1152">
        <v>6</v>
      </c>
      <c r="P6015" s="1180">
        <v>48000</v>
      </c>
    </row>
    <row r="6016" spans="1:16" ht="22.5" x14ac:dyDescent="0.2">
      <c r="A6016" s="1179" t="s">
        <v>4159</v>
      </c>
      <c r="B6016" s="1149" t="s">
        <v>13078</v>
      </c>
      <c r="C6016" s="1149" t="s">
        <v>65</v>
      </c>
      <c r="D6016" s="1150" t="s">
        <v>17040</v>
      </c>
      <c r="E6016" s="1164">
        <v>5000</v>
      </c>
      <c r="F6016" s="1151" t="s">
        <v>17041</v>
      </c>
      <c r="G6016" s="759" t="s">
        <v>17042</v>
      </c>
      <c r="H6016" s="1021" t="s">
        <v>4243</v>
      </c>
      <c r="I6016" s="1021" t="s">
        <v>4287</v>
      </c>
      <c r="J6016" s="1150" t="s">
        <v>4195</v>
      </c>
      <c r="K6016" s="1152" t="s">
        <v>1445</v>
      </c>
      <c r="L6016" s="1151" t="s">
        <v>1445</v>
      </c>
      <c r="M6016" s="1164" t="s">
        <v>1445</v>
      </c>
      <c r="N6016" s="1151" t="s">
        <v>17043</v>
      </c>
      <c r="O6016" s="1152">
        <v>6</v>
      </c>
      <c r="P6016" s="1180">
        <v>30000</v>
      </c>
    </row>
    <row r="6017" spans="1:16" ht="22.5" x14ac:dyDescent="0.2">
      <c r="A6017" s="1179" t="s">
        <v>4159</v>
      </c>
      <c r="B6017" s="1149" t="s">
        <v>13078</v>
      </c>
      <c r="C6017" s="1149" t="s">
        <v>65</v>
      </c>
      <c r="D6017" s="1150" t="s">
        <v>17040</v>
      </c>
      <c r="E6017" s="1164">
        <v>4000</v>
      </c>
      <c r="F6017" s="1151" t="s">
        <v>17041</v>
      </c>
      <c r="G6017" s="759" t="s">
        <v>17044</v>
      </c>
      <c r="H6017" s="1021" t="s">
        <v>4243</v>
      </c>
      <c r="I6017" s="1021" t="s">
        <v>4287</v>
      </c>
      <c r="J6017" s="1150" t="s">
        <v>4195</v>
      </c>
      <c r="K6017" s="1152" t="s">
        <v>17045</v>
      </c>
      <c r="L6017" s="1151">
        <v>12</v>
      </c>
      <c r="M6017" s="1164">
        <v>53166.67</v>
      </c>
      <c r="N6017" s="1151" t="s">
        <v>1445</v>
      </c>
      <c r="O6017" s="1152" t="s">
        <v>1445</v>
      </c>
      <c r="P6017" s="1180" t="s">
        <v>1445</v>
      </c>
    </row>
    <row r="6018" spans="1:16" ht="22.5" x14ac:dyDescent="0.2">
      <c r="A6018" s="1179" t="s">
        <v>4159</v>
      </c>
      <c r="B6018" s="1149" t="s">
        <v>13078</v>
      </c>
      <c r="C6018" s="1149" t="s">
        <v>65</v>
      </c>
      <c r="D6018" s="1150" t="s">
        <v>17046</v>
      </c>
      <c r="E6018" s="1164">
        <v>3000</v>
      </c>
      <c r="F6018" s="1151" t="s">
        <v>17047</v>
      </c>
      <c r="G6018" s="759" t="s">
        <v>17048</v>
      </c>
      <c r="H6018" s="1021" t="s">
        <v>4206</v>
      </c>
      <c r="I6018" s="1021" t="s">
        <v>16867</v>
      </c>
      <c r="J6018" s="1150" t="s">
        <v>4287</v>
      </c>
      <c r="K6018" s="1152" t="s">
        <v>17049</v>
      </c>
      <c r="L6018" s="1151">
        <v>12</v>
      </c>
      <c r="M6018" s="1164">
        <v>36000</v>
      </c>
      <c r="N6018" s="1151" t="s">
        <v>17049</v>
      </c>
      <c r="O6018" s="1152">
        <v>6</v>
      </c>
      <c r="P6018" s="1180">
        <v>18000</v>
      </c>
    </row>
    <row r="6019" spans="1:16" ht="22.5" x14ac:dyDescent="0.2">
      <c r="A6019" s="1179" t="s">
        <v>4159</v>
      </c>
      <c r="B6019" s="1149" t="s">
        <v>13078</v>
      </c>
      <c r="C6019" s="1149" t="s">
        <v>65</v>
      </c>
      <c r="D6019" s="1150" t="s">
        <v>17040</v>
      </c>
      <c r="E6019" s="1164">
        <v>4000</v>
      </c>
      <c r="F6019" s="1151" t="s">
        <v>17050</v>
      </c>
      <c r="G6019" s="759" t="s">
        <v>17051</v>
      </c>
      <c r="H6019" s="1021" t="s">
        <v>4243</v>
      </c>
      <c r="I6019" s="1021" t="s">
        <v>4274</v>
      </c>
      <c r="J6019" s="1150" t="s">
        <v>4274</v>
      </c>
      <c r="K6019" s="1152" t="s">
        <v>17052</v>
      </c>
      <c r="L6019" s="1151">
        <v>12</v>
      </c>
      <c r="M6019" s="1164">
        <v>48000</v>
      </c>
      <c r="N6019" s="1151" t="s">
        <v>17052</v>
      </c>
      <c r="O6019" s="1152">
        <v>6</v>
      </c>
      <c r="P6019" s="1180">
        <v>24000</v>
      </c>
    </row>
    <row r="6020" spans="1:16" ht="22.5" x14ac:dyDescent="0.2">
      <c r="A6020" s="1179" t="s">
        <v>4159</v>
      </c>
      <c r="B6020" s="1149" t="s">
        <v>13078</v>
      </c>
      <c r="C6020" s="1149" t="s">
        <v>65</v>
      </c>
      <c r="D6020" s="1150" t="s">
        <v>16843</v>
      </c>
      <c r="E6020" s="1164">
        <v>1700</v>
      </c>
      <c r="F6020" s="1151" t="s">
        <v>17053</v>
      </c>
      <c r="G6020" s="759" t="s">
        <v>17054</v>
      </c>
      <c r="H6020" s="1021" t="s">
        <v>16818</v>
      </c>
      <c r="I6020" s="1021" t="s">
        <v>4358</v>
      </c>
      <c r="J6020" s="1150" t="s">
        <v>16818</v>
      </c>
      <c r="K6020" s="1152" t="s">
        <v>17055</v>
      </c>
      <c r="L6020" s="1151">
        <v>12</v>
      </c>
      <c r="M6020" s="1164">
        <v>20400</v>
      </c>
      <c r="N6020" s="1151" t="s">
        <v>17055</v>
      </c>
      <c r="O6020" s="1152">
        <v>6</v>
      </c>
      <c r="P6020" s="1180">
        <v>10200</v>
      </c>
    </row>
    <row r="6021" spans="1:16" ht="22.5" x14ac:dyDescent="0.2">
      <c r="A6021" s="1179" t="s">
        <v>4159</v>
      </c>
      <c r="B6021" s="1149" t="s">
        <v>13078</v>
      </c>
      <c r="C6021" s="1149" t="s">
        <v>65</v>
      </c>
      <c r="D6021" s="1150" t="s">
        <v>17056</v>
      </c>
      <c r="E6021" s="1164">
        <v>5500</v>
      </c>
      <c r="F6021" s="1151" t="s">
        <v>17057</v>
      </c>
      <c r="G6021" s="759" t="s">
        <v>17058</v>
      </c>
      <c r="H6021" s="1021" t="s">
        <v>4239</v>
      </c>
      <c r="I6021" s="1021" t="s">
        <v>4287</v>
      </c>
      <c r="J6021" s="1150" t="s">
        <v>4195</v>
      </c>
      <c r="K6021" s="1152" t="s">
        <v>17059</v>
      </c>
      <c r="L6021" s="1151">
        <v>3</v>
      </c>
      <c r="M6021" s="1164">
        <v>15231.33</v>
      </c>
      <c r="N6021" s="1151" t="s">
        <v>1445</v>
      </c>
      <c r="O6021" s="1152" t="s">
        <v>1445</v>
      </c>
      <c r="P6021" s="1180" t="s">
        <v>1445</v>
      </c>
    </row>
    <row r="6022" spans="1:16" ht="22.5" x14ac:dyDescent="0.2">
      <c r="A6022" s="1179" t="s">
        <v>4159</v>
      </c>
      <c r="B6022" s="1149" t="s">
        <v>13078</v>
      </c>
      <c r="C6022" s="1149" t="s">
        <v>65</v>
      </c>
      <c r="D6022" s="1150" t="s">
        <v>17060</v>
      </c>
      <c r="E6022" s="1164">
        <v>5000</v>
      </c>
      <c r="F6022" s="1151" t="s">
        <v>17061</v>
      </c>
      <c r="G6022" s="759" t="s">
        <v>17062</v>
      </c>
      <c r="H6022" s="1021" t="s">
        <v>4206</v>
      </c>
      <c r="I6022" s="1021" t="s">
        <v>4287</v>
      </c>
      <c r="J6022" s="1150" t="s">
        <v>4195</v>
      </c>
      <c r="K6022" s="1152" t="s">
        <v>1445</v>
      </c>
      <c r="L6022" s="1151" t="s">
        <v>1445</v>
      </c>
      <c r="M6022" s="1164" t="s">
        <v>1445</v>
      </c>
      <c r="N6022" s="1151" t="s">
        <v>17063</v>
      </c>
      <c r="O6022" s="1152">
        <v>1</v>
      </c>
      <c r="P6022" s="1180">
        <v>6166.67</v>
      </c>
    </row>
    <row r="6023" spans="1:16" ht="33.75" x14ac:dyDescent="0.2">
      <c r="A6023" s="1179" t="s">
        <v>4159</v>
      </c>
      <c r="B6023" s="1149" t="s">
        <v>13078</v>
      </c>
      <c r="C6023" s="1149" t="s">
        <v>65</v>
      </c>
      <c r="D6023" s="1150" t="s">
        <v>17064</v>
      </c>
      <c r="E6023" s="1164">
        <v>2300</v>
      </c>
      <c r="F6023" s="1151" t="s">
        <v>17065</v>
      </c>
      <c r="G6023" s="759" t="s">
        <v>17066</v>
      </c>
      <c r="H6023" s="1021" t="s">
        <v>9934</v>
      </c>
      <c r="I6023" s="1021" t="s">
        <v>16809</v>
      </c>
      <c r="J6023" s="1150" t="s">
        <v>4259</v>
      </c>
      <c r="K6023" s="1152" t="s">
        <v>17067</v>
      </c>
      <c r="L6023" s="1151">
        <v>12</v>
      </c>
      <c r="M6023" s="1164">
        <v>27600</v>
      </c>
      <c r="N6023" s="1151" t="s">
        <v>1445</v>
      </c>
      <c r="O6023" s="1152" t="s">
        <v>1445</v>
      </c>
      <c r="P6023" s="1180" t="s">
        <v>1445</v>
      </c>
    </row>
    <row r="6024" spans="1:16" ht="33.75" x14ac:dyDescent="0.2">
      <c r="A6024" s="1179" t="s">
        <v>4159</v>
      </c>
      <c r="B6024" s="1149" t="s">
        <v>13078</v>
      </c>
      <c r="C6024" s="1149" t="s">
        <v>65</v>
      </c>
      <c r="D6024" s="1150" t="s">
        <v>17064</v>
      </c>
      <c r="E6024" s="1164">
        <v>2300</v>
      </c>
      <c r="F6024" s="1151" t="s">
        <v>17065</v>
      </c>
      <c r="G6024" s="759" t="s">
        <v>17066</v>
      </c>
      <c r="H6024" s="1021" t="s">
        <v>9934</v>
      </c>
      <c r="I6024" s="1021" t="s">
        <v>16809</v>
      </c>
      <c r="J6024" s="1150" t="s">
        <v>4259</v>
      </c>
      <c r="K6024" s="1152" t="s">
        <v>1445</v>
      </c>
      <c r="L6024" s="1151" t="s">
        <v>1445</v>
      </c>
      <c r="M6024" s="1164" t="s">
        <v>1445</v>
      </c>
      <c r="N6024" s="1151" t="s">
        <v>17067</v>
      </c>
      <c r="O6024" s="1152">
        <v>6</v>
      </c>
      <c r="P6024" s="1180">
        <v>13800</v>
      </c>
    </row>
    <row r="6025" spans="1:16" ht="22.5" x14ac:dyDescent="0.2">
      <c r="A6025" s="1179" t="s">
        <v>4159</v>
      </c>
      <c r="B6025" s="1149" t="s">
        <v>13078</v>
      </c>
      <c r="C6025" s="1149" t="s">
        <v>65</v>
      </c>
      <c r="D6025" s="1150" t="s">
        <v>17068</v>
      </c>
      <c r="E6025" s="1164">
        <v>5000</v>
      </c>
      <c r="F6025" s="1151" t="s">
        <v>17069</v>
      </c>
      <c r="G6025" s="759" t="s">
        <v>17070</v>
      </c>
      <c r="H6025" s="1021" t="s">
        <v>4211</v>
      </c>
      <c r="I6025" s="1021" t="s">
        <v>4287</v>
      </c>
      <c r="J6025" s="1150" t="s">
        <v>4195</v>
      </c>
      <c r="K6025" s="1152" t="s">
        <v>17071</v>
      </c>
      <c r="L6025" s="1151">
        <v>12</v>
      </c>
      <c r="M6025" s="1164">
        <v>60000</v>
      </c>
      <c r="N6025" s="1151" t="s">
        <v>1445</v>
      </c>
      <c r="O6025" s="1152" t="s">
        <v>1445</v>
      </c>
      <c r="P6025" s="1180" t="s">
        <v>1445</v>
      </c>
    </row>
    <row r="6026" spans="1:16" ht="22.5" x14ac:dyDescent="0.2">
      <c r="A6026" s="1179" t="s">
        <v>4159</v>
      </c>
      <c r="B6026" s="1149" t="s">
        <v>13078</v>
      </c>
      <c r="C6026" s="1149" t="s">
        <v>65</v>
      </c>
      <c r="D6026" s="1150" t="s">
        <v>17068</v>
      </c>
      <c r="E6026" s="1164">
        <v>5000</v>
      </c>
      <c r="F6026" s="1151" t="s">
        <v>17069</v>
      </c>
      <c r="G6026" s="759" t="s">
        <v>17070</v>
      </c>
      <c r="H6026" s="1021" t="s">
        <v>4211</v>
      </c>
      <c r="I6026" s="1021" t="s">
        <v>4287</v>
      </c>
      <c r="J6026" s="1150" t="s">
        <v>4195</v>
      </c>
      <c r="K6026" s="1152" t="s">
        <v>1445</v>
      </c>
      <c r="L6026" s="1151" t="s">
        <v>1445</v>
      </c>
      <c r="M6026" s="1164" t="s">
        <v>1445</v>
      </c>
      <c r="N6026" s="1151" t="s">
        <v>17071</v>
      </c>
      <c r="O6026" s="1152">
        <v>6</v>
      </c>
      <c r="P6026" s="1180">
        <v>30000</v>
      </c>
    </row>
    <row r="6027" spans="1:16" ht="22.5" x14ac:dyDescent="0.2">
      <c r="A6027" s="1179" t="s">
        <v>4159</v>
      </c>
      <c r="B6027" s="1149" t="s">
        <v>13078</v>
      </c>
      <c r="C6027" s="1149" t="s">
        <v>65</v>
      </c>
      <c r="D6027" s="1150" t="s">
        <v>4770</v>
      </c>
      <c r="E6027" s="1164">
        <v>6000</v>
      </c>
      <c r="F6027" s="1151" t="s">
        <v>17072</v>
      </c>
      <c r="G6027" s="759" t="s">
        <v>17073</v>
      </c>
      <c r="H6027" s="1021" t="s">
        <v>4243</v>
      </c>
      <c r="I6027" s="1021" t="s">
        <v>4287</v>
      </c>
      <c r="J6027" s="1150" t="s">
        <v>4195</v>
      </c>
      <c r="K6027" s="1152" t="s">
        <v>1718</v>
      </c>
      <c r="L6027" s="1151">
        <v>10</v>
      </c>
      <c r="M6027" s="1164">
        <v>51116</v>
      </c>
      <c r="N6027" s="1151" t="s">
        <v>1445</v>
      </c>
      <c r="O6027" s="1152" t="s">
        <v>1445</v>
      </c>
      <c r="P6027" s="1180" t="s">
        <v>1445</v>
      </c>
    </row>
    <row r="6028" spans="1:16" ht="22.5" x14ac:dyDescent="0.2">
      <c r="A6028" s="1179" t="s">
        <v>4159</v>
      </c>
      <c r="B6028" s="1149" t="s">
        <v>13078</v>
      </c>
      <c r="C6028" s="1149" t="s">
        <v>65</v>
      </c>
      <c r="D6028" s="1150" t="s">
        <v>17074</v>
      </c>
      <c r="E6028" s="1164">
        <v>2300</v>
      </c>
      <c r="F6028" s="1151" t="s">
        <v>17075</v>
      </c>
      <c r="G6028" s="759" t="s">
        <v>17076</v>
      </c>
      <c r="H6028" s="1021" t="s">
        <v>17077</v>
      </c>
      <c r="I6028" s="1021" t="s">
        <v>13087</v>
      </c>
      <c r="J6028" s="1150" t="s">
        <v>4259</v>
      </c>
      <c r="K6028" s="1152" t="s">
        <v>17078</v>
      </c>
      <c r="L6028" s="1151">
        <v>12</v>
      </c>
      <c r="M6028" s="1164">
        <v>27600</v>
      </c>
      <c r="N6028" s="1151" t="s">
        <v>1445</v>
      </c>
      <c r="O6028" s="1152" t="s">
        <v>1445</v>
      </c>
      <c r="P6028" s="1180" t="s">
        <v>1445</v>
      </c>
    </row>
    <row r="6029" spans="1:16" ht="22.5" x14ac:dyDescent="0.2">
      <c r="A6029" s="1179" t="s">
        <v>4159</v>
      </c>
      <c r="B6029" s="1149" t="s">
        <v>13078</v>
      </c>
      <c r="C6029" s="1149" t="s">
        <v>65</v>
      </c>
      <c r="D6029" s="1150" t="s">
        <v>17074</v>
      </c>
      <c r="E6029" s="1164">
        <v>2300</v>
      </c>
      <c r="F6029" s="1151" t="s">
        <v>17075</v>
      </c>
      <c r="G6029" s="759" t="s">
        <v>17076</v>
      </c>
      <c r="H6029" s="1021" t="s">
        <v>17077</v>
      </c>
      <c r="I6029" s="1021" t="s">
        <v>13087</v>
      </c>
      <c r="J6029" s="1150" t="s">
        <v>4259</v>
      </c>
      <c r="K6029" s="1152" t="s">
        <v>1445</v>
      </c>
      <c r="L6029" s="1151" t="s">
        <v>1445</v>
      </c>
      <c r="M6029" s="1164" t="s">
        <v>1445</v>
      </c>
      <c r="N6029" s="1151" t="s">
        <v>17078</v>
      </c>
      <c r="O6029" s="1152">
        <v>6</v>
      </c>
      <c r="P6029" s="1180">
        <v>13800</v>
      </c>
    </row>
    <row r="6030" spans="1:16" ht="33.75" x14ac:dyDescent="0.2">
      <c r="A6030" s="1179" t="s">
        <v>4159</v>
      </c>
      <c r="B6030" s="1149" t="s">
        <v>13078</v>
      </c>
      <c r="C6030" s="1149" t="s">
        <v>65</v>
      </c>
      <c r="D6030" s="1150" t="s">
        <v>17079</v>
      </c>
      <c r="E6030" s="1164">
        <v>2500</v>
      </c>
      <c r="F6030" s="1151" t="s">
        <v>17080</v>
      </c>
      <c r="G6030" s="759" t="s">
        <v>17081</v>
      </c>
      <c r="H6030" s="1021" t="s">
        <v>9934</v>
      </c>
      <c r="I6030" s="1021" t="s">
        <v>16809</v>
      </c>
      <c r="J6030" s="1150" t="s">
        <v>4259</v>
      </c>
      <c r="K6030" s="1152" t="s">
        <v>17082</v>
      </c>
      <c r="L6030" s="1151">
        <v>12</v>
      </c>
      <c r="M6030" s="1164">
        <v>30000</v>
      </c>
      <c r="N6030" s="1151" t="s">
        <v>1445</v>
      </c>
      <c r="O6030" s="1152" t="s">
        <v>1445</v>
      </c>
      <c r="P6030" s="1180" t="s">
        <v>1445</v>
      </c>
    </row>
    <row r="6031" spans="1:16" ht="33.75" x14ac:dyDescent="0.2">
      <c r="A6031" s="1179" t="s">
        <v>4159</v>
      </c>
      <c r="B6031" s="1149" t="s">
        <v>13078</v>
      </c>
      <c r="C6031" s="1149" t="s">
        <v>65</v>
      </c>
      <c r="D6031" s="1150" t="s">
        <v>17079</v>
      </c>
      <c r="E6031" s="1164">
        <v>2500</v>
      </c>
      <c r="F6031" s="1151" t="s">
        <v>17080</v>
      </c>
      <c r="G6031" s="759" t="s">
        <v>17081</v>
      </c>
      <c r="H6031" s="1021" t="s">
        <v>9934</v>
      </c>
      <c r="I6031" s="1021" t="s">
        <v>16809</v>
      </c>
      <c r="J6031" s="1150" t="s">
        <v>4259</v>
      </c>
      <c r="K6031" s="1152" t="s">
        <v>1445</v>
      </c>
      <c r="L6031" s="1151" t="s">
        <v>1445</v>
      </c>
      <c r="M6031" s="1164" t="s">
        <v>1445</v>
      </c>
      <c r="N6031" s="1151" t="s">
        <v>17082</v>
      </c>
      <c r="O6031" s="1152">
        <v>6</v>
      </c>
      <c r="P6031" s="1180">
        <v>15000</v>
      </c>
    </row>
    <row r="6032" spans="1:16" ht="22.5" x14ac:dyDescent="0.2">
      <c r="A6032" s="1179" t="s">
        <v>4159</v>
      </c>
      <c r="B6032" s="1149" t="s">
        <v>13078</v>
      </c>
      <c r="C6032" s="1149" t="s">
        <v>65</v>
      </c>
      <c r="D6032" s="1150" t="s">
        <v>17083</v>
      </c>
      <c r="E6032" s="1164">
        <v>5500</v>
      </c>
      <c r="F6032" s="1151" t="s">
        <v>17084</v>
      </c>
      <c r="G6032" s="759" t="s">
        <v>17085</v>
      </c>
      <c r="H6032" s="1021" t="s">
        <v>4243</v>
      </c>
      <c r="I6032" s="1021" t="s">
        <v>4274</v>
      </c>
      <c r="J6032" s="1150" t="s">
        <v>4274</v>
      </c>
      <c r="K6032" s="1152" t="s">
        <v>17086</v>
      </c>
      <c r="L6032" s="1151">
        <v>12</v>
      </c>
      <c r="M6032" s="1164">
        <v>73964.67</v>
      </c>
      <c r="N6032" s="1151" t="s">
        <v>1445</v>
      </c>
      <c r="O6032" s="1152" t="s">
        <v>1445</v>
      </c>
      <c r="P6032" s="1180" t="s">
        <v>1445</v>
      </c>
    </row>
    <row r="6033" spans="1:16" ht="22.5" x14ac:dyDescent="0.2">
      <c r="A6033" s="1179" t="s">
        <v>4159</v>
      </c>
      <c r="B6033" s="1149" t="s">
        <v>13078</v>
      </c>
      <c r="C6033" s="1149" t="s">
        <v>65</v>
      </c>
      <c r="D6033" s="1150" t="s">
        <v>17083</v>
      </c>
      <c r="E6033" s="1164">
        <v>5500</v>
      </c>
      <c r="F6033" s="1151" t="s">
        <v>17084</v>
      </c>
      <c r="G6033" s="759" t="s">
        <v>17085</v>
      </c>
      <c r="H6033" s="1021" t="s">
        <v>4243</v>
      </c>
      <c r="I6033" s="1021" t="s">
        <v>4274</v>
      </c>
      <c r="J6033" s="1150" t="s">
        <v>4274</v>
      </c>
      <c r="K6033" s="1152"/>
      <c r="L6033" s="1151"/>
      <c r="M6033" s="1164"/>
      <c r="N6033" s="1151" t="s">
        <v>17086</v>
      </c>
      <c r="O6033" s="1152">
        <v>6</v>
      </c>
      <c r="P6033" s="1180">
        <v>36000</v>
      </c>
    </row>
    <row r="6034" spans="1:16" ht="22.5" x14ac:dyDescent="0.2">
      <c r="A6034" s="1179" t="s">
        <v>4159</v>
      </c>
      <c r="B6034" s="1149" t="s">
        <v>13078</v>
      </c>
      <c r="C6034" s="1149" t="s">
        <v>65</v>
      </c>
      <c r="D6034" s="1150" t="s">
        <v>17087</v>
      </c>
      <c r="E6034" s="1164">
        <v>5000</v>
      </c>
      <c r="F6034" s="1151" t="s">
        <v>17088</v>
      </c>
      <c r="G6034" s="759" t="s">
        <v>17089</v>
      </c>
      <c r="H6034" s="1021" t="s">
        <v>4243</v>
      </c>
      <c r="I6034" s="1021" t="s">
        <v>4274</v>
      </c>
      <c r="J6034" s="1150" t="s">
        <v>4274</v>
      </c>
      <c r="K6034" s="1152" t="s">
        <v>14898</v>
      </c>
      <c r="L6034" s="1151">
        <v>2</v>
      </c>
      <c r="M6034" s="1164">
        <v>11736.66</v>
      </c>
      <c r="N6034" s="1151" t="s">
        <v>1445</v>
      </c>
      <c r="O6034" s="1152" t="s">
        <v>1445</v>
      </c>
      <c r="P6034" s="1180" t="s">
        <v>1445</v>
      </c>
    </row>
    <row r="6035" spans="1:16" ht="22.5" x14ac:dyDescent="0.2">
      <c r="A6035" s="1179" t="s">
        <v>4159</v>
      </c>
      <c r="B6035" s="1149" t="s">
        <v>13078</v>
      </c>
      <c r="C6035" s="1149" t="s">
        <v>65</v>
      </c>
      <c r="D6035" s="1150" t="s">
        <v>17090</v>
      </c>
      <c r="E6035" s="1164">
        <v>5000</v>
      </c>
      <c r="F6035" s="1151" t="s">
        <v>17091</v>
      </c>
      <c r="G6035" s="759" t="s">
        <v>17092</v>
      </c>
      <c r="H6035" s="1021" t="s">
        <v>4314</v>
      </c>
      <c r="I6035" s="1021" t="s">
        <v>4287</v>
      </c>
      <c r="J6035" s="1150" t="s">
        <v>4195</v>
      </c>
      <c r="K6035" s="1152" t="s">
        <v>17093</v>
      </c>
      <c r="L6035" s="1151">
        <v>12</v>
      </c>
      <c r="M6035" s="1164">
        <v>71800</v>
      </c>
      <c r="N6035" s="1151" t="s">
        <v>1445</v>
      </c>
      <c r="O6035" s="1152" t="s">
        <v>1445</v>
      </c>
      <c r="P6035" s="1180" t="s">
        <v>1445</v>
      </c>
    </row>
    <row r="6036" spans="1:16" ht="22.5" x14ac:dyDescent="0.2">
      <c r="A6036" s="1179" t="s">
        <v>4159</v>
      </c>
      <c r="B6036" s="1149" t="s">
        <v>13078</v>
      </c>
      <c r="C6036" s="1149" t="s">
        <v>65</v>
      </c>
      <c r="D6036" s="1150" t="s">
        <v>17090</v>
      </c>
      <c r="E6036" s="1164">
        <v>5000</v>
      </c>
      <c r="F6036" s="1151" t="s">
        <v>17091</v>
      </c>
      <c r="G6036" s="759" t="s">
        <v>17092</v>
      </c>
      <c r="H6036" s="1021" t="s">
        <v>4314</v>
      </c>
      <c r="I6036" s="1021" t="s">
        <v>4287</v>
      </c>
      <c r="J6036" s="1150" t="s">
        <v>4195</v>
      </c>
      <c r="K6036" s="1152" t="s">
        <v>1445</v>
      </c>
      <c r="L6036" s="1151" t="s">
        <v>1445</v>
      </c>
      <c r="M6036" s="1164" t="s">
        <v>1445</v>
      </c>
      <c r="N6036" s="1151" t="s">
        <v>17093</v>
      </c>
      <c r="O6036" s="1152">
        <v>6</v>
      </c>
      <c r="P6036" s="1180">
        <v>36000</v>
      </c>
    </row>
    <row r="6037" spans="1:16" ht="22.5" x14ac:dyDescent="0.2">
      <c r="A6037" s="1179" t="s">
        <v>4159</v>
      </c>
      <c r="B6037" s="1149" t="s">
        <v>13078</v>
      </c>
      <c r="C6037" s="1149" t="s">
        <v>65</v>
      </c>
      <c r="D6037" s="1150" t="s">
        <v>17094</v>
      </c>
      <c r="E6037" s="1164">
        <v>1700</v>
      </c>
      <c r="F6037" s="1151" t="s">
        <v>17095</v>
      </c>
      <c r="G6037" s="759" t="s">
        <v>17096</v>
      </c>
      <c r="H6037" s="1021" t="s">
        <v>17097</v>
      </c>
      <c r="I6037" s="1021" t="s">
        <v>16867</v>
      </c>
      <c r="J6037" s="1150" t="s">
        <v>4287</v>
      </c>
      <c r="K6037" s="1152" t="s">
        <v>17098</v>
      </c>
      <c r="L6037" s="1151">
        <v>12</v>
      </c>
      <c r="M6037" s="1164">
        <v>20400</v>
      </c>
      <c r="N6037" s="1151" t="s">
        <v>1445</v>
      </c>
      <c r="O6037" s="1152" t="s">
        <v>1445</v>
      </c>
      <c r="P6037" s="1180" t="s">
        <v>1445</v>
      </c>
    </row>
    <row r="6038" spans="1:16" ht="22.5" x14ac:dyDescent="0.2">
      <c r="A6038" s="1179" t="s">
        <v>4159</v>
      </c>
      <c r="B6038" s="1149" t="s">
        <v>13078</v>
      </c>
      <c r="C6038" s="1149" t="s">
        <v>65</v>
      </c>
      <c r="D6038" s="1150" t="s">
        <v>17094</v>
      </c>
      <c r="E6038" s="1164">
        <v>1700</v>
      </c>
      <c r="F6038" s="1151" t="s">
        <v>17095</v>
      </c>
      <c r="G6038" s="759" t="s">
        <v>17096</v>
      </c>
      <c r="H6038" s="1021" t="s">
        <v>17097</v>
      </c>
      <c r="I6038" s="1021" t="s">
        <v>16867</v>
      </c>
      <c r="J6038" s="1150" t="s">
        <v>4287</v>
      </c>
      <c r="K6038" s="1152" t="s">
        <v>1445</v>
      </c>
      <c r="L6038" s="1151" t="s">
        <v>1445</v>
      </c>
      <c r="M6038" s="1164" t="s">
        <v>1445</v>
      </c>
      <c r="N6038" s="1151" t="s">
        <v>17098</v>
      </c>
      <c r="O6038" s="1152">
        <v>6</v>
      </c>
      <c r="P6038" s="1180">
        <v>10200</v>
      </c>
    </row>
    <row r="6039" spans="1:16" ht="22.5" x14ac:dyDescent="0.2">
      <c r="A6039" s="1179" t="s">
        <v>4159</v>
      </c>
      <c r="B6039" s="1149" t="s">
        <v>13078</v>
      </c>
      <c r="C6039" s="1149" t="s">
        <v>65</v>
      </c>
      <c r="D6039" s="1150" t="s">
        <v>17099</v>
      </c>
      <c r="E6039" s="1164">
        <v>9000</v>
      </c>
      <c r="F6039" s="1151" t="s">
        <v>17100</v>
      </c>
      <c r="G6039" s="759" t="s">
        <v>17101</v>
      </c>
      <c r="H6039" s="1021" t="s">
        <v>16835</v>
      </c>
      <c r="I6039" s="1021" t="s">
        <v>4287</v>
      </c>
      <c r="J6039" s="1150" t="s">
        <v>4195</v>
      </c>
      <c r="K6039" s="1152" t="s">
        <v>17102</v>
      </c>
      <c r="L6039" s="1151">
        <v>12</v>
      </c>
      <c r="M6039" s="1164">
        <v>108000</v>
      </c>
      <c r="N6039" s="1151" t="s">
        <v>1445</v>
      </c>
      <c r="O6039" s="1152" t="s">
        <v>1445</v>
      </c>
      <c r="P6039" s="1180" t="s">
        <v>1445</v>
      </c>
    </row>
    <row r="6040" spans="1:16" ht="22.5" x14ac:dyDescent="0.2">
      <c r="A6040" s="1179" t="s">
        <v>4159</v>
      </c>
      <c r="B6040" s="1149" t="s">
        <v>13078</v>
      </c>
      <c r="C6040" s="1149" t="s">
        <v>65</v>
      </c>
      <c r="D6040" s="1150" t="s">
        <v>17099</v>
      </c>
      <c r="E6040" s="1164">
        <v>9000</v>
      </c>
      <c r="F6040" s="1151" t="s">
        <v>17100</v>
      </c>
      <c r="G6040" s="759" t="s">
        <v>17101</v>
      </c>
      <c r="H6040" s="1021" t="s">
        <v>16835</v>
      </c>
      <c r="I6040" s="1021" t="s">
        <v>4287</v>
      </c>
      <c r="J6040" s="1150" t="s">
        <v>4195</v>
      </c>
      <c r="K6040" s="1152" t="s">
        <v>1445</v>
      </c>
      <c r="L6040" s="1151" t="s">
        <v>1445</v>
      </c>
      <c r="M6040" s="1164" t="s">
        <v>1445</v>
      </c>
      <c r="N6040" s="1151" t="s">
        <v>17102</v>
      </c>
      <c r="O6040" s="1152">
        <v>6</v>
      </c>
      <c r="P6040" s="1180">
        <v>54000</v>
      </c>
    </row>
    <row r="6041" spans="1:16" ht="22.5" x14ac:dyDescent="0.2">
      <c r="A6041" s="1179" t="s">
        <v>4159</v>
      </c>
      <c r="B6041" s="1149" t="s">
        <v>13078</v>
      </c>
      <c r="C6041" s="1149" t="s">
        <v>65</v>
      </c>
      <c r="D6041" s="1150" t="s">
        <v>17103</v>
      </c>
      <c r="E6041" s="1164">
        <v>2000</v>
      </c>
      <c r="F6041" s="1151" t="s">
        <v>17104</v>
      </c>
      <c r="G6041" s="759" t="s">
        <v>17105</v>
      </c>
      <c r="H6041" s="1021" t="s">
        <v>4243</v>
      </c>
      <c r="I6041" s="1021" t="s">
        <v>4274</v>
      </c>
      <c r="J6041" s="1150" t="s">
        <v>4274</v>
      </c>
      <c r="K6041" s="1152" t="s">
        <v>17106</v>
      </c>
      <c r="L6041" s="1151">
        <v>12</v>
      </c>
      <c r="M6041" s="1164">
        <v>24000</v>
      </c>
      <c r="N6041" s="1151" t="s">
        <v>1445</v>
      </c>
      <c r="O6041" s="1152" t="s">
        <v>1445</v>
      </c>
      <c r="P6041" s="1180" t="s">
        <v>1445</v>
      </c>
    </row>
    <row r="6042" spans="1:16" ht="22.5" x14ac:dyDescent="0.2">
      <c r="A6042" s="1179" t="s">
        <v>4159</v>
      </c>
      <c r="B6042" s="1149" t="s">
        <v>13078</v>
      </c>
      <c r="C6042" s="1149" t="s">
        <v>65</v>
      </c>
      <c r="D6042" s="1150" t="s">
        <v>17103</v>
      </c>
      <c r="E6042" s="1164">
        <v>2000</v>
      </c>
      <c r="F6042" s="1151" t="s">
        <v>17104</v>
      </c>
      <c r="G6042" s="759" t="s">
        <v>17105</v>
      </c>
      <c r="H6042" s="1021" t="s">
        <v>4243</v>
      </c>
      <c r="I6042" s="1021" t="s">
        <v>4274</v>
      </c>
      <c r="J6042" s="1150" t="s">
        <v>4274</v>
      </c>
      <c r="K6042" s="1152" t="s">
        <v>1445</v>
      </c>
      <c r="L6042" s="1151" t="s">
        <v>1445</v>
      </c>
      <c r="M6042" s="1164" t="s">
        <v>1445</v>
      </c>
      <c r="N6042" s="1151" t="s">
        <v>17106</v>
      </c>
      <c r="O6042" s="1152">
        <v>6</v>
      </c>
      <c r="P6042" s="1180">
        <v>12000</v>
      </c>
    </row>
    <row r="6043" spans="1:16" ht="22.5" x14ac:dyDescent="0.2">
      <c r="A6043" s="1179" t="s">
        <v>4159</v>
      </c>
      <c r="B6043" s="1149" t="s">
        <v>13078</v>
      </c>
      <c r="C6043" s="1149" t="s">
        <v>65</v>
      </c>
      <c r="D6043" s="1150" t="s">
        <v>17107</v>
      </c>
      <c r="E6043" s="1164">
        <v>4500</v>
      </c>
      <c r="F6043" s="1151" t="s">
        <v>17108</v>
      </c>
      <c r="G6043" s="759" t="s">
        <v>17109</v>
      </c>
      <c r="H6043" s="1021" t="s">
        <v>4243</v>
      </c>
      <c r="I6043" s="1021" t="s">
        <v>4274</v>
      </c>
      <c r="J6043" s="1150" t="s">
        <v>4274</v>
      </c>
      <c r="K6043" s="1152" t="s">
        <v>17110</v>
      </c>
      <c r="L6043" s="1151">
        <v>12</v>
      </c>
      <c r="M6043" s="1164">
        <v>21600</v>
      </c>
      <c r="N6043" s="1151" t="s">
        <v>1445</v>
      </c>
      <c r="O6043" s="1152" t="s">
        <v>1445</v>
      </c>
      <c r="P6043" s="1180" t="s">
        <v>1445</v>
      </c>
    </row>
    <row r="6044" spans="1:16" ht="22.5" x14ac:dyDescent="0.2">
      <c r="A6044" s="1179" t="s">
        <v>4159</v>
      </c>
      <c r="B6044" s="1149" t="s">
        <v>13078</v>
      </c>
      <c r="C6044" s="1149" t="s">
        <v>65</v>
      </c>
      <c r="D6044" s="1150" t="s">
        <v>17107</v>
      </c>
      <c r="E6044" s="1164">
        <v>4500</v>
      </c>
      <c r="F6044" s="1151" t="s">
        <v>17108</v>
      </c>
      <c r="G6044" s="759" t="s">
        <v>17109</v>
      </c>
      <c r="H6044" s="1021" t="s">
        <v>4243</v>
      </c>
      <c r="I6044" s="1021" t="s">
        <v>4274</v>
      </c>
      <c r="J6044" s="1150" t="s">
        <v>4274</v>
      </c>
      <c r="K6044" s="1152" t="s">
        <v>1445</v>
      </c>
      <c r="L6044" s="1151" t="s">
        <v>1445</v>
      </c>
      <c r="M6044" s="1164" t="s">
        <v>1445</v>
      </c>
      <c r="N6044" s="1151" t="s">
        <v>17110</v>
      </c>
      <c r="O6044" s="1152">
        <v>6</v>
      </c>
      <c r="P6044" s="1180">
        <v>10800</v>
      </c>
    </row>
    <row r="6045" spans="1:16" ht="22.5" x14ac:dyDescent="0.2">
      <c r="A6045" s="1179" t="s">
        <v>4159</v>
      </c>
      <c r="B6045" s="1149" t="s">
        <v>13078</v>
      </c>
      <c r="C6045" s="1149" t="s">
        <v>65</v>
      </c>
      <c r="D6045" s="1150" t="s">
        <v>17111</v>
      </c>
      <c r="E6045" s="1164">
        <v>4500</v>
      </c>
      <c r="F6045" s="1151" t="s">
        <v>17112</v>
      </c>
      <c r="G6045" s="759" t="s">
        <v>17113</v>
      </c>
      <c r="H6045" s="1021" t="s">
        <v>16835</v>
      </c>
      <c r="I6045" s="1021" t="s">
        <v>4287</v>
      </c>
      <c r="J6045" s="1150" t="s">
        <v>4195</v>
      </c>
      <c r="K6045" s="1152" t="s">
        <v>17114</v>
      </c>
      <c r="L6045" s="1151">
        <v>12</v>
      </c>
      <c r="M6045" s="1164">
        <v>54000</v>
      </c>
      <c r="N6045" s="1151" t="s">
        <v>1445</v>
      </c>
      <c r="O6045" s="1152" t="s">
        <v>1445</v>
      </c>
      <c r="P6045" s="1180" t="s">
        <v>1445</v>
      </c>
    </row>
    <row r="6046" spans="1:16" ht="22.5" x14ac:dyDescent="0.2">
      <c r="A6046" s="1179" t="s">
        <v>4159</v>
      </c>
      <c r="B6046" s="1149" t="s">
        <v>13078</v>
      </c>
      <c r="C6046" s="1149" t="s">
        <v>65</v>
      </c>
      <c r="D6046" s="1150" t="s">
        <v>17111</v>
      </c>
      <c r="E6046" s="1164">
        <v>4500</v>
      </c>
      <c r="F6046" s="1151" t="s">
        <v>17112</v>
      </c>
      <c r="G6046" s="759" t="s">
        <v>17113</v>
      </c>
      <c r="H6046" s="1021" t="s">
        <v>16835</v>
      </c>
      <c r="I6046" s="1021" t="s">
        <v>4287</v>
      </c>
      <c r="J6046" s="1150" t="s">
        <v>4195</v>
      </c>
      <c r="K6046" s="1152" t="s">
        <v>1445</v>
      </c>
      <c r="L6046" s="1151" t="s">
        <v>1445</v>
      </c>
      <c r="M6046" s="1164" t="s">
        <v>1445</v>
      </c>
      <c r="N6046" s="1151" t="s">
        <v>17114</v>
      </c>
      <c r="O6046" s="1152">
        <v>6</v>
      </c>
      <c r="P6046" s="1180">
        <v>27000</v>
      </c>
    </row>
    <row r="6047" spans="1:16" ht="22.5" x14ac:dyDescent="0.2">
      <c r="A6047" s="1179" t="s">
        <v>4159</v>
      </c>
      <c r="B6047" s="1149" t="s">
        <v>13078</v>
      </c>
      <c r="C6047" s="1149" t="s">
        <v>65</v>
      </c>
      <c r="D6047" s="1150" t="s">
        <v>17115</v>
      </c>
      <c r="E6047" s="1164">
        <v>1000</v>
      </c>
      <c r="F6047" s="1151" t="s">
        <v>17116</v>
      </c>
      <c r="G6047" s="759" t="s">
        <v>17117</v>
      </c>
      <c r="H6047" s="1021" t="s">
        <v>16818</v>
      </c>
      <c r="I6047" s="1021" t="s">
        <v>4358</v>
      </c>
      <c r="J6047" s="1150" t="s">
        <v>16818</v>
      </c>
      <c r="K6047" s="1152" t="s">
        <v>1445</v>
      </c>
      <c r="L6047" s="1151" t="s">
        <v>1445</v>
      </c>
      <c r="M6047" s="1164" t="s">
        <v>1445</v>
      </c>
      <c r="N6047" s="1151" t="s">
        <v>17118</v>
      </c>
      <c r="O6047" s="1152">
        <v>4</v>
      </c>
      <c r="P6047" s="1180">
        <v>4466.67</v>
      </c>
    </row>
    <row r="6048" spans="1:16" ht="22.5" x14ac:dyDescent="0.2">
      <c r="A6048" s="1179" t="s">
        <v>4159</v>
      </c>
      <c r="B6048" s="1149" t="s">
        <v>13078</v>
      </c>
      <c r="C6048" s="1149" t="s">
        <v>65</v>
      </c>
      <c r="D6048" s="1150" t="s">
        <v>17119</v>
      </c>
      <c r="E6048" s="1164">
        <v>8000</v>
      </c>
      <c r="F6048" s="1151" t="s">
        <v>17120</v>
      </c>
      <c r="G6048" s="759" t="s">
        <v>17121</v>
      </c>
      <c r="H6048" s="1021" t="s">
        <v>11426</v>
      </c>
      <c r="I6048" s="1021" t="s">
        <v>4287</v>
      </c>
      <c r="J6048" s="1150" t="s">
        <v>4195</v>
      </c>
      <c r="K6048" s="1152" t="s">
        <v>17122</v>
      </c>
      <c r="L6048" s="1151">
        <v>12</v>
      </c>
      <c r="M6048" s="1164">
        <v>96000</v>
      </c>
      <c r="N6048" s="1151" t="s">
        <v>1445</v>
      </c>
      <c r="O6048" s="1152" t="s">
        <v>1445</v>
      </c>
      <c r="P6048" s="1180" t="s">
        <v>1445</v>
      </c>
    </row>
    <row r="6049" spans="1:16" ht="22.5" x14ac:dyDescent="0.2">
      <c r="A6049" s="1179" t="s">
        <v>4159</v>
      </c>
      <c r="B6049" s="1149" t="s">
        <v>13078</v>
      </c>
      <c r="C6049" s="1149" t="s">
        <v>65</v>
      </c>
      <c r="D6049" s="1150" t="s">
        <v>17119</v>
      </c>
      <c r="E6049" s="1164">
        <v>8000</v>
      </c>
      <c r="F6049" s="1151" t="s">
        <v>17120</v>
      </c>
      <c r="G6049" s="759" t="s">
        <v>17121</v>
      </c>
      <c r="H6049" s="1021" t="s">
        <v>11426</v>
      </c>
      <c r="I6049" s="1021" t="s">
        <v>4287</v>
      </c>
      <c r="J6049" s="1150" t="s">
        <v>4195</v>
      </c>
      <c r="K6049" s="1152" t="s">
        <v>1445</v>
      </c>
      <c r="L6049" s="1151" t="s">
        <v>1445</v>
      </c>
      <c r="M6049" s="1164" t="s">
        <v>1445</v>
      </c>
      <c r="N6049" s="1151" t="s">
        <v>17122</v>
      </c>
      <c r="O6049" s="1152">
        <v>6</v>
      </c>
      <c r="P6049" s="1180">
        <v>48000</v>
      </c>
    </row>
    <row r="6050" spans="1:16" ht="22.5" x14ac:dyDescent="0.2">
      <c r="A6050" s="1179" t="s">
        <v>4159</v>
      </c>
      <c r="B6050" s="1149" t="s">
        <v>13078</v>
      </c>
      <c r="C6050" s="1149" t="s">
        <v>65</v>
      </c>
      <c r="D6050" s="1150" t="s">
        <v>17123</v>
      </c>
      <c r="E6050" s="1164">
        <v>4000</v>
      </c>
      <c r="F6050" s="1151" t="s">
        <v>17124</v>
      </c>
      <c r="G6050" s="759" t="s">
        <v>17125</v>
      </c>
      <c r="H6050" s="1021" t="s">
        <v>4243</v>
      </c>
      <c r="I6050" s="1021" t="s">
        <v>4287</v>
      </c>
      <c r="J6050" s="1150" t="s">
        <v>4195</v>
      </c>
      <c r="K6050" s="1152" t="s">
        <v>17126</v>
      </c>
      <c r="L6050" s="1151">
        <v>12</v>
      </c>
      <c r="M6050" s="1164">
        <v>48000</v>
      </c>
      <c r="N6050" s="1151"/>
      <c r="O6050" s="1152"/>
      <c r="P6050" s="1180"/>
    </row>
    <row r="6051" spans="1:16" ht="22.5" x14ac:dyDescent="0.2">
      <c r="A6051" s="1179" t="s">
        <v>4159</v>
      </c>
      <c r="B6051" s="1149" t="s">
        <v>13078</v>
      </c>
      <c r="C6051" s="1149" t="s">
        <v>65</v>
      </c>
      <c r="D6051" s="1150" t="s">
        <v>17123</v>
      </c>
      <c r="E6051" s="1164">
        <v>4000</v>
      </c>
      <c r="F6051" s="1151" t="s">
        <v>17124</v>
      </c>
      <c r="G6051" s="759" t="s">
        <v>17125</v>
      </c>
      <c r="H6051" s="1021" t="s">
        <v>4243</v>
      </c>
      <c r="I6051" s="1021" t="s">
        <v>4287</v>
      </c>
      <c r="J6051" s="1150" t="s">
        <v>4195</v>
      </c>
      <c r="K6051" s="1152"/>
      <c r="L6051" s="1151"/>
      <c r="M6051" s="1164"/>
      <c r="N6051" s="1151" t="s">
        <v>17126</v>
      </c>
      <c r="O6051" s="1152">
        <v>6</v>
      </c>
      <c r="P6051" s="1180">
        <v>24000</v>
      </c>
    </row>
    <row r="6052" spans="1:16" ht="22.5" x14ac:dyDescent="0.2">
      <c r="A6052" s="1179" t="s">
        <v>4159</v>
      </c>
      <c r="B6052" s="1149" t="s">
        <v>13078</v>
      </c>
      <c r="C6052" s="1149" t="s">
        <v>65</v>
      </c>
      <c r="D6052" s="1150" t="s">
        <v>16871</v>
      </c>
      <c r="E6052" s="1164">
        <v>3000</v>
      </c>
      <c r="F6052" s="1151" t="s">
        <v>17127</v>
      </c>
      <c r="G6052" s="759" t="s">
        <v>17128</v>
      </c>
      <c r="H6052" s="1021" t="s">
        <v>4243</v>
      </c>
      <c r="I6052" s="1021" t="s">
        <v>4274</v>
      </c>
      <c r="J6052" s="1150" t="s">
        <v>4274</v>
      </c>
      <c r="K6052" s="1152" t="s">
        <v>15271</v>
      </c>
      <c r="L6052" s="1151">
        <v>3</v>
      </c>
      <c r="M6052" s="1164">
        <v>10567</v>
      </c>
      <c r="N6052" s="1151"/>
      <c r="O6052" s="1152"/>
      <c r="P6052" s="1180"/>
    </row>
    <row r="6053" spans="1:16" ht="22.5" x14ac:dyDescent="0.2">
      <c r="A6053" s="1179" t="s">
        <v>4159</v>
      </c>
      <c r="B6053" s="1149" t="s">
        <v>13078</v>
      </c>
      <c r="C6053" s="1149" t="s">
        <v>65</v>
      </c>
      <c r="D6053" s="1150" t="s">
        <v>17129</v>
      </c>
      <c r="E6053" s="1164">
        <v>5000</v>
      </c>
      <c r="F6053" s="1151" t="s">
        <v>17130</v>
      </c>
      <c r="G6053" s="759" t="s">
        <v>17131</v>
      </c>
      <c r="H6053" s="1021" t="s">
        <v>4243</v>
      </c>
      <c r="I6053" s="1021" t="s">
        <v>4274</v>
      </c>
      <c r="J6053" s="1150" t="s">
        <v>4274</v>
      </c>
      <c r="K6053" s="1152" t="s">
        <v>17132</v>
      </c>
      <c r="L6053" s="1151">
        <v>12</v>
      </c>
      <c r="M6053" s="1164">
        <v>60333.33</v>
      </c>
      <c r="N6053" s="1151"/>
      <c r="O6053" s="1152"/>
      <c r="P6053" s="1180"/>
    </row>
    <row r="6054" spans="1:16" ht="22.5" x14ac:dyDescent="0.2">
      <c r="A6054" s="1179" t="s">
        <v>4159</v>
      </c>
      <c r="B6054" s="1149" t="s">
        <v>13078</v>
      </c>
      <c r="C6054" s="1149" t="s">
        <v>65</v>
      </c>
      <c r="D6054" s="1150" t="s">
        <v>17129</v>
      </c>
      <c r="E6054" s="1164">
        <v>5000</v>
      </c>
      <c r="F6054" s="1151" t="s">
        <v>17130</v>
      </c>
      <c r="G6054" s="759" t="s">
        <v>17131</v>
      </c>
      <c r="H6054" s="1021" t="s">
        <v>4243</v>
      </c>
      <c r="I6054" s="1021" t="s">
        <v>4274</v>
      </c>
      <c r="J6054" s="1150" t="s">
        <v>4274</v>
      </c>
      <c r="K6054" s="1152"/>
      <c r="L6054" s="1151"/>
      <c r="M6054" s="1164"/>
      <c r="N6054" s="1151" t="s">
        <v>17132</v>
      </c>
      <c r="O6054" s="1152">
        <v>6</v>
      </c>
      <c r="P6054" s="1180">
        <v>30000</v>
      </c>
    </row>
    <row r="6055" spans="1:16" ht="22.5" x14ac:dyDescent="0.2">
      <c r="A6055" s="1179" t="s">
        <v>4159</v>
      </c>
      <c r="B6055" s="1149" t="s">
        <v>13078</v>
      </c>
      <c r="C6055" s="1149" t="s">
        <v>65</v>
      </c>
      <c r="D6055" s="1150" t="s">
        <v>17133</v>
      </c>
      <c r="E6055" s="1164">
        <v>8100</v>
      </c>
      <c r="F6055" s="1151" t="s">
        <v>17134</v>
      </c>
      <c r="G6055" s="759" t="s">
        <v>17135</v>
      </c>
      <c r="H6055" s="1021" t="s">
        <v>4243</v>
      </c>
      <c r="I6055" s="1021" t="s">
        <v>4274</v>
      </c>
      <c r="J6055" s="1150" t="s">
        <v>4274</v>
      </c>
      <c r="K6055" s="1152" t="s">
        <v>17136</v>
      </c>
      <c r="L6055" s="1151">
        <v>12</v>
      </c>
      <c r="M6055" s="1164">
        <v>108000</v>
      </c>
      <c r="N6055" s="1151"/>
      <c r="O6055" s="1152"/>
      <c r="P6055" s="1180"/>
    </row>
    <row r="6056" spans="1:16" ht="22.5" x14ac:dyDescent="0.2">
      <c r="A6056" s="1179" t="s">
        <v>4159</v>
      </c>
      <c r="B6056" s="1149" t="s">
        <v>13078</v>
      </c>
      <c r="C6056" s="1149" t="s">
        <v>65</v>
      </c>
      <c r="D6056" s="1150" t="s">
        <v>17133</v>
      </c>
      <c r="E6056" s="1164">
        <v>8100</v>
      </c>
      <c r="F6056" s="1151" t="s">
        <v>17134</v>
      </c>
      <c r="G6056" s="759" t="s">
        <v>17135</v>
      </c>
      <c r="H6056" s="1021" t="s">
        <v>4243</v>
      </c>
      <c r="I6056" s="1021" t="s">
        <v>4274</v>
      </c>
      <c r="J6056" s="1150" t="s">
        <v>4274</v>
      </c>
      <c r="K6056" s="1152"/>
      <c r="L6056" s="1151"/>
      <c r="M6056" s="1164"/>
      <c r="N6056" s="1151" t="s">
        <v>17136</v>
      </c>
      <c r="O6056" s="1152">
        <v>6</v>
      </c>
      <c r="P6056" s="1180">
        <v>54000</v>
      </c>
    </row>
    <row r="6057" spans="1:16" ht="22.5" x14ac:dyDescent="0.2">
      <c r="A6057" s="1179" t="s">
        <v>4159</v>
      </c>
      <c r="B6057" s="1149" t="s">
        <v>13078</v>
      </c>
      <c r="C6057" s="1149" t="s">
        <v>65</v>
      </c>
      <c r="D6057" s="1150" t="s">
        <v>5745</v>
      </c>
      <c r="E6057" s="1164">
        <v>3000</v>
      </c>
      <c r="F6057" s="1151" t="s">
        <v>17137</v>
      </c>
      <c r="G6057" s="759" t="s">
        <v>17138</v>
      </c>
      <c r="H6057" s="1021" t="s">
        <v>4206</v>
      </c>
      <c r="I6057" s="1021" t="s">
        <v>4274</v>
      </c>
      <c r="J6057" s="1150" t="s">
        <v>4274</v>
      </c>
      <c r="K6057" s="1152"/>
      <c r="L6057" s="1151"/>
      <c r="M6057" s="1164"/>
      <c r="N6057" s="1151" t="s">
        <v>17139</v>
      </c>
      <c r="O6057" s="1152">
        <v>6</v>
      </c>
      <c r="P6057" s="1180">
        <v>19221.16</v>
      </c>
    </row>
    <row r="6058" spans="1:16" ht="22.5" x14ac:dyDescent="0.2">
      <c r="A6058" s="1179" t="s">
        <v>4159</v>
      </c>
      <c r="B6058" s="1149" t="s">
        <v>13078</v>
      </c>
      <c r="C6058" s="1149" t="s">
        <v>65</v>
      </c>
      <c r="D6058" s="1150" t="s">
        <v>17140</v>
      </c>
      <c r="E6058" s="1164">
        <v>2000</v>
      </c>
      <c r="F6058" s="1151" t="s">
        <v>17137</v>
      </c>
      <c r="G6058" s="759" t="s">
        <v>17138</v>
      </c>
      <c r="H6058" s="1021" t="s">
        <v>4206</v>
      </c>
      <c r="I6058" s="1021" t="s">
        <v>4274</v>
      </c>
      <c r="J6058" s="1150" t="s">
        <v>4274</v>
      </c>
      <c r="K6058" s="1152" t="s">
        <v>17141</v>
      </c>
      <c r="L6058" s="1151">
        <v>5</v>
      </c>
      <c r="M6058" s="1164">
        <v>9800</v>
      </c>
      <c r="N6058" s="1151"/>
      <c r="O6058" s="1152"/>
      <c r="P6058" s="1180"/>
    </row>
    <row r="6059" spans="1:16" ht="22.5" x14ac:dyDescent="0.2">
      <c r="A6059" s="1179" t="s">
        <v>4159</v>
      </c>
      <c r="B6059" s="1149" t="s">
        <v>13078</v>
      </c>
      <c r="C6059" s="1149" t="s">
        <v>65</v>
      </c>
      <c r="D6059" s="1150" t="s">
        <v>17142</v>
      </c>
      <c r="E6059" s="1164">
        <v>3250</v>
      </c>
      <c r="F6059" s="1151" t="s">
        <v>17143</v>
      </c>
      <c r="G6059" s="759" t="s">
        <v>17144</v>
      </c>
      <c r="H6059" s="1021" t="s">
        <v>4206</v>
      </c>
      <c r="I6059" s="1021" t="s">
        <v>4274</v>
      </c>
      <c r="J6059" s="1150" t="s">
        <v>4274</v>
      </c>
      <c r="K6059" s="1152" t="s">
        <v>17145</v>
      </c>
      <c r="L6059" s="1151">
        <v>6</v>
      </c>
      <c r="M6059" s="1164">
        <v>21233.33</v>
      </c>
      <c r="N6059" s="1151"/>
      <c r="O6059" s="1152"/>
      <c r="P6059" s="1180"/>
    </row>
    <row r="6060" spans="1:16" ht="22.5" x14ac:dyDescent="0.2">
      <c r="A6060" s="1179" t="s">
        <v>4159</v>
      </c>
      <c r="B6060" s="1149" t="s">
        <v>13078</v>
      </c>
      <c r="C6060" s="1149" t="s">
        <v>65</v>
      </c>
      <c r="D6060" s="1150" t="s">
        <v>17142</v>
      </c>
      <c r="E6060" s="1164">
        <v>3250</v>
      </c>
      <c r="F6060" s="1151" t="s">
        <v>17143</v>
      </c>
      <c r="G6060" s="759" t="s">
        <v>17144</v>
      </c>
      <c r="H6060" s="1021" t="s">
        <v>4206</v>
      </c>
      <c r="I6060" s="1021" t="s">
        <v>4274</v>
      </c>
      <c r="J6060" s="1150" t="s">
        <v>4274</v>
      </c>
      <c r="K6060" s="1152"/>
      <c r="L6060" s="1151"/>
      <c r="M6060" s="1164"/>
      <c r="N6060" s="1151" t="s">
        <v>17145</v>
      </c>
      <c r="O6060" s="1152">
        <v>6</v>
      </c>
      <c r="P6060" s="1180">
        <v>19500</v>
      </c>
    </row>
    <row r="6061" spans="1:16" ht="22.5" x14ac:dyDescent="0.2">
      <c r="A6061" s="1179" t="s">
        <v>4159</v>
      </c>
      <c r="B6061" s="1149" t="s">
        <v>13078</v>
      </c>
      <c r="C6061" s="1149" t="s">
        <v>65</v>
      </c>
      <c r="D6061" s="1150" t="s">
        <v>4770</v>
      </c>
      <c r="E6061" s="1164">
        <v>3000</v>
      </c>
      <c r="F6061" s="1151" t="s">
        <v>17146</v>
      </c>
      <c r="G6061" s="759" t="s">
        <v>17147</v>
      </c>
      <c r="H6061" s="1021" t="s">
        <v>4243</v>
      </c>
      <c r="I6061" s="1021" t="s">
        <v>4274</v>
      </c>
      <c r="J6061" s="1150" t="s">
        <v>4274</v>
      </c>
      <c r="K6061" s="1152" t="s">
        <v>17148</v>
      </c>
      <c r="L6061" s="1151">
        <v>8</v>
      </c>
      <c r="M6061" s="1164">
        <v>24258</v>
      </c>
      <c r="N6061" s="1151"/>
      <c r="O6061" s="1152"/>
      <c r="P6061" s="1180"/>
    </row>
    <row r="6062" spans="1:16" ht="22.5" x14ac:dyDescent="0.2">
      <c r="A6062" s="1179" t="s">
        <v>4159</v>
      </c>
      <c r="B6062" s="1149" t="s">
        <v>13078</v>
      </c>
      <c r="C6062" s="1149" t="s">
        <v>65</v>
      </c>
      <c r="D6062" s="1150" t="s">
        <v>17149</v>
      </c>
      <c r="E6062" s="1164">
        <v>2000</v>
      </c>
      <c r="F6062" s="1151" t="s">
        <v>17150</v>
      </c>
      <c r="G6062" s="759" t="s">
        <v>17151</v>
      </c>
      <c r="H6062" s="1021" t="s">
        <v>4243</v>
      </c>
      <c r="I6062" s="1021" t="s">
        <v>4274</v>
      </c>
      <c r="J6062" s="1150" t="s">
        <v>4274</v>
      </c>
      <c r="K6062" s="1152" t="s">
        <v>17152</v>
      </c>
      <c r="L6062" s="1151">
        <v>12</v>
      </c>
      <c r="M6062" s="1164">
        <v>34505.33</v>
      </c>
      <c r="N6062" s="1151"/>
      <c r="O6062" s="1152"/>
      <c r="P6062" s="1180"/>
    </row>
    <row r="6063" spans="1:16" ht="22.5" x14ac:dyDescent="0.2">
      <c r="A6063" s="1179" t="s">
        <v>4159</v>
      </c>
      <c r="B6063" s="1149" t="s">
        <v>13078</v>
      </c>
      <c r="C6063" s="1149" t="s">
        <v>65</v>
      </c>
      <c r="D6063" s="1150" t="s">
        <v>17153</v>
      </c>
      <c r="E6063" s="1164">
        <v>2000</v>
      </c>
      <c r="F6063" s="1151" t="s">
        <v>17150</v>
      </c>
      <c r="G6063" s="759" t="s">
        <v>17151</v>
      </c>
      <c r="H6063" s="1021" t="s">
        <v>4243</v>
      </c>
      <c r="I6063" s="1021" t="s">
        <v>4274</v>
      </c>
      <c r="J6063" s="1150" t="s">
        <v>4274</v>
      </c>
      <c r="K6063" s="1152"/>
      <c r="L6063" s="1151"/>
      <c r="M6063" s="1164"/>
      <c r="N6063" s="1151" t="s">
        <v>17152</v>
      </c>
      <c r="O6063" s="1152">
        <v>6</v>
      </c>
      <c r="P6063" s="1180">
        <v>24000</v>
      </c>
    </row>
    <row r="6064" spans="1:16" ht="22.5" x14ac:dyDescent="0.2">
      <c r="A6064" s="1179" t="s">
        <v>4159</v>
      </c>
      <c r="B6064" s="1149" t="s">
        <v>13078</v>
      </c>
      <c r="C6064" s="1149" t="s">
        <v>65</v>
      </c>
      <c r="D6064" s="1150" t="s">
        <v>17154</v>
      </c>
      <c r="E6064" s="1164">
        <v>2500</v>
      </c>
      <c r="F6064" s="1151" t="s">
        <v>17155</v>
      </c>
      <c r="G6064" s="759" t="s">
        <v>17156</v>
      </c>
      <c r="H6064" s="1021" t="s">
        <v>4206</v>
      </c>
      <c r="I6064" s="1021" t="s">
        <v>4274</v>
      </c>
      <c r="J6064" s="1150" t="s">
        <v>4274</v>
      </c>
      <c r="K6064" s="1152"/>
      <c r="L6064" s="1151"/>
      <c r="M6064" s="1164"/>
      <c r="N6064" s="1151" t="s">
        <v>17157</v>
      </c>
      <c r="O6064" s="1152">
        <v>1</v>
      </c>
      <c r="P6064" s="1180">
        <v>3583.33</v>
      </c>
    </row>
    <row r="6065" spans="1:16" ht="22.5" x14ac:dyDescent="0.2">
      <c r="A6065" s="1179" t="s">
        <v>4159</v>
      </c>
      <c r="B6065" s="1149" t="s">
        <v>13078</v>
      </c>
      <c r="C6065" s="1149" t="s">
        <v>65</v>
      </c>
      <c r="D6065" s="1150" t="s">
        <v>17158</v>
      </c>
      <c r="E6065" s="1164">
        <v>2500</v>
      </c>
      <c r="F6065" s="1151" t="s">
        <v>17159</v>
      </c>
      <c r="G6065" s="759" t="s">
        <v>17160</v>
      </c>
      <c r="H6065" s="1021" t="s">
        <v>4243</v>
      </c>
      <c r="I6065" s="1021" t="s">
        <v>4287</v>
      </c>
      <c r="J6065" s="1150" t="s">
        <v>4195</v>
      </c>
      <c r="K6065" s="1152" t="s">
        <v>17161</v>
      </c>
      <c r="L6065" s="1151">
        <v>10</v>
      </c>
      <c r="M6065" s="1164">
        <v>30297.489999999998</v>
      </c>
      <c r="N6065" s="1151"/>
      <c r="O6065" s="1152"/>
      <c r="P6065" s="1180"/>
    </row>
    <row r="6066" spans="1:16" ht="22.5" x14ac:dyDescent="0.2">
      <c r="A6066" s="1179" t="s">
        <v>4159</v>
      </c>
      <c r="B6066" s="1149" t="s">
        <v>13078</v>
      </c>
      <c r="C6066" s="1149" t="s">
        <v>65</v>
      </c>
      <c r="D6066" s="1150" t="s">
        <v>17162</v>
      </c>
      <c r="E6066" s="1164">
        <v>3250</v>
      </c>
      <c r="F6066" s="1151" t="s">
        <v>17159</v>
      </c>
      <c r="G6066" s="759" t="s">
        <v>17160</v>
      </c>
      <c r="H6066" s="1021" t="s">
        <v>4243</v>
      </c>
      <c r="I6066" s="1021" t="s">
        <v>4287</v>
      </c>
      <c r="J6066" s="1150" t="s">
        <v>4195</v>
      </c>
      <c r="K6066" s="1152"/>
      <c r="L6066" s="1151"/>
      <c r="M6066" s="1164"/>
      <c r="N6066" s="1151" t="s">
        <v>17161</v>
      </c>
      <c r="O6066" s="1152">
        <v>6</v>
      </c>
      <c r="P6066" s="1180">
        <v>19500</v>
      </c>
    </row>
    <row r="6067" spans="1:16" ht="22.5" x14ac:dyDescent="0.2">
      <c r="A6067" s="1179" t="s">
        <v>4159</v>
      </c>
      <c r="B6067" s="1149" t="s">
        <v>13078</v>
      </c>
      <c r="C6067" s="1149" t="s">
        <v>65</v>
      </c>
      <c r="D6067" s="1150" t="s">
        <v>17083</v>
      </c>
      <c r="E6067" s="1164">
        <v>6000</v>
      </c>
      <c r="F6067" s="1151" t="s">
        <v>17163</v>
      </c>
      <c r="G6067" s="759" t="s">
        <v>17164</v>
      </c>
      <c r="H6067" s="1021" t="s">
        <v>4206</v>
      </c>
      <c r="I6067" s="1021" t="s">
        <v>4287</v>
      </c>
      <c r="J6067" s="1150" t="s">
        <v>4195</v>
      </c>
      <c r="K6067" s="1152" t="s">
        <v>17165</v>
      </c>
      <c r="L6067" s="1151">
        <v>3</v>
      </c>
      <c r="M6067" s="1164">
        <v>18000</v>
      </c>
      <c r="N6067" s="1151"/>
      <c r="O6067" s="1152"/>
      <c r="P6067" s="1180"/>
    </row>
    <row r="6068" spans="1:16" ht="22.5" x14ac:dyDescent="0.2">
      <c r="A6068" s="1179" t="s">
        <v>4159</v>
      </c>
      <c r="B6068" s="1149" t="s">
        <v>13078</v>
      </c>
      <c r="C6068" s="1149" t="s">
        <v>65</v>
      </c>
      <c r="D6068" s="1150" t="s">
        <v>17083</v>
      </c>
      <c r="E6068" s="1164">
        <v>6000</v>
      </c>
      <c r="F6068" s="1151" t="s">
        <v>17163</v>
      </c>
      <c r="G6068" s="759" t="s">
        <v>17164</v>
      </c>
      <c r="H6068" s="1021" t="s">
        <v>4206</v>
      </c>
      <c r="I6068" s="1021" t="s">
        <v>4287</v>
      </c>
      <c r="J6068" s="1150" t="s">
        <v>4195</v>
      </c>
      <c r="K6068" s="1152"/>
      <c r="L6068" s="1151"/>
      <c r="M6068" s="1164"/>
      <c r="N6068" s="1151" t="s">
        <v>17165</v>
      </c>
      <c r="O6068" s="1152">
        <v>6</v>
      </c>
      <c r="P6068" s="1180">
        <v>36000</v>
      </c>
    </row>
    <row r="6069" spans="1:16" ht="22.5" x14ac:dyDescent="0.2">
      <c r="A6069" s="1179" t="s">
        <v>4159</v>
      </c>
      <c r="B6069" s="1149" t="s">
        <v>13078</v>
      </c>
      <c r="C6069" s="1149" t="s">
        <v>65</v>
      </c>
      <c r="D6069" s="1150" t="s">
        <v>17166</v>
      </c>
      <c r="E6069" s="1164">
        <v>3000</v>
      </c>
      <c r="F6069" s="1151" t="s">
        <v>17167</v>
      </c>
      <c r="G6069" s="759" t="s">
        <v>17168</v>
      </c>
      <c r="H6069" s="1021" t="s">
        <v>4243</v>
      </c>
      <c r="I6069" s="1021" t="s">
        <v>4274</v>
      </c>
      <c r="J6069" s="1150" t="s">
        <v>4274</v>
      </c>
      <c r="K6069" s="1152" t="s">
        <v>17169</v>
      </c>
      <c r="L6069" s="1151">
        <v>12</v>
      </c>
      <c r="M6069" s="1164">
        <v>39349.67</v>
      </c>
      <c r="N6069" s="1151"/>
      <c r="O6069" s="1152"/>
      <c r="P6069" s="1180"/>
    </row>
    <row r="6070" spans="1:16" ht="22.5" x14ac:dyDescent="0.2">
      <c r="A6070" s="1179" t="s">
        <v>4159</v>
      </c>
      <c r="B6070" s="1149" t="s">
        <v>13078</v>
      </c>
      <c r="C6070" s="1149" t="s">
        <v>65</v>
      </c>
      <c r="D6070" s="1150" t="s">
        <v>17166</v>
      </c>
      <c r="E6070" s="1164">
        <v>3000</v>
      </c>
      <c r="F6070" s="1151" t="s">
        <v>17167</v>
      </c>
      <c r="G6070" s="759" t="s">
        <v>17168</v>
      </c>
      <c r="H6070" s="1021" t="s">
        <v>4243</v>
      </c>
      <c r="I6070" s="1021" t="s">
        <v>4274</v>
      </c>
      <c r="J6070" s="1150" t="s">
        <v>4274</v>
      </c>
      <c r="K6070" s="1152"/>
      <c r="L6070" s="1151"/>
      <c r="M6070" s="1164"/>
      <c r="N6070" s="1151" t="s">
        <v>17169</v>
      </c>
      <c r="O6070" s="1152">
        <v>6</v>
      </c>
      <c r="P6070" s="1180">
        <v>21000</v>
      </c>
    </row>
    <row r="6071" spans="1:16" ht="33.75" x14ac:dyDescent="0.2">
      <c r="A6071" s="1179" t="s">
        <v>4159</v>
      </c>
      <c r="B6071" s="1149" t="s">
        <v>13078</v>
      </c>
      <c r="C6071" s="1149" t="s">
        <v>65</v>
      </c>
      <c r="D6071" s="1150" t="s">
        <v>17170</v>
      </c>
      <c r="E6071" s="1164">
        <v>13000</v>
      </c>
      <c r="F6071" s="1151" t="s">
        <v>17171</v>
      </c>
      <c r="G6071" s="759" t="s">
        <v>17172</v>
      </c>
      <c r="H6071" s="1021" t="s">
        <v>17173</v>
      </c>
      <c r="I6071" s="1021" t="s">
        <v>16956</v>
      </c>
      <c r="J6071" s="1150" t="s">
        <v>4386</v>
      </c>
      <c r="K6071" s="1152" t="s">
        <v>17174</v>
      </c>
      <c r="L6071" s="1151">
        <v>11</v>
      </c>
      <c r="M6071" s="1164">
        <v>155241.66</v>
      </c>
      <c r="N6071" s="1151"/>
      <c r="O6071" s="1152"/>
      <c r="P6071" s="1180"/>
    </row>
    <row r="6072" spans="1:16" ht="22.5" x14ac:dyDescent="0.2">
      <c r="A6072" s="1179" t="s">
        <v>4159</v>
      </c>
      <c r="B6072" s="1149" t="s">
        <v>13078</v>
      </c>
      <c r="C6072" s="1149" t="s">
        <v>65</v>
      </c>
      <c r="D6072" s="1150" t="s">
        <v>17175</v>
      </c>
      <c r="E6072" s="1164">
        <v>6000</v>
      </c>
      <c r="F6072" s="1151" t="s">
        <v>17176</v>
      </c>
      <c r="G6072" s="759" t="s">
        <v>17177</v>
      </c>
      <c r="H6072" s="1021" t="s">
        <v>4243</v>
      </c>
      <c r="I6072" s="1021" t="s">
        <v>4287</v>
      </c>
      <c r="J6072" s="1150" t="s">
        <v>4195</v>
      </c>
      <c r="K6072" s="1152" t="s">
        <v>17178</v>
      </c>
      <c r="L6072" s="1151">
        <v>1</v>
      </c>
      <c r="M6072" s="1164">
        <v>4500</v>
      </c>
      <c r="N6072" s="1151"/>
      <c r="O6072" s="1152"/>
      <c r="P6072" s="1180"/>
    </row>
    <row r="6073" spans="1:16" ht="22.5" x14ac:dyDescent="0.2">
      <c r="A6073" s="1179" t="s">
        <v>4159</v>
      </c>
      <c r="B6073" s="1149" t="s">
        <v>13078</v>
      </c>
      <c r="C6073" s="1149" t="s">
        <v>65</v>
      </c>
      <c r="D6073" s="1150" t="s">
        <v>4770</v>
      </c>
      <c r="E6073" s="1164">
        <v>6000</v>
      </c>
      <c r="F6073" s="1151" t="s">
        <v>17176</v>
      </c>
      <c r="G6073" s="759" t="s">
        <v>17177</v>
      </c>
      <c r="H6073" s="1021" t="s">
        <v>4243</v>
      </c>
      <c r="I6073" s="1021" t="s">
        <v>4287</v>
      </c>
      <c r="J6073" s="1150" t="s">
        <v>4195</v>
      </c>
      <c r="K6073" s="1152"/>
      <c r="L6073" s="1151"/>
      <c r="M6073" s="1164"/>
      <c r="N6073" s="1151" t="s">
        <v>17178</v>
      </c>
      <c r="O6073" s="1152">
        <v>2</v>
      </c>
      <c r="P6073" s="1180">
        <v>13350</v>
      </c>
    </row>
    <row r="6074" spans="1:16" ht="22.5" x14ac:dyDescent="0.2">
      <c r="A6074" s="1179" t="s">
        <v>4159</v>
      </c>
      <c r="B6074" s="1149" t="s">
        <v>13078</v>
      </c>
      <c r="C6074" s="1149" t="s">
        <v>65</v>
      </c>
      <c r="D6074" s="1150" t="s">
        <v>17179</v>
      </c>
      <c r="E6074" s="1164">
        <v>4000</v>
      </c>
      <c r="F6074" s="1151" t="s">
        <v>17180</v>
      </c>
      <c r="G6074" s="759" t="s">
        <v>17181</v>
      </c>
      <c r="H6074" s="1021" t="s">
        <v>4243</v>
      </c>
      <c r="I6074" s="1021" t="s">
        <v>4287</v>
      </c>
      <c r="J6074" s="1150" t="s">
        <v>4195</v>
      </c>
      <c r="K6074" s="1152" t="s">
        <v>17182</v>
      </c>
      <c r="L6074" s="1151">
        <v>12</v>
      </c>
      <c r="M6074" s="1164">
        <v>56266.66</v>
      </c>
      <c r="N6074" s="1151"/>
      <c r="O6074" s="1152"/>
      <c r="P6074" s="1180"/>
    </row>
    <row r="6075" spans="1:16" ht="22.5" x14ac:dyDescent="0.2">
      <c r="A6075" s="1179" t="s">
        <v>4159</v>
      </c>
      <c r="B6075" s="1149" t="s">
        <v>13078</v>
      </c>
      <c r="C6075" s="1149" t="s">
        <v>65</v>
      </c>
      <c r="D6075" s="1150" t="s">
        <v>17183</v>
      </c>
      <c r="E6075" s="1164">
        <v>2500</v>
      </c>
      <c r="F6075" s="1151" t="s">
        <v>17184</v>
      </c>
      <c r="G6075" s="759" t="s">
        <v>17185</v>
      </c>
      <c r="H6075" s="1021" t="s">
        <v>4243</v>
      </c>
      <c r="I6075" s="1021" t="s">
        <v>4274</v>
      </c>
      <c r="J6075" s="1150" t="s">
        <v>4274</v>
      </c>
      <c r="K6075" s="1152" t="s">
        <v>17186</v>
      </c>
      <c r="L6075" s="1151">
        <v>12</v>
      </c>
      <c r="M6075" s="1164">
        <v>30000</v>
      </c>
      <c r="N6075" s="1151"/>
      <c r="O6075" s="1152"/>
      <c r="P6075" s="1180"/>
    </row>
    <row r="6076" spans="1:16" ht="22.5" x14ac:dyDescent="0.2">
      <c r="A6076" s="1179" t="s">
        <v>4159</v>
      </c>
      <c r="B6076" s="1149" t="s">
        <v>13078</v>
      </c>
      <c r="C6076" s="1149" t="s">
        <v>65</v>
      </c>
      <c r="D6076" s="1150" t="s">
        <v>17183</v>
      </c>
      <c r="E6076" s="1164">
        <v>2500</v>
      </c>
      <c r="F6076" s="1151" t="s">
        <v>17184</v>
      </c>
      <c r="G6076" s="759" t="s">
        <v>17185</v>
      </c>
      <c r="H6076" s="1021" t="s">
        <v>4243</v>
      </c>
      <c r="I6076" s="1021" t="s">
        <v>4274</v>
      </c>
      <c r="J6076" s="1150" t="s">
        <v>4274</v>
      </c>
      <c r="K6076" s="1152"/>
      <c r="L6076" s="1151"/>
      <c r="M6076" s="1164"/>
      <c r="N6076" s="1151" t="s">
        <v>17186</v>
      </c>
      <c r="O6076" s="1152">
        <v>1</v>
      </c>
      <c r="P6076" s="1180">
        <v>4423.33</v>
      </c>
    </row>
    <row r="6077" spans="1:16" ht="22.5" x14ac:dyDescent="0.2">
      <c r="A6077" s="1179" t="s">
        <v>4159</v>
      </c>
      <c r="B6077" s="1149" t="s">
        <v>13078</v>
      </c>
      <c r="C6077" s="1149" t="s">
        <v>65</v>
      </c>
      <c r="D6077" s="1150" t="s">
        <v>17187</v>
      </c>
      <c r="E6077" s="1164">
        <v>2000</v>
      </c>
      <c r="F6077" s="1151" t="s">
        <v>17188</v>
      </c>
      <c r="G6077" s="759" t="s">
        <v>17189</v>
      </c>
      <c r="H6077" s="1021" t="s">
        <v>4206</v>
      </c>
      <c r="I6077" s="1021" t="s">
        <v>4274</v>
      </c>
      <c r="J6077" s="1150" t="s">
        <v>4274</v>
      </c>
      <c r="K6077" s="1152"/>
      <c r="L6077" s="1151"/>
      <c r="M6077" s="1164"/>
      <c r="N6077" s="1151" t="s">
        <v>17190</v>
      </c>
      <c r="O6077" s="1152">
        <v>1</v>
      </c>
      <c r="P6077" s="1180">
        <v>2866.67</v>
      </c>
    </row>
    <row r="6078" spans="1:16" ht="22.5" x14ac:dyDescent="0.2">
      <c r="A6078" s="1179" t="s">
        <v>4159</v>
      </c>
      <c r="B6078" s="1149" t="s">
        <v>13078</v>
      </c>
      <c r="C6078" s="1149" t="s">
        <v>65</v>
      </c>
      <c r="D6078" s="1150" t="s">
        <v>17191</v>
      </c>
      <c r="E6078" s="1164">
        <v>3000</v>
      </c>
      <c r="F6078" s="1151" t="s">
        <v>17192</v>
      </c>
      <c r="G6078" s="759" t="s">
        <v>17193</v>
      </c>
      <c r="H6078" s="1021" t="s">
        <v>4243</v>
      </c>
      <c r="I6078" s="1021" t="s">
        <v>4274</v>
      </c>
      <c r="J6078" s="1150" t="s">
        <v>4274</v>
      </c>
      <c r="K6078" s="1152" t="s">
        <v>17194</v>
      </c>
      <c r="L6078" s="1151">
        <v>12</v>
      </c>
      <c r="M6078" s="1164">
        <v>36000</v>
      </c>
      <c r="N6078" s="1151"/>
      <c r="O6078" s="1152"/>
      <c r="P6078" s="1180"/>
    </row>
    <row r="6079" spans="1:16" ht="22.5" x14ac:dyDescent="0.2">
      <c r="A6079" s="1179" t="s">
        <v>4159</v>
      </c>
      <c r="B6079" s="1149" t="s">
        <v>13078</v>
      </c>
      <c r="C6079" s="1149" t="s">
        <v>65</v>
      </c>
      <c r="D6079" s="1150" t="s">
        <v>17191</v>
      </c>
      <c r="E6079" s="1164">
        <v>3000</v>
      </c>
      <c r="F6079" s="1151" t="s">
        <v>17192</v>
      </c>
      <c r="G6079" s="759" t="s">
        <v>17193</v>
      </c>
      <c r="H6079" s="1021" t="s">
        <v>4243</v>
      </c>
      <c r="I6079" s="1021" t="s">
        <v>4274</v>
      </c>
      <c r="J6079" s="1150" t="s">
        <v>4274</v>
      </c>
      <c r="K6079" s="1152"/>
      <c r="L6079" s="1151"/>
      <c r="M6079" s="1164"/>
      <c r="N6079" s="1151" t="s">
        <v>17194</v>
      </c>
      <c r="O6079" s="1152">
        <v>6</v>
      </c>
      <c r="P6079" s="1180">
        <v>18000</v>
      </c>
    </row>
    <row r="6080" spans="1:16" ht="22.5" x14ac:dyDescent="0.2">
      <c r="A6080" s="1179" t="s">
        <v>4159</v>
      </c>
      <c r="B6080" s="1149" t="s">
        <v>13078</v>
      </c>
      <c r="C6080" s="1149" t="s">
        <v>65</v>
      </c>
      <c r="D6080" s="1150" t="s">
        <v>17166</v>
      </c>
      <c r="E6080" s="1164">
        <v>3000</v>
      </c>
      <c r="F6080" s="1151" t="s">
        <v>17195</v>
      </c>
      <c r="G6080" s="759" t="s">
        <v>17196</v>
      </c>
      <c r="H6080" s="1021" t="s">
        <v>4243</v>
      </c>
      <c r="I6080" s="1021" t="s">
        <v>4274</v>
      </c>
      <c r="J6080" s="1150" t="s">
        <v>4274</v>
      </c>
      <c r="K6080" s="1152" t="s">
        <v>17197</v>
      </c>
      <c r="L6080" s="1151">
        <v>2</v>
      </c>
      <c r="M6080" s="1164">
        <v>9975</v>
      </c>
      <c r="N6080" s="1151"/>
      <c r="O6080" s="1152"/>
      <c r="P6080" s="1180"/>
    </row>
    <row r="6081" spans="1:16" ht="33.75" x14ac:dyDescent="0.2">
      <c r="A6081" s="1179" t="s">
        <v>4159</v>
      </c>
      <c r="B6081" s="1149" t="s">
        <v>13078</v>
      </c>
      <c r="C6081" s="1149" t="s">
        <v>65</v>
      </c>
      <c r="D6081" s="1150" t="s">
        <v>17198</v>
      </c>
      <c r="E6081" s="1164">
        <v>2500</v>
      </c>
      <c r="F6081" s="1151" t="s">
        <v>17199</v>
      </c>
      <c r="G6081" s="759" t="s">
        <v>17200</v>
      </c>
      <c r="H6081" s="1021" t="s">
        <v>4206</v>
      </c>
      <c r="I6081" s="1021" t="s">
        <v>15923</v>
      </c>
      <c r="J6081" s="1150" t="s">
        <v>4287</v>
      </c>
      <c r="K6081" s="1152" t="s">
        <v>17201</v>
      </c>
      <c r="L6081" s="1151">
        <v>1</v>
      </c>
      <c r="M6081" s="1164">
        <v>2590</v>
      </c>
      <c r="N6081" s="1151"/>
      <c r="O6081" s="1152"/>
      <c r="P6081" s="1180"/>
    </row>
    <row r="6082" spans="1:16" ht="22.5" x14ac:dyDescent="0.2">
      <c r="A6082" s="1179" t="s">
        <v>4159</v>
      </c>
      <c r="B6082" s="1149" t="s">
        <v>13078</v>
      </c>
      <c r="C6082" s="1149" t="s">
        <v>65</v>
      </c>
      <c r="D6082" s="1150" t="s">
        <v>16883</v>
      </c>
      <c r="E6082" s="1164">
        <v>8150</v>
      </c>
      <c r="F6082" s="1151" t="s">
        <v>17202</v>
      </c>
      <c r="G6082" s="759" t="s">
        <v>17203</v>
      </c>
      <c r="H6082" s="1021" t="s">
        <v>4243</v>
      </c>
      <c r="I6082" s="1021" t="s">
        <v>4287</v>
      </c>
      <c r="J6082" s="1150" t="s">
        <v>4195</v>
      </c>
      <c r="K6082" s="1152" t="s">
        <v>17204</v>
      </c>
      <c r="L6082" s="1151">
        <v>12</v>
      </c>
      <c r="M6082" s="1164">
        <v>97800</v>
      </c>
      <c r="N6082" s="1151"/>
      <c r="O6082" s="1152"/>
      <c r="P6082" s="1180"/>
    </row>
    <row r="6083" spans="1:16" ht="22.5" x14ac:dyDescent="0.2">
      <c r="A6083" s="1179" t="s">
        <v>4159</v>
      </c>
      <c r="B6083" s="1149" t="s">
        <v>13078</v>
      </c>
      <c r="C6083" s="1149" t="s">
        <v>65</v>
      </c>
      <c r="D6083" s="1150" t="s">
        <v>16883</v>
      </c>
      <c r="E6083" s="1164">
        <v>8150</v>
      </c>
      <c r="F6083" s="1151" t="s">
        <v>17202</v>
      </c>
      <c r="G6083" s="759" t="s">
        <v>17203</v>
      </c>
      <c r="H6083" s="1021" t="s">
        <v>4243</v>
      </c>
      <c r="I6083" s="1021" t="s">
        <v>4287</v>
      </c>
      <c r="J6083" s="1150" t="s">
        <v>4195</v>
      </c>
      <c r="K6083" s="1152"/>
      <c r="L6083" s="1151"/>
      <c r="M6083" s="1164"/>
      <c r="N6083" s="1151" t="s">
        <v>17204</v>
      </c>
      <c r="O6083" s="1152">
        <v>4</v>
      </c>
      <c r="P6083" s="1180">
        <v>43827.979999999996</v>
      </c>
    </row>
    <row r="6084" spans="1:16" ht="33.75" x14ac:dyDescent="0.2">
      <c r="A6084" s="1179" t="s">
        <v>4159</v>
      </c>
      <c r="B6084" s="1149" t="s">
        <v>13078</v>
      </c>
      <c r="C6084" s="1149" t="s">
        <v>65</v>
      </c>
      <c r="D6084" s="1150" t="s">
        <v>17205</v>
      </c>
      <c r="E6084" s="1164">
        <v>2500</v>
      </c>
      <c r="F6084" s="1151" t="s">
        <v>17206</v>
      </c>
      <c r="G6084" s="759" t="s">
        <v>17207</v>
      </c>
      <c r="H6084" s="1021" t="s">
        <v>9934</v>
      </c>
      <c r="I6084" s="1021" t="s">
        <v>16809</v>
      </c>
      <c r="J6084" s="1150" t="s">
        <v>4259</v>
      </c>
      <c r="K6084" s="1152" t="s">
        <v>17208</v>
      </c>
      <c r="L6084" s="1151">
        <v>12</v>
      </c>
      <c r="M6084" s="1164">
        <v>30000</v>
      </c>
      <c r="N6084" s="1151"/>
      <c r="O6084" s="1152"/>
      <c r="P6084" s="1180"/>
    </row>
    <row r="6085" spans="1:16" ht="33.75" x14ac:dyDescent="0.2">
      <c r="A6085" s="1179" t="s">
        <v>4159</v>
      </c>
      <c r="B6085" s="1149" t="s">
        <v>13078</v>
      </c>
      <c r="C6085" s="1149" t="s">
        <v>65</v>
      </c>
      <c r="D6085" s="1150" t="s">
        <v>17205</v>
      </c>
      <c r="E6085" s="1164">
        <v>2500</v>
      </c>
      <c r="F6085" s="1151" t="s">
        <v>17206</v>
      </c>
      <c r="G6085" s="759" t="s">
        <v>17207</v>
      </c>
      <c r="H6085" s="1021" t="s">
        <v>9934</v>
      </c>
      <c r="I6085" s="1021" t="s">
        <v>16809</v>
      </c>
      <c r="J6085" s="1150" t="s">
        <v>4259</v>
      </c>
      <c r="K6085" s="1152"/>
      <c r="L6085" s="1151"/>
      <c r="M6085" s="1164"/>
      <c r="N6085" s="1151" t="s">
        <v>17208</v>
      </c>
      <c r="O6085" s="1152">
        <v>6</v>
      </c>
      <c r="P6085" s="1180">
        <v>15000</v>
      </c>
    </row>
    <row r="6086" spans="1:16" ht="22.5" x14ac:dyDescent="0.2">
      <c r="A6086" s="1179" t="s">
        <v>4159</v>
      </c>
      <c r="B6086" s="1149" t="s">
        <v>13078</v>
      </c>
      <c r="C6086" s="1149" t="s">
        <v>65</v>
      </c>
      <c r="D6086" s="1150" t="s">
        <v>17209</v>
      </c>
      <c r="E6086" s="1164">
        <v>2000</v>
      </c>
      <c r="F6086" s="1151" t="s">
        <v>17210</v>
      </c>
      <c r="G6086" s="759" t="s">
        <v>17211</v>
      </c>
      <c r="H6086" s="1021" t="s">
        <v>4243</v>
      </c>
      <c r="I6086" s="1021" t="s">
        <v>4274</v>
      </c>
      <c r="J6086" s="1150" t="s">
        <v>4274</v>
      </c>
      <c r="K6086" s="1152" t="s">
        <v>17212</v>
      </c>
      <c r="L6086" s="1151">
        <v>12</v>
      </c>
      <c r="M6086" s="1164">
        <v>28961.33</v>
      </c>
      <c r="N6086" s="1151"/>
      <c r="O6086" s="1152"/>
      <c r="P6086" s="1180"/>
    </row>
    <row r="6087" spans="1:16" ht="22.5" x14ac:dyDescent="0.2">
      <c r="A6087" s="1179" t="s">
        <v>4159</v>
      </c>
      <c r="B6087" s="1149" t="s">
        <v>13078</v>
      </c>
      <c r="C6087" s="1149" t="s">
        <v>65</v>
      </c>
      <c r="D6087" s="1150" t="s">
        <v>17209</v>
      </c>
      <c r="E6087" s="1164">
        <v>2000</v>
      </c>
      <c r="F6087" s="1151" t="s">
        <v>17210</v>
      </c>
      <c r="G6087" s="759" t="s">
        <v>17211</v>
      </c>
      <c r="H6087" s="1021" t="s">
        <v>4243</v>
      </c>
      <c r="I6087" s="1021" t="s">
        <v>4274</v>
      </c>
      <c r="J6087" s="1150" t="s">
        <v>4274</v>
      </c>
      <c r="K6087" s="1152"/>
      <c r="L6087" s="1151"/>
      <c r="M6087" s="1164"/>
      <c r="N6087" s="1151" t="s">
        <v>17212</v>
      </c>
      <c r="O6087" s="1152">
        <v>6</v>
      </c>
      <c r="P6087" s="1180">
        <v>15000</v>
      </c>
    </row>
    <row r="6088" spans="1:16" ht="22.5" x14ac:dyDescent="0.2">
      <c r="A6088" s="1179" t="s">
        <v>4159</v>
      </c>
      <c r="B6088" s="1149" t="s">
        <v>13078</v>
      </c>
      <c r="C6088" s="1149" t="s">
        <v>65</v>
      </c>
      <c r="D6088" s="1150" t="s">
        <v>17213</v>
      </c>
      <c r="E6088" s="1164">
        <v>6200</v>
      </c>
      <c r="F6088" s="1151" t="s">
        <v>17214</v>
      </c>
      <c r="G6088" s="759" t="s">
        <v>17215</v>
      </c>
      <c r="H6088" s="1021" t="s">
        <v>4349</v>
      </c>
      <c r="I6088" s="1021" t="s">
        <v>4287</v>
      </c>
      <c r="J6088" s="1150" t="s">
        <v>4195</v>
      </c>
      <c r="K6088" s="1152"/>
      <c r="L6088" s="1151"/>
      <c r="M6088" s="1164"/>
      <c r="N6088" s="1151" t="s">
        <v>17216</v>
      </c>
      <c r="O6088" s="1152">
        <v>1</v>
      </c>
      <c r="P6088" s="1180">
        <v>7646.67</v>
      </c>
    </row>
    <row r="6089" spans="1:16" ht="22.5" x14ac:dyDescent="0.2">
      <c r="A6089" s="1179" t="s">
        <v>4159</v>
      </c>
      <c r="B6089" s="1149" t="s">
        <v>13078</v>
      </c>
      <c r="C6089" s="1149" t="s">
        <v>65</v>
      </c>
      <c r="D6089" s="1150" t="s">
        <v>16871</v>
      </c>
      <c r="E6089" s="1164">
        <v>3000</v>
      </c>
      <c r="F6089" s="1151" t="s">
        <v>17217</v>
      </c>
      <c r="G6089" s="759" t="s">
        <v>17218</v>
      </c>
      <c r="H6089" s="1021" t="s">
        <v>4243</v>
      </c>
      <c r="I6089" s="1021" t="s">
        <v>4274</v>
      </c>
      <c r="J6089" s="1150" t="s">
        <v>4274</v>
      </c>
      <c r="K6089" s="1152" t="s">
        <v>17219</v>
      </c>
      <c r="L6089" s="1151">
        <v>12</v>
      </c>
      <c r="M6089" s="1164">
        <v>36100</v>
      </c>
      <c r="N6089" s="1151"/>
      <c r="O6089" s="1152"/>
      <c r="P6089" s="1180"/>
    </row>
    <row r="6090" spans="1:16" ht="22.5" x14ac:dyDescent="0.2">
      <c r="A6090" s="1179" t="s">
        <v>4159</v>
      </c>
      <c r="B6090" s="1149" t="s">
        <v>13078</v>
      </c>
      <c r="C6090" s="1149" t="s">
        <v>65</v>
      </c>
      <c r="D6090" s="1150" t="s">
        <v>16871</v>
      </c>
      <c r="E6090" s="1164">
        <v>3000</v>
      </c>
      <c r="F6090" s="1151" t="s">
        <v>17217</v>
      </c>
      <c r="G6090" s="759" t="s">
        <v>17218</v>
      </c>
      <c r="H6090" s="1021" t="s">
        <v>4243</v>
      </c>
      <c r="I6090" s="1021" t="s">
        <v>4274</v>
      </c>
      <c r="J6090" s="1150" t="s">
        <v>4274</v>
      </c>
      <c r="K6090" s="1152"/>
      <c r="L6090" s="1151"/>
      <c r="M6090" s="1164"/>
      <c r="N6090" s="1151" t="s">
        <v>17219</v>
      </c>
      <c r="O6090" s="1152">
        <v>6</v>
      </c>
      <c r="P6090" s="1180">
        <v>18000</v>
      </c>
    </row>
    <row r="6091" spans="1:16" ht="22.5" x14ac:dyDescent="0.2">
      <c r="A6091" s="1179" t="s">
        <v>4159</v>
      </c>
      <c r="B6091" s="1149" t="s">
        <v>13078</v>
      </c>
      <c r="C6091" s="1149" t="s">
        <v>65</v>
      </c>
      <c r="D6091" s="1150" t="s">
        <v>17220</v>
      </c>
      <c r="E6091" s="1164">
        <v>14000</v>
      </c>
      <c r="F6091" s="1151" t="s">
        <v>17221</v>
      </c>
      <c r="G6091" s="759" t="s">
        <v>17222</v>
      </c>
      <c r="H6091" s="1021" t="s">
        <v>4206</v>
      </c>
      <c r="I6091" s="1021" t="s">
        <v>4287</v>
      </c>
      <c r="J6091" s="1150" t="s">
        <v>4195</v>
      </c>
      <c r="K6091" s="1152"/>
      <c r="L6091" s="1151"/>
      <c r="M6091" s="1164"/>
      <c r="N6091" s="1151" t="s">
        <v>17223</v>
      </c>
      <c r="O6091" s="1152">
        <v>1</v>
      </c>
      <c r="P6091" s="1180">
        <v>20066.669999999998</v>
      </c>
    </row>
    <row r="6092" spans="1:16" ht="22.5" x14ac:dyDescent="0.2">
      <c r="A6092" s="1179" t="s">
        <v>4159</v>
      </c>
      <c r="B6092" s="1149" t="s">
        <v>13078</v>
      </c>
      <c r="C6092" s="1149" t="s">
        <v>65</v>
      </c>
      <c r="D6092" s="1150" t="s">
        <v>17224</v>
      </c>
      <c r="E6092" s="1164">
        <v>9000</v>
      </c>
      <c r="F6092" s="1151" t="s">
        <v>17225</v>
      </c>
      <c r="G6092" s="759" t="s">
        <v>17226</v>
      </c>
      <c r="H6092" s="1021" t="s">
        <v>4239</v>
      </c>
      <c r="I6092" s="1021" t="s">
        <v>4287</v>
      </c>
      <c r="J6092" s="1150" t="s">
        <v>4195</v>
      </c>
      <c r="K6092" s="1152" t="s">
        <v>17227</v>
      </c>
      <c r="L6092" s="1151">
        <v>12</v>
      </c>
      <c r="M6092" s="1164">
        <v>108000</v>
      </c>
      <c r="N6092" s="1151"/>
      <c r="O6092" s="1152"/>
      <c r="P6092" s="1180"/>
    </row>
    <row r="6093" spans="1:16" ht="22.5" x14ac:dyDescent="0.2">
      <c r="A6093" s="1179" t="s">
        <v>4159</v>
      </c>
      <c r="B6093" s="1149" t="s">
        <v>13078</v>
      </c>
      <c r="C6093" s="1149" t="s">
        <v>65</v>
      </c>
      <c r="D6093" s="1150" t="s">
        <v>17224</v>
      </c>
      <c r="E6093" s="1164">
        <v>9000</v>
      </c>
      <c r="F6093" s="1151" t="s">
        <v>17225</v>
      </c>
      <c r="G6093" s="759" t="s">
        <v>17226</v>
      </c>
      <c r="H6093" s="1021" t="s">
        <v>4239</v>
      </c>
      <c r="I6093" s="1021" t="s">
        <v>4287</v>
      </c>
      <c r="J6093" s="1150" t="s">
        <v>4195</v>
      </c>
      <c r="K6093" s="1152"/>
      <c r="L6093" s="1151"/>
      <c r="M6093" s="1164"/>
      <c r="N6093" s="1151" t="s">
        <v>17227</v>
      </c>
      <c r="O6093" s="1152">
        <v>6</v>
      </c>
      <c r="P6093" s="1180">
        <v>54000</v>
      </c>
    </row>
    <row r="6094" spans="1:16" ht="22.5" x14ac:dyDescent="0.2">
      <c r="A6094" s="1179" t="s">
        <v>4159</v>
      </c>
      <c r="B6094" s="1149" t="s">
        <v>13078</v>
      </c>
      <c r="C6094" s="1149" t="s">
        <v>65</v>
      </c>
      <c r="D6094" s="1150" t="s">
        <v>17228</v>
      </c>
      <c r="E6094" s="1164">
        <v>2000</v>
      </c>
      <c r="F6094" s="1151" t="s">
        <v>17229</v>
      </c>
      <c r="G6094" s="759" t="s">
        <v>17230</v>
      </c>
      <c r="H6094" s="1021" t="s">
        <v>4206</v>
      </c>
      <c r="I6094" s="1021" t="s">
        <v>4274</v>
      </c>
      <c r="J6094" s="1150" t="s">
        <v>4274</v>
      </c>
      <c r="K6094" s="1152" t="s">
        <v>17231</v>
      </c>
      <c r="L6094" s="1151">
        <v>4</v>
      </c>
      <c r="M6094" s="1164">
        <v>8333.34</v>
      </c>
      <c r="N6094" s="1151"/>
      <c r="O6094" s="1152"/>
      <c r="P6094" s="1180"/>
    </row>
    <row r="6095" spans="1:16" ht="22.5" x14ac:dyDescent="0.2">
      <c r="A6095" s="1179" t="s">
        <v>4159</v>
      </c>
      <c r="B6095" s="1149" t="s">
        <v>13078</v>
      </c>
      <c r="C6095" s="1149" t="s">
        <v>65</v>
      </c>
      <c r="D6095" s="1150" t="s">
        <v>17228</v>
      </c>
      <c r="E6095" s="1164">
        <v>2000</v>
      </c>
      <c r="F6095" s="1151" t="s">
        <v>17229</v>
      </c>
      <c r="G6095" s="759" t="s">
        <v>17230</v>
      </c>
      <c r="H6095" s="1021" t="s">
        <v>4206</v>
      </c>
      <c r="I6095" s="1021" t="s">
        <v>4274</v>
      </c>
      <c r="J6095" s="1150" t="s">
        <v>4274</v>
      </c>
      <c r="K6095" s="1152"/>
      <c r="L6095" s="1151"/>
      <c r="M6095" s="1164"/>
      <c r="N6095" s="1151" t="s">
        <v>17231</v>
      </c>
      <c r="O6095" s="1152">
        <v>6</v>
      </c>
      <c r="P6095" s="1180">
        <v>12000</v>
      </c>
    </row>
    <row r="6096" spans="1:16" ht="22.5" x14ac:dyDescent="0.2">
      <c r="A6096" s="1179" t="s">
        <v>4159</v>
      </c>
      <c r="B6096" s="1149" t="s">
        <v>13078</v>
      </c>
      <c r="C6096" s="1149" t="s">
        <v>65</v>
      </c>
      <c r="D6096" s="1150" t="s">
        <v>17232</v>
      </c>
      <c r="E6096" s="1164">
        <v>9000</v>
      </c>
      <c r="F6096" s="1151" t="s">
        <v>17233</v>
      </c>
      <c r="G6096" s="759" t="s">
        <v>17234</v>
      </c>
      <c r="H6096" s="1021" t="s">
        <v>8138</v>
      </c>
      <c r="I6096" s="1021" t="s">
        <v>4274</v>
      </c>
      <c r="J6096" s="1150" t="s">
        <v>4274</v>
      </c>
      <c r="K6096" s="1152" t="s">
        <v>17235</v>
      </c>
      <c r="L6096" s="1151">
        <v>12</v>
      </c>
      <c r="M6096" s="1164">
        <v>108000</v>
      </c>
      <c r="N6096" s="1151"/>
      <c r="O6096" s="1152"/>
      <c r="P6096" s="1180"/>
    </row>
    <row r="6097" spans="1:16" ht="22.5" x14ac:dyDescent="0.2">
      <c r="A6097" s="1179" t="s">
        <v>4159</v>
      </c>
      <c r="B6097" s="1149" t="s">
        <v>13078</v>
      </c>
      <c r="C6097" s="1149" t="s">
        <v>65</v>
      </c>
      <c r="D6097" s="1150" t="s">
        <v>17236</v>
      </c>
      <c r="E6097" s="1164">
        <v>9000</v>
      </c>
      <c r="F6097" s="1151" t="s">
        <v>17233</v>
      </c>
      <c r="G6097" s="759" t="s">
        <v>17234</v>
      </c>
      <c r="H6097" s="1021" t="s">
        <v>8138</v>
      </c>
      <c r="I6097" s="1021" t="s">
        <v>4274</v>
      </c>
      <c r="J6097" s="1150" t="s">
        <v>4274</v>
      </c>
      <c r="K6097" s="1152"/>
      <c r="L6097" s="1151"/>
      <c r="M6097" s="1164"/>
      <c r="N6097" s="1151" t="s">
        <v>17235</v>
      </c>
      <c r="O6097" s="1152">
        <v>6</v>
      </c>
      <c r="P6097" s="1180">
        <v>54000</v>
      </c>
    </row>
    <row r="6098" spans="1:16" ht="22.5" x14ac:dyDescent="0.2">
      <c r="A6098" s="1179" t="s">
        <v>4159</v>
      </c>
      <c r="B6098" s="1149" t="s">
        <v>13078</v>
      </c>
      <c r="C6098" s="1149" t="s">
        <v>65</v>
      </c>
      <c r="D6098" s="1150" t="s">
        <v>17001</v>
      </c>
      <c r="E6098" s="1164">
        <v>4000</v>
      </c>
      <c r="F6098" s="1151" t="s">
        <v>17237</v>
      </c>
      <c r="G6098" s="759" t="s">
        <v>17238</v>
      </c>
      <c r="H6098" s="1021" t="s">
        <v>4243</v>
      </c>
      <c r="I6098" s="1021" t="s">
        <v>4274</v>
      </c>
      <c r="J6098" s="1150" t="s">
        <v>4274</v>
      </c>
      <c r="K6098" s="1152" t="s">
        <v>17239</v>
      </c>
      <c r="L6098" s="1151">
        <v>12</v>
      </c>
      <c r="M6098" s="1164">
        <v>48000</v>
      </c>
      <c r="N6098" s="1151"/>
      <c r="O6098" s="1152"/>
      <c r="P6098" s="1180"/>
    </row>
    <row r="6099" spans="1:16" ht="22.5" x14ac:dyDescent="0.2">
      <c r="A6099" s="1179" t="s">
        <v>4159</v>
      </c>
      <c r="B6099" s="1149" t="s">
        <v>13078</v>
      </c>
      <c r="C6099" s="1149" t="s">
        <v>65</v>
      </c>
      <c r="D6099" s="1150" t="s">
        <v>17001</v>
      </c>
      <c r="E6099" s="1164">
        <v>4000</v>
      </c>
      <c r="F6099" s="1151" t="s">
        <v>17237</v>
      </c>
      <c r="G6099" s="759" t="s">
        <v>17238</v>
      </c>
      <c r="H6099" s="1021" t="s">
        <v>4243</v>
      </c>
      <c r="I6099" s="1021" t="s">
        <v>4274</v>
      </c>
      <c r="J6099" s="1150" t="s">
        <v>4274</v>
      </c>
      <c r="K6099" s="1152"/>
      <c r="L6099" s="1151"/>
      <c r="M6099" s="1164"/>
      <c r="N6099" s="1151" t="s">
        <v>17239</v>
      </c>
      <c r="O6099" s="1152">
        <v>6</v>
      </c>
      <c r="P6099" s="1180">
        <v>24000</v>
      </c>
    </row>
    <row r="6100" spans="1:16" ht="33.75" x14ac:dyDescent="0.2">
      <c r="A6100" s="1179" t="s">
        <v>4159</v>
      </c>
      <c r="B6100" s="1149" t="s">
        <v>13078</v>
      </c>
      <c r="C6100" s="1149" t="s">
        <v>65</v>
      </c>
      <c r="D6100" s="1150" t="s">
        <v>17240</v>
      </c>
      <c r="E6100" s="1164">
        <v>2500</v>
      </c>
      <c r="F6100" s="1151" t="s">
        <v>17241</v>
      </c>
      <c r="G6100" s="759" t="s">
        <v>17242</v>
      </c>
      <c r="H6100" s="1021" t="s">
        <v>9934</v>
      </c>
      <c r="I6100" s="1021" t="s">
        <v>16809</v>
      </c>
      <c r="J6100" s="1150" t="s">
        <v>4259</v>
      </c>
      <c r="K6100" s="1152" t="s">
        <v>15286</v>
      </c>
      <c r="L6100" s="1151">
        <v>12</v>
      </c>
      <c r="M6100" s="1164">
        <v>30000</v>
      </c>
      <c r="N6100" s="1151"/>
      <c r="O6100" s="1152"/>
      <c r="P6100" s="1180"/>
    </row>
    <row r="6101" spans="1:16" ht="33.75" x14ac:dyDescent="0.2">
      <c r="A6101" s="1179" t="s">
        <v>4159</v>
      </c>
      <c r="B6101" s="1149" t="s">
        <v>13078</v>
      </c>
      <c r="C6101" s="1149" t="s">
        <v>65</v>
      </c>
      <c r="D6101" s="1150" t="s">
        <v>17240</v>
      </c>
      <c r="E6101" s="1164">
        <v>2500</v>
      </c>
      <c r="F6101" s="1151" t="s">
        <v>17241</v>
      </c>
      <c r="G6101" s="759" t="s">
        <v>17242</v>
      </c>
      <c r="H6101" s="1021" t="s">
        <v>9934</v>
      </c>
      <c r="I6101" s="1021" t="s">
        <v>16809</v>
      </c>
      <c r="J6101" s="1150" t="s">
        <v>4259</v>
      </c>
      <c r="K6101" s="1152"/>
      <c r="L6101" s="1151"/>
      <c r="M6101" s="1164"/>
      <c r="N6101" s="1151" t="s">
        <v>15286</v>
      </c>
      <c r="O6101" s="1152">
        <v>6</v>
      </c>
      <c r="P6101" s="1180">
        <v>8602.35</v>
      </c>
    </row>
    <row r="6102" spans="1:16" ht="33.75" x14ac:dyDescent="0.2">
      <c r="A6102" s="1179" t="s">
        <v>4159</v>
      </c>
      <c r="B6102" s="1149" t="s">
        <v>13078</v>
      </c>
      <c r="C6102" s="1149" t="s">
        <v>65</v>
      </c>
      <c r="D6102" s="1150" t="s">
        <v>17243</v>
      </c>
      <c r="E6102" s="1164">
        <v>3000</v>
      </c>
      <c r="F6102" s="1151" t="s">
        <v>17244</v>
      </c>
      <c r="G6102" s="759" t="s">
        <v>17245</v>
      </c>
      <c r="H6102" s="1021" t="s">
        <v>5266</v>
      </c>
      <c r="I6102" s="1021" t="s">
        <v>15923</v>
      </c>
      <c r="J6102" s="1150" t="s">
        <v>4287</v>
      </c>
      <c r="K6102" s="1152" t="s">
        <v>17246</v>
      </c>
      <c r="L6102" s="1151">
        <v>12</v>
      </c>
      <c r="M6102" s="1164">
        <v>36000</v>
      </c>
      <c r="N6102" s="1151"/>
      <c r="O6102" s="1152"/>
      <c r="P6102" s="1180"/>
    </row>
    <row r="6103" spans="1:16" ht="33.75" x14ac:dyDescent="0.2">
      <c r="A6103" s="1179" t="s">
        <v>4159</v>
      </c>
      <c r="B6103" s="1149" t="s">
        <v>13078</v>
      </c>
      <c r="C6103" s="1149" t="s">
        <v>65</v>
      </c>
      <c r="D6103" s="1150" t="s">
        <v>17243</v>
      </c>
      <c r="E6103" s="1164">
        <v>3000</v>
      </c>
      <c r="F6103" s="1151" t="s">
        <v>17244</v>
      </c>
      <c r="G6103" s="759" t="s">
        <v>17245</v>
      </c>
      <c r="H6103" s="1021" t="s">
        <v>5266</v>
      </c>
      <c r="I6103" s="1021" t="s">
        <v>15923</v>
      </c>
      <c r="J6103" s="1150" t="s">
        <v>4287</v>
      </c>
      <c r="K6103" s="1152"/>
      <c r="L6103" s="1151"/>
      <c r="M6103" s="1164"/>
      <c r="N6103" s="1151" t="s">
        <v>17246</v>
      </c>
      <c r="O6103" s="1152">
        <v>6</v>
      </c>
      <c r="P6103" s="1180">
        <v>18000</v>
      </c>
    </row>
    <row r="6104" spans="1:16" ht="22.5" x14ac:dyDescent="0.2">
      <c r="A6104" s="1179" t="s">
        <v>4159</v>
      </c>
      <c r="B6104" s="1149" t="s">
        <v>13078</v>
      </c>
      <c r="C6104" s="1149" t="s">
        <v>65</v>
      </c>
      <c r="D6104" s="1150" t="s">
        <v>16974</v>
      </c>
      <c r="E6104" s="1164">
        <v>8500</v>
      </c>
      <c r="F6104" s="1151" t="s">
        <v>17247</v>
      </c>
      <c r="G6104" s="759" t="s">
        <v>17248</v>
      </c>
      <c r="H6104" s="1021" t="s">
        <v>4243</v>
      </c>
      <c r="I6104" s="1021" t="s">
        <v>4274</v>
      </c>
      <c r="J6104" s="1150" t="s">
        <v>4274</v>
      </c>
      <c r="K6104" s="1152" t="s">
        <v>17249</v>
      </c>
      <c r="L6104" s="1151">
        <v>3</v>
      </c>
      <c r="M6104" s="1164">
        <v>24262.5</v>
      </c>
      <c r="N6104" s="1151"/>
      <c r="O6104" s="1152"/>
      <c r="P6104" s="1180"/>
    </row>
    <row r="6105" spans="1:16" ht="22.5" x14ac:dyDescent="0.2">
      <c r="A6105" s="1179" t="s">
        <v>4159</v>
      </c>
      <c r="B6105" s="1149" t="s">
        <v>13078</v>
      </c>
      <c r="C6105" s="1149" t="s">
        <v>65</v>
      </c>
      <c r="D6105" s="1150" t="s">
        <v>16974</v>
      </c>
      <c r="E6105" s="1164">
        <v>11000</v>
      </c>
      <c r="F6105" s="1151" t="s">
        <v>17247</v>
      </c>
      <c r="G6105" s="759" t="s">
        <v>17248</v>
      </c>
      <c r="H6105" s="1021" t="s">
        <v>4243</v>
      </c>
      <c r="I6105" s="1021" t="s">
        <v>4274</v>
      </c>
      <c r="J6105" s="1150" t="s">
        <v>4274</v>
      </c>
      <c r="K6105" s="1152" t="s">
        <v>17250</v>
      </c>
      <c r="L6105" s="1151">
        <v>9</v>
      </c>
      <c r="M6105" s="1164">
        <v>106566.67</v>
      </c>
      <c r="N6105" s="1151"/>
      <c r="O6105" s="1152"/>
      <c r="P6105" s="1180"/>
    </row>
    <row r="6106" spans="1:16" ht="22.5" x14ac:dyDescent="0.2">
      <c r="A6106" s="1179" t="s">
        <v>4159</v>
      </c>
      <c r="B6106" s="1149" t="s">
        <v>13078</v>
      </c>
      <c r="C6106" s="1149" t="s">
        <v>65</v>
      </c>
      <c r="D6106" s="1150" t="s">
        <v>16974</v>
      </c>
      <c r="E6106" s="1164">
        <v>8500</v>
      </c>
      <c r="F6106" s="1151" t="s">
        <v>17247</v>
      </c>
      <c r="G6106" s="759" t="s">
        <v>17248</v>
      </c>
      <c r="H6106" s="1021" t="s">
        <v>4243</v>
      </c>
      <c r="I6106" s="1021" t="s">
        <v>4274</v>
      </c>
      <c r="J6106" s="1150" t="s">
        <v>4274</v>
      </c>
      <c r="K6106" s="1152"/>
      <c r="L6106" s="1151"/>
      <c r="M6106" s="1164"/>
      <c r="N6106" s="1151" t="s">
        <v>17249</v>
      </c>
      <c r="O6106" s="1152">
        <v>6</v>
      </c>
      <c r="P6106" s="1180">
        <v>51700</v>
      </c>
    </row>
    <row r="6107" spans="1:16" ht="22.5" x14ac:dyDescent="0.2">
      <c r="A6107" s="1179" t="s">
        <v>4159</v>
      </c>
      <c r="B6107" s="1149" t="s">
        <v>13078</v>
      </c>
      <c r="C6107" s="1149" t="s">
        <v>65</v>
      </c>
      <c r="D6107" s="1150" t="s">
        <v>16871</v>
      </c>
      <c r="E6107" s="1164">
        <v>2500</v>
      </c>
      <c r="F6107" s="1151" t="s">
        <v>17251</v>
      </c>
      <c r="G6107" s="759" t="s">
        <v>17252</v>
      </c>
      <c r="H6107" s="1021" t="s">
        <v>4243</v>
      </c>
      <c r="I6107" s="1021" t="s">
        <v>4274</v>
      </c>
      <c r="J6107" s="1150" t="s">
        <v>4274</v>
      </c>
      <c r="K6107" s="1152" t="s">
        <v>17253</v>
      </c>
      <c r="L6107" s="1151">
        <v>12</v>
      </c>
      <c r="M6107" s="1164">
        <v>38725</v>
      </c>
      <c r="N6107" s="1151"/>
      <c r="O6107" s="1152"/>
      <c r="P6107" s="1180"/>
    </row>
    <row r="6108" spans="1:16" ht="22.5" x14ac:dyDescent="0.2">
      <c r="A6108" s="1179" t="s">
        <v>4159</v>
      </c>
      <c r="B6108" s="1149" t="s">
        <v>13078</v>
      </c>
      <c r="C6108" s="1149" t="s">
        <v>65</v>
      </c>
      <c r="D6108" s="1150" t="s">
        <v>16871</v>
      </c>
      <c r="E6108" s="1164">
        <v>2500</v>
      </c>
      <c r="F6108" s="1151" t="s">
        <v>17251</v>
      </c>
      <c r="G6108" s="759" t="s">
        <v>17252</v>
      </c>
      <c r="H6108" s="1021" t="s">
        <v>4243</v>
      </c>
      <c r="I6108" s="1021" t="s">
        <v>4274</v>
      </c>
      <c r="J6108" s="1150" t="s">
        <v>4274</v>
      </c>
      <c r="K6108" s="1152"/>
      <c r="L6108" s="1151"/>
      <c r="M6108" s="1164"/>
      <c r="N6108" s="1151" t="s">
        <v>17253</v>
      </c>
      <c r="O6108" s="1152">
        <v>6</v>
      </c>
      <c r="P6108" s="1180">
        <v>18000</v>
      </c>
    </row>
    <row r="6109" spans="1:16" ht="22.5" x14ac:dyDescent="0.2">
      <c r="A6109" s="1179" t="s">
        <v>4159</v>
      </c>
      <c r="B6109" s="1149" t="s">
        <v>13078</v>
      </c>
      <c r="C6109" s="1149" t="s">
        <v>65</v>
      </c>
      <c r="D6109" s="1150" t="s">
        <v>17254</v>
      </c>
      <c r="E6109" s="1164">
        <v>7500</v>
      </c>
      <c r="F6109" s="1151" t="s">
        <v>17255</v>
      </c>
      <c r="G6109" s="759" t="s">
        <v>17256</v>
      </c>
      <c r="H6109" s="1021" t="s">
        <v>4243</v>
      </c>
      <c r="I6109" s="1021" t="s">
        <v>4274</v>
      </c>
      <c r="J6109" s="1150" t="s">
        <v>4274</v>
      </c>
      <c r="K6109" s="1152" t="s">
        <v>17257</v>
      </c>
      <c r="L6109" s="1151">
        <v>12</v>
      </c>
      <c r="M6109" s="1164">
        <v>90000</v>
      </c>
      <c r="N6109" s="1151"/>
      <c r="O6109" s="1152"/>
      <c r="P6109" s="1180"/>
    </row>
    <row r="6110" spans="1:16" ht="22.5" x14ac:dyDescent="0.2">
      <c r="A6110" s="1179" t="s">
        <v>4159</v>
      </c>
      <c r="B6110" s="1149" t="s">
        <v>13078</v>
      </c>
      <c r="C6110" s="1149" t="s">
        <v>65</v>
      </c>
      <c r="D6110" s="1150" t="s">
        <v>17254</v>
      </c>
      <c r="E6110" s="1164">
        <v>7500</v>
      </c>
      <c r="F6110" s="1151" t="s">
        <v>17255</v>
      </c>
      <c r="G6110" s="759" t="s">
        <v>17256</v>
      </c>
      <c r="H6110" s="1021" t="s">
        <v>4243</v>
      </c>
      <c r="I6110" s="1021" t="s">
        <v>4274</v>
      </c>
      <c r="J6110" s="1150" t="s">
        <v>4274</v>
      </c>
      <c r="K6110" s="1152"/>
      <c r="L6110" s="1151"/>
      <c r="M6110" s="1164"/>
      <c r="N6110" s="1151" t="s">
        <v>17257</v>
      </c>
      <c r="O6110" s="1152">
        <v>2</v>
      </c>
      <c r="P6110" s="1180">
        <v>28355</v>
      </c>
    </row>
    <row r="6111" spans="1:16" ht="22.5" x14ac:dyDescent="0.2">
      <c r="A6111" s="1179" t="s">
        <v>4159</v>
      </c>
      <c r="B6111" s="1149" t="s">
        <v>13078</v>
      </c>
      <c r="C6111" s="1149" t="s">
        <v>65</v>
      </c>
      <c r="D6111" s="1150" t="s">
        <v>17258</v>
      </c>
      <c r="E6111" s="1164">
        <v>4000</v>
      </c>
      <c r="F6111" s="1151" t="s">
        <v>17259</v>
      </c>
      <c r="G6111" s="759" t="s">
        <v>17260</v>
      </c>
      <c r="H6111" s="1021" t="s">
        <v>4243</v>
      </c>
      <c r="I6111" s="1021" t="s">
        <v>4287</v>
      </c>
      <c r="J6111" s="1150" t="s">
        <v>4195</v>
      </c>
      <c r="K6111" s="1152" t="s">
        <v>17261</v>
      </c>
      <c r="L6111" s="1151">
        <v>9</v>
      </c>
      <c r="M6111" s="1164">
        <v>41356</v>
      </c>
      <c r="N6111" s="1151"/>
      <c r="O6111" s="1152"/>
      <c r="P6111" s="1180"/>
    </row>
    <row r="6112" spans="1:16" ht="22.5" x14ac:dyDescent="0.2">
      <c r="A6112" s="1179" t="s">
        <v>4159</v>
      </c>
      <c r="B6112" s="1149" t="s">
        <v>13078</v>
      </c>
      <c r="C6112" s="1149" t="s">
        <v>65</v>
      </c>
      <c r="D6112" s="1150" t="s">
        <v>17262</v>
      </c>
      <c r="E6112" s="1164">
        <v>2000</v>
      </c>
      <c r="F6112" s="1151" t="s">
        <v>17263</v>
      </c>
      <c r="G6112" s="759" t="s">
        <v>17264</v>
      </c>
      <c r="H6112" s="1021" t="s">
        <v>4243</v>
      </c>
      <c r="I6112" s="1021" t="s">
        <v>4274</v>
      </c>
      <c r="J6112" s="1150" t="s">
        <v>4274</v>
      </c>
      <c r="K6112" s="1152" t="s">
        <v>17265</v>
      </c>
      <c r="L6112" s="1151">
        <v>12</v>
      </c>
      <c r="M6112" s="1164">
        <v>26522</v>
      </c>
      <c r="N6112" s="1151"/>
      <c r="O6112" s="1152"/>
      <c r="P6112" s="1180"/>
    </row>
    <row r="6113" spans="1:16" ht="33.75" x14ac:dyDescent="0.2">
      <c r="A6113" s="1179" t="s">
        <v>4159</v>
      </c>
      <c r="B6113" s="1149" t="s">
        <v>13078</v>
      </c>
      <c r="C6113" s="1149" t="s">
        <v>65</v>
      </c>
      <c r="D6113" s="1150" t="s">
        <v>17266</v>
      </c>
      <c r="E6113" s="1164">
        <v>3500</v>
      </c>
      <c r="F6113" s="1151" t="s">
        <v>17267</v>
      </c>
      <c r="G6113" s="759" t="s">
        <v>17268</v>
      </c>
      <c r="H6113" s="1021" t="s">
        <v>4251</v>
      </c>
      <c r="I6113" s="1021" t="s">
        <v>16809</v>
      </c>
      <c r="J6113" s="1150" t="s">
        <v>4259</v>
      </c>
      <c r="K6113" s="1152" t="s">
        <v>17269</v>
      </c>
      <c r="L6113" s="1151">
        <v>12</v>
      </c>
      <c r="M6113" s="1164">
        <v>42000</v>
      </c>
      <c r="N6113" s="1151"/>
      <c r="O6113" s="1152"/>
      <c r="P6113" s="1180"/>
    </row>
    <row r="6114" spans="1:16" ht="33.75" x14ac:dyDescent="0.2">
      <c r="A6114" s="1179" t="s">
        <v>4159</v>
      </c>
      <c r="B6114" s="1149" t="s">
        <v>13078</v>
      </c>
      <c r="C6114" s="1149" t="s">
        <v>65</v>
      </c>
      <c r="D6114" s="1150" t="s">
        <v>17266</v>
      </c>
      <c r="E6114" s="1164">
        <v>3500</v>
      </c>
      <c r="F6114" s="1151" t="s">
        <v>17267</v>
      </c>
      <c r="G6114" s="759" t="s">
        <v>17268</v>
      </c>
      <c r="H6114" s="1021" t="s">
        <v>4251</v>
      </c>
      <c r="I6114" s="1021" t="s">
        <v>16809</v>
      </c>
      <c r="J6114" s="1150" t="s">
        <v>4259</v>
      </c>
      <c r="K6114" s="1152"/>
      <c r="L6114" s="1151"/>
      <c r="M6114" s="1164"/>
      <c r="N6114" s="1151" t="s">
        <v>17269</v>
      </c>
      <c r="O6114" s="1152">
        <v>6</v>
      </c>
      <c r="P6114" s="1180">
        <v>21000</v>
      </c>
    </row>
    <row r="6115" spans="1:16" ht="33.75" x14ac:dyDescent="0.2">
      <c r="A6115" s="1179" t="s">
        <v>4159</v>
      </c>
      <c r="B6115" s="1149" t="s">
        <v>13078</v>
      </c>
      <c r="C6115" s="1149" t="s">
        <v>65</v>
      </c>
      <c r="D6115" s="1150" t="s">
        <v>17270</v>
      </c>
      <c r="E6115" s="1164">
        <v>2000</v>
      </c>
      <c r="F6115" s="1151" t="s">
        <v>17271</v>
      </c>
      <c r="G6115" s="759" t="s">
        <v>17272</v>
      </c>
      <c r="H6115" s="1021" t="s">
        <v>4206</v>
      </c>
      <c r="I6115" s="1021" t="s">
        <v>15923</v>
      </c>
      <c r="J6115" s="1150" t="s">
        <v>4287</v>
      </c>
      <c r="K6115" s="1152"/>
      <c r="L6115" s="1151"/>
      <c r="M6115" s="1164"/>
      <c r="N6115" s="1151" t="s">
        <v>17273</v>
      </c>
      <c r="O6115" s="1152">
        <v>1</v>
      </c>
      <c r="P6115" s="1180">
        <v>2466.67</v>
      </c>
    </row>
    <row r="6116" spans="1:16" ht="22.5" x14ac:dyDescent="0.2">
      <c r="A6116" s="1179" t="s">
        <v>4159</v>
      </c>
      <c r="B6116" s="1149" t="s">
        <v>13078</v>
      </c>
      <c r="C6116" s="1149" t="s">
        <v>65</v>
      </c>
      <c r="D6116" s="1150" t="s">
        <v>17274</v>
      </c>
      <c r="E6116" s="1164">
        <v>3000</v>
      </c>
      <c r="F6116" s="1151" t="s">
        <v>17275</v>
      </c>
      <c r="G6116" s="759" t="s">
        <v>17276</v>
      </c>
      <c r="H6116" s="1021" t="s">
        <v>4243</v>
      </c>
      <c r="I6116" s="1021" t="s">
        <v>4274</v>
      </c>
      <c r="J6116" s="1150" t="s">
        <v>4274</v>
      </c>
      <c r="K6116" s="1152" t="s">
        <v>17277</v>
      </c>
      <c r="L6116" s="1151">
        <v>12</v>
      </c>
      <c r="M6116" s="1164">
        <v>36000</v>
      </c>
      <c r="N6116" s="1151"/>
      <c r="O6116" s="1152"/>
      <c r="P6116" s="1180"/>
    </row>
    <row r="6117" spans="1:16" ht="22.5" x14ac:dyDescent="0.2">
      <c r="A6117" s="1179" t="s">
        <v>4159</v>
      </c>
      <c r="B6117" s="1149" t="s">
        <v>13078</v>
      </c>
      <c r="C6117" s="1149" t="s">
        <v>65</v>
      </c>
      <c r="D6117" s="1150" t="s">
        <v>17274</v>
      </c>
      <c r="E6117" s="1164">
        <v>3000</v>
      </c>
      <c r="F6117" s="1151" t="s">
        <v>17275</v>
      </c>
      <c r="G6117" s="759" t="s">
        <v>17276</v>
      </c>
      <c r="H6117" s="1021" t="s">
        <v>4243</v>
      </c>
      <c r="I6117" s="1021" t="s">
        <v>4274</v>
      </c>
      <c r="J6117" s="1150" t="s">
        <v>4274</v>
      </c>
      <c r="K6117" s="1152"/>
      <c r="L6117" s="1151"/>
      <c r="M6117" s="1164"/>
      <c r="N6117" s="1151" t="s">
        <v>17277</v>
      </c>
      <c r="O6117" s="1152">
        <v>6</v>
      </c>
      <c r="P6117" s="1180">
        <v>20533</v>
      </c>
    </row>
    <row r="6118" spans="1:16" ht="22.5" x14ac:dyDescent="0.2">
      <c r="A6118" s="1179" t="s">
        <v>4159</v>
      </c>
      <c r="B6118" s="1149" t="s">
        <v>13078</v>
      </c>
      <c r="C6118" s="1149" t="s">
        <v>65</v>
      </c>
      <c r="D6118" s="1150" t="s">
        <v>17278</v>
      </c>
      <c r="E6118" s="1164">
        <v>7000</v>
      </c>
      <c r="F6118" s="1151" t="s">
        <v>17279</v>
      </c>
      <c r="G6118" s="759" t="s">
        <v>17280</v>
      </c>
      <c r="H6118" s="1021" t="s">
        <v>4243</v>
      </c>
      <c r="I6118" s="1021" t="s">
        <v>4287</v>
      </c>
      <c r="J6118" s="1150" t="s">
        <v>4195</v>
      </c>
      <c r="K6118" s="1152" t="s">
        <v>17281</v>
      </c>
      <c r="L6118" s="1151">
        <v>12</v>
      </c>
      <c r="M6118" s="1164">
        <v>84000</v>
      </c>
      <c r="N6118" s="1151"/>
      <c r="O6118" s="1152"/>
      <c r="P6118" s="1180"/>
    </row>
    <row r="6119" spans="1:16" ht="22.5" x14ac:dyDescent="0.2">
      <c r="A6119" s="1179" t="s">
        <v>4159</v>
      </c>
      <c r="B6119" s="1149" t="s">
        <v>13078</v>
      </c>
      <c r="C6119" s="1149" t="s">
        <v>65</v>
      </c>
      <c r="D6119" s="1150" t="s">
        <v>17278</v>
      </c>
      <c r="E6119" s="1164">
        <v>7000</v>
      </c>
      <c r="F6119" s="1151" t="s">
        <v>17279</v>
      </c>
      <c r="G6119" s="759" t="s">
        <v>17280</v>
      </c>
      <c r="H6119" s="1021" t="s">
        <v>4243</v>
      </c>
      <c r="I6119" s="1021" t="s">
        <v>4287</v>
      </c>
      <c r="J6119" s="1150" t="s">
        <v>4195</v>
      </c>
      <c r="K6119" s="1152"/>
      <c r="L6119" s="1151"/>
      <c r="M6119" s="1164"/>
      <c r="N6119" s="1151" t="s">
        <v>17281</v>
      </c>
      <c r="O6119" s="1152">
        <v>6</v>
      </c>
      <c r="P6119" s="1180">
        <v>42128.92</v>
      </c>
    </row>
    <row r="6120" spans="1:16" ht="33.75" x14ac:dyDescent="0.2">
      <c r="A6120" s="1179" t="s">
        <v>4159</v>
      </c>
      <c r="B6120" s="1149" t="s">
        <v>13078</v>
      </c>
      <c r="C6120" s="1149" t="s">
        <v>65</v>
      </c>
      <c r="D6120" s="1150" t="s">
        <v>17282</v>
      </c>
      <c r="E6120" s="1164">
        <v>2400</v>
      </c>
      <c r="F6120" s="1151" t="s">
        <v>17283</v>
      </c>
      <c r="G6120" s="759" t="s">
        <v>17284</v>
      </c>
      <c r="H6120" s="1021" t="s">
        <v>9934</v>
      </c>
      <c r="I6120" s="1021" t="s">
        <v>16809</v>
      </c>
      <c r="J6120" s="1150" t="s">
        <v>4259</v>
      </c>
      <c r="K6120" s="1152" t="s">
        <v>17285</v>
      </c>
      <c r="L6120" s="1151">
        <v>12</v>
      </c>
      <c r="M6120" s="1164">
        <v>28800</v>
      </c>
      <c r="N6120" s="1151"/>
      <c r="O6120" s="1152"/>
      <c r="P6120" s="1180"/>
    </row>
    <row r="6121" spans="1:16" ht="33.75" x14ac:dyDescent="0.2">
      <c r="A6121" s="1179" t="s">
        <v>4159</v>
      </c>
      <c r="B6121" s="1149" t="s">
        <v>13078</v>
      </c>
      <c r="C6121" s="1149" t="s">
        <v>65</v>
      </c>
      <c r="D6121" s="1150" t="s">
        <v>17282</v>
      </c>
      <c r="E6121" s="1164">
        <v>2400</v>
      </c>
      <c r="F6121" s="1151" t="s">
        <v>17283</v>
      </c>
      <c r="G6121" s="759" t="s">
        <v>17284</v>
      </c>
      <c r="H6121" s="1021" t="s">
        <v>9934</v>
      </c>
      <c r="I6121" s="1021" t="s">
        <v>16809</v>
      </c>
      <c r="J6121" s="1150" t="s">
        <v>4259</v>
      </c>
      <c r="K6121" s="1152"/>
      <c r="L6121" s="1151"/>
      <c r="M6121" s="1164"/>
      <c r="N6121" s="1151" t="s">
        <v>17285</v>
      </c>
      <c r="O6121" s="1152">
        <v>6</v>
      </c>
      <c r="P6121" s="1180">
        <v>14400</v>
      </c>
    </row>
    <row r="6122" spans="1:16" ht="22.5" x14ac:dyDescent="0.2">
      <c r="A6122" s="1179" t="s">
        <v>4159</v>
      </c>
      <c r="B6122" s="1149" t="s">
        <v>13078</v>
      </c>
      <c r="C6122" s="1149" t="s">
        <v>65</v>
      </c>
      <c r="D6122" s="1150" t="s">
        <v>17142</v>
      </c>
      <c r="E6122" s="1164">
        <v>3320</v>
      </c>
      <c r="F6122" s="1151" t="s">
        <v>17286</v>
      </c>
      <c r="G6122" s="759" t="s">
        <v>17287</v>
      </c>
      <c r="H6122" s="1021" t="s">
        <v>4243</v>
      </c>
      <c r="I6122" s="1021" t="s">
        <v>4274</v>
      </c>
      <c r="J6122" s="1150" t="s">
        <v>4274</v>
      </c>
      <c r="K6122" s="1152" t="s">
        <v>17288</v>
      </c>
      <c r="L6122" s="1151">
        <v>12</v>
      </c>
      <c r="M6122" s="1164">
        <v>39840</v>
      </c>
      <c r="N6122" s="1151"/>
      <c r="O6122" s="1152"/>
      <c r="P6122" s="1180"/>
    </row>
    <row r="6123" spans="1:16" ht="22.5" x14ac:dyDescent="0.2">
      <c r="A6123" s="1179" t="s">
        <v>4159</v>
      </c>
      <c r="B6123" s="1149" t="s">
        <v>13078</v>
      </c>
      <c r="C6123" s="1149" t="s">
        <v>65</v>
      </c>
      <c r="D6123" s="1150" t="s">
        <v>17142</v>
      </c>
      <c r="E6123" s="1164">
        <v>3320</v>
      </c>
      <c r="F6123" s="1151" t="s">
        <v>17286</v>
      </c>
      <c r="G6123" s="759" t="s">
        <v>17287</v>
      </c>
      <c r="H6123" s="1021" t="s">
        <v>4243</v>
      </c>
      <c r="I6123" s="1021" t="s">
        <v>4274</v>
      </c>
      <c r="J6123" s="1150" t="s">
        <v>4274</v>
      </c>
      <c r="K6123" s="1152"/>
      <c r="L6123" s="1151"/>
      <c r="M6123" s="1164"/>
      <c r="N6123" s="1151" t="s">
        <v>17288</v>
      </c>
      <c r="O6123" s="1152">
        <v>6</v>
      </c>
      <c r="P6123" s="1180">
        <v>19920</v>
      </c>
    </row>
    <row r="6124" spans="1:16" ht="22.5" x14ac:dyDescent="0.2">
      <c r="A6124" s="1179" t="s">
        <v>4159</v>
      </c>
      <c r="B6124" s="1149" t="s">
        <v>13078</v>
      </c>
      <c r="C6124" s="1149" t="s">
        <v>65</v>
      </c>
      <c r="D6124" s="1150" t="s">
        <v>17289</v>
      </c>
      <c r="E6124" s="1164">
        <v>3500</v>
      </c>
      <c r="F6124" s="1151" t="s">
        <v>17290</v>
      </c>
      <c r="G6124" s="759" t="s">
        <v>17291</v>
      </c>
      <c r="H6124" s="1021" t="s">
        <v>4243</v>
      </c>
      <c r="I6124" s="1021" t="s">
        <v>4274</v>
      </c>
      <c r="J6124" s="1150" t="s">
        <v>4274</v>
      </c>
      <c r="K6124" s="1152" t="s">
        <v>2767</v>
      </c>
      <c r="L6124" s="1151">
        <v>12</v>
      </c>
      <c r="M6124" s="1164">
        <v>42000</v>
      </c>
      <c r="N6124" s="1151"/>
      <c r="O6124" s="1152"/>
      <c r="P6124" s="1180"/>
    </row>
    <row r="6125" spans="1:16" ht="22.5" x14ac:dyDescent="0.2">
      <c r="A6125" s="1179" t="s">
        <v>4159</v>
      </c>
      <c r="B6125" s="1149" t="s">
        <v>13078</v>
      </c>
      <c r="C6125" s="1149" t="s">
        <v>65</v>
      </c>
      <c r="D6125" s="1150" t="s">
        <v>17289</v>
      </c>
      <c r="E6125" s="1164">
        <v>3500</v>
      </c>
      <c r="F6125" s="1151" t="s">
        <v>17290</v>
      </c>
      <c r="G6125" s="759" t="s">
        <v>17291</v>
      </c>
      <c r="H6125" s="1021" t="s">
        <v>4243</v>
      </c>
      <c r="I6125" s="1021" t="s">
        <v>4274</v>
      </c>
      <c r="J6125" s="1150" t="s">
        <v>4274</v>
      </c>
      <c r="K6125" s="1152"/>
      <c r="L6125" s="1151"/>
      <c r="M6125" s="1164"/>
      <c r="N6125" s="1151" t="s">
        <v>2767</v>
      </c>
      <c r="O6125" s="1152">
        <v>6</v>
      </c>
      <c r="P6125" s="1180">
        <v>21000</v>
      </c>
    </row>
    <row r="6126" spans="1:16" ht="22.5" x14ac:dyDescent="0.2">
      <c r="A6126" s="1179" t="s">
        <v>4159</v>
      </c>
      <c r="B6126" s="1149" t="s">
        <v>13078</v>
      </c>
      <c r="C6126" s="1149" t="s">
        <v>65</v>
      </c>
      <c r="D6126" s="1150" t="s">
        <v>16944</v>
      </c>
      <c r="E6126" s="1164">
        <v>3000</v>
      </c>
      <c r="F6126" s="1151" t="s">
        <v>17292</v>
      </c>
      <c r="G6126" s="759" t="s">
        <v>17293</v>
      </c>
      <c r="H6126" s="1021" t="s">
        <v>4243</v>
      </c>
      <c r="I6126" s="1021" t="s">
        <v>4274</v>
      </c>
      <c r="J6126" s="1150" t="s">
        <v>4274</v>
      </c>
      <c r="K6126" s="1152" t="s">
        <v>17294</v>
      </c>
      <c r="L6126" s="1151">
        <v>12</v>
      </c>
      <c r="M6126" s="1164">
        <v>36200</v>
      </c>
      <c r="N6126" s="1151"/>
      <c r="O6126" s="1152"/>
      <c r="P6126" s="1180"/>
    </row>
    <row r="6127" spans="1:16" ht="22.5" x14ac:dyDescent="0.2">
      <c r="A6127" s="1179" t="s">
        <v>4159</v>
      </c>
      <c r="B6127" s="1149" t="s">
        <v>13078</v>
      </c>
      <c r="C6127" s="1149" t="s">
        <v>65</v>
      </c>
      <c r="D6127" s="1150" t="s">
        <v>16944</v>
      </c>
      <c r="E6127" s="1164">
        <v>3000</v>
      </c>
      <c r="F6127" s="1151" t="s">
        <v>17292</v>
      </c>
      <c r="G6127" s="759" t="s">
        <v>17293</v>
      </c>
      <c r="H6127" s="1021" t="s">
        <v>4243</v>
      </c>
      <c r="I6127" s="1021" t="s">
        <v>4274</v>
      </c>
      <c r="J6127" s="1150" t="s">
        <v>4274</v>
      </c>
      <c r="K6127" s="1152"/>
      <c r="L6127" s="1151"/>
      <c r="M6127" s="1164"/>
      <c r="N6127" s="1151" t="s">
        <v>17294</v>
      </c>
      <c r="O6127" s="1152">
        <v>6</v>
      </c>
      <c r="P6127" s="1180">
        <v>18000</v>
      </c>
    </row>
    <row r="6128" spans="1:16" ht="22.5" x14ac:dyDescent="0.2">
      <c r="A6128" s="1179" t="s">
        <v>4159</v>
      </c>
      <c r="B6128" s="1149" t="s">
        <v>13078</v>
      </c>
      <c r="C6128" s="1149" t="s">
        <v>65</v>
      </c>
      <c r="D6128" s="1150" t="s">
        <v>17295</v>
      </c>
      <c r="E6128" s="1164">
        <v>2000</v>
      </c>
      <c r="F6128" s="1151" t="s">
        <v>17296</v>
      </c>
      <c r="G6128" s="759" t="s">
        <v>17297</v>
      </c>
      <c r="H6128" s="1021" t="s">
        <v>16835</v>
      </c>
      <c r="I6128" s="1021" t="s">
        <v>16867</v>
      </c>
      <c r="J6128" s="1150" t="s">
        <v>4287</v>
      </c>
      <c r="K6128" s="1152" t="s">
        <v>17298</v>
      </c>
      <c r="L6128" s="1151">
        <v>12</v>
      </c>
      <c r="M6128" s="1164">
        <v>24000</v>
      </c>
      <c r="N6128" s="1151"/>
      <c r="O6128" s="1152"/>
      <c r="P6128" s="1180"/>
    </row>
    <row r="6129" spans="1:16" ht="22.5" x14ac:dyDescent="0.2">
      <c r="A6129" s="1179" t="s">
        <v>4159</v>
      </c>
      <c r="B6129" s="1149" t="s">
        <v>13078</v>
      </c>
      <c r="C6129" s="1149" t="s">
        <v>65</v>
      </c>
      <c r="D6129" s="1150" t="s">
        <v>17295</v>
      </c>
      <c r="E6129" s="1164">
        <v>2000</v>
      </c>
      <c r="F6129" s="1151" t="s">
        <v>17296</v>
      </c>
      <c r="G6129" s="759" t="s">
        <v>17297</v>
      </c>
      <c r="H6129" s="1021" t="s">
        <v>16835</v>
      </c>
      <c r="I6129" s="1021" t="s">
        <v>16867</v>
      </c>
      <c r="J6129" s="1150" t="s">
        <v>4287</v>
      </c>
      <c r="K6129" s="1152"/>
      <c r="L6129" s="1151"/>
      <c r="M6129" s="1164"/>
      <c r="N6129" s="1151" t="s">
        <v>17298</v>
      </c>
      <c r="O6129" s="1152">
        <v>6</v>
      </c>
      <c r="P6129" s="1180">
        <v>12000</v>
      </c>
    </row>
    <row r="6130" spans="1:16" ht="22.5" x14ac:dyDescent="0.2">
      <c r="A6130" s="1179" t="s">
        <v>4159</v>
      </c>
      <c r="B6130" s="1149" t="s">
        <v>13078</v>
      </c>
      <c r="C6130" s="1149" t="s">
        <v>65</v>
      </c>
      <c r="D6130" s="1150" t="s">
        <v>17299</v>
      </c>
      <c r="E6130" s="1164">
        <v>4500</v>
      </c>
      <c r="F6130" s="1151" t="s">
        <v>17300</v>
      </c>
      <c r="G6130" s="759" t="s">
        <v>17301</v>
      </c>
      <c r="H6130" s="1021" t="s">
        <v>8138</v>
      </c>
      <c r="I6130" s="1021" t="s">
        <v>4274</v>
      </c>
      <c r="J6130" s="1150" t="s">
        <v>4274</v>
      </c>
      <c r="K6130" s="1152" t="s">
        <v>17302</v>
      </c>
      <c r="L6130" s="1151">
        <v>12</v>
      </c>
      <c r="M6130" s="1164">
        <v>49937.04</v>
      </c>
      <c r="N6130" s="1151"/>
      <c r="O6130" s="1152"/>
      <c r="P6130" s="1180"/>
    </row>
    <row r="6131" spans="1:16" ht="22.5" x14ac:dyDescent="0.2">
      <c r="A6131" s="1179" t="s">
        <v>4159</v>
      </c>
      <c r="B6131" s="1149" t="s">
        <v>13078</v>
      </c>
      <c r="C6131" s="1149" t="s">
        <v>65</v>
      </c>
      <c r="D6131" s="1150" t="s">
        <v>17299</v>
      </c>
      <c r="E6131" s="1164">
        <v>4500</v>
      </c>
      <c r="F6131" s="1151" t="s">
        <v>17300</v>
      </c>
      <c r="G6131" s="759" t="s">
        <v>17301</v>
      </c>
      <c r="H6131" s="1021" t="s">
        <v>8138</v>
      </c>
      <c r="I6131" s="1021" t="s">
        <v>4274</v>
      </c>
      <c r="J6131" s="1150" t="s">
        <v>4274</v>
      </c>
      <c r="K6131" s="1152"/>
      <c r="L6131" s="1151"/>
      <c r="M6131" s="1164"/>
      <c r="N6131" s="1151" t="s">
        <v>17302</v>
      </c>
      <c r="O6131" s="1152">
        <v>6</v>
      </c>
      <c r="P6131" s="1180">
        <v>27000</v>
      </c>
    </row>
    <row r="6132" spans="1:16" ht="22.5" x14ac:dyDescent="0.2">
      <c r="A6132" s="1179" t="s">
        <v>4159</v>
      </c>
      <c r="B6132" s="1149" t="s">
        <v>13078</v>
      </c>
      <c r="C6132" s="1149" t="s">
        <v>65</v>
      </c>
      <c r="D6132" s="1150" t="s">
        <v>17303</v>
      </c>
      <c r="E6132" s="1164">
        <v>5000</v>
      </c>
      <c r="F6132" s="1151" t="s">
        <v>17304</v>
      </c>
      <c r="G6132" s="759" t="s">
        <v>17305</v>
      </c>
      <c r="H6132" s="1021" t="s">
        <v>4206</v>
      </c>
      <c r="I6132" s="1021" t="s">
        <v>4287</v>
      </c>
      <c r="J6132" s="1150" t="s">
        <v>4195</v>
      </c>
      <c r="K6132" s="1152" t="s">
        <v>1445</v>
      </c>
      <c r="L6132" s="1151" t="s">
        <v>1445</v>
      </c>
      <c r="M6132" s="1164" t="s">
        <v>1445</v>
      </c>
      <c r="N6132" s="1151" t="s">
        <v>17306</v>
      </c>
      <c r="O6132" s="1152">
        <v>1</v>
      </c>
      <c r="P6132" s="1180">
        <v>6166.67</v>
      </c>
    </row>
    <row r="6133" spans="1:16" ht="22.5" x14ac:dyDescent="0.2">
      <c r="A6133" s="1179" t="s">
        <v>4159</v>
      </c>
      <c r="B6133" s="1149" t="s">
        <v>13078</v>
      </c>
      <c r="C6133" s="1149" t="s">
        <v>65</v>
      </c>
      <c r="D6133" s="1150" t="s">
        <v>17307</v>
      </c>
      <c r="E6133" s="1164">
        <v>3000</v>
      </c>
      <c r="F6133" s="1151" t="s">
        <v>17308</v>
      </c>
      <c r="G6133" s="759" t="s">
        <v>17309</v>
      </c>
      <c r="H6133" s="1021" t="s">
        <v>4206</v>
      </c>
      <c r="I6133" s="1021" t="s">
        <v>4287</v>
      </c>
      <c r="J6133" s="1150" t="s">
        <v>4195</v>
      </c>
      <c r="K6133" s="1152" t="s">
        <v>17310</v>
      </c>
      <c r="L6133" s="1151">
        <v>2</v>
      </c>
      <c r="M6133" s="1164">
        <v>7900</v>
      </c>
      <c r="N6133" s="1151"/>
      <c r="O6133" s="1152"/>
      <c r="P6133" s="1180"/>
    </row>
    <row r="6134" spans="1:16" ht="22.5" x14ac:dyDescent="0.2">
      <c r="A6134" s="1179" t="s">
        <v>4159</v>
      </c>
      <c r="B6134" s="1149" t="s">
        <v>13078</v>
      </c>
      <c r="C6134" s="1149" t="s">
        <v>65</v>
      </c>
      <c r="D6134" s="1150" t="s">
        <v>17307</v>
      </c>
      <c r="E6134" s="1164">
        <v>3000</v>
      </c>
      <c r="F6134" s="1151" t="s">
        <v>17308</v>
      </c>
      <c r="G6134" s="759" t="s">
        <v>17309</v>
      </c>
      <c r="H6134" s="1021" t="s">
        <v>4206</v>
      </c>
      <c r="I6134" s="1021" t="s">
        <v>4287</v>
      </c>
      <c r="J6134" s="1150" t="s">
        <v>4195</v>
      </c>
      <c r="K6134" s="1152"/>
      <c r="L6134" s="1151"/>
      <c r="M6134" s="1164"/>
      <c r="N6134" s="1151" t="s">
        <v>17310</v>
      </c>
      <c r="O6134" s="1152">
        <v>6</v>
      </c>
      <c r="P6134" s="1180">
        <v>18000</v>
      </c>
    </row>
    <row r="6135" spans="1:16" ht="22.5" x14ac:dyDescent="0.2">
      <c r="A6135" s="1179" t="s">
        <v>4159</v>
      </c>
      <c r="B6135" s="1149" t="s">
        <v>13078</v>
      </c>
      <c r="C6135" s="1149" t="s">
        <v>65</v>
      </c>
      <c r="D6135" s="1150" t="s">
        <v>17311</v>
      </c>
      <c r="E6135" s="1164">
        <v>2000</v>
      </c>
      <c r="F6135" s="1151" t="s">
        <v>17312</v>
      </c>
      <c r="G6135" s="759" t="s">
        <v>17313</v>
      </c>
      <c r="H6135" s="1021" t="s">
        <v>4206</v>
      </c>
      <c r="I6135" s="1021" t="s">
        <v>4274</v>
      </c>
      <c r="J6135" s="1150" t="s">
        <v>4274</v>
      </c>
      <c r="K6135" s="1152" t="s">
        <v>17314</v>
      </c>
      <c r="L6135" s="1151">
        <v>4</v>
      </c>
      <c r="M6135" s="1164">
        <v>9400</v>
      </c>
      <c r="N6135" s="1151"/>
      <c r="O6135" s="1152"/>
      <c r="P6135" s="1180"/>
    </row>
    <row r="6136" spans="1:16" ht="22.5" x14ac:dyDescent="0.2">
      <c r="A6136" s="1179" t="s">
        <v>4159</v>
      </c>
      <c r="B6136" s="1149" t="s">
        <v>13078</v>
      </c>
      <c r="C6136" s="1149" t="s">
        <v>65</v>
      </c>
      <c r="D6136" s="1150" t="s">
        <v>17311</v>
      </c>
      <c r="E6136" s="1164">
        <v>2000</v>
      </c>
      <c r="F6136" s="1151" t="s">
        <v>17312</v>
      </c>
      <c r="G6136" s="759" t="s">
        <v>17313</v>
      </c>
      <c r="H6136" s="1021" t="s">
        <v>4206</v>
      </c>
      <c r="I6136" s="1021" t="s">
        <v>4274</v>
      </c>
      <c r="J6136" s="1150" t="s">
        <v>4274</v>
      </c>
      <c r="K6136" s="1152"/>
      <c r="L6136" s="1151"/>
      <c r="M6136" s="1164"/>
      <c r="N6136" s="1151" t="s">
        <v>17314</v>
      </c>
      <c r="O6136" s="1152">
        <v>6</v>
      </c>
      <c r="P6136" s="1180">
        <v>12000</v>
      </c>
    </row>
    <row r="6137" spans="1:16" ht="22.5" x14ac:dyDescent="0.2">
      <c r="A6137" s="1179" t="s">
        <v>4159</v>
      </c>
      <c r="B6137" s="1149" t="s">
        <v>13078</v>
      </c>
      <c r="C6137" s="1149" t="s">
        <v>65</v>
      </c>
      <c r="D6137" s="1150" t="s">
        <v>17315</v>
      </c>
      <c r="E6137" s="1164">
        <v>3000</v>
      </c>
      <c r="F6137" s="1151" t="s">
        <v>17316</v>
      </c>
      <c r="G6137" s="759" t="s">
        <v>17317</v>
      </c>
      <c r="H6137" s="1021" t="s">
        <v>4243</v>
      </c>
      <c r="I6137" s="1021" t="s">
        <v>4287</v>
      </c>
      <c r="J6137" s="1150" t="s">
        <v>4195</v>
      </c>
      <c r="K6137" s="1152" t="s">
        <v>17318</v>
      </c>
      <c r="L6137" s="1151">
        <v>12</v>
      </c>
      <c r="M6137" s="1164">
        <v>36000</v>
      </c>
      <c r="N6137" s="1151"/>
      <c r="O6137" s="1152"/>
      <c r="P6137" s="1180"/>
    </row>
    <row r="6138" spans="1:16" ht="22.5" x14ac:dyDescent="0.2">
      <c r="A6138" s="1179" t="s">
        <v>4159</v>
      </c>
      <c r="B6138" s="1149" t="s">
        <v>13078</v>
      </c>
      <c r="C6138" s="1149" t="s">
        <v>65</v>
      </c>
      <c r="D6138" s="1150" t="s">
        <v>17315</v>
      </c>
      <c r="E6138" s="1164">
        <v>3000</v>
      </c>
      <c r="F6138" s="1151" t="s">
        <v>17316</v>
      </c>
      <c r="G6138" s="759" t="s">
        <v>17317</v>
      </c>
      <c r="H6138" s="1021" t="s">
        <v>4243</v>
      </c>
      <c r="I6138" s="1021" t="s">
        <v>4287</v>
      </c>
      <c r="J6138" s="1150" t="s">
        <v>4195</v>
      </c>
      <c r="K6138" s="1152"/>
      <c r="L6138" s="1151"/>
      <c r="M6138" s="1164"/>
      <c r="N6138" s="1151" t="s">
        <v>17318</v>
      </c>
      <c r="O6138" s="1152">
        <v>6</v>
      </c>
      <c r="P6138" s="1180">
        <v>18000</v>
      </c>
    </row>
    <row r="6139" spans="1:16" ht="22.5" x14ac:dyDescent="0.2">
      <c r="A6139" s="1179" t="s">
        <v>4159</v>
      </c>
      <c r="B6139" s="1149" t="s">
        <v>13078</v>
      </c>
      <c r="C6139" s="1149" t="s">
        <v>65</v>
      </c>
      <c r="D6139" s="1150" t="s">
        <v>17319</v>
      </c>
      <c r="E6139" s="1164">
        <v>6500</v>
      </c>
      <c r="F6139" s="1151" t="s">
        <v>17320</v>
      </c>
      <c r="G6139" s="759" t="s">
        <v>17321</v>
      </c>
      <c r="H6139" s="1021" t="s">
        <v>4243</v>
      </c>
      <c r="I6139" s="1021" t="s">
        <v>4274</v>
      </c>
      <c r="J6139" s="1150" t="s">
        <v>4274</v>
      </c>
      <c r="K6139" s="1152" t="s">
        <v>17322</v>
      </c>
      <c r="L6139" s="1151">
        <v>12</v>
      </c>
      <c r="M6139" s="1164">
        <v>78000</v>
      </c>
      <c r="N6139" s="1151"/>
      <c r="O6139" s="1152"/>
      <c r="P6139" s="1180"/>
    </row>
    <row r="6140" spans="1:16" ht="22.5" x14ac:dyDescent="0.2">
      <c r="A6140" s="1179" t="s">
        <v>4159</v>
      </c>
      <c r="B6140" s="1149" t="s">
        <v>13078</v>
      </c>
      <c r="C6140" s="1149" t="s">
        <v>65</v>
      </c>
      <c r="D6140" s="1150" t="s">
        <v>17319</v>
      </c>
      <c r="E6140" s="1164">
        <v>6500</v>
      </c>
      <c r="F6140" s="1151" t="s">
        <v>17320</v>
      </c>
      <c r="G6140" s="759" t="s">
        <v>17321</v>
      </c>
      <c r="H6140" s="1021" t="s">
        <v>4243</v>
      </c>
      <c r="I6140" s="1021" t="s">
        <v>4274</v>
      </c>
      <c r="J6140" s="1150" t="s">
        <v>4274</v>
      </c>
      <c r="K6140" s="1152"/>
      <c r="L6140" s="1151"/>
      <c r="M6140" s="1164"/>
      <c r="N6140" s="1151" t="s">
        <v>17322</v>
      </c>
      <c r="O6140" s="1152">
        <v>6</v>
      </c>
      <c r="P6140" s="1180">
        <v>39000</v>
      </c>
    </row>
    <row r="6141" spans="1:16" ht="22.5" x14ac:dyDescent="0.2">
      <c r="A6141" s="1179" t="s">
        <v>4159</v>
      </c>
      <c r="B6141" s="1149" t="s">
        <v>13078</v>
      </c>
      <c r="C6141" s="1149" t="s">
        <v>65</v>
      </c>
      <c r="D6141" s="1150" t="s">
        <v>16871</v>
      </c>
      <c r="E6141" s="1164">
        <v>2500</v>
      </c>
      <c r="F6141" s="1151" t="s">
        <v>17323</v>
      </c>
      <c r="G6141" s="759" t="s">
        <v>17324</v>
      </c>
      <c r="H6141" s="1021" t="s">
        <v>4206</v>
      </c>
      <c r="I6141" s="1021" t="s">
        <v>4287</v>
      </c>
      <c r="J6141" s="1150" t="s">
        <v>4195</v>
      </c>
      <c r="K6141" s="1152"/>
      <c r="L6141" s="1151"/>
      <c r="M6141" s="1164"/>
      <c r="N6141" s="1151" t="s">
        <v>17325</v>
      </c>
      <c r="O6141" s="1152">
        <v>1</v>
      </c>
      <c r="P6141" s="1180">
        <v>3083.33</v>
      </c>
    </row>
    <row r="6142" spans="1:16" ht="33.75" x14ac:dyDescent="0.2">
      <c r="A6142" s="1179" t="s">
        <v>4159</v>
      </c>
      <c r="B6142" s="1149" t="s">
        <v>13078</v>
      </c>
      <c r="C6142" s="1149" t="s">
        <v>65</v>
      </c>
      <c r="D6142" s="1150" t="s">
        <v>17326</v>
      </c>
      <c r="E6142" s="1164">
        <v>1900</v>
      </c>
      <c r="F6142" s="1151" t="s">
        <v>17327</v>
      </c>
      <c r="G6142" s="759" t="s">
        <v>17328</v>
      </c>
      <c r="H6142" s="1021" t="s">
        <v>9934</v>
      </c>
      <c r="I6142" s="1021" t="s">
        <v>16809</v>
      </c>
      <c r="J6142" s="1150" t="s">
        <v>4259</v>
      </c>
      <c r="K6142" s="1152" t="s">
        <v>17329</v>
      </c>
      <c r="L6142" s="1151">
        <v>12</v>
      </c>
      <c r="M6142" s="1164">
        <v>21600</v>
      </c>
      <c r="N6142" s="1151"/>
      <c r="O6142" s="1152"/>
      <c r="P6142" s="1180"/>
    </row>
    <row r="6143" spans="1:16" ht="33.75" x14ac:dyDescent="0.2">
      <c r="A6143" s="1179" t="s">
        <v>4159</v>
      </c>
      <c r="B6143" s="1149" t="s">
        <v>13078</v>
      </c>
      <c r="C6143" s="1149" t="s">
        <v>65</v>
      </c>
      <c r="D6143" s="1150" t="s">
        <v>17326</v>
      </c>
      <c r="E6143" s="1164">
        <v>1900</v>
      </c>
      <c r="F6143" s="1151" t="s">
        <v>17327</v>
      </c>
      <c r="G6143" s="759" t="s">
        <v>17328</v>
      </c>
      <c r="H6143" s="1021" t="s">
        <v>9934</v>
      </c>
      <c r="I6143" s="1021" t="s">
        <v>16809</v>
      </c>
      <c r="J6143" s="1150" t="s">
        <v>4259</v>
      </c>
      <c r="K6143" s="1152"/>
      <c r="L6143" s="1151"/>
      <c r="M6143" s="1164"/>
      <c r="N6143" s="1151" t="s">
        <v>17329</v>
      </c>
      <c r="O6143" s="1152">
        <v>6</v>
      </c>
      <c r="P6143" s="1180">
        <v>10800</v>
      </c>
    </row>
    <row r="6144" spans="1:16" ht="22.5" x14ac:dyDescent="0.2">
      <c r="A6144" s="1179" t="s">
        <v>4159</v>
      </c>
      <c r="B6144" s="1149" t="s">
        <v>13078</v>
      </c>
      <c r="C6144" s="1149" t="s">
        <v>65</v>
      </c>
      <c r="D6144" s="1150" t="s">
        <v>17330</v>
      </c>
      <c r="E6144" s="1164">
        <v>4500</v>
      </c>
      <c r="F6144" s="1151" t="s">
        <v>17331</v>
      </c>
      <c r="G6144" s="759" t="s">
        <v>17332</v>
      </c>
      <c r="H6144" s="1021" t="s">
        <v>4206</v>
      </c>
      <c r="I6144" s="1021" t="s">
        <v>4287</v>
      </c>
      <c r="J6144" s="1150" t="s">
        <v>4195</v>
      </c>
      <c r="K6144" s="1152" t="s">
        <v>17333</v>
      </c>
      <c r="L6144" s="1151">
        <v>12</v>
      </c>
      <c r="M6144" s="1164">
        <v>54000</v>
      </c>
      <c r="N6144" s="1151"/>
      <c r="O6144" s="1152"/>
      <c r="P6144" s="1180"/>
    </row>
    <row r="6145" spans="1:16" ht="22.5" x14ac:dyDescent="0.2">
      <c r="A6145" s="1179" t="s">
        <v>4159</v>
      </c>
      <c r="B6145" s="1149" t="s">
        <v>13078</v>
      </c>
      <c r="C6145" s="1149" t="s">
        <v>65</v>
      </c>
      <c r="D6145" s="1150" t="s">
        <v>17330</v>
      </c>
      <c r="E6145" s="1164">
        <v>4500</v>
      </c>
      <c r="F6145" s="1151" t="s">
        <v>17331</v>
      </c>
      <c r="G6145" s="759" t="s">
        <v>17332</v>
      </c>
      <c r="H6145" s="1021" t="s">
        <v>4206</v>
      </c>
      <c r="I6145" s="1021" t="s">
        <v>4287</v>
      </c>
      <c r="J6145" s="1150" t="s">
        <v>4195</v>
      </c>
      <c r="K6145" s="1152"/>
      <c r="L6145" s="1151"/>
      <c r="M6145" s="1164"/>
      <c r="N6145" s="1151" t="s">
        <v>17333</v>
      </c>
      <c r="O6145" s="1152">
        <v>6</v>
      </c>
      <c r="P6145" s="1180">
        <v>27000</v>
      </c>
    </row>
    <row r="6146" spans="1:16" ht="22.5" x14ac:dyDescent="0.2">
      <c r="A6146" s="1179" t="s">
        <v>4159</v>
      </c>
      <c r="B6146" s="1149" t="s">
        <v>13078</v>
      </c>
      <c r="C6146" s="1149" t="s">
        <v>65</v>
      </c>
      <c r="D6146" s="1150" t="s">
        <v>17334</v>
      </c>
      <c r="E6146" s="1164">
        <v>7000</v>
      </c>
      <c r="F6146" s="1151" t="s">
        <v>17335</v>
      </c>
      <c r="G6146" s="759" t="s">
        <v>17336</v>
      </c>
      <c r="H6146" s="1021" t="s">
        <v>4239</v>
      </c>
      <c r="I6146" s="1021" t="s">
        <v>16867</v>
      </c>
      <c r="J6146" s="1150" t="s">
        <v>4287</v>
      </c>
      <c r="K6146" s="1152" t="s">
        <v>17337</v>
      </c>
      <c r="L6146" s="1151">
        <v>1</v>
      </c>
      <c r="M6146" s="1164">
        <v>7135.33</v>
      </c>
      <c r="N6146" s="1151"/>
      <c r="O6146" s="1152"/>
      <c r="P6146" s="1180"/>
    </row>
    <row r="6147" spans="1:16" ht="22.5" x14ac:dyDescent="0.2">
      <c r="A6147" s="1179" t="s">
        <v>4159</v>
      </c>
      <c r="B6147" s="1149" t="s">
        <v>13078</v>
      </c>
      <c r="C6147" s="1149" t="s">
        <v>65</v>
      </c>
      <c r="D6147" s="1150" t="s">
        <v>17338</v>
      </c>
      <c r="E6147" s="1164">
        <v>2500</v>
      </c>
      <c r="F6147" s="1151" t="s">
        <v>17339</v>
      </c>
      <c r="G6147" s="759" t="s">
        <v>17340</v>
      </c>
      <c r="H6147" s="1021" t="s">
        <v>4243</v>
      </c>
      <c r="I6147" s="1021" t="s">
        <v>4274</v>
      </c>
      <c r="J6147" s="1150" t="s">
        <v>4274</v>
      </c>
      <c r="K6147" s="1152" t="s">
        <v>17341</v>
      </c>
      <c r="L6147" s="1151">
        <v>12</v>
      </c>
      <c r="M6147" s="1164">
        <v>30000</v>
      </c>
      <c r="N6147" s="1151"/>
      <c r="O6147" s="1152"/>
      <c r="P6147" s="1180"/>
    </row>
    <row r="6148" spans="1:16" ht="22.5" x14ac:dyDescent="0.2">
      <c r="A6148" s="1179" t="s">
        <v>4159</v>
      </c>
      <c r="B6148" s="1149" t="s">
        <v>13078</v>
      </c>
      <c r="C6148" s="1149" t="s">
        <v>65</v>
      </c>
      <c r="D6148" s="1150" t="s">
        <v>17338</v>
      </c>
      <c r="E6148" s="1164">
        <v>2500</v>
      </c>
      <c r="F6148" s="1151" t="s">
        <v>17339</v>
      </c>
      <c r="G6148" s="759" t="s">
        <v>17340</v>
      </c>
      <c r="H6148" s="1021" t="s">
        <v>4243</v>
      </c>
      <c r="I6148" s="1021" t="s">
        <v>4274</v>
      </c>
      <c r="J6148" s="1150" t="s">
        <v>4274</v>
      </c>
      <c r="K6148" s="1152"/>
      <c r="L6148" s="1151"/>
      <c r="M6148" s="1164"/>
      <c r="N6148" s="1151" t="s">
        <v>17341</v>
      </c>
      <c r="O6148" s="1152">
        <v>6</v>
      </c>
      <c r="P6148" s="1180">
        <v>15000</v>
      </c>
    </row>
    <row r="6149" spans="1:16" ht="22.5" x14ac:dyDescent="0.2">
      <c r="A6149" s="1179" t="s">
        <v>4159</v>
      </c>
      <c r="B6149" s="1149" t="s">
        <v>13078</v>
      </c>
      <c r="C6149" s="1149" t="s">
        <v>65</v>
      </c>
      <c r="D6149" s="1150" t="s">
        <v>17342</v>
      </c>
      <c r="E6149" s="1164">
        <v>8000</v>
      </c>
      <c r="F6149" s="1151" t="s">
        <v>17343</v>
      </c>
      <c r="G6149" s="759" t="s">
        <v>17344</v>
      </c>
      <c r="H6149" s="1021" t="s">
        <v>4206</v>
      </c>
      <c r="I6149" s="1021" t="s">
        <v>4287</v>
      </c>
      <c r="J6149" s="1150" t="s">
        <v>4195</v>
      </c>
      <c r="K6149" s="1152"/>
      <c r="L6149" s="1151"/>
      <c r="M6149" s="1164"/>
      <c r="N6149" s="1151" t="s">
        <v>17345</v>
      </c>
      <c r="O6149" s="1152">
        <v>1</v>
      </c>
      <c r="P6149" s="1180">
        <v>9866.67</v>
      </c>
    </row>
    <row r="6150" spans="1:16" ht="22.5" x14ac:dyDescent="0.2">
      <c r="A6150" s="1179" t="s">
        <v>4159</v>
      </c>
      <c r="B6150" s="1149" t="s">
        <v>13078</v>
      </c>
      <c r="C6150" s="1149" t="s">
        <v>65</v>
      </c>
      <c r="D6150" s="1150" t="s">
        <v>16944</v>
      </c>
      <c r="E6150" s="1164">
        <v>3000</v>
      </c>
      <c r="F6150" s="1151" t="s">
        <v>17346</v>
      </c>
      <c r="G6150" s="759" t="s">
        <v>17347</v>
      </c>
      <c r="H6150" s="1021" t="s">
        <v>4243</v>
      </c>
      <c r="I6150" s="1021" t="s">
        <v>4274</v>
      </c>
      <c r="J6150" s="1150" t="s">
        <v>4274</v>
      </c>
      <c r="K6150" s="1152" t="s">
        <v>17348</v>
      </c>
      <c r="L6150" s="1151">
        <v>3</v>
      </c>
      <c r="M6150" s="1164">
        <v>8783</v>
      </c>
      <c r="N6150" s="1151"/>
      <c r="O6150" s="1152"/>
      <c r="P6150" s="1180"/>
    </row>
    <row r="6151" spans="1:16" ht="33.75" x14ac:dyDescent="0.2">
      <c r="A6151" s="1179" t="s">
        <v>4159</v>
      </c>
      <c r="B6151" s="1149" t="s">
        <v>13078</v>
      </c>
      <c r="C6151" s="1149" t="s">
        <v>65</v>
      </c>
      <c r="D6151" s="1150" t="s">
        <v>17349</v>
      </c>
      <c r="E6151" s="1164">
        <v>6000</v>
      </c>
      <c r="F6151" s="1151" t="s">
        <v>17350</v>
      </c>
      <c r="G6151" s="759" t="s">
        <v>17351</v>
      </c>
      <c r="H6151" s="1021" t="s">
        <v>4206</v>
      </c>
      <c r="I6151" s="1021" t="s">
        <v>15923</v>
      </c>
      <c r="J6151" s="1150" t="s">
        <v>4287</v>
      </c>
      <c r="K6151" s="1152"/>
      <c r="L6151" s="1151"/>
      <c r="M6151" s="1164"/>
      <c r="N6151" s="1151" t="s">
        <v>17352</v>
      </c>
      <c r="O6151" s="1152">
        <v>5</v>
      </c>
      <c r="P6151" s="1180">
        <v>32200</v>
      </c>
    </row>
    <row r="6152" spans="1:16" ht="22.5" x14ac:dyDescent="0.2">
      <c r="A6152" s="1179" t="s">
        <v>4159</v>
      </c>
      <c r="B6152" s="1149" t="s">
        <v>13078</v>
      </c>
      <c r="C6152" s="1149" t="s">
        <v>65</v>
      </c>
      <c r="D6152" s="1150" t="s">
        <v>17142</v>
      </c>
      <c r="E6152" s="1164">
        <v>3000</v>
      </c>
      <c r="F6152" s="1151" t="s">
        <v>17353</v>
      </c>
      <c r="G6152" s="759" t="s">
        <v>17354</v>
      </c>
      <c r="H6152" s="1021" t="s">
        <v>4243</v>
      </c>
      <c r="I6152" s="1021" t="s">
        <v>4274</v>
      </c>
      <c r="J6152" s="1150" t="s">
        <v>4274</v>
      </c>
      <c r="K6152" s="1152" t="s">
        <v>14940</v>
      </c>
      <c r="L6152" s="1151">
        <v>12</v>
      </c>
      <c r="M6152" s="1164">
        <v>38792</v>
      </c>
      <c r="N6152" s="1151"/>
      <c r="O6152" s="1152"/>
      <c r="P6152" s="1180"/>
    </row>
    <row r="6153" spans="1:16" ht="22.5" x14ac:dyDescent="0.2">
      <c r="A6153" s="1179" t="s">
        <v>4159</v>
      </c>
      <c r="B6153" s="1149" t="s">
        <v>13078</v>
      </c>
      <c r="C6153" s="1149" t="s">
        <v>65</v>
      </c>
      <c r="D6153" s="1150" t="s">
        <v>17355</v>
      </c>
      <c r="E6153" s="1164">
        <v>1800</v>
      </c>
      <c r="F6153" s="1151" t="s">
        <v>17356</v>
      </c>
      <c r="G6153" s="759" t="s">
        <v>17357</v>
      </c>
      <c r="H6153" s="1021" t="s">
        <v>4243</v>
      </c>
      <c r="I6153" s="1021" t="s">
        <v>4274</v>
      </c>
      <c r="J6153" s="1150" t="s">
        <v>4274</v>
      </c>
      <c r="K6153" s="1152" t="s">
        <v>17358</v>
      </c>
      <c r="L6153" s="1151">
        <v>7</v>
      </c>
      <c r="M6153" s="1164">
        <v>18205.330000000002</v>
      </c>
      <c r="N6153" s="1151"/>
      <c r="O6153" s="1152"/>
      <c r="P6153" s="1180"/>
    </row>
    <row r="6154" spans="1:16" ht="22.5" x14ac:dyDescent="0.2">
      <c r="A6154" s="1179" t="s">
        <v>4159</v>
      </c>
      <c r="B6154" s="1149" t="s">
        <v>13078</v>
      </c>
      <c r="C6154" s="1149" t="s">
        <v>65</v>
      </c>
      <c r="D6154" s="1150" t="s">
        <v>17355</v>
      </c>
      <c r="E6154" s="1164">
        <v>1800</v>
      </c>
      <c r="F6154" s="1151" t="s">
        <v>17356</v>
      </c>
      <c r="G6154" s="759" t="s">
        <v>17357</v>
      </c>
      <c r="H6154" s="1021" t="s">
        <v>4243</v>
      </c>
      <c r="I6154" s="1021" t="s">
        <v>4274</v>
      </c>
      <c r="J6154" s="1150" t="s">
        <v>4274</v>
      </c>
      <c r="K6154" s="1152"/>
      <c r="L6154" s="1151"/>
      <c r="M6154" s="1164"/>
      <c r="N6154" s="1151" t="s">
        <v>17358</v>
      </c>
      <c r="O6154" s="1152">
        <v>5</v>
      </c>
      <c r="P6154" s="1180">
        <v>18000</v>
      </c>
    </row>
    <row r="6155" spans="1:16" ht="22.5" x14ac:dyDescent="0.2">
      <c r="A6155" s="1179" t="s">
        <v>4159</v>
      </c>
      <c r="B6155" s="1149" t="s">
        <v>13078</v>
      </c>
      <c r="C6155" s="1149" t="s">
        <v>65</v>
      </c>
      <c r="D6155" s="1150" t="s">
        <v>17359</v>
      </c>
      <c r="E6155" s="1164">
        <v>1200</v>
      </c>
      <c r="F6155" s="1151" t="s">
        <v>17360</v>
      </c>
      <c r="G6155" s="759" t="s">
        <v>17361</v>
      </c>
      <c r="H6155" s="1021" t="s">
        <v>16818</v>
      </c>
      <c r="I6155" s="1021" t="s">
        <v>4358</v>
      </c>
      <c r="J6155" s="1150" t="s">
        <v>16818</v>
      </c>
      <c r="K6155" s="1152" t="s">
        <v>17362</v>
      </c>
      <c r="L6155" s="1151">
        <v>12</v>
      </c>
      <c r="M6155" s="1164">
        <v>14400</v>
      </c>
      <c r="N6155" s="1151"/>
      <c r="O6155" s="1152"/>
      <c r="P6155" s="1180"/>
    </row>
    <row r="6156" spans="1:16" ht="22.5" x14ac:dyDescent="0.2">
      <c r="A6156" s="1179" t="s">
        <v>4159</v>
      </c>
      <c r="B6156" s="1149" t="s">
        <v>13078</v>
      </c>
      <c r="C6156" s="1149" t="s">
        <v>65</v>
      </c>
      <c r="D6156" s="1150" t="s">
        <v>17359</v>
      </c>
      <c r="E6156" s="1164">
        <v>1200</v>
      </c>
      <c r="F6156" s="1151" t="s">
        <v>17360</v>
      </c>
      <c r="G6156" s="759" t="s">
        <v>17361</v>
      </c>
      <c r="H6156" s="1021" t="s">
        <v>16818</v>
      </c>
      <c r="I6156" s="1021" t="s">
        <v>4358</v>
      </c>
      <c r="J6156" s="1150" t="s">
        <v>16818</v>
      </c>
      <c r="K6156" s="1152"/>
      <c r="L6156" s="1151"/>
      <c r="M6156" s="1164"/>
      <c r="N6156" s="1151" t="s">
        <v>17362</v>
      </c>
      <c r="O6156" s="1152">
        <v>6</v>
      </c>
      <c r="P6156" s="1180">
        <v>7200</v>
      </c>
    </row>
    <row r="6157" spans="1:16" ht="33.75" x14ac:dyDescent="0.2">
      <c r="A6157" s="1179" t="s">
        <v>4159</v>
      </c>
      <c r="B6157" s="1149" t="s">
        <v>13078</v>
      </c>
      <c r="C6157" s="1149" t="s">
        <v>65</v>
      </c>
      <c r="D6157" s="1150" t="s">
        <v>17363</v>
      </c>
      <c r="E6157" s="1164">
        <v>2250</v>
      </c>
      <c r="F6157" s="1151" t="s">
        <v>17364</v>
      </c>
      <c r="G6157" s="759" t="s">
        <v>17365</v>
      </c>
      <c r="H6157" s="1021" t="s">
        <v>15130</v>
      </c>
      <c r="I6157" s="1021" t="s">
        <v>16809</v>
      </c>
      <c r="J6157" s="1150" t="s">
        <v>4259</v>
      </c>
      <c r="K6157" s="1152" t="s">
        <v>17366</v>
      </c>
      <c r="L6157" s="1151">
        <v>12</v>
      </c>
      <c r="M6157" s="1164">
        <v>27000</v>
      </c>
      <c r="N6157" s="1151"/>
      <c r="O6157" s="1152"/>
      <c r="P6157" s="1180"/>
    </row>
    <row r="6158" spans="1:16" ht="33.75" x14ac:dyDescent="0.2">
      <c r="A6158" s="1179" t="s">
        <v>4159</v>
      </c>
      <c r="B6158" s="1149" t="s">
        <v>13078</v>
      </c>
      <c r="C6158" s="1149" t="s">
        <v>65</v>
      </c>
      <c r="D6158" s="1150" t="s">
        <v>17363</v>
      </c>
      <c r="E6158" s="1164">
        <v>2250</v>
      </c>
      <c r="F6158" s="1151" t="s">
        <v>17364</v>
      </c>
      <c r="G6158" s="759" t="s">
        <v>17365</v>
      </c>
      <c r="H6158" s="1021" t="s">
        <v>15130</v>
      </c>
      <c r="I6158" s="1021" t="s">
        <v>16809</v>
      </c>
      <c r="J6158" s="1150" t="s">
        <v>4259</v>
      </c>
      <c r="K6158" s="1152"/>
      <c r="L6158" s="1151"/>
      <c r="M6158" s="1164"/>
      <c r="N6158" s="1151" t="s">
        <v>17366</v>
      </c>
      <c r="O6158" s="1152">
        <v>6</v>
      </c>
      <c r="P6158" s="1180">
        <v>13500</v>
      </c>
    </row>
    <row r="6159" spans="1:16" ht="22.5" x14ac:dyDescent="0.2">
      <c r="A6159" s="1179" t="s">
        <v>4159</v>
      </c>
      <c r="B6159" s="1149" t="s">
        <v>13078</v>
      </c>
      <c r="C6159" s="1149" t="s">
        <v>65</v>
      </c>
      <c r="D6159" s="1150" t="s">
        <v>17367</v>
      </c>
      <c r="E6159" s="1164">
        <v>6000</v>
      </c>
      <c r="F6159" s="1151" t="s">
        <v>17368</v>
      </c>
      <c r="G6159" s="759" t="s">
        <v>17369</v>
      </c>
      <c r="H6159" s="1021" t="s">
        <v>4243</v>
      </c>
      <c r="I6159" s="1021" t="s">
        <v>16956</v>
      </c>
      <c r="J6159" s="1150" t="s">
        <v>4195</v>
      </c>
      <c r="K6159" s="1152" t="s">
        <v>17370</v>
      </c>
      <c r="L6159" s="1151">
        <v>12</v>
      </c>
      <c r="M6159" s="1164">
        <v>72000</v>
      </c>
      <c r="N6159" s="1151"/>
      <c r="O6159" s="1152"/>
      <c r="P6159" s="1180"/>
    </row>
    <row r="6160" spans="1:16" ht="22.5" x14ac:dyDescent="0.2">
      <c r="A6160" s="1179" t="s">
        <v>4159</v>
      </c>
      <c r="B6160" s="1149" t="s">
        <v>13078</v>
      </c>
      <c r="C6160" s="1149" t="s">
        <v>65</v>
      </c>
      <c r="D6160" s="1150" t="s">
        <v>17367</v>
      </c>
      <c r="E6160" s="1164">
        <v>6000</v>
      </c>
      <c r="F6160" s="1151" t="s">
        <v>17368</v>
      </c>
      <c r="G6160" s="759" t="s">
        <v>17369</v>
      </c>
      <c r="H6160" s="1021" t="s">
        <v>4243</v>
      </c>
      <c r="I6160" s="1021" t="s">
        <v>16956</v>
      </c>
      <c r="J6160" s="1150" t="s">
        <v>4195</v>
      </c>
      <c r="K6160" s="1152"/>
      <c r="L6160" s="1151"/>
      <c r="M6160" s="1164"/>
      <c r="N6160" s="1151" t="s">
        <v>17370</v>
      </c>
      <c r="O6160" s="1152">
        <v>6</v>
      </c>
      <c r="P6160" s="1180">
        <v>36000</v>
      </c>
    </row>
    <row r="6161" spans="1:16" ht="22.5" x14ac:dyDescent="0.2">
      <c r="A6161" s="1179" t="s">
        <v>4159</v>
      </c>
      <c r="B6161" s="1149" t="s">
        <v>13078</v>
      </c>
      <c r="C6161" s="1149" t="s">
        <v>65</v>
      </c>
      <c r="D6161" s="1150" t="s">
        <v>17371</v>
      </c>
      <c r="E6161" s="1164">
        <v>13000</v>
      </c>
      <c r="F6161" s="1151" t="s">
        <v>17372</v>
      </c>
      <c r="G6161" s="759" t="s">
        <v>17373</v>
      </c>
      <c r="H6161" s="1021" t="s">
        <v>4206</v>
      </c>
      <c r="I6161" s="1021" t="s">
        <v>16867</v>
      </c>
      <c r="J6161" s="1150" t="s">
        <v>4287</v>
      </c>
      <c r="K6161" s="1152" t="s">
        <v>17374</v>
      </c>
      <c r="L6161" s="1151">
        <v>12</v>
      </c>
      <c r="M6161" s="1164">
        <v>156866.66999999998</v>
      </c>
      <c r="N6161" s="1151"/>
      <c r="O6161" s="1152"/>
      <c r="P6161" s="1180"/>
    </row>
    <row r="6162" spans="1:16" ht="22.5" x14ac:dyDescent="0.2">
      <c r="A6162" s="1179" t="s">
        <v>4159</v>
      </c>
      <c r="B6162" s="1149" t="s">
        <v>13078</v>
      </c>
      <c r="C6162" s="1149" t="s">
        <v>65</v>
      </c>
      <c r="D6162" s="1150" t="s">
        <v>17371</v>
      </c>
      <c r="E6162" s="1164">
        <v>13000</v>
      </c>
      <c r="F6162" s="1151" t="s">
        <v>17372</v>
      </c>
      <c r="G6162" s="759" t="s">
        <v>17373</v>
      </c>
      <c r="H6162" s="1021" t="s">
        <v>4206</v>
      </c>
      <c r="I6162" s="1021" t="s">
        <v>16867</v>
      </c>
      <c r="J6162" s="1150" t="s">
        <v>4287</v>
      </c>
      <c r="K6162" s="1152"/>
      <c r="L6162" s="1151"/>
      <c r="M6162" s="1164"/>
      <c r="N6162" s="1151" t="s">
        <v>17374</v>
      </c>
      <c r="O6162" s="1152">
        <v>6</v>
      </c>
      <c r="P6162" s="1180">
        <v>78000</v>
      </c>
    </row>
    <row r="6163" spans="1:16" ht="22.5" x14ac:dyDescent="0.2">
      <c r="A6163" s="1179" t="s">
        <v>4159</v>
      </c>
      <c r="B6163" s="1149" t="s">
        <v>13078</v>
      </c>
      <c r="C6163" s="1149" t="s">
        <v>65</v>
      </c>
      <c r="D6163" s="1150" t="s">
        <v>17375</v>
      </c>
      <c r="E6163" s="1164">
        <v>12000</v>
      </c>
      <c r="F6163" s="1151" t="s">
        <v>17376</v>
      </c>
      <c r="G6163" s="759" t="s">
        <v>17377</v>
      </c>
      <c r="H6163" s="1021" t="s">
        <v>4206</v>
      </c>
      <c r="I6163" s="1021" t="s">
        <v>4287</v>
      </c>
      <c r="J6163" s="1150" t="s">
        <v>4195</v>
      </c>
      <c r="K6163" s="1152"/>
      <c r="L6163" s="1151"/>
      <c r="M6163" s="1164"/>
      <c r="N6163" s="1151" t="s">
        <v>17378</v>
      </c>
      <c r="O6163" s="1152">
        <v>1</v>
      </c>
      <c r="P6163" s="1180">
        <v>14800</v>
      </c>
    </row>
    <row r="6164" spans="1:16" ht="22.5" x14ac:dyDescent="0.2">
      <c r="A6164" s="1179" t="s">
        <v>4159</v>
      </c>
      <c r="B6164" s="1149" t="s">
        <v>13078</v>
      </c>
      <c r="C6164" s="1149" t="s">
        <v>65</v>
      </c>
      <c r="D6164" s="1150" t="s">
        <v>17379</v>
      </c>
      <c r="E6164" s="1164">
        <v>12200</v>
      </c>
      <c r="F6164" s="1151" t="s">
        <v>17380</v>
      </c>
      <c r="G6164" s="759" t="s">
        <v>17381</v>
      </c>
      <c r="H6164" s="1021" t="s">
        <v>4206</v>
      </c>
      <c r="I6164" s="1021" t="s">
        <v>16867</v>
      </c>
      <c r="J6164" s="1150" t="s">
        <v>4287</v>
      </c>
      <c r="K6164" s="1152" t="s">
        <v>17382</v>
      </c>
      <c r="L6164" s="1151">
        <v>12</v>
      </c>
      <c r="M6164" s="1164">
        <v>146400</v>
      </c>
      <c r="N6164" s="1151"/>
      <c r="O6164" s="1152"/>
      <c r="P6164" s="1180"/>
    </row>
    <row r="6165" spans="1:16" ht="22.5" x14ac:dyDescent="0.2">
      <c r="A6165" s="1179" t="s">
        <v>4159</v>
      </c>
      <c r="B6165" s="1149" t="s">
        <v>13078</v>
      </c>
      <c r="C6165" s="1149" t="s">
        <v>65</v>
      </c>
      <c r="D6165" s="1150" t="s">
        <v>17379</v>
      </c>
      <c r="E6165" s="1164">
        <v>12200</v>
      </c>
      <c r="F6165" s="1151" t="s">
        <v>17380</v>
      </c>
      <c r="G6165" s="759" t="s">
        <v>17381</v>
      </c>
      <c r="H6165" s="1021" t="s">
        <v>4206</v>
      </c>
      <c r="I6165" s="1021" t="s">
        <v>16867</v>
      </c>
      <c r="J6165" s="1150" t="s">
        <v>4287</v>
      </c>
      <c r="K6165" s="1152"/>
      <c r="L6165" s="1151"/>
      <c r="M6165" s="1164"/>
      <c r="N6165" s="1151" t="s">
        <v>17382</v>
      </c>
      <c r="O6165" s="1152">
        <v>6</v>
      </c>
      <c r="P6165" s="1180">
        <v>73200</v>
      </c>
    </row>
    <row r="6166" spans="1:16" ht="33.75" x14ac:dyDescent="0.2">
      <c r="A6166" s="1179" t="s">
        <v>4159</v>
      </c>
      <c r="B6166" s="1149" t="s">
        <v>13078</v>
      </c>
      <c r="C6166" s="1149" t="s">
        <v>65</v>
      </c>
      <c r="D6166" s="1150" t="s">
        <v>17383</v>
      </c>
      <c r="E6166" s="1164">
        <v>2527.08</v>
      </c>
      <c r="F6166" s="1151" t="s">
        <v>17384</v>
      </c>
      <c r="G6166" s="759" t="s">
        <v>17385</v>
      </c>
      <c r="H6166" s="1021" t="s">
        <v>9934</v>
      </c>
      <c r="I6166" s="1021" t="s">
        <v>16809</v>
      </c>
      <c r="J6166" s="1150" t="s">
        <v>4259</v>
      </c>
      <c r="K6166" s="1152" t="s">
        <v>17386</v>
      </c>
      <c r="L6166" s="1151">
        <v>3</v>
      </c>
      <c r="M6166" s="1164">
        <v>8014.17</v>
      </c>
      <c r="N6166" s="1151"/>
      <c r="O6166" s="1152"/>
      <c r="P6166" s="1180"/>
    </row>
    <row r="6167" spans="1:16" ht="22.5" x14ac:dyDescent="0.2">
      <c r="A6167" s="1179" t="s">
        <v>4159</v>
      </c>
      <c r="B6167" s="1149" t="s">
        <v>13078</v>
      </c>
      <c r="C6167" s="1149" t="s">
        <v>65</v>
      </c>
      <c r="D6167" s="1150" t="s">
        <v>17387</v>
      </c>
      <c r="E6167" s="1164">
        <v>3000</v>
      </c>
      <c r="F6167" s="1151" t="s">
        <v>17388</v>
      </c>
      <c r="G6167" s="759" t="s">
        <v>17389</v>
      </c>
      <c r="H6167" s="1021" t="s">
        <v>4206</v>
      </c>
      <c r="I6167" s="1021" t="s">
        <v>16867</v>
      </c>
      <c r="J6167" s="1150" t="s">
        <v>4287</v>
      </c>
      <c r="K6167" s="1152" t="s">
        <v>17390</v>
      </c>
      <c r="L6167" s="1151">
        <v>12</v>
      </c>
      <c r="M6167" s="1164">
        <v>36000</v>
      </c>
      <c r="N6167" s="1151"/>
      <c r="O6167" s="1152"/>
      <c r="P6167" s="1180"/>
    </row>
    <row r="6168" spans="1:16" ht="22.5" x14ac:dyDescent="0.2">
      <c r="A6168" s="1179" t="s">
        <v>4159</v>
      </c>
      <c r="B6168" s="1149" t="s">
        <v>13078</v>
      </c>
      <c r="C6168" s="1149" t="s">
        <v>65</v>
      </c>
      <c r="D6168" s="1150" t="s">
        <v>17387</v>
      </c>
      <c r="E6168" s="1164">
        <v>3000</v>
      </c>
      <c r="F6168" s="1151" t="s">
        <v>17388</v>
      </c>
      <c r="G6168" s="759" t="s">
        <v>17389</v>
      </c>
      <c r="H6168" s="1021" t="s">
        <v>4206</v>
      </c>
      <c r="I6168" s="1021" t="s">
        <v>16867</v>
      </c>
      <c r="J6168" s="1150" t="s">
        <v>4287</v>
      </c>
      <c r="K6168" s="1152"/>
      <c r="L6168" s="1151"/>
      <c r="M6168" s="1164"/>
      <c r="N6168" s="1151" t="s">
        <v>17390</v>
      </c>
      <c r="O6168" s="1152">
        <v>6</v>
      </c>
      <c r="P6168" s="1180">
        <v>18400</v>
      </c>
    </row>
    <row r="6169" spans="1:16" ht="22.5" x14ac:dyDescent="0.2">
      <c r="A6169" s="1179" t="s">
        <v>4159</v>
      </c>
      <c r="B6169" s="1149" t="s">
        <v>13078</v>
      </c>
      <c r="C6169" s="1149" t="s">
        <v>65</v>
      </c>
      <c r="D6169" s="1150" t="s">
        <v>17391</v>
      </c>
      <c r="E6169" s="1164">
        <v>3000</v>
      </c>
      <c r="F6169" s="1151" t="s">
        <v>17392</v>
      </c>
      <c r="G6169" s="759" t="s">
        <v>17393</v>
      </c>
      <c r="H6169" s="1021" t="s">
        <v>4243</v>
      </c>
      <c r="I6169" s="1021" t="s">
        <v>4274</v>
      </c>
      <c r="J6169" s="1150" t="s">
        <v>4274</v>
      </c>
      <c r="K6169" s="1152" t="s">
        <v>17394</v>
      </c>
      <c r="L6169" s="1151">
        <v>12</v>
      </c>
      <c r="M6169" s="1164">
        <v>36000</v>
      </c>
      <c r="N6169" s="1151"/>
      <c r="O6169" s="1152"/>
      <c r="P6169" s="1180"/>
    </row>
    <row r="6170" spans="1:16" ht="22.5" x14ac:dyDescent="0.2">
      <c r="A6170" s="1179" t="s">
        <v>4159</v>
      </c>
      <c r="B6170" s="1149" t="s">
        <v>13078</v>
      </c>
      <c r="C6170" s="1149" t="s">
        <v>65</v>
      </c>
      <c r="D6170" s="1150" t="s">
        <v>17391</v>
      </c>
      <c r="E6170" s="1164">
        <v>3000</v>
      </c>
      <c r="F6170" s="1151" t="s">
        <v>17392</v>
      </c>
      <c r="G6170" s="759" t="s">
        <v>17393</v>
      </c>
      <c r="H6170" s="1021" t="s">
        <v>4243</v>
      </c>
      <c r="I6170" s="1021" t="s">
        <v>4274</v>
      </c>
      <c r="J6170" s="1150" t="s">
        <v>4274</v>
      </c>
      <c r="K6170" s="1152"/>
      <c r="L6170" s="1151"/>
      <c r="M6170" s="1164"/>
      <c r="N6170" s="1151" t="s">
        <v>17394</v>
      </c>
      <c r="O6170" s="1152">
        <v>6</v>
      </c>
      <c r="P6170" s="1180">
        <v>18000</v>
      </c>
    </row>
    <row r="6171" spans="1:16" ht="22.5" x14ac:dyDescent="0.2">
      <c r="A6171" s="1179" t="s">
        <v>4159</v>
      </c>
      <c r="B6171" s="1149" t="s">
        <v>13078</v>
      </c>
      <c r="C6171" s="1149" t="s">
        <v>65</v>
      </c>
      <c r="D6171" s="1150" t="s">
        <v>17395</v>
      </c>
      <c r="E6171" s="1164">
        <v>10000</v>
      </c>
      <c r="F6171" s="1151" t="s">
        <v>17396</v>
      </c>
      <c r="G6171" s="759" t="s">
        <v>17397</v>
      </c>
      <c r="H6171" s="1021" t="s">
        <v>4243</v>
      </c>
      <c r="I6171" s="1021" t="s">
        <v>4274</v>
      </c>
      <c r="J6171" s="1150" t="s">
        <v>4274</v>
      </c>
      <c r="K6171" s="1152" t="s">
        <v>17398</v>
      </c>
      <c r="L6171" s="1151">
        <v>1</v>
      </c>
      <c r="M6171" s="1164">
        <v>15973.33</v>
      </c>
      <c r="N6171" s="1151"/>
      <c r="O6171" s="1152"/>
      <c r="P6171" s="1180"/>
    </row>
    <row r="6172" spans="1:16" ht="22.5" x14ac:dyDescent="0.2">
      <c r="A6172" s="1179" t="s">
        <v>4159</v>
      </c>
      <c r="B6172" s="1149" t="s">
        <v>13078</v>
      </c>
      <c r="C6172" s="1149" t="s">
        <v>65</v>
      </c>
      <c r="D6172" s="1150" t="s">
        <v>17399</v>
      </c>
      <c r="E6172" s="1164">
        <v>3500</v>
      </c>
      <c r="F6172" s="1151" t="s">
        <v>17400</v>
      </c>
      <c r="G6172" s="759" t="s">
        <v>17401</v>
      </c>
      <c r="H6172" s="1021" t="s">
        <v>4206</v>
      </c>
      <c r="I6172" s="1021" t="s">
        <v>4287</v>
      </c>
      <c r="J6172" s="1150" t="s">
        <v>4195</v>
      </c>
      <c r="K6172" s="1152"/>
      <c r="L6172" s="1151"/>
      <c r="M6172" s="1164"/>
      <c r="N6172" s="1151" t="s">
        <v>17402</v>
      </c>
      <c r="O6172" s="1152">
        <v>4</v>
      </c>
      <c r="P6172" s="1180">
        <v>16450</v>
      </c>
    </row>
    <row r="6173" spans="1:16" ht="22.5" x14ac:dyDescent="0.2">
      <c r="A6173" s="1179" t="s">
        <v>4159</v>
      </c>
      <c r="B6173" s="1149" t="s">
        <v>13078</v>
      </c>
      <c r="C6173" s="1149" t="s">
        <v>65</v>
      </c>
      <c r="D6173" s="1150" t="s">
        <v>17349</v>
      </c>
      <c r="E6173" s="1164">
        <v>6000</v>
      </c>
      <c r="F6173" s="1151" t="s">
        <v>17403</v>
      </c>
      <c r="G6173" s="759" t="s">
        <v>17404</v>
      </c>
      <c r="H6173" s="1021" t="s">
        <v>4243</v>
      </c>
      <c r="I6173" s="1021" t="s">
        <v>4274</v>
      </c>
      <c r="J6173" s="1150" t="s">
        <v>4274</v>
      </c>
      <c r="K6173" s="1152" t="s">
        <v>17405</v>
      </c>
      <c r="L6173" s="1151">
        <v>12</v>
      </c>
      <c r="M6173" s="1164">
        <v>72000</v>
      </c>
      <c r="N6173" s="1151"/>
      <c r="O6173" s="1152"/>
      <c r="P6173" s="1180"/>
    </row>
    <row r="6174" spans="1:16" ht="22.5" x14ac:dyDescent="0.2">
      <c r="A6174" s="1179" t="s">
        <v>4159</v>
      </c>
      <c r="B6174" s="1149" t="s">
        <v>13078</v>
      </c>
      <c r="C6174" s="1149" t="s">
        <v>65</v>
      </c>
      <c r="D6174" s="1150" t="s">
        <v>17349</v>
      </c>
      <c r="E6174" s="1164">
        <v>6000</v>
      </c>
      <c r="F6174" s="1151" t="s">
        <v>17403</v>
      </c>
      <c r="G6174" s="759" t="s">
        <v>17404</v>
      </c>
      <c r="H6174" s="1021" t="s">
        <v>4243</v>
      </c>
      <c r="I6174" s="1021" t="s">
        <v>4274</v>
      </c>
      <c r="J6174" s="1150" t="s">
        <v>4274</v>
      </c>
      <c r="K6174" s="1152"/>
      <c r="L6174" s="1151"/>
      <c r="M6174" s="1164"/>
      <c r="N6174" s="1151" t="s">
        <v>17405</v>
      </c>
      <c r="O6174" s="1152">
        <v>6</v>
      </c>
      <c r="P6174" s="1180">
        <v>36200</v>
      </c>
    </row>
    <row r="6175" spans="1:16" ht="22.5" x14ac:dyDescent="0.2">
      <c r="A6175" s="1179" t="s">
        <v>4159</v>
      </c>
      <c r="B6175" s="1149" t="s">
        <v>13078</v>
      </c>
      <c r="C6175" s="1149" t="s">
        <v>65</v>
      </c>
      <c r="D6175" s="1150" t="s">
        <v>17129</v>
      </c>
      <c r="E6175" s="1164">
        <v>5000</v>
      </c>
      <c r="F6175" s="1151" t="s">
        <v>17406</v>
      </c>
      <c r="G6175" s="759" t="s">
        <v>17407</v>
      </c>
      <c r="H6175" s="1021" t="s">
        <v>4243</v>
      </c>
      <c r="I6175" s="1021" t="s">
        <v>4287</v>
      </c>
      <c r="J6175" s="1150" t="s">
        <v>4195</v>
      </c>
      <c r="K6175" s="1152" t="s">
        <v>17408</v>
      </c>
      <c r="L6175" s="1151">
        <v>12</v>
      </c>
      <c r="M6175" s="1164">
        <v>56036.409999999996</v>
      </c>
      <c r="N6175" s="1151"/>
      <c r="O6175" s="1152"/>
      <c r="P6175" s="1180"/>
    </row>
    <row r="6176" spans="1:16" ht="22.5" x14ac:dyDescent="0.2">
      <c r="A6176" s="1179" t="s">
        <v>4159</v>
      </c>
      <c r="B6176" s="1149" t="s">
        <v>13078</v>
      </c>
      <c r="C6176" s="1149" t="s">
        <v>65</v>
      </c>
      <c r="D6176" s="1150" t="s">
        <v>17129</v>
      </c>
      <c r="E6176" s="1164">
        <v>5000</v>
      </c>
      <c r="F6176" s="1151" t="s">
        <v>17406</v>
      </c>
      <c r="G6176" s="759" t="s">
        <v>17407</v>
      </c>
      <c r="H6176" s="1021" t="s">
        <v>4243</v>
      </c>
      <c r="I6176" s="1021" t="s">
        <v>4287</v>
      </c>
      <c r="J6176" s="1150" t="s">
        <v>4195</v>
      </c>
      <c r="K6176" s="1152"/>
      <c r="L6176" s="1151"/>
      <c r="M6176" s="1164"/>
      <c r="N6176" s="1151" t="s">
        <v>17408</v>
      </c>
      <c r="O6176" s="1152">
        <v>6</v>
      </c>
      <c r="P6176" s="1180">
        <v>30000</v>
      </c>
    </row>
    <row r="6177" spans="1:16" ht="22.5" x14ac:dyDescent="0.2">
      <c r="A6177" s="1179" t="s">
        <v>4159</v>
      </c>
      <c r="B6177" s="1149" t="s">
        <v>13078</v>
      </c>
      <c r="C6177" s="1149" t="s">
        <v>65</v>
      </c>
      <c r="D6177" s="1150" t="s">
        <v>17409</v>
      </c>
      <c r="E6177" s="1164">
        <v>4500</v>
      </c>
      <c r="F6177" s="1151" t="s">
        <v>17410</v>
      </c>
      <c r="G6177" s="759" t="s">
        <v>17411</v>
      </c>
      <c r="H6177" s="1021" t="s">
        <v>4194</v>
      </c>
      <c r="I6177" s="1021" t="s">
        <v>4274</v>
      </c>
      <c r="J6177" s="1150" t="s">
        <v>4274</v>
      </c>
      <c r="K6177" s="1152" t="s">
        <v>17412</v>
      </c>
      <c r="L6177" s="1151">
        <v>12</v>
      </c>
      <c r="M6177" s="1164">
        <v>42100</v>
      </c>
      <c r="N6177" s="1151"/>
      <c r="O6177" s="1152"/>
      <c r="P6177" s="1180"/>
    </row>
    <row r="6178" spans="1:16" ht="22.5" x14ac:dyDescent="0.2">
      <c r="A6178" s="1179" t="s">
        <v>4159</v>
      </c>
      <c r="B6178" s="1149" t="s">
        <v>13078</v>
      </c>
      <c r="C6178" s="1149" t="s">
        <v>65</v>
      </c>
      <c r="D6178" s="1150" t="s">
        <v>17409</v>
      </c>
      <c r="E6178" s="1164">
        <v>4500</v>
      </c>
      <c r="F6178" s="1151" t="s">
        <v>17410</v>
      </c>
      <c r="G6178" s="759" t="s">
        <v>17411</v>
      </c>
      <c r="H6178" s="1021" t="s">
        <v>4194</v>
      </c>
      <c r="I6178" s="1021" t="s">
        <v>4274</v>
      </c>
      <c r="J6178" s="1150" t="s">
        <v>4274</v>
      </c>
      <c r="K6178" s="1152"/>
      <c r="L6178" s="1151"/>
      <c r="M6178" s="1164"/>
      <c r="N6178" s="1151" t="s">
        <v>17412</v>
      </c>
      <c r="O6178" s="1152">
        <v>6</v>
      </c>
      <c r="P6178" s="1180">
        <v>21000</v>
      </c>
    </row>
    <row r="6179" spans="1:16" ht="22.5" x14ac:dyDescent="0.2">
      <c r="A6179" s="1179" t="s">
        <v>4159</v>
      </c>
      <c r="B6179" s="1149" t="s">
        <v>13078</v>
      </c>
      <c r="C6179" s="1149" t="s">
        <v>65</v>
      </c>
      <c r="D6179" s="1150" t="s">
        <v>17413</v>
      </c>
      <c r="E6179" s="1164">
        <v>8000</v>
      </c>
      <c r="F6179" s="1151" t="s">
        <v>17414</v>
      </c>
      <c r="G6179" s="759" t="s">
        <v>17415</v>
      </c>
      <c r="H6179" s="1021" t="s">
        <v>4243</v>
      </c>
      <c r="I6179" s="1021" t="s">
        <v>4287</v>
      </c>
      <c r="J6179" s="1150" t="s">
        <v>4195</v>
      </c>
      <c r="K6179" s="1152" t="s">
        <v>17416</v>
      </c>
      <c r="L6179" s="1151">
        <v>12</v>
      </c>
      <c r="M6179" s="1164">
        <v>101066.67</v>
      </c>
      <c r="N6179" s="1151"/>
      <c r="O6179" s="1152"/>
      <c r="P6179" s="1180"/>
    </row>
    <row r="6180" spans="1:16" ht="22.5" x14ac:dyDescent="0.2">
      <c r="A6180" s="1179" t="s">
        <v>4159</v>
      </c>
      <c r="B6180" s="1149" t="s">
        <v>13078</v>
      </c>
      <c r="C6180" s="1149" t="s">
        <v>65</v>
      </c>
      <c r="D6180" s="1150" t="s">
        <v>17417</v>
      </c>
      <c r="E6180" s="1164">
        <v>8000</v>
      </c>
      <c r="F6180" s="1151" t="s">
        <v>17414</v>
      </c>
      <c r="G6180" s="759" t="s">
        <v>17415</v>
      </c>
      <c r="H6180" s="1021" t="s">
        <v>4243</v>
      </c>
      <c r="I6180" s="1021" t="s">
        <v>4287</v>
      </c>
      <c r="J6180" s="1150" t="s">
        <v>4195</v>
      </c>
      <c r="K6180" s="1152"/>
      <c r="L6180" s="1151"/>
      <c r="M6180" s="1164"/>
      <c r="N6180" s="1151" t="s">
        <v>17416</v>
      </c>
      <c r="O6180" s="1152">
        <v>1</v>
      </c>
      <c r="P6180" s="1180">
        <v>8045.3300000000017</v>
      </c>
    </row>
    <row r="6181" spans="1:16" ht="22.5" x14ac:dyDescent="0.2">
      <c r="A6181" s="1179" t="s">
        <v>4159</v>
      </c>
      <c r="B6181" s="1149" t="s">
        <v>13078</v>
      </c>
      <c r="C6181" s="1149" t="s">
        <v>65</v>
      </c>
      <c r="D6181" s="1150" t="s">
        <v>17418</v>
      </c>
      <c r="E6181" s="1164">
        <v>4000</v>
      </c>
      <c r="F6181" s="1151" t="s">
        <v>17419</v>
      </c>
      <c r="G6181" s="759" t="s">
        <v>17420</v>
      </c>
      <c r="H6181" s="1021" t="s">
        <v>4211</v>
      </c>
      <c r="I6181" s="1021" t="s">
        <v>4287</v>
      </c>
      <c r="J6181" s="1150" t="s">
        <v>4195</v>
      </c>
      <c r="K6181" s="1152" t="s">
        <v>17421</v>
      </c>
      <c r="L6181" s="1151">
        <v>12</v>
      </c>
      <c r="M6181" s="1164">
        <v>48000</v>
      </c>
      <c r="N6181" s="1151"/>
      <c r="O6181" s="1152"/>
      <c r="P6181" s="1180"/>
    </row>
    <row r="6182" spans="1:16" ht="22.5" x14ac:dyDescent="0.2">
      <c r="A6182" s="1179" t="s">
        <v>4159</v>
      </c>
      <c r="B6182" s="1149" t="s">
        <v>13078</v>
      </c>
      <c r="C6182" s="1149" t="s">
        <v>65</v>
      </c>
      <c r="D6182" s="1150" t="s">
        <v>17418</v>
      </c>
      <c r="E6182" s="1164">
        <v>4000</v>
      </c>
      <c r="F6182" s="1151" t="s">
        <v>17419</v>
      </c>
      <c r="G6182" s="759" t="s">
        <v>17420</v>
      </c>
      <c r="H6182" s="1021" t="s">
        <v>4211</v>
      </c>
      <c r="I6182" s="1021" t="s">
        <v>4287</v>
      </c>
      <c r="J6182" s="1150" t="s">
        <v>4195</v>
      </c>
      <c r="K6182" s="1152"/>
      <c r="L6182" s="1151"/>
      <c r="M6182" s="1164"/>
      <c r="N6182" s="1151" t="s">
        <v>17421</v>
      </c>
      <c r="O6182" s="1152">
        <v>6</v>
      </c>
      <c r="P6182" s="1180">
        <v>24000</v>
      </c>
    </row>
    <row r="6183" spans="1:16" ht="22.5" x14ac:dyDescent="0.2">
      <c r="A6183" s="1179" t="s">
        <v>4159</v>
      </c>
      <c r="B6183" s="1149" t="s">
        <v>13078</v>
      </c>
      <c r="C6183" s="1149" t="s">
        <v>65</v>
      </c>
      <c r="D6183" s="1150" t="s">
        <v>16871</v>
      </c>
      <c r="E6183" s="1164">
        <v>2500</v>
      </c>
      <c r="F6183" s="1151" t="s">
        <v>17422</v>
      </c>
      <c r="G6183" s="759" t="s">
        <v>17423</v>
      </c>
      <c r="H6183" s="1021" t="s">
        <v>4243</v>
      </c>
      <c r="I6183" s="1021" t="s">
        <v>4274</v>
      </c>
      <c r="J6183" s="1150" t="s">
        <v>4274</v>
      </c>
      <c r="K6183" s="1152" t="s">
        <v>17424</v>
      </c>
      <c r="L6183" s="1151">
        <v>2</v>
      </c>
      <c r="M6183" s="1164">
        <v>5847.5</v>
      </c>
      <c r="N6183" s="1151"/>
      <c r="O6183" s="1152"/>
      <c r="P6183" s="1180"/>
    </row>
    <row r="6184" spans="1:16" ht="33.75" x14ac:dyDescent="0.2">
      <c r="A6184" s="1179" t="s">
        <v>4159</v>
      </c>
      <c r="B6184" s="1149" t="s">
        <v>13078</v>
      </c>
      <c r="C6184" s="1149" t="s">
        <v>65</v>
      </c>
      <c r="D6184" s="1150" t="s">
        <v>16871</v>
      </c>
      <c r="E6184" s="1164">
        <v>2500</v>
      </c>
      <c r="F6184" s="1151" t="s">
        <v>17425</v>
      </c>
      <c r="G6184" s="759" t="s">
        <v>17426</v>
      </c>
      <c r="H6184" s="1021" t="s">
        <v>4206</v>
      </c>
      <c r="I6184" s="1021" t="s">
        <v>15923</v>
      </c>
      <c r="J6184" s="1150" t="s">
        <v>7025</v>
      </c>
      <c r="K6184" s="1152" t="s">
        <v>17427</v>
      </c>
      <c r="L6184" s="1151">
        <v>4</v>
      </c>
      <c r="M6184" s="1164">
        <v>11500</v>
      </c>
      <c r="N6184" s="1151"/>
      <c r="O6184" s="1152"/>
      <c r="P6184" s="1180"/>
    </row>
    <row r="6185" spans="1:16" ht="33.75" x14ac:dyDescent="0.2">
      <c r="A6185" s="1179" t="s">
        <v>4159</v>
      </c>
      <c r="B6185" s="1149" t="s">
        <v>13078</v>
      </c>
      <c r="C6185" s="1149" t="s">
        <v>65</v>
      </c>
      <c r="D6185" s="1150" t="s">
        <v>16871</v>
      </c>
      <c r="E6185" s="1164">
        <v>2500</v>
      </c>
      <c r="F6185" s="1151" t="s">
        <v>17425</v>
      </c>
      <c r="G6185" s="759" t="s">
        <v>17426</v>
      </c>
      <c r="H6185" s="1021" t="s">
        <v>4206</v>
      </c>
      <c r="I6185" s="1021" t="s">
        <v>15923</v>
      </c>
      <c r="J6185" s="1150" t="s">
        <v>7025</v>
      </c>
      <c r="K6185" s="1152"/>
      <c r="L6185" s="1151"/>
      <c r="M6185" s="1164"/>
      <c r="N6185" s="1151" t="s">
        <v>17427</v>
      </c>
      <c r="O6185" s="1152">
        <v>6</v>
      </c>
      <c r="P6185" s="1180">
        <v>15000</v>
      </c>
    </row>
    <row r="6186" spans="1:16" ht="22.5" x14ac:dyDescent="0.2">
      <c r="A6186" s="1179" t="s">
        <v>4159</v>
      </c>
      <c r="B6186" s="1149" t="s">
        <v>13078</v>
      </c>
      <c r="C6186" s="1149" t="s">
        <v>65</v>
      </c>
      <c r="D6186" s="1150" t="s">
        <v>17428</v>
      </c>
      <c r="E6186" s="1164">
        <v>1700</v>
      </c>
      <c r="F6186" s="1151" t="s">
        <v>17429</v>
      </c>
      <c r="G6186" s="759" t="s">
        <v>17430</v>
      </c>
      <c r="H6186" s="1021" t="s">
        <v>16818</v>
      </c>
      <c r="I6186" s="1021" t="s">
        <v>4358</v>
      </c>
      <c r="J6186" s="1150" t="s">
        <v>16818</v>
      </c>
      <c r="K6186" s="1152" t="s">
        <v>17431</v>
      </c>
      <c r="L6186" s="1151">
        <v>12</v>
      </c>
      <c r="M6186" s="1164">
        <v>20400</v>
      </c>
      <c r="N6186" s="1151"/>
      <c r="O6186" s="1152"/>
      <c r="P6186" s="1180"/>
    </row>
    <row r="6187" spans="1:16" ht="22.5" x14ac:dyDescent="0.2">
      <c r="A6187" s="1179" t="s">
        <v>4159</v>
      </c>
      <c r="B6187" s="1149" t="s">
        <v>13078</v>
      </c>
      <c r="C6187" s="1149" t="s">
        <v>65</v>
      </c>
      <c r="D6187" s="1150" t="s">
        <v>17428</v>
      </c>
      <c r="E6187" s="1164">
        <v>1700</v>
      </c>
      <c r="F6187" s="1151" t="s">
        <v>17429</v>
      </c>
      <c r="G6187" s="759" t="s">
        <v>17430</v>
      </c>
      <c r="H6187" s="1021" t="s">
        <v>16818</v>
      </c>
      <c r="I6187" s="1021" t="s">
        <v>4358</v>
      </c>
      <c r="J6187" s="1150" t="s">
        <v>16818</v>
      </c>
      <c r="K6187" s="1152"/>
      <c r="L6187" s="1151"/>
      <c r="M6187" s="1164"/>
      <c r="N6187" s="1151" t="s">
        <v>17431</v>
      </c>
      <c r="O6187" s="1152">
        <v>6</v>
      </c>
      <c r="P6187" s="1180">
        <v>10200</v>
      </c>
    </row>
    <row r="6188" spans="1:16" ht="22.5" x14ac:dyDescent="0.2">
      <c r="A6188" s="1179" t="s">
        <v>4159</v>
      </c>
      <c r="B6188" s="1149" t="s">
        <v>13078</v>
      </c>
      <c r="C6188" s="1149" t="s">
        <v>65</v>
      </c>
      <c r="D6188" s="1150" t="s">
        <v>4839</v>
      </c>
      <c r="E6188" s="1164">
        <v>2300</v>
      </c>
      <c r="F6188" s="1151" t="s">
        <v>17432</v>
      </c>
      <c r="G6188" s="759" t="s">
        <v>17433</v>
      </c>
      <c r="H6188" s="1021" t="s">
        <v>8138</v>
      </c>
      <c r="I6188" s="1021" t="s">
        <v>4287</v>
      </c>
      <c r="J6188" s="1150" t="s">
        <v>4195</v>
      </c>
      <c r="K6188" s="1152" t="s">
        <v>17434</v>
      </c>
      <c r="L6188" s="1151">
        <v>9</v>
      </c>
      <c r="M6188" s="1164">
        <v>23709.16</v>
      </c>
      <c r="N6188" s="1151"/>
      <c r="O6188" s="1152"/>
      <c r="P6188" s="1180"/>
    </row>
    <row r="6189" spans="1:16" ht="22.5" x14ac:dyDescent="0.2">
      <c r="A6189" s="1179" t="s">
        <v>4159</v>
      </c>
      <c r="B6189" s="1149" t="s">
        <v>13078</v>
      </c>
      <c r="C6189" s="1149" t="s">
        <v>65</v>
      </c>
      <c r="D6189" s="1150" t="s">
        <v>16837</v>
      </c>
      <c r="E6189" s="1164">
        <v>9000</v>
      </c>
      <c r="F6189" s="1151" t="s">
        <v>17435</v>
      </c>
      <c r="G6189" s="759" t="s">
        <v>17436</v>
      </c>
      <c r="H6189" s="1021" t="s">
        <v>4243</v>
      </c>
      <c r="I6189" s="1021" t="s">
        <v>4274</v>
      </c>
      <c r="J6189" s="1150" t="s">
        <v>4274</v>
      </c>
      <c r="K6189" s="1152" t="s">
        <v>17437</v>
      </c>
      <c r="L6189" s="1151">
        <v>10</v>
      </c>
      <c r="M6189" s="1164">
        <v>91505.66</v>
      </c>
      <c r="N6189" s="1151"/>
      <c r="O6189" s="1152"/>
      <c r="P6189" s="1180"/>
    </row>
    <row r="6190" spans="1:16" ht="22.5" x14ac:dyDescent="0.2">
      <c r="A6190" s="1179" t="s">
        <v>4159</v>
      </c>
      <c r="B6190" s="1149" t="s">
        <v>13078</v>
      </c>
      <c r="C6190" s="1149" t="s">
        <v>65</v>
      </c>
      <c r="D6190" s="1150" t="s">
        <v>17438</v>
      </c>
      <c r="E6190" s="1164">
        <v>2000</v>
      </c>
      <c r="F6190" s="1151" t="s">
        <v>17439</v>
      </c>
      <c r="G6190" s="759" t="s">
        <v>17440</v>
      </c>
      <c r="H6190" s="1021" t="s">
        <v>4194</v>
      </c>
      <c r="I6190" s="1021" t="s">
        <v>4274</v>
      </c>
      <c r="J6190" s="1150" t="s">
        <v>4274</v>
      </c>
      <c r="K6190" s="1152" t="s">
        <v>17441</v>
      </c>
      <c r="L6190" s="1151">
        <v>12</v>
      </c>
      <c r="M6190" s="1164">
        <v>24000</v>
      </c>
      <c r="N6190" s="1151"/>
      <c r="O6190" s="1152"/>
      <c r="P6190" s="1180"/>
    </row>
    <row r="6191" spans="1:16" ht="22.5" x14ac:dyDescent="0.2">
      <c r="A6191" s="1179" t="s">
        <v>4159</v>
      </c>
      <c r="B6191" s="1149" t="s">
        <v>13078</v>
      </c>
      <c r="C6191" s="1149" t="s">
        <v>65</v>
      </c>
      <c r="D6191" s="1150" t="s">
        <v>17438</v>
      </c>
      <c r="E6191" s="1164">
        <v>2000</v>
      </c>
      <c r="F6191" s="1151" t="s">
        <v>17439</v>
      </c>
      <c r="G6191" s="759" t="s">
        <v>17440</v>
      </c>
      <c r="H6191" s="1021" t="s">
        <v>4194</v>
      </c>
      <c r="I6191" s="1021" t="s">
        <v>4274</v>
      </c>
      <c r="J6191" s="1150" t="s">
        <v>4274</v>
      </c>
      <c r="K6191" s="1152"/>
      <c r="L6191" s="1151"/>
      <c r="M6191" s="1164"/>
      <c r="N6191" s="1151" t="s">
        <v>17441</v>
      </c>
      <c r="O6191" s="1152">
        <v>6</v>
      </c>
      <c r="P6191" s="1180">
        <v>12000</v>
      </c>
    </row>
    <row r="6192" spans="1:16" ht="22.5" x14ac:dyDescent="0.2">
      <c r="A6192" s="1179" t="s">
        <v>4159</v>
      </c>
      <c r="B6192" s="1149" t="s">
        <v>13078</v>
      </c>
      <c r="C6192" s="1149" t="s">
        <v>65</v>
      </c>
      <c r="D6192" s="1150" t="s">
        <v>16871</v>
      </c>
      <c r="E6192" s="1164">
        <v>2500</v>
      </c>
      <c r="F6192" s="1151" t="s">
        <v>17442</v>
      </c>
      <c r="G6192" s="759" t="s">
        <v>17443</v>
      </c>
      <c r="H6192" s="1021" t="s">
        <v>4243</v>
      </c>
      <c r="I6192" s="1021" t="s">
        <v>4274</v>
      </c>
      <c r="J6192" s="1150" t="s">
        <v>4274</v>
      </c>
      <c r="K6192" s="1152" t="s">
        <v>17444</v>
      </c>
      <c r="L6192" s="1151">
        <v>12</v>
      </c>
      <c r="M6192" s="1164">
        <v>30000</v>
      </c>
      <c r="N6192" s="1151"/>
      <c r="O6192" s="1152"/>
      <c r="P6192" s="1180"/>
    </row>
    <row r="6193" spans="1:16" ht="22.5" x14ac:dyDescent="0.2">
      <c r="A6193" s="1179" t="s">
        <v>4159</v>
      </c>
      <c r="B6193" s="1149" t="s">
        <v>13078</v>
      </c>
      <c r="C6193" s="1149" t="s">
        <v>65</v>
      </c>
      <c r="D6193" s="1150" t="s">
        <v>16871</v>
      </c>
      <c r="E6193" s="1164">
        <v>2500</v>
      </c>
      <c r="F6193" s="1151" t="s">
        <v>17442</v>
      </c>
      <c r="G6193" s="759" t="s">
        <v>17443</v>
      </c>
      <c r="H6193" s="1021" t="s">
        <v>4243</v>
      </c>
      <c r="I6193" s="1021" t="s">
        <v>4274</v>
      </c>
      <c r="J6193" s="1150" t="s">
        <v>4274</v>
      </c>
      <c r="K6193" s="1152"/>
      <c r="L6193" s="1151"/>
      <c r="M6193" s="1164"/>
      <c r="N6193" s="1151" t="s">
        <v>17444</v>
      </c>
      <c r="O6193" s="1152">
        <v>6</v>
      </c>
      <c r="P6193" s="1180">
        <v>15000.01</v>
      </c>
    </row>
    <row r="6194" spans="1:16" ht="22.5" x14ac:dyDescent="0.2">
      <c r="A6194" s="1179" t="s">
        <v>4159</v>
      </c>
      <c r="B6194" s="1149" t="s">
        <v>13078</v>
      </c>
      <c r="C6194" s="1149" t="s">
        <v>65</v>
      </c>
      <c r="D6194" s="1150" t="s">
        <v>17445</v>
      </c>
      <c r="E6194" s="1164">
        <v>1700</v>
      </c>
      <c r="F6194" s="1151" t="s">
        <v>17446</v>
      </c>
      <c r="G6194" s="759" t="s">
        <v>17447</v>
      </c>
      <c r="H6194" s="1021" t="s">
        <v>16818</v>
      </c>
      <c r="I6194" s="1021" t="s">
        <v>4358</v>
      </c>
      <c r="J6194" s="1150" t="s">
        <v>16818</v>
      </c>
      <c r="K6194" s="1152" t="s">
        <v>17448</v>
      </c>
      <c r="L6194" s="1151">
        <v>12</v>
      </c>
      <c r="M6194" s="1164">
        <v>20400</v>
      </c>
      <c r="N6194" s="1151"/>
      <c r="O6194" s="1152"/>
      <c r="P6194" s="1180"/>
    </row>
    <row r="6195" spans="1:16" ht="22.5" x14ac:dyDescent="0.2">
      <c r="A6195" s="1179" t="s">
        <v>4159</v>
      </c>
      <c r="B6195" s="1149" t="s">
        <v>13078</v>
      </c>
      <c r="C6195" s="1149" t="s">
        <v>65</v>
      </c>
      <c r="D6195" s="1150" t="s">
        <v>17445</v>
      </c>
      <c r="E6195" s="1164">
        <v>1700</v>
      </c>
      <c r="F6195" s="1151" t="s">
        <v>17446</v>
      </c>
      <c r="G6195" s="759" t="s">
        <v>17447</v>
      </c>
      <c r="H6195" s="1021" t="s">
        <v>16818</v>
      </c>
      <c r="I6195" s="1021" t="s">
        <v>4358</v>
      </c>
      <c r="J6195" s="1150" t="s">
        <v>16818</v>
      </c>
      <c r="K6195" s="1152"/>
      <c r="L6195" s="1151"/>
      <c r="M6195" s="1164"/>
      <c r="N6195" s="1151" t="s">
        <v>17448</v>
      </c>
      <c r="O6195" s="1152">
        <v>6</v>
      </c>
      <c r="P6195" s="1180">
        <v>10200</v>
      </c>
    </row>
    <row r="6196" spans="1:16" ht="22.5" x14ac:dyDescent="0.2">
      <c r="A6196" s="1179" t="s">
        <v>4159</v>
      </c>
      <c r="B6196" s="1149" t="s">
        <v>13078</v>
      </c>
      <c r="C6196" s="1149" t="s">
        <v>65</v>
      </c>
      <c r="D6196" s="1150" t="s">
        <v>17449</v>
      </c>
      <c r="E6196" s="1164">
        <v>1200</v>
      </c>
      <c r="F6196" s="1151" t="s">
        <v>17450</v>
      </c>
      <c r="G6196" s="759" t="s">
        <v>17451</v>
      </c>
      <c r="H6196" s="1021" t="s">
        <v>16818</v>
      </c>
      <c r="I6196" s="1021" t="s">
        <v>4358</v>
      </c>
      <c r="J6196" s="1150" t="s">
        <v>16818</v>
      </c>
      <c r="K6196" s="1152" t="s">
        <v>17452</v>
      </c>
      <c r="L6196" s="1151">
        <v>12</v>
      </c>
      <c r="M6196" s="1164">
        <v>14400</v>
      </c>
      <c r="N6196" s="1151"/>
      <c r="O6196" s="1152"/>
      <c r="P6196" s="1180"/>
    </row>
    <row r="6197" spans="1:16" ht="22.5" x14ac:dyDescent="0.2">
      <c r="A6197" s="1179" t="s">
        <v>4159</v>
      </c>
      <c r="B6197" s="1149" t="s">
        <v>13078</v>
      </c>
      <c r="C6197" s="1149" t="s">
        <v>65</v>
      </c>
      <c r="D6197" s="1150" t="s">
        <v>17449</v>
      </c>
      <c r="E6197" s="1164">
        <v>1200</v>
      </c>
      <c r="F6197" s="1151" t="s">
        <v>17450</v>
      </c>
      <c r="G6197" s="759" t="s">
        <v>17451</v>
      </c>
      <c r="H6197" s="1021" t="s">
        <v>16818</v>
      </c>
      <c r="I6197" s="1021" t="s">
        <v>4358</v>
      </c>
      <c r="J6197" s="1150" t="s">
        <v>16818</v>
      </c>
      <c r="K6197" s="1152"/>
      <c r="L6197" s="1151"/>
      <c r="M6197" s="1164"/>
      <c r="N6197" s="1151" t="s">
        <v>17452</v>
      </c>
      <c r="O6197" s="1152">
        <v>6</v>
      </c>
      <c r="P6197" s="1180">
        <v>7200</v>
      </c>
    </row>
    <row r="6198" spans="1:16" ht="22.5" x14ac:dyDescent="0.2">
      <c r="A6198" s="1179" t="s">
        <v>4159</v>
      </c>
      <c r="B6198" s="1149" t="s">
        <v>13078</v>
      </c>
      <c r="C6198" s="1149" t="s">
        <v>65</v>
      </c>
      <c r="D6198" s="1150" t="s">
        <v>17453</v>
      </c>
      <c r="E6198" s="1164">
        <v>5500</v>
      </c>
      <c r="F6198" s="1151" t="s">
        <v>17454</v>
      </c>
      <c r="G6198" s="759" t="s">
        <v>17455</v>
      </c>
      <c r="H6198" s="1021" t="s">
        <v>4243</v>
      </c>
      <c r="I6198" s="1021" t="s">
        <v>4274</v>
      </c>
      <c r="J6198" s="1150" t="s">
        <v>4274</v>
      </c>
      <c r="K6198" s="1152" t="s">
        <v>17456</v>
      </c>
      <c r="L6198" s="1151">
        <v>12</v>
      </c>
      <c r="M6198" s="1164">
        <v>78160.33</v>
      </c>
      <c r="N6198" s="1151"/>
      <c r="O6198" s="1152"/>
      <c r="P6198" s="1180"/>
    </row>
    <row r="6199" spans="1:16" ht="22.5" x14ac:dyDescent="0.2">
      <c r="A6199" s="1179" t="s">
        <v>4159</v>
      </c>
      <c r="B6199" s="1149" t="s">
        <v>13078</v>
      </c>
      <c r="C6199" s="1149" t="s">
        <v>65</v>
      </c>
      <c r="D6199" s="1150" t="s">
        <v>17457</v>
      </c>
      <c r="E6199" s="1164">
        <v>8000</v>
      </c>
      <c r="F6199" s="1151" t="s">
        <v>17454</v>
      </c>
      <c r="G6199" s="759" t="s">
        <v>17455</v>
      </c>
      <c r="H6199" s="1021" t="s">
        <v>4243</v>
      </c>
      <c r="I6199" s="1021" t="s">
        <v>4274</v>
      </c>
      <c r="J6199" s="1150" t="s">
        <v>4274</v>
      </c>
      <c r="K6199" s="1152"/>
      <c r="L6199" s="1151"/>
      <c r="M6199" s="1164"/>
      <c r="N6199" s="1151" t="s">
        <v>17458</v>
      </c>
      <c r="O6199" s="1152">
        <v>6</v>
      </c>
      <c r="P6199" s="1180">
        <v>48000</v>
      </c>
    </row>
    <row r="6200" spans="1:16" ht="22.5" x14ac:dyDescent="0.2">
      <c r="A6200" s="1179" t="s">
        <v>4159</v>
      </c>
      <c r="B6200" s="1149" t="s">
        <v>13078</v>
      </c>
      <c r="C6200" s="1149" t="s">
        <v>65</v>
      </c>
      <c r="D6200" s="1150" t="s">
        <v>17459</v>
      </c>
      <c r="E6200" s="1164">
        <v>2200</v>
      </c>
      <c r="F6200" s="1151" t="s">
        <v>17460</v>
      </c>
      <c r="G6200" s="759" t="s">
        <v>17461</v>
      </c>
      <c r="H6200" s="1021" t="s">
        <v>4243</v>
      </c>
      <c r="I6200" s="1021" t="s">
        <v>4274</v>
      </c>
      <c r="J6200" s="1150" t="s">
        <v>4274</v>
      </c>
      <c r="K6200" s="1152" t="s">
        <v>17462</v>
      </c>
      <c r="L6200" s="1151">
        <v>12</v>
      </c>
      <c r="M6200" s="1164">
        <v>24000</v>
      </c>
      <c r="N6200" s="1151"/>
      <c r="O6200" s="1152"/>
      <c r="P6200" s="1180"/>
    </row>
    <row r="6201" spans="1:16" ht="22.5" x14ac:dyDescent="0.2">
      <c r="A6201" s="1179" t="s">
        <v>4159</v>
      </c>
      <c r="B6201" s="1149" t="s">
        <v>13078</v>
      </c>
      <c r="C6201" s="1149" t="s">
        <v>65</v>
      </c>
      <c r="D6201" s="1150" t="s">
        <v>17459</v>
      </c>
      <c r="E6201" s="1164">
        <v>2200</v>
      </c>
      <c r="F6201" s="1151" t="s">
        <v>17460</v>
      </c>
      <c r="G6201" s="759" t="s">
        <v>17461</v>
      </c>
      <c r="H6201" s="1021" t="s">
        <v>4243</v>
      </c>
      <c r="I6201" s="1021" t="s">
        <v>4274</v>
      </c>
      <c r="J6201" s="1150" t="s">
        <v>4274</v>
      </c>
      <c r="K6201" s="1152"/>
      <c r="L6201" s="1151"/>
      <c r="M6201" s="1164"/>
      <c r="N6201" s="1151" t="s">
        <v>17462</v>
      </c>
      <c r="O6201" s="1152">
        <v>6</v>
      </c>
      <c r="P6201" s="1180">
        <v>12000</v>
      </c>
    </row>
    <row r="6202" spans="1:16" ht="22.5" x14ac:dyDescent="0.2">
      <c r="A6202" s="1179" t="s">
        <v>4159</v>
      </c>
      <c r="B6202" s="1149" t="s">
        <v>13078</v>
      </c>
      <c r="C6202" s="1149" t="s">
        <v>65</v>
      </c>
      <c r="D6202" s="1150" t="s">
        <v>17463</v>
      </c>
      <c r="E6202" s="1164">
        <v>9000</v>
      </c>
      <c r="F6202" s="1151" t="s">
        <v>17464</v>
      </c>
      <c r="G6202" s="759" t="s">
        <v>17465</v>
      </c>
      <c r="H6202" s="1021" t="s">
        <v>4349</v>
      </c>
      <c r="I6202" s="1021" t="s">
        <v>4287</v>
      </c>
      <c r="J6202" s="1150" t="s">
        <v>4195</v>
      </c>
      <c r="K6202" s="1152"/>
      <c r="L6202" s="1151"/>
      <c r="M6202" s="1164"/>
      <c r="N6202" s="1151" t="s">
        <v>17466</v>
      </c>
      <c r="O6202" s="1152">
        <v>1</v>
      </c>
      <c r="P6202" s="1180">
        <v>11100</v>
      </c>
    </row>
    <row r="6203" spans="1:16" ht="22.5" x14ac:dyDescent="0.2">
      <c r="A6203" s="1179" t="s">
        <v>4159</v>
      </c>
      <c r="B6203" s="1149" t="s">
        <v>13078</v>
      </c>
      <c r="C6203" s="1149" t="s">
        <v>65</v>
      </c>
      <c r="D6203" s="1150" t="s">
        <v>17467</v>
      </c>
      <c r="E6203" s="1164">
        <v>7000</v>
      </c>
      <c r="F6203" s="1151" t="s">
        <v>17468</v>
      </c>
      <c r="G6203" s="759" t="s">
        <v>17469</v>
      </c>
      <c r="H6203" s="1021" t="s">
        <v>11426</v>
      </c>
      <c r="I6203" s="1021" t="s">
        <v>17470</v>
      </c>
      <c r="J6203" s="1150" t="s">
        <v>4195</v>
      </c>
      <c r="K6203" s="1152" t="s">
        <v>17471</v>
      </c>
      <c r="L6203" s="1151">
        <v>9</v>
      </c>
      <c r="M6203" s="1164">
        <v>78050</v>
      </c>
      <c r="N6203" s="1151"/>
      <c r="O6203" s="1152"/>
      <c r="P6203" s="1180"/>
    </row>
    <row r="6204" spans="1:16" ht="22.5" x14ac:dyDescent="0.2">
      <c r="A6204" s="1179" t="s">
        <v>4159</v>
      </c>
      <c r="B6204" s="1149" t="s">
        <v>13078</v>
      </c>
      <c r="C6204" s="1149" t="s">
        <v>65</v>
      </c>
      <c r="D6204" s="1150" t="s">
        <v>17472</v>
      </c>
      <c r="E6204" s="1164">
        <v>11000</v>
      </c>
      <c r="F6204" s="1151" t="s">
        <v>17473</v>
      </c>
      <c r="G6204" s="759" t="s">
        <v>17474</v>
      </c>
      <c r="H6204" s="1021" t="s">
        <v>4206</v>
      </c>
      <c r="I6204" s="1021" t="s">
        <v>4287</v>
      </c>
      <c r="J6204" s="1150" t="s">
        <v>4195</v>
      </c>
      <c r="K6204" s="1152"/>
      <c r="L6204" s="1151"/>
      <c r="M6204" s="1164"/>
      <c r="N6204" s="1151" t="s">
        <v>17475</v>
      </c>
      <c r="O6204" s="1152">
        <v>1</v>
      </c>
      <c r="P6204" s="1180">
        <v>13566.67</v>
      </c>
    </row>
    <row r="6205" spans="1:16" ht="22.5" x14ac:dyDescent="0.2">
      <c r="A6205" s="1179" t="s">
        <v>4159</v>
      </c>
      <c r="B6205" s="1149" t="s">
        <v>13078</v>
      </c>
      <c r="C6205" s="1149" t="s">
        <v>65</v>
      </c>
      <c r="D6205" s="1150" t="s">
        <v>17338</v>
      </c>
      <c r="E6205" s="1164">
        <v>3000</v>
      </c>
      <c r="F6205" s="1151" t="s">
        <v>17476</v>
      </c>
      <c r="G6205" s="759" t="s">
        <v>17477</v>
      </c>
      <c r="H6205" s="1021" t="s">
        <v>4243</v>
      </c>
      <c r="I6205" s="1021" t="s">
        <v>4274</v>
      </c>
      <c r="J6205" s="1150" t="s">
        <v>4274</v>
      </c>
      <c r="K6205" s="1152" t="s">
        <v>17478</v>
      </c>
      <c r="L6205" s="1151">
        <v>12</v>
      </c>
      <c r="M6205" s="1164">
        <v>32644</v>
      </c>
      <c r="N6205" s="1151"/>
      <c r="O6205" s="1152"/>
      <c r="P6205" s="1180"/>
    </row>
    <row r="6206" spans="1:16" ht="22.5" x14ac:dyDescent="0.2">
      <c r="A6206" s="1179" t="s">
        <v>4159</v>
      </c>
      <c r="B6206" s="1149" t="s">
        <v>13078</v>
      </c>
      <c r="C6206" s="1149" t="s">
        <v>65</v>
      </c>
      <c r="D6206" s="1150" t="s">
        <v>17338</v>
      </c>
      <c r="E6206" s="1164">
        <v>3000</v>
      </c>
      <c r="F6206" s="1151" t="s">
        <v>17476</v>
      </c>
      <c r="G6206" s="759" t="s">
        <v>17477</v>
      </c>
      <c r="H6206" s="1021" t="s">
        <v>4243</v>
      </c>
      <c r="I6206" s="1021" t="s">
        <v>4274</v>
      </c>
      <c r="J6206" s="1150" t="s">
        <v>4274</v>
      </c>
      <c r="K6206" s="1152"/>
      <c r="L6206" s="1151"/>
      <c r="M6206" s="1164"/>
      <c r="N6206" s="1151" t="s">
        <v>17478</v>
      </c>
      <c r="O6206" s="1152">
        <v>6</v>
      </c>
      <c r="P6206" s="1180">
        <v>18000</v>
      </c>
    </row>
    <row r="6207" spans="1:16" ht="22.5" x14ac:dyDescent="0.2">
      <c r="A6207" s="1179" t="s">
        <v>4159</v>
      </c>
      <c r="B6207" s="1149" t="s">
        <v>13078</v>
      </c>
      <c r="C6207" s="1149" t="s">
        <v>65</v>
      </c>
      <c r="D6207" s="1150" t="s">
        <v>17479</v>
      </c>
      <c r="E6207" s="1164">
        <v>1200</v>
      </c>
      <c r="F6207" s="1151" t="s">
        <v>17480</v>
      </c>
      <c r="G6207" s="759" t="s">
        <v>17481</v>
      </c>
      <c r="H6207" s="1021" t="s">
        <v>16818</v>
      </c>
      <c r="I6207" s="1021" t="s">
        <v>4358</v>
      </c>
      <c r="J6207" s="1150" t="s">
        <v>16818</v>
      </c>
      <c r="K6207" s="1152" t="s">
        <v>17482</v>
      </c>
      <c r="L6207" s="1151">
        <v>12</v>
      </c>
      <c r="M6207" s="1164">
        <v>14400</v>
      </c>
      <c r="N6207" s="1151"/>
      <c r="O6207" s="1152"/>
      <c r="P6207" s="1180"/>
    </row>
    <row r="6208" spans="1:16" ht="22.5" x14ac:dyDescent="0.2">
      <c r="A6208" s="1179" t="s">
        <v>4159</v>
      </c>
      <c r="B6208" s="1149" t="s">
        <v>13078</v>
      </c>
      <c r="C6208" s="1149" t="s">
        <v>65</v>
      </c>
      <c r="D6208" s="1150" t="s">
        <v>17479</v>
      </c>
      <c r="E6208" s="1164">
        <v>1200</v>
      </c>
      <c r="F6208" s="1151" t="s">
        <v>17480</v>
      </c>
      <c r="G6208" s="759" t="s">
        <v>17481</v>
      </c>
      <c r="H6208" s="1021" t="s">
        <v>16818</v>
      </c>
      <c r="I6208" s="1021" t="s">
        <v>4358</v>
      </c>
      <c r="J6208" s="1150" t="s">
        <v>16818</v>
      </c>
      <c r="K6208" s="1152"/>
      <c r="L6208" s="1151"/>
      <c r="M6208" s="1164"/>
      <c r="N6208" s="1151" t="s">
        <v>17482</v>
      </c>
      <c r="O6208" s="1152">
        <v>6</v>
      </c>
      <c r="P6208" s="1180">
        <v>7200</v>
      </c>
    </row>
    <row r="6209" spans="1:16" ht="22.5" x14ac:dyDescent="0.2">
      <c r="A6209" s="1179" t="s">
        <v>4159</v>
      </c>
      <c r="B6209" s="1149" t="s">
        <v>13078</v>
      </c>
      <c r="C6209" s="1149" t="s">
        <v>65</v>
      </c>
      <c r="D6209" s="1150" t="s">
        <v>17483</v>
      </c>
      <c r="E6209" s="1164">
        <v>3500</v>
      </c>
      <c r="F6209" s="1151" t="s">
        <v>17484</v>
      </c>
      <c r="G6209" s="759" t="s">
        <v>17485</v>
      </c>
      <c r="H6209" s="1021" t="s">
        <v>8138</v>
      </c>
      <c r="I6209" s="1021" t="s">
        <v>4287</v>
      </c>
      <c r="J6209" s="1150" t="s">
        <v>4195</v>
      </c>
      <c r="K6209" s="1152" t="s">
        <v>17486</v>
      </c>
      <c r="L6209" s="1151">
        <v>12</v>
      </c>
      <c r="M6209" s="1164">
        <v>42000</v>
      </c>
      <c r="N6209" s="1151"/>
      <c r="O6209" s="1152"/>
      <c r="P6209" s="1180"/>
    </row>
    <row r="6210" spans="1:16" ht="22.5" x14ac:dyDescent="0.2">
      <c r="A6210" s="1179" t="s">
        <v>4159</v>
      </c>
      <c r="B6210" s="1149" t="s">
        <v>13078</v>
      </c>
      <c r="C6210" s="1149" t="s">
        <v>65</v>
      </c>
      <c r="D6210" s="1150" t="s">
        <v>17483</v>
      </c>
      <c r="E6210" s="1164">
        <v>3500</v>
      </c>
      <c r="F6210" s="1151" t="s">
        <v>17484</v>
      </c>
      <c r="G6210" s="759" t="s">
        <v>17485</v>
      </c>
      <c r="H6210" s="1021" t="s">
        <v>8138</v>
      </c>
      <c r="I6210" s="1021" t="s">
        <v>4287</v>
      </c>
      <c r="J6210" s="1150" t="s">
        <v>4195</v>
      </c>
      <c r="K6210" s="1152"/>
      <c r="L6210" s="1151"/>
      <c r="M6210" s="1164"/>
      <c r="N6210" s="1151" t="s">
        <v>17486</v>
      </c>
      <c r="O6210" s="1152">
        <v>6</v>
      </c>
      <c r="P6210" s="1180">
        <v>20073.900000000001</v>
      </c>
    </row>
    <row r="6211" spans="1:16" ht="22.5" x14ac:dyDescent="0.2">
      <c r="A6211" s="1179" t="s">
        <v>4159</v>
      </c>
      <c r="B6211" s="1149" t="s">
        <v>13078</v>
      </c>
      <c r="C6211" s="1149" t="s">
        <v>65</v>
      </c>
      <c r="D6211" s="1150" t="s">
        <v>4770</v>
      </c>
      <c r="E6211" s="1164">
        <v>3752</v>
      </c>
      <c r="F6211" s="1151" t="s">
        <v>17487</v>
      </c>
      <c r="G6211" s="759" t="s">
        <v>17488</v>
      </c>
      <c r="H6211" s="1021" t="s">
        <v>4243</v>
      </c>
      <c r="I6211" s="1021" t="s">
        <v>4287</v>
      </c>
      <c r="J6211" s="1150" t="s">
        <v>4195</v>
      </c>
      <c r="K6211" s="1152" t="s">
        <v>17489</v>
      </c>
      <c r="L6211" s="1151">
        <v>10</v>
      </c>
      <c r="M6211" s="1164">
        <v>39583.599999999999</v>
      </c>
      <c r="N6211" s="1151"/>
      <c r="O6211" s="1152"/>
      <c r="P6211" s="1180"/>
    </row>
    <row r="6212" spans="1:16" ht="22.5" x14ac:dyDescent="0.2">
      <c r="A6212" s="1179" t="s">
        <v>4159</v>
      </c>
      <c r="B6212" s="1149" t="s">
        <v>13078</v>
      </c>
      <c r="C6212" s="1149" t="s">
        <v>65</v>
      </c>
      <c r="D6212" s="1150" t="s">
        <v>17338</v>
      </c>
      <c r="E6212" s="1164">
        <v>3000</v>
      </c>
      <c r="F6212" s="1151" t="s">
        <v>17490</v>
      </c>
      <c r="G6212" s="759" t="s">
        <v>17491</v>
      </c>
      <c r="H6212" s="1021" t="s">
        <v>4243</v>
      </c>
      <c r="I6212" s="1021" t="s">
        <v>4287</v>
      </c>
      <c r="J6212" s="1150" t="s">
        <v>4195</v>
      </c>
      <c r="K6212" s="1152" t="s">
        <v>17492</v>
      </c>
      <c r="L6212" s="1151">
        <v>12</v>
      </c>
      <c r="M6212" s="1164">
        <v>36456.25</v>
      </c>
      <c r="N6212" s="1151"/>
      <c r="O6212" s="1152"/>
      <c r="P6212" s="1180"/>
    </row>
    <row r="6213" spans="1:16" ht="22.5" x14ac:dyDescent="0.2">
      <c r="A6213" s="1179" t="s">
        <v>4159</v>
      </c>
      <c r="B6213" s="1149" t="s">
        <v>13078</v>
      </c>
      <c r="C6213" s="1149" t="s">
        <v>65</v>
      </c>
      <c r="D6213" s="1150" t="s">
        <v>17338</v>
      </c>
      <c r="E6213" s="1164">
        <v>3000</v>
      </c>
      <c r="F6213" s="1151" t="s">
        <v>17490</v>
      </c>
      <c r="G6213" s="759" t="s">
        <v>17491</v>
      </c>
      <c r="H6213" s="1021" t="s">
        <v>4243</v>
      </c>
      <c r="I6213" s="1021" t="s">
        <v>4287</v>
      </c>
      <c r="J6213" s="1150" t="s">
        <v>4195</v>
      </c>
      <c r="K6213" s="1152"/>
      <c r="L6213" s="1151"/>
      <c r="M6213" s="1164"/>
      <c r="N6213" s="1151" t="s">
        <v>17492</v>
      </c>
      <c r="O6213" s="1152">
        <v>6</v>
      </c>
      <c r="P6213" s="1180">
        <v>18000</v>
      </c>
    </row>
    <row r="6214" spans="1:16" ht="22.5" x14ac:dyDescent="0.2">
      <c r="A6214" s="1179" t="s">
        <v>4159</v>
      </c>
      <c r="B6214" s="1149" t="s">
        <v>13078</v>
      </c>
      <c r="C6214" s="1149" t="s">
        <v>65</v>
      </c>
      <c r="D6214" s="1150" t="s">
        <v>17493</v>
      </c>
      <c r="E6214" s="1164">
        <v>3000</v>
      </c>
      <c r="F6214" s="1151" t="s">
        <v>17494</v>
      </c>
      <c r="G6214" s="759" t="s">
        <v>17495</v>
      </c>
      <c r="H6214" s="1021" t="s">
        <v>4206</v>
      </c>
      <c r="I6214" s="1021" t="s">
        <v>4274</v>
      </c>
      <c r="J6214" s="1150" t="s">
        <v>4274</v>
      </c>
      <c r="K6214" s="1152"/>
      <c r="L6214" s="1151"/>
      <c r="M6214" s="1164"/>
      <c r="N6214" s="1151" t="s">
        <v>17496</v>
      </c>
      <c r="O6214" s="1152">
        <v>1</v>
      </c>
      <c r="P6214" s="1180">
        <v>4300</v>
      </c>
    </row>
    <row r="6215" spans="1:16" ht="22.5" x14ac:dyDescent="0.2">
      <c r="A6215" s="1179" t="s">
        <v>4159</v>
      </c>
      <c r="B6215" s="1149" t="s">
        <v>13078</v>
      </c>
      <c r="C6215" s="1149" t="s">
        <v>65</v>
      </c>
      <c r="D6215" s="1150" t="s">
        <v>17497</v>
      </c>
      <c r="E6215" s="1164">
        <v>2500</v>
      </c>
      <c r="F6215" s="1151" t="s">
        <v>17498</v>
      </c>
      <c r="G6215" s="759" t="s">
        <v>17499</v>
      </c>
      <c r="H6215" s="1021" t="s">
        <v>4243</v>
      </c>
      <c r="I6215" s="1021" t="s">
        <v>4274</v>
      </c>
      <c r="J6215" s="1150" t="s">
        <v>4274</v>
      </c>
      <c r="K6215" s="1152" t="s">
        <v>17500</v>
      </c>
      <c r="L6215" s="1151">
        <v>2</v>
      </c>
      <c r="M6215" s="1164">
        <v>4062.5</v>
      </c>
      <c r="N6215" s="1151"/>
      <c r="O6215" s="1152"/>
      <c r="P6215" s="1180"/>
    </row>
    <row r="6216" spans="1:16" ht="33.75" x14ac:dyDescent="0.2">
      <c r="A6216" s="1179" t="s">
        <v>4159</v>
      </c>
      <c r="B6216" s="1149" t="s">
        <v>13078</v>
      </c>
      <c r="C6216" s="1149" t="s">
        <v>65</v>
      </c>
      <c r="D6216" s="1150" t="s">
        <v>17501</v>
      </c>
      <c r="E6216" s="1164">
        <v>7000</v>
      </c>
      <c r="F6216" s="1151" t="s">
        <v>17502</v>
      </c>
      <c r="G6216" s="759" t="s">
        <v>17503</v>
      </c>
      <c r="H6216" s="1021" t="s">
        <v>7462</v>
      </c>
      <c r="I6216" s="1021" t="s">
        <v>15923</v>
      </c>
      <c r="J6216" s="1150" t="s">
        <v>7025</v>
      </c>
      <c r="K6216" s="1152" t="s">
        <v>17504</v>
      </c>
      <c r="L6216" s="1151">
        <v>12</v>
      </c>
      <c r="M6216" s="1164">
        <v>79692.67</v>
      </c>
      <c r="N6216" s="1151"/>
      <c r="O6216" s="1152"/>
      <c r="P6216" s="1180"/>
    </row>
    <row r="6217" spans="1:16" ht="33.75" x14ac:dyDescent="0.2">
      <c r="A6217" s="1179" t="s">
        <v>4159</v>
      </c>
      <c r="B6217" s="1149" t="s">
        <v>13078</v>
      </c>
      <c r="C6217" s="1149" t="s">
        <v>65</v>
      </c>
      <c r="D6217" s="1150" t="s">
        <v>17501</v>
      </c>
      <c r="E6217" s="1164">
        <v>7000</v>
      </c>
      <c r="F6217" s="1151" t="s">
        <v>17502</v>
      </c>
      <c r="G6217" s="759" t="s">
        <v>17503</v>
      </c>
      <c r="H6217" s="1021" t="s">
        <v>7462</v>
      </c>
      <c r="I6217" s="1021" t="s">
        <v>15923</v>
      </c>
      <c r="J6217" s="1150" t="s">
        <v>7025</v>
      </c>
      <c r="K6217" s="1152"/>
      <c r="L6217" s="1151"/>
      <c r="M6217" s="1164"/>
      <c r="N6217" s="1151" t="s">
        <v>17504</v>
      </c>
      <c r="O6217" s="1152">
        <v>6</v>
      </c>
      <c r="P6217" s="1180">
        <v>42000</v>
      </c>
    </row>
    <row r="6218" spans="1:16" ht="22.5" x14ac:dyDescent="0.2">
      <c r="A6218" s="1179" t="s">
        <v>4159</v>
      </c>
      <c r="B6218" s="1149" t="s">
        <v>13078</v>
      </c>
      <c r="C6218" s="1149" t="s">
        <v>65</v>
      </c>
      <c r="D6218" s="1150" t="s">
        <v>17505</v>
      </c>
      <c r="E6218" s="1164">
        <v>3500</v>
      </c>
      <c r="F6218" s="1151" t="s">
        <v>17506</v>
      </c>
      <c r="G6218" s="759" t="s">
        <v>17507</v>
      </c>
      <c r="H6218" s="1021" t="s">
        <v>4243</v>
      </c>
      <c r="I6218" s="1021" t="s">
        <v>4274</v>
      </c>
      <c r="J6218" s="1150" t="s">
        <v>4274</v>
      </c>
      <c r="K6218" s="1152" t="s">
        <v>17508</v>
      </c>
      <c r="L6218" s="1151">
        <v>12</v>
      </c>
      <c r="M6218" s="1164">
        <v>42000</v>
      </c>
      <c r="N6218" s="1151"/>
      <c r="O6218" s="1152"/>
      <c r="P6218" s="1180"/>
    </row>
    <row r="6219" spans="1:16" ht="22.5" x14ac:dyDescent="0.2">
      <c r="A6219" s="1179" t="s">
        <v>4159</v>
      </c>
      <c r="B6219" s="1149" t="s">
        <v>13078</v>
      </c>
      <c r="C6219" s="1149" t="s">
        <v>65</v>
      </c>
      <c r="D6219" s="1150" t="s">
        <v>17505</v>
      </c>
      <c r="E6219" s="1164">
        <v>3500</v>
      </c>
      <c r="F6219" s="1151" t="s">
        <v>17506</v>
      </c>
      <c r="G6219" s="759" t="s">
        <v>17507</v>
      </c>
      <c r="H6219" s="1021" t="s">
        <v>4243</v>
      </c>
      <c r="I6219" s="1021" t="s">
        <v>4274</v>
      </c>
      <c r="J6219" s="1150" t="s">
        <v>4274</v>
      </c>
      <c r="K6219" s="1152"/>
      <c r="L6219" s="1151"/>
      <c r="M6219" s="1164"/>
      <c r="N6219" s="1151" t="s">
        <v>17508</v>
      </c>
      <c r="O6219" s="1152">
        <v>6</v>
      </c>
      <c r="P6219" s="1180">
        <v>21000</v>
      </c>
    </row>
    <row r="6220" spans="1:16" ht="22.5" x14ac:dyDescent="0.2">
      <c r="A6220" s="1179" t="s">
        <v>4159</v>
      </c>
      <c r="B6220" s="1149" t="s">
        <v>13078</v>
      </c>
      <c r="C6220" s="1149" t="s">
        <v>65</v>
      </c>
      <c r="D6220" s="1150" t="s">
        <v>17162</v>
      </c>
      <c r="E6220" s="1164">
        <v>2500</v>
      </c>
      <c r="F6220" s="1151" t="s">
        <v>17509</v>
      </c>
      <c r="G6220" s="759" t="s">
        <v>17510</v>
      </c>
      <c r="H6220" s="1021" t="s">
        <v>4206</v>
      </c>
      <c r="I6220" s="1021" t="s">
        <v>4274</v>
      </c>
      <c r="J6220" s="1150" t="s">
        <v>4274</v>
      </c>
      <c r="K6220" s="1152"/>
      <c r="L6220" s="1151"/>
      <c r="M6220" s="1164"/>
      <c r="N6220" s="1151" t="s">
        <v>17511</v>
      </c>
      <c r="O6220" s="1152">
        <v>5</v>
      </c>
      <c r="P6220" s="1180">
        <v>12500</v>
      </c>
    </row>
    <row r="6221" spans="1:16" ht="33.75" x14ac:dyDescent="0.2">
      <c r="A6221" s="1179" t="s">
        <v>4159</v>
      </c>
      <c r="B6221" s="1149" t="s">
        <v>13078</v>
      </c>
      <c r="C6221" s="1149" t="s">
        <v>65</v>
      </c>
      <c r="D6221" s="1150" t="s">
        <v>17512</v>
      </c>
      <c r="E6221" s="1164">
        <v>2500</v>
      </c>
      <c r="F6221" s="1151" t="s">
        <v>17513</v>
      </c>
      <c r="G6221" s="759" t="s">
        <v>17514</v>
      </c>
      <c r="H6221" s="1021" t="s">
        <v>9934</v>
      </c>
      <c r="I6221" s="1021" t="s">
        <v>16809</v>
      </c>
      <c r="J6221" s="1150" t="s">
        <v>4259</v>
      </c>
      <c r="K6221" s="1152" t="s">
        <v>15560</v>
      </c>
      <c r="L6221" s="1151">
        <v>12</v>
      </c>
      <c r="M6221" s="1164">
        <v>30000</v>
      </c>
      <c r="N6221" s="1151"/>
      <c r="O6221" s="1152"/>
      <c r="P6221" s="1180"/>
    </row>
    <row r="6222" spans="1:16" ht="33.75" x14ac:dyDescent="0.2">
      <c r="A6222" s="1179" t="s">
        <v>4159</v>
      </c>
      <c r="B6222" s="1149" t="s">
        <v>13078</v>
      </c>
      <c r="C6222" s="1149" t="s">
        <v>65</v>
      </c>
      <c r="D6222" s="1150" t="s">
        <v>17512</v>
      </c>
      <c r="E6222" s="1164">
        <v>2500</v>
      </c>
      <c r="F6222" s="1151" t="s">
        <v>17513</v>
      </c>
      <c r="G6222" s="759" t="s">
        <v>17514</v>
      </c>
      <c r="H6222" s="1021" t="s">
        <v>9934</v>
      </c>
      <c r="I6222" s="1021" t="s">
        <v>16809</v>
      </c>
      <c r="J6222" s="1150" t="s">
        <v>4259</v>
      </c>
      <c r="K6222" s="1152"/>
      <c r="L6222" s="1151"/>
      <c r="M6222" s="1164"/>
      <c r="N6222" s="1151" t="s">
        <v>15560</v>
      </c>
      <c r="O6222" s="1152">
        <v>6</v>
      </c>
      <c r="P6222" s="1180">
        <v>15000</v>
      </c>
    </row>
    <row r="6223" spans="1:16" ht="22.5" x14ac:dyDescent="0.2">
      <c r="A6223" s="1179" t="s">
        <v>4159</v>
      </c>
      <c r="B6223" s="1149" t="s">
        <v>13078</v>
      </c>
      <c r="C6223" s="1149" t="s">
        <v>65</v>
      </c>
      <c r="D6223" s="1150" t="s">
        <v>17515</v>
      </c>
      <c r="E6223" s="1164">
        <v>6000</v>
      </c>
      <c r="F6223" s="1151" t="s">
        <v>17516</v>
      </c>
      <c r="G6223" s="759" t="s">
        <v>17517</v>
      </c>
      <c r="H6223" s="1021" t="s">
        <v>7500</v>
      </c>
      <c r="I6223" s="1021" t="s">
        <v>4287</v>
      </c>
      <c r="J6223" s="1150" t="s">
        <v>4195</v>
      </c>
      <c r="K6223" s="1152" t="s">
        <v>17518</v>
      </c>
      <c r="L6223" s="1151">
        <v>12</v>
      </c>
      <c r="M6223" s="1164">
        <v>76985.75</v>
      </c>
      <c r="N6223" s="1151"/>
      <c r="O6223" s="1152"/>
      <c r="P6223" s="1180"/>
    </row>
    <row r="6224" spans="1:16" ht="22.5" x14ac:dyDescent="0.2">
      <c r="A6224" s="1179" t="s">
        <v>4159</v>
      </c>
      <c r="B6224" s="1149" t="s">
        <v>13078</v>
      </c>
      <c r="C6224" s="1149" t="s">
        <v>65</v>
      </c>
      <c r="D6224" s="1150" t="s">
        <v>17090</v>
      </c>
      <c r="E6224" s="1164">
        <v>6000</v>
      </c>
      <c r="F6224" s="1151" t="s">
        <v>17519</v>
      </c>
      <c r="G6224" s="759" t="s">
        <v>17520</v>
      </c>
      <c r="H6224" s="1021" t="s">
        <v>4314</v>
      </c>
      <c r="I6224" s="1021" t="s">
        <v>4287</v>
      </c>
      <c r="J6224" s="1150" t="s">
        <v>4195</v>
      </c>
      <c r="K6224" s="1152" t="s">
        <v>17521</v>
      </c>
      <c r="L6224" s="1151">
        <v>2</v>
      </c>
      <c r="M6224" s="1164">
        <v>13000</v>
      </c>
      <c r="N6224" s="1151"/>
      <c r="O6224" s="1152"/>
      <c r="P6224" s="1180"/>
    </row>
    <row r="6225" spans="1:16" ht="22.5" x14ac:dyDescent="0.2">
      <c r="A6225" s="1179" t="s">
        <v>4159</v>
      </c>
      <c r="B6225" s="1149" t="s">
        <v>13078</v>
      </c>
      <c r="C6225" s="1149" t="s">
        <v>65</v>
      </c>
      <c r="D6225" s="1150" t="s">
        <v>17090</v>
      </c>
      <c r="E6225" s="1164">
        <v>6000</v>
      </c>
      <c r="F6225" s="1151" t="s">
        <v>17519</v>
      </c>
      <c r="G6225" s="759" t="s">
        <v>17520</v>
      </c>
      <c r="H6225" s="1021" t="s">
        <v>4314</v>
      </c>
      <c r="I6225" s="1021" t="s">
        <v>4287</v>
      </c>
      <c r="J6225" s="1150" t="s">
        <v>4195</v>
      </c>
      <c r="K6225" s="1152"/>
      <c r="L6225" s="1151"/>
      <c r="M6225" s="1164"/>
      <c r="N6225" s="1151" t="s">
        <v>17521</v>
      </c>
      <c r="O6225" s="1152">
        <v>6</v>
      </c>
      <c r="P6225" s="1180">
        <v>35012.25</v>
      </c>
    </row>
    <row r="6226" spans="1:16" ht="22.5" x14ac:dyDescent="0.2">
      <c r="A6226" s="1179" t="s">
        <v>4159</v>
      </c>
      <c r="B6226" s="1149" t="s">
        <v>13078</v>
      </c>
      <c r="C6226" s="1149" t="s">
        <v>65</v>
      </c>
      <c r="D6226" s="1150" t="s">
        <v>17522</v>
      </c>
      <c r="E6226" s="1164">
        <v>2500</v>
      </c>
      <c r="F6226" s="1151" t="s">
        <v>17523</v>
      </c>
      <c r="G6226" s="759" t="s">
        <v>17524</v>
      </c>
      <c r="H6226" s="1021" t="s">
        <v>4206</v>
      </c>
      <c r="I6226" s="1021" t="s">
        <v>16867</v>
      </c>
      <c r="J6226" s="1150" t="s">
        <v>4287</v>
      </c>
      <c r="K6226" s="1152" t="s">
        <v>17525</v>
      </c>
      <c r="L6226" s="1151">
        <v>12</v>
      </c>
      <c r="M6226" s="1164">
        <v>30000</v>
      </c>
      <c r="N6226" s="1151"/>
      <c r="O6226" s="1152"/>
      <c r="P6226" s="1180"/>
    </row>
    <row r="6227" spans="1:16" ht="22.5" x14ac:dyDescent="0.2">
      <c r="A6227" s="1179" t="s">
        <v>4159</v>
      </c>
      <c r="B6227" s="1149" t="s">
        <v>13078</v>
      </c>
      <c r="C6227" s="1149" t="s">
        <v>65</v>
      </c>
      <c r="D6227" s="1150" t="s">
        <v>17522</v>
      </c>
      <c r="E6227" s="1164">
        <v>2500</v>
      </c>
      <c r="F6227" s="1151" t="s">
        <v>17523</v>
      </c>
      <c r="G6227" s="759" t="s">
        <v>17524</v>
      </c>
      <c r="H6227" s="1021" t="s">
        <v>4206</v>
      </c>
      <c r="I6227" s="1021" t="s">
        <v>16867</v>
      </c>
      <c r="J6227" s="1150" t="s">
        <v>4287</v>
      </c>
      <c r="K6227" s="1152"/>
      <c r="L6227" s="1151"/>
      <c r="M6227" s="1164"/>
      <c r="N6227" s="1151" t="s">
        <v>17525</v>
      </c>
      <c r="O6227" s="1152">
        <v>6</v>
      </c>
      <c r="P6227" s="1180">
        <v>15250</v>
      </c>
    </row>
    <row r="6228" spans="1:16" ht="22.5" x14ac:dyDescent="0.2">
      <c r="A6228" s="1179" t="s">
        <v>4159</v>
      </c>
      <c r="B6228" s="1149" t="s">
        <v>13078</v>
      </c>
      <c r="C6228" s="1149" t="s">
        <v>65</v>
      </c>
      <c r="D6228" s="1150" t="s">
        <v>17526</v>
      </c>
      <c r="E6228" s="1164">
        <v>2000</v>
      </c>
      <c r="F6228" s="1151" t="s">
        <v>17527</v>
      </c>
      <c r="G6228" s="759" t="s">
        <v>17528</v>
      </c>
      <c r="H6228" s="1021" t="s">
        <v>4194</v>
      </c>
      <c r="I6228" s="1021" t="s">
        <v>4274</v>
      </c>
      <c r="J6228" s="1150" t="s">
        <v>4274</v>
      </c>
      <c r="K6228" s="1152" t="s">
        <v>17529</v>
      </c>
      <c r="L6228" s="1151">
        <v>12</v>
      </c>
      <c r="M6228" s="1164">
        <v>30000</v>
      </c>
      <c r="N6228" s="1151"/>
      <c r="O6228" s="1152"/>
      <c r="P6228" s="1180"/>
    </row>
    <row r="6229" spans="1:16" ht="22.5" x14ac:dyDescent="0.2">
      <c r="A6229" s="1179" t="s">
        <v>4159</v>
      </c>
      <c r="B6229" s="1149" t="s">
        <v>13078</v>
      </c>
      <c r="C6229" s="1149" t="s">
        <v>65</v>
      </c>
      <c r="D6229" s="1150" t="s">
        <v>17526</v>
      </c>
      <c r="E6229" s="1164">
        <v>2000</v>
      </c>
      <c r="F6229" s="1151" t="s">
        <v>17527</v>
      </c>
      <c r="G6229" s="759" t="s">
        <v>17528</v>
      </c>
      <c r="H6229" s="1021" t="s">
        <v>4194</v>
      </c>
      <c r="I6229" s="1021" t="s">
        <v>4274</v>
      </c>
      <c r="J6229" s="1150" t="s">
        <v>4274</v>
      </c>
      <c r="K6229" s="1152"/>
      <c r="L6229" s="1151"/>
      <c r="M6229" s="1164"/>
      <c r="N6229" s="1151" t="s">
        <v>17529</v>
      </c>
      <c r="O6229" s="1152">
        <v>6</v>
      </c>
      <c r="P6229" s="1180">
        <v>15000</v>
      </c>
    </row>
    <row r="6230" spans="1:16" ht="22.5" x14ac:dyDescent="0.2">
      <c r="A6230" s="1179" t="s">
        <v>4159</v>
      </c>
      <c r="B6230" s="1149" t="s">
        <v>13078</v>
      </c>
      <c r="C6230" s="1149" t="s">
        <v>65</v>
      </c>
      <c r="D6230" s="1150" t="s">
        <v>17530</v>
      </c>
      <c r="E6230" s="1164">
        <v>5000</v>
      </c>
      <c r="F6230" s="1151" t="s">
        <v>17531</v>
      </c>
      <c r="G6230" s="759" t="s">
        <v>17532</v>
      </c>
      <c r="H6230" s="1021" t="s">
        <v>4239</v>
      </c>
      <c r="I6230" s="1021" t="s">
        <v>4287</v>
      </c>
      <c r="J6230" s="1150" t="s">
        <v>4195</v>
      </c>
      <c r="K6230" s="1152" t="s">
        <v>17533</v>
      </c>
      <c r="L6230" s="1151">
        <v>12</v>
      </c>
      <c r="M6230" s="1164">
        <v>60000</v>
      </c>
      <c r="N6230" s="1151"/>
      <c r="O6230" s="1152"/>
      <c r="P6230" s="1180"/>
    </row>
    <row r="6231" spans="1:16" ht="22.5" x14ac:dyDescent="0.2">
      <c r="A6231" s="1179" t="s">
        <v>4159</v>
      </c>
      <c r="B6231" s="1149" t="s">
        <v>13078</v>
      </c>
      <c r="C6231" s="1149" t="s">
        <v>65</v>
      </c>
      <c r="D6231" s="1150" t="s">
        <v>17530</v>
      </c>
      <c r="E6231" s="1164">
        <v>5000</v>
      </c>
      <c r="F6231" s="1151" t="s">
        <v>17531</v>
      </c>
      <c r="G6231" s="759" t="s">
        <v>17532</v>
      </c>
      <c r="H6231" s="1021" t="s">
        <v>4239</v>
      </c>
      <c r="I6231" s="1021" t="s">
        <v>4287</v>
      </c>
      <c r="J6231" s="1150" t="s">
        <v>4195</v>
      </c>
      <c r="K6231" s="1152"/>
      <c r="L6231" s="1151"/>
      <c r="M6231" s="1164"/>
      <c r="N6231" s="1151" t="s">
        <v>17533</v>
      </c>
      <c r="O6231" s="1152">
        <v>6</v>
      </c>
      <c r="P6231" s="1180">
        <v>30000</v>
      </c>
    </row>
    <row r="6232" spans="1:16" ht="22.5" x14ac:dyDescent="0.2">
      <c r="A6232" s="1179" t="s">
        <v>4159</v>
      </c>
      <c r="B6232" s="1149" t="s">
        <v>13078</v>
      </c>
      <c r="C6232" s="1149" t="s">
        <v>65</v>
      </c>
      <c r="D6232" s="1150" t="s">
        <v>17534</v>
      </c>
      <c r="E6232" s="1164">
        <v>11500</v>
      </c>
      <c r="F6232" s="1151" t="s">
        <v>17535</v>
      </c>
      <c r="G6232" s="759" t="s">
        <v>17536</v>
      </c>
      <c r="H6232" s="1021" t="s">
        <v>4243</v>
      </c>
      <c r="I6232" s="1021" t="s">
        <v>16956</v>
      </c>
      <c r="J6232" s="1150" t="s">
        <v>4386</v>
      </c>
      <c r="K6232" s="1152" t="s">
        <v>17537</v>
      </c>
      <c r="L6232" s="1151">
        <v>10</v>
      </c>
      <c r="M6232" s="1164">
        <v>121900</v>
      </c>
      <c r="N6232" s="1151"/>
      <c r="O6232" s="1152"/>
      <c r="P6232" s="1180"/>
    </row>
    <row r="6233" spans="1:16" ht="22.5" x14ac:dyDescent="0.2">
      <c r="A6233" s="1179" t="s">
        <v>4159</v>
      </c>
      <c r="B6233" s="1149" t="s">
        <v>13078</v>
      </c>
      <c r="C6233" s="1149" t="s">
        <v>65</v>
      </c>
      <c r="D6233" s="1150" t="s">
        <v>17534</v>
      </c>
      <c r="E6233" s="1164">
        <v>11500</v>
      </c>
      <c r="F6233" s="1151" t="s">
        <v>17535</v>
      </c>
      <c r="G6233" s="759" t="s">
        <v>17536</v>
      </c>
      <c r="H6233" s="1021" t="s">
        <v>4243</v>
      </c>
      <c r="I6233" s="1021" t="s">
        <v>16956</v>
      </c>
      <c r="J6233" s="1150" t="s">
        <v>4386</v>
      </c>
      <c r="K6233" s="1152"/>
      <c r="L6233" s="1151"/>
      <c r="M6233" s="1164"/>
      <c r="N6233" s="1151" t="s">
        <v>17537</v>
      </c>
      <c r="O6233" s="1152">
        <v>1</v>
      </c>
      <c r="P6233" s="1180">
        <v>10678.71</v>
      </c>
    </row>
    <row r="6234" spans="1:16" ht="33.75" x14ac:dyDescent="0.2">
      <c r="A6234" s="1179" t="s">
        <v>4159</v>
      </c>
      <c r="B6234" s="1149" t="s">
        <v>13078</v>
      </c>
      <c r="C6234" s="1149" t="s">
        <v>65</v>
      </c>
      <c r="D6234" s="1150" t="s">
        <v>17538</v>
      </c>
      <c r="E6234" s="1164">
        <v>2320</v>
      </c>
      <c r="F6234" s="1151" t="s">
        <v>17539</v>
      </c>
      <c r="G6234" s="759" t="s">
        <v>17540</v>
      </c>
      <c r="H6234" s="1021" t="s">
        <v>9934</v>
      </c>
      <c r="I6234" s="1021" t="s">
        <v>16809</v>
      </c>
      <c r="J6234" s="1150" t="s">
        <v>4259</v>
      </c>
      <c r="K6234" s="1152" t="s">
        <v>17541</v>
      </c>
      <c r="L6234" s="1151">
        <v>12</v>
      </c>
      <c r="M6234" s="1164">
        <v>28800</v>
      </c>
      <c r="N6234" s="1151"/>
      <c r="O6234" s="1152"/>
      <c r="P6234" s="1180"/>
    </row>
    <row r="6235" spans="1:16" ht="33.75" x14ac:dyDescent="0.2">
      <c r="A6235" s="1179" t="s">
        <v>4159</v>
      </c>
      <c r="B6235" s="1149" t="s">
        <v>13078</v>
      </c>
      <c r="C6235" s="1149" t="s">
        <v>65</v>
      </c>
      <c r="D6235" s="1150" t="s">
        <v>17538</v>
      </c>
      <c r="E6235" s="1164">
        <v>2320</v>
      </c>
      <c r="F6235" s="1151" t="s">
        <v>17539</v>
      </c>
      <c r="G6235" s="759" t="s">
        <v>17540</v>
      </c>
      <c r="H6235" s="1021" t="s">
        <v>9934</v>
      </c>
      <c r="I6235" s="1021" t="s">
        <v>16809</v>
      </c>
      <c r="J6235" s="1150" t="s">
        <v>4259</v>
      </c>
      <c r="K6235" s="1152"/>
      <c r="L6235" s="1151"/>
      <c r="M6235" s="1164"/>
      <c r="N6235" s="1151" t="s">
        <v>17541</v>
      </c>
      <c r="O6235" s="1152">
        <v>3</v>
      </c>
      <c r="P6235" s="1180">
        <v>6520</v>
      </c>
    </row>
    <row r="6236" spans="1:16" ht="22.5" x14ac:dyDescent="0.2">
      <c r="A6236" s="1179" t="s">
        <v>4159</v>
      </c>
      <c r="B6236" s="1149" t="s">
        <v>13078</v>
      </c>
      <c r="C6236" s="1149" t="s">
        <v>65</v>
      </c>
      <c r="D6236" s="1150" t="s">
        <v>17087</v>
      </c>
      <c r="E6236" s="1164">
        <v>5000</v>
      </c>
      <c r="F6236" s="1151" t="s">
        <v>17542</v>
      </c>
      <c r="G6236" s="759" t="s">
        <v>17543</v>
      </c>
      <c r="H6236" s="1021" t="s">
        <v>4206</v>
      </c>
      <c r="I6236" s="1021" t="s">
        <v>4274</v>
      </c>
      <c r="J6236" s="1150" t="s">
        <v>4274</v>
      </c>
      <c r="K6236" s="1152" t="s">
        <v>17544</v>
      </c>
      <c r="L6236" s="1151">
        <v>4</v>
      </c>
      <c r="M6236" s="1164">
        <v>21000</v>
      </c>
      <c r="N6236" s="1151"/>
      <c r="O6236" s="1152"/>
      <c r="P6236" s="1180"/>
    </row>
    <row r="6237" spans="1:16" ht="22.5" x14ac:dyDescent="0.2">
      <c r="A6237" s="1179" t="s">
        <v>4159</v>
      </c>
      <c r="B6237" s="1149" t="s">
        <v>13078</v>
      </c>
      <c r="C6237" s="1149" t="s">
        <v>65</v>
      </c>
      <c r="D6237" s="1150" t="s">
        <v>17087</v>
      </c>
      <c r="E6237" s="1164">
        <v>5000</v>
      </c>
      <c r="F6237" s="1151" t="s">
        <v>17542</v>
      </c>
      <c r="G6237" s="759" t="s">
        <v>17543</v>
      </c>
      <c r="H6237" s="1021" t="s">
        <v>4206</v>
      </c>
      <c r="I6237" s="1021" t="s">
        <v>4274</v>
      </c>
      <c r="J6237" s="1150" t="s">
        <v>4274</v>
      </c>
      <c r="K6237" s="1152"/>
      <c r="L6237" s="1151"/>
      <c r="M6237" s="1164"/>
      <c r="N6237" s="1151" t="s">
        <v>17544</v>
      </c>
      <c r="O6237" s="1152">
        <v>6</v>
      </c>
      <c r="P6237" s="1180">
        <v>30000</v>
      </c>
    </row>
    <row r="6238" spans="1:16" ht="22.5" x14ac:dyDescent="0.2">
      <c r="A6238" s="1179" t="s">
        <v>4159</v>
      </c>
      <c r="B6238" s="1149" t="s">
        <v>13078</v>
      </c>
      <c r="C6238" s="1149" t="s">
        <v>65</v>
      </c>
      <c r="D6238" s="1150" t="s">
        <v>17545</v>
      </c>
      <c r="E6238" s="1164">
        <v>3500</v>
      </c>
      <c r="F6238" s="1151" t="s">
        <v>17546</v>
      </c>
      <c r="G6238" s="759" t="s">
        <v>17547</v>
      </c>
      <c r="H6238" s="1021" t="s">
        <v>4206</v>
      </c>
      <c r="I6238" s="1021" t="s">
        <v>4287</v>
      </c>
      <c r="J6238" s="1150" t="s">
        <v>4195</v>
      </c>
      <c r="K6238" s="1152"/>
      <c r="L6238" s="1151"/>
      <c r="M6238" s="1164"/>
      <c r="N6238" s="1151" t="s">
        <v>17548</v>
      </c>
      <c r="O6238" s="1152">
        <v>1</v>
      </c>
      <c r="P6238" s="1180">
        <v>4316.67</v>
      </c>
    </row>
    <row r="6239" spans="1:16" ht="22.5" x14ac:dyDescent="0.2">
      <c r="A6239" s="1179" t="s">
        <v>4159</v>
      </c>
      <c r="B6239" s="1149" t="s">
        <v>13078</v>
      </c>
      <c r="C6239" s="1149" t="s">
        <v>65</v>
      </c>
      <c r="D6239" s="1150" t="s">
        <v>17549</v>
      </c>
      <c r="E6239" s="1164">
        <v>2000</v>
      </c>
      <c r="F6239" s="1151" t="s">
        <v>17550</v>
      </c>
      <c r="G6239" s="759" t="s">
        <v>17551</v>
      </c>
      <c r="H6239" s="1021" t="s">
        <v>4206</v>
      </c>
      <c r="I6239" s="1021" t="s">
        <v>4274</v>
      </c>
      <c r="J6239" s="1150" t="s">
        <v>4274</v>
      </c>
      <c r="K6239" s="1152" t="s">
        <v>17552</v>
      </c>
      <c r="L6239" s="1151">
        <v>2</v>
      </c>
      <c r="M6239" s="1164">
        <v>3933.33</v>
      </c>
      <c r="N6239" s="1151"/>
      <c r="O6239" s="1152"/>
      <c r="P6239" s="1180"/>
    </row>
    <row r="6240" spans="1:16" ht="22.5" x14ac:dyDescent="0.2">
      <c r="A6240" s="1179" t="s">
        <v>4159</v>
      </c>
      <c r="B6240" s="1149" t="s">
        <v>13078</v>
      </c>
      <c r="C6240" s="1149" t="s">
        <v>65</v>
      </c>
      <c r="D6240" s="1150" t="s">
        <v>17549</v>
      </c>
      <c r="E6240" s="1164">
        <v>2000</v>
      </c>
      <c r="F6240" s="1151" t="s">
        <v>17550</v>
      </c>
      <c r="G6240" s="759" t="s">
        <v>17551</v>
      </c>
      <c r="H6240" s="1021" t="s">
        <v>4206</v>
      </c>
      <c r="I6240" s="1021" t="s">
        <v>4274</v>
      </c>
      <c r="J6240" s="1150" t="s">
        <v>4274</v>
      </c>
      <c r="K6240" s="1152"/>
      <c r="L6240" s="1151"/>
      <c r="M6240" s="1164"/>
      <c r="N6240" s="1151" t="s">
        <v>17552</v>
      </c>
      <c r="O6240" s="1152">
        <v>6</v>
      </c>
      <c r="P6240" s="1180">
        <v>12000</v>
      </c>
    </row>
    <row r="6241" spans="1:16" ht="22.5" x14ac:dyDescent="0.2">
      <c r="A6241" s="1179" t="s">
        <v>4159</v>
      </c>
      <c r="B6241" s="1149" t="s">
        <v>13078</v>
      </c>
      <c r="C6241" s="1149" t="s">
        <v>65</v>
      </c>
      <c r="D6241" s="1150" t="s">
        <v>17553</v>
      </c>
      <c r="E6241" s="1164">
        <v>7400</v>
      </c>
      <c r="F6241" s="1151" t="s">
        <v>17554</v>
      </c>
      <c r="G6241" s="759" t="s">
        <v>17555</v>
      </c>
      <c r="H6241" s="1021" t="s">
        <v>4243</v>
      </c>
      <c r="I6241" s="1021" t="s">
        <v>4274</v>
      </c>
      <c r="J6241" s="1150" t="s">
        <v>4274</v>
      </c>
      <c r="K6241" s="1152" t="s">
        <v>17556</v>
      </c>
      <c r="L6241" s="1151">
        <v>12</v>
      </c>
      <c r="M6241" s="1164">
        <v>87600</v>
      </c>
      <c r="N6241" s="1151"/>
      <c r="O6241" s="1152"/>
      <c r="P6241" s="1180"/>
    </row>
    <row r="6242" spans="1:16" ht="22.5" x14ac:dyDescent="0.2">
      <c r="A6242" s="1179" t="s">
        <v>4159</v>
      </c>
      <c r="B6242" s="1149" t="s">
        <v>13078</v>
      </c>
      <c r="C6242" s="1149" t="s">
        <v>65</v>
      </c>
      <c r="D6242" s="1150" t="s">
        <v>17553</v>
      </c>
      <c r="E6242" s="1164">
        <v>7400</v>
      </c>
      <c r="F6242" s="1151" t="s">
        <v>17554</v>
      </c>
      <c r="G6242" s="759" t="s">
        <v>17555</v>
      </c>
      <c r="H6242" s="1021" t="s">
        <v>4243</v>
      </c>
      <c r="I6242" s="1021" t="s">
        <v>4274</v>
      </c>
      <c r="J6242" s="1150" t="s">
        <v>4274</v>
      </c>
      <c r="K6242" s="1152"/>
      <c r="L6242" s="1151"/>
      <c r="M6242" s="1164"/>
      <c r="N6242" s="1151" t="s">
        <v>17556</v>
      </c>
      <c r="O6242" s="1152">
        <v>4</v>
      </c>
      <c r="P6242" s="1180">
        <v>25133.03</v>
      </c>
    </row>
    <row r="6243" spans="1:16" ht="33.75" x14ac:dyDescent="0.2">
      <c r="A6243" s="1179" t="s">
        <v>4159</v>
      </c>
      <c r="B6243" s="1149" t="s">
        <v>13078</v>
      </c>
      <c r="C6243" s="1149" t="s">
        <v>65</v>
      </c>
      <c r="D6243" s="1150" t="s">
        <v>16871</v>
      </c>
      <c r="E6243" s="1164">
        <v>3000</v>
      </c>
      <c r="F6243" s="1151" t="s">
        <v>17557</v>
      </c>
      <c r="G6243" s="759" t="s">
        <v>17558</v>
      </c>
      <c r="H6243" s="1021" t="s">
        <v>4206</v>
      </c>
      <c r="I6243" s="1021" t="s">
        <v>15923</v>
      </c>
      <c r="J6243" s="1150" t="s">
        <v>7025</v>
      </c>
      <c r="K6243" s="1152" t="s">
        <v>17559</v>
      </c>
      <c r="L6243" s="1151">
        <v>5</v>
      </c>
      <c r="M6243" s="1164">
        <v>17283</v>
      </c>
      <c r="N6243" s="1151"/>
      <c r="O6243" s="1152"/>
      <c r="P6243" s="1180"/>
    </row>
    <row r="6244" spans="1:16" ht="33.75" x14ac:dyDescent="0.2">
      <c r="A6244" s="1179" t="s">
        <v>4159</v>
      </c>
      <c r="B6244" s="1149" t="s">
        <v>13078</v>
      </c>
      <c r="C6244" s="1149" t="s">
        <v>65</v>
      </c>
      <c r="D6244" s="1150" t="s">
        <v>16871</v>
      </c>
      <c r="E6244" s="1164">
        <v>3000</v>
      </c>
      <c r="F6244" s="1151" t="s">
        <v>17557</v>
      </c>
      <c r="G6244" s="759" t="s">
        <v>17558</v>
      </c>
      <c r="H6244" s="1021" t="s">
        <v>4206</v>
      </c>
      <c r="I6244" s="1021" t="s">
        <v>15923</v>
      </c>
      <c r="J6244" s="1150" t="s">
        <v>7025</v>
      </c>
      <c r="K6244" s="1152"/>
      <c r="L6244" s="1151"/>
      <c r="M6244" s="1164"/>
      <c r="N6244" s="1151" t="s">
        <v>17559</v>
      </c>
      <c r="O6244" s="1152">
        <v>6</v>
      </c>
      <c r="P6244" s="1180">
        <v>18000</v>
      </c>
    </row>
    <row r="6245" spans="1:16" ht="22.5" x14ac:dyDescent="0.2">
      <c r="A6245" s="1179" t="s">
        <v>4159</v>
      </c>
      <c r="B6245" s="1149" t="s">
        <v>13078</v>
      </c>
      <c r="C6245" s="1149" t="s">
        <v>65</v>
      </c>
      <c r="D6245" s="1150" t="s">
        <v>17560</v>
      </c>
      <c r="E6245" s="1164">
        <v>4000</v>
      </c>
      <c r="F6245" s="1151" t="s">
        <v>17561</v>
      </c>
      <c r="G6245" s="759" t="s">
        <v>17562</v>
      </c>
      <c r="H6245" s="1021" t="s">
        <v>4243</v>
      </c>
      <c r="I6245" s="1021" t="s">
        <v>4274</v>
      </c>
      <c r="J6245" s="1150" t="s">
        <v>4274</v>
      </c>
      <c r="K6245" s="1152" t="s">
        <v>17563</v>
      </c>
      <c r="L6245" s="1151">
        <v>12</v>
      </c>
      <c r="M6245" s="1164">
        <v>48000</v>
      </c>
      <c r="N6245" s="1151"/>
      <c r="O6245" s="1152"/>
      <c r="P6245" s="1180"/>
    </row>
    <row r="6246" spans="1:16" ht="22.5" x14ac:dyDescent="0.2">
      <c r="A6246" s="1179" t="s">
        <v>4159</v>
      </c>
      <c r="B6246" s="1149" t="s">
        <v>13078</v>
      </c>
      <c r="C6246" s="1149" t="s">
        <v>65</v>
      </c>
      <c r="D6246" s="1150" t="s">
        <v>17560</v>
      </c>
      <c r="E6246" s="1164">
        <v>4000</v>
      </c>
      <c r="F6246" s="1151" t="s">
        <v>17561</v>
      </c>
      <c r="G6246" s="759" t="s">
        <v>17562</v>
      </c>
      <c r="H6246" s="1021" t="s">
        <v>4243</v>
      </c>
      <c r="I6246" s="1021" t="s">
        <v>4274</v>
      </c>
      <c r="J6246" s="1150" t="s">
        <v>4274</v>
      </c>
      <c r="K6246" s="1152"/>
      <c r="L6246" s="1151"/>
      <c r="M6246" s="1164"/>
      <c r="N6246" s="1151" t="s">
        <v>17563</v>
      </c>
      <c r="O6246" s="1152">
        <v>6</v>
      </c>
      <c r="P6246" s="1180">
        <v>24000</v>
      </c>
    </row>
    <row r="6247" spans="1:16" ht="22.5" x14ac:dyDescent="0.2">
      <c r="A6247" s="1179" t="s">
        <v>4159</v>
      </c>
      <c r="B6247" s="1149" t="s">
        <v>13078</v>
      </c>
      <c r="C6247" s="1149" t="s">
        <v>65</v>
      </c>
      <c r="D6247" s="1150" t="s">
        <v>17564</v>
      </c>
      <c r="E6247" s="1164">
        <v>6000</v>
      </c>
      <c r="F6247" s="1151" t="s">
        <v>17565</v>
      </c>
      <c r="G6247" s="759" t="s">
        <v>17566</v>
      </c>
      <c r="H6247" s="1021" t="s">
        <v>4243</v>
      </c>
      <c r="I6247" s="1021" t="s">
        <v>16956</v>
      </c>
      <c r="J6247" s="1150" t="s">
        <v>4386</v>
      </c>
      <c r="K6247" s="1152" t="s">
        <v>17567</v>
      </c>
      <c r="L6247" s="1151">
        <v>8</v>
      </c>
      <c r="M6247" s="1164">
        <v>49666</v>
      </c>
      <c r="N6247" s="1151"/>
      <c r="O6247" s="1152"/>
      <c r="P6247" s="1180"/>
    </row>
    <row r="6248" spans="1:16" ht="22.5" x14ac:dyDescent="0.2">
      <c r="A6248" s="1179" t="s">
        <v>4159</v>
      </c>
      <c r="B6248" s="1149" t="s">
        <v>13078</v>
      </c>
      <c r="C6248" s="1149" t="s">
        <v>65</v>
      </c>
      <c r="D6248" s="1150" t="s">
        <v>17568</v>
      </c>
      <c r="E6248" s="1164">
        <v>3000</v>
      </c>
      <c r="F6248" s="1151" t="s">
        <v>17569</v>
      </c>
      <c r="G6248" s="759" t="s">
        <v>17570</v>
      </c>
      <c r="H6248" s="1021" t="s">
        <v>5496</v>
      </c>
      <c r="I6248" s="1021" t="s">
        <v>16867</v>
      </c>
      <c r="J6248" s="1150" t="s">
        <v>4287</v>
      </c>
      <c r="K6248" s="1152" t="s">
        <v>17571</v>
      </c>
      <c r="L6248" s="1151">
        <v>12</v>
      </c>
      <c r="M6248" s="1164">
        <v>36000</v>
      </c>
      <c r="N6248" s="1151"/>
      <c r="O6248" s="1152"/>
      <c r="P6248" s="1180"/>
    </row>
    <row r="6249" spans="1:16" ht="22.5" x14ac:dyDescent="0.2">
      <c r="A6249" s="1179" t="s">
        <v>4159</v>
      </c>
      <c r="B6249" s="1149" t="s">
        <v>13078</v>
      </c>
      <c r="C6249" s="1149" t="s">
        <v>65</v>
      </c>
      <c r="D6249" s="1150" t="s">
        <v>17568</v>
      </c>
      <c r="E6249" s="1164">
        <v>3000</v>
      </c>
      <c r="F6249" s="1151" t="s">
        <v>17569</v>
      </c>
      <c r="G6249" s="759" t="s">
        <v>17570</v>
      </c>
      <c r="H6249" s="1021" t="s">
        <v>5496</v>
      </c>
      <c r="I6249" s="1021" t="s">
        <v>16867</v>
      </c>
      <c r="J6249" s="1150" t="s">
        <v>4287</v>
      </c>
      <c r="K6249" s="1152"/>
      <c r="L6249" s="1151"/>
      <c r="M6249" s="1164"/>
      <c r="N6249" s="1151" t="s">
        <v>17571</v>
      </c>
      <c r="O6249" s="1152">
        <v>6</v>
      </c>
      <c r="P6249" s="1180">
        <v>18000</v>
      </c>
    </row>
    <row r="6250" spans="1:16" ht="22.5" x14ac:dyDescent="0.2">
      <c r="A6250" s="1179" t="s">
        <v>4159</v>
      </c>
      <c r="B6250" s="1149" t="s">
        <v>13078</v>
      </c>
      <c r="C6250" s="1149" t="s">
        <v>65</v>
      </c>
      <c r="D6250" s="1150" t="s">
        <v>17572</v>
      </c>
      <c r="E6250" s="1164">
        <v>3000</v>
      </c>
      <c r="F6250" s="1151" t="s">
        <v>17573</v>
      </c>
      <c r="G6250" s="759" t="s">
        <v>17574</v>
      </c>
      <c r="H6250" s="1021" t="s">
        <v>8138</v>
      </c>
      <c r="I6250" s="1021" t="s">
        <v>4274</v>
      </c>
      <c r="J6250" s="1150" t="s">
        <v>4274</v>
      </c>
      <c r="K6250" s="1152" t="s">
        <v>17575</v>
      </c>
      <c r="L6250" s="1151">
        <v>3</v>
      </c>
      <c r="M6250" s="1164">
        <v>14667</v>
      </c>
      <c r="N6250" s="1151"/>
      <c r="O6250" s="1152"/>
      <c r="P6250" s="1180"/>
    </row>
    <row r="6251" spans="1:16" ht="22.5" x14ac:dyDescent="0.2">
      <c r="A6251" s="1179" t="s">
        <v>4159</v>
      </c>
      <c r="B6251" s="1149" t="s">
        <v>13078</v>
      </c>
      <c r="C6251" s="1149" t="s">
        <v>65</v>
      </c>
      <c r="D6251" s="1150" t="s">
        <v>17576</v>
      </c>
      <c r="E6251" s="1164">
        <v>4640</v>
      </c>
      <c r="F6251" s="1151" t="s">
        <v>17577</v>
      </c>
      <c r="G6251" s="759" t="s">
        <v>17578</v>
      </c>
      <c r="H6251" s="1021" t="s">
        <v>4243</v>
      </c>
      <c r="I6251" s="1021" t="s">
        <v>4274</v>
      </c>
      <c r="J6251" s="1150" t="s">
        <v>4274</v>
      </c>
      <c r="K6251" s="1152" t="s">
        <v>17579</v>
      </c>
      <c r="L6251" s="1151">
        <v>12</v>
      </c>
      <c r="M6251" s="1164">
        <v>57600</v>
      </c>
      <c r="N6251" s="1151"/>
      <c r="O6251" s="1152"/>
      <c r="P6251" s="1180"/>
    </row>
    <row r="6252" spans="1:16" ht="22.5" x14ac:dyDescent="0.2">
      <c r="A6252" s="1179" t="s">
        <v>4159</v>
      </c>
      <c r="B6252" s="1149" t="s">
        <v>13078</v>
      </c>
      <c r="C6252" s="1149" t="s">
        <v>65</v>
      </c>
      <c r="D6252" s="1150" t="s">
        <v>17576</v>
      </c>
      <c r="E6252" s="1164">
        <v>4640</v>
      </c>
      <c r="F6252" s="1151" t="s">
        <v>17577</v>
      </c>
      <c r="G6252" s="759" t="s">
        <v>17578</v>
      </c>
      <c r="H6252" s="1021" t="s">
        <v>4243</v>
      </c>
      <c r="I6252" s="1021" t="s">
        <v>4274</v>
      </c>
      <c r="J6252" s="1150" t="s">
        <v>4274</v>
      </c>
      <c r="K6252" s="1152"/>
      <c r="L6252" s="1151"/>
      <c r="M6252" s="1164"/>
      <c r="N6252" s="1151" t="s">
        <v>17579</v>
      </c>
      <c r="O6252" s="1152">
        <v>6</v>
      </c>
      <c r="P6252" s="1180">
        <v>28800</v>
      </c>
    </row>
    <row r="6253" spans="1:16" ht="22.5" x14ac:dyDescent="0.2">
      <c r="A6253" s="1179" t="s">
        <v>4159</v>
      </c>
      <c r="B6253" s="1149" t="s">
        <v>13078</v>
      </c>
      <c r="C6253" s="1149" t="s">
        <v>65</v>
      </c>
      <c r="D6253" s="1150" t="s">
        <v>17355</v>
      </c>
      <c r="E6253" s="1164">
        <v>2500</v>
      </c>
      <c r="F6253" s="1151" t="s">
        <v>17580</v>
      </c>
      <c r="G6253" s="759" t="s">
        <v>17581</v>
      </c>
      <c r="H6253" s="1021" t="s">
        <v>4243</v>
      </c>
      <c r="I6253" s="1021" t="s">
        <v>4274</v>
      </c>
      <c r="J6253" s="1150" t="s">
        <v>4274</v>
      </c>
      <c r="K6253" s="1152" t="s">
        <v>17582</v>
      </c>
      <c r="L6253" s="1151">
        <v>8</v>
      </c>
      <c r="M6253" s="1164">
        <v>22305.82</v>
      </c>
      <c r="N6253" s="1151"/>
      <c r="O6253" s="1152"/>
      <c r="P6253" s="1180"/>
    </row>
    <row r="6254" spans="1:16" ht="22.5" x14ac:dyDescent="0.2">
      <c r="A6254" s="1179" t="s">
        <v>4159</v>
      </c>
      <c r="B6254" s="1149" t="s">
        <v>13078</v>
      </c>
      <c r="C6254" s="1149" t="s">
        <v>65</v>
      </c>
      <c r="D6254" s="1150" t="s">
        <v>17583</v>
      </c>
      <c r="E6254" s="1164">
        <v>2500</v>
      </c>
      <c r="F6254" s="1151" t="s">
        <v>17580</v>
      </c>
      <c r="G6254" s="759" t="s">
        <v>17581</v>
      </c>
      <c r="H6254" s="1021" t="s">
        <v>4243</v>
      </c>
      <c r="I6254" s="1021" t="s">
        <v>4274</v>
      </c>
      <c r="J6254" s="1150" t="s">
        <v>4274</v>
      </c>
      <c r="K6254" s="1152"/>
      <c r="L6254" s="1151"/>
      <c r="M6254" s="1164"/>
      <c r="N6254" s="1151" t="s">
        <v>17582</v>
      </c>
      <c r="O6254" s="1152">
        <v>5</v>
      </c>
      <c r="P6254" s="1180">
        <v>21000</v>
      </c>
    </row>
    <row r="6255" spans="1:16" ht="22.5" x14ac:dyDescent="0.2">
      <c r="A6255" s="1179" t="s">
        <v>4159</v>
      </c>
      <c r="B6255" s="1149" t="s">
        <v>13078</v>
      </c>
      <c r="C6255" s="1149" t="s">
        <v>65</v>
      </c>
      <c r="D6255" s="1150" t="s">
        <v>17584</v>
      </c>
      <c r="E6255" s="1164">
        <v>3000</v>
      </c>
      <c r="F6255" s="1151" t="s">
        <v>17585</v>
      </c>
      <c r="G6255" s="759" t="s">
        <v>17586</v>
      </c>
      <c r="H6255" s="1021" t="s">
        <v>4206</v>
      </c>
      <c r="I6255" s="1021" t="s">
        <v>16867</v>
      </c>
      <c r="J6255" s="1150" t="s">
        <v>4287</v>
      </c>
      <c r="K6255" s="1152" t="s">
        <v>17587</v>
      </c>
      <c r="L6255" s="1151">
        <v>12</v>
      </c>
      <c r="M6255" s="1164">
        <v>35943</v>
      </c>
      <c r="N6255" s="1151"/>
      <c r="O6255" s="1152"/>
      <c r="P6255" s="1180"/>
    </row>
    <row r="6256" spans="1:16" ht="22.5" x14ac:dyDescent="0.2">
      <c r="A6256" s="1179" t="s">
        <v>4159</v>
      </c>
      <c r="B6256" s="1149" t="s">
        <v>13078</v>
      </c>
      <c r="C6256" s="1149" t="s">
        <v>65</v>
      </c>
      <c r="D6256" s="1150" t="s">
        <v>17588</v>
      </c>
      <c r="E6256" s="1164">
        <v>3000</v>
      </c>
      <c r="F6256" s="1151" t="s">
        <v>17585</v>
      </c>
      <c r="G6256" s="759" t="s">
        <v>17586</v>
      </c>
      <c r="H6256" s="1021" t="s">
        <v>4206</v>
      </c>
      <c r="I6256" s="1021" t="s">
        <v>16867</v>
      </c>
      <c r="J6256" s="1150" t="s">
        <v>4287</v>
      </c>
      <c r="K6256" s="1152"/>
      <c r="L6256" s="1151"/>
      <c r="M6256" s="1164"/>
      <c r="N6256" s="1151" t="s">
        <v>17587</v>
      </c>
      <c r="O6256" s="1152">
        <v>6</v>
      </c>
      <c r="P6256" s="1180">
        <v>18000</v>
      </c>
    </row>
    <row r="6257" spans="1:16" ht="22.5" x14ac:dyDescent="0.2">
      <c r="A6257" s="1179" t="s">
        <v>4159</v>
      </c>
      <c r="B6257" s="1149" t="s">
        <v>13078</v>
      </c>
      <c r="C6257" s="1149" t="s">
        <v>65</v>
      </c>
      <c r="D6257" s="1150" t="s">
        <v>4770</v>
      </c>
      <c r="E6257" s="1164">
        <v>3500</v>
      </c>
      <c r="F6257" s="1151" t="s">
        <v>17589</v>
      </c>
      <c r="G6257" s="759" t="s">
        <v>17590</v>
      </c>
      <c r="H6257" s="1021" t="s">
        <v>4206</v>
      </c>
      <c r="I6257" s="1021" t="s">
        <v>4274</v>
      </c>
      <c r="J6257" s="1150" t="s">
        <v>4274</v>
      </c>
      <c r="K6257" s="1152"/>
      <c r="L6257" s="1151"/>
      <c r="M6257" s="1164"/>
      <c r="N6257" s="1151" t="s">
        <v>1729</v>
      </c>
      <c r="O6257" s="1152">
        <v>5</v>
      </c>
      <c r="P6257" s="1180">
        <v>19833.330000000002</v>
      </c>
    </row>
    <row r="6258" spans="1:16" ht="22.5" x14ac:dyDescent="0.2">
      <c r="A6258" s="1179" t="s">
        <v>4159</v>
      </c>
      <c r="B6258" s="1149" t="s">
        <v>13078</v>
      </c>
      <c r="C6258" s="1149" t="s">
        <v>65</v>
      </c>
      <c r="D6258" s="1150" t="s">
        <v>17591</v>
      </c>
      <c r="E6258" s="1164">
        <v>3000</v>
      </c>
      <c r="F6258" s="1151" t="s">
        <v>17592</v>
      </c>
      <c r="G6258" s="759" t="s">
        <v>17593</v>
      </c>
      <c r="H6258" s="1021" t="s">
        <v>4243</v>
      </c>
      <c r="I6258" s="1021" t="s">
        <v>4287</v>
      </c>
      <c r="J6258" s="1150" t="s">
        <v>4195</v>
      </c>
      <c r="K6258" s="1152" t="s">
        <v>17594</v>
      </c>
      <c r="L6258" s="1151">
        <v>12</v>
      </c>
      <c r="M6258" s="1164">
        <v>35749.480000000003</v>
      </c>
      <c r="N6258" s="1151"/>
      <c r="O6258" s="1152"/>
      <c r="P6258" s="1180"/>
    </row>
    <row r="6259" spans="1:16" ht="22.5" x14ac:dyDescent="0.2">
      <c r="A6259" s="1179" t="s">
        <v>4159</v>
      </c>
      <c r="B6259" s="1149" t="s">
        <v>13078</v>
      </c>
      <c r="C6259" s="1149" t="s">
        <v>65</v>
      </c>
      <c r="D6259" s="1150" t="s">
        <v>17591</v>
      </c>
      <c r="E6259" s="1164">
        <v>3000</v>
      </c>
      <c r="F6259" s="1151" t="s">
        <v>17592</v>
      </c>
      <c r="G6259" s="759" t="s">
        <v>17593</v>
      </c>
      <c r="H6259" s="1021" t="s">
        <v>4243</v>
      </c>
      <c r="I6259" s="1021" t="s">
        <v>4287</v>
      </c>
      <c r="J6259" s="1150" t="s">
        <v>4195</v>
      </c>
      <c r="K6259" s="1152"/>
      <c r="L6259" s="1151"/>
      <c r="M6259" s="1164"/>
      <c r="N6259" s="1151" t="s">
        <v>17594</v>
      </c>
      <c r="O6259" s="1152">
        <v>6</v>
      </c>
      <c r="P6259" s="1180">
        <v>12112.779999999999</v>
      </c>
    </row>
    <row r="6260" spans="1:16" ht="22.5" x14ac:dyDescent="0.2">
      <c r="A6260" s="1179" t="s">
        <v>4159</v>
      </c>
      <c r="B6260" s="1149" t="s">
        <v>13078</v>
      </c>
      <c r="C6260" s="1149" t="s">
        <v>65</v>
      </c>
      <c r="D6260" s="1150" t="s">
        <v>17595</v>
      </c>
      <c r="E6260" s="1164">
        <v>5500</v>
      </c>
      <c r="F6260" s="1151" t="s">
        <v>17596</v>
      </c>
      <c r="G6260" s="759" t="s">
        <v>17597</v>
      </c>
      <c r="H6260" s="1021" t="s">
        <v>4206</v>
      </c>
      <c r="I6260" s="1021" t="s">
        <v>4274</v>
      </c>
      <c r="J6260" s="1150" t="s">
        <v>4274</v>
      </c>
      <c r="K6260" s="1152"/>
      <c r="L6260" s="1151"/>
      <c r="M6260" s="1164"/>
      <c r="N6260" s="1151" t="s">
        <v>17598</v>
      </c>
      <c r="O6260" s="1152">
        <v>1</v>
      </c>
      <c r="P6260" s="1180">
        <v>6783.33</v>
      </c>
    </row>
    <row r="6261" spans="1:16" ht="22.5" x14ac:dyDescent="0.2">
      <c r="A6261" s="1179" t="s">
        <v>4159</v>
      </c>
      <c r="B6261" s="1149" t="s">
        <v>13078</v>
      </c>
      <c r="C6261" s="1149" t="s">
        <v>65</v>
      </c>
      <c r="D6261" s="1150" t="s">
        <v>17599</v>
      </c>
      <c r="E6261" s="1164">
        <v>4000</v>
      </c>
      <c r="F6261" s="1151" t="s">
        <v>17600</v>
      </c>
      <c r="G6261" s="759" t="s">
        <v>17601</v>
      </c>
      <c r="H6261" s="1021" t="s">
        <v>8518</v>
      </c>
      <c r="I6261" s="1021" t="s">
        <v>16867</v>
      </c>
      <c r="J6261" s="1150" t="s">
        <v>4287</v>
      </c>
      <c r="K6261" s="1152" t="s">
        <v>15799</v>
      </c>
      <c r="L6261" s="1151">
        <v>12</v>
      </c>
      <c r="M6261" s="1164">
        <v>48000</v>
      </c>
      <c r="N6261" s="1151"/>
      <c r="O6261" s="1152"/>
      <c r="P6261" s="1180"/>
    </row>
    <row r="6262" spans="1:16" ht="22.5" x14ac:dyDescent="0.2">
      <c r="A6262" s="1179" t="s">
        <v>4159</v>
      </c>
      <c r="B6262" s="1149" t="s">
        <v>13078</v>
      </c>
      <c r="C6262" s="1149" t="s">
        <v>65</v>
      </c>
      <c r="D6262" s="1150" t="s">
        <v>17599</v>
      </c>
      <c r="E6262" s="1164">
        <v>4000</v>
      </c>
      <c r="F6262" s="1151" t="s">
        <v>17600</v>
      </c>
      <c r="G6262" s="759" t="s">
        <v>17601</v>
      </c>
      <c r="H6262" s="1021" t="s">
        <v>8518</v>
      </c>
      <c r="I6262" s="1021" t="s">
        <v>16867</v>
      </c>
      <c r="J6262" s="1150" t="s">
        <v>4287</v>
      </c>
      <c r="K6262" s="1152"/>
      <c r="L6262" s="1151"/>
      <c r="M6262" s="1164"/>
      <c r="N6262" s="1151" t="s">
        <v>15799</v>
      </c>
      <c r="O6262" s="1152">
        <v>6</v>
      </c>
      <c r="P6262" s="1180">
        <v>24000</v>
      </c>
    </row>
    <row r="6263" spans="1:16" ht="33.75" x14ac:dyDescent="0.2">
      <c r="A6263" s="1179" t="s">
        <v>4159</v>
      </c>
      <c r="B6263" s="1149" t="s">
        <v>13078</v>
      </c>
      <c r="C6263" s="1149" t="s">
        <v>65</v>
      </c>
      <c r="D6263" s="1150" t="s">
        <v>17602</v>
      </c>
      <c r="E6263" s="1164">
        <v>2400</v>
      </c>
      <c r="F6263" s="1151" t="s">
        <v>17603</v>
      </c>
      <c r="G6263" s="759" t="s">
        <v>17604</v>
      </c>
      <c r="H6263" s="1021" t="s">
        <v>9934</v>
      </c>
      <c r="I6263" s="1021" t="s">
        <v>16809</v>
      </c>
      <c r="J6263" s="1150" t="s">
        <v>4259</v>
      </c>
      <c r="K6263" s="1152" t="s">
        <v>17605</v>
      </c>
      <c r="L6263" s="1151">
        <v>12</v>
      </c>
      <c r="M6263" s="1164">
        <v>28800</v>
      </c>
      <c r="N6263" s="1151"/>
      <c r="O6263" s="1152"/>
      <c r="P6263" s="1180"/>
    </row>
    <row r="6264" spans="1:16" ht="33.75" x14ac:dyDescent="0.2">
      <c r="A6264" s="1179" t="s">
        <v>4159</v>
      </c>
      <c r="B6264" s="1149" t="s">
        <v>13078</v>
      </c>
      <c r="C6264" s="1149" t="s">
        <v>65</v>
      </c>
      <c r="D6264" s="1150" t="s">
        <v>17602</v>
      </c>
      <c r="E6264" s="1164">
        <v>2400</v>
      </c>
      <c r="F6264" s="1151" t="s">
        <v>17603</v>
      </c>
      <c r="G6264" s="759" t="s">
        <v>17604</v>
      </c>
      <c r="H6264" s="1021" t="s">
        <v>9934</v>
      </c>
      <c r="I6264" s="1021" t="s">
        <v>16809</v>
      </c>
      <c r="J6264" s="1150" t="s">
        <v>4259</v>
      </c>
      <c r="K6264" s="1152"/>
      <c r="L6264" s="1151"/>
      <c r="M6264" s="1164"/>
      <c r="N6264" s="1151" t="s">
        <v>17605</v>
      </c>
      <c r="O6264" s="1152">
        <v>6</v>
      </c>
      <c r="P6264" s="1180">
        <v>14400</v>
      </c>
    </row>
    <row r="6265" spans="1:16" ht="22.5" x14ac:dyDescent="0.2">
      <c r="A6265" s="1179" t="s">
        <v>4159</v>
      </c>
      <c r="B6265" s="1149" t="s">
        <v>13078</v>
      </c>
      <c r="C6265" s="1149" t="s">
        <v>65</v>
      </c>
      <c r="D6265" s="1150" t="s">
        <v>17142</v>
      </c>
      <c r="E6265" s="1164">
        <v>3250</v>
      </c>
      <c r="F6265" s="1151" t="s">
        <v>17606</v>
      </c>
      <c r="G6265" s="759" t="s">
        <v>17607</v>
      </c>
      <c r="H6265" s="1021" t="s">
        <v>4206</v>
      </c>
      <c r="I6265" s="1021" t="s">
        <v>4274</v>
      </c>
      <c r="J6265" s="1150" t="s">
        <v>4274</v>
      </c>
      <c r="K6265" s="1152" t="s">
        <v>17608</v>
      </c>
      <c r="L6265" s="1151">
        <v>2</v>
      </c>
      <c r="M6265" s="1164">
        <v>8341.67</v>
      </c>
      <c r="N6265" s="1151"/>
      <c r="O6265" s="1152"/>
      <c r="P6265" s="1180"/>
    </row>
    <row r="6266" spans="1:16" ht="22.5" x14ac:dyDescent="0.2">
      <c r="A6266" s="1179" t="s">
        <v>4159</v>
      </c>
      <c r="B6266" s="1149" t="s">
        <v>13078</v>
      </c>
      <c r="C6266" s="1149" t="s">
        <v>65</v>
      </c>
      <c r="D6266" s="1150" t="s">
        <v>4770</v>
      </c>
      <c r="E6266" s="1164">
        <v>3250</v>
      </c>
      <c r="F6266" s="1151" t="s">
        <v>17606</v>
      </c>
      <c r="G6266" s="759" t="s">
        <v>17607</v>
      </c>
      <c r="H6266" s="1021" t="s">
        <v>4206</v>
      </c>
      <c r="I6266" s="1021" t="s">
        <v>4274</v>
      </c>
      <c r="J6266" s="1150" t="s">
        <v>4274</v>
      </c>
      <c r="K6266" s="1152"/>
      <c r="L6266" s="1151"/>
      <c r="M6266" s="1164"/>
      <c r="N6266" s="1151" t="s">
        <v>17608</v>
      </c>
      <c r="O6266" s="1152">
        <v>2</v>
      </c>
      <c r="P6266" s="1180">
        <v>4568.42</v>
      </c>
    </row>
    <row r="6267" spans="1:16" ht="22.5" x14ac:dyDescent="0.2">
      <c r="A6267" s="1179" t="s">
        <v>4159</v>
      </c>
      <c r="B6267" s="1149" t="s">
        <v>13078</v>
      </c>
      <c r="C6267" s="1149" t="s">
        <v>65</v>
      </c>
      <c r="D6267" s="1150" t="s">
        <v>17609</v>
      </c>
      <c r="E6267" s="1164">
        <v>5000</v>
      </c>
      <c r="F6267" s="1151" t="s">
        <v>17610</v>
      </c>
      <c r="G6267" s="759" t="s">
        <v>17611</v>
      </c>
      <c r="H6267" s="1021" t="s">
        <v>4243</v>
      </c>
      <c r="I6267" s="1021" t="s">
        <v>4274</v>
      </c>
      <c r="J6267" s="1150" t="s">
        <v>4274</v>
      </c>
      <c r="K6267" s="1152" t="s">
        <v>17612</v>
      </c>
      <c r="L6267" s="1151">
        <v>12</v>
      </c>
      <c r="M6267" s="1164">
        <v>60000</v>
      </c>
      <c r="N6267" s="1151"/>
      <c r="O6267" s="1152"/>
      <c r="P6267" s="1180"/>
    </row>
    <row r="6268" spans="1:16" ht="22.5" x14ac:dyDescent="0.2">
      <c r="A6268" s="1179" t="s">
        <v>4159</v>
      </c>
      <c r="B6268" s="1149" t="s">
        <v>13078</v>
      </c>
      <c r="C6268" s="1149" t="s">
        <v>65</v>
      </c>
      <c r="D6268" s="1150" t="s">
        <v>17609</v>
      </c>
      <c r="E6268" s="1164">
        <v>5000</v>
      </c>
      <c r="F6268" s="1151" t="s">
        <v>17610</v>
      </c>
      <c r="G6268" s="759" t="s">
        <v>17611</v>
      </c>
      <c r="H6268" s="1021" t="s">
        <v>4243</v>
      </c>
      <c r="I6268" s="1021" t="s">
        <v>4274</v>
      </c>
      <c r="J6268" s="1150" t="s">
        <v>4274</v>
      </c>
      <c r="K6268" s="1152"/>
      <c r="L6268" s="1151"/>
      <c r="M6268" s="1164"/>
      <c r="N6268" s="1151" t="s">
        <v>17612</v>
      </c>
      <c r="O6268" s="1152">
        <v>6</v>
      </c>
      <c r="P6268" s="1180">
        <v>30000</v>
      </c>
    </row>
    <row r="6269" spans="1:16" ht="22.5" x14ac:dyDescent="0.2">
      <c r="A6269" s="1179" t="s">
        <v>4159</v>
      </c>
      <c r="B6269" s="1149" t="s">
        <v>13078</v>
      </c>
      <c r="C6269" s="1149" t="s">
        <v>65</v>
      </c>
      <c r="D6269" s="1150" t="s">
        <v>17613</v>
      </c>
      <c r="E6269" s="1164">
        <v>4000</v>
      </c>
      <c r="F6269" s="1151" t="s">
        <v>17614</v>
      </c>
      <c r="G6269" s="759" t="s">
        <v>17615</v>
      </c>
      <c r="H6269" s="1021" t="s">
        <v>4243</v>
      </c>
      <c r="I6269" s="1021" t="s">
        <v>4274</v>
      </c>
      <c r="J6269" s="1150" t="s">
        <v>4274</v>
      </c>
      <c r="K6269" s="1152" t="s">
        <v>17616</v>
      </c>
      <c r="L6269" s="1151">
        <v>12</v>
      </c>
      <c r="M6269" s="1164">
        <v>48000</v>
      </c>
      <c r="N6269" s="1151"/>
      <c r="O6269" s="1152"/>
      <c r="P6269" s="1180"/>
    </row>
    <row r="6270" spans="1:16" ht="22.5" x14ac:dyDescent="0.2">
      <c r="A6270" s="1179" t="s">
        <v>4159</v>
      </c>
      <c r="B6270" s="1149" t="s">
        <v>13078</v>
      </c>
      <c r="C6270" s="1149" t="s">
        <v>65</v>
      </c>
      <c r="D6270" s="1150" t="s">
        <v>17613</v>
      </c>
      <c r="E6270" s="1164">
        <v>4000</v>
      </c>
      <c r="F6270" s="1151" t="s">
        <v>17614</v>
      </c>
      <c r="G6270" s="759" t="s">
        <v>17615</v>
      </c>
      <c r="H6270" s="1021" t="s">
        <v>4243</v>
      </c>
      <c r="I6270" s="1021" t="s">
        <v>4274</v>
      </c>
      <c r="J6270" s="1150" t="s">
        <v>4274</v>
      </c>
      <c r="K6270" s="1152"/>
      <c r="L6270" s="1151"/>
      <c r="M6270" s="1164"/>
      <c r="N6270" s="1151" t="s">
        <v>17616</v>
      </c>
      <c r="O6270" s="1152">
        <v>6</v>
      </c>
      <c r="P6270" s="1180">
        <v>24000</v>
      </c>
    </row>
    <row r="6271" spans="1:16" ht="22.5" x14ac:dyDescent="0.2">
      <c r="A6271" s="1179" t="s">
        <v>4159</v>
      </c>
      <c r="B6271" s="1149" t="s">
        <v>13078</v>
      </c>
      <c r="C6271" s="1149" t="s">
        <v>65</v>
      </c>
      <c r="D6271" s="1150" t="s">
        <v>17617</v>
      </c>
      <c r="E6271" s="1164">
        <v>5500</v>
      </c>
      <c r="F6271" s="1151" t="s">
        <v>17618</v>
      </c>
      <c r="G6271" s="759" t="s">
        <v>17619</v>
      </c>
      <c r="H6271" s="1021" t="s">
        <v>4243</v>
      </c>
      <c r="I6271" s="1021" t="s">
        <v>4287</v>
      </c>
      <c r="J6271" s="1150" t="s">
        <v>4195</v>
      </c>
      <c r="K6271" s="1152" t="s">
        <v>17620</v>
      </c>
      <c r="L6271" s="1151">
        <v>12</v>
      </c>
      <c r="M6271" s="1164">
        <v>66000</v>
      </c>
      <c r="N6271" s="1151"/>
      <c r="O6271" s="1152"/>
      <c r="P6271" s="1180"/>
    </row>
    <row r="6272" spans="1:16" ht="22.5" x14ac:dyDescent="0.2">
      <c r="A6272" s="1179" t="s">
        <v>4159</v>
      </c>
      <c r="B6272" s="1149" t="s">
        <v>13078</v>
      </c>
      <c r="C6272" s="1149" t="s">
        <v>65</v>
      </c>
      <c r="D6272" s="1150" t="s">
        <v>17617</v>
      </c>
      <c r="E6272" s="1164">
        <v>5500</v>
      </c>
      <c r="F6272" s="1151" t="s">
        <v>17618</v>
      </c>
      <c r="G6272" s="759" t="s">
        <v>17619</v>
      </c>
      <c r="H6272" s="1021" t="s">
        <v>4243</v>
      </c>
      <c r="I6272" s="1021" t="s">
        <v>4287</v>
      </c>
      <c r="J6272" s="1150" t="s">
        <v>4195</v>
      </c>
      <c r="K6272" s="1152"/>
      <c r="L6272" s="1151"/>
      <c r="M6272" s="1164"/>
      <c r="N6272" s="1151" t="s">
        <v>17620</v>
      </c>
      <c r="O6272" s="1152">
        <v>6</v>
      </c>
      <c r="P6272" s="1180">
        <v>33000</v>
      </c>
    </row>
    <row r="6273" spans="1:16" ht="33.75" x14ac:dyDescent="0.2">
      <c r="A6273" s="1179" t="s">
        <v>4159</v>
      </c>
      <c r="B6273" s="1149" t="s">
        <v>13078</v>
      </c>
      <c r="C6273" s="1149" t="s">
        <v>65</v>
      </c>
      <c r="D6273" s="1150" t="s">
        <v>17621</v>
      </c>
      <c r="E6273" s="1164">
        <v>3800</v>
      </c>
      <c r="F6273" s="1151" t="s">
        <v>17622</v>
      </c>
      <c r="G6273" s="759" t="s">
        <v>17623</v>
      </c>
      <c r="H6273" s="1021" t="s">
        <v>9934</v>
      </c>
      <c r="I6273" s="1021" t="s">
        <v>16809</v>
      </c>
      <c r="J6273" s="1150" t="s">
        <v>4259</v>
      </c>
      <c r="K6273" s="1152" t="s">
        <v>15012</v>
      </c>
      <c r="L6273" s="1151">
        <v>12</v>
      </c>
      <c r="M6273" s="1164">
        <v>45600</v>
      </c>
      <c r="N6273" s="1151"/>
      <c r="O6273" s="1152"/>
      <c r="P6273" s="1180"/>
    </row>
    <row r="6274" spans="1:16" ht="33.75" x14ac:dyDescent="0.2">
      <c r="A6274" s="1179" t="s">
        <v>4159</v>
      </c>
      <c r="B6274" s="1149" t="s">
        <v>13078</v>
      </c>
      <c r="C6274" s="1149" t="s">
        <v>65</v>
      </c>
      <c r="D6274" s="1150" t="s">
        <v>17621</v>
      </c>
      <c r="E6274" s="1164">
        <v>3800</v>
      </c>
      <c r="F6274" s="1151" t="s">
        <v>17622</v>
      </c>
      <c r="G6274" s="759" t="s">
        <v>17623</v>
      </c>
      <c r="H6274" s="1021" t="s">
        <v>9934</v>
      </c>
      <c r="I6274" s="1021" t="s">
        <v>16809</v>
      </c>
      <c r="J6274" s="1150" t="s">
        <v>4259</v>
      </c>
      <c r="K6274" s="1152" t="s">
        <v>15012</v>
      </c>
      <c r="L6274" s="1151"/>
      <c r="M6274" s="1164"/>
      <c r="N6274" s="1151" t="s">
        <v>15012</v>
      </c>
      <c r="O6274" s="1152">
        <v>6</v>
      </c>
      <c r="P6274" s="1180">
        <v>22821.85</v>
      </c>
    </row>
    <row r="6275" spans="1:16" ht="22.5" x14ac:dyDescent="0.2">
      <c r="A6275" s="1179" t="s">
        <v>4159</v>
      </c>
      <c r="B6275" s="1149" t="s">
        <v>13078</v>
      </c>
      <c r="C6275" s="1149" t="s">
        <v>65</v>
      </c>
      <c r="D6275" s="1150" t="s">
        <v>16875</v>
      </c>
      <c r="E6275" s="1164">
        <v>5500</v>
      </c>
      <c r="F6275" s="1151" t="s">
        <v>17624</v>
      </c>
      <c r="G6275" s="759" t="s">
        <v>17625</v>
      </c>
      <c r="H6275" s="1021" t="s">
        <v>4243</v>
      </c>
      <c r="I6275" s="1021" t="s">
        <v>4287</v>
      </c>
      <c r="J6275" s="1150" t="s">
        <v>4195</v>
      </c>
      <c r="K6275" s="1152" t="s">
        <v>17626</v>
      </c>
      <c r="L6275" s="1151">
        <v>12</v>
      </c>
      <c r="M6275" s="1164">
        <v>66000</v>
      </c>
      <c r="N6275" s="1151"/>
      <c r="O6275" s="1152"/>
      <c r="P6275" s="1180"/>
    </row>
    <row r="6276" spans="1:16" ht="22.5" x14ac:dyDescent="0.2">
      <c r="A6276" s="1179" t="s">
        <v>4159</v>
      </c>
      <c r="B6276" s="1149" t="s">
        <v>13078</v>
      </c>
      <c r="C6276" s="1149" t="s">
        <v>65</v>
      </c>
      <c r="D6276" s="1150" t="s">
        <v>16875</v>
      </c>
      <c r="E6276" s="1164">
        <v>5500</v>
      </c>
      <c r="F6276" s="1151" t="s">
        <v>17624</v>
      </c>
      <c r="G6276" s="759" t="s">
        <v>17625</v>
      </c>
      <c r="H6276" s="1021" t="s">
        <v>4243</v>
      </c>
      <c r="I6276" s="1021" t="s">
        <v>4287</v>
      </c>
      <c r="J6276" s="1150" t="s">
        <v>4195</v>
      </c>
      <c r="K6276" s="1152"/>
      <c r="L6276" s="1151"/>
      <c r="M6276" s="1164"/>
      <c r="N6276" s="1151" t="s">
        <v>17626</v>
      </c>
      <c r="O6276" s="1152">
        <v>6</v>
      </c>
      <c r="P6276" s="1180">
        <v>26482.57</v>
      </c>
    </row>
    <row r="6277" spans="1:16" ht="22.5" x14ac:dyDescent="0.2">
      <c r="A6277" s="1179" t="s">
        <v>4159</v>
      </c>
      <c r="B6277" s="1149" t="s">
        <v>13078</v>
      </c>
      <c r="C6277" s="1149" t="s">
        <v>65</v>
      </c>
      <c r="D6277" s="1150" t="s">
        <v>17627</v>
      </c>
      <c r="E6277" s="1164">
        <v>3000</v>
      </c>
      <c r="F6277" s="1151" t="s">
        <v>17628</v>
      </c>
      <c r="G6277" s="759" t="s">
        <v>17629</v>
      </c>
      <c r="H6277" s="1021" t="s">
        <v>17630</v>
      </c>
      <c r="I6277" s="1021" t="s">
        <v>4274</v>
      </c>
      <c r="J6277" s="1150" t="s">
        <v>4274</v>
      </c>
      <c r="K6277" s="1152"/>
      <c r="L6277" s="1151"/>
      <c r="M6277" s="1164"/>
      <c r="N6277" s="1151" t="s">
        <v>17631</v>
      </c>
      <c r="O6277" s="1152">
        <v>1</v>
      </c>
      <c r="P6277" s="1180">
        <v>4300</v>
      </c>
    </row>
    <row r="6278" spans="1:16" ht="22.5" x14ac:dyDescent="0.2">
      <c r="A6278" s="1179" t="s">
        <v>4159</v>
      </c>
      <c r="B6278" s="1149" t="s">
        <v>13078</v>
      </c>
      <c r="C6278" s="1149" t="s">
        <v>65</v>
      </c>
      <c r="D6278" s="1150" t="s">
        <v>16990</v>
      </c>
      <c r="E6278" s="1164">
        <v>3752</v>
      </c>
      <c r="F6278" s="1151" t="s">
        <v>17632</v>
      </c>
      <c r="G6278" s="759" t="s">
        <v>17633</v>
      </c>
      <c r="H6278" s="1021" t="s">
        <v>4206</v>
      </c>
      <c r="I6278" s="1021" t="s">
        <v>16867</v>
      </c>
      <c r="J6278" s="1150" t="s">
        <v>4287</v>
      </c>
      <c r="K6278" s="1152"/>
      <c r="L6278" s="1151"/>
      <c r="M6278" s="1164"/>
      <c r="N6278" s="1151" t="s">
        <v>17634</v>
      </c>
      <c r="O6278" s="1152">
        <v>4</v>
      </c>
      <c r="P6278" s="1180">
        <v>15633.33</v>
      </c>
    </row>
    <row r="6279" spans="1:16" ht="22.5" x14ac:dyDescent="0.2">
      <c r="A6279" s="1179" t="s">
        <v>4159</v>
      </c>
      <c r="B6279" s="1149" t="s">
        <v>13078</v>
      </c>
      <c r="C6279" s="1149" t="s">
        <v>65</v>
      </c>
      <c r="D6279" s="1150" t="s">
        <v>17635</v>
      </c>
      <c r="E6279" s="1164">
        <v>9000</v>
      </c>
      <c r="F6279" s="1151" t="s">
        <v>17636</v>
      </c>
      <c r="G6279" s="759" t="s">
        <v>17637</v>
      </c>
      <c r="H6279" s="1021" t="s">
        <v>7465</v>
      </c>
      <c r="I6279" s="1021" t="s">
        <v>4287</v>
      </c>
      <c r="J6279" s="1150" t="s">
        <v>4195</v>
      </c>
      <c r="K6279" s="1152" t="s">
        <v>17638</v>
      </c>
      <c r="L6279" s="1151">
        <v>12</v>
      </c>
      <c r="M6279" s="1164">
        <v>116274</v>
      </c>
      <c r="N6279" s="1151"/>
      <c r="O6279" s="1152"/>
      <c r="P6279" s="1180"/>
    </row>
    <row r="6280" spans="1:16" ht="22.5" x14ac:dyDescent="0.2">
      <c r="A6280" s="1179" t="s">
        <v>4159</v>
      </c>
      <c r="B6280" s="1149" t="s">
        <v>13078</v>
      </c>
      <c r="C6280" s="1149" t="s">
        <v>65</v>
      </c>
      <c r="D6280" s="1150" t="s">
        <v>17639</v>
      </c>
      <c r="E6280" s="1164">
        <v>5500</v>
      </c>
      <c r="F6280" s="1151" t="s">
        <v>17640</v>
      </c>
      <c r="G6280" s="759" t="s">
        <v>17641</v>
      </c>
      <c r="H6280" s="1021" t="s">
        <v>4206</v>
      </c>
      <c r="I6280" s="1021" t="s">
        <v>4287</v>
      </c>
      <c r="J6280" s="1150" t="s">
        <v>4195</v>
      </c>
      <c r="K6280" s="1152"/>
      <c r="L6280" s="1151"/>
      <c r="M6280" s="1164"/>
      <c r="N6280" s="1151" t="s">
        <v>17642</v>
      </c>
      <c r="O6280" s="1152">
        <v>1</v>
      </c>
      <c r="P6280" s="1180">
        <v>7883.33</v>
      </c>
    </row>
    <row r="6281" spans="1:16" ht="22.5" x14ac:dyDescent="0.2">
      <c r="A6281" s="1179" t="s">
        <v>4159</v>
      </c>
      <c r="B6281" s="1149" t="s">
        <v>13078</v>
      </c>
      <c r="C6281" s="1149" t="s">
        <v>65</v>
      </c>
      <c r="D6281" s="1150" t="s">
        <v>4770</v>
      </c>
      <c r="E6281" s="1164">
        <v>8000</v>
      </c>
      <c r="F6281" s="1151" t="s">
        <v>17643</v>
      </c>
      <c r="G6281" s="759" t="s">
        <v>17644</v>
      </c>
      <c r="H6281" s="1021" t="s">
        <v>4243</v>
      </c>
      <c r="I6281" s="1021" t="s">
        <v>4274</v>
      </c>
      <c r="J6281" s="1150" t="s">
        <v>4274</v>
      </c>
      <c r="K6281" s="1152" t="s">
        <v>17645</v>
      </c>
      <c r="L6281" s="1151">
        <v>6</v>
      </c>
      <c r="M6281" s="1164">
        <v>50821.33</v>
      </c>
      <c r="N6281" s="1151"/>
      <c r="O6281" s="1152"/>
      <c r="P6281" s="1180"/>
    </row>
    <row r="6282" spans="1:16" ht="22.5" x14ac:dyDescent="0.2">
      <c r="A6282" s="1179" t="s">
        <v>4159</v>
      </c>
      <c r="B6282" s="1149" t="s">
        <v>13078</v>
      </c>
      <c r="C6282" s="1149" t="s">
        <v>65</v>
      </c>
      <c r="D6282" s="1150" t="s">
        <v>17646</v>
      </c>
      <c r="E6282" s="1164">
        <v>3500</v>
      </c>
      <c r="F6282" s="1151" t="s">
        <v>17647</v>
      </c>
      <c r="G6282" s="759" t="s">
        <v>17648</v>
      </c>
      <c r="H6282" s="1021" t="s">
        <v>4243</v>
      </c>
      <c r="I6282" s="1021" t="s">
        <v>4274</v>
      </c>
      <c r="J6282" s="1150" t="s">
        <v>4274</v>
      </c>
      <c r="K6282" s="1152" t="s">
        <v>17649</v>
      </c>
      <c r="L6282" s="1151">
        <v>12</v>
      </c>
      <c r="M6282" s="1164">
        <v>42000</v>
      </c>
      <c r="N6282" s="1151"/>
      <c r="O6282" s="1152"/>
      <c r="P6282" s="1180"/>
    </row>
    <row r="6283" spans="1:16" ht="22.5" x14ac:dyDescent="0.2">
      <c r="A6283" s="1179" t="s">
        <v>4159</v>
      </c>
      <c r="B6283" s="1149" t="s">
        <v>13078</v>
      </c>
      <c r="C6283" s="1149" t="s">
        <v>65</v>
      </c>
      <c r="D6283" s="1150" t="s">
        <v>17646</v>
      </c>
      <c r="E6283" s="1164">
        <v>3500</v>
      </c>
      <c r="F6283" s="1151" t="s">
        <v>17647</v>
      </c>
      <c r="G6283" s="759" t="s">
        <v>17648</v>
      </c>
      <c r="H6283" s="1021" t="s">
        <v>4243</v>
      </c>
      <c r="I6283" s="1021" t="s">
        <v>4274</v>
      </c>
      <c r="J6283" s="1150" t="s">
        <v>4274</v>
      </c>
      <c r="K6283" s="1152"/>
      <c r="L6283" s="1151"/>
      <c r="M6283" s="1164"/>
      <c r="N6283" s="1151" t="s">
        <v>17649</v>
      </c>
      <c r="O6283" s="1152">
        <v>6</v>
      </c>
      <c r="P6283" s="1180">
        <v>21116.67</v>
      </c>
    </row>
    <row r="6284" spans="1:16" ht="33.75" x14ac:dyDescent="0.2">
      <c r="A6284" s="1179" t="s">
        <v>4159</v>
      </c>
      <c r="B6284" s="1149" t="s">
        <v>13078</v>
      </c>
      <c r="C6284" s="1149" t="s">
        <v>65</v>
      </c>
      <c r="D6284" s="1150" t="s">
        <v>17650</v>
      </c>
      <c r="E6284" s="1164">
        <v>3800</v>
      </c>
      <c r="F6284" s="1151" t="s">
        <v>17651</v>
      </c>
      <c r="G6284" s="759" t="s">
        <v>17652</v>
      </c>
      <c r="H6284" s="1021" t="s">
        <v>4251</v>
      </c>
      <c r="I6284" s="1021" t="s">
        <v>16809</v>
      </c>
      <c r="J6284" s="1150" t="s">
        <v>4259</v>
      </c>
      <c r="K6284" s="1152" t="s">
        <v>17653</v>
      </c>
      <c r="L6284" s="1151">
        <v>12</v>
      </c>
      <c r="M6284" s="1164">
        <v>45600</v>
      </c>
      <c r="N6284" s="1151"/>
      <c r="O6284" s="1152"/>
      <c r="P6284" s="1180"/>
    </row>
    <row r="6285" spans="1:16" ht="33.75" x14ac:dyDescent="0.2">
      <c r="A6285" s="1179" t="s">
        <v>4159</v>
      </c>
      <c r="B6285" s="1149" t="s">
        <v>13078</v>
      </c>
      <c r="C6285" s="1149" t="s">
        <v>65</v>
      </c>
      <c r="D6285" s="1150" t="s">
        <v>17650</v>
      </c>
      <c r="E6285" s="1164">
        <v>3800</v>
      </c>
      <c r="F6285" s="1151" t="s">
        <v>17651</v>
      </c>
      <c r="G6285" s="759" t="s">
        <v>17652</v>
      </c>
      <c r="H6285" s="1021" t="s">
        <v>4251</v>
      </c>
      <c r="I6285" s="1021" t="s">
        <v>16809</v>
      </c>
      <c r="J6285" s="1150" t="s">
        <v>4259</v>
      </c>
      <c r="K6285" s="1152"/>
      <c r="L6285" s="1151"/>
      <c r="M6285" s="1164"/>
      <c r="N6285" s="1151" t="s">
        <v>17653</v>
      </c>
      <c r="O6285" s="1152">
        <v>6</v>
      </c>
      <c r="P6285" s="1180">
        <v>22800</v>
      </c>
    </row>
    <row r="6286" spans="1:16" ht="22.5" x14ac:dyDescent="0.2">
      <c r="A6286" s="1179" t="s">
        <v>4159</v>
      </c>
      <c r="B6286" s="1149" t="s">
        <v>13078</v>
      </c>
      <c r="C6286" s="1149" t="s">
        <v>65</v>
      </c>
      <c r="D6286" s="1150" t="s">
        <v>16871</v>
      </c>
      <c r="E6286" s="1164">
        <v>3000</v>
      </c>
      <c r="F6286" s="1151" t="s">
        <v>17654</v>
      </c>
      <c r="G6286" s="759" t="s">
        <v>17655</v>
      </c>
      <c r="H6286" s="1021" t="s">
        <v>4243</v>
      </c>
      <c r="I6286" s="1021" t="s">
        <v>4274</v>
      </c>
      <c r="J6286" s="1150" t="s">
        <v>4274</v>
      </c>
      <c r="K6286" s="1152" t="s">
        <v>17656</v>
      </c>
      <c r="L6286" s="1151">
        <v>12</v>
      </c>
      <c r="M6286" s="1164">
        <v>36000</v>
      </c>
      <c r="N6286" s="1151"/>
      <c r="O6286" s="1152"/>
      <c r="P6286" s="1180"/>
    </row>
    <row r="6287" spans="1:16" ht="22.5" x14ac:dyDescent="0.2">
      <c r="A6287" s="1179" t="s">
        <v>4159</v>
      </c>
      <c r="B6287" s="1149" t="s">
        <v>13078</v>
      </c>
      <c r="C6287" s="1149" t="s">
        <v>65</v>
      </c>
      <c r="D6287" s="1150" t="s">
        <v>16871</v>
      </c>
      <c r="E6287" s="1164">
        <v>3000</v>
      </c>
      <c r="F6287" s="1151" t="s">
        <v>17654</v>
      </c>
      <c r="G6287" s="759" t="s">
        <v>17655</v>
      </c>
      <c r="H6287" s="1021" t="s">
        <v>4243</v>
      </c>
      <c r="I6287" s="1021" t="s">
        <v>4274</v>
      </c>
      <c r="J6287" s="1150" t="s">
        <v>4274</v>
      </c>
      <c r="K6287" s="1152"/>
      <c r="L6287" s="1151"/>
      <c r="M6287" s="1164"/>
      <c r="N6287" s="1151" t="s">
        <v>17656</v>
      </c>
      <c r="O6287" s="1152">
        <v>6</v>
      </c>
      <c r="P6287" s="1180">
        <v>18000</v>
      </c>
    </row>
    <row r="6288" spans="1:16" ht="33.75" x14ac:dyDescent="0.2">
      <c r="A6288" s="1179" t="s">
        <v>4159</v>
      </c>
      <c r="B6288" s="1149" t="s">
        <v>13078</v>
      </c>
      <c r="C6288" s="1149" t="s">
        <v>65</v>
      </c>
      <c r="D6288" s="1150" t="s">
        <v>17657</v>
      </c>
      <c r="E6288" s="1164">
        <v>1700</v>
      </c>
      <c r="F6288" s="1151" t="s">
        <v>17658</v>
      </c>
      <c r="G6288" s="759" t="s">
        <v>17659</v>
      </c>
      <c r="H6288" s="1021" t="s">
        <v>4297</v>
      </c>
      <c r="I6288" s="1021" t="s">
        <v>16809</v>
      </c>
      <c r="J6288" s="1150" t="s">
        <v>4259</v>
      </c>
      <c r="K6288" s="1152" t="s">
        <v>17660</v>
      </c>
      <c r="L6288" s="1151">
        <v>11</v>
      </c>
      <c r="M6288" s="1164">
        <v>20116.66</v>
      </c>
      <c r="N6288" s="1151"/>
      <c r="O6288" s="1152"/>
      <c r="P6288" s="1180"/>
    </row>
    <row r="6289" spans="1:16" ht="22.5" x14ac:dyDescent="0.2">
      <c r="A6289" s="1179" t="s">
        <v>4159</v>
      </c>
      <c r="B6289" s="1149" t="s">
        <v>13078</v>
      </c>
      <c r="C6289" s="1149" t="s">
        <v>65</v>
      </c>
      <c r="D6289" s="1150" t="s">
        <v>17661</v>
      </c>
      <c r="E6289" s="1164">
        <v>2500</v>
      </c>
      <c r="F6289" s="1151" t="s">
        <v>17662</v>
      </c>
      <c r="G6289" s="759" t="s">
        <v>17663</v>
      </c>
      <c r="H6289" s="1021" t="s">
        <v>4206</v>
      </c>
      <c r="I6289" s="1021" t="s">
        <v>4274</v>
      </c>
      <c r="J6289" s="1150" t="s">
        <v>4274</v>
      </c>
      <c r="K6289" s="1152"/>
      <c r="L6289" s="1151"/>
      <c r="M6289" s="1164"/>
      <c r="N6289" s="1151" t="s">
        <v>17664</v>
      </c>
      <c r="O6289" s="1152">
        <v>1</v>
      </c>
      <c r="P6289" s="1180">
        <v>3083.33</v>
      </c>
    </row>
    <row r="6290" spans="1:16" ht="22.5" x14ac:dyDescent="0.2">
      <c r="A6290" s="1179" t="s">
        <v>4159</v>
      </c>
      <c r="B6290" s="1149" t="s">
        <v>13078</v>
      </c>
      <c r="C6290" s="1149" t="s">
        <v>65</v>
      </c>
      <c r="D6290" s="1150" t="s">
        <v>17665</v>
      </c>
      <c r="E6290" s="1164">
        <v>4500</v>
      </c>
      <c r="F6290" s="1151" t="s">
        <v>17666</v>
      </c>
      <c r="G6290" s="759" t="s">
        <v>17667</v>
      </c>
      <c r="H6290" s="1021" t="s">
        <v>4243</v>
      </c>
      <c r="I6290" s="1021" t="s">
        <v>4287</v>
      </c>
      <c r="J6290" s="1150" t="s">
        <v>4195</v>
      </c>
      <c r="K6290" s="1152" t="s">
        <v>14732</v>
      </c>
      <c r="L6290" s="1151">
        <v>12</v>
      </c>
      <c r="M6290" s="1164">
        <v>54000</v>
      </c>
      <c r="N6290" s="1151"/>
      <c r="O6290" s="1152"/>
      <c r="P6290" s="1180"/>
    </row>
    <row r="6291" spans="1:16" ht="22.5" x14ac:dyDescent="0.2">
      <c r="A6291" s="1179" t="s">
        <v>4159</v>
      </c>
      <c r="B6291" s="1149" t="s">
        <v>13078</v>
      </c>
      <c r="C6291" s="1149" t="s">
        <v>65</v>
      </c>
      <c r="D6291" s="1150" t="s">
        <v>17665</v>
      </c>
      <c r="E6291" s="1164">
        <v>4500</v>
      </c>
      <c r="F6291" s="1151" t="s">
        <v>17666</v>
      </c>
      <c r="G6291" s="759" t="s">
        <v>17667</v>
      </c>
      <c r="H6291" s="1021" t="s">
        <v>4243</v>
      </c>
      <c r="I6291" s="1021" t="s">
        <v>4287</v>
      </c>
      <c r="J6291" s="1150" t="s">
        <v>4195</v>
      </c>
      <c r="K6291" s="1152"/>
      <c r="L6291" s="1151"/>
      <c r="M6291" s="1164"/>
      <c r="N6291" s="1151" t="s">
        <v>14732</v>
      </c>
      <c r="O6291" s="1152">
        <v>6</v>
      </c>
      <c r="P6291" s="1180">
        <v>27000</v>
      </c>
    </row>
    <row r="6292" spans="1:16" ht="22.5" x14ac:dyDescent="0.2">
      <c r="A6292" s="1179" t="s">
        <v>4159</v>
      </c>
      <c r="B6292" s="1149" t="s">
        <v>13078</v>
      </c>
      <c r="C6292" s="1149" t="s">
        <v>65</v>
      </c>
      <c r="D6292" s="1150" t="s">
        <v>17668</v>
      </c>
      <c r="E6292" s="1164">
        <v>4500</v>
      </c>
      <c r="F6292" s="1151" t="s">
        <v>17669</v>
      </c>
      <c r="G6292" s="759" t="s">
        <v>17670</v>
      </c>
      <c r="H6292" s="1021" t="s">
        <v>4243</v>
      </c>
      <c r="I6292" s="1021" t="s">
        <v>4287</v>
      </c>
      <c r="J6292" s="1150" t="s">
        <v>4195</v>
      </c>
      <c r="K6292" s="1152" t="s">
        <v>17671</v>
      </c>
      <c r="L6292" s="1151">
        <v>11</v>
      </c>
      <c r="M6292" s="1164">
        <v>49050</v>
      </c>
      <c r="N6292" s="1151"/>
      <c r="O6292" s="1152"/>
      <c r="P6292" s="1180"/>
    </row>
    <row r="6293" spans="1:16" ht="22.5" x14ac:dyDescent="0.2">
      <c r="A6293" s="1179" t="s">
        <v>4159</v>
      </c>
      <c r="B6293" s="1149" t="s">
        <v>13078</v>
      </c>
      <c r="C6293" s="1149" t="s">
        <v>65</v>
      </c>
      <c r="D6293" s="1150" t="s">
        <v>17668</v>
      </c>
      <c r="E6293" s="1164">
        <v>4500</v>
      </c>
      <c r="F6293" s="1151" t="s">
        <v>17669</v>
      </c>
      <c r="G6293" s="759" t="s">
        <v>17670</v>
      </c>
      <c r="H6293" s="1021" t="s">
        <v>4243</v>
      </c>
      <c r="I6293" s="1021" t="s">
        <v>4287</v>
      </c>
      <c r="J6293" s="1150" t="s">
        <v>4195</v>
      </c>
      <c r="K6293" s="1152"/>
      <c r="L6293" s="1151"/>
      <c r="M6293" s="1164"/>
      <c r="N6293" s="1151" t="s">
        <v>17671</v>
      </c>
      <c r="O6293" s="1152">
        <v>6</v>
      </c>
      <c r="P6293" s="1180">
        <v>27000</v>
      </c>
    </row>
    <row r="6294" spans="1:16" ht="22.5" x14ac:dyDescent="0.2">
      <c r="A6294" s="1179" t="s">
        <v>4159</v>
      </c>
      <c r="B6294" s="1149" t="s">
        <v>13078</v>
      </c>
      <c r="C6294" s="1149" t="s">
        <v>65</v>
      </c>
      <c r="D6294" s="1150" t="s">
        <v>17672</v>
      </c>
      <c r="E6294" s="1164">
        <v>4000</v>
      </c>
      <c r="F6294" s="1151" t="s">
        <v>17673</v>
      </c>
      <c r="G6294" s="759" t="s">
        <v>17674</v>
      </c>
      <c r="H6294" s="1021" t="s">
        <v>4243</v>
      </c>
      <c r="I6294" s="1021" t="s">
        <v>4274</v>
      </c>
      <c r="J6294" s="1150" t="s">
        <v>4274</v>
      </c>
      <c r="K6294" s="1152" t="s">
        <v>17675</v>
      </c>
      <c r="L6294" s="1151">
        <v>12</v>
      </c>
      <c r="M6294" s="1164">
        <v>48000</v>
      </c>
      <c r="N6294" s="1151"/>
      <c r="O6294" s="1152"/>
      <c r="P6294" s="1180"/>
    </row>
    <row r="6295" spans="1:16" ht="22.5" x14ac:dyDescent="0.2">
      <c r="A6295" s="1179" t="s">
        <v>4159</v>
      </c>
      <c r="B6295" s="1149" t="s">
        <v>13078</v>
      </c>
      <c r="C6295" s="1149" t="s">
        <v>65</v>
      </c>
      <c r="D6295" s="1150" t="s">
        <v>17672</v>
      </c>
      <c r="E6295" s="1164">
        <v>4000</v>
      </c>
      <c r="F6295" s="1151" t="s">
        <v>17673</v>
      </c>
      <c r="G6295" s="759" t="s">
        <v>17674</v>
      </c>
      <c r="H6295" s="1021" t="s">
        <v>4243</v>
      </c>
      <c r="I6295" s="1021" t="s">
        <v>4274</v>
      </c>
      <c r="J6295" s="1150" t="s">
        <v>4274</v>
      </c>
      <c r="K6295" s="1152"/>
      <c r="L6295" s="1151"/>
      <c r="M6295" s="1164"/>
      <c r="N6295" s="1151" t="s">
        <v>17675</v>
      </c>
      <c r="O6295" s="1152">
        <v>6</v>
      </c>
      <c r="P6295" s="1180">
        <v>24000</v>
      </c>
    </row>
    <row r="6296" spans="1:16" ht="33.75" x14ac:dyDescent="0.2">
      <c r="A6296" s="1179" t="s">
        <v>4159</v>
      </c>
      <c r="B6296" s="1149" t="s">
        <v>13078</v>
      </c>
      <c r="C6296" s="1149" t="s">
        <v>65</v>
      </c>
      <c r="D6296" s="1150" t="s">
        <v>17676</v>
      </c>
      <c r="E6296" s="1164">
        <v>2500</v>
      </c>
      <c r="F6296" s="1151" t="s">
        <v>17677</v>
      </c>
      <c r="G6296" s="759" t="s">
        <v>17678</v>
      </c>
      <c r="H6296" s="1021" t="s">
        <v>9934</v>
      </c>
      <c r="I6296" s="1021" t="s">
        <v>16809</v>
      </c>
      <c r="J6296" s="1150" t="s">
        <v>4259</v>
      </c>
      <c r="K6296" s="1152" t="s">
        <v>15227</v>
      </c>
      <c r="L6296" s="1151">
        <v>12</v>
      </c>
      <c r="M6296" s="1164">
        <v>32764.160000000003</v>
      </c>
      <c r="N6296" s="1151"/>
      <c r="O6296" s="1152"/>
      <c r="P6296" s="1180"/>
    </row>
    <row r="6297" spans="1:16" ht="22.5" x14ac:dyDescent="0.2">
      <c r="A6297" s="1179" t="s">
        <v>4159</v>
      </c>
      <c r="B6297" s="1149" t="s">
        <v>13078</v>
      </c>
      <c r="C6297" s="1149" t="s">
        <v>65</v>
      </c>
      <c r="D6297" s="1150" t="s">
        <v>17679</v>
      </c>
      <c r="E6297" s="1164">
        <v>8000</v>
      </c>
      <c r="F6297" s="1151" t="s">
        <v>17680</v>
      </c>
      <c r="G6297" s="759" t="s">
        <v>17681</v>
      </c>
      <c r="H6297" s="1021" t="s">
        <v>4239</v>
      </c>
      <c r="I6297" s="1021" t="s">
        <v>4287</v>
      </c>
      <c r="J6297" s="1150" t="s">
        <v>4195</v>
      </c>
      <c r="K6297" s="1152"/>
      <c r="L6297" s="1151"/>
      <c r="M6297" s="1164"/>
      <c r="N6297" s="1151" t="s">
        <v>17682</v>
      </c>
      <c r="O6297" s="1152">
        <v>6</v>
      </c>
      <c r="P6297" s="1180">
        <v>48000</v>
      </c>
    </row>
    <row r="6298" spans="1:16" ht="22.5" x14ac:dyDescent="0.2">
      <c r="A6298" s="1179" t="s">
        <v>4159</v>
      </c>
      <c r="B6298" s="1149" t="s">
        <v>13078</v>
      </c>
      <c r="C6298" s="1149" t="s">
        <v>65</v>
      </c>
      <c r="D6298" s="1150" t="s">
        <v>17679</v>
      </c>
      <c r="E6298" s="1164">
        <v>8000</v>
      </c>
      <c r="F6298" s="1151" t="s">
        <v>17680</v>
      </c>
      <c r="G6298" s="759" t="s">
        <v>17681</v>
      </c>
      <c r="H6298" s="1021" t="s">
        <v>4239</v>
      </c>
      <c r="I6298" s="1021" t="s">
        <v>4287</v>
      </c>
      <c r="J6298" s="1150" t="s">
        <v>4195</v>
      </c>
      <c r="K6298" s="1152" t="s">
        <v>17682</v>
      </c>
      <c r="L6298" s="1151">
        <v>2</v>
      </c>
      <c r="M6298" s="1164">
        <v>20266.669999999998</v>
      </c>
      <c r="N6298" s="1151"/>
      <c r="O6298" s="1152"/>
      <c r="P6298" s="1180"/>
    </row>
    <row r="6299" spans="1:16" ht="22.5" x14ac:dyDescent="0.2">
      <c r="A6299" s="1179" t="s">
        <v>4159</v>
      </c>
      <c r="B6299" s="1149" t="s">
        <v>13078</v>
      </c>
      <c r="C6299" s="1149" t="s">
        <v>65</v>
      </c>
      <c r="D6299" s="1150" t="s">
        <v>16871</v>
      </c>
      <c r="E6299" s="1164">
        <v>3000</v>
      </c>
      <c r="F6299" s="1151" t="s">
        <v>17683</v>
      </c>
      <c r="G6299" s="759" t="s">
        <v>17684</v>
      </c>
      <c r="H6299" s="1021" t="s">
        <v>4243</v>
      </c>
      <c r="I6299" s="1021" t="s">
        <v>4274</v>
      </c>
      <c r="J6299" s="1150" t="s">
        <v>4274</v>
      </c>
      <c r="K6299" s="1152" t="s">
        <v>17685</v>
      </c>
      <c r="L6299" s="1151">
        <v>12</v>
      </c>
      <c r="M6299" s="1164">
        <v>36000</v>
      </c>
      <c r="N6299" s="1151"/>
      <c r="O6299" s="1152"/>
      <c r="P6299" s="1180"/>
    </row>
    <row r="6300" spans="1:16" ht="22.5" x14ac:dyDescent="0.2">
      <c r="A6300" s="1179" t="s">
        <v>4159</v>
      </c>
      <c r="B6300" s="1149" t="s">
        <v>13078</v>
      </c>
      <c r="C6300" s="1149" t="s">
        <v>65</v>
      </c>
      <c r="D6300" s="1150" t="s">
        <v>16871</v>
      </c>
      <c r="E6300" s="1164">
        <v>3000</v>
      </c>
      <c r="F6300" s="1151" t="s">
        <v>17683</v>
      </c>
      <c r="G6300" s="759" t="s">
        <v>17684</v>
      </c>
      <c r="H6300" s="1021" t="s">
        <v>4243</v>
      </c>
      <c r="I6300" s="1021" t="s">
        <v>4274</v>
      </c>
      <c r="J6300" s="1150" t="s">
        <v>4274</v>
      </c>
      <c r="K6300" s="1152"/>
      <c r="L6300" s="1151"/>
      <c r="M6300" s="1164"/>
      <c r="N6300" s="1151" t="s">
        <v>17685</v>
      </c>
      <c r="O6300" s="1152">
        <v>6</v>
      </c>
      <c r="P6300" s="1180">
        <v>18000</v>
      </c>
    </row>
    <row r="6301" spans="1:16" ht="22.5" x14ac:dyDescent="0.2">
      <c r="A6301" s="1179" t="s">
        <v>4159</v>
      </c>
      <c r="B6301" s="1149" t="s">
        <v>13078</v>
      </c>
      <c r="C6301" s="1149" t="s">
        <v>65</v>
      </c>
      <c r="D6301" s="1150" t="s">
        <v>17686</v>
      </c>
      <c r="E6301" s="1164">
        <v>5000</v>
      </c>
      <c r="F6301" s="1151" t="s">
        <v>17687</v>
      </c>
      <c r="G6301" s="759" t="s">
        <v>17688</v>
      </c>
      <c r="H6301" s="1021" t="s">
        <v>4243</v>
      </c>
      <c r="I6301" s="1021" t="s">
        <v>4274</v>
      </c>
      <c r="J6301" s="1150" t="s">
        <v>4274</v>
      </c>
      <c r="K6301" s="1152" t="s">
        <v>17689</v>
      </c>
      <c r="L6301" s="1151">
        <v>12</v>
      </c>
      <c r="M6301" s="1164">
        <v>60122.29</v>
      </c>
      <c r="N6301" s="1151"/>
      <c r="O6301" s="1152"/>
      <c r="P6301" s="1180"/>
    </row>
    <row r="6302" spans="1:16" ht="22.5" x14ac:dyDescent="0.2">
      <c r="A6302" s="1179" t="s">
        <v>4159</v>
      </c>
      <c r="B6302" s="1149" t="s">
        <v>13078</v>
      </c>
      <c r="C6302" s="1149" t="s">
        <v>65</v>
      </c>
      <c r="D6302" s="1150" t="s">
        <v>17686</v>
      </c>
      <c r="E6302" s="1164">
        <v>5000</v>
      </c>
      <c r="F6302" s="1151" t="s">
        <v>17687</v>
      </c>
      <c r="G6302" s="759" t="s">
        <v>17688</v>
      </c>
      <c r="H6302" s="1021" t="s">
        <v>4243</v>
      </c>
      <c r="I6302" s="1021" t="s">
        <v>4274</v>
      </c>
      <c r="J6302" s="1150" t="s">
        <v>4274</v>
      </c>
      <c r="K6302" s="1152"/>
      <c r="L6302" s="1151"/>
      <c r="M6302" s="1164"/>
      <c r="N6302" s="1151" t="s">
        <v>17689</v>
      </c>
      <c r="O6302" s="1152">
        <v>6</v>
      </c>
      <c r="P6302" s="1180">
        <v>30000</v>
      </c>
    </row>
    <row r="6303" spans="1:16" ht="33.75" x14ac:dyDescent="0.2">
      <c r="A6303" s="1179" t="s">
        <v>4159</v>
      </c>
      <c r="B6303" s="1149" t="s">
        <v>13078</v>
      </c>
      <c r="C6303" s="1149" t="s">
        <v>65</v>
      </c>
      <c r="D6303" s="1150" t="s">
        <v>17690</v>
      </c>
      <c r="E6303" s="1164">
        <v>1800</v>
      </c>
      <c r="F6303" s="1151" t="s">
        <v>17691</v>
      </c>
      <c r="G6303" s="759" t="s">
        <v>17692</v>
      </c>
      <c r="H6303" s="1021" t="s">
        <v>9934</v>
      </c>
      <c r="I6303" s="1021" t="s">
        <v>16809</v>
      </c>
      <c r="J6303" s="1150" t="s">
        <v>4259</v>
      </c>
      <c r="K6303" s="1152" t="s">
        <v>17693</v>
      </c>
      <c r="L6303" s="1151">
        <v>12</v>
      </c>
      <c r="M6303" s="1164">
        <v>21600</v>
      </c>
      <c r="N6303" s="1151"/>
      <c r="O6303" s="1152"/>
      <c r="P6303" s="1180"/>
    </row>
    <row r="6304" spans="1:16" ht="33.75" x14ac:dyDescent="0.2">
      <c r="A6304" s="1179" t="s">
        <v>4159</v>
      </c>
      <c r="B6304" s="1149" t="s">
        <v>13078</v>
      </c>
      <c r="C6304" s="1149" t="s">
        <v>65</v>
      </c>
      <c r="D6304" s="1150" t="s">
        <v>17690</v>
      </c>
      <c r="E6304" s="1164">
        <v>1800</v>
      </c>
      <c r="F6304" s="1151" t="s">
        <v>17691</v>
      </c>
      <c r="G6304" s="759" t="s">
        <v>17692</v>
      </c>
      <c r="H6304" s="1021" t="s">
        <v>9934</v>
      </c>
      <c r="I6304" s="1021" t="s">
        <v>16809</v>
      </c>
      <c r="J6304" s="1150" t="s">
        <v>4259</v>
      </c>
      <c r="K6304" s="1152" t="s">
        <v>17693</v>
      </c>
      <c r="L6304" s="1151"/>
      <c r="M6304" s="1164"/>
      <c r="N6304" s="1151" t="s">
        <v>17693</v>
      </c>
      <c r="O6304" s="1152">
        <v>6</v>
      </c>
      <c r="P6304" s="1180">
        <v>10800</v>
      </c>
    </row>
    <row r="6305" spans="1:16" ht="22.5" x14ac:dyDescent="0.2">
      <c r="A6305" s="1179" t="s">
        <v>4159</v>
      </c>
      <c r="B6305" s="1149" t="s">
        <v>13078</v>
      </c>
      <c r="C6305" s="1149" t="s">
        <v>65</v>
      </c>
      <c r="D6305" s="1150" t="s">
        <v>17665</v>
      </c>
      <c r="E6305" s="1164">
        <v>3250</v>
      </c>
      <c r="F6305" s="1151" t="s">
        <v>17694</v>
      </c>
      <c r="G6305" s="759" t="s">
        <v>17695</v>
      </c>
      <c r="H6305" s="1021" t="s">
        <v>4206</v>
      </c>
      <c r="I6305" s="1021" t="s">
        <v>16867</v>
      </c>
      <c r="J6305" s="1150" t="s">
        <v>4287</v>
      </c>
      <c r="K6305" s="1152" t="s">
        <v>17696</v>
      </c>
      <c r="L6305" s="1151">
        <v>11</v>
      </c>
      <c r="M6305" s="1164">
        <v>46035.08</v>
      </c>
      <c r="N6305" s="1151"/>
      <c r="O6305" s="1152"/>
      <c r="P6305" s="1180"/>
    </row>
    <row r="6306" spans="1:16" ht="22.5" x14ac:dyDescent="0.2">
      <c r="A6306" s="1179" t="s">
        <v>4159</v>
      </c>
      <c r="B6306" s="1149" t="s">
        <v>13078</v>
      </c>
      <c r="C6306" s="1149" t="s">
        <v>65</v>
      </c>
      <c r="D6306" s="1150" t="s">
        <v>17665</v>
      </c>
      <c r="E6306" s="1164">
        <v>4500</v>
      </c>
      <c r="F6306" s="1151" t="s">
        <v>17694</v>
      </c>
      <c r="G6306" s="759" t="s">
        <v>17695</v>
      </c>
      <c r="H6306" s="1021" t="s">
        <v>4206</v>
      </c>
      <c r="I6306" s="1021" t="s">
        <v>16867</v>
      </c>
      <c r="J6306" s="1150" t="s">
        <v>4287</v>
      </c>
      <c r="K6306" s="1152"/>
      <c r="L6306" s="1151"/>
      <c r="M6306" s="1164"/>
      <c r="N6306" s="1151" t="s">
        <v>17696</v>
      </c>
      <c r="O6306" s="1152">
        <v>6</v>
      </c>
      <c r="P6306" s="1180">
        <v>27000</v>
      </c>
    </row>
    <row r="6307" spans="1:16" ht="22.5" x14ac:dyDescent="0.2">
      <c r="A6307" s="1179" t="s">
        <v>4159</v>
      </c>
      <c r="B6307" s="1149" t="s">
        <v>13078</v>
      </c>
      <c r="C6307" s="1149" t="s">
        <v>65</v>
      </c>
      <c r="D6307" s="1150" t="s">
        <v>17697</v>
      </c>
      <c r="E6307" s="1164">
        <v>2800</v>
      </c>
      <c r="F6307" s="1151" t="s">
        <v>17698</v>
      </c>
      <c r="G6307" s="759" t="s">
        <v>17699</v>
      </c>
      <c r="H6307" s="1021" t="s">
        <v>17700</v>
      </c>
      <c r="I6307" s="1021" t="s">
        <v>4274</v>
      </c>
      <c r="J6307" s="1150" t="s">
        <v>4274</v>
      </c>
      <c r="K6307" s="1152" t="s">
        <v>17701</v>
      </c>
      <c r="L6307" s="1151">
        <v>12</v>
      </c>
      <c r="M6307" s="1164">
        <v>33600</v>
      </c>
      <c r="N6307" s="1151"/>
      <c r="O6307" s="1152"/>
      <c r="P6307" s="1180"/>
    </row>
    <row r="6308" spans="1:16" ht="22.5" x14ac:dyDescent="0.2">
      <c r="A6308" s="1179" t="s">
        <v>4159</v>
      </c>
      <c r="B6308" s="1149" t="s">
        <v>13078</v>
      </c>
      <c r="C6308" s="1149" t="s">
        <v>65</v>
      </c>
      <c r="D6308" s="1150" t="s">
        <v>17697</v>
      </c>
      <c r="E6308" s="1164">
        <v>2800</v>
      </c>
      <c r="F6308" s="1151" t="s">
        <v>17698</v>
      </c>
      <c r="G6308" s="759" t="s">
        <v>17699</v>
      </c>
      <c r="H6308" s="1021" t="s">
        <v>17700</v>
      </c>
      <c r="I6308" s="1021" t="s">
        <v>4274</v>
      </c>
      <c r="J6308" s="1150" t="s">
        <v>4274</v>
      </c>
      <c r="K6308" s="1152"/>
      <c r="L6308" s="1151"/>
      <c r="M6308" s="1164"/>
      <c r="N6308" s="1151" t="s">
        <v>17701</v>
      </c>
      <c r="O6308" s="1152">
        <v>2</v>
      </c>
      <c r="P6308" s="1180">
        <v>8236.66</v>
      </c>
    </row>
    <row r="6309" spans="1:16" ht="33.75" x14ac:dyDescent="0.2">
      <c r="A6309" s="1179" t="s">
        <v>4159</v>
      </c>
      <c r="B6309" s="1149" t="s">
        <v>13078</v>
      </c>
      <c r="C6309" s="1149" t="s">
        <v>65</v>
      </c>
      <c r="D6309" s="1150" t="s">
        <v>17702</v>
      </c>
      <c r="E6309" s="1164">
        <v>1500</v>
      </c>
      <c r="F6309" s="1151" t="s">
        <v>17703</v>
      </c>
      <c r="G6309" s="759" t="s">
        <v>17704</v>
      </c>
      <c r="H6309" s="1021" t="s">
        <v>8138</v>
      </c>
      <c r="I6309" s="1021" t="s">
        <v>15923</v>
      </c>
      <c r="J6309" s="1150" t="s">
        <v>7025</v>
      </c>
      <c r="K6309" s="1152" t="s">
        <v>17705</v>
      </c>
      <c r="L6309" s="1151">
        <v>9</v>
      </c>
      <c r="M6309" s="1164">
        <v>18904</v>
      </c>
      <c r="N6309" s="1151"/>
      <c r="O6309" s="1152"/>
      <c r="P6309" s="1180"/>
    </row>
    <row r="6310" spans="1:16" ht="22.5" x14ac:dyDescent="0.2">
      <c r="A6310" s="1179" t="s">
        <v>4159</v>
      </c>
      <c r="B6310" s="1149" t="s">
        <v>13078</v>
      </c>
      <c r="C6310" s="1149" t="s">
        <v>65</v>
      </c>
      <c r="D6310" s="1150" t="s">
        <v>17706</v>
      </c>
      <c r="E6310" s="1164">
        <v>3000</v>
      </c>
      <c r="F6310" s="1151" t="s">
        <v>17707</v>
      </c>
      <c r="G6310" s="759" t="s">
        <v>17708</v>
      </c>
      <c r="H6310" s="1021" t="s">
        <v>4243</v>
      </c>
      <c r="I6310" s="1021" t="s">
        <v>4287</v>
      </c>
      <c r="J6310" s="1150" t="s">
        <v>4195</v>
      </c>
      <c r="K6310" s="1152" t="s">
        <v>17709</v>
      </c>
      <c r="L6310" s="1151">
        <v>12</v>
      </c>
      <c r="M6310" s="1164">
        <v>36000</v>
      </c>
      <c r="N6310" s="1151"/>
      <c r="O6310" s="1152"/>
      <c r="P6310" s="1180"/>
    </row>
    <row r="6311" spans="1:16" ht="22.5" x14ac:dyDescent="0.2">
      <c r="A6311" s="1179" t="s">
        <v>4159</v>
      </c>
      <c r="B6311" s="1149" t="s">
        <v>13078</v>
      </c>
      <c r="C6311" s="1149" t="s">
        <v>65</v>
      </c>
      <c r="D6311" s="1150" t="s">
        <v>17706</v>
      </c>
      <c r="E6311" s="1164">
        <v>3000</v>
      </c>
      <c r="F6311" s="1151" t="s">
        <v>17707</v>
      </c>
      <c r="G6311" s="759" t="s">
        <v>17708</v>
      </c>
      <c r="H6311" s="1021" t="s">
        <v>4243</v>
      </c>
      <c r="I6311" s="1021" t="s">
        <v>4287</v>
      </c>
      <c r="J6311" s="1150" t="s">
        <v>4195</v>
      </c>
      <c r="K6311" s="1152"/>
      <c r="L6311" s="1151"/>
      <c r="M6311" s="1164"/>
      <c r="N6311" s="1151" t="s">
        <v>17709</v>
      </c>
      <c r="O6311" s="1152">
        <v>6</v>
      </c>
      <c r="P6311" s="1180">
        <v>18000</v>
      </c>
    </row>
    <row r="6312" spans="1:16" ht="22.5" x14ac:dyDescent="0.2">
      <c r="A6312" s="1179" t="s">
        <v>4159</v>
      </c>
      <c r="B6312" s="1149" t="s">
        <v>13078</v>
      </c>
      <c r="C6312" s="1149" t="s">
        <v>65</v>
      </c>
      <c r="D6312" s="1150" t="s">
        <v>17710</v>
      </c>
      <c r="E6312" s="1164">
        <v>13000</v>
      </c>
      <c r="F6312" s="1151" t="s">
        <v>17711</v>
      </c>
      <c r="G6312" s="759" t="s">
        <v>17712</v>
      </c>
      <c r="H6312" s="1021" t="s">
        <v>5331</v>
      </c>
      <c r="I6312" s="1021" t="s">
        <v>16956</v>
      </c>
      <c r="J6312" s="1150" t="s">
        <v>4386</v>
      </c>
      <c r="K6312" s="1152"/>
      <c r="L6312" s="1151"/>
      <c r="M6312" s="1164"/>
      <c r="N6312" s="1151" t="s">
        <v>17713</v>
      </c>
      <c r="O6312" s="1152">
        <v>2</v>
      </c>
      <c r="P6312" s="1180">
        <v>24881.99</v>
      </c>
    </row>
    <row r="6313" spans="1:16" ht="22.5" x14ac:dyDescent="0.2">
      <c r="A6313" s="1179" t="s">
        <v>4159</v>
      </c>
      <c r="B6313" s="1149" t="s">
        <v>13078</v>
      </c>
      <c r="C6313" s="1149" t="s">
        <v>65</v>
      </c>
      <c r="D6313" s="1150" t="s">
        <v>4770</v>
      </c>
      <c r="E6313" s="1164">
        <v>9000</v>
      </c>
      <c r="F6313" s="1151" t="s">
        <v>17714</v>
      </c>
      <c r="G6313" s="759" t="s">
        <v>17715</v>
      </c>
      <c r="H6313" s="1021" t="s">
        <v>4206</v>
      </c>
      <c r="I6313" s="1021" t="s">
        <v>4287</v>
      </c>
      <c r="J6313" s="1150" t="s">
        <v>4195</v>
      </c>
      <c r="K6313" s="1152"/>
      <c r="L6313" s="1151"/>
      <c r="M6313" s="1164"/>
      <c r="N6313" s="1151" t="s">
        <v>17716</v>
      </c>
      <c r="O6313" s="1152">
        <v>1</v>
      </c>
      <c r="P6313" s="1180">
        <v>10299</v>
      </c>
    </row>
    <row r="6314" spans="1:16" ht="22.5" x14ac:dyDescent="0.2">
      <c r="A6314" s="1179" t="s">
        <v>4159</v>
      </c>
      <c r="B6314" s="1149" t="s">
        <v>13078</v>
      </c>
      <c r="C6314" s="1149" t="s">
        <v>65</v>
      </c>
      <c r="D6314" s="1150" t="s">
        <v>17717</v>
      </c>
      <c r="E6314" s="1164">
        <v>9000</v>
      </c>
      <c r="F6314" s="1151" t="s">
        <v>17714</v>
      </c>
      <c r="G6314" s="759" t="s">
        <v>17715</v>
      </c>
      <c r="H6314" s="1021" t="s">
        <v>4206</v>
      </c>
      <c r="I6314" s="1021" t="s">
        <v>4287</v>
      </c>
      <c r="J6314" s="1150" t="s">
        <v>4195</v>
      </c>
      <c r="K6314" s="1152" t="s">
        <v>17716</v>
      </c>
      <c r="L6314" s="1151">
        <v>1</v>
      </c>
      <c r="M6314" s="1164">
        <v>6600</v>
      </c>
      <c r="N6314" s="1151"/>
      <c r="O6314" s="1152"/>
      <c r="P6314" s="1180"/>
    </row>
    <row r="6315" spans="1:16" ht="22.5" x14ac:dyDescent="0.2">
      <c r="A6315" s="1179" t="s">
        <v>4159</v>
      </c>
      <c r="B6315" s="1149" t="s">
        <v>13078</v>
      </c>
      <c r="C6315" s="1149" t="s">
        <v>65</v>
      </c>
      <c r="D6315" s="1150" t="s">
        <v>4770</v>
      </c>
      <c r="E6315" s="1164">
        <v>3000</v>
      </c>
      <c r="F6315" s="1151" t="s">
        <v>17718</v>
      </c>
      <c r="G6315" s="759" t="s">
        <v>17719</v>
      </c>
      <c r="H6315" s="1021" t="s">
        <v>4206</v>
      </c>
      <c r="I6315" s="1021" t="s">
        <v>4274</v>
      </c>
      <c r="J6315" s="1150" t="s">
        <v>4274</v>
      </c>
      <c r="K6315" s="1152"/>
      <c r="L6315" s="1151"/>
      <c r="M6315" s="1164"/>
      <c r="N6315" s="1151" t="s">
        <v>17720</v>
      </c>
      <c r="O6315" s="1152">
        <v>5</v>
      </c>
      <c r="P6315" s="1180">
        <v>14142</v>
      </c>
    </row>
    <row r="6316" spans="1:16" ht="22.5" x14ac:dyDescent="0.2">
      <c r="A6316" s="1179" t="s">
        <v>4159</v>
      </c>
      <c r="B6316" s="1149" t="s">
        <v>13078</v>
      </c>
      <c r="C6316" s="1149" t="s">
        <v>65</v>
      </c>
      <c r="D6316" s="1150" t="s">
        <v>17721</v>
      </c>
      <c r="E6316" s="1164">
        <v>3000</v>
      </c>
      <c r="F6316" s="1151" t="s">
        <v>17718</v>
      </c>
      <c r="G6316" s="759" t="s">
        <v>17719</v>
      </c>
      <c r="H6316" s="1021" t="s">
        <v>4206</v>
      </c>
      <c r="I6316" s="1021" t="s">
        <v>4274</v>
      </c>
      <c r="J6316" s="1150" t="s">
        <v>4274</v>
      </c>
      <c r="K6316" s="1152" t="s">
        <v>17720</v>
      </c>
      <c r="L6316" s="1151">
        <v>2</v>
      </c>
      <c r="M6316" s="1164">
        <v>7200</v>
      </c>
      <c r="N6316" s="1151"/>
      <c r="O6316" s="1152"/>
      <c r="P6316" s="1180"/>
    </row>
    <row r="6317" spans="1:16" ht="22.5" x14ac:dyDescent="0.2">
      <c r="A6317" s="1179" t="s">
        <v>4159</v>
      </c>
      <c r="B6317" s="1149" t="s">
        <v>13078</v>
      </c>
      <c r="C6317" s="1149" t="s">
        <v>65</v>
      </c>
      <c r="D6317" s="1150" t="s">
        <v>17722</v>
      </c>
      <c r="E6317" s="1164">
        <v>7000</v>
      </c>
      <c r="F6317" s="1151" t="s">
        <v>17723</v>
      </c>
      <c r="G6317" s="759" t="s">
        <v>17724</v>
      </c>
      <c r="H6317" s="1021" t="s">
        <v>9072</v>
      </c>
      <c r="I6317" s="1021" t="s">
        <v>4287</v>
      </c>
      <c r="J6317" s="1150" t="s">
        <v>4195</v>
      </c>
      <c r="K6317" s="1152" t="s">
        <v>14976</v>
      </c>
      <c r="L6317" s="1151">
        <v>12</v>
      </c>
      <c r="M6317" s="1164">
        <v>79854.91</v>
      </c>
      <c r="N6317" s="1151"/>
      <c r="O6317" s="1152"/>
      <c r="P6317" s="1180"/>
    </row>
    <row r="6318" spans="1:16" ht="22.5" x14ac:dyDescent="0.2">
      <c r="A6318" s="1179" t="s">
        <v>4159</v>
      </c>
      <c r="B6318" s="1149" t="s">
        <v>13078</v>
      </c>
      <c r="C6318" s="1149" t="s">
        <v>65</v>
      </c>
      <c r="D6318" s="1150" t="s">
        <v>17722</v>
      </c>
      <c r="E6318" s="1164">
        <v>7000</v>
      </c>
      <c r="F6318" s="1151" t="s">
        <v>17723</v>
      </c>
      <c r="G6318" s="759" t="s">
        <v>17724</v>
      </c>
      <c r="H6318" s="1021" t="s">
        <v>9072</v>
      </c>
      <c r="I6318" s="1021" t="s">
        <v>4287</v>
      </c>
      <c r="J6318" s="1150" t="s">
        <v>4195</v>
      </c>
      <c r="K6318" s="1152"/>
      <c r="L6318" s="1151"/>
      <c r="M6318" s="1164"/>
      <c r="N6318" s="1151" t="s">
        <v>14976</v>
      </c>
      <c r="O6318" s="1152">
        <v>6</v>
      </c>
      <c r="P6318" s="1180">
        <v>42000</v>
      </c>
    </row>
    <row r="6319" spans="1:16" ht="22.5" x14ac:dyDescent="0.2">
      <c r="A6319" s="1179" t="s">
        <v>4159</v>
      </c>
      <c r="B6319" s="1149" t="s">
        <v>13078</v>
      </c>
      <c r="C6319" s="1149" t="s">
        <v>65</v>
      </c>
      <c r="D6319" s="1150" t="s">
        <v>17613</v>
      </c>
      <c r="E6319" s="1164">
        <v>3000</v>
      </c>
      <c r="F6319" s="1151" t="s">
        <v>17725</v>
      </c>
      <c r="G6319" s="759" t="s">
        <v>17726</v>
      </c>
      <c r="H6319" s="1021" t="s">
        <v>4243</v>
      </c>
      <c r="I6319" s="1021" t="s">
        <v>4287</v>
      </c>
      <c r="J6319" s="1150" t="s">
        <v>4195</v>
      </c>
      <c r="K6319" s="1152" t="s">
        <v>17727</v>
      </c>
      <c r="L6319" s="1151">
        <v>12</v>
      </c>
      <c r="M6319" s="1164">
        <v>43926</v>
      </c>
      <c r="N6319" s="1151"/>
      <c r="O6319" s="1152"/>
      <c r="P6319" s="1180"/>
    </row>
    <row r="6320" spans="1:16" ht="22.5" x14ac:dyDescent="0.2">
      <c r="A6320" s="1179" t="s">
        <v>4159</v>
      </c>
      <c r="B6320" s="1149" t="s">
        <v>13078</v>
      </c>
      <c r="C6320" s="1149" t="s">
        <v>65</v>
      </c>
      <c r="D6320" s="1150" t="s">
        <v>17613</v>
      </c>
      <c r="E6320" s="1164">
        <v>3000</v>
      </c>
      <c r="F6320" s="1151" t="s">
        <v>17725</v>
      </c>
      <c r="G6320" s="759" t="s">
        <v>17726</v>
      </c>
      <c r="H6320" s="1021" t="s">
        <v>4243</v>
      </c>
      <c r="I6320" s="1021" t="s">
        <v>4287</v>
      </c>
      <c r="J6320" s="1150" t="s">
        <v>4195</v>
      </c>
      <c r="K6320" s="1152"/>
      <c r="L6320" s="1151"/>
      <c r="M6320" s="1164"/>
      <c r="N6320" s="1151" t="s">
        <v>17727</v>
      </c>
      <c r="O6320" s="1152">
        <v>6</v>
      </c>
      <c r="P6320" s="1180">
        <v>24266.67</v>
      </c>
    </row>
    <row r="6321" spans="1:16" ht="22.5" x14ac:dyDescent="0.2">
      <c r="A6321" s="1179" t="s">
        <v>4159</v>
      </c>
      <c r="B6321" s="1149" t="s">
        <v>13078</v>
      </c>
      <c r="C6321" s="1149" t="s">
        <v>65</v>
      </c>
      <c r="D6321" s="1150" t="s">
        <v>17728</v>
      </c>
      <c r="E6321" s="1164">
        <v>13000</v>
      </c>
      <c r="F6321" s="1151" t="s">
        <v>17729</v>
      </c>
      <c r="G6321" s="759" t="s">
        <v>17730</v>
      </c>
      <c r="H6321" s="1021" t="s">
        <v>4206</v>
      </c>
      <c r="I6321" s="1021" t="s">
        <v>16867</v>
      </c>
      <c r="J6321" s="1150" t="s">
        <v>4287</v>
      </c>
      <c r="K6321" s="1152" t="s">
        <v>17731</v>
      </c>
      <c r="L6321" s="1151">
        <v>11</v>
      </c>
      <c r="M6321" s="1164">
        <v>165325</v>
      </c>
      <c r="N6321" s="1151"/>
      <c r="O6321" s="1152"/>
      <c r="P6321" s="1180"/>
    </row>
    <row r="6322" spans="1:16" ht="22.5" x14ac:dyDescent="0.2">
      <c r="A6322" s="1179" t="s">
        <v>4159</v>
      </c>
      <c r="B6322" s="1149" t="s">
        <v>13078</v>
      </c>
      <c r="C6322" s="1149" t="s">
        <v>65</v>
      </c>
      <c r="D6322" s="1150" t="s">
        <v>17728</v>
      </c>
      <c r="E6322" s="1164">
        <v>13000</v>
      </c>
      <c r="F6322" s="1151" t="s">
        <v>17729</v>
      </c>
      <c r="G6322" s="759" t="s">
        <v>17730</v>
      </c>
      <c r="H6322" s="1021" t="s">
        <v>4206</v>
      </c>
      <c r="I6322" s="1021" t="s">
        <v>16867</v>
      </c>
      <c r="J6322" s="1150" t="s">
        <v>4287</v>
      </c>
      <c r="K6322" s="1152"/>
      <c r="L6322" s="1151"/>
      <c r="M6322" s="1164"/>
      <c r="N6322" s="1151" t="s">
        <v>17731</v>
      </c>
      <c r="O6322" s="1152">
        <v>1</v>
      </c>
      <c r="P6322" s="1180">
        <v>19212.669999999998</v>
      </c>
    </row>
    <row r="6323" spans="1:16" ht="22.5" x14ac:dyDescent="0.2">
      <c r="A6323" s="1179" t="s">
        <v>4159</v>
      </c>
      <c r="B6323" s="1149" t="s">
        <v>13078</v>
      </c>
      <c r="C6323" s="1149" t="s">
        <v>65</v>
      </c>
      <c r="D6323" s="1150" t="s">
        <v>17307</v>
      </c>
      <c r="E6323" s="1164">
        <v>2500</v>
      </c>
      <c r="F6323" s="1151" t="s">
        <v>17732</v>
      </c>
      <c r="G6323" s="759" t="s">
        <v>17733</v>
      </c>
      <c r="H6323" s="1021" t="s">
        <v>4243</v>
      </c>
      <c r="I6323" s="1021" t="s">
        <v>4274</v>
      </c>
      <c r="J6323" s="1150" t="s">
        <v>4274</v>
      </c>
      <c r="K6323" s="1152" t="s">
        <v>17734</v>
      </c>
      <c r="L6323" s="1151">
        <v>12</v>
      </c>
      <c r="M6323" s="1164">
        <v>30000</v>
      </c>
      <c r="N6323" s="1151"/>
      <c r="O6323" s="1152"/>
      <c r="P6323" s="1180"/>
    </row>
    <row r="6324" spans="1:16" ht="22.5" x14ac:dyDescent="0.2">
      <c r="A6324" s="1179" t="s">
        <v>4159</v>
      </c>
      <c r="B6324" s="1149" t="s">
        <v>13078</v>
      </c>
      <c r="C6324" s="1149" t="s">
        <v>65</v>
      </c>
      <c r="D6324" s="1150" t="s">
        <v>17307</v>
      </c>
      <c r="E6324" s="1164">
        <v>2500</v>
      </c>
      <c r="F6324" s="1151" t="s">
        <v>17732</v>
      </c>
      <c r="G6324" s="759" t="s">
        <v>17733</v>
      </c>
      <c r="H6324" s="1021" t="s">
        <v>4243</v>
      </c>
      <c r="I6324" s="1021" t="s">
        <v>4274</v>
      </c>
      <c r="J6324" s="1150" t="s">
        <v>4274</v>
      </c>
      <c r="K6324" s="1152"/>
      <c r="L6324" s="1151"/>
      <c r="M6324" s="1164"/>
      <c r="N6324" s="1151" t="s">
        <v>17734</v>
      </c>
      <c r="O6324" s="1152">
        <v>6</v>
      </c>
      <c r="P6324" s="1180">
        <v>15000</v>
      </c>
    </row>
    <row r="6325" spans="1:16" ht="45" x14ac:dyDescent="0.2">
      <c r="A6325" s="1179" t="s">
        <v>4159</v>
      </c>
      <c r="B6325" s="1149" t="s">
        <v>13078</v>
      </c>
      <c r="C6325" s="1149" t="s">
        <v>65</v>
      </c>
      <c r="D6325" s="1150" t="s">
        <v>4770</v>
      </c>
      <c r="E6325" s="1164">
        <v>6000</v>
      </c>
      <c r="F6325" s="1151" t="s">
        <v>17735</v>
      </c>
      <c r="G6325" s="759" t="s">
        <v>17736</v>
      </c>
      <c r="H6325" s="1021" t="s">
        <v>17737</v>
      </c>
      <c r="I6325" s="1021" t="s">
        <v>16956</v>
      </c>
      <c r="J6325" s="1150" t="s">
        <v>4386</v>
      </c>
      <c r="K6325" s="1152" t="s">
        <v>17738</v>
      </c>
      <c r="L6325" s="1151">
        <v>1</v>
      </c>
      <c r="M6325" s="1164">
        <v>1200</v>
      </c>
      <c r="N6325" s="1151"/>
      <c r="O6325" s="1152"/>
      <c r="P6325" s="1180"/>
    </row>
    <row r="6326" spans="1:16" ht="22.5" x14ac:dyDescent="0.2">
      <c r="A6326" s="1179" t="s">
        <v>4159</v>
      </c>
      <c r="B6326" s="1149" t="s">
        <v>13078</v>
      </c>
      <c r="C6326" s="1149" t="s">
        <v>65</v>
      </c>
      <c r="D6326" s="1150" t="s">
        <v>17739</v>
      </c>
      <c r="E6326" s="1164">
        <v>10000</v>
      </c>
      <c r="F6326" s="1151" t="s">
        <v>17740</v>
      </c>
      <c r="G6326" s="759" t="s">
        <v>17741</v>
      </c>
      <c r="H6326" s="1021" t="s">
        <v>16835</v>
      </c>
      <c r="I6326" s="1021" t="s">
        <v>4287</v>
      </c>
      <c r="J6326" s="1150" t="s">
        <v>4195</v>
      </c>
      <c r="K6326" s="1152" t="s">
        <v>17742</v>
      </c>
      <c r="L6326" s="1151">
        <v>12</v>
      </c>
      <c r="M6326" s="1164">
        <v>120000</v>
      </c>
      <c r="N6326" s="1151"/>
      <c r="O6326" s="1152"/>
      <c r="P6326" s="1180"/>
    </row>
    <row r="6327" spans="1:16" ht="22.5" x14ac:dyDescent="0.2">
      <c r="A6327" s="1179" t="s">
        <v>4159</v>
      </c>
      <c r="B6327" s="1149" t="s">
        <v>13078</v>
      </c>
      <c r="C6327" s="1149" t="s">
        <v>65</v>
      </c>
      <c r="D6327" s="1150" t="s">
        <v>17739</v>
      </c>
      <c r="E6327" s="1164">
        <v>10000</v>
      </c>
      <c r="F6327" s="1151" t="s">
        <v>17740</v>
      </c>
      <c r="G6327" s="759" t="s">
        <v>17741</v>
      </c>
      <c r="H6327" s="1021" t="s">
        <v>16835</v>
      </c>
      <c r="I6327" s="1021" t="s">
        <v>4287</v>
      </c>
      <c r="J6327" s="1150" t="s">
        <v>4195</v>
      </c>
      <c r="K6327" s="1152"/>
      <c r="L6327" s="1151"/>
      <c r="M6327" s="1164"/>
      <c r="N6327" s="1151" t="s">
        <v>17742</v>
      </c>
      <c r="O6327" s="1152">
        <v>6</v>
      </c>
      <c r="P6327" s="1180">
        <v>60000</v>
      </c>
    </row>
    <row r="6328" spans="1:16" ht="22.5" x14ac:dyDescent="0.2">
      <c r="A6328" s="1179" t="s">
        <v>4159</v>
      </c>
      <c r="B6328" s="1149" t="s">
        <v>13078</v>
      </c>
      <c r="C6328" s="1149" t="s">
        <v>65</v>
      </c>
      <c r="D6328" s="1150" t="s">
        <v>17056</v>
      </c>
      <c r="E6328" s="1164">
        <v>5500</v>
      </c>
      <c r="F6328" s="1151" t="s">
        <v>17743</v>
      </c>
      <c r="G6328" s="759" t="s">
        <v>17744</v>
      </c>
      <c r="H6328" s="1021" t="s">
        <v>4239</v>
      </c>
      <c r="I6328" s="1021" t="s">
        <v>4287</v>
      </c>
      <c r="J6328" s="1150" t="s">
        <v>4195</v>
      </c>
      <c r="K6328" s="1152"/>
      <c r="L6328" s="1151"/>
      <c r="M6328" s="1164"/>
      <c r="N6328" s="1151" t="s">
        <v>17745</v>
      </c>
      <c r="O6328" s="1152">
        <v>6</v>
      </c>
      <c r="P6328" s="1180">
        <v>33000</v>
      </c>
    </row>
    <row r="6329" spans="1:16" ht="22.5" x14ac:dyDescent="0.2">
      <c r="A6329" s="1179" t="s">
        <v>4159</v>
      </c>
      <c r="B6329" s="1149" t="s">
        <v>13078</v>
      </c>
      <c r="C6329" s="1149" t="s">
        <v>65</v>
      </c>
      <c r="D6329" s="1150" t="s">
        <v>17056</v>
      </c>
      <c r="E6329" s="1164">
        <v>5500</v>
      </c>
      <c r="F6329" s="1151" t="s">
        <v>17743</v>
      </c>
      <c r="G6329" s="759" t="s">
        <v>17744</v>
      </c>
      <c r="H6329" s="1021" t="s">
        <v>4239</v>
      </c>
      <c r="I6329" s="1021" t="s">
        <v>4287</v>
      </c>
      <c r="J6329" s="1150" t="s">
        <v>4195</v>
      </c>
      <c r="K6329" s="1152" t="s">
        <v>17745</v>
      </c>
      <c r="L6329" s="1151">
        <v>4</v>
      </c>
      <c r="M6329" s="1164">
        <v>22000</v>
      </c>
      <c r="N6329" s="1151"/>
      <c r="O6329" s="1152"/>
      <c r="P6329" s="1180"/>
    </row>
    <row r="6330" spans="1:16" ht="22.5" x14ac:dyDescent="0.2">
      <c r="A6330" s="1179" t="s">
        <v>4159</v>
      </c>
      <c r="B6330" s="1149" t="s">
        <v>13078</v>
      </c>
      <c r="C6330" s="1149" t="s">
        <v>65</v>
      </c>
      <c r="D6330" s="1150" t="s">
        <v>17453</v>
      </c>
      <c r="E6330" s="1164">
        <v>8000</v>
      </c>
      <c r="F6330" s="1151" t="s">
        <v>17746</v>
      </c>
      <c r="G6330" s="759" t="s">
        <v>13613</v>
      </c>
      <c r="H6330" s="1021" t="s">
        <v>4206</v>
      </c>
      <c r="I6330" s="1021" t="s">
        <v>4287</v>
      </c>
      <c r="J6330" s="1150" t="s">
        <v>4195</v>
      </c>
      <c r="K6330" s="1152"/>
      <c r="L6330" s="1151"/>
      <c r="M6330" s="1164"/>
      <c r="N6330" s="1151" t="s">
        <v>17747</v>
      </c>
      <c r="O6330" s="1152">
        <v>1</v>
      </c>
      <c r="P6330" s="1180">
        <v>9866.67</v>
      </c>
    </row>
    <row r="6331" spans="1:16" ht="22.5" x14ac:dyDescent="0.2">
      <c r="A6331" s="1179" t="s">
        <v>4159</v>
      </c>
      <c r="B6331" s="1149" t="s">
        <v>13078</v>
      </c>
      <c r="C6331" s="1149" t="s">
        <v>65</v>
      </c>
      <c r="D6331" s="1150" t="s">
        <v>17748</v>
      </c>
      <c r="E6331" s="1164">
        <v>12000</v>
      </c>
      <c r="F6331" s="1151" t="s">
        <v>17749</v>
      </c>
      <c r="G6331" s="759" t="s">
        <v>17750</v>
      </c>
      <c r="H6331" s="1021" t="s">
        <v>4206</v>
      </c>
      <c r="I6331" s="1021" t="s">
        <v>16867</v>
      </c>
      <c r="J6331" s="1150" t="s">
        <v>4287</v>
      </c>
      <c r="K6331" s="1152" t="s">
        <v>17751</v>
      </c>
      <c r="L6331" s="1151">
        <v>12</v>
      </c>
      <c r="M6331" s="1164">
        <v>144000</v>
      </c>
      <c r="N6331" s="1151"/>
      <c r="O6331" s="1152" t="s">
        <v>1445</v>
      </c>
      <c r="P6331" s="1180" t="s">
        <v>1445</v>
      </c>
    </row>
    <row r="6332" spans="1:16" ht="22.5" x14ac:dyDescent="0.2">
      <c r="A6332" s="1179" t="s">
        <v>4159</v>
      </c>
      <c r="B6332" s="1149" t="s">
        <v>13078</v>
      </c>
      <c r="C6332" s="1149" t="s">
        <v>65</v>
      </c>
      <c r="D6332" s="1150" t="s">
        <v>17748</v>
      </c>
      <c r="E6332" s="1164">
        <v>12000</v>
      </c>
      <c r="F6332" s="1151" t="s">
        <v>17749</v>
      </c>
      <c r="G6332" s="759" t="s">
        <v>17750</v>
      </c>
      <c r="H6332" s="1021" t="s">
        <v>4206</v>
      </c>
      <c r="I6332" s="1021" t="s">
        <v>16867</v>
      </c>
      <c r="J6332" s="1150" t="s">
        <v>4287</v>
      </c>
      <c r="K6332" s="1152" t="s">
        <v>1445</v>
      </c>
      <c r="L6332" s="1151" t="s">
        <v>1445</v>
      </c>
      <c r="M6332" s="1164" t="s">
        <v>1445</v>
      </c>
      <c r="N6332" s="1151" t="s">
        <v>17751</v>
      </c>
      <c r="O6332" s="1152">
        <v>5</v>
      </c>
      <c r="P6332" s="1180">
        <v>60068</v>
      </c>
    </row>
    <row r="6333" spans="1:16" ht="22.5" x14ac:dyDescent="0.2">
      <c r="A6333" s="1179" t="s">
        <v>4159</v>
      </c>
      <c r="B6333" s="1149" t="s">
        <v>13078</v>
      </c>
      <c r="C6333" s="1149" t="s">
        <v>65</v>
      </c>
      <c r="D6333" s="1150" t="s">
        <v>17752</v>
      </c>
      <c r="E6333" s="1164">
        <v>2000</v>
      </c>
      <c r="F6333" s="1151" t="s">
        <v>17753</v>
      </c>
      <c r="G6333" s="759" t="s">
        <v>17754</v>
      </c>
      <c r="H6333" s="1021" t="s">
        <v>4243</v>
      </c>
      <c r="I6333" s="1021" t="s">
        <v>4274</v>
      </c>
      <c r="J6333" s="1150" t="s">
        <v>4274</v>
      </c>
      <c r="K6333" s="1152" t="s">
        <v>17755</v>
      </c>
      <c r="L6333" s="1151">
        <v>12</v>
      </c>
      <c r="M6333" s="1164">
        <v>30000</v>
      </c>
      <c r="N6333" s="1151" t="s">
        <v>1445</v>
      </c>
      <c r="O6333" s="1152" t="s">
        <v>1445</v>
      </c>
      <c r="P6333" s="1180" t="s">
        <v>1445</v>
      </c>
    </row>
    <row r="6334" spans="1:16" ht="22.5" x14ac:dyDescent="0.2">
      <c r="A6334" s="1179" t="s">
        <v>4159</v>
      </c>
      <c r="B6334" s="1149" t="s">
        <v>13078</v>
      </c>
      <c r="C6334" s="1149" t="s">
        <v>65</v>
      </c>
      <c r="D6334" s="1150" t="s">
        <v>17752</v>
      </c>
      <c r="E6334" s="1164">
        <v>2000</v>
      </c>
      <c r="F6334" s="1151" t="s">
        <v>17753</v>
      </c>
      <c r="G6334" s="759" t="s">
        <v>17754</v>
      </c>
      <c r="H6334" s="1021" t="s">
        <v>4243</v>
      </c>
      <c r="I6334" s="1021" t="s">
        <v>4274</v>
      </c>
      <c r="J6334" s="1150" t="s">
        <v>4274</v>
      </c>
      <c r="K6334" s="1152" t="s">
        <v>1445</v>
      </c>
      <c r="L6334" s="1151" t="s">
        <v>1445</v>
      </c>
      <c r="M6334" s="1164" t="s">
        <v>1445</v>
      </c>
      <c r="N6334" s="1151" t="s">
        <v>17755</v>
      </c>
      <c r="O6334" s="1152">
        <v>6</v>
      </c>
      <c r="P6334" s="1180">
        <v>15000</v>
      </c>
    </row>
    <row r="6335" spans="1:16" ht="33.75" x14ac:dyDescent="0.2">
      <c r="A6335" s="1179" t="s">
        <v>4159</v>
      </c>
      <c r="B6335" s="1149" t="s">
        <v>13078</v>
      </c>
      <c r="C6335" s="1149" t="s">
        <v>65</v>
      </c>
      <c r="D6335" s="1150" t="s">
        <v>17756</v>
      </c>
      <c r="E6335" s="1164">
        <v>2000</v>
      </c>
      <c r="F6335" s="1151" t="s">
        <v>17757</v>
      </c>
      <c r="G6335" s="759" t="s">
        <v>17758</v>
      </c>
      <c r="H6335" s="1021" t="s">
        <v>4206</v>
      </c>
      <c r="I6335" s="1021" t="s">
        <v>15923</v>
      </c>
      <c r="J6335" s="1150" t="s">
        <v>7025</v>
      </c>
      <c r="K6335" s="1152" t="s">
        <v>1445</v>
      </c>
      <c r="L6335" s="1151" t="s">
        <v>1445</v>
      </c>
      <c r="M6335" s="1164" t="s">
        <v>1445</v>
      </c>
      <c r="N6335" s="1151" t="s">
        <v>17759</v>
      </c>
      <c r="O6335" s="1152">
        <v>4</v>
      </c>
      <c r="P6335" s="1180">
        <v>8933.33</v>
      </c>
    </row>
    <row r="6336" spans="1:16" ht="33.75" x14ac:dyDescent="0.2">
      <c r="A6336" s="1179" t="s">
        <v>4159</v>
      </c>
      <c r="B6336" s="1149" t="s">
        <v>13078</v>
      </c>
      <c r="C6336" s="1149" t="s">
        <v>65</v>
      </c>
      <c r="D6336" s="1150" t="s">
        <v>17760</v>
      </c>
      <c r="E6336" s="1164">
        <v>2400</v>
      </c>
      <c r="F6336" s="1151" t="s">
        <v>17761</v>
      </c>
      <c r="G6336" s="759" t="s">
        <v>17762</v>
      </c>
      <c r="H6336" s="1021" t="s">
        <v>9934</v>
      </c>
      <c r="I6336" s="1021" t="s">
        <v>16809</v>
      </c>
      <c r="J6336" s="1150" t="s">
        <v>4259</v>
      </c>
      <c r="K6336" s="1152" t="s">
        <v>17763</v>
      </c>
      <c r="L6336" s="1151">
        <v>12</v>
      </c>
      <c r="M6336" s="1164">
        <v>28800</v>
      </c>
      <c r="N6336" s="1151" t="s">
        <v>1445</v>
      </c>
      <c r="O6336" s="1152" t="s">
        <v>1445</v>
      </c>
      <c r="P6336" s="1180" t="s">
        <v>1445</v>
      </c>
    </row>
    <row r="6337" spans="1:16" ht="33.75" x14ac:dyDescent="0.2">
      <c r="A6337" s="1179" t="s">
        <v>4159</v>
      </c>
      <c r="B6337" s="1149" t="s">
        <v>13078</v>
      </c>
      <c r="C6337" s="1149" t="s">
        <v>65</v>
      </c>
      <c r="D6337" s="1150" t="s">
        <v>17760</v>
      </c>
      <c r="E6337" s="1164">
        <v>2400</v>
      </c>
      <c r="F6337" s="1151" t="s">
        <v>17761</v>
      </c>
      <c r="G6337" s="759" t="s">
        <v>17762</v>
      </c>
      <c r="H6337" s="1021" t="s">
        <v>9934</v>
      </c>
      <c r="I6337" s="1021" t="s">
        <v>16809</v>
      </c>
      <c r="J6337" s="1150" t="s">
        <v>4259</v>
      </c>
      <c r="K6337" s="1152" t="s">
        <v>1445</v>
      </c>
      <c r="L6337" s="1151" t="s">
        <v>1445</v>
      </c>
      <c r="M6337" s="1164" t="s">
        <v>1445</v>
      </c>
      <c r="N6337" s="1151" t="s">
        <v>17763</v>
      </c>
      <c r="O6337" s="1152">
        <v>6</v>
      </c>
      <c r="P6337" s="1180">
        <v>14481.5</v>
      </c>
    </row>
    <row r="6338" spans="1:16" ht="22.5" x14ac:dyDescent="0.2">
      <c r="A6338" s="1179" t="s">
        <v>4159</v>
      </c>
      <c r="B6338" s="1149" t="s">
        <v>13078</v>
      </c>
      <c r="C6338" s="1149" t="s">
        <v>65</v>
      </c>
      <c r="D6338" s="1150" t="s">
        <v>17764</v>
      </c>
      <c r="E6338" s="1164">
        <v>7000</v>
      </c>
      <c r="F6338" s="1151" t="s">
        <v>17765</v>
      </c>
      <c r="G6338" s="759" t="s">
        <v>17766</v>
      </c>
      <c r="H6338" s="1021" t="s">
        <v>4206</v>
      </c>
      <c r="I6338" s="1021" t="s">
        <v>4274</v>
      </c>
      <c r="J6338" s="1150" t="s">
        <v>4274</v>
      </c>
      <c r="K6338" s="1152" t="s">
        <v>1445</v>
      </c>
      <c r="L6338" s="1151" t="s">
        <v>1445</v>
      </c>
      <c r="M6338" s="1164" t="s">
        <v>1445</v>
      </c>
      <c r="N6338" s="1151" t="s">
        <v>15442</v>
      </c>
      <c r="O6338" s="1152">
        <v>6</v>
      </c>
      <c r="P6338" s="1180">
        <v>42000</v>
      </c>
    </row>
    <row r="6339" spans="1:16" ht="22.5" x14ac:dyDescent="0.2">
      <c r="A6339" s="1179" t="s">
        <v>4159</v>
      </c>
      <c r="B6339" s="1149" t="s">
        <v>13078</v>
      </c>
      <c r="C6339" s="1149" t="s">
        <v>65</v>
      </c>
      <c r="D6339" s="1150" t="s">
        <v>17764</v>
      </c>
      <c r="E6339" s="1164">
        <v>7300</v>
      </c>
      <c r="F6339" s="1151" t="s">
        <v>17765</v>
      </c>
      <c r="G6339" s="759" t="s">
        <v>17766</v>
      </c>
      <c r="H6339" s="1021" t="s">
        <v>4206</v>
      </c>
      <c r="I6339" s="1021" t="s">
        <v>4274</v>
      </c>
      <c r="J6339" s="1150" t="s">
        <v>4274</v>
      </c>
      <c r="K6339" s="1152" t="s">
        <v>15442</v>
      </c>
      <c r="L6339" s="1151">
        <v>10</v>
      </c>
      <c r="M6339" s="1164">
        <v>73033.33</v>
      </c>
      <c r="N6339" s="1151" t="s">
        <v>1445</v>
      </c>
      <c r="O6339" s="1152" t="s">
        <v>1445</v>
      </c>
      <c r="P6339" s="1180" t="s">
        <v>1445</v>
      </c>
    </row>
    <row r="6340" spans="1:16" ht="22.5" x14ac:dyDescent="0.2">
      <c r="A6340" s="1179" t="s">
        <v>4159</v>
      </c>
      <c r="B6340" s="1149" t="s">
        <v>13078</v>
      </c>
      <c r="C6340" s="1149" t="s">
        <v>65</v>
      </c>
      <c r="D6340" s="1150" t="s">
        <v>17767</v>
      </c>
      <c r="E6340" s="1164">
        <v>3500</v>
      </c>
      <c r="F6340" s="1151" t="s">
        <v>17768</v>
      </c>
      <c r="G6340" s="759" t="s">
        <v>17769</v>
      </c>
      <c r="H6340" s="1021" t="s">
        <v>4470</v>
      </c>
      <c r="I6340" s="1021" t="s">
        <v>16952</v>
      </c>
      <c r="J6340" s="1150" t="s">
        <v>4259</v>
      </c>
      <c r="K6340" s="1152" t="s">
        <v>1445</v>
      </c>
      <c r="L6340" s="1151" t="s">
        <v>1445</v>
      </c>
      <c r="M6340" s="1164" t="s">
        <v>1445</v>
      </c>
      <c r="N6340" s="1151" t="s">
        <v>17770</v>
      </c>
      <c r="O6340" s="1152">
        <v>1</v>
      </c>
      <c r="P6340" s="1180">
        <v>5016.67</v>
      </c>
    </row>
    <row r="6341" spans="1:16" ht="22.5" x14ac:dyDescent="0.2">
      <c r="A6341" s="1179" t="s">
        <v>4159</v>
      </c>
      <c r="B6341" s="1149" t="s">
        <v>13078</v>
      </c>
      <c r="C6341" s="1149" t="s">
        <v>65</v>
      </c>
      <c r="D6341" s="1150" t="s">
        <v>17771</v>
      </c>
      <c r="E6341" s="1164">
        <v>7000</v>
      </c>
      <c r="F6341" s="1151" t="s">
        <v>17772</v>
      </c>
      <c r="G6341" s="759" t="s">
        <v>17773</v>
      </c>
      <c r="H6341" s="1021" t="s">
        <v>5174</v>
      </c>
      <c r="I6341" s="1021" t="s">
        <v>4287</v>
      </c>
      <c r="J6341" s="1150" t="s">
        <v>4195</v>
      </c>
      <c r="K6341" s="1152" t="s">
        <v>17774</v>
      </c>
      <c r="L6341" s="1151">
        <v>12</v>
      </c>
      <c r="M6341" s="1164">
        <v>84000</v>
      </c>
      <c r="N6341" s="1151" t="s">
        <v>1445</v>
      </c>
      <c r="O6341" s="1152" t="s">
        <v>1445</v>
      </c>
      <c r="P6341" s="1180" t="s">
        <v>1445</v>
      </c>
    </row>
    <row r="6342" spans="1:16" ht="22.5" x14ac:dyDescent="0.2">
      <c r="A6342" s="1179" t="s">
        <v>4159</v>
      </c>
      <c r="B6342" s="1149" t="s">
        <v>13078</v>
      </c>
      <c r="C6342" s="1149" t="s">
        <v>65</v>
      </c>
      <c r="D6342" s="1150" t="s">
        <v>17771</v>
      </c>
      <c r="E6342" s="1164">
        <v>7000</v>
      </c>
      <c r="F6342" s="1151" t="s">
        <v>17772</v>
      </c>
      <c r="G6342" s="759" t="s">
        <v>17773</v>
      </c>
      <c r="H6342" s="1021" t="s">
        <v>5174</v>
      </c>
      <c r="I6342" s="1021" t="s">
        <v>4287</v>
      </c>
      <c r="J6342" s="1150" t="s">
        <v>4195</v>
      </c>
      <c r="K6342" s="1152" t="s">
        <v>1445</v>
      </c>
      <c r="L6342" s="1151" t="s">
        <v>1445</v>
      </c>
      <c r="M6342" s="1164" t="s">
        <v>1445</v>
      </c>
      <c r="N6342" s="1151" t="s">
        <v>17774</v>
      </c>
      <c r="O6342" s="1152">
        <v>6</v>
      </c>
      <c r="P6342" s="1180">
        <v>42000</v>
      </c>
    </row>
    <row r="6343" spans="1:16" ht="22.5" x14ac:dyDescent="0.2">
      <c r="A6343" s="1179" t="s">
        <v>4159</v>
      </c>
      <c r="B6343" s="1149" t="s">
        <v>13078</v>
      </c>
      <c r="C6343" s="1149" t="s">
        <v>65</v>
      </c>
      <c r="D6343" s="1150" t="s">
        <v>17775</v>
      </c>
      <c r="E6343" s="1164">
        <v>2000</v>
      </c>
      <c r="F6343" s="1151" t="s">
        <v>17776</v>
      </c>
      <c r="G6343" s="759" t="s">
        <v>17777</v>
      </c>
      <c r="H6343" s="1021" t="s">
        <v>4243</v>
      </c>
      <c r="I6343" s="1021" t="s">
        <v>4274</v>
      </c>
      <c r="J6343" s="1150" t="s">
        <v>4274</v>
      </c>
      <c r="K6343" s="1152" t="s">
        <v>17778</v>
      </c>
      <c r="L6343" s="1151">
        <v>12</v>
      </c>
      <c r="M6343" s="1164">
        <v>24133.33</v>
      </c>
      <c r="N6343" s="1151" t="s">
        <v>1445</v>
      </c>
      <c r="O6343" s="1152" t="s">
        <v>1445</v>
      </c>
      <c r="P6343" s="1180" t="s">
        <v>1445</v>
      </c>
    </row>
    <row r="6344" spans="1:16" ht="22.5" x14ac:dyDescent="0.2">
      <c r="A6344" s="1179" t="s">
        <v>4159</v>
      </c>
      <c r="B6344" s="1149" t="s">
        <v>13078</v>
      </c>
      <c r="C6344" s="1149" t="s">
        <v>65</v>
      </c>
      <c r="D6344" s="1150" t="s">
        <v>17775</v>
      </c>
      <c r="E6344" s="1164">
        <v>2000</v>
      </c>
      <c r="F6344" s="1151" t="s">
        <v>17776</v>
      </c>
      <c r="G6344" s="759" t="s">
        <v>17777</v>
      </c>
      <c r="H6344" s="1021" t="s">
        <v>4243</v>
      </c>
      <c r="I6344" s="1021" t="s">
        <v>4274</v>
      </c>
      <c r="J6344" s="1150" t="s">
        <v>4274</v>
      </c>
      <c r="K6344" s="1152" t="s">
        <v>1445</v>
      </c>
      <c r="L6344" s="1151" t="s">
        <v>1445</v>
      </c>
      <c r="M6344" s="1164" t="s">
        <v>1445</v>
      </c>
      <c r="N6344" s="1151" t="s">
        <v>17778</v>
      </c>
      <c r="O6344" s="1152">
        <v>6</v>
      </c>
      <c r="P6344" s="1180">
        <v>12000</v>
      </c>
    </row>
    <row r="6345" spans="1:16" ht="22.5" x14ac:dyDescent="0.2">
      <c r="A6345" s="1179" t="s">
        <v>4159</v>
      </c>
      <c r="B6345" s="1149" t="s">
        <v>13078</v>
      </c>
      <c r="C6345" s="1149" t="s">
        <v>65</v>
      </c>
      <c r="D6345" s="1150" t="s">
        <v>17779</v>
      </c>
      <c r="E6345" s="1164">
        <v>6500</v>
      </c>
      <c r="F6345" s="1151" t="s">
        <v>17780</v>
      </c>
      <c r="G6345" s="759" t="s">
        <v>17781</v>
      </c>
      <c r="H6345" s="1021" t="s">
        <v>8740</v>
      </c>
      <c r="I6345" s="1021" t="s">
        <v>4287</v>
      </c>
      <c r="J6345" s="1150" t="s">
        <v>4195</v>
      </c>
      <c r="K6345" s="1152" t="s">
        <v>17782</v>
      </c>
      <c r="L6345" s="1151">
        <v>12</v>
      </c>
      <c r="M6345" s="1164">
        <v>78000</v>
      </c>
      <c r="N6345" s="1151" t="s">
        <v>1445</v>
      </c>
      <c r="O6345" s="1152" t="s">
        <v>1445</v>
      </c>
      <c r="P6345" s="1180" t="s">
        <v>1445</v>
      </c>
    </row>
    <row r="6346" spans="1:16" ht="22.5" x14ac:dyDescent="0.2">
      <c r="A6346" s="1179" t="s">
        <v>4159</v>
      </c>
      <c r="B6346" s="1149" t="s">
        <v>13078</v>
      </c>
      <c r="C6346" s="1149" t="s">
        <v>65</v>
      </c>
      <c r="D6346" s="1150" t="s">
        <v>17779</v>
      </c>
      <c r="E6346" s="1164">
        <v>6500</v>
      </c>
      <c r="F6346" s="1151" t="s">
        <v>17780</v>
      </c>
      <c r="G6346" s="759" t="s">
        <v>17781</v>
      </c>
      <c r="H6346" s="1021" t="s">
        <v>8740</v>
      </c>
      <c r="I6346" s="1021" t="s">
        <v>4287</v>
      </c>
      <c r="J6346" s="1150" t="s">
        <v>4195</v>
      </c>
      <c r="K6346" s="1152" t="s">
        <v>1445</v>
      </c>
      <c r="L6346" s="1151" t="s">
        <v>1445</v>
      </c>
      <c r="M6346" s="1164" t="s">
        <v>1445</v>
      </c>
      <c r="N6346" s="1151" t="s">
        <v>17782</v>
      </c>
      <c r="O6346" s="1152">
        <v>6</v>
      </c>
      <c r="P6346" s="1180">
        <v>39216.67</v>
      </c>
    </row>
    <row r="6347" spans="1:16" ht="22.5" x14ac:dyDescent="0.2">
      <c r="A6347" s="1179" t="s">
        <v>4159</v>
      </c>
      <c r="B6347" s="1149" t="s">
        <v>13078</v>
      </c>
      <c r="C6347" s="1149" t="s">
        <v>65</v>
      </c>
      <c r="D6347" s="1150" t="s">
        <v>17617</v>
      </c>
      <c r="E6347" s="1164">
        <v>5500</v>
      </c>
      <c r="F6347" s="1151" t="s">
        <v>17783</v>
      </c>
      <c r="G6347" s="759" t="s">
        <v>17784</v>
      </c>
      <c r="H6347" s="1021" t="s">
        <v>4243</v>
      </c>
      <c r="I6347" s="1021" t="s">
        <v>4274</v>
      </c>
      <c r="J6347" s="1150" t="s">
        <v>4274</v>
      </c>
      <c r="K6347" s="1152" t="s">
        <v>14697</v>
      </c>
      <c r="L6347" s="1151">
        <v>12</v>
      </c>
      <c r="M6347" s="1164">
        <v>66000</v>
      </c>
      <c r="N6347" s="1151" t="s">
        <v>1445</v>
      </c>
      <c r="O6347" s="1152" t="s">
        <v>1445</v>
      </c>
      <c r="P6347" s="1180" t="s">
        <v>1445</v>
      </c>
    </row>
    <row r="6348" spans="1:16" ht="22.5" x14ac:dyDescent="0.2">
      <c r="A6348" s="1179" t="s">
        <v>4159</v>
      </c>
      <c r="B6348" s="1149" t="s">
        <v>13078</v>
      </c>
      <c r="C6348" s="1149" t="s">
        <v>65</v>
      </c>
      <c r="D6348" s="1150" t="s">
        <v>17617</v>
      </c>
      <c r="E6348" s="1164">
        <v>5500</v>
      </c>
      <c r="F6348" s="1151" t="s">
        <v>17783</v>
      </c>
      <c r="G6348" s="759" t="s">
        <v>17784</v>
      </c>
      <c r="H6348" s="1021" t="s">
        <v>4243</v>
      </c>
      <c r="I6348" s="1021" t="s">
        <v>4274</v>
      </c>
      <c r="J6348" s="1150" t="s">
        <v>4274</v>
      </c>
      <c r="K6348" s="1152" t="s">
        <v>1445</v>
      </c>
      <c r="L6348" s="1151" t="s">
        <v>1445</v>
      </c>
      <c r="M6348" s="1164" t="s">
        <v>1445</v>
      </c>
      <c r="N6348" s="1151" t="s">
        <v>14697</v>
      </c>
      <c r="O6348" s="1152">
        <v>6</v>
      </c>
      <c r="P6348" s="1180">
        <v>33000</v>
      </c>
    </row>
    <row r="6349" spans="1:16" ht="22.5" x14ac:dyDescent="0.2">
      <c r="A6349" s="1179" t="s">
        <v>4159</v>
      </c>
      <c r="B6349" s="1149" t="s">
        <v>13078</v>
      </c>
      <c r="C6349" s="1149" t="s">
        <v>65</v>
      </c>
      <c r="D6349" s="1150" t="s">
        <v>17785</v>
      </c>
      <c r="E6349" s="1164">
        <v>3000</v>
      </c>
      <c r="F6349" s="1151" t="s">
        <v>17786</v>
      </c>
      <c r="G6349" s="759" t="s">
        <v>17787</v>
      </c>
      <c r="H6349" s="1021" t="s">
        <v>4259</v>
      </c>
      <c r="I6349" s="1021" t="s">
        <v>13087</v>
      </c>
      <c r="J6349" s="1150" t="s">
        <v>4259</v>
      </c>
      <c r="K6349" s="1152" t="s">
        <v>17788</v>
      </c>
      <c r="L6349" s="1151">
        <v>12</v>
      </c>
      <c r="M6349" s="1164">
        <v>36000</v>
      </c>
      <c r="N6349" s="1151" t="s">
        <v>1445</v>
      </c>
      <c r="O6349" s="1152" t="s">
        <v>1445</v>
      </c>
      <c r="P6349" s="1180" t="s">
        <v>1445</v>
      </c>
    </row>
    <row r="6350" spans="1:16" ht="22.5" x14ac:dyDescent="0.2">
      <c r="A6350" s="1179" t="s">
        <v>4159</v>
      </c>
      <c r="B6350" s="1149" t="s">
        <v>13078</v>
      </c>
      <c r="C6350" s="1149" t="s">
        <v>65</v>
      </c>
      <c r="D6350" s="1150" t="s">
        <v>17785</v>
      </c>
      <c r="E6350" s="1164">
        <v>3000</v>
      </c>
      <c r="F6350" s="1151" t="s">
        <v>17786</v>
      </c>
      <c r="G6350" s="759" t="s">
        <v>17787</v>
      </c>
      <c r="H6350" s="1021" t="s">
        <v>4259</v>
      </c>
      <c r="I6350" s="1021" t="s">
        <v>13087</v>
      </c>
      <c r="J6350" s="1150" t="s">
        <v>4259</v>
      </c>
      <c r="K6350" s="1152" t="s">
        <v>1445</v>
      </c>
      <c r="L6350" s="1151" t="s">
        <v>1445</v>
      </c>
      <c r="M6350" s="1164" t="s">
        <v>1445</v>
      </c>
      <c r="N6350" s="1151" t="s">
        <v>17788</v>
      </c>
      <c r="O6350" s="1152">
        <v>6</v>
      </c>
      <c r="P6350" s="1180">
        <v>18000</v>
      </c>
    </row>
    <row r="6351" spans="1:16" ht="22.5" x14ac:dyDescent="0.2">
      <c r="A6351" s="1179" t="s">
        <v>4159</v>
      </c>
      <c r="B6351" s="1149" t="s">
        <v>13078</v>
      </c>
      <c r="C6351" s="1149" t="s">
        <v>65</v>
      </c>
      <c r="D6351" s="1150" t="s">
        <v>17789</v>
      </c>
      <c r="E6351" s="1164">
        <v>2000</v>
      </c>
      <c r="F6351" s="1151" t="s">
        <v>17790</v>
      </c>
      <c r="G6351" s="759" t="s">
        <v>17791</v>
      </c>
      <c r="H6351" s="1021" t="s">
        <v>4259</v>
      </c>
      <c r="I6351" s="1021" t="s">
        <v>17792</v>
      </c>
      <c r="J6351" s="1150" t="s">
        <v>4259</v>
      </c>
      <c r="K6351" s="1152" t="s">
        <v>1445</v>
      </c>
      <c r="L6351" s="1151" t="s">
        <v>1445</v>
      </c>
      <c r="M6351" s="1164" t="s">
        <v>1445</v>
      </c>
      <c r="N6351" s="1151" t="s">
        <v>17793</v>
      </c>
      <c r="O6351" s="1152">
        <v>6</v>
      </c>
      <c r="P6351" s="1180">
        <v>12000</v>
      </c>
    </row>
    <row r="6352" spans="1:16" ht="22.5" x14ac:dyDescent="0.2">
      <c r="A6352" s="1179" t="s">
        <v>4159</v>
      </c>
      <c r="B6352" s="1149" t="s">
        <v>13078</v>
      </c>
      <c r="C6352" s="1149" t="s">
        <v>65</v>
      </c>
      <c r="D6352" s="1150" t="s">
        <v>17789</v>
      </c>
      <c r="E6352" s="1164">
        <v>2000</v>
      </c>
      <c r="F6352" s="1151" t="s">
        <v>17790</v>
      </c>
      <c r="G6352" s="759" t="s">
        <v>17791</v>
      </c>
      <c r="H6352" s="1021" t="s">
        <v>4259</v>
      </c>
      <c r="I6352" s="1021" t="s">
        <v>17792</v>
      </c>
      <c r="J6352" s="1150" t="s">
        <v>4259</v>
      </c>
      <c r="K6352" s="1152" t="s">
        <v>17793</v>
      </c>
      <c r="L6352" s="1151">
        <v>2</v>
      </c>
      <c r="M6352" s="1164">
        <v>4333.33</v>
      </c>
      <c r="N6352" s="1151" t="s">
        <v>1445</v>
      </c>
      <c r="O6352" s="1152" t="s">
        <v>1445</v>
      </c>
      <c r="P6352" s="1180" t="s">
        <v>1445</v>
      </c>
    </row>
    <row r="6353" spans="1:16" ht="22.5" x14ac:dyDescent="0.2">
      <c r="A6353" s="1179" t="s">
        <v>4159</v>
      </c>
      <c r="B6353" s="1149" t="s">
        <v>13078</v>
      </c>
      <c r="C6353" s="1149" t="s">
        <v>65</v>
      </c>
      <c r="D6353" s="1150" t="s">
        <v>17794</v>
      </c>
      <c r="E6353" s="1164">
        <v>4500</v>
      </c>
      <c r="F6353" s="1151" t="s">
        <v>17795</v>
      </c>
      <c r="G6353" s="759" t="s">
        <v>17796</v>
      </c>
      <c r="H6353" s="1021" t="s">
        <v>4243</v>
      </c>
      <c r="I6353" s="1021" t="s">
        <v>4274</v>
      </c>
      <c r="J6353" s="1150" t="s">
        <v>4274</v>
      </c>
      <c r="K6353" s="1152" t="s">
        <v>17797</v>
      </c>
      <c r="L6353" s="1151">
        <v>12</v>
      </c>
      <c r="M6353" s="1164">
        <v>56850</v>
      </c>
      <c r="N6353" s="1151" t="s">
        <v>1445</v>
      </c>
      <c r="O6353" s="1152" t="s">
        <v>1445</v>
      </c>
      <c r="P6353" s="1180" t="s">
        <v>1445</v>
      </c>
    </row>
    <row r="6354" spans="1:16" ht="22.5" x14ac:dyDescent="0.2">
      <c r="A6354" s="1179" t="s">
        <v>4159</v>
      </c>
      <c r="B6354" s="1149" t="s">
        <v>13078</v>
      </c>
      <c r="C6354" s="1149" t="s">
        <v>65</v>
      </c>
      <c r="D6354" s="1150" t="s">
        <v>17798</v>
      </c>
      <c r="E6354" s="1164">
        <v>4500</v>
      </c>
      <c r="F6354" s="1151" t="s">
        <v>17795</v>
      </c>
      <c r="G6354" s="759" t="s">
        <v>17796</v>
      </c>
      <c r="H6354" s="1021" t="s">
        <v>4243</v>
      </c>
      <c r="I6354" s="1021" t="s">
        <v>4274</v>
      </c>
      <c r="J6354" s="1150" t="s">
        <v>4274</v>
      </c>
      <c r="K6354" s="1152" t="s">
        <v>1445</v>
      </c>
      <c r="L6354" s="1151" t="s">
        <v>1445</v>
      </c>
      <c r="M6354" s="1164" t="s">
        <v>1445</v>
      </c>
      <c r="N6354" s="1151" t="s">
        <v>17797</v>
      </c>
      <c r="O6354" s="1152">
        <v>2</v>
      </c>
      <c r="P6354" s="1180">
        <v>13275</v>
      </c>
    </row>
    <row r="6355" spans="1:16" ht="22.5" x14ac:dyDescent="0.2">
      <c r="A6355" s="1179" t="s">
        <v>4159</v>
      </c>
      <c r="B6355" s="1149" t="s">
        <v>13078</v>
      </c>
      <c r="C6355" s="1149" t="s">
        <v>65</v>
      </c>
      <c r="D6355" s="1150" t="s">
        <v>17799</v>
      </c>
      <c r="E6355" s="1164">
        <v>10000</v>
      </c>
      <c r="F6355" s="1151" t="s">
        <v>17800</v>
      </c>
      <c r="G6355" s="759" t="s">
        <v>17801</v>
      </c>
      <c r="H6355" s="1021" t="s">
        <v>17802</v>
      </c>
      <c r="I6355" s="1021" t="s">
        <v>16956</v>
      </c>
      <c r="J6355" s="1150" t="s">
        <v>4386</v>
      </c>
      <c r="K6355" s="1152" t="s">
        <v>1445</v>
      </c>
      <c r="L6355" s="1151" t="s">
        <v>1445</v>
      </c>
      <c r="M6355" s="1164" t="s">
        <v>1445</v>
      </c>
      <c r="N6355" s="1151" t="s">
        <v>17803</v>
      </c>
      <c r="O6355" s="1152">
        <v>6</v>
      </c>
      <c r="P6355" s="1180">
        <v>60000</v>
      </c>
    </row>
    <row r="6356" spans="1:16" ht="22.5" x14ac:dyDescent="0.2">
      <c r="A6356" s="1179" t="s">
        <v>4159</v>
      </c>
      <c r="B6356" s="1149" t="s">
        <v>13078</v>
      </c>
      <c r="C6356" s="1149" t="s">
        <v>65</v>
      </c>
      <c r="D6356" s="1150" t="s">
        <v>17166</v>
      </c>
      <c r="E6356" s="1164">
        <v>3000</v>
      </c>
      <c r="F6356" s="1151" t="s">
        <v>17804</v>
      </c>
      <c r="G6356" s="759" t="s">
        <v>17805</v>
      </c>
      <c r="H6356" s="1021" t="s">
        <v>4243</v>
      </c>
      <c r="I6356" s="1021" t="s">
        <v>4274</v>
      </c>
      <c r="J6356" s="1150" t="s">
        <v>4274</v>
      </c>
      <c r="K6356" s="1152" t="s">
        <v>15335</v>
      </c>
      <c r="L6356" s="1151">
        <v>3</v>
      </c>
      <c r="M6356" s="1164">
        <v>9725</v>
      </c>
      <c r="N6356" s="1151" t="s">
        <v>1445</v>
      </c>
      <c r="O6356" s="1152" t="s">
        <v>1445</v>
      </c>
      <c r="P6356" s="1180" t="s">
        <v>1445</v>
      </c>
    </row>
    <row r="6357" spans="1:16" ht="22.5" x14ac:dyDescent="0.2">
      <c r="A6357" s="1179" t="s">
        <v>4159</v>
      </c>
      <c r="B6357" s="1149" t="s">
        <v>13078</v>
      </c>
      <c r="C6357" s="1149" t="s">
        <v>65</v>
      </c>
      <c r="D6357" s="1150" t="s">
        <v>17013</v>
      </c>
      <c r="E6357" s="1164">
        <v>3500</v>
      </c>
      <c r="F6357" s="1151" t="s">
        <v>17806</v>
      </c>
      <c r="G6357" s="759" t="s">
        <v>17807</v>
      </c>
      <c r="H6357" s="1021" t="s">
        <v>4206</v>
      </c>
      <c r="I6357" s="1021" t="s">
        <v>4274</v>
      </c>
      <c r="J6357" s="1150" t="s">
        <v>4274</v>
      </c>
      <c r="K6357" s="1152" t="s">
        <v>1445</v>
      </c>
      <c r="L6357" s="1151" t="s">
        <v>1445</v>
      </c>
      <c r="M6357" s="1164" t="s">
        <v>1445</v>
      </c>
      <c r="N6357" s="1151" t="s">
        <v>17808</v>
      </c>
      <c r="O6357" s="1152">
        <v>6</v>
      </c>
      <c r="P6357" s="1180">
        <v>21000</v>
      </c>
    </row>
    <row r="6358" spans="1:16" ht="22.5" x14ac:dyDescent="0.2">
      <c r="A6358" s="1179" t="s">
        <v>4159</v>
      </c>
      <c r="B6358" s="1149" t="s">
        <v>13078</v>
      </c>
      <c r="C6358" s="1149" t="s">
        <v>65</v>
      </c>
      <c r="D6358" s="1150" t="s">
        <v>17013</v>
      </c>
      <c r="E6358" s="1164">
        <v>3500</v>
      </c>
      <c r="F6358" s="1151" t="s">
        <v>17806</v>
      </c>
      <c r="G6358" s="759" t="s">
        <v>17807</v>
      </c>
      <c r="H6358" s="1021" t="s">
        <v>4206</v>
      </c>
      <c r="I6358" s="1021" t="s">
        <v>4274</v>
      </c>
      <c r="J6358" s="1150" t="s">
        <v>4274</v>
      </c>
      <c r="K6358" s="1152" t="s">
        <v>17808</v>
      </c>
      <c r="L6358" s="1151">
        <v>1</v>
      </c>
      <c r="M6358" s="1164">
        <v>2566.67</v>
      </c>
      <c r="N6358" s="1151" t="s">
        <v>1445</v>
      </c>
      <c r="O6358" s="1152" t="s">
        <v>1445</v>
      </c>
      <c r="P6358" s="1180" t="s">
        <v>1445</v>
      </c>
    </row>
    <row r="6359" spans="1:16" ht="22.5" x14ac:dyDescent="0.2">
      <c r="A6359" s="1179" t="s">
        <v>4159</v>
      </c>
      <c r="B6359" s="1149" t="s">
        <v>13078</v>
      </c>
      <c r="C6359" s="1149" t="s">
        <v>65</v>
      </c>
      <c r="D6359" s="1150" t="s">
        <v>16990</v>
      </c>
      <c r="E6359" s="1164">
        <v>2500</v>
      </c>
      <c r="F6359" s="1151" t="s">
        <v>17809</v>
      </c>
      <c r="G6359" s="759" t="s">
        <v>17810</v>
      </c>
      <c r="H6359" s="1021" t="s">
        <v>4243</v>
      </c>
      <c r="I6359" s="1021" t="s">
        <v>4274</v>
      </c>
      <c r="J6359" s="1150" t="s">
        <v>4274</v>
      </c>
      <c r="K6359" s="1152" t="s">
        <v>17811</v>
      </c>
      <c r="L6359" s="1151">
        <v>12</v>
      </c>
      <c r="M6359" s="1164">
        <v>30000</v>
      </c>
      <c r="N6359" s="1151" t="s">
        <v>1445</v>
      </c>
      <c r="O6359" s="1152" t="s">
        <v>1445</v>
      </c>
      <c r="P6359" s="1180" t="s">
        <v>1445</v>
      </c>
    </row>
    <row r="6360" spans="1:16" ht="22.5" x14ac:dyDescent="0.2">
      <c r="A6360" s="1179" t="s">
        <v>4159</v>
      </c>
      <c r="B6360" s="1149" t="s">
        <v>13078</v>
      </c>
      <c r="C6360" s="1149" t="s">
        <v>65</v>
      </c>
      <c r="D6360" s="1150" t="s">
        <v>16990</v>
      </c>
      <c r="E6360" s="1164">
        <v>2500</v>
      </c>
      <c r="F6360" s="1151" t="s">
        <v>17809</v>
      </c>
      <c r="G6360" s="759" t="s">
        <v>17810</v>
      </c>
      <c r="H6360" s="1021" t="s">
        <v>4243</v>
      </c>
      <c r="I6360" s="1021" t="s">
        <v>4274</v>
      </c>
      <c r="J6360" s="1150" t="s">
        <v>4274</v>
      </c>
      <c r="K6360" s="1152" t="s">
        <v>1445</v>
      </c>
      <c r="L6360" s="1151" t="s">
        <v>1445</v>
      </c>
      <c r="M6360" s="1164" t="s">
        <v>1445</v>
      </c>
      <c r="N6360" s="1151" t="s">
        <v>17811</v>
      </c>
      <c r="O6360" s="1152">
        <v>6</v>
      </c>
      <c r="P6360" s="1180">
        <v>15000</v>
      </c>
    </row>
    <row r="6361" spans="1:16" ht="22.5" x14ac:dyDescent="0.2">
      <c r="A6361" s="1179" t="s">
        <v>4159</v>
      </c>
      <c r="B6361" s="1149" t="s">
        <v>13078</v>
      </c>
      <c r="C6361" s="1149" t="s">
        <v>65</v>
      </c>
      <c r="D6361" s="1150" t="s">
        <v>17812</v>
      </c>
      <c r="E6361" s="1164">
        <v>7000</v>
      </c>
      <c r="F6361" s="1151" t="s">
        <v>17813</v>
      </c>
      <c r="G6361" s="759" t="s">
        <v>17814</v>
      </c>
      <c r="H6361" s="1021" t="s">
        <v>4239</v>
      </c>
      <c r="I6361" s="1021" t="s">
        <v>4287</v>
      </c>
      <c r="J6361" s="1150" t="s">
        <v>4195</v>
      </c>
      <c r="K6361" s="1152" t="s">
        <v>17815</v>
      </c>
      <c r="L6361" s="1151">
        <v>8</v>
      </c>
      <c r="M6361" s="1164">
        <v>62075.659999999996</v>
      </c>
      <c r="N6361" s="1151" t="s">
        <v>1445</v>
      </c>
      <c r="O6361" s="1152" t="s">
        <v>1445</v>
      </c>
      <c r="P6361" s="1180" t="s">
        <v>1445</v>
      </c>
    </row>
    <row r="6362" spans="1:16" ht="33.75" x14ac:dyDescent="0.2">
      <c r="A6362" s="1179" t="s">
        <v>4159</v>
      </c>
      <c r="B6362" s="1149" t="s">
        <v>13078</v>
      </c>
      <c r="C6362" s="1149" t="s">
        <v>65</v>
      </c>
      <c r="D6362" s="1150" t="s">
        <v>17270</v>
      </c>
      <c r="E6362" s="1164">
        <v>2000</v>
      </c>
      <c r="F6362" s="1151" t="s">
        <v>17816</v>
      </c>
      <c r="G6362" s="759" t="s">
        <v>17817</v>
      </c>
      <c r="H6362" s="1021" t="s">
        <v>4206</v>
      </c>
      <c r="I6362" s="1021" t="s">
        <v>15923</v>
      </c>
      <c r="J6362" s="1150" t="s">
        <v>7025</v>
      </c>
      <c r="K6362" s="1152" t="s">
        <v>1445</v>
      </c>
      <c r="L6362" s="1151" t="s">
        <v>1445</v>
      </c>
      <c r="M6362" s="1164" t="s">
        <v>1445</v>
      </c>
      <c r="N6362" s="1151" t="s">
        <v>17818</v>
      </c>
      <c r="O6362" s="1152">
        <v>1</v>
      </c>
      <c r="P6362" s="1180">
        <v>2466.67</v>
      </c>
    </row>
    <row r="6363" spans="1:16" ht="22.5" x14ac:dyDescent="0.2">
      <c r="A6363" s="1179" t="s">
        <v>4159</v>
      </c>
      <c r="B6363" s="1149" t="s">
        <v>13078</v>
      </c>
      <c r="C6363" s="1149" t="s">
        <v>65</v>
      </c>
      <c r="D6363" s="1150" t="s">
        <v>17819</v>
      </c>
      <c r="E6363" s="1164">
        <v>13500</v>
      </c>
      <c r="F6363" s="1151" t="s">
        <v>17820</v>
      </c>
      <c r="G6363" s="759" t="s">
        <v>17821</v>
      </c>
      <c r="H6363" s="1021" t="s">
        <v>11426</v>
      </c>
      <c r="I6363" s="1021" t="s">
        <v>16867</v>
      </c>
      <c r="J6363" s="1150" t="s">
        <v>4287</v>
      </c>
      <c r="K6363" s="1152" t="s">
        <v>17822</v>
      </c>
      <c r="L6363" s="1151">
        <v>12</v>
      </c>
      <c r="M6363" s="1164">
        <v>162000</v>
      </c>
      <c r="N6363" s="1151" t="s">
        <v>1445</v>
      </c>
      <c r="O6363" s="1152" t="s">
        <v>1445</v>
      </c>
      <c r="P6363" s="1180" t="s">
        <v>1445</v>
      </c>
    </row>
    <row r="6364" spans="1:16" ht="22.5" x14ac:dyDescent="0.2">
      <c r="A6364" s="1179" t="s">
        <v>4159</v>
      </c>
      <c r="B6364" s="1149" t="s">
        <v>13078</v>
      </c>
      <c r="C6364" s="1149" t="s">
        <v>65</v>
      </c>
      <c r="D6364" s="1150" t="s">
        <v>17819</v>
      </c>
      <c r="E6364" s="1164">
        <v>13500</v>
      </c>
      <c r="F6364" s="1151" t="s">
        <v>17820</v>
      </c>
      <c r="G6364" s="759" t="s">
        <v>17821</v>
      </c>
      <c r="H6364" s="1021" t="s">
        <v>11426</v>
      </c>
      <c r="I6364" s="1021" t="s">
        <v>16867</v>
      </c>
      <c r="J6364" s="1150" t="s">
        <v>4287</v>
      </c>
      <c r="K6364" s="1152" t="s">
        <v>1445</v>
      </c>
      <c r="L6364" s="1151" t="s">
        <v>1445</v>
      </c>
      <c r="M6364" s="1164" t="s">
        <v>1445</v>
      </c>
      <c r="N6364" s="1151" t="s">
        <v>17822</v>
      </c>
      <c r="O6364" s="1152">
        <v>6</v>
      </c>
      <c r="P6364" s="1180">
        <v>81000</v>
      </c>
    </row>
    <row r="6365" spans="1:16" ht="22.5" x14ac:dyDescent="0.2">
      <c r="A6365" s="1179" t="s">
        <v>4159</v>
      </c>
      <c r="B6365" s="1149" t="s">
        <v>13078</v>
      </c>
      <c r="C6365" s="1149" t="s">
        <v>65</v>
      </c>
      <c r="D6365" s="1150" t="s">
        <v>17721</v>
      </c>
      <c r="E6365" s="1164">
        <v>3000</v>
      </c>
      <c r="F6365" s="1151" t="s">
        <v>17823</v>
      </c>
      <c r="G6365" s="759" t="s">
        <v>17824</v>
      </c>
      <c r="H6365" s="1021" t="s">
        <v>4243</v>
      </c>
      <c r="I6365" s="1021" t="s">
        <v>4287</v>
      </c>
      <c r="J6365" s="1150" t="s">
        <v>4195</v>
      </c>
      <c r="K6365" s="1152" t="s">
        <v>2831</v>
      </c>
      <c r="L6365" s="1151">
        <v>12</v>
      </c>
      <c r="M6365" s="1164">
        <v>36438.660000000003</v>
      </c>
      <c r="N6365" s="1151" t="s">
        <v>1445</v>
      </c>
      <c r="O6365" s="1152" t="s">
        <v>1445</v>
      </c>
      <c r="P6365" s="1180" t="s">
        <v>1445</v>
      </c>
    </row>
    <row r="6366" spans="1:16" ht="22.5" x14ac:dyDescent="0.2">
      <c r="A6366" s="1179" t="s">
        <v>4159</v>
      </c>
      <c r="B6366" s="1149" t="s">
        <v>13078</v>
      </c>
      <c r="C6366" s="1149" t="s">
        <v>65</v>
      </c>
      <c r="D6366" s="1150" t="s">
        <v>17721</v>
      </c>
      <c r="E6366" s="1164">
        <v>3000</v>
      </c>
      <c r="F6366" s="1151" t="s">
        <v>17823</v>
      </c>
      <c r="G6366" s="759" t="s">
        <v>17824</v>
      </c>
      <c r="H6366" s="1021" t="s">
        <v>4243</v>
      </c>
      <c r="I6366" s="1021" t="s">
        <v>4287</v>
      </c>
      <c r="J6366" s="1150" t="s">
        <v>4195</v>
      </c>
      <c r="K6366" s="1152" t="s">
        <v>1445</v>
      </c>
      <c r="L6366" s="1151" t="s">
        <v>1445</v>
      </c>
      <c r="M6366" s="1164" t="s">
        <v>1445</v>
      </c>
      <c r="N6366" s="1151" t="s">
        <v>2831</v>
      </c>
      <c r="O6366" s="1152">
        <v>6</v>
      </c>
      <c r="P6366" s="1180">
        <v>18000</v>
      </c>
    </row>
    <row r="6367" spans="1:16" ht="22.5" x14ac:dyDescent="0.2">
      <c r="A6367" s="1179" t="s">
        <v>4159</v>
      </c>
      <c r="B6367" s="1149" t="s">
        <v>13078</v>
      </c>
      <c r="C6367" s="1149" t="s">
        <v>65</v>
      </c>
      <c r="D6367" s="1150" t="s">
        <v>17825</v>
      </c>
      <c r="E6367" s="1164">
        <v>8000</v>
      </c>
      <c r="F6367" s="1151" t="s">
        <v>17826</v>
      </c>
      <c r="G6367" s="759" t="s">
        <v>17827</v>
      </c>
      <c r="H6367" s="1021" t="s">
        <v>4243</v>
      </c>
      <c r="I6367" s="1021" t="s">
        <v>4287</v>
      </c>
      <c r="J6367" s="1150" t="s">
        <v>4195</v>
      </c>
      <c r="K6367" s="1152" t="s">
        <v>17828</v>
      </c>
      <c r="L6367" s="1151">
        <v>12</v>
      </c>
      <c r="M6367" s="1164">
        <v>96000</v>
      </c>
      <c r="N6367" s="1151" t="s">
        <v>1445</v>
      </c>
      <c r="O6367" s="1152" t="s">
        <v>1445</v>
      </c>
      <c r="P6367" s="1180" t="s">
        <v>1445</v>
      </c>
    </row>
    <row r="6368" spans="1:16" ht="22.5" x14ac:dyDescent="0.2">
      <c r="A6368" s="1179" t="s">
        <v>4159</v>
      </c>
      <c r="B6368" s="1149" t="s">
        <v>13078</v>
      </c>
      <c r="C6368" s="1149" t="s">
        <v>65</v>
      </c>
      <c r="D6368" s="1150" t="s">
        <v>17825</v>
      </c>
      <c r="E6368" s="1164">
        <v>8000</v>
      </c>
      <c r="F6368" s="1151" t="s">
        <v>17826</v>
      </c>
      <c r="G6368" s="759" t="s">
        <v>17827</v>
      </c>
      <c r="H6368" s="1021" t="s">
        <v>4243</v>
      </c>
      <c r="I6368" s="1021" t="s">
        <v>4287</v>
      </c>
      <c r="J6368" s="1150" t="s">
        <v>4195</v>
      </c>
      <c r="K6368" s="1152" t="s">
        <v>1445</v>
      </c>
      <c r="L6368" s="1151" t="s">
        <v>1445</v>
      </c>
      <c r="M6368" s="1164" t="s">
        <v>1445</v>
      </c>
      <c r="N6368" s="1151" t="s">
        <v>17828</v>
      </c>
      <c r="O6368" s="1152">
        <v>6</v>
      </c>
      <c r="P6368" s="1180">
        <v>48000</v>
      </c>
    </row>
    <row r="6369" spans="1:16" ht="22.5" x14ac:dyDescent="0.2">
      <c r="A6369" s="1179" t="s">
        <v>4159</v>
      </c>
      <c r="B6369" s="1149" t="s">
        <v>13078</v>
      </c>
      <c r="C6369" s="1149" t="s">
        <v>65</v>
      </c>
      <c r="D6369" s="1150" t="s">
        <v>17829</v>
      </c>
      <c r="E6369" s="1164">
        <v>5000</v>
      </c>
      <c r="F6369" s="1151" t="s">
        <v>17830</v>
      </c>
      <c r="G6369" s="759" t="s">
        <v>17831</v>
      </c>
      <c r="H6369" s="1021" t="s">
        <v>7080</v>
      </c>
      <c r="I6369" s="1021" t="s">
        <v>4287</v>
      </c>
      <c r="J6369" s="1150" t="s">
        <v>4195</v>
      </c>
      <c r="K6369" s="1152" t="s">
        <v>17832</v>
      </c>
      <c r="L6369" s="1151">
        <v>12</v>
      </c>
      <c r="M6369" s="1164">
        <v>60000</v>
      </c>
      <c r="N6369" s="1151" t="s">
        <v>1445</v>
      </c>
      <c r="O6369" s="1152" t="s">
        <v>1445</v>
      </c>
      <c r="P6369" s="1180" t="s">
        <v>1445</v>
      </c>
    </row>
    <row r="6370" spans="1:16" ht="22.5" x14ac:dyDescent="0.2">
      <c r="A6370" s="1179" t="s">
        <v>4159</v>
      </c>
      <c r="B6370" s="1149" t="s">
        <v>13078</v>
      </c>
      <c r="C6370" s="1149" t="s">
        <v>65</v>
      </c>
      <c r="D6370" s="1150" t="s">
        <v>17829</v>
      </c>
      <c r="E6370" s="1164">
        <v>5000</v>
      </c>
      <c r="F6370" s="1151" t="s">
        <v>17830</v>
      </c>
      <c r="G6370" s="759" t="s">
        <v>17831</v>
      </c>
      <c r="H6370" s="1021" t="s">
        <v>7080</v>
      </c>
      <c r="I6370" s="1021" t="s">
        <v>4287</v>
      </c>
      <c r="J6370" s="1150" t="s">
        <v>4195</v>
      </c>
      <c r="K6370" s="1152" t="s">
        <v>1445</v>
      </c>
      <c r="L6370" s="1151" t="s">
        <v>1445</v>
      </c>
      <c r="M6370" s="1164" t="s">
        <v>1445</v>
      </c>
      <c r="N6370" s="1151" t="s">
        <v>17832</v>
      </c>
      <c r="O6370" s="1152">
        <v>6</v>
      </c>
      <c r="P6370" s="1180">
        <v>30030.21</v>
      </c>
    </row>
    <row r="6371" spans="1:16" ht="22.5" x14ac:dyDescent="0.2">
      <c r="A6371" s="1179" t="s">
        <v>4159</v>
      </c>
      <c r="B6371" s="1149" t="s">
        <v>13078</v>
      </c>
      <c r="C6371" s="1149" t="s">
        <v>65</v>
      </c>
      <c r="D6371" s="1150" t="s">
        <v>17278</v>
      </c>
      <c r="E6371" s="1164">
        <v>7000</v>
      </c>
      <c r="F6371" s="1151" t="s">
        <v>17833</v>
      </c>
      <c r="G6371" s="759" t="s">
        <v>17834</v>
      </c>
      <c r="H6371" s="1021" t="s">
        <v>4243</v>
      </c>
      <c r="I6371" s="1021" t="s">
        <v>4287</v>
      </c>
      <c r="J6371" s="1150" t="s">
        <v>4195</v>
      </c>
      <c r="K6371" s="1152" t="s">
        <v>17835</v>
      </c>
      <c r="L6371" s="1151">
        <v>12</v>
      </c>
      <c r="M6371" s="1164">
        <v>84000</v>
      </c>
      <c r="N6371" s="1151" t="s">
        <v>1445</v>
      </c>
      <c r="O6371" s="1152" t="s">
        <v>1445</v>
      </c>
      <c r="P6371" s="1180" t="s">
        <v>1445</v>
      </c>
    </row>
    <row r="6372" spans="1:16" ht="22.5" x14ac:dyDescent="0.2">
      <c r="A6372" s="1179" t="s">
        <v>4159</v>
      </c>
      <c r="B6372" s="1149" t="s">
        <v>13078</v>
      </c>
      <c r="C6372" s="1149" t="s">
        <v>65</v>
      </c>
      <c r="D6372" s="1150" t="s">
        <v>17278</v>
      </c>
      <c r="E6372" s="1164">
        <v>7000</v>
      </c>
      <c r="F6372" s="1151" t="s">
        <v>17833</v>
      </c>
      <c r="G6372" s="759" t="s">
        <v>17834</v>
      </c>
      <c r="H6372" s="1021" t="s">
        <v>4243</v>
      </c>
      <c r="I6372" s="1021" t="s">
        <v>4287</v>
      </c>
      <c r="J6372" s="1150" t="s">
        <v>4195</v>
      </c>
      <c r="K6372" s="1152" t="s">
        <v>1445</v>
      </c>
      <c r="L6372" s="1151" t="s">
        <v>1445</v>
      </c>
      <c r="M6372" s="1164" t="s">
        <v>1445</v>
      </c>
      <c r="N6372" s="1151" t="s">
        <v>17835</v>
      </c>
      <c r="O6372" s="1152">
        <v>6</v>
      </c>
      <c r="P6372" s="1180">
        <v>42000</v>
      </c>
    </row>
    <row r="6373" spans="1:16" ht="22.5" x14ac:dyDescent="0.2">
      <c r="A6373" s="1179" t="s">
        <v>4159</v>
      </c>
      <c r="B6373" s="1149" t="s">
        <v>13078</v>
      </c>
      <c r="C6373" s="1149" t="s">
        <v>65</v>
      </c>
      <c r="D6373" s="1150" t="s">
        <v>4407</v>
      </c>
      <c r="E6373" s="1164">
        <v>4500</v>
      </c>
      <c r="F6373" s="1151" t="s">
        <v>17836</v>
      </c>
      <c r="G6373" s="759" t="s">
        <v>17837</v>
      </c>
      <c r="H6373" s="1021" t="s">
        <v>4206</v>
      </c>
      <c r="I6373" s="1021" t="s">
        <v>16867</v>
      </c>
      <c r="J6373" s="1150" t="s">
        <v>4287</v>
      </c>
      <c r="K6373" s="1152" t="s">
        <v>2805</v>
      </c>
      <c r="L6373" s="1151">
        <v>11</v>
      </c>
      <c r="M6373" s="1164">
        <v>52437</v>
      </c>
      <c r="N6373" s="1151" t="s">
        <v>1445</v>
      </c>
      <c r="O6373" s="1152" t="s">
        <v>1445</v>
      </c>
      <c r="P6373" s="1180" t="s">
        <v>1445</v>
      </c>
    </row>
    <row r="6374" spans="1:16" ht="22.5" x14ac:dyDescent="0.2">
      <c r="A6374" s="1179" t="s">
        <v>4159</v>
      </c>
      <c r="B6374" s="1149" t="s">
        <v>13078</v>
      </c>
      <c r="C6374" s="1149" t="s">
        <v>65</v>
      </c>
      <c r="D6374" s="1150" t="s">
        <v>17838</v>
      </c>
      <c r="E6374" s="1164">
        <v>4500</v>
      </c>
      <c r="F6374" s="1151" t="s">
        <v>17836</v>
      </c>
      <c r="G6374" s="759" t="s">
        <v>17837</v>
      </c>
      <c r="H6374" s="1021" t="s">
        <v>4206</v>
      </c>
      <c r="I6374" s="1021" t="s">
        <v>16867</v>
      </c>
      <c r="J6374" s="1150" t="s">
        <v>4287</v>
      </c>
      <c r="K6374" s="1152" t="s">
        <v>1445</v>
      </c>
      <c r="L6374" s="1151" t="s">
        <v>1445</v>
      </c>
      <c r="M6374" s="1164" t="s">
        <v>1445</v>
      </c>
      <c r="N6374" s="1151" t="s">
        <v>2805</v>
      </c>
      <c r="O6374" s="1152">
        <v>1</v>
      </c>
      <c r="P6374" s="1180">
        <v>10750</v>
      </c>
    </row>
    <row r="6375" spans="1:16" ht="33.75" x14ac:dyDescent="0.2">
      <c r="A6375" s="1179" t="s">
        <v>4159</v>
      </c>
      <c r="B6375" s="1149" t="s">
        <v>13078</v>
      </c>
      <c r="C6375" s="1149" t="s">
        <v>65</v>
      </c>
      <c r="D6375" s="1150" t="s">
        <v>17839</v>
      </c>
      <c r="E6375" s="1164">
        <v>2400</v>
      </c>
      <c r="F6375" s="1151" t="s">
        <v>17840</v>
      </c>
      <c r="G6375" s="759" t="s">
        <v>17841</v>
      </c>
      <c r="H6375" s="1021" t="s">
        <v>9934</v>
      </c>
      <c r="I6375" s="1021" t="s">
        <v>16809</v>
      </c>
      <c r="J6375" s="1150" t="s">
        <v>4259</v>
      </c>
      <c r="K6375" s="1152" t="s">
        <v>17842</v>
      </c>
      <c r="L6375" s="1151">
        <v>12</v>
      </c>
      <c r="M6375" s="1164">
        <v>28800</v>
      </c>
      <c r="N6375" s="1151" t="s">
        <v>1445</v>
      </c>
      <c r="O6375" s="1152" t="s">
        <v>1445</v>
      </c>
      <c r="P6375" s="1180" t="s">
        <v>1445</v>
      </c>
    </row>
    <row r="6376" spans="1:16" ht="33.75" x14ac:dyDescent="0.2">
      <c r="A6376" s="1179" t="s">
        <v>4159</v>
      </c>
      <c r="B6376" s="1149" t="s">
        <v>13078</v>
      </c>
      <c r="C6376" s="1149" t="s">
        <v>65</v>
      </c>
      <c r="D6376" s="1150" t="s">
        <v>17839</v>
      </c>
      <c r="E6376" s="1164">
        <v>2400</v>
      </c>
      <c r="F6376" s="1151" t="s">
        <v>17840</v>
      </c>
      <c r="G6376" s="759" t="s">
        <v>17841</v>
      </c>
      <c r="H6376" s="1021" t="s">
        <v>9934</v>
      </c>
      <c r="I6376" s="1021" t="s">
        <v>16809</v>
      </c>
      <c r="J6376" s="1150" t="s">
        <v>4259</v>
      </c>
      <c r="K6376" s="1152" t="s">
        <v>1445</v>
      </c>
      <c r="L6376" s="1151" t="s">
        <v>1445</v>
      </c>
      <c r="M6376" s="1164" t="s">
        <v>1445</v>
      </c>
      <c r="N6376" s="1151" t="s">
        <v>17842</v>
      </c>
      <c r="O6376" s="1152">
        <v>6</v>
      </c>
      <c r="P6376" s="1180">
        <v>14400</v>
      </c>
    </row>
    <row r="6377" spans="1:16" ht="22.5" x14ac:dyDescent="0.2">
      <c r="A6377" s="1179" t="s">
        <v>4159</v>
      </c>
      <c r="B6377" s="1149" t="s">
        <v>13078</v>
      </c>
      <c r="C6377" s="1149" t="s">
        <v>65</v>
      </c>
      <c r="D6377" s="1150" t="s">
        <v>17843</v>
      </c>
      <c r="E6377" s="1164">
        <v>8000</v>
      </c>
      <c r="F6377" s="1151" t="s">
        <v>17844</v>
      </c>
      <c r="G6377" s="759" t="s">
        <v>17845</v>
      </c>
      <c r="H6377" s="1021" t="s">
        <v>4337</v>
      </c>
      <c r="I6377" s="1021" t="s">
        <v>4287</v>
      </c>
      <c r="J6377" s="1150" t="s">
        <v>4195</v>
      </c>
      <c r="K6377" s="1152" t="s">
        <v>15584</v>
      </c>
      <c r="L6377" s="1151">
        <v>12</v>
      </c>
      <c r="M6377" s="1164">
        <v>96000</v>
      </c>
      <c r="N6377" s="1151" t="s">
        <v>1445</v>
      </c>
      <c r="O6377" s="1152" t="s">
        <v>1445</v>
      </c>
      <c r="P6377" s="1180" t="s">
        <v>1445</v>
      </c>
    </row>
    <row r="6378" spans="1:16" ht="22.5" x14ac:dyDescent="0.2">
      <c r="A6378" s="1179" t="s">
        <v>4159</v>
      </c>
      <c r="B6378" s="1149" t="s">
        <v>13078</v>
      </c>
      <c r="C6378" s="1149" t="s">
        <v>65</v>
      </c>
      <c r="D6378" s="1150" t="s">
        <v>17843</v>
      </c>
      <c r="E6378" s="1164">
        <v>8000</v>
      </c>
      <c r="F6378" s="1151" t="s">
        <v>17844</v>
      </c>
      <c r="G6378" s="759" t="s">
        <v>17845</v>
      </c>
      <c r="H6378" s="1021" t="s">
        <v>4337</v>
      </c>
      <c r="I6378" s="1021" t="s">
        <v>4287</v>
      </c>
      <c r="J6378" s="1150" t="s">
        <v>4195</v>
      </c>
      <c r="K6378" s="1152" t="s">
        <v>1445</v>
      </c>
      <c r="L6378" s="1151" t="s">
        <v>1445</v>
      </c>
      <c r="M6378" s="1164" t="s">
        <v>1445</v>
      </c>
      <c r="N6378" s="1151" t="s">
        <v>15584</v>
      </c>
      <c r="O6378" s="1152">
        <v>5</v>
      </c>
      <c r="P6378" s="1180">
        <v>57088</v>
      </c>
    </row>
    <row r="6379" spans="1:16" ht="22.5" x14ac:dyDescent="0.2">
      <c r="A6379" s="1179" t="s">
        <v>4159</v>
      </c>
      <c r="B6379" s="1149" t="s">
        <v>13078</v>
      </c>
      <c r="C6379" s="1149" t="s">
        <v>65</v>
      </c>
      <c r="D6379" s="1150" t="s">
        <v>4770</v>
      </c>
      <c r="E6379" s="1164">
        <v>3500</v>
      </c>
      <c r="F6379" s="1151" t="s">
        <v>17846</v>
      </c>
      <c r="G6379" s="759" t="s">
        <v>17847</v>
      </c>
      <c r="H6379" s="1021" t="s">
        <v>4243</v>
      </c>
      <c r="I6379" s="1021" t="s">
        <v>4274</v>
      </c>
      <c r="J6379" s="1150" t="s">
        <v>4274</v>
      </c>
      <c r="K6379" s="1152" t="s">
        <v>17848</v>
      </c>
      <c r="L6379" s="1151">
        <v>8</v>
      </c>
      <c r="M6379" s="1164">
        <v>31830.17</v>
      </c>
      <c r="N6379" s="1151" t="s">
        <v>1445</v>
      </c>
      <c r="O6379" s="1152" t="s">
        <v>1445</v>
      </c>
      <c r="P6379" s="1180" t="s">
        <v>1445</v>
      </c>
    </row>
    <row r="6380" spans="1:16" ht="22.5" x14ac:dyDescent="0.2">
      <c r="A6380" s="1179" t="s">
        <v>4159</v>
      </c>
      <c r="B6380" s="1149" t="s">
        <v>13078</v>
      </c>
      <c r="C6380" s="1149" t="s">
        <v>65</v>
      </c>
      <c r="D6380" s="1150" t="s">
        <v>17849</v>
      </c>
      <c r="E6380" s="1164">
        <v>5800</v>
      </c>
      <c r="F6380" s="1151" t="s">
        <v>17850</v>
      </c>
      <c r="G6380" s="759" t="s">
        <v>17851</v>
      </c>
      <c r="H6380" s="1021" t="s">
        <v>4211</v>
      </c>
      <c r="I6380" s="1021" t="s">
        <v>4287</v>
      </c>
      <c r="J6380" s="1150" t="s">
        <v>4195</v>
      </c>
      <c r="K6380" s="1152" t="s">
        <v>17852</v>
      </c>
      <c r="L6380" s="1151">
        <v>12</v>
      </c>
      <c r="M6380" s="1164">
        <v>69671.78</v>
      </c>
      <c r="N6380" s="1151" t="s">
        <v>1445</v>
      </c>
      <c r="O6380" s="1152" t="s">
        <v>1445</v>
      </c>
      <c r="P6380" s="1180" t="s">
        <v>1445</v>
      </c>
    </row>
    <row r="6381" spans="1:16" ht="22.5" x14ac:dyDescent="0.2">
      <c r="A6381" s="1179" t="s">
        <v>4159</v>
      </c>
      <c r="B6381" s="1149" t="s">
        <v>13078</v>
      </c>
      <c r="C6381" s="1149" t="s">
        <v>65</v>
      </c>
      <c r="D6381" s="1150" t="s">
        <v>17849</v>
      </c>
      <c r="E6381" s="1164">
        <v>5800</v>
      </c>
      <c r="F6381" s="1151" t="s">
        <v>17850</v>
      </c>
      <c r="G6381" s="759" t="s">
        <v>17851</v>
      </c>
      <c r="H6381" s="1021" t="s">
        <v>4211</v>
      </c>
      <c r="I6381" s="1021" t="s">
        <v>4287</v>
      </c>
      <c r="J6381" s="1150" t="s">
        <v>4195</v>
      </c>
      <c r="K6381" s="1152" t="s">
        <v>1445</v>
      </c>
      <c r="L6381" s="1151" t="s">
        <v>1445</v>
      </c>
      <c r="M6381" s="1164" t="s">
        <v>1445</v>
      </c>
      <c r="N6381" s="1151" t="s">
        <v>17852</v>
      </c>
      <c r="O6381" s="1152">
        <v>6</v>
      </c>
      <c r="P6381" s="1180">
        <v>34800</v>
      </c>
    </row>
    <row r="6382" spans="1:16" ht="22.5" x14ac:dyDescent="0.2">
      <c r="A6382" s="1179" t="s">
        <v>4159</v>
      </c>
      <c r="B6382" s="1149" t="s">
        <v>13078</v>
      </c>
      <c r="C6382" s="1149" t="s">
        <v>65</v>
      </c>
      <c r="D6382" s="1150" t="s">
        <v>17438</v>
      </c>
      <c r="E6382" s="1164">
        <v>2000</v>
      </c>
      <c r="F6382" s="1151" t="s">
        <v>17853</v>
      </c>
      <c r="G6382" s="759" t="s">
        <v>17854</v>
      </c>
      <c r="H6382" s="1021" t="s">
        <v>4194</v>
      </c>
      <c r="I6382" s="1021" t="s">
        <v>4274</v>
      </c>
      <c r="J6382" s="1150" t="s">
        <v>4274</v>
      </c>
      <c r="K6382" s="1152" t="s">
        <v>1445</v>
      </c>
      <c r="L6382" s="1151" t="s">
        <v>1445</v>
      </c>
      <c r="M6382" s="1164" t="s">
        <v>1445</v>
      </c>
      <c r="N6382" s="1151" t="s">
        <v>17855</v>
      </c>
      <c r="O6382" s="1152">
        <v>6</v>
      </c>
      <c r="P6382" s="1180">
        <v>12000</v>
      </c>
    </row>
    <row r="6383" spans="1:16" ht="22.5" x14ac:dyDescent="0.2">
      <c r="A6383" s="1179" t="s">
        <v>4159</v>
      </c>
      <c r="B6383" s="1149" t="s">
        <v>13078</v>
      </c>
      <c r="C6383" s="1149" t="s">
        <v>65</v>
      </c>
      <c r="D6383" s="1150" t="s">
        <v>17438</v>
      </c>
      <c r="E6383" s="1164">
        <v>2000</v>
      </c>
      <c r="F6383" s="1151" t="s">
        <v>17853</v>
      </c>
      <c r="G6383" s="759" t="s">
        <v>17854</v>
      </c>
      <c r="H6383" s="1021" t="s">
        <v>4194</v>
      </c>
      <c r="I6383" s="1021" t="s">
        <v>4274</v>
      </c>
      <c r="J6383" s="1150" t="s">
        <v>4274</v>
      </c>
      <c r="K6383" s="1152" t="s">
        <v>17855</v>
      </c>
      <c r="L6383" s="1151">
        <v>6</v>
      </c>
      <c r="M6383" s="1164">
        <v>12933.33</v>
      </c>
      <c r="N6383" s="1151" t="s">
        <v>1445</v>
      </c>
      <c r="O6383" s="1152" t="s">
        <v>1445</v>
      </c>
      <c r="P6383" s="1180" t="s">
        <v>1445</v>
      </c>
    </row>
    <row r="6384" spans="1:16" ht="22.5" x14ac:dyDescent="0.2">
      <c r="A6384" s="1179" t="s">
        <v>4159</v>
      </c>
      <c r="B6384" s="1149" t="s">
        <v>13078</v>
      </c>
      <c r="C6384" s="1149" t="s">
        <v>65</v>
      </c>
      <c r="D6384" s="1150" t="s">
        <v>17856</v>
      </c>
      <c r="E6384" s="1164">
        <v>3000</v>
      </c>
      <c r="F6384" s="1151" t="s">
        <v>17857</v>
      </c>
      <c r="G6384" s="759" t="s">
        <v>17858</v>
      </c>
      <c r="H6384" s="1021" t="s">
        <v>4243</v>
      </c>
      <c r="I6384" s="1021" t="s">
        <v>4274</v>
      </c>
      <c r="J6384" s="1150" t="s">
        <v>4274</v>
      </c>
      <c r="K6384" s="1152" t="s">
        <v>17859</v>
      </c>
      <c r="L6384" s="1151">
        <v>12</v>
      </c>
      <c r="M6384" s="1164">
        <v>36000</v>
      </c>
      <c r="N6384" s="1151" t="s">
        <v>1445</v>
      </c>
      <c r="O6384" s="1152" t="s">
        <v>1445</v>
      </c>
      <c r="P6384" s="1180" t="s">
        <v>1445</v>
      </c>
    </row>
    <row r="6385" spans="1:16" ht="22.5" x14ac:dyDescent="0.2">
      <c r="A6385" s="1179" t="s">
        <v>4159</v>
      </c>
      <c r="B6385" s="1149" t="s">
        <v>13078</v>
      </c>
      <c r="C6385" s="1149" t="s">
        <v>65</v>
      </c>
      <c r="D6385" s="1150" t="s">
        <v>17856</v>
      </c>
      <c r="E6385" s="1164">
        <v>3000</v>
      </c>
      <c r="F6385" s="1151" t="s">
        <v>17857</v>
      </c>
      <c r="G6385" s="759" t="s">
        <v>17858</v>
      </c>
      <c r="H6385" s="1021" t="s">
        <v>4243</v>
      </c>
      <c r="I6385" s="1021" t="s">
        <v>4274</v>
      </c>
      <c r="J6385" s="1150" t="s">
        <v>4274</v>
      </c>
      <c r="K6385" s="1152" t="s">
        <v>1445</v>
      </c>
      <c r="L6385" s="1151" t="s">
        <v>1445</v>
      </c>
      <c r="M6385" s="1164" t="s">
        <v>1445</v>
      </c>
      <c r="N6385" s="1151" t="s">
        <v>17859</v>
      </c>
      <c r="O6385" s="1152">
        <v>6</v>
      </c>
      <c r="P6385" s="1180">
        <v>18000</v>
      </c>
    </row>
    <row r="6386" spans="1:16" ht="33.75" x14ac:dyDescent="0.2">
      <c r="A6386" s="1179" t="s">
        <v>4159</v>
      </c>
      <c r="B6386" s="1149" t="s">
        <v>13078</v>
      </c>
      <c r="C6386" s="1149" t="s">
        <v>65</v>
      </c>
      <c r="D6386" s="1150" t="s">
        <v>17860</v>
      </c>
      <c r="E6386" s="1164">
        <v>1800</v>
      </c>
      <c r="F6386" s="1151" t="s">
        <v>17861</v>
      </c>
      <c r="G6386" s="759" t="s">
        <v>17862</v>
      </c>
      <c r="H6386" s="1021" t="s">
        <v>9934</v>
      </c>
      <c r="I6386" s="1021" t="s">
        <v>16809</v>
      </c>
      <c r="J6386" s="1150" t="s">
        <v>4259</v>
      </c>
      <c r="K6386" s="1152" t="s">
        <v>17863</v>
      </c>
      <c r="L6386" s="1151">
        <v>12</v>
      </c>
      <c r="M6386" s="1164">
        <v>29916.67</v>
      </c>
      <c r="N6386" s="1151" t="s">
        <v>1445</v>
      </c>
      <c r="O6386" s="1152" t="s">
        <v>1445</v>
      </c>
      <c r="P6386" s="1180" t="s">
        <v>1445</v>
      </c>
    </row>
    <row r="6387" spans="1:16" ht="33.75" x14ac:dyDescent="0.2">
      <c r="A6387" s="1179" t="s">
        <v>4159</v>
      </c>
      <c r="B6387" s="1149" t="s">
        <v>13078</v>
      </c>
      <c r="C6387" s="1149" t="s">
        <v>65</v>
      </c>
      <c r="D6387" s="1150" t="s">
        <v>17860</v>
      </c>
      <c r="E6387" s="1164">
        <v>1800</v>
      </c>
      <c r="F6387" s="1151" t="s">
        <v>17861</v>
      </c>
      <c r="G6387" s="759" t="s">
        <v>17862</v>
      </c>
      <c r="H6387" s="1021" t="s">
        <v>9934</v>
      </c>
      <c r="I6387" s="1021" t="s">
        <v>16809</v>
      </c>
      <c r="J6387" s="1150" t="s">
        <v>4259</v>
      </c>
      <c r="K6387" s="1152" t="s">
        <v>1445</v>
      </c>
      <c r="L6387" s="1151" t="s">
        <v>1445</v>
      </c>
      <c r="M6387" s="1164" t="s">
        <v>1445</v>
      </c>
      <c r="N6387" s="1151" t="s">
        <v>17863</v>
      </c>
      <c r="O6387" s="1152">
        <v>6</v>
      </c>
      <c r="P6387" s="1180">
        <v>15000</v>
      </c>
    </row>
    <row r="6388" spans="1:16" ht="22.5" x14ac:dyDescent="0.2">
      <c r="A6388" s="1179" t="s">
        <v>4159</v>
      </c>
      <c r="B6388" s="1149" t="s">
        <v>13078</v>
      </c>
      <c r="C6388" s="1149" t="s">
        <v>65</v>
      </c>
      <c r="D6388" s="1150" t="s">
        <v>17864</v>
      </c>
      <c r="E6388" s="1164">
        <v>3000</v>
      </c>
      <c r="F6388" s="1151" t="s">
        <v>17865</v>
      </c>
      <c r="G6388" s="759" t="s">
        <v>17866</v>
      </c>
      <c r="H6388" s="1021" t="s">
        <v>16835</v>
      </c>
      <c r="I6388" s="1021" t="s">
        <v>4274</v>
      </c>
      <c r="J6388" s="1150" t="s">
        <v>4274</v>
      </c>
      <c r="K6388" s="1152" t="s">
        <v>14980</v>
      </c>
      <c r="L6388" s="1151">
        <v>12</v>
      </c>
      <c r="M6388" s="1164">
        <v>36000</v>
      </c>
      <c r="N6388" s="1151" t="s">
        <v>1445</v>
      </c>
      <c r="O6388" s="1152" t="s">
        <v>1445</v>
      </c>
      <c r="P6388" s="1180" t="s">
        <v>1445</v>
      </c>
    </row>
    <row r="6389" spans="1:16" ht="22.5" x14ac:dyDescent="0.2">
      <c r="A6389" s="1179" t="s">
        <v>4159</v>
      </c>
      <c r="B6389" s="1149" t="s">
        <v>13078</v>
      </c>
      <c r="C6389" s="1149" t="s">
        <v>65</v>
      </c>
      <c r="D6389" s="1150" t="s">
        <v>17864</v>
      </c>
      <c r="E6389" s="1164">
        <v>3000</v>
      </c>
      <c r="F6389" s="1151" t="s">
        <v>17865</v>
      </c>
      <c r="G6389" s="759" t="s">
        <v>17866</v>
      </c>
      <c r="H6389" s="1021" t="s">
        <v>16835</v>
      </c>
      <c r="I6389" s="1021" t="s">
        <v>4274</v>
      </c>
      <c r="J6389" s="1150" t="s">
        <v>4274</v>
      </c>
      <c r="K6389" s="1152" t="s">
        <v>1445</v>
      </c>
      <c r="L6389" s="1151" t="s">
        <v>1445</v>
      </c>
      <c r="M6389" s="1164" t="s">
        <v>1445</v>
      </c>
      <c r="N6389" s="1151" t="s">
        <v>14980</v>
      </c>
      <c r="O6389" s="1152">
        <v>6</v>
      </c>
      <c r="P6389" s="1180">
        <v>18000</v>
      </c>
    </row>
    <row r="6390" spans="1:16" ht="33.75" x14ac:dyDescent="0.2">
      <c r="A6390" s="1179" t="s">
        <v>4159</v>
      </c>
      <c r="B6390" s="1149" t="s">
        <v>13078</v>
      </c>
      <c r="C6390" s="1149" t="s">
        <v>65</v>
      </c>
      <c r="D6390" s="1150" t="s">
        <v>17867</v>
      </c>
      <c r="E6390" s="1164">
        <v>1800</v>
      </c>
      <c r="F6390" s="1151" t="s">
        <v>17868</v>
      </c>
      <c r="G6390" s="759" t="s">
        <v>17869</v>
      </c>
      <c r="H6390" s="1021" t="s">
        <v>4839</v>
      </c>
      <c r="I6390" s="1021" t="s">
        <v>16809</v>
      </c>
      <c r="J6390" s="1150" t="s">
        <v>4259</v>
      </c>
      <c r="K6390" s="1152" t="s">
        <v>17870</v>
      </c>
      <c r="L6390" s="1151">
        <v>12</v>
      </c>
      <c r="M6390" s="1164">
        <v>21600</v>
      </c>
      <c r="N6390" s="1151" t="s">
        <v>1445</v>
      </c>
      <c r="O6390" s="1152" t="s">
        <v>1445</v>
      </c>
      <c r="P6390" s="1180" t="s">
        <v>1445</v>
      </c>
    </row>
    <row r="6391" spans="1:16" ht="33.75" x14ac:dyDescent="0.2">
      <c r="A6391" s="1179" t="s">
        <v>4159</v>
      </c>
      <c r="B6391" s="1149" t="s">
        <v>13078</v>
      </c>
      <c r="C6391" s="1149" t="s">
        <v>65</v>
      </c>
      <c r="D6391" s="1150" t="s">
        <v>17867</v>
      </c>
      <c r="E6391" s="1164">
        <v>1800</v>
      </c>
      <c r="F6391" s="1151" t="s">
        <v>17868</v>
      </c>
      <c r="G6391" s="759" t="s">
        <v>17869</v>
      </c>
      <c r="H6391" s="1021" t="s">
        <v>4839</v>
      </c>
      <c r="I6391" s="1021" t="s">
        <v>16809</v>
      </c>
      <c r="J6391" s="1150" t="s">
        <v>4259</v>
      </c>
      <c r="K6391" s="1152" t="s">
        <v>1445</v>
      </c>
      <c r="L6391" s="1151" t="s">
        <v>1445</v>
      </c>
      <c r="M6391" s="1164" t="s">
        <v>1445</v>
      </c>
      <c r="N6391" s="1151" t="s">
        <v>17870</v>
      </c>
      <c r="O6391" s="1152">
        <v>6</v>
      </c>
      <c r="P6391" s="1180">
        <v>10860</v>
      </c>
    </row>
    <row r="6392" spans="1:16" ht="22.5" x14ac:dyDescent="0.2">
      <c r="A6392" s="1179" t="s">
        <v>4159</v>
      </c>
      <c r="B6392" s="1149" t="s">
        <v>13078</v>
      </c>
      <c r="C6392" s="1149" t="s">
        <v>65</v>
      </c>
      <c r="D6392" s="1150" t="s">
        <v>17871</v>
      </c>
      <c r="E6392" s="1164">
        <v>4500</v>
      </c>
      <c r="F6392" s="1151" t="s">
        <v>17872</v>
      </c>
      <c r="G6392" s="759" t="s">
        <v>17873</v>
      </c>
      <c r="H6392" s="1021" t="s">
        <v>5266</v>
      </c>
      <c r="I6392" s="1021" t="s">
        <v>4287</v>
      </c>
      <c r="J6392" s="1150" t="s">
        <v>4195</v>
      </c>
      <c r="K6392" s="1152" t="s">
        <v>17874</v>
      </c>
      <c r="L6392" s="1151">
        <v>3</v>
      </c>
      <c r="M6392" s="1164">
        <v>13737</v>
      </c>
      <c r="N6392" s="1151" t="s">
        <v>1445</v>
      </c>
      <c r="O6392" s="1152" t="s">
        <v>1445</v>
      </c>
      <c r="P6392" s="1180" t="s">
        <v>1445</v>
      </c>
    </row>
    <row r="6393" spans="1:16" ht="22.5" x14ac:dyDescent="0.2">
      <c r="A6393" s="1179" t="s">
        <v>4159</v>
      </c>
      <c r="B6393" s="1149" t="s">
        <v>13078</v>
      </c>
      <c r="C6393" s="1149" t="s">
        <v>65</v>
      </c>
      <c r="D6393" s="1150" t="s">
        <v>17875</v>
      </c>
      <c r="E6393" s="1164">
        <v>6250</v>
      </c>
      <c r="F6393" s="1151" t="s">
        <v>17876</v>
      </c>
      <c r="G6393" s="759" t="s">
        <v>17877</v>
      </c>
      <c r="H6393" s="1021" t="s">
        <v>4243</v>
      </c>
      <c r="I6393" s="1021" t="s">
        <v>4287</v>
      </c>
      <c r="J6393" s="1150" t="s">
        <v>4195</v>
      </c>
      <c r="K6393" s="1152" t="s">
        <v>17878</v>
      </c>
      <c r="L6393" s="1151">
        <v>12</v>
      </c>
      <c r="M6393" s="1164">
        <v>75000</v>
      </c>
      <c r="N6393" s="1151" t="s">
        <v>1445</v>
      </c>
      <c r="O6393" s="1152" t="s">
        <v>1445</v>
      </c>
      <c r="P6393" s="1180" t="s">
        <v>1445</v>
      </c>
    </row>
    <row r="6394" spans="1:16" ht="22.5" x14ac:dyDescent="0.2">
      <c r="A6394" s="1179" t="s">
        <v>4159</v>
      </c>
      <c r="B6394" s="1149" t="s">
        <v>13078</v>
      </c>
      <c r="C6394" s="1149" t="s">
        <v>65</v>
      </c>
      <c r="D6394" s="1150" t="s">
        <v>17875</v>
      </c>
      <c r="E6394" s="1164">
        <v>6250</v>
      </c>
      <c r="F6394" s="1151" t="s">
        <v>17876</v>
      </c>
      <c r="G6394" s="759" t="s">
        <v>17877</v>
      </c>
      <c r="H6394" s="1021" t="s">
        <v>4243</v>
      </c>
      <c r="I6394" s="1021" t="s">
        <v>4287</v>
      </c>
      <c r="J6394" s="1150" t="s">
        <v>4195</v>
      </c>
      <c r="K6394" s="1152" t="s">
        <v>1445</v>
      </c>
      <c r="L6394" s="1151" t="s">
        <v>1445</v>
      </c>
      <c r="M6394" s="1164" t="s">
        <v>1445</v>
      </c>
      <c r="N6394" s="1151" t="s">
        <v>17878</v>
      </c>
      <c r="O6394" s="1152">
        <v>6</v>
      </c>
      <c r="P6394" s="1180">
        <v>37500</v>
      </c>
    </row>
    <row r="6395" spans="1:16" ht="22.5" x14ac:dyDescent="0.2">
      <c r="A6395" s="1179" t="s">
        <v>4159</v>
      </c>
      <c r="B6395" s="1149" t="s">
        <v>13078</v>
      </c>
      <c r="C6395" s="1149" t="s">
        <v>65</v>
      </c>
      <c r="D6395" s="1150" t="s">
        <v>16820</v>
      </c>
      <c r="E6395" s="1164">
        <v>3000</v>
      </c>
      <c r="F6395" s="1151" t="s">
        <v>17879</v>
      </c>
      <c r="G6395" s="759" t="s">
        <v>17880</v>
      </c>
      <c r="H6395" s="1021" t="s">
        <v>4243</v>
      </c>
      <c r="I6395" s="1021" t="s">
        <v>4274</v>
      </c>
      <c r="J6395" s="1150" t="s">
        <v>4274</v>
      </c>
      <c r="K6395" s="1152" t="s">
        <v>17881</v>
      </c>
      <c r="L6395" s="1151">
        <v>10</v>
      </c>
      <c r="M6395" s="1164">
        <v>40108</v>
      </c>
      <c r="N6395" s="1151" t="s">
        <v>1445</v>
      </c>
      <c r="O6395" s="1152" t="s">
        <v>1445</v>
      </c>
      <c r="P6395" s="1180" t="s">
        <v>1445</v>
      </c>
    </row>
    <row r="6396" spans="1:16" ht="22.5" x14ac:dyDescent="0.2">
      <c r="A6396" s="1179" t="s">
        <v>4159</v>
      </c>
      <c r="B6396" s="1149" t="s">
        <v>13078</v>
      </c>
      <c r="C6396" s="1149" t="s">
        <v>65</v>
      </c>
      <c r="D6396" s="1150" t="s">
        <v>16820</v>
      </c>
      <c r="E6396" s="1164">
        <v>3500</v>
      </c>
      <c r="F6396" s="1151" t="s">
        <v>17879</v>
      </c>
      <c r="G6396" s="759" t="s">
        <v>17880</v>
      </c>
      <c r="H6396" s="1021" t="s">
        <v>4243</v>
      </c>
      <c r="I6396" s="1021" t="s">
        <v>4274</v>
      </c>
      <c r="J6396" s="1150" t="s">
        <v>4274</v>
      </c>
      <c r="K6396" s="1152" t="s">
        <v>1445</v>
      </c>
      <c r="L6396" s="1151" t="s">
        <v>1445</v>
      </c>
      <c r="M6396" s="1164" t="s">
        <v>1445</v>
      </c>
      <c r="N6396" s="1151" t="s">
        <v>17881</v>
      </c>
      <c r="O6396" s="1152">
        <v>6</v>
      </c>
      <c r="P6396" s="1180">
        <v>14614.5</v>
      </c>
    </row>
    <row r="6397" spans="1:16" ht="22.5" x14ac:dyDescent="0.2">
      <c r="A6397" s="1179" t="s">
        <v>4159</v>
      </c>
      <c r="B6397" s="1149" t="s">
        <v>13078</v>
      </c>
      <c r="C6397" s="1149" t="s">
        <v>65</v>
      </c>
      <c r="D6397" s="1150" t="s">
        <v>17882</v>
      </c>
      <c r="E6397" s="1164">
        <v>5000</v>
      </c>
      <c r="F6397" s="1151" t="s">
        <v>17883</v>
      </c>
      <c r="G6397" s="759" t="s">
        <v>17884</v>
      </c>
      <c r="H6397" s="1021" t="s">
        <v>4243</v>
      </c>
      <c r="I6397" s="1021" t="s">
        <v>4274</v>
      </c>
      <c r="J6397" s="1150" t="s">
        <v>4274</v>
      </c>
      <c r="K6397" s="1152" t="s">
        <v>17885</v>
      </c>
      <c r="L6397" s="1151">
        <v>11</v>
      </c>
      <c r="M6397" s="1164">
        <v>62096.17</v>
      </c>
      <c r="N6397" s="1151" t="s">
        <v>1445</v>
      </c>
      <c r="O6397" s="1152" t="s">
        <v>1445</v>
      </c>
      <c r="P6397" s="1180" t="s">
        <v>1445</v>
      </c>
    </row>
    <row r="6398" spans="1:16" ht="22.5" x14ac:dyDescent="0.2">
      <c r="A6398" s="1179" t="s">
        <v>4159</v>
      </c>
      <c r="B6398" s="1149" t="s">
        <v>13078</v>
      </c>
      <c r="C6398" s="1149" t="s">
        <v>65</v>
      </c>
      <c r="D6398" s="1150" t="s">
        <v>17882</v>
      </c>
      <c r="E6398" s="1164">
        <v>3250</v>
      </c>
      <c r="F6398" s="1151" t="s">
        <v>17883</v>
      </c>
      <c r="G6398" s="759" t="s">
        <v>17884</v>
      </c>
      <c r="H6398" s="1021" t="s">
        <v>4243</v>
      </c>
      <c r="I6398" s="1021" t="s">
        <v>4274</v>
      </c>
      <c r="J6398" s="1150" t="s">
        <v>4274</v>
      </c>
      <c r="K6398" s="1152" t="s">
        <v>17886</v>
      </c>
      <c r="L6398" s="1151">
        <v>1</v>
      </c>
      <c r="M6398" s="1164">
        <v>3250</v>
      </c>
      <c r="N6398" s="1151" t="s">
        <v>1445</v>
      </c>
      <c r="O6398" s="1152" t="s">
        <v>1445</v>
      </c>
      <c r="P6398" s="1180" t="s">
        <v>1445</v>
      </c>
    </row>
    <row r="6399" spans="1:16" ht="22.5" x14ac:dyDescent="0.2">
      <c r="A6399" s="1179" t="s">
        <v>4159</v>
      </c>
      <c r="B6399" s="1149" t="s">
        <v>13078</v>
      </c>
      <c r="C6399" s="1149" t="s">
        <v>65</v>
      </c>
      <c r="D6399" s="1150" t="s">
        <v>17882</v>
      </c>
      <c r="E6399" s="1164">
        <v>3250</v>
      </c>
      <c r="F6399" s="1151" t="s">
        <v>17883</v>
      </c>
      <c r="G6399" s="759" t="s">
        <v>17884</v>
      </c>
      <c r="H6399" s="1021" t="s">
        <v>4243</v>
      </c>
      <c r="I6399" s="1021" t="s">
        <v>4274</v>
      </c>
      <c r="J6399" s="1150" t="s">
        <v>4274</v>
      </c>
      <c r="K6399" s="1152" t="s">
        <v>1445</v>
      </c>
      <c r="L6399" s="1151" t="s">
        <v>1445</v>
      </c>
      <c r="M6399" s="1164" t="s">
        <v>1445</v>
      </c>
      <c r="N6399" s="1151" t="s">
        <v>17886</v>
      </c>
      <c r="O6399" s="1152">
        <v>6</v>
      </c>
      <c r="P6399" s="1180">
        <v>30000</v>
      </c>
    </row>
    <row r="6400" spans="1:16" ht="22.5" x14ac:dyDescent="0.2">
      <c r="A6400" s="1179" t="s">
        <v>4159</v>
      </c>
      <c r="B6400" s="1149" t="s">
        <v>13078</v>
      </c>
      <c r="C6400" s="1149" t="s">
        <v>65</v>
      </c>
      <c r="D6400" s="1150" t="s">
        <v>17887</v>
      </c>
      <c r="E6400" s="1164">
        <v>2000</v>
      </c>
      <c r="F6400" s="1151" t="s">
        <v>17888</v>
      </c>
      <c r="G6400" s="759" t="s">
        <v>17889</v>
      </c>
      <c r="H6400" s="1021" t="s">
        <v>4206</v>
      </c>
      <c r="I6400" s="1021" t="s">
        <v>16867</v>
      </c>
      <c r="J6400" s="1150" t="s">
        <v>4287</v>
      </c>
      <c r="K6400" s="1152" t="s">
        <v>17890</v>
      </c>
      <c r="L6400" s="1151">
        <v>3</v>
      </c>
      <c r="M6400" s="1164">
        <v>7072</v>
      </c>
      <c r="N6400" s="1151" t="s">
        <v>1445</v>
      </c>
      <c r="O6400" s="1152" t="s">
        <v>1445</v>
      </c>
      <c r="P6400" s="1180" t="s">
        <v>1445</v>
      </c>
    </row>
    <row r="6401" spans="1:16" ht="22.5" x14ac:dyDescent="0.2">
      <c r="A6401" s="1179" t="s">
        <v>4159</v>
      </c>
      <c r="B6401" s="1149" t="s">
        <v>13078</v>
      </c>
      <c r="C6401" s="1149" t="s">
        <v>65</v>
      </c>
      <c r="D6401" s="1150" t="s">
        <v>17771</v>
      </c>
      <c r="E6401" s="1164">
        <v>7000</v>
      </c>
      <c r="F6401" s="1151" t="s">
        <v>17891</v>
      </c>
      <c r="G6401" s="759" t="s">
        <v>17892</v>
      </c>
      <c r="H6401" s="1021" t="s">
        <v>4314</v>
      </c>
      <c r="I6401" s="1021" t="s">
        <v>4287</v>
      </c>
      <c r="J6401" s="1150" t="s">
        <v>4195</v>
      </c>
      <c r="K6401" s="1152" t="s">
        <v>17893</v>
      </c>
      <c r="L6401" s="1151">
        <v>12</v>
      </c>
      <c r="M6401" s="1164">
        <v>84000</v>
      </c>
      <c r="N6401" s="1151" t="s">
        <v>1445</v>
      </c>
      <c r="O6401" s="1152" t="s">
        <v>1445</v>
      </c>
      <c r="P6401" s="1180" t="s">
        <v>1445</v>
      </c>
    </row>
    <row r="6402" spans="1:16" ht="22.5" x14ac:dyDescent="0.2">
      <c r="A6402" s="1179" t="s">
        <v>4159</v>
      </c>
      <c r="B6402" s="1149" t="s">
        <v>13078</v>
      </c>
      <c r="C6402" s="1149" t="s">
        <v>65</v>
      </c>
      <c r="D6402" s="1150" t="s">
        <v>17771</v>
      </c>
      <c r="E6402" s="1164">
        <v>7000</v>
      </c>
      <c r="F6402" s="1151" t="s">
        <v>17891</v>
      </c>
      <c r="G6402" s="759" t="s">
        <v>17892</v>
      </c>
      <c r="H6402" s="1021" t="s">
        <v>4314</v>
      </c>
      <c r="I6402" s="1021" t="s">
        <v>4287</v>
      </c>
      <c r="J6402" s="1150" t="s">
        <v>4195</v>
      </c>
      <c r="K6402" s="1152" t="s">
        <v>1445</v>
      </c>
      <c r="L6402" s="1151" t="s">
        <v>1445</v>
      </c>
      <c r="M6402" s="1164" t="s">
        <v>1445</v>
      </c>
      <c r="N6402" s="1151" t="s">
        <v>17893</v>
      </c>
      <c r="O6402" s="1152">
        <v>6</v>
      </c>
      <c r="P6402" s="1180">
        <v>42000</v>
      </c>
    </row>
    <row r="6403" spans="1:16" ht="22.5" x14ac:dyDescent="0.2">
      <c r="A6403" s="1179" t="s">
        <v>4159</v>
      </c>
      <c r="B6403" s="1149" t="s">
        <v>13078</v>
      </c>
      <c r="C6403" s="1149" t="s">
        <v>65</v>
      </c>
      <c r="D6403" s="1150" t="s">
        <v>17183</v>
      </c>
      <c r="E6403" s="1164">
        <v>4000</v>
      </c>
      <c r="F6403" s="1151" t="s">
        <v>17894</v>
      </c>
      <c r="G6403" s="759" t="s">
        <v>17895</v>
      </c>
      <c r="H6403" s="1021" t="s">
        <v>4206</v>
      </c>
      <c r="I6403" s="1021" t="s">
        <v>4287</v>
      </c>
      <c r="J6403" s="1150" t="s">
        <v>4195</v>
      </c>
      <c r="K6403" s="1152" t="s">
        <v>1445</v>
      </c>
      <c r="L6403" s="1151" t="s">
        <v>1445</v>
      </c>
      <c r="M6403" s="1164" t="s">
        <v>1445</v>
      </c>
      <c r="N6403" s="1151" t="s">
        <v>17896</v>
      </c>
      <c r="O6403" s="1152">
        <v>6</v>
      </c>
      <c r="P6403" s="1180">
        <v>24000</v>
      </c>
    </row>
    <row r="6404" spans="1:16" ht="22.5" x14ac:dyDescent="0.2">
      <c r="A6404" s="1179" t="s">
        <v>4159</v>
      </c>
      <c r="B6404" s="1149" t="s">
        <v>13078</v>
      </c>
      <c r="C6404" s="1149" t="s">
        <v>65</v>
      </c>
      <c r="D6404" s="1150" t="s">
        <v>17183</v>
      </c>
      <c r="E6404" s="1164">
        <v>4000</v>
      </c>
      <c r="F6404" s="1151" t="s">
        <v>17894</v>
      </c>
      <c r="G6404" s="759" t="s">
        <v>17895</v>
      </c>
      <c r="H6404" s="1021" t="s">
        <v>4206</v>
      </c>
      <c r="I6404" s="1021" t="s">
        <v>4287</v>
      </c>
      <c r="J6404" s="1150" t="s">
        <v>4195</v>
      </c>
      <c r="K6404" s="1152" t="s">
        <v>17896</v>
      </c>
      <c r="L6404" s="1151">
        <v>1</v>
      </c>
      <c r="M6404" s="1164">
        <v>1200</v>
      </c>
      <c r="N6404" s="1151" t="s">
        <v>1445</v>
      </c>
      <c r="O6404" s="1152" t="s">
        <v>1445</v>
      </c>
      <c r="P6404" s="1180" t="s">
        <v>1445</v>
      </c>
    </row>
    <row r="6405" spans="1:16" ht="22.5" x14ac:dyDescent="0.2">
      <c r="A6405" s="1179" t="s">
        <v>4159</v>
      </c>
      <c r="B6405" s="1149" t="s">
        <v>13078</v>
      </c>
      <c r="C6405" s="1149" t="s">
        <v>65</v>
      </c>
      <c r="D6405" s="1150" t="s">
        <v>17657</v>
      </c>
      <c r="E6405" s="1164">
        <v>1700</v>
      </c>
      <c r="F6405" s="1151" t="s">
        <v>17897</v>
      </c>
      <c r="G6405" s="759" t="s">
        <v>17898</v>
      </c>
      <c r="H6405" s="1021" t="s">
        <v>16818</v>
      </c>
      <c r="I6405" s="1021" t="s">
        <v>4358</v>
      </c>
      <c r="J6405" s="1150" t="s">
        <v>16818</v>
      </c>
      <c r="K6405" s="1152" t="s">
        <v>17899</v>
      </c>
      <c r="L6405" s="1151">
        <v>11</v>
      </c>
      <c r="M6405" s="1164">
        <v>19984.64</v>
      </c>
      <c r="N6405" s="1151" t="s">
        <v>1445</v>
      </c>
      <c r="O6405" s="1152" t="s">
        <v>1445</v>
      </c>
      <c r="P6405" s="1180" t="s">
        <v>1445</v>
      </c>
    </row>
    <row r="6406" spans="1:16" ht="22.5" x14ac:dyDescent="0.2">
      <c r="A6406" s="1179" t="s">
        <v>4159</v>
      </c>
      <c r="B6406" s="1149" t="s">
        <v>13078</v>
      </c>
      <c r="C6406" s="1149" t="s">
        <v>65</v>
      </c>
      <c r="D6406" s="1150" t="s">
        <v>17438</v>
      </c>
      <c r="E6406" s="1164">
        <v>2000</v>
      </c>
      <c r="F6406" s="1151" t="s">
        <v>17900</v>
      </c>
      <c r="G6406" s="759" t="s">
        <v>17901</v>
      </c>
      <c r="H6406" s="1021" t="s">
        <v>4194</v>
      </c>
      <c r="I6406" s="1021" t="s">
        <v>4274</v>
      </c>
      <c r="J6406" s="1150" t="s">
        <v>4274</v>
      </c>
      <c r="K6406" s="1152" t="s">
        <v>17902</v>
      </c>
      <c r="L6406" s="1151">
        <v>3</v>
      </c>
      <c r="M6406" s="1164">
        <v>6861.33</v>
      </c>
      <c r="N6406" s="1151" t="s">
        <v>1445</v>
      </c>
      <c r="O6406" s="1152" t="s">
        <v>1445</v>
      </c>
      <c r="P6406" s="1180" t="s">
        <v>1445</v>
      </c>
    </row>
    <row r="6407" spans="1:16" ht="22.5" x14ac:dyDescent="0.2">
      <c r="A6407" s="1179" t="s">
        <v>4159</v>
      </c>
      <c r="B6407" s="1149" t="s">
        <v>13078</v>
      </c>
      <c r="C6407" s="1149" t="s">
        <v>65</v>
      </c>
      <c r="D6407" s="1150" t="s">
        <v>17903</v>
      </c>
      <c r="E6407" s="1164">
        <v>2300</v>
      </c>
      <c r="F6407" s="1151" t="s">
        <v>17904</v>
      </c>
      <c r="G6407" s="759" t="s">
        <v>17905</v>
      </c>
      <c r="H6407" s="1021" t="s">
        <v>4259</v>
      </c>
      <c r="I6407" s="1021" t="s">
        <v>13087</v>
      </c>
      <c r="J6407" s="1150" t="s">
        <v>4259</v>
      </c>
      <c r="K6407" s="1152" t="s">
        <v>17906</v>
      </c>
      <c r="L6407" s="1151">
        <v>12</v>
      </c>
      <c r="M6407" s="1164">
        <v>27600</v>
      </c>
      <c r="N6407" s="1151" t="s">
        <v>1445</v>
      </c>
      <c r="O6407" s="1152" t="s">
        <v>1445</v>
      </c>
      <c r="P6407" s="1180" t="s">
        <v>1445</v>
      </c>
    </row>
    <row r="6408" spans="1:16" ht="22.5" x14ac:dyDescent="0.2">
      <c r="A6408" s="1179" t="s">
        <v>4159</v>
      </c>
      <c r="B6408" s="1149" t="s">
        <v>13078</v>
      </c>
      <c r="C6408" s="1149" t="s">
        <v>65</v>
      </c>
      <c r="D6408" s="1150" t="s">
        <v>17903</v>
      </c>
      <c r="E6408" s="1164">
        <v>2300</v>
      </c>
      <c r="F6408" s="1151" t="s">
        <v>17904</v>
      </c>
      <c r="G6408" s="759" t="s">
        <v>17905</v>
      </c>
      <c r="H6408" s="1021" t="s">
        <v>4259</v>
      </c>
      <c r="I6408" s="1021" t="s">
        <v>13087</v>
      </c>
      <c r="J6408" s="1150" t="s">
        <v>4259</v>
      </c>
      <c r="K6408" s="1152" t="s">
        <v>1445</v>
      </c>
      <c r="L6408" s="1151" t="s">
        <v>1445</v>
      </c>
      <c r="M6408" s="1164" t="s">
        <v>1445</v>
      </c>
      <c r="N6408" s="1151" t="s">
        <v>17906</v>
      </c>
      <c r="O6408" s="1152">
        <v>6</v>
      </c>
      <c r="P6408" s="1180">
        <v>13800</v>
      </c>
    </row>
    <row r="6409" spans="1:16" ht="22.5" x14ac:dyDescent="0.2">
      <c r="A6409" s="1179" t="s">
        <v>4159</v>
      </c>
      <c r="B6409" s="1149" t="s">
        <v>13078</v>
      </c>
      <c r="C6409" s="1149" t="s">
        <v>65</v>
      </c>
      <c r="D6409" s="1150" t="s">
        <v>17530</v>
      </c>
      <c r="E6409" s="1164">
        <v>5000</v>
      </c>
      <c r="F6409" s="1151" t="s">
        <v>17907</v>
      </c>
      <c r="G6409" s="759" t="s">
        <v>17908</v>
      </c>
      <c r="H6409" s="1021" t="s">
        <v>4239</v>
      </c>
      <c r="I6409" s="1021" t="s">
        <v>4274</v>
      </c>
      <c r="J6409" s="1150" t="s">
        <v>4274</v>
      </c>
      <c r="K6409" s="1152" t="s">
        <v>17909</v>
      </c>
      <c r="L6409" s="1151">
        <v>12</v>
      </c>
      <c r="M6409" s="1164">
        <v>60000</v>
      </c>
      <c r="N6409" s="1151" t="s">
        <v>1445</v>
      </c>
      <c r="O6409" s="1152" t="s">
        <v>1445</v>
      </c>
      <c r="P6409" s="1180" t="s">
        <v>1445</v>
      </c>
    </row>
    <row r="6410" spans="1:16" ht="22.5" x14ac:dyDescent="0.2">
      <c r="A6410" s="1179" t="s">
        <v>4159</v>
      </c>
      <c r="B6410" s="1149" t="s">
        <v>13078</v>
      </c>
      <c r="C6410" s="1149" t="s">
        <v>65</v>
      </c>
      <c r="D6410" s="1150" t="s">
        <v>17530</v>
      </c>
      <c r="E6410" s="1164">
        <v>5000</v>
      </c>
      <c r="F6410" s="1151" t="s">
        <v>17907</v>
      </c>
      <c r="G6410" s="759" t="s">
        <v>17908</v>
      </c>
      <c r="H6410" s="1021" t="s">
        <v>4239</v>
      </c>
      <c r="I6410" s="1021" t="s">
        <v>4274</v>
      </c>
      <c r="J6410" s="1150" t="s">
        <v>4274</v>
      </c>
      <c r="K6410" s="1152" t="s">
        <v>1445</v>
      </c>
      <c r="L6410" s="1151" t="s">
        <v>1445</v>
      </c>
      <c r="M6410" s="1164" t="s">
        <v>1445</v>
      </c>
      <c r="N6410" s="1151" t="s">
        <v>17909</v>
      </c>
      <c r="O6410" s="1152">
        <v>6</v>
      </c>
      <c r="P6410" s="1180">
        <v>30000</v>
      </c>
    </row>
    <row r="6411" spans="1:16" ht="22.5" x14ac:dyDescent="0.2">
      <c r="A6411" s="1179" t="s">
        <v>4159</v>
      </c>
      <c r="B6411" s="1149" t="s">
        <v>13078</v>
      </c>
      <c r="C6411" s="1149" t="s">
        <v>65</v>
      </c>
      <c r="D6411" s="1150" t="s">
        <v>16843</v>
      </c>
      <c r="E6411" s="1164">
        <v>1700</v>
      </c>
      <c r="F6411" s="1151" t="s">
        <v>17910</v>
      </c>
      <c r="G6411" s="759" t="s">
        <v>17911</v>
      </c>
      <c r="H6411" s="1021" t="s">
        <v>16818</v>
      </c>
      <c r="I6411" s="1021" t="s">
        <v>4358</v>
      </c>
      <c r="J6411" s="1150" t="s">
        <v>16818</v>
      </c>
      <c r="K6411" s="1152" t="s">
        <v>17912</v>
      </c>
      <c r="L6411" s="1151">
        <v>5</v>
      </c>
      <c r="M6411" s="1164">
        <v>8745.369999999999</v>
      </c>
      <c r="N6411" s="1151" t="s">
        <v>1445</v>
      </c>
      <c r="O6411" s="1152" t="s">
        <v>1445</v>
      </c>
      <c r="P6411" s="1180" t="s">
        <v>1445</v>
      </c>
    </row>
    <row r="6412" spans="1:16" ht="33.75" x14ac:dyDescent="0.2">
      <c r="A6412" s="1179" t="s">
        <v>4159</v>
      </c>
      <c r="B6412" s="1149" t="s">
        <v>13078</v>
      </c>
      <c r="C6412" s="1149" t="s">
        <v>65</v>
      </c>
      <c r="D6412" s="1150" t="s">
        <v>17913</v>
      </c>
      <c r="E6412" s="1164">
        <v>3000</v>
      </c>
      <c r="F6412" s="1151" t="s">
        <v>17914</v>
      </c>
      <c r="G6412" s="759" t="s">
        <v>17915</v>
      </c>
      <c r="H6412" s="1021" t="s">
        <v>9934</v>
      </c>
      <c r="I6412" s="1021" t="s">
        <v>16809</v>
      </c>
      <c r="J6412" s="1150" t="s">
        <v>4259</v>
      </c>
      <c r="K6412" s="1152" t="s">
        <v>2762</v>
      </c>
      <c r="L6412" s="1151">
        <v>12</v>
      </c>
      <c r="M6412" s="1164">
        <v>36000</v>
      </c>
      <c r="N6412" s="1151" t="s">
        <v>1445</v>
      </c>
      <c r="O6412" s="1152" t="s">
        <v>1445</v>
      </c>
      <c r="P6412" s="1180" t="s">
        <v>1445</v>
      </c>
    </row>
    <row r="6413" spans="1:16" ht="33.75" x14ac:dyDescent="0.2">
      <c r="A6413" s="1179" t="s">
        <v>4159</v>
      </c>
      <c r="B6413" s="1149" t="s">
        <v>13078</v>
      </c>
      <c r="C6413" s="1149" t="s">
        <v>65</v>
      </c>
      <c r="D6413" s="1150" t="s">
        <v>17913</v>
      </c>
      <c r="E6413" s="1164">
        <v>3000</v>
      </c>
      <c r="F6413" s="1151" t="s">
        <v>17914</v>
      </c>
      <c r="G6413" s="759" t="s">
        <v>17915</v>
      </c>
      <c r="H6413" s="1021" t="s">
        <v>9934</v>
      </c>
      <c r="I6413" s="1021" t="s">
        <v>16809</v>
      </c>
      <c r="J6413" s="1150" t="s">
        <v>4259</v>
      </c>
      <c r="K6413" s="1152" t="s">
        <v>1445</v>
      </c>
      <c r="L6413" s="1151" t="s">
        <v>1445</v>
      </c>
      <c r="M6413" s="1164" t="s">
        <v>1445</v>
      </c>
      <c r="N6413" s="1151" t="s">
        <v>2762</v>
      </c>
      <c r="O6413" s="1152">
        <v>6</v>
      </c>
      <c r="P6413" s="1180">
        <v>18000</v>
      </c>
    </row>
    <row r="6414" spans="1:16" ht="22.5" x14ac:dyDescent="0.2">
      <c r="A6414" s="1179" t="s">
        <v>4159</v>
      </c>
      <c r="B6414" s="1149" t="s">
        <v>13078</v>
      </c>
      <c r="C6414" s="1149" t="s">
        <v>65</v>
      </c>
      <c r="D6414" s="1150" t="s">
        <v>17916</v>
      </c>
      <c r="E6414" s="1164">
        <v>3000</v>
      </c>
      <c r="F6414" s="1151" t="s">
        <v>17917</v>
      </c>
      <c r="G6414" s="759" t="s">
        <v>17918</v>
      </c>
      <c r="H6414" s="1021" t="s">
        <v>4243</v>
      </c>
      <c r="I6414" s="1021" t="s">
        <v>4274</v>
      </c>
      <c r="J6414" s="1150" t="s">
        <v>4274</v>
      </c>
      <c r="K6414" s="1152" t="s">
        <v>17919</v>
      </c>
      <c r="L6414" s="1151">
        <v>12</v>
      </c>
      <c r="M6414" s="1164">
        <v>36000</v>
      </c>
      <c r="N6414" s="1151" t="s">
        <v>1445</v>
      </c>
      <c r="O6414" s="1152" t="s">
        <v>1445</v>
      </c>
      <c r="P6414" s="1180" t="s">
        <v>1445</v>
      </c>
    </row>
    <row r="6415" spans="1:16" ht="22.5" x14ac:dyDescent="0.2">
      <c r="A6415" s="1179" t="s">
        <v>4159</v>
      </c>
      <c r="B6415" s="1149" t="s">
        <v>13078</v>
      </c>
      <c r="C6415" s="1149" t="s">
        <v>65</v>
      </c>
      <c r="D6415" s="1150" t="s">
        <v>17916</v>
      </c>
      <c r="E6415" s="1164">
        <v>3000</v>
      </c>
      <c r="F6415" s="1151" t="s">
        <v>17917</v>
      </c>
      <c r="G6415" s="759" t="s">
        <v>17918</v>
      </c>
      <c r="H6415" s="1021" t="s">
        <v>4243</v>
      </c>
      <c r="I6415" s="1021" t="s">
        <v>4274</v>
      </c>
      <c r="J6415" s="1150" t="s">
        <v>4274</v>
      </c>
      <c r="K6415" s="1152" t="s">
        <v>1445</v>
      </c>
      <c r="L6415" s="1151" t="s">
        <v>1445</v>
      </c>
      <c r="M6415" s="1164" t="s">
        <v>1445</v>
      </c>
      <c r="N6415" s="1151" t="s">
        <v>17919</v>
      </c>
      <c r="O6415" s="1152">
        <v>6</v>
      </c>
      <c r="P6415" s="1180">
        <v>18000</v>
      </c>
    </row>
    <row r="6416" spans="1:16" ht="22.5" x14ac:dyDescent="0.2">
      <c r="A6416" s="1179" t="s">
        <v>4159</v>
      </c>
      <c r="B6416" s="1149" t="s">
        <v>13078</v>
      </c>
      <c r="C6416" s="1149" t="s">
        <v>65</v>
      </c>
      <c r="D6416" s="1150" t="s">
        <v>17920</v>
      </c>
      <c r="E6416" s="1164">
        <v>5500</v>
      </c>
      <c r="F6416" s="1151" t="s">
        <v>17921</v>
      </c>
      <c r="G6416" s="759" t="s">
        <v>17922</v>
      </c>
      <c r="H6416" s="1021" t="s">
        <v>4243</v>
      </c>
      <c r="I6416" s="1021" t="s">
        <v>4287</v>
      </c>
      <c r="J6416" s="1150" t="s">
        <v>4195</v>
      </c>
      <c r="K6416" s="1152" t="s">
        <v>17923</v>
      </c>
      <c r="L6416" s="1151">
        <v>12</v>
      </c>
      <c r="M6416" s="1164">
        <v>66000</v>
      </c>
      <c r="N6416" s="1151" t="s">
        <v>1445</v>
      </c>
      <c r="O6416" s="1152" t="s">
        <v>1445</v>
      </c>
      <c r="P6416" s="1180" t="s">
        <v>1445</v>
      </c>
    </row>
    <row r="6417" spans="1:16" ht="22.5" x14ac:dyDescent="0.2">
      <c r="A6417" s="1179" t="s">
        <v>4159</v>
      </c>
      <c r="B6417" s="1149" t="s">
        <v>13078</v>
      </c>
      <c r="C6417" s="1149" t="s">
        <v>65</v>
      </c>
      <c r="D6417" s="1150" t="s">
        <v>17920</v>
      </c>
      <c r="E6417" s="1164">
        <v>5500</v>
      </c>
      <c r="F6417" s="1151" t="s">
        <v>17921</v>
      </c>
      <c r="G6417" s="759" t="s">
        <v>17922</v>
      </c>
      <c r="H6417" s="1021" t="s">
        <v>4243</v>
      </c>
      <c r="I6417" s="1021" t="s">
        <v>4287</v>
      </c>
      <c r="J6417" s="1150" t="s">
        <v>4195</v>
      </c>
      <c r="K6417" s="1152" t="s">
        <v>1445</v>
      </c>
      <c r="L6417" s="1151" t="s">
        <v>1445</v>
      </c>
      <c r="M6417" s="1164" t="s">
        <v>1445</v>
      </c>
      <c r="N6417" s="1151" t="s">
        <v>17923</v>
      </c>
      <c r="O6417" s="1152">
        <v>6</v>
      </c>
      <c r="P6417" s="1180">
        <v>33000</v>
      </c>
    </row>
    <row r="6418" spans="1:16" ht="33.75" x14ac:dyDescent="0.2">
      <c r="A6418" s="1179" t="s">
        <v>4159</v>
      </c>
      <c r="B6418" s="1149" t="s">
        <v>13078</v>
      </c>
      <c r="C6418" s="1149" t="s">
        <v>65</v>
      </c>
      <c r="D6418" s="1150" t="s">
        <v>17924</v>
      </c>
      <c r="E6418" s="1164">
        <v>4700</v>
      </c>
      <c r="F6418" s="1151" t="s">
        <v>17925</v>
      </c>
      <c r="G6418" s="759" t="s">
        <v>17926</v>
      </c>
      <c r="H6418" s="1021" t="s">
        <v>5736</v>
      </c>
      <c r="I6418" s="1021" t="s">
        <v>16809</v>
      </c>
      <c r="J6418" s="1150" t="s">
        <v>4259</v>
      </c>
      <c r="K6418" s="1152" t="s">
        <v>17927</v>
      </c>
      <c r="L6418" s="1151">
        <v>12</v>
      </c>
      <c r="M6418" s="1164">
        <v>56400</v>
      </c>
      <c r="N6418" s="1151" t="s">
        <v>1445</v>
      </c>
      <c r="O6418" s="1152" t="s">
        <v>1445</v>
      </c>
      <c r="P6418" s="1180" t="s">
        <v>1445</v>
      </c>
    </row>
    <row r="6419" spans="1:16" ht="33.75" x14ac:dyDescent="0.2">
      <c r="A6419" s="1179" t="s">
        <v>4159</v>
      </c>
      <c r="B6419" s="1149" t="s">
        <v>13078</v>
      </c>
      <c r="C6419" s="1149" t="s">
        <v>65</v>
      </c>
      <c r="D6419" s="1150" t="s">
        <v>17928</v>
      </c>
      <c r="E6419" s="1164">
        <v>4700</v>
      </c>
      <c r="F6419" s="1151" t="s">
        <v>17925</v>
      </c>
      <c r="G6419" s="759" t="s">
        <v>17926</v>
      </c>
      <c r="H6419" s="1021" t="s">
        <v>5736</v>
      </c>
      <c r="I6419" s="1021" t="s">
        <v>16809</v>
      </c>
      <c r="J6419" s="1150" t="s">
        <v>4259</v>
      </c>
      <c r="K6419" s="1152" t="s">
        <v>1445</v>
      </c>
      <c r="L6419" s="1151" t="s">
        <v>1445</v>
      </c>
      <c r="M6419" s="1164" t="s">
        <v>1445</v>
      </c>
      <c r="N6419" s="1151" t="s">
        <v>17927</v>
      </c>
      <c r="O6419" s="1152">
        <v>6</v>
      </c>
      <c r="P6419" s="1180">
        <v>28200</v>
      </c>
    </row>
    <row r="6420" spans="1:16" ht="22.5" x14ac:dyDescent="0.2">
      <c r="A6420" s="1179" t="s">
        <v>4159</v>
      </c>
      <c r="B6420" s="1149" t="s">
        <v>13078</v>
      </c>
      <c r="C6420" s="1149" t="s">
        <v>65</v>
      </c>
      <c r="D6420" s="1150" t="s">
        <v>17929</v>
      </c>
      <c r="E6420" s="1164">
        <v>1800</v>
      </c>
      <c r="F6420" s="1151" t="s">
        <v>17930</v>
      </c>
      <c r="G6420" s="759" t="s">
        <v>17931</v>
      </c>
      <c r="H6420" s="1021" t="s">
        <v>4259</v>
      </c>
      <c r="I6420" s="1021" t="s">
        <v>13087</v>
      </c>
      <c r="J6420" s="1150" t="s">
        <v>4259</v>
      </c>
      <c r="K6420" s="1152" t="s">
        <v>17932</v>
      </c>
      <c r="L6420" s="1151">
        <v>12</v>
      </c>
      <c r="M6420" s="1164">
        <v>21216.78</v>
      </c>
      <c r="N6420" s="1151" t="s">
        <v>1445</v>
      </c>
      <c r="O6420" s="1152" t="s">
        <v>1445</v>
      </c>
      <c r="P6420" s="1180" t="s">
        <v>1445</v>
      </c>
    </row>
    <row r="6421" spans="1:16" ht="22.5" x14ac:dyDescent="0.2">
      <c r="A6421" s="1179" t="s">
        <v>4159</v>
      </c>
      <c r="B6421" s="1149" t="s">
        <v>13078</v>
      </c>
      <c r="C6421" s="1149" t="s">
        <v>65</v>
      </c>
      <c r="D6421" s="1150" t="s">
        <v>17929</v>
      </c>
      <c r="E6421" s="1164">
        <v>1800</v>
      </c>
      <c r="F6421" s="1151" t="s">
        <v>17930</v>
      </c>
      <c r="G6421" s="759" t="s">
        <v>17931</v>
      </c>
      <c r="H6421" s="1021" t="s">
        <v>4259</v>
      </c>
      <c r="I6421" s="1021" t="s">
        <v>13087</v>
      </c>
      <c r="J6421" s="1150" t="s">
        <v>4259</v>
      </c>
      <c r="K6421" s="1152" t="s">
        <v>1445</v>
      </c>
      <c r="L6421" s="1151" t="s">
        <v>1445</v>
      </c>
      <c r="M6421" s="1164" t="s">
        <v>1445</v>
      </c>
      <c r="N6421" s="1151" t="s">
        <v>17932</v>
      </c>
      <c r="O6421" s="1152">
        <v>6</v>
      </c>
      <c r="P6421" s="1180">
        <v>10800</v>
      </c>
    </row>
    <row r="6422" spans="1:16" ht="22.5" x14ac:dyDescent="0.2">
      <c r="A6422" s="1179" t="s">
        <v>4159</v>
      </c>
      <c r="B6422" s="1149" t="s">
        <v>13078</v>
      </c>
      <c r="C6422" s="1149" t="s">
        <v>65</v>
      </c>
      <c r="D6422" s="1150" t="s">
        <v>17933</v>
      </c>
      <c r="E6422" s="1164">
        <v>3000</v>
      </c>
      <c r="F6422" s="1151" t="s">
        <v>17934</v>
      </c>
      <c r="G6422" s="759" t="s">
        <v>17935</v>
      </c>
      <c r="H6422" s="1021" t="s">
        <v>4206</v>
      </c>
      <c r="I6422" s="1021" t="s">
        <v>4274</v>
      </c>
      <c r="J6422" s="1150" t="s">
        <v>4274</v>
      </c>
      <c r="K6422" s="1152" t="s">
        <v>17936</v>
      </c>
      <c r="L6422" s="1151">
        <v>12</v>
      </c>
      <c r="M6422" s="1164">
        <v>36135.880000000005</v>
      </c>
      <c r="N6422" s="1151" t="s">
        <v>1445</v>
      </c>
      <c r="O6422" s="1152" t="s">
        <v>1445</v>
      </c>
      <c r="P6422" s="1180" t="s">
        <v>1445</v>
      </c>
    </row>
    <row r="6423" spans="1:16" ht="22.5" x14ac:dyDescent="0.2">
      <c r="A6423" s="1179" t="s">
        <v>4159</v>
      </c>
      <c r="B6423" s="1149" t="s">
        <v>13078</v>
      </c>
      <c r="C6423" s="1149" t="s">
        <v>65</v>
      </c>
      <c r="D6423" s="1150" t="s">
        <v>17933</v>
      </c>
      <c r="E6423" s="1164">
        <v>3000</v>
      </c>
      <c r="F6423" s="1151" t="s">
        <v>17934</v>
      </c>
      <c r="G6423" s="759" t="s">
        <v>17935</v>
      </c>
      <c r="H6423" s="1021" t="s">
        <v>4206</v>
      </c>
      <c r="I6423" s="1021" t="s">
        <v>4274</v>
      </c>
      <c r="J6423" s="1150" t="s">
        <v>4274</v>
      </c>
      <c r="K6423" s="1152" t="s">
        <v>1445</v>
      </c>
      <c r="L6423" s="1151" t="s">
        <v>1445</v>
      </c>
      <c r="M6423" s="1164" t="s">
        <v>1445</v>
      </c>
      <c r="N6423" s="1151" t="s">
        <v>17936</v>
      </c>
      <c r="O6423" s="1152">
        <v>6</v>
      </c>
      <c r="P6423" s="1180">
        <v>11614.5</v>
      </c>
    </row>
    <row r="6424" spans="1:16" ht="22.5" x14ac:dyDescent="0.2">
      <c r="A6424" s="1179" t="s">
        <v>4159</v>
      </c>
      <c r="B6424" s="1149" t="s">
        <v>13078</v>
      </c>
      <c r="C6424" s="1149" t="s">
        <v>65</v>
      </c>
      <c r="D6424" s="1150" t="s">
        <v>17937</v>
      </c>
      <c r="E6424" s="1164">
        <v>8600</v>
      </c>
      <c r="F6424" s="1151" t="s">
        <v>17938</v>
      </c>
      <c r="G6424" s="759" t="s">
        <v>17939</v>
      </c>
      <c r="H6424" s="1021" t="s">
        <v>17802</v>
      </c>
      <c r="I6424" s="1021" t="s">
        <v>16956</v>
      </c>
      <c r="J6424" s="1150" t="s">
        <v>4386</v>
      </c>
      <c r="K6424" s="1152" t="s">
        <v>1445</v>
      </c>
      <c r="L6424" s="1151" t="s">
        <v>1445</v>
      </c>
      <c r="M6424" s="1164" t="s">
        <v>1445</v>
      </c>
      <c r="N6424" s="1151" t="s">
        <v>17940</v>
      </c>
      <c r="O6424" s="1152">
        <v>4</v>
      </c>
      <c r="P6424" s="1180">
        <v>33540</v>
      </c>
    </row>
    <row r="6425" spans="1:16" ht="22.5" x14ac:dyDescent="0.2">
      <c r="A6425" s="1179" t="s">
        <v>4159</v>
      </c>
      <c r="B6425" s="1149" t="s">
        <v>13078</v>
      </c>
      <c r="C6425" s="1149" t="s">
        <v>65</v>
      </c>
      <c r="D6425" s="1150" t="s">
        <v>17941</v>
      </c>
      <c r="E6425" s="1164">
        <v>5000</v>
      </c>
      <c r="F6425" s="1151" t="s">
        <v>17942</v>
      </c>
      <c r="G6425" s="759" t="s">
        <v>17943</v>
      </c>
      <c r="H6425" s="1021" t="s">
        <v>16835</v>
      </c>
      <c r="I6425" s="1021" t="s">
        <v>4287</v>
      </c>
      <c r="J6425" s="1150" t="s">
        <v>4195</v>
      </c>
      <c r="K6425" s="1152" t="s">
        <v>17944</v>
      </c>
      <c r="L6425" s="1151">
        <v>12</v>
      </c>
      <c r="M6425" s="1164">
        <v>60000</v>
      </c>
      <c r="N6425" s="1151" t="s">
        <v>1445</v>
      </c>
      <c r="O6425" s="1152" t="s">
        <v>1445</v>
      </c>
      <c r="P6425" s="1180" t="s">
        <v>1445</v>
      </c>
    </row>
    <row r="6426" spans="1:16" ht="22.5" x14ac:dyDescent="0.2">
      <c r="A6426" s="1179" t="s">
        <v>4159</v>
      </c>
      <c r="B6426" s="1149" t="s">
        <v>13078</v>
      </c>
      <c r="C6426" s="1149" t="s">
        <v>65</v>
      </c>
      <c r="D6426" s="1150" t="s">
        <v>17941</v>
      </c>
      <c r="E6426" s="1164">
        <v>5000</v>
      </c>
      <c r="F6426" s="1151" t="s">
        <v>17942</v>
      </c>
      <c r="G6426" s="759" t="s">
        <v>17943</v>
      </c>
      <c r="H6426" s="1021" t="s">
        <v>16835</v>
      </c>
      <c r="I6426" s="1021" t="s">
        <v>4287</v>
      </c>
      <c r="J6426" s="1150" t="s">
        <v>4195</v>
      </c>
      <c r="K6426" s="1152" t="s">
        <v>1445</v>
      </c>
      <c r="L6426" s="1151" t="s">
        <v>1445</v>
      </c>
      <c r="M6426" s="1164" t="s">
        <v>1445</v>
      </c>
      <c r="N6426" s="1151" t="s">
        <v>17944</v>
      </c>
      <c r="O6426" s="1152">
        <v>6</v>
      </c>
      <c r="P6426" s="1180">
        <v>30000</v>
      </c>
    </row>
    <row r="6427" spans="1:16" ht="22.5" x14ac:dyDescent="0.2">
      <c r="A6427" s="1179" t="s">
        <v>4159</v>
      </c>
      <c r="B6427" s="1149" t="s">
        <v>13078</v>
      </c>
      <c r="C6427" s="1149" t="s">
        <v>65</v>
      </c>
      <c r="D6427" s="1150" t="s">
        <v>17945</v>
      </c>
      <c r="E6427" s="1164">
        <v>5000</v>
      </c>
      <c r="F6427" s="1151" t="s">
        <v>17946</v>
      </c>
      <c r="G6427" s="759" t="s">
        <v>17947</v>
      </c>
      <c r="H6427" s="1021" t="s">
        <v>4211</v>
      </c>
      <c r="I6427" s="1021" t="s">
        <v>4287</v>
      </c>
      <c r="J6427" s="1150" t="s">
        <v>4195</v>
      </c>
      <c r="K6427" s="1152" t="s">
        <v>17948</v>
      </c>
      <c r="L6427" s="1151">
        <v>12</v>
      </c>
      <c r="M6427" s="1164">
        <v>60155.630000000005</v>
      </c>
      <c r="N6427" s="1151" t="s">
        <v>1445</v>
      </c>
      <c r="O6427" s="1152" t="s">
        <v>1445</v>
      </c>
      <c r="P6427" s="1180" t="s">
        <v>1445</v>
      </c>
    </row>
    <row r="6428" spans="1:16" ht="22.5" x14ac:dyDescent="0.2">
      <c r="A6428" s="1179" t="s">
        <v>4159</v>
      </c>
      <c r="B6428" s="1149" t="s">
        <v>13078</v>
      </c>
      <c r="C6428" s="1149" t="s">
        <v>65</v>
      </c>
      <c r="D6428" s="1150" t="s">
        <v>17945</v>
      </c>
      <c r="E6428" s="1164">
        <v>5000</v>
      </c>
      <c r="F6428" s="1151" t="s">
        <v>17946</v>
      </c>
      <c r="G6428" s="759" t="s">
        <v>17947</v>
      </c>
      <c r="H6428" s="1021" t="s">
        <v>4211</v>
      </c>
      <c r="I6428" s="1021" t="s">
        <v>4287</v>
      </c>
      <c r="J6428" s="1150" t="s">
        <v>4195</v>
      </c>
      <c r="K6428" s="1152" t="s">
        <v>1445</v>
      </c>
      <c r="L6428" s="1151" t="s">
        <v>1445</v>
      </c>
      <c r="M6428" s="1164" t="s">
        <v>1445</v>
      </c>
      <c r="N6428" s="1151" t="s">
        <v>17948</v>
      </c>
      <c r="O6428" s="1152">
        <v>6</v>
      </c>
      <c r="P6428" s="1180">
        <v>30000</v>
      </c>
    </row>
    <row r="6429" spans="1:16" ht="33.75" x14ac:dyDescent="0.2">
      <c r="A6429" s="1179" t="s">
        <v>4159</v>
      </c>
      <c r="B6429" s="1149" t="s">
        <v>13078</v>
      </c>
      <c r="C6429" s="1149" t="s">
        <v>65</v>
      </c>
      <c r="D6429" s="1150" t="s">
        <v>17949</v>
      </c>
      <c r="E6429" s="1164">
        <v>2400</v>
      </c>
      <c r="F6429" s="1151" t="s">
        <v>17950</v>
      </c>
      <c r="G6429" s="759" t="s">
        <v>17951</v>
      </c>
      <c r="H6429" s="1021" t="s">
        <v>9934</v>
      </c>
      <c r="I6429" s="1021" t="s">
        <v>16809</v>
      </c>
      <c r="J6429" s="1150" t="s">
        <v>4259</v>
      </c>
      <c r="K6429" s="1152" t="s">
        <v>17952</v>
      </c>
      <c r="L6429" s="1151">
        <v>12</v>
      </c>
      <c r="M6429" s="1164">
        <v>27000.45</v>
      </c>
      <c r="N6429" s="1151" t="s">
        <v>1445</v>
      </c>
      <c r="O6429" s="1152" t="s">
        <v>1445</v>
      </c>
      <c r="P6429" s="1180" t="s">
        <v>1445</v>
      </c>
    </row>
    <row r="6430" spans="1:16" ht="33.75" x14ac:dyDescent="0.2">
      <c r="A6430" s="1179" t="s">
        <v>4159</v>
      </c>
      <c r="B6430" s="1149" t="s">
        <v>13078</v>
      </c>
      <c r="C6430" s="1149" t="s">
        <v>65</v>
      </c>
      <c r="D6430" s="1150" t="s">
        <v>17949</v>
      </c>
      <c r="E6430" s="1164">
        <v>2400</v>
      </c>
      <c r="F6430" s="1151" t="s">
        <v>17950</v>
      </c>
      <c r="G6430" s="759" t="s">
        <v>17951</v>
      </c>
      <c r="H6430" s="1021" t="s">
        <v>9934</v>
      </c>
      <c r="I6430" s="1021" t="s">
        <v>16809</v>
      </c>
      <c r="J6430" s="1150" t="s">
        <v>4259</v>
      </c>
      <c r="K6430" s="1152" t="s">
        <v>1445</v>
      </c>
      <c r="L6430" s="1151" t="s">
        <v>1445</v>
      </c>
      <c r="M6430" s="1164" t="s">
        <v>1445</v>
      </c>
      <c r="N6430" s="1151" t="s">
        <v>17952</v>
      </c>
      <c r="O6430" s="1152">
        <v>6</v>
      </c>
      <c r="P6430" s="1180">
        <v>14400</v>
      </c>
    </row>
    <row r="6431" spans="1:16" ht="22.5" x14ac:dyDescent="0.2">
      <c r="A6431" s="1179" t="s">
        <v>4159</v>
      </c>
      <c r="B6431" s="1149" t="s">
        <v>13078</v>
      </c>
      <c r="C6431" s="1149" t="s">
        <v>65</v>
      </c>
      <c r="D6431" s="1150" t="s">
        <v>17953</v>
      </c>
      <c r="E6431" s="1164">
        <v>5000</v>
      </c>
      <c r="F6431" s="1151" t="s">
        <v>17954</v>
      </c>
      <c r="G6431" s="759" t="s">
        <v>17955</v>
      </c>
      <c r="H6431" s="1021" t="s">
        <v>4243</v>
      </c>
      <c r="I6431" s="1021" t="s">
        <v>4287</v>
      </c>
      <c r="J6431" s="1150" t="s">
        <v>4195</v>
      </c>
      <c r="K6431" s="1152" t="s">
        <v>17956</v>
      </c>
      <c r="L6431" s="1151">
        <v>12</v>
      </c>
      <c r="M6431" s="1164">
        <v>79708.34</v>
      </c>
      <c r="N6431" s="1151"/>
      <c r="O6431" s="1152"/>
      <c r="P6431" s="1180"/>
    </row>
    <row r="6432" spans="1:16" ht="22.5" x14ac:dyDescent="0.2">
      <c r="A6432" s="1179" t="s">
        <v>4159</v>
      </c>
      <c r="B6432" s="1149" t="s">
        <v>13078</v>
      </c>
      <c r="C6432" s="1149" t="s">
        <v>65</v>
      </c>
      <c r="D6432" s="1150" t="s">
        <v>17957</v>
      </c>
      <c r="E6432" s="1164">
        <v>10000</v>
      </c>
      <c r="F6432" s="1151" t="s">
        <v>17954</v>
      </c>
      <c r="G6432" s="759" t="s">
        <v>17955</v>
      </c>
      <c r="H6432" s="1021" t="s">
        <v>4243</v>
      </c>
      <c r="I6432" s="1021" t="s">
        <v>4287</v>
      </c>
      <c r="J6432" s="1150" t="s">
        <v>4195</v>
      </c>
      <c r="K6432" s="1152"/>
      <c r="L6432" s="1151"/>
      <c r="M6432" s="1164"/>
      <c r="N6432" s="1151" t="s">
        <v>17958</v>
      </c>
      <c r="O6432" s="1152">
        <v>6</v>
      </c>
      <c r="P6432" s="1180">
        <v>60000</v>
      </c>
    </row>
    <row r="6433" spans="1:16" ht="22.5" x14ac:dyDescent="0.2">
      <c r="A6433" s="1179" t="s">
        <v>4159</v>
      </c>
      <c r="B6433" s="1149" t="s">
        <v>13078</v>
      </c>
      <c r="C6433" s="1149" t="s">
        <v>65</v>
      </c>
      <c r="D6433" s="1150" t="s">
        <v>16871</v>
      </c>
      <c r="E6433" s="1164">
        <v>3000</v>
      </c>
      <c r="F6433" s="1151" t="s">
        <v>17959</v>
      </c>
      <c r="G6433" s="759" t="s">
        <v>17960</v>
      </c>
      <c r="H6433" s="1021" t="s">
        <v>4243</v>
      </c>
      <c r="I6433" s="1021" t="s">
        <v>4274</v>
      </c>
      <c r="J6433" s="1150" t="s">
        <v>4274</v>
      </c>
      <c r="K6433" s="1152" t="s">
        <v>17961</v>
      </c>
      <c r="L6433" s="1151">
        <v>12</v>
      </c>
      <c r="M6433" s="1164">
        <v>36000</v>
      </c>
      <c r="N6433" s="1151"/>
      <c r="O6433" s="1152"/>
      <c r="P6433" s="1180"/>
    </row>
    <row r="6434" spans="1:16" ht="22.5" x14ac:dyDescent="0.2">
      <c r="A6434" s="1179" t="s">
        <v>4159</v>
      </c>
      <c r="B6434" s="1149" t="s">
        <v>13078</v>
      </c>
      <c r="C6434" s="1149" t="s">
        <v>65</v>
      </c>
      <c r="D6434" s="1150" t="s">
        <v>16871</v>
      </c>
      <c r="E6434" s="1164">
        <v>3000</v>
      </c>
      <c r="F6434" s="1151" t="s">
        <v>17959</v>
      </c>
      <c r="G6434" s="759" t="s">
        <v>17960</v>
      </c>
      <c r="H6434" s="1021" t="s">
        <v>4243</v>
      </c>
      <c r="I6434" s="1021" t="s">
        <v>4274</v>
      </c>
      <c r="J6434" s="1150" t="s">
        <v>4274</v>
      </c>
      <c r="K6434" s="1152"/>
      <c r="L6434" s="1151"/>
      <c r="M6434" s="1164"/>
      <c r="N6434" s="1151" t="s">
        <v>17961</v>
      </c>
      <c r="O6434" s="1152">
        <v>6</v>
      </c>
      <c r="P6434" s="1180">
        <v>18000</v>
      </c>
    </row>
    <row r="6435" spans="1:16" ht="22.5" x14ac:dyDescent="0.2">
      <c r="A6435" s="1179" t="s">
        <v>4159</v>
      </c>
      <c r="B6435" s="1149" t="s">
        <v>13078</v>
      </c>
      <c r="C6435" s="1149" t="s">
        <v>65</v>
      </c>
      <c r="D6435" s="1150" t="s">
        <v>16843</v>
      </c>
      <c r="E6435" s="1164">
        <v>1700</v>
      </c>
      <c r="F6435" s="1151" t="s">
        <v>17962</v>
      </c>
      <c r="G6435" s="759" t="s">
        <v>17963</v>
      </c>
      <c r="H6435" s="1021" t="s">
        <v>16818</v>
      </c>
      <c r="I6435" s="1021" t="s">
        <v>4358</v>
      </c>
      <c r="J6435" s="1150" t="s">
        <v>16818</v>
      </c>
      <c r="K6435" s="1152" t="s">
        <v>17964</v>
      </c>
      <c r="L6435" s="1151">
        <v>12</v>
      </c>
      <c r="M6435" s="1164">
        <v>20400</v>
      </c>
      <c r="N6435" s="1151"/>
      <c r="O6435" s="1152"/>
      <c r="P6435" s="1180"/>
    </row>
    <row r="6436" spans="1:16" ht="22.5" x14ac:dyDescent="0.2">
      <c r="A6436" s="1179" t="s">
        <v>4159</v>
      </c>
      <c r="B6436" s="1149" t="s">
        <v>13078</v>
      </c>
      <c r="C6436" s="1149" t="s">
        <v>65</v>
      </c>
      <c r="D6436" s="1150" t="s">
        <v>16843</v>
      </c>
      <c r="E6436" s="1164">
        <v>1700</v>
      </c>
      <c r="F6436" s="1151" t="s">
        <v>17962</v>
      </c>
      <c r="G6436" s="759" t="s">
        <v>17963</v>
      </c>
      <c r="H6436" s="1021" t="s">
        <v>16818</v>
      </c>
      <c r="I6436" s="1021" t="s">
        <v>4358</v>
      </c>
      <c r="J6436" s="1150" t="s">
        <v>16818</v>
      </c>
      <c r="K6436" s="1152"/>
      <c r="L6436" s="1151"/>
      <c r="M6436" s="1164"/>
      <c r="N6436" s="1151" t="s">
        <v>17964</v>
      </c>
      <c r="O6436" s="1152">
        <v>6</v>
      </c>
      <c r="P6436" s="1180">
        <v>10200</v>
      </c>
    </row>
    <row r="6437" spans="1:16" ht="22.5" x14ac:dyDescent="0.2">
      <c r="A6437" s="1179" t="s">
        <v>4159</v>
      </c>
      <c r="B6437" s="1149" t="s">
        <v>13078</v>
      </c>
      <c r="C6437" s="1149" t="s">
        <v>65</v>
      </c>
      <c r="D6437" s="1150" t="s">
        <v>17965</v>
      </c>
      <c r="E6437" s="1164">
        <v>3000</v>
      </c>
      <c r="F6437" s="1151" t="s">
        <v>17966</v>
      </c>
      <c r="G6437" s="759" t="s">
        <v>17967</v>
      </c>
      <c r="H6437" s="1021" t="s">
        <v>4243</v>
      </c>
      <c r="I6437" s="1021" t="s">
        <v>4274</v>
      </c>
      <c r="J6437" s="1150" t="s">
        <v>4274</v>
      </c>
      <c r="K6437" s="1152" t="s">
        <v>17968</v>
      </c>
      <c r="L6437" s="1151">
        <v>12</v>
      </c>
      <c r="M6437" s="1164">
        <v>36000</v>
      </c>
      <c r="N6437" s="1151"/>
      <c r="O6437" s="1152"/>
      <c r="P6437" s="1180"/>
    </row>
    <row r="6438" spans="1:16" ht="22.5" x14ac:dyDescent="0.2">
      <c r="A6438" s="1179" t="s">
        <v>4159</v>
      </c>
      <c r="B6438" s="1149" t="s">
        <v>13078</v>
      </c>
      <c r="C6438" s="1149" t="s">
        <v>65</v>
      </c>
      <c r="D6438" s="1150" t="s">
        <v>17965</v>
      </c>
      <c r="E6438" s="1164">
        <v>3000</v>
      </c>
      <c r="F6438" s="1151" t="s">
        <v>17966</v>
      </c>
      <c r="G6438" s="759" t="s">
        <v>17967</v>
      </c>
      <c r="H6438" s="1021" t="s">
        <v>4243</v>
      </c>
      <c r="I6438" s="1021" t="s">
        <v>4274</v>
      </c>
      <c r="J6438" s="1150" t="s">
        <v>4274</v>
      </c>
      <c r="K6438" s="1152"/>
      <c r="L6438" s="1151"/>
      <c r="M6438" s="1164"/>
      <c r="N6438" s="1151" t="s">
        <v>17968</v>
      </c>
      <c r="O6438" s="1152">
        <v>6</v>
      </c>
      <c r="P6438" s="1180">
        <v>18000</v>
      </c>
    </row>
    <row r="6439" spans="1:16" ht="22.5" x14ac:dyDescent="0.2">
      <c r="A6439" s="1179" t="s">
        <v>4159</v>
      </c>
      <c r="B6439" s="1149" t="s">
        <v>13078</v>
      </c>
      <c r="C6439" s="1149" t="s">
        <v>65</v>
      </c>
      <c r="D6439" s="1150" t="s">
        <v>16871</v>
      </c>
      <c r="E6439" s="1164">
        <v>3000</v>
      </c>
      <c r="F6439" s="1151" t="s">
        <v>17969</v>
      </c>
      <c r="G6439" s="759" t="s">
        <v>17970</v>
      </c>
      <c r="H6439" s="1021" t="s">
        <v>17802</v>
      </c>
      <c r="I6439" s="1021" t="s">
        <v>16956</v>
      </c>
      <c r="J6439" s="1150" t="s">
        <v>4386</v>
      </c>
      <c r="K6439" s="1152" t="s">
        <v>17971</v>
      </c>
      <c r="L6439" s="1151">
        <v>12</v>
      </c>
      <c r="M6439" s="1164">
        <v>35900</v>
      </c>
      <c r="N6439" s="1151"/>
      <c r="O6439" s="1152"/>
      <c r="P6439" s="1180"/>
    </row>
    <row r="6440" spans="1:16" ht="22.5" x14ac:dyDescent="0.2">
      <c r="A6440" s="1179" t="s">
        <v>4159</v>
      </c>
      <c r="B6440" s="1149" t="s">
        <v>13078</v>
      </c>
      <c r="C6440" s="1149" t="s">
        <v>65</v>
      </c>
      <c r="D6440" s="1150" t="s">
        <v>16871</v>
      </c>
      <c r="E6440" s="1164">
        <v>3000</v>
      </c>
      <c r="F6440" s="1151" t="s">
        <v>17969</v>
      </c>
      <c r="G6440" s="759" t="s">
        <v>17970</v>
      </c>
      <c r="H6440" s="1021" t="s">
        <v>17802</v>
      </c>
      <c r="I6440" s="1021" t="s">
        <v>16956</v>
      </c>
      <c r="J6440" s="1150" t="s">
        <v>4386</v>
      </c>
      <c r="K6440" s="1152"/>
      <c r="L6440" s="1151"/>
      <c r="M6440" s="1164"/>
      <c r="N6440" s="1151" t="s">
        <v>17971</v>
      </c>
      <c r="O6440" s="1152">
        <v>6</v>
      </c>
      <c r="P6440" s="1180">
        <v>18000</v>
      </c>
    </row>
    <row r="6441" spans="1:16" ht="22.5" x14ac:dyDescent="0.2">
      <c r="A6441" s="1179" t="s">
        <v>4159</v>
      </c>
      <c r="B6441" s="1149" t="s">
        <v>13078</v>
      </c>
      <c r="C6441" s="1149" t="s">
        <v>65</v>
      </c>
      <c r="D6441" s="1150" t="s">
        <v>17972</v>
      </c>
      <c r="E6441" s="1164">
        <v>2500</v>
      </c>
      <c r="F6441" s="1151" t="s">
        <v>17973</v>
      </c>
      <c r="G6441" s="759" t="s">
        <v>17974</v>
      </c>
      <c r="H6441" s="1021" t="s">
        <v>4243</v>
      </c>
      <c r="I6441" s="1021" t="s">
        <v>4274</v>
      </c>
      <c r="J6441" s="1150" t="s">
        <v>4274</v>
      </c>
      <c r="K6441" s="1152" t="s">
        <v>17975</v>
      </c>
      <c r="L6441" s="1151">
        <v>10</v>
      </c>
      <c r="M6441" s="1164">
        <v>26166.67</v>
      </c>
      <c r="N6441" s="1151"/>
      <c r="O6441" s="1152"/>
      <c r="P6441" s="1180"/>
    </row>
    <row r="6442" spans="1:16" ht="22.5" x14ac:dyDescent="0.2">
      <c r="A6442" s="1179" t="s">
        <v>4159</v>
      </c>
      <c r="B6442" s="1149" t="s">
        <v>13078</v>
      </c>
      <c r="C6442" s="1149" t="s">
        <v>65</v>
      </c>
      <c r="D6442" s="1150" t="s">
        <v>17972</v>
      </c>
      <c r="E6442" s="1164">
        <v>2500</v>
      </c>
      <c r="F6442" s="1151" t="s">
        <v>17973</v>
      </c>
      <c r="G6442" s="759" t="s">
        <v>17974</v>
      </c>
      <c r="H6442" s="1021" t="s">
        <v>4243</v>
      </c>
      <c r="I6442" s="1021" t="s">
        <v>4274</v>
      </c>
      <c r="J6442" s="1150" t="s">
        <v>4274</v>
      </c>
      <c r="K6442" s="1152"/>
      <c r="L6442" s="1151"/>
      <c r="M6442" s="1164"/>
      <c r="N6442" s="1151" t="s">
        <v>17975</v>
      </c>
      <c r="O6442" s="1152">
        <v>6</v>
      </c>
      <c r="P6442" s="1180">
        <v>15000</v>
      </c>
    </row>
    <row r="6443" spans="1:16" ht="22.5" x14ac:dyDescent="0.2">
      <c r="A6443" s="1179" t="s">
        <v>4159</v>
      </c>
      <c r="B6443" s="1149" t="s">
        <v>13078</v>
      </c>
      <c r="C6443" s="1149" t="s">
        <v>65</v>
      </c>
      <c r="D6443" s="1150" t="s">
        <v>17976</v>
      </c>
      <c r="E6443" s="1164">
        <v>6000</v>
      </c>
      <c r="F6443" s="1151" t="s">
        <v>17977</v>
      </c>
      <c r="G6443" s="759" t="s">
        <v>17978</v>
      </c>
      <c r="H6443" s="1021" t="s">
        <v>4243</v>
      </c>
      <c r="I6443" s="1021" t="s">
        <v>4274</v>
      </c>
      <c r="J6443" s="1150" t="s">
        <v>4274</v>
      </c>
      <c r="K6443" s="1152" t="s">
        <v>17979</v>
      </c>
      <c r="L6443" s="1151">
        <v>12</v>
      </c>
      <c r="M6443" s="1164">
        <v>72000</v>
      </c>
      <c r="N6443" s="1151"/>
      <c r="O6443" s="1152"/>
      <c r="P6443" s="1180"/>
    </row>
    <row r="6444" spans="1:16" ht="22.5" x14ac:dyDescent="0.2">
      <c r="A6444" s="1179" t="s">
        <v>4159</v>
      </c>
      <c r="B6444" s="1149" t="s">
        <v>13078</v>
      </c>
      <c r="C6444" s="1149" t="s">
        <v>65</v>
      </c>
      <c r="D6444" s="1150" t="s">
        <v>17976</v>
      </c>
      <c r="E6444" s="1164">
        <v>6000</v>
      </c>
      <c r="F6444" s="1151" t="s">
        <v>17977</v>
      </c>
      <c r="G6444" s="759" t="s">
        <v>17978</v>
      </c>
      <c r="H6444" s="1021" t="s">
        <v>4243</v>
      </c>
      <c r="I6444" s="1021" t="s">
        <v>4274</v>
      </c>
      <c r="J6444" s="1150" t="s">
        <v>4274</v>
      </c>
      <c r="K6444" s="1152"/>
      <c r="L6444" s="1151"/>
      <c r="M6444" s="1164"/>
      <c r="N6444" s="1151" t="s">
        <v>17979</v>
      </c>
      <c r="O6444" s="1152">
        <v>6</v>
      </c>
      <c r="P6444" s="1180">
        <v>36800</v>
      </c>
    </row>
    <row r="6445" spans="1:16" ht="33.75" x14ac:dyDescent="0.2">
      <c r="A6445" s="1179" t="s">
        <v>4159</v>
      </c>
      <c r="B6445" s="1149" t="s">
        <v>13078</v>
      </c>
      <c r="C6445" s="1149" t="s">
        <v>65</v>
      </c>
      <c r="D6445" s="1150" t="s">
        <v>17980</v>
      </c>
      <c r="E6445" s="1164">
        <v>2500</v>
      </c>
      <c r="F6445" s="1151" t="s">
        <v>17981</v>
      </c>
      <c r="G6445" s="759" t="s">
        <v>17982</v>
      </c>
      <c r="H6445" s="1021" t="s">
        <v>9934</v>
      </c>
      <c r="I6445" s="1021" t="s">
        <v>16809</v>
      </c>
      <c r="J6445" s="1150" t="s">
        <v>4259</v>
      </c>
      <c r="K6445" s="1152" t="s">
        <v>17983</v>
      </c>
      <c r="L6445" s="1151">
        <v>12</v>
      </c>
      <c r="M6445" s="1164">
        <v>30000</v>
      </c>
      <c r="N6445" s="1151"/>
      <c r="O6445" s="1152"/>
      <c r="P6445" s="1180"/>
    </row>
    <row r="6446" spans="1:16" ht="33.75" x14ac:dyDescent="0.2">
      <c r="A6446" s="1179" t="s">
        <v>4159</v>
      </c>
      <c r="B6446" s="1149" t="s">
        <v>13078</v>
      </c>
      <c r="C6446" s="1149" t="s">
        <v>65</v>
      </c>
      <c r="D6446" s="1150" t="s">
        <v>17980</v>
      </c>
      <c r="E6446" s="1164">
        <v>2500</v>
      </c>
      <c r="F6446" s="1151" t="s">
        <v>17981</v>
      </c>
      <c r="G6446" s="759" t="s">
        <v>17982</v>
      </c>
      <c r="H6446" s="1021" t="s">
        <v>9934</v>
      </c>
      <c r="I6446" s="1021" t="s">
        <v>16809</v>
      </c>
      <c r="J6446" s="1150" t="s">
        <v>4259</v>
      </c>
      <c r="K6446" s="1152"/>
      <c r="L6446" s="1151"/>
      <c r="M6446" s="1164"/>
      <c r="N6446" s="1151" t="s">
        <v>17983</v>
      </c>
      <c r="O6446" s="1152">
        <v>3</v>
      </c>
      <c r="P6446" s="1180">
        <v>8923.34</v>
      </c>
    </row>
    <row r="6447" spans="1:16" ht="22.5" x14ac:dyDescent="0.2">
      <c r="A6447" s="1179" t="s">
        <v>4159</v>
      </c>
      <c r="B6447" s="1149" t="s">
        <v>13078</v>
      </c>
      <c r="C6447" s="1149" t="s">
        <v>65</v>
      </c>
      <c r="D6447" s="1150" t="s">
        <v>17040</v>
      </c>
      <c r="E6447" s="1164">
        <v>4000</v>
      </c>
      <c r="F6447" s="1151" t="s">
        <v>17984</v>
      </c>
      <c r="G6447" s="759" t="s">
        <v>17985</v>
      </c>
      <c r="H6447" s="1021" t="s">
        <v>4206</v>
      </c>
      <c r="I6447" s="1021" t="s">
        <v>4287</v>
      </c>
      <c r="J6447" s="1150" t="s">
        <v>4195</v>
      </c>
      <c r="K6447" s="1152"/>
      <c r="L6447" s="1151"/>
      <c r="M6447" s="1164"/>
      <c r="N6447" s="1151" t="s">
        <v>17986</v>
      </c>
      <c r="O6447" s="1152">
        <v>6</v>
      </c>
      <c r="P6447" s="1180">
        <v>24000</v>
      </c>
    </row>
    <row r="6448" spans="1:16" ht="22.5" x14ac:dyDescent="0.2">
      <c r="A6448" s="1179" t="s">
        <v>4159</v>
      </c>
      <c r="B6448" s="1149" t="s">
        <v>13078</v>
      </c>
      <c r="C6448" s="1149" t="s">
        <v>65</v>
      </c>
      <c r="D6448" s="1150" t="s">
        <v>17040</v>
      </c>
      <c r="E6448" s="1164">
        <v>4000</v>
      </c>
      <c r="F6448" s="1151" t="s">
        <v>17984</v>
      </c>
      <c r="G6448" s="759" t="s">
        <v>17985</v>
      </c>
      <c r="H6448" s="1021" t="s">
        <v>4206</v>
      </c>
      <c r="I6448" s="1021" t="s">
        <v>4287</v>
      </c>
      <c r="J6448" s="1150" t="s">
        <v>4195</v>
      </c>
      <c r="K6448" s="1152" t="s">
        <v>17986</v>
      </c>
      <c r="L6448" s="1151">
        <v>1</v>
      </c>
      <c r="M6448" s="1164">
        <v>4800</v>
      </c>
      <c r="N6448" s="1151"/>
      <c r="O6448" s="1152"/>
      <c r="P6448" s="1180"/>
    </row>
    <row r="6449" spans="1:16" ht="22.5" x14ac:dyDescent="0.2">
      <c r="A6449" s="1179" t="s">
        <v>4159</v>
      </c>
      <c r="B6449" s="1149" t="s">
        <v>13078</v>
      </c>
      <c r="C6449" s="1149" t="s">
        <v>65</v>
      </c>
      <c r="D6449" s="1150" t="s">
        <v>17987</v>
      </c>
      <c r="E6449" s="1164">
        <v>4000</v>
      </c>
      <c r="F6449" s="1151" t="s">
        <v>17988</v>
      </c>
      <c r="G6449" s="759" t="s">
        <v>17989</v>
      </c>
      <c r="H6449" s="1021" t="s">
        <v>4337</v>
      </c>
      <c r="I6449" s="1021" t="s">
        <v>4287</v>
      </c>
      <c r="J6449" s="1150" t="s">
        <v>4195</v>
      </c>
      <c r="K6449" s="1152" t="s">
        <v>17990</v>
      </c>
      <c r="L6449" s="1151">
        <v>12</v>
      </c>
      <c r="M6449" s="1164">
        <v>48147.83</v>
      </c>
      <c r="N6449" s="1151"/>
      <c r="O6449" s="1152"/>
      <c r="P6449" s="1180"/>
    </row>
    <row r="6450" spans="1:16" ht="22.5" x14ac:dyDescent="0.2">
      <c r="A6450" s="1179" t="s">
        <v>4159</v>
      </c>
      <c r="B6450" s="1149" t="s">
        <v>13078</v>
      </c>
      <c r="C6450" s="1149" t="s">
        <v>65</v>
      </c>
      <c r="D6450" s="1150" t="s">
        <v>17987</v>
      </c>
      <c r="E6450" s="1164">
        <v>4000</v>
      </c>
      <c r="F6450" s="1151" t="s">
        <v>17988</v>
      </c>
      <c r="G6450" s="759" t="s">
        <v>17989</v>
      </c>
      <c r="H6450" s="1021" t="s">
        <v>4337</v>
      </c>
      <c r="I6450" s="1021" t="s">
        <v>4287</v>
      </c>
      <c r="J6450" s="1150" t="s">
        <v>4195</v>
      </c>
      <c r="K6450" s="1152"/>
      <c r="L6450" s="1151"/>
      <c r="M6450" s="1164"/>
      <c r="N6450" s="1151" t="s">
        <v>17990</v>
      </c>
      <c r="O6450" s="1152">
        <v>6</v>
      </c>
      <c r="P6450" s="1180">
        <v>24000</v>
      </c>
    </row>
    <row r="6451" spans="1:16" ht="22.5" x14ac:dyDescent="0.2">
      <c r="A6451" s="1179" t="s">
        <v>4159</v>
      </c>
      <c r="B6451" s="1149" t="s">
        <v>13078</v>
      </c>
      <c r="C6451" s="1149" t="s">
        <v>65</v>
      </c>
      <c r="D6451" s="1150" t="s">
        <v>17307</v>
      </c>
      <c r="E6451" s="1164">
        <v>3000</v>
      </c>
      <c r="F6451" s="1151" t="s">
        <v>17991</v>
      </c>
      <c r="G6451" s="759" t="s">
        <v>17992</v>
      </c>
      <c r="H6451" s="1021" t="s">
        <v>4243</v>
      </c>
      <c r="I6451" s="1021" t="s">
        <v>4274</v>
      </c>
      <c r="J6451" s="1150" t="s">
        <v>4274</v>
      </c>
      <c r="K6451" s="1152" t="s">
        <v>17993</v>
      </c>
      <c r="L6451" s="1151">
        <v>1</v>
      </c>
      <c r="M6451" s="1164">
        <v>6233</v>
      </c>
      <c r="N6451" s="1151"/>
      <c r="O6451" s="1152"/>
      <c r="P6451" s="1180"/>
    </row>
    <row r="6452" spans="1:16" ht="22.5" x14ac:dyDescent="0.2">
      <c r="A6452" s="1179" t="s">
        <v>4159</v>
      </c>
      <c r="B6452" s="1149" t="s">
        <v>13078</v>
      </c>
      <c r="C6452" s="1149" t="s">
        <v>65</v>
      </c>
      <c r="D6452" s="1150" t="s">
        <v>17706</v>
      </c>
      <c r="E6452" s="1164">
        <v>2500</v>
      </c>
      <c r="F6452" s="1151" t="s">
        <v>17994</v>
      </c>
      <c r="G6452" s="759" t="s">
        <v>17995</v>
      </c>
      <c r="H6452" s="1021" t="s">
        <v>4206</v>
      </c>
      <c r="I6452" s="1021" t="s">
        <v>16867</v>
      </c>
      <c r="J6452" s="1150" t="s">
        <v>4287</v>
      </c>
      <c r="K6452" s="1152" t="s">
        <v>17996</v>
      </c>
      <c r="L6452" s="1151">
        <v>12</v>
      </c>
      <c r="M6452" s="1164">
        <v>38260</v>
      </c>
      <c r="N6452" s="1151"/>
      <c r="O6452" s="1152"/>
      <c r="P6452" s="1180"/>
    </row>
    <row r="6453" spans="1:16" ht="22.5" x14ac:dyDescent="0.2">
      <c r="A6453" s="1179" t="s">
        <v>4159</v>
      </c>
      <c r="B6453" s="1149" t="s">
        <v>13078</v>
      </c>
      <c r="C6453" s="1149" t="s">
        <v>65</v>
      </c>
      <c r="D6453" s="1150" t="s">
        <v>17706</v>
      </c>
      <c r="E6453" s="1164">
        <v>2500</v>
      </c>
      <c r="F6453" s="1151" t="s">
        <v>17994</v>
      </c>
      <c r="G6453" s="759" t="s">
        <v>17995</v>
      </c>
      <c r="H6453" s="1021" t="s">
        <v>4206</v>
      </c>
      <c r="I6453" s="1021" t="s">
        <v>16867</v>
      </c>
      <c r="J6453" s="1150" t="s">
        <v>4287</v>
      </c>
      <c r="K6453" s="1152"/>
      <c r="L6453" s="1151"/>
      <c r="M6453" s="1164"/>
      <c r="N6453" s="1151" t="s">
        <v>17996</v>
      </c>
      <c r="O6453" s="1152">
        <v>6</v>
      </c>
      <c r="P6453" s="1180">
        <v>18000</v>
      </c>
    </row>
    <row r="6454" spans="1:16" ht="22.5" x14ac:dyDescent="0.2">
      <c r="A6454" s="1179" t="s">
        <v>4159</v>
      </c>
      <c r="B6454" s="1149" t="s">
        <v>13078</v>
      </c>
      <c r="C6454" s="1149" t="s">
        <v>65</v>
      </c>
      <c r="D6454" s="1150" t="s">
        <v>16802</v>
      </c>
      <c r="E6454" s="1164">
        <v>2000</v>
      </c>
      <c r="F6454" s="1151" t="s">
        <v>17997</v>
      </c>
      <c r="G6454" s="759" t="s">
        <v>17998</v>
      </c>
      <c r="H6454" s="1021" t="s">
        <v>4206</v>
      </c>
      <c r="I6454" s="1021" t="s">
        <v>16867</v>
      </c>
      <c r="J6454" s="1150" t="s">
        <v>4287</v>
      </c>
      <c r="K6454" s="1152"/>
      <c r="L6454" s="1151"/>
      <c r="M6454" s="1164"/>
      <c r="N6454" s="1151" t="s">
        <v>17999</v>
      </c>
      <c r="O6454" s="1152">
        <v>6</v>
      </c>
      <c r="P6454" s="1180">
        <v>11800</v>
      </c>
    </row>
    <row r="6455" spans="1:16" ht="22.5" x14ac:dyDescent="0.2">
      <c r="A6455" s="1179" t="s">
        <v>4159</v>
      </c>
      <c r="B6455" s="1149" t="s">
        <v>13078</v>
      </c>
      <c r="C6455" s="1149" t="s">
        <v>65</v>
      </c>
      <c r="D6455" s="1150" t="s">
        <v>18000</v>
      </c>
      <c r="E6455" s="1164">
        <v>6000</v>
      </c>
      <c r="F6455" s="1151" t="s">
        <v>18001</v>
      </c>
      <c r="G6455" s="759" t="s">
        <v>18002</v>
      </c>
      <c r="H6455" s="1021" t="s">
        <v>4206</v>
      </c>
      <c r="I6455" s="1021" t="s">
        <v>4287</v>
      </c>
      <c r="J6455" s="1150" t="s">
        <v>4195</v>
      </c>
      <c r="K6455" s="1152"/>
      <c r="L6455" s="1151"/>
      <c r="M6455" s="1164"/>
      <c r="N6455" s="1151" t="s">
        <v>18003</v>
      </c>
      <c r="O6455" s="1152">
        <v>6</v>
      </c>
      <c r="P6455" s="1180">
        <v>36000</v>
      </c>
    </row>
    <row r="6456" spans="1:16" ht="22.5" x14ac:dyDescent="0.2">
      <c r="A6456" s="1179" t="s">
        <v>4159</v>
      </c>
      <c r="B6456" s="1149" t="s">
        <v>13078</v>
      </c>
      <c r="C6456" s="1149" t="s">
        <v>65</v>
      </c>
      <c r="D6456" s="1150" t="s">
        <v>18000</v>
      </c>
      <c r="E6456" s="1164">
        <v>6000</v>
      </c>
      <c r="F6456" s="1151" t="s">
        <v>18001</v>
      </c>
      <c r="G6456" s="759" t="s">
        <v>18002</v>
      </c>
      <c r="H6456" s="1021" t="s">
        <v>4206</v>
      </c>
      <c r="I6456" s="1021" t="s">
        <v>4287</v>
      </c>
      <c r="J6456" s="1150" t="s">
        <v>4195</v>
      </c>
      <c r="K6456" s="1152" t="s">
        <v>18003</v>
      </c>
      <c r="L6456" s="1151">
        <v>1</v>
      </c>
      <c r="M6456" s="1164">
        <v>600</v>
      </c>
      <c r="N6456" s="1151"/>
      <c r="O6456" s="1152"/>
      <c r="P6456" s="1180"/>
    </row>
    <row r="6457" spans="1:16" ht="22.5" x14ac:dyDescent="0.2">
      <c r="A6457" s="1179" t="s">
        <v>4159</v>
      </c>
      <c r="B6457" s="1149" t="s">
        <v>13078</v>
      </c>
      <c r="C6457" s="1149" t="s">
        <v>65</v>
      </c>
      <c r="D6457" s="1150" t="s">
        <v>16887</v>
      </c>
      <c r="E6457" s="1164">
        <v>3000</v>
      </c>
      <c r="F6457" s="1151" t="s">
        <v>18004</v>
      </c>
      <c r="G6457" s="759" t="s">
        <v>18005</v>
      </c>
      <c r="H6457" s="1021" t="s">
        <v>4243</v>
      </c>
      <c r="I6457" s="1021" t="s">
        <v>4274</v>
      </c>
      <c r="J6457" s="1150" t="s">
        <v>4274</v>
      </c>
      <c r="K6457" s="1152" t="s">
        <v>15826</v>
      </c>
      <c r="L6457" s="1151">
        <v>12</v>
      </c>
      <c r="M6457" s="1164">
        <v>36000</v>
      </c>
      <c r="N6457" s="1151"/>
      <c r="O6457" s="1152"/>
      <c r="P6457" s="1180"/>
    </row>
    <row r="6458" spans="1:16" ht="22.5" x14ac:dyDescent="0.2">
      <c r="A6458" s="1179" t="s">
        <v>4159</v>
      </c>
      <c r="B6458" s="1149" t="s">
        <v>13078</v>
      </c>
      <c r="C6458" s="1149" t="s">
        <v>65</v>
      </c>
      <c r="D6458" s="1150" t="s">
        <v>16887</v>
      </c>
      <c r="E6458" s="1164">
        <v>3000</v>
      </c>
      <c r="F6458" s="1151" t="s">
        <v>18004</v>
      </c>
      <c r="G6458" s="759" t="s">
        <v>18005</v>
      </c>
      <c r="H6458" s="1021" t="s">
        <v>4243</v>
      </c>
      <c r="I6458" s="1021" t="s">
        <v>4274</v>
      </c>
      <c r="J6458" s="1150" t="s">
        <v>4274</v>
      </c>
      <c r="K6458" s="1152"/>
      <c r="L6458" s="1151"/>
      <c r="M6458" s="1164"/>
      <c r="N6458" s="1151" t="s">
        <v>15826</v>
      </c>
      <c r="O6458" s="1152">
        <v>6</v>
      </c>
      <c r="P6458" s="1180">
        <v>18200</v>
      </c>
    </row>
    <row r="6459" spans="1:16" ht="22.5" x14ac:dyDescent="0.2">
      <c r="A6459" s="1179" t="s">
        <v>4159</v>
      </c>
      <c r="B6459" s="1149" t="s">
        <v>13078</v>
      </c>
      <c r="C6459" s="1149" t="s">
        <v>65</v>
      </c>
      <c r="D6459" s="1150" t="s">
        <v>18006</v>
      </c>
      <c r="E6459" s="1164">
        <v>8500</v>
      </c>
      <c r="F6459" s="1151" t="s">
        <v>18007</v>
      </c>
      <c r="G6459" s="759" t="s">
        <v>18008</v>
      </c>
      <c r="H6459" s="1021" t="s">
        <v>4206</v>
      </c>
      <c r="I6459" s="1021" t="s">
        <v>4287</v>
      </c>
      <c r="J6459" s="1150" t="s">
        <v>4195</v>
      </c>
      <c r="K6459" s="1152"/>
      <c r="L6459" s="1151"/>
      <c r="M6459" s="1164"/>
      <c r="N6459" s="1151" t="s">
        <v>17664</v>
      </c>
      <c r="O6459" s="1152">
        <v>6</v>
      </c>
      <c r="P6459" s="1180">
        <v>51000</v>
      </c>
    </row>
    <row r="6460" spans="1:16" ht="22.5" x14ac:dyDescent="0.2">
      <c r="A6460" s="1179" t="s">
        <v>4159</v>
      </c>
      <c r="B6460" s="1149" t="s">
        <v>13078</v>
      </c>
      <c r="C6460" s="1149" t="s">
        <v>65</v>
      </c>
      <c r="D6460" s="1150" t="s">
        <v>18006</v>
      </c>
      <c r="E6460" s="1164">
        <v>8500</v>
      </c>
      <c r="F6460" s="1151" t="s">
        <v>18007</v>
      </c>
      <c r="G6460" s="759" t="s">
        <v>18008</v>
      </c>
      <c r="H6460" s="1021" t="s">
        <v>4206</v>
      </c>
      <c r="I6460" s="1021" t="s">
        <v>4287</v>
      </c>
      <c r="J6460" s="1150" t="s">
        <v>4195</v>
      </c>
      <c r="K6460" s="1152" t="s">
        <v>17664</v>
      </c>
      <c r="L6460" s="1151">
        <v>4</v>
      </c>
      <c r="M6460" s="1164">
        <v>34000</v>
      </c>
      <c r="N6460" s="1151"/>
      <c r="O6460" s="1152"/>
      <c r="P6460" s="1180"/>
    </row>
    <row r="6461" spans="1:16" ht="22.5" x14ac:dyDescent="0.2">
      <c r="A6461" s="1179" t="s">
        <v>4159</v>
      </c>
      <c r="B6461" s="1149" t="s">
        <v>13078</v>
      </c>
      <c r="C6461" s="1149" t="s">
        <v>65</v>
      </c>
      <c r="D6461" s="1150" t="s">
        <v>16887</v>
      </c>
      <c r="E6461" s="1164">
        <v>2500</v>
      </c>
      <c r="F6461" s="1151" t="s">
        <v>18009</v>
      </c>
      <c r="G6461" s="759" t="s">
        <v>18010</v>
      </c>
      <c r="H6461" s="1021" t="s">
        <v>4243</v>
      </c>
      <c r="I6461" s="1021" t="s">
        <v>4274</v>
      </c>
      <c r="J6461" s="1150" t="s">
        <v>4274</v>
      </c>
      <c r="K6461" s="1152" t="s">
        <v>18011</v>
      </c>
      <c r="L6461" s="1151">
        <v>12</v>
      </c>
      <c r="M6461" s="1164">
        <v>37300</v>
      </c>
      <c r="N6461" s="1151"/>
      <c r="O6461" s="1152"/>
      <c r="P6461" s="1180"/>
    </row>
    <row r="6462" spans="1:16" ht="22.5" x14ac:dyDescent="0.2">
      <c r="A6462" s="1179" t="s">
        <v>4159</v>
      </c>
      <c r="B6462" s="1149" t="s">
        <v>13078</v>
      </c>
      <c r="C6462" s="1149" t="s">
        <v>65</v>
      </c>
      <c r="D6462" s="1150" t="s">
        <v>16887</v>
      </c>
      <c r="E6462" s="1164">
        <v>2500</v>
      </c>
      <c r="F6462" s="1151" t="s">
        <v>18009</v>
      </c>
      <c r="G6462" s="759" t="s">
        <v>18010</v>
      </c>
      <c r="H6462" s="1021" t="s">
        <v>4243</v>
      </c>
      <c r="I6462" s="1021" t="s">
        <v>4274</v>
      </c>
      <c r="J6462" s="1150" t="s">
        <v>4274</v>
      </c>
      <c r="K6462" s="1152"/>
      <c r="L6462" s="1151"/>
      <c r="M6462" s="1164"/>
      <c r="N6462" s="1151" t="s">
        <v>18011</v>
      </c>
      <c r="O6462" s="1152">
        <v>2</v>
      </c>
      <c r="P6462" s="1180">
        <v>7617</v>
      </c>
    </row>
    <row r="6463" spans="1:16" ht="33.75" x14ac:dyDescent="0.2">
      <c r="A6463" s="1179" t="s">
        <v>4159</v>
      </c>
      <c r="B6463" s="1149" t="s">
        <v>13078</v>
      </c>
      <c r="C6463" s="1149" t="s">
        <v>65</v>
      </c>
      <c r="D6463" s="1150" t="s">
        <v>18012</v>
      </c>
      <c r="E6463" s="1164">
        <v>1200</v>
      </c>
      <c r="F6463" s="1151" t="s">
        <v>18013</v>
      </c>
      <c r="G6463" s="759" t="s">
        <v>18014</v>
      </c>
      <c r="H6463" s="1021" t="s">
        <v>4470</v>
      </c>
      <c r="I6463" s="1021" t="s">
        <v>16809</v>
      </c>
      <c r="J6463" s="1150" t="s">
        <v>4259</v>
      </c>
      <c r="K6463" s="1152" t="s">
        <v>18015</v>
      </c>
      <c r="L6463" s="1151">
        <v>12</v>
      </c>
      <c r="M6463" s="1164">
        <v>14400</v>
      </c>
      <c r="N6463" s="1151"/>
      <c r="O6463" s="1152"/>
      <c r="P6463" s="1180"/>
    </row>
    <row r="6464" spans="1:16" ht="33.75" x14ac:dyDescent="0.2">
      <c r="A6464" s="1179" t="s">
        <v>4159</v>
      </c>
      <c r="B6464" s="1149" t="s">
        <v>13078</v>
      </c>
      <c r="C6464" s="1149" t="s">
        <v>65</v>
      </c>
      <c r="D6464" s="1150" t="s">
        <v>18012</v>
      </c>
      <c r="E6464" s="1164">
        <v>1200</v>
      </c>
      <c r="F6464" s="1151" t="s">
        <v>18013</v>
      </c>
      <c r="G6464" s="759" t="s">
        <v>18014</v>
      </c>
      <c r="H6464" s="1021" t="s">
        <v>4470</v>
      </c>
      <c r="I6464" s="1021" t="s">
        <v>16809</v>
      </c>
      <c r="J6464" s="1150" t="s">
        <v>4259</v>
      </c>
      <c r="K6464" s="1152"/>
      <c r="L6464" s="1151"/>
      <c r="M6464" s="1164"/>
      <c r="N6464" s="1151" t="s">
        <v>18015</v>
      </c>
      <c r="O6464" s="1152">
        <v>6</v>
      </c>
      <c r="P6464" s="1180">
        <v>7200</v>
      </c>
    </row>
    <row r="6465" spans="1:16" ht="33.75" x14ac:dyDescent="0.2">
      <c r="A6465" s="1179" t="s">
        <v>4159</v>
      </c>
      <c r="B6465" s="1149" t="s">
        <v>13078</v>
      </c>
      <c r="C6465" s="1149" t="s">
        <v>65</v>
      </c>
      <c r="D6465" s="1150" t="s">
        <v>18016</v>
      </c>
      <c r="E6465" s="1164">
        <v>2500</v>
      </c>
      <c r="F6465" s="1151" t="s">
        <v>18017</v>
      </c>
      <c r="G6465" s="759" t="s">
        <v>18018</v>
      </c>
      <c r="H6465" s="1021" t="s">
        <v>9934</v>
      </c>
      <c r="I6465" s="1021" t="s">
        <v>16809</v>
      </c>
      <c r="J6465" s="1150" t="s">
        <v>4259</v>
      </c>
      <c r="K6465" s="1152" t="s">
        <v>18019</v>
      </c>
      <c r="L6465" s="1151">
        <v>10</v>
      </c>
      <c r="M6465" s="1164">
        <v>27000</v>
      </c>
      <c r="N6465" s="1151"/>
      <c r="O6465" s="1152"/>
      <c r="P6465" s="1180"/>
    </row>
    <row r="6466" spans="1:16" ht="33.75" x14ac:dyDescent="0.2">
      <c r="A6466" s="1179" t="s">
        <v>4159</v>
      </c>
      <c r="B6466" s="1149" t="s">
        <v>13078</v>
      </c>
      <c r="C6466" s="1149" t="s">
        <v>65</v>
      </c>
      <c r="D6466" s="1150" t="s">
        <v>18016</v>
      </c>
      <c r="E6466" s="1164">
        <v>2500</v>
      </c>
      <c r="F6466" s="1151" t="s">
        <v>18017</v>
      </c>
      <c r="G6466" s="759" t="s">
        <v>18018</v>
      </c>
      <c r="H6466" s="1021" t="s">
        <v>9934</v>
      </c>
      <c r="I6466" s="1021" t="s">
        <v>16809</v>
      </c>
      <c r="J6466" s="1150" t="s">
        <v>4259</v>
      </c>
      <c r="K6466" s="1152"/>
      <c r="L6466" s="1151"/>
      <c r="M6466" s="1164"/>
      <c r="N6466" s="1151" t="s">
        <v>18019</v>
      </c>
      <c r="O6466" s="1152">
        <v>6</v>
      </c>
      <c r="P6466" s="1180">
        <v>15000</v>
      </c>
    </row>
    <row r="6467" spans="1:16" ht="22.5" x14ac:dyDescent="0.2">
      <c r="A6467" s="1179" t="s">
        <v>4159</v>
      </c>
      <c r="B6467" s="1149" t="s">
        <v>13078</v>
      </c>
      <c r="C6467" s="1149" t="s">
        <v>65</v>
      </c>
      <c r="D6467" s="1150" t="s">
        <v>18020</v>
      </c>
      <c r="E6467" s="1164">
        <v>10000</v>
      </c>
      <c r="F6467" s="1151" t="s">
        <v>18021</v>
      </c>
      <c r="G6467" s="759" t="s">
        <v>18022</v>
      </c>
      <c r="H6467" s="1021" t="s">
        <v>4239</v>
      </c>
      <c r="I6467" s="1021" t="s">
        <v>16867</v>
      </c>
      <c r="J6467" s="1150" t="s">
        <v>4287</v>
      </c>
      <c r="K6467" s="1152" t="s">
        <v>18023</v>
      </c>
      <c r="L6467" s="1151">
        <v>12</v>
      </c>
      <c r="M6467" s="1164">
        <v>120000</v>
      </c>
      <c r="N6467" s="1151"/>
      <c r="O6467" s="1152"/>
      <c r="P6467" s="1180"/>
    </row>
    <row r="6468" spans="1:16" ht="22.5" x14ac:dyDescent="0.2">
      <c r="A6468" s="1179" t="s">
        <v>4159</v>
      </c>
      <c r="B6468" s="1149" t="s">
        <v>13078</v>
      </c>
      <c r="C6468" s="1149" t="s">
        <v>65</v>
      </c>
      <c r="D6468" s="1150" t="s">
        <v>18020</v>
      </c>
      <c r="E6468" s="1164">
        <v>10000</v>
      </c>
      <c r="F6468" s="1151" t="s">
        <v>18021</v>
      </c>
      <c r="G6468" s="759" t="s">
        <v>18022</v>
      </c>
      <c r="H6468" s="1021" t="s">
        <v>4239</v>
      </c>
      <c r="I6468" s="1021" t="s">
        <v>16867</v>
      </c>
      <c r="J6468" s="1150" t="s">
        <v>4287</v>
      </c>
      <c r="K6468" s="1152"/>
      <c r="L6468" s="1151"/>
      <c r="M6468" s="1164"/>
      <c r="N6468" s="1151" t="s">
        <v>18023</v>
      </c>
      <c r="O6468" s="1152">
        <v>6</v>
      </c>
      <c r="P6468" s="1180">
        <v>60000</v>
      </c>
    </row>
    <row r="6469" spans="1:16" ht="22.5" x14ac:dyDescent="0.2">
      <c r="A6469" s="1179" t="s">
        <v>4159</v>
      </c>
      <c r="B6469" s="1149" t="s">
        <v>13078</v>
      </c>
      <c r="C6469" s="1149" t="s">
        <v>65</v>
      </c>
      <c r="D6469" s="1150" t="s">
        <v>5745</v>
      </c>
      <c r="E6469" s="1164">
        <v>3000</v>
      </c>
      <c r="F6469" s="1151" t="s">
        <v>18024</v>
      </c>
      <c r="G6469" s="759" t="s">
        <v>18025</v>
      </c>
      <c r="H6469" s="1021" t="s">
        <v>4243</v>
      </c>
      <c r="I6469" s="1021" t="s">
        <v>4274</v>
      </c>
      <c r="J6469" s="1150" t="s">
        <v>4274</v>
      </c>
      <c r="K6469" s="1152" t="s">
        <v>18026</v>
      </c>
      <c r="L6469" s="1151">
        <v>11</v>
      </c>
      <c r="M6469" s="1164">
        <v>35259</v>
      </c>
      <c r="N6469" s="1151"/>
      <c r="O6469" s="1152"/>
      <c r="P6469" s="1180"/>
    </row>
    <row r="6470" spans="1:16" ht="22.5" x14ac:dyDescent="0.2">
      <c r="A6470" s="1179" t="s">
        <v>4159</v>
      </c>
      <c r="B6470" s="1149" t="s">
        <v>13078</v>
      </c>
      <c r="C6470" s="1149" t="s">
        <v>65</v>
      </c>
      <c r="D6470" s="1150" t="s">
        <v>17483</v>
      </c>
      <c r="E6470" s="1164">
        <v>3500</v>
      </c>
      <c r="F6470" s="1151" t="s">
        <v>18027</v>
      </c>
      <c r="G6470" s="759" t="s">
        <v>18028</v>
      </c>
      <c r="H6470" s="1021" t="s">
        <v>11426</v>
      </c>
      <c r="I6470" s="1021" t="s">
        <v>4274</v>
      </c>
      <c r="J6470" s="1150" t="s">
        <v>4274</v>
      </c>
      <c r="K6470" s="1152" t="s">
        <v>18029</v>
      </c>
      <c r="L6470" s="1151">
        <v>12</v>
      </c>
      <c r="M6470" s="1164">
        <v>42000</v>
      </c>
      <c r="N6470" s="1151"/>
      <c r="O6470" s="1152"/>
      <c r="P6470" s="1180"/>
    </row>
    <row r="6471" spans="1:16" ht="22.5" x14ac:dyDescent="0.2">
      <c r="A6471" s="1179" t="s">
        <v>4159</v>
      </c>
      <c r="B6471" s="1149" t="s">
        <v>13078</v>
      </c>
      <c r="C6471" s="1149" t="s">
        <v>65</v>
      </c>
      <c r="D6471" s="1150" t="s">
        <v>17483</v>
      </c>
      <c r="E6471" s="1164">
        <v>3500</v>
      </c>
      <c r="F6471" s="1151" t="s">
        <v>18027</v>
      </c>
      <c r="G6471" s="759" t="s">
        <v>18028</v>
      </c>
      <c r="H6471" s="1021" t="s">
        <v>11426</v>
      </c>
      <c r="I6471" s="1021" t="s">
        <v>4274</v>
      </c>
      <c r="J6471" s="1150" t="s">
        <v>4274</v>
      </c>
      <c r="K6471" s="1152"/>
      <c r="L6471" s="1151"/>
      <c r="M6471" s="1164"/>
      <c r="N6471" s="1151" t="s">
        <v>18029</v>
      </c>
      <c r="O6471" s="1152">
        <v>6</v>
      </c>
      <c r="P6471" s="1180">
        <v>21000</v>
      </c>
    </row>
    <row r="6472" spans="1:16" ht="22.5" x14ac:dyDescent="0.2">
      <c r="A6472" s="1179" t="s">
        <v>4159</v>
      </c>
      <c r="B6472" s="1149" t="s">
        <v>13078</v>
      </c>
      <c r="C6472" s="1149" t="s">
        <v>65</v>
      </c>
      <c r="D6472" s="1150" t="s">
        <v>18030</v>
      </c>
      <c r="E6472" s="1164">
        <v>3000</v>
      </c>
      <c r="F6472" s="1151" t="s">
        <v>18031</v>
      </c>
      <c r="G6472" s="759" t="s">
        <v>18032</v>
      </c>
      <c r="H6472" s="1021" t="s">
        <v>8138</v>
      </c>
      <c r="I6472" s="1021" t="s">
        <v>16867</v>
      </c>
      <c r="J6472" s="1150" t="s">
        <v>4287</v>
      </c>
      <c r="K6472" s="1152" t="s">
        <v>15813</v>
      </c>
      <c r="L6472" s="1151">
        <v>12</v>
      </c>
      <c r="M6472" s="1164">
        <v>36000</v>
      </c>
      <c r="N6472" s="1151"/>
      <c r="O6472" s="1152"/>
      <c r="P6472" s="1180"/>
    </row>
    <row r="6473" spans="1:16" ht="22.5" x14ac:dyDescent="0.2">
      <c r="A6473" s="1179" t="s">
        <v>4159</v>
      </c>
      <c r="B6473" s="1149" t="s">
        <v>13078</v>
      </c>
      <c r="C6473" s="1149" t="s">
        <v>65</v>
      </c>
      <c r="D6473" s="1150" t="s">
        <v>18033</v>
      </c>
      <c r="E6473" s="1164">
        <v>3000</v>
      </c>
      <c r="F6473" s="1151" t="s">
        <v>18031</v>
      </c>
      <c r="G6473" s="759" t="s">
        <v>18032</v>
      </c>
      <c r="H6473" s="1021" t="s">
        <v>8138</v>
      </c>
      <c r="I6473" s="1021" t="s">
        <v>16867</v>
      </c>
      <c r="J6473" s="1150" t="s">
        <v>4287</v>
      </c>
      <c r="K6473" s="1152"/>
      <c r="L6473" s="1151"/>
      <c r="M6473" s="1164"/>
      <c r="N6473" s="1151" t="s">
        <v>15813</v>
      </c>
      <c r="O6473" s="1152">
        <v>6</v>
      </c>
      <c r="P6473" s="1180">
        <v>18000</v>
      </c>
    </row>
    <row r="6474" spans="1:16" ht="22.5" x14ac:dyDescent="0.2">
      <c r="A6474" s="1179" t="s">
        <v>4159</v>
      </c>
      <c r="B6474" s="1149" t="s">
        <v>13078</v>
      </c>
      <c r="C6474" s="1149" t="s">
        <v>65</v>
      </c>
      <c r="D6474" s="1150" t="s">
        <v>18034</v>
      </c>
      <c r="E6474" s="1164">
        <v>13000</v>
      </c>
      <c r="F6474" s="1151" t="s">
        <v>18035</v>
      </c>
      <c r="G6474" s="759" t="s">
        <v>18036</v>
      </c>
      <c r="H6474" s="1021" t="s">
        <v>4239</v>
      </c>
      <c r="I6474" s="1021" t="s">
        <v>4287</v>
      </c>
      <c r="J6474" s="1150" t="s">
        <v>4195</v>
      </c>
      <c r="K6474" s="1152" t="s">
        <v>18037</v>
      </c>
      <c r="L6474" s="1151">
        <v>12</v>
      </c>
      <c r="M6474" s="1164">
        <v>156000</v>
      </c>
      <c r="N6474" s="1151"/>
      <c r="O6474" s="1152"/>
      <c r="P6474" s="1180"/>
    </row>
    <row r="6475" spans="1:16" ht="22.5" x14ac:dyDescent="0.2">
      <c r="A6475" s="1179" t="s">
        <v>4159</v>
      </c>
      <c r="B6475" s="1149" t="s">
        <v>13078</v>
      </c>
      <c r="C6475" s="1149" t="s">
        <v>65</v>
      </c>
      <c r="D6475" s="1150" t="s">
        <v>18034</v>
      </c>
      <c r="E6475" s="1164">
        <v>13000</v>
      </c>
      <c r="F6475" s="1151" t="s">
        <v>18035</v>
      </c>
      <c r="G6475" s="759" t="s">
        <v>18036</v>
      </c>
      <c r="H6475" s="1021" t="s">
        <v>4239</v>
      </c>
      <c r="I6475" s="1021" t="s">
        <v>4287</v>
      </c>
      <c r="J6475" s="1150" t="s">
        <v>4195</v>
      </c>
      <c r="K6475" s="1152"/>
      <c r="L6475" s="1151"/>
      <c r="M6475" s="1164"/>
      <c r="N6475" s="1151" t="s">
        <v>18037</v>
      </c>
      <c r="O6475" s="1152">
        <v>6</v>
      </c>
      <c r="P6475" s="1180">
        <v>87065.33</v>
      </c>
    </row>
    <row r="6476" spans="1:16" ht="22.5" x14ac:dyDescent="0.2">
      <c r="A6476" s="1179" t="s">
        <v>4159</v>
      </c>
      <c r="B6476" s="1149" t="s">
        <v>13078</v>
      </c>
      <c r="C6476" s="1149" t="s">
        <v>65</v>
      </c>
      <c r="D6476" s="1150" t="s">
        <v>4770</v>
      </c>
      <c r="E6476" s="1164">
        <v>3000</v>
      </c>
      <c r="F6476" s="1151" t="s">
        <v>18038</v>
      </c>
      <c r="G6476" s="759" t="s">
        <v>18039</v>
      </c>
      <c r="H6476" s="1021" t="s">
        <v>4243</v>
      </c>
      <c r="I6476" s="1021" t="s">
        <v>4274</v>
      </c>
      <c r="J6476" s="1150" t="s">
        <v>4274</v>
      </c>
      <c r="K6476" s="1152" t="s">
        <v>18040</v>
      </c>
      <c r="L6476" s="1151">
        <v>2</v>
      </c>
      <c r="M6476" s="1164">
        <v>6033.33</v>
      </c>
      <c r="N6476" s="1151"/>
      <c r="O6476" s="1152"/>
      <c r="P6476" s="1180"/>
    </row>
    <row r="6477" spans="1:16" ht="22.5" x14ac:dyDescent="0.2">
      <c r="A6477" s="1179" t="s">
        <v>4159</v>
      </c>
      <c r="B6477" s="1149" t="s">
        <v>13078</v>
      </c>
      <c r="C6477" s="1149" t="s">
        <v>65</v>
      </c>
      <c r="D6477" s="1150" t="s">
        <v>4770</v>
      </c>
      <c r="E6477" s="1164">
        <v>3250</v>
      </c>
      <c r="F6477" s="1151" t="s">
        <v>18038</v>
      </c>
      <c r="G6477" s="759" t="s">
        <v>18039</v>
      </c>
      <c r="H6477" s="1021" t="s">
        <v>4243</v>
      </c>
      <c r="I6477" s="1021" t="s">
        <v>4274</v>
      </c>
      <c r="J6477" s="1150" t="s">
        <v>4274</v>
      </c>
      <c r="K6477" s="1152" t="s">
        <v>18041</v>
      </c>
      <c r="L6477" s="1151">
        <v>10</v>
      </c>
      <c r="M6477" s="1164">
        <v>27031.58</v>
      </c>
      <c r="N6477" s="1151"/>
      <c r="O6477" s="1152"/>
      <c r="P6477" s="1180"/>
    </row>
    <row r="6478" spans="1:16" ht="22.5" x14ac:dyDescent="0.2">
      <c r="A6478" s="1179" t="s">
        <v>4159</v>
      </c>
      <c r="B6478" s="1149" t="s">
        <v>13078</v>
      </c>
      <c r="C6478" s="1149" t="s">
        <v>65</v>
      </c>
      <c r="D6478" s="1150" t="s">
        <v>17142</v>
      </c>
      <c r="E6478" s="1164">
        <v>3000</v>
      </c>
      <c r="F6478" s="1151" t="s">
        <v>18038</v>
      </c>
      <c r="G6478" s="759" t="s">
        <v>18039</v>
      </c>
      <c r="H6478" s="1021" t="s">
        <v>4243</v>
      </c>
      <c r="I6478" s="1021" t="s">
        <v>4274</v>
      </c>
      <c r="J6478" s="1150" t="s">
        <v>4274</v>
      </c>
      <c r="K6478" s="1152"/>
      <c r="L6478" s="1151"/>
      <c r="M6478" s="1164"/>
      <c r="N6478" s="1151" t="s">
        <v>18042</v>
      </c>
      <c r="O6478" s="1152">
        <v>4</v>
      </c>
      <c r="P6478" s="1180">
        <v>17600</v>
      </c>
    </row>
    <row r="6479" spans="1:16" ht="22.5" x14ac:dyDescent="0.2">
      <c r="A6479" s="1179" t="s">
        <v>4159</v>
      </c>
      <c r="B6479" s="1149" t="s">
        <v>13078</v>
      </c>
      <c r="C6479" s="1149" t="s">
        <v>65</v>
      </c>
      <c r="D6479" s="1150" t="s">
        <v>18043</v>
      </c>
      <c r="E6479" s="1164">
        <v>2000</v>
      </c>
      <c r="F6479" s="1151" t="s">
        <v>18044</v>
      </c>
      <c r="G6479" s="759" t="s">
        <v>18045</v>
      </c>
      <c r="H6479" s="1021" t="s">
        <v>11426</v>
      </c>
      <c r="I6479" s="1021" t="s">
        <v>16952</v>
      </c>
      <c r="J6479" s="1150" t="s">
        <v>4259</v>
      </c>
      <c r="K6479" s="1152" t="s">
        <v>18046</v>
      </c>
      <c r="L6479" s="1151">
        <v>12</v>
      </c>
      <c r="M6479" s="1164">
        <v>23546.020000000004</v>
      </c>
      <c r="N6479" s="1151"/>
      <c r="O6479" s="1152"/>
      <c r="P6479" s="1180"/>
    </row>
    <row r="6480" spans="1:16" ht="22.5" x14ac:dyDescent="0.2">
      <c r="A6480" s="1179" t="s">
        <v>4159</v>
      </c>
      <c r="B6480" s="1149" t="s">
        <v>13078</v>
      </c>
      <c r="C6480" s="1149" t="s">
        <v>65</v>
      </c>
      <c r="D6480" s="1150" t="s">
        <v>18047</v>
      </c>
      <c r="E6480" s="1164">
        <v>2000</v>
      </c>
      <c r="F6480" s="1151" t="s">
        <v>18044</v>
      </c>
      <c r="G6480" s="759" t="s">
        <v>18045</v>
      </c>
      <c r="H6480" s="1021" t="s">
        <v>11426</v>
      </c>
      <c r="I6480" s="1021" t="s">
        <v>16952</v>
      </c>
      <c r="J6480" s="1150" t="s">
        <v>4259</v>
      </c>
      <c r="K6480" s="1152"/>
      <c r="L6480" s="1151"/>
      <c r="M6480" s="1164"/>
      <c r="N6480" s="1151" t="s">
        <v>18046</v>
      </c>
      <c r="O6480" s="1152">
        <v>6</v>
      </c>
      <c r="P6480" s="1180">
        <v>12000</v>
      </c>
    </row>
    <row r="6481" spans="1:16" ht="22.5" x14ac:dyDescent="0.2">
      <c r="A6481" s="1179" t="s">
        <v>4159</v>
      </c>
      <c r="B6481" s="1149" t="s">
        <v>13078</v>
      </c>
      <c r="C6481" s="1149" t="s">
        <v>65</v>
      </c>
      <c r="D6481" s="1150" t="s">
        <v>18048</v>
      </c>
      <c r="E6481" s="1164">
        <v>5000</v>
      </c>
      <c r="F6481" s="1151" t="s">
        <v>18049</v>
      </c>
      <c r="G6481" s="759" t="s">
        <v>18050</v>
      </c>
      <c r="H6481" s="1021" t="s">
        <v>4206</v>
      </c>
      <c r="I6481" s="1021" t="s">
        <v>4274</v>
      </c>
      <c r="J6481" s="1150" t="s">
        <v>4274</v>
      </c>
      <c r="K6481" s="1152"/>
      <c r="L6481" s="1151"/>
      <c r="M6481" s="1164"/>
      <c r="N6481" s="1151" t="s">
        <v>18051</v>
      </c>
      <c r="O6481" s="1152">
        <v>1</v>
      </c>
      <c r="P6481" s="1180">
        <v>6166.67</v>
      </c>
    </row>
    <row r="6482" spans="1:16" ht="22.5" x14ac:dyDescent="0.2">
      <c r="A6482" s="1179" t="s">
        <v>4159</v>
      </c>
      <c r="B6482" s="1149" t="s">
        <v>13078</v>
      </c>
      <c r="C6482" s="1149" t="s">
        <v>65</v>
      </c>
      <c r="D6482" s="1150" t="s">
        <v>17289</v>
      </c>
      <c r="E6482" s="1164">
        <v>3500</v>
      </c>
      <c r="F6482" s="1151" t="s">
        <v>18052</v>
      </c>
      <c r="G6482" s="759" t="s">
        <v>18053</v>
      </c>
      <c r="H6482" s="1021" t="s">
        <v>4243</v>
      </c>
      <c r="I6482" s="1021" t="s">
        <v>4274</v>
      </c>
      <c r="J6482" s="1150" t="s">
        <v>4274</v>
      </c>
      <c r="K6482" s="1152" t="s">
        <v>1697</v>
      </c>
      <c r="L6482" s="1151">
        <v>12</v>
      </c>
      <c r="M6482" s="1164">
        <v>42000</v>
      </c>
      <c r="N6482" s="1151"/>
      <c r="O6482" s="1152"/>
      <c r="P6482" s="1180"/>
    </row>
    <row r="6483" spans="1:16" ht="22.5" x14ac:dyDescent="0.2">
      <c r="A6483" s="1179" t="s">
        <v>4159</v>
      </c>
      <c r="B6483" s="1149" t="s">
        <v>13078</v>
      </c>
      <c r="C6483" s="1149" t="s">
        <v>65</v>
      </c>
      <c r="D6483" s="1150" t="s">
        <v>17289</v>
      </c>
      <c r="E6483" s="1164">
        <v>3500</v>
      </c>
      <c r="F6483" s="1151" t="s">
        <v>18052</v>
      </c>
      <c r="G6483" s="759" t="s">
        <v>18053</v>
      </c>
      <c r="H6483" s="1021" t="s">
        <v>4243</v>
      </c>
      <c r="I6483" s="1021" t="s">
        <v>4274</v>
      </c>
      <c r="J6483" s="1150" t="s">
        <v>4274</v>
      </c>
      <c r="K6483" s="1152"/>
      <c r="L6483" s="1151"/>
      <c r="M6483" s="1164"/>
      <c r="N6483" s="1151" t="s">
        <v>1697</v>
      </c>
      <c r="O6483" s="1152">
        <v>6</v>
      </c>
      <c r="P6483" s="1180">
        <v>21000</v>
      </c>
    </row>
    <row r="6484" spans="1:16" ht="22.5" x14ac:dyDescent="0.2">
      <c r="A6484" s="1179" t="s">
        <v>4159</v>
      </c>
      <c r="B6484" s="1149" t="s">
        <v>13078</v>
      </c>
      <c r="C6484" s="1149" t="s">
        <v>65</v>
      </c>
      <c r="D6484" s="1150" t="s">
        <v>17825</v>
      </c>
      <c r="E6484" s="1164">
        <v>8000</v>
      </c>
      <c r="F6484" s="1151" t="s">
        <v>18054</v>
      </c>
      <c r="G6484" s="759" t="s">
        <v>18055</v>
      </c>
      <c r="H6484" s="1021" t="s">
        <v>4243</v>
      </c>
      <c r="I6484" s="1021" t="s">
        <v>4274</v>
      </c>
      <c r="J6484" s="1150" t="s">
        <v>4274</v>
      </c>
      <c r="K6484" s="1152" t="s">
        <v>18056</v>
      </c>
      <c r="L6484" s="1151">
        <v>12</v>
      </c>
      <c r="M6484" s="1164">
        <v>91869.74</v>
      </c>
      <c r="N6484" s="1151"/>
      <c r="O6484" s="1152"/>
      <c r="P6484" s="1180"/>
    </row>
    <row r="6485" spans="1:16" ht="22.5" x14ac:dyDescent="0.2">
      <c r="A6485" s="1179" t="s">
        <v>4159</v>
      </c>
      <c r="B6485" s="1149" t="s">
        <v>13078</v>
      </c>
      <c r="C6485" s="1149" t="s">
        <v>65</v>
      </c>
      <c r="D6485" s="1150" t="s">
        <v>17825</v>
      </c>
      <c r="E6485" s="1164">
        <v>8000</v>
      </c>
      <c r="F6485" s="1151" t="s">
        <v>18054</v>
      </c>
      <c r="G6485" s="759" t="s">
        <v>18055</v>
      </c>
      <c r="H6485" s="1021" t="s">
        <v>4243</v>
      </c>
      <c r="I6485" s="1021" t="s">
        <v>4274</v>
      </c>
      <c r="J6485" s="1150" t="s">
        <v>4274</v>
      </c>
      <c r="K6485" s="1152"/>
      <c r="L6485" s="1151"/>
      <c r="M6485" s="1164"/>
      <c r="N6485" s="1151" t="s">
        <v>18056</v>
      </c>
      <c r="O6485" s="1152">
        <v>6</v>
      </c>
      <c r="P6485" s="1180">
        <v>48000</v>
      </c>
    </row>
    <row r="6486" spans="1:16" ht="22.5" x14ac:dyDescent="0.2">
      <c r="A6486" s="1179" t="s">
        <v>4159</v>
      </c>
      <c r="B6486" s="1149" t="s">
        <v>13078</v>
      </c>
      <c r="C6486" s="1149" t="s">
        <v>65</v>
      </c>
      <c r="D6486" s="1150" t="s">
        <v>17001</v>
      </c>
      <c r="E6486" s="1164">
        <v>4000</v>
      </c>
      <c r="F6486" s="1151" t="s">
        <v>18057</v>
      </c>
      <c r="G6486" s="759" t="s">
        <v>18058</v>
      </c>
      <c r="H6486" s="1021" t="s">
        <v>4243</v>
      </c>
      <c r="I6486" s="1021" t="s">
        <v>4274</v>
      </c>
      <c r="J6486" s="1150" t="s">
        <v>4274</v>
      </c>
      <c r="K6486" s="1152" t="s">
        <v>15722</v>
      </c>
      <c r="L6486" s="1151">
        <v>12</v>
      </c>
      <c r="M6486" s="1164">
        <v>48000</v>
      </c>
      <c r="N6486" s="1151"/>
      <c r="O6486" s="1152"/>
      <c r="P6486" s="1180"/>
    </row>
    <row r="6487" spans="1:16" ht="22.5" x14ac:dyDescent="0.2">
      <c r="A6487" s="1179" t="s">
        <v>4159</v>
      </c>
      <c r="B6487" s="1149" t="s">
        <v>13078</v>
      </c>
      <c r="C6487" s="1149" t="s">
        <v>65</v>
      </c>
      <c r="D6487" s="1150" t="s">
        <v>17001</v>
      </c>
      <c r="E6487" s="1164">
        <v>4000</v>
      </c>
      <c r="F6487" s="1151" t="s">
        <v>18057</v>
      </c>
      <c r="G6487" s="759" t="s">
        <v>18058</v>
      </c>
      <c r="H6487" s="1021" t="s">
        <v>4243</v>
      </c>
      <c r="I6487" s="1021" t="s">
        <v>4274</v>
      </c>
      <c r="J6487" s="1150" t="s">
        <v>4274</v>
      </c>
      <c r="K6487" s="1152"/>
      <c r="L6487" s="1151"/>
      <c r="M6487" s="1164"/>
      <c r="N6487" s="1151" t="s">
        <v>15722</v>
      </c>
      <c r="O6487" s="1152">
        <v>6</v>
      </c>
      <c r="P6487" s="1180">
        <v>24000</v>
      </c>
    </row>
    <row r="6488" spans="1:16" ht="22.5" x14ac:dyDescent="0.2">
      <c r="A6488" s="1179" t="s">
        <v>4159</v>
      </c>
      <c r="B6488" s="1149" t="s">
        <v>13078</v>
      </c>
      <c r="C6488" s="1149" t="s">
        <v>65</v>
      </c>
      <c r="D6488" s="1150" t="s">
        <v>17013</v>
      </c>
      <c r="E6488" s="1164">
        <v>2500</v>
      </c>
      <c r="F6488" s="1151" t="s">
        <v>18059</v>
      </c>
      <c r="G6488" s="759" t="s">
        <v>18060</v>
      </c>
      <c r="H6488" s="1021" t="s">
        <v>4206</v>
      </c>
      <c r="I6488" s="1021" t="s">
        <v>4274</v>
      </c>
      <c r="J6488" s="1150" t="s">
        <v>4274</v>
      </c>
      <c r="K6488" s="1152"/>
      <c r="L6488" s="1151"/>
      <c r="M6488" s="1164"/>
      <c r="N6488" s="1151" t="s">
        <v>18061</v>
      </c>
      <c r="O6488" s="1152">
        <v>1</v>
      </c>
      <c r="P6488" s="1180">
        <v>3583.33</v>
      </c>
    </row>
    <row r="6489" spans="1:16" ht="22.5" x14ac:dyDescent="0.2">
      <c r="A6489" s="1179" t="s">
        <v>4159</v>
      </c>
      <c r="B6489" s="1149" t="s">
        <v>13078</v>
      </c>
      <c r="C6489" s="1149" t="s">
        <v>65</v>
      </c>
      <c r="D6489" s="1150" t="s">
        <v>18062</v>
      </c>
      <c r="E6489" s="1164">
        <v>2500</v>
      </c>
      <c r="F6489" s="1151" t="s">
        <v>18063</v>
      </c>
      <c r="G6489" s="759" t="s">
        <v>18064</v>
      </c>
      <c r="H6489" s="1021" t="s">
        <v>11426</v>
      </c>
      <c r="I6489" s="1021" t="s">
        <v>16952</v>
      </c>
      <c r="J6489" s="1150" t="s">
        <v>4259</v>
      </c>
      <c r="K6489" s="1152" t="s">
        <v>18065</v>
      </c>
      <c r="L6489" s="1151">
        <v>11</v>
      </c>
      <c r="M6489" s="1164">
        <v>27522</v>
      </c>
      <c r="N6489" s="1151"/>
      <c r="O6489" s="1152"/>
      <c r="P6489" s="1180"/>
    </row>
    <row r="6490" spans="1:16" ht="22.5" x14ac:dyDescent="0.2">
      <c r="A6490" s="1179" t="s">
        <v>4159</v>
      </c>
      <c r="B6490" s="1149" t="s">
        <v>13078</v>
      </c>
      <c r="C6490" s="1149" t="s">
        <v>65</v>
      </c>
      <c r="D6490" s="1150" t="s">
        <v>18062</v>
      </c>
      <c r="E6490" s="1164">
        <v>2500</v>
      </c>
      <c r="F6490" s="1151" t="s">
        <v>18063</v>
      </c>
      <c r="G6490" s="759" t="s">
        <v>18064</v>
      </c>
      <c r="H6490" s="1021" t="s">
        <v>11426</v>
      </c>
      <c r="I6490" s="1021" t="s">
        <v>16952</v>
      </c>
      <c r="J6490" s="1150" t="s">
        <v>4259</v>
      </c>
      <c r="K6490" s="1152"/>
      <c r="L6490" s="1151"/>
      <c r="M6490" s="1164"/>
      <c r="N6490" s="1151" t="s">
        <v>18065</v>
      </c>
      <c r="O6490" s="1152">
        <v>6</v>
      </c>
      <c r="P6490" s="1180">
        <v>15000</v>
      </c>
    </row>
    <row r="6491" spans="1:16" ht="22.5" x14ac:dyDescent="0.2">
      <c r="A6491" s="1179" t="s">
        <v>4159</v>
      </c>
      <c r="B6491" s="1149" t="s">
        <v>13078</v>
      </c>
      <c r="C6491" s="1149" t="s">
        <v>65</v>
      </c>
      <c r="D6491" s="1150" t="s">
        <v>16935</v>
      </c>
      <c r="E6491" s="1164">
        <v>7000</v>
      </c>
      <c r="F6491" s="1151" t="s">
        <v>18066</v>
      </c>
      <c r="G6491" s="759" t="s">
        <v>18067</v>
      </c>
      <c r="H6491" s="1021" t="s">
        <v>4206</v>
      </c>
      <c r="I6491" s="1021" t="s">
        <v>4287</v>
      </c>
      <c r="J6491" s="1150" t="s">
        <v>4195</v>
      </c>
      <c r="K6491" s="1152"/>
      <c r="L6491" s="1151"/>
      <c r="M6491" s="1164"/>
      <c r="N6491" s="1151" t="s">
        <v>18068</v>
      </c>
      <c r="O6491" s="1152">
        <v>1</v>
      </c>
      <c r="P6491" s="1180">
        <v>8633.33</v>
      </c>
    </row>
    <row r="6492" spans="1:16" ht="22.5" x14ac:dyDescent="0.2">
      <c r="A6492" s="1179" t="s">
        <v>4159</v>
      </c>
      <c r="B6492" s="1149" t="s">
        <v>13078</v>
      </c>
      <c r="C6492" s="1149" t="s">
        <v>65</v>
      </c>
      <c r="D6492" s="1150" t="s">
        <v>18069</v>
      </c>
      <c r="E6492" s="1164">
        <v>2000</v>
      </c>
      <c r="F6492" s="1151" t="s">
        <v>18070</v>
      </c>
      <c r="G6492" s="759" t="s">
        <v>18071</v>
      </c>
      <c r="H6492" s="1021" t="s">
        <v>4206</v>
      </c>
      <c r="I6492" s="1021" t="s">
        <v>16867</v>
      </c>
      <c r="J6492" s="1150" t="s">
        <v>4287</v>
      </c>
      <c r="K6492" s="1152" t="s">
        <v>18072</v>
      </c>
      <c r="L6492" s="1151">
        <v>12</v>
      </c>
      <c r="M6492" s="1164">
        <v>24000</v>
      </c>
      <c r="N6492" s="1151"/>
      <c r="O6492" s="1152"/>
      <c r="P6492" s="1180"/>
    </row>
    <row r="6493" spans="1:16" ht="22.5" x14ac:dyDescent="0.2">
      <c r="A6493" s="1179" t="s">
        <v>4159</v>
      </c>
      <c r="B6493" s="1149" t="s">
        <v>13078</v>
      </c>
      <c r="C6493" s="1149" t="s">
        <v>65</v>
      </c>
      <c r="D6493" s="1150" t="s">
        <v>18069</v>
      </c>
      <c r="E6493" s="1164">
        <v>2000</v>
      </c>
      <c r="F6493" s="1151" t="s">
        <v>18070</v>
      </c>
      <c r="G6493" s="759" t="s">
        <v>18071</v>
      </c>
      <c r="H6493" s="1021" t="s">
        <v>4206</v>
      </c>
      <c r="I6493" s="1021" t="s">
        <v>16867</v>
      </c>
      <c r="J6493" s="1150" t="s">
        <v>4287</v>
      </c>
      <c r="K6493" s="1152"/>
      <c r="L6493" s="1151"/>
      <c r="M6493" s="1164"/>
      <c r="N6493" s="1151" t="s">
        <v>18072</v>
      </c>
      <c r="O6493" s="1152">
        <v>3</v>
      </c>
      <c r="P6493" s="1180">
        <v>8271.99</v>
      </c>
    </row>
    <row r="6494" spans="1:16" ht="22.5" x14ac:dyDescent="0.2">
      <c r="A6494" s="1179" t="s">
        <v>4159</v>
      </c>
      <c r="B6494" s="1149" t="s">
        <v>13078</v>
      </c>
      <c r="C6494" s="1149" t="s">
        <v>65</v>
      </c>
      <c r="D6494" s="1150" t="s">
        <v>17676</v>
      </c>
      <c r="E6494" s="1164">
        <v>2500</v>
      </c>
      <c r="F6494" s="1151" t="s">
        <v>18073</v>
      </c>
      <c r="G6494" s="759" t="s">
        <v>18074</v>
      </c>
      <c r="H6494" s="1021" t="s">
        <v>4251</v>
      </c>
      <c r="I6494" s="1021" t="s">
        <v>17792</v>
      </c>
      <c r="J6494" s="1150" t="s">
        <v>4259</v>
      </c>
      <c r="K6494" s="1152"/>
      <c r="L6494" s="1151"/>
      <c r="M6494" s="1164"/>
      <c r="N6494" s="1151" t="s">
        <v>1723</v>
      </c>
      <c r="O6494" s="1152">
        <v>6</v>
      </c>
      <c r="P6494" s="1180">
        <v>14583.33</v>
      </c>
    </row>
    <row r="6495" spans="1:16" ht="22.5" x14ac:dyDescent="0.2">
      <c r="A6495" s="1179" t="s">
        <v>4159</v>
      </c>
      <c r="B6495" s="1149" t="s">
        <v>13078</v>
      </c>
      <c r="C6495" s="1149" t="s">
        <v>65</v>
      </c>
      <c r="D6495" s="1150" t="s">
        <v>18075</v>
      </c>
      <c r="E6495" s="1164">
        <v>5500</v>
      </c>
      <c r="F6495" s="1151" t="s">
        <v>18076</v>
      </c>
      <c r="G6495" s="759" t="s">
        <v>18077</v>
      </c>
      <c r="H6495" s="1021" t="s">
        <v>4243</v>
      </c>
      <c r="I6495" s="1021" t="s">
        <v>4287</v>
      </c>
      <c r="J6495" s="1150" t="s">
        <v>4195</v>
      </c>
      <c r="K6495" s="1152" t="s">
        <v>2801</v>
      </c>
      <c r="L6495" s="1151">
        <v>2</v>
      </c>
      <c r="M6495" s="1164">
        <v>16485.330000000002</v>
      </c>
      <c r="N6495" s="1151"/>
      <c r="O6495" s="1152"/>
      <c r="P6495" s="1180"/>
    </row>
    <row r="6496" spans="1:16" ht="22.5" x14ac:dyDescent="0.2">
      <c r="A6496" s="1179" t="s">
        <v>4159</v>
      </c>
      <c r="B6496" s="1149" t="s">
        <v>13078</v>
      </c>
      <c r="C6496" s="1149" t="s">
        <v>65</v>
      </c>
      <c r="D6496" s="1150" t="s">
        <v>17289</v>
      </c>
      <c r="E6496" s="1164">
        <v>4000</v>
      </c>
      <c r="F6496" s="1151" t="s">
        <v>18078</v>
      </c>
      <c r="G6496" s="759" t="s">
        <v>18079</v>
      </c>
      <c r="H6496" s="1021" t="s">
        <v>4243</v>
      </c>
      <c r="I6496" s="1021" t="s">
        <v>4274</v>
      </c>
      <c r="J6496" s="1150" t="s">
        <v>4274</v>
      </c>
      <c r="K6496" s="1152" t="s">
        <v>18080</v>
      </c>
      <c r="L6496" s="1151">
        <v>12</v>
      </c>
      <c r="M6496" s="1164">
        <v>48000</v>
      </c>
      <c r="N6496" s="1151"/>
      <c r="O6496" s="1152"/>
      <c r="P6496" s="1180"/>
    </row>
    <row r="6497" spans="1:16" ht="22.5" x14ac:dyDescent="0.2">
      <c r="A6497" s="1179" t="s">
        <v>4159</v>
      </c>
      <c r="B6497" s="1149" t="s">
        <v>13078</v>
      </c>
      <c r="C6497" s="1149" t="s">
        <v>65</v>
      </c>
      <c r="D6497" s="1150" t="s">
        <v>17289</v>
      </c>
      <c r="E6497" s="1164">
        <v>4000</v>
      </c>
      <c r="F6497" s="1151" t="s">
        <v>18078</v>
      </c>
      <c r="G6497" s="759" t="s">
        <v>18079</v>
      </c>
      <c r="H6497" s="1021" t="s">
        <v>4243</v>
      </c>
      <c r="I6497" s="1021" t="s">
        <v>4274</v>
      </c>
      <c r="J6497" s="1150" t="s">
        <v>4274</v>
      </c>
      <c r="K6497" s="1152"/>
      <c r="L6497" s="1151"/>
      <c r="M6497" s="1164"/>
      <c r="N6497" s="1151" t="s">
        <v>18080</v>
      </c>
      <c r="O6497" s="1152">
        <v>4</v>
      </c>
      <c r="P6497" s="1180">
        <v>17056</v>
      </c>
    </row>
    <row r="6498" spans="1:16" ht="22.5" x14ac:dyDescent="0.2">
      <c r="A6498" s="1179" t="s">
        <v>4159</v>
      </c>
      <c r="B6498" s="1149" t="s">
        <v>13078</v>
      </c>
      <c r="C6498" s="1149" t="s">
        <v>65</v>
      </c>
      <c r="D6498" s="1150" t="s">
        <v>18081</v>
      </c>
      <c r="E6498" s="1164">
        <v>3500</v>
      </c>
      <c r="F6498" s="1151" t="s">
        <v>18082</v>
      </c>
      <c r="G6498" s="759" t="s">
        <v>18083</v>
      </c>
      <c r="H6498" s="1021" t="s">
        <v>4243</v>
      </c>
      <c r="I6498" s="1021" t="s">
        <v>4274</v>
      </c>
      <c r="J6498" s="1150" t="s">
        <v>4274</v>
      </c>
      <c r="K6498" s="1152" t="s">
        <v>18084</v>
      </c>
      <c r="L6498" s="1151">
        <v>12</v>
      </c>
      <c r="M6498" s="1164">
        <v>42000</v>
      </c>
      <c r="N6498" s="1151"/>
      <c r="O6498" s="1152"/>
      <c r="P6498" s="1180"/>
    </row>
    <row r="6499" spans="1:16" ht="22.5" x14ac:dyDescent="0.2">
      <c r="A6499" s="1179" t="s">
        <v>4159</v>
      </c>
      <c r="B6499" s="1149" t="s">
        <v>13078</v>
      </c>
      <c r="C6499" s="1149" t="s">
        <v>65</v>
      </c>
      <c r="D6499" s="1150" t="s">
        <v>18081</v>
      </c>
      <c r="E6499" s="1164">
        <v>3500</v>
      </c>
      <c r="F6499" s="1151" t="s">
        <v>18082</v>
      </c>
      <c r="G6499" s="759" t="s">
        <v>18083</v>
      </c>
      <c r="H6499" s="1021" t="s">
        <v>4243</v>
      </c>
      <c r="I6499" s="1021" t="s">
        <v>4274</v>
      </c>
      <c r="J6499" s="1150" t="s">
        <v>4274</v>
      </c>
      <c r="K6499" s="1152"/>
      <c r="L6499" s="1151"/>
      <c r="M6499" s="1164"/>
      <c r="N6499" s="1151" t="s">
        <v>18084</v>
      </c>
      <c r="O6499" s="1152">
        <v>6</v>
      </c>
      <c r="P6499" s="1180">
        <v>21000</v>
      </c>
    </row>
    <row r="6500" spans="1:16" ht="22.5" x14ac:dyDescent="0.2">
      <c r="A6500" s="1179" t="s">
        <v>4159</v>
      </c>
      <c r="B6500" s="1149" t="s">
        <v>13078</v>
      </c>
      <c r="C6500" s="1149" t="s">
        <v>65</v>
      </c>
      <c r="D6500" s="1150" t="s">
        <v>18085</v>
      </c>
      <c r="E6500" s="1164">
        <v>2500</v>
      </c>
      <c r="F6500" s="1151" t="s">
        <v>18086</v>
      </c>
      <c r="G6500" s="759" t="s">
        <v>18087</v>
      </c>
      <c r="H6500" s="1021" t="s">
        <v>4206</v>
      </c>
      <c r="I6500" s="1021" t="s">
        <v>4274</v>
      </c>
      <c r="J6500" s="1150" t="s">
        <v>4274</v>
      </c>
      <c r="K6500" s="1152"/>
      <c r="L6500" s="1151"/>
      <c r="M6500" s="1164"/>
      <c r="N6500" s="1151" t="s">
        <v>18088</v>
      </c>
      <c r="O6500" s="1152">
        <v>5</v>
      </c>
      <c r="P6500" s="1180">
        <v>12833.33</v>
      </c>
    </row>
    <row r="6501" spans="1:16" ht="22.5" x14ac:dyDescent="0.2">
      <c r="A6501" s="1179" t="s">
        <v>4159</v>
      </c>
      <c r="B6501" s="1149" t="s">
        <v>13078</v>
      </c>
      <c r="C6501" s="1149" t="s">
        <v>65</v>
      </c>
      <c r="D6501" s="1150" t="s">
        <v>18089</v>
      </c>
      <c r="E6501" s="1164">
        <v>6000</v>
      </c>
      <c r="F6501" s="1151" t="s">
        <v>18090</v>
      </c>
      <c r="G6501" s="759" t="s">
        <v>18091</v>
      </c>
      <c r="H6501" s="1021" t="s">
        <v>4206</v>
      </c>
      <c r="I6501" s="1021" t="s">
        <v>16867</v>
      </c>
      <c r="J6501" s="1150" t="s">
        <v>4287</v>
      </c>
      <c r="K6501" s="1152"/>
      <c r="L6501" s="1151"/>
      <c r="M6501" s="1164"/>
      <c r="N6501" s="1151" t="s">
        <v>18092</v>
      </c>
      <c r="O6501" s="1152">
        <v>6</v>
      </c>
      <c r="P6501" s="1180">
        <v>36000</v>
      </c>
    </row>
    <row r="6502" spans="1:16" ht="22.5" x14ac:dyDescent="0.2">
      <c r="A6502" s="1179" t="s">
        <v>4159</v>
      </c>
      <c r="B6502" s="1149" t="s">
        <v>13078</v>
      </c>
      <c r="C6502" s="1149" t="s">
        <v>65</v>
      </c>
      <c r="D6502" s="1150" t="s">
        <v>18089</v>
      </c>
      <c r="E6502" s="1164">
        <v>6000</v>
      </c>
      <c r="F6502" s="1151" t="s">
        <v>18090</v>
      </c>
      <c r="G6502" s="759" t="s">
        <v>18091</v>
      </c>
      <c r="H6502" s="1021" t="s">
        <v>4206</v>
      </c>
      <c r="I6502" s="1021" t="s">
        <v>4287</v>
      </c>
      <c r="J6502" s="1150" t="s">
        <v>4195</v>
      </c>
      <c r="K6502" s="1152" t="s">
        <v>18092</v>
      </c>
      <c r="L6502" s="1151">
        <v>4</v>
      </c>
      <c r="M6502" s="1164">
        <v>25400</v>
      </c>
      <c r="N6502" s="1151"/>
      <c r="O6502" s="1152"/>
      <c r="P6502" s="1180"/>
    </row>
    <row r="6503" spans="1:16" ht="22.5" x14ac:dyDescent="0.2">
      <c r="A6503" s="1179" t="s">
        <v>4159</v>
      </c>
      <c r="B6503" s="1149" t="s">
        <v>13078</v>
      </c>
      <c r="C6503" s="1149" t="s">
        <v>65</v>
      </c>
      <c r="D6503" s="1150" t="s">
        <v>18093</v>
      </c>
      <c r="E6503" s="1164">
        <v>13500</v>
      </c>
      <c r="F6503" s="1151" t="s">
        <v>18094</v>
      </c>
      <c r="G6503" s="759" t="s">
        <v>18095</v>
      </c>
      <c r="H6503" s="1021" t="s">
        <v>5205</v>
      </c>
      <c r="I6503" s="1021" t="s">
        <v>4287</v>
      </c>
      <c r="J6503" s="1150" t="s">
        <v>4195</v>
      </c>
      <c r="K6503" s="1152" t="s">
        <v>18096</v>
      </c>
      <c r="L6503" s="1151">
        <v>12</v>
      </c>
      <c r="M6503" s="1164">
        <v>162000</v>
      </c>
      <c r="N6503" s="1151"/>
      <c r="O6503" s="1152"/>
      <c r="P6503" s="1180"/>
    </row>
    <row r="6504" spans="1:16" ht="22.5" x14ac:dyDescent="0.2">
      <c r="A6504" s="1179" t="s">
        <v>4159</v>
      </c>
      <c r="B6504" s="1149" t="s">
        <v>13078</v>
      </c>
      <c r="C6504" s="1149" t="s">
        <v>65</v>
      </c>
      <c r="D6504" s="1150" t="s">
        <v>18093</v>
      </c>
      <c r="E6504" s="1164">
        <v>13500</v>
      </c>
      <c r="F6504" s="1151" t="s">
        <v>18094</v>
      </c>
      <c r="G6504" s="759" t="s">
        <v>18095</v>
      </c>
      <c r="H6504" s="1021" t="s">
        <v>5205</v>
      </c>
      <c r="I6504" s="1021" t="s">
        <v>4287</v>
      </c>
      <c r="J6504" s="1150" t="s">
        <v>4195</v>
      </c>
      <c r="K6504" s="1152"/>
      <c r="L6504" s="1151"/>
      <c r="M6504" s="1164"/>
      <c r="N6504" s="1151" t="s">
        <v>18096</v>
      </c>
      <c r="O6504" s="1152">
        <v>5</v>
      </c>
      <c r="P6504" s="1180">
        <v>67500</v>
      </c>
    </row>
    <row r="6505" spans="1:16" ht="22.5" x14ac:dyDescent="0.2">
      <c r="A6505" s="1179" t="s">
        <v>4159</v>
      </c>
      <c r="B6505" s="1149" t="s">
        <v>13078</v>
      </c>
      <c r="C6505" s="1149" t="s">
        <v>65</v>
      </c>
      <c r="D6505" s="1150" t="s">
        <v>16883</v>
      </c>
      <c r="E6505" s="1164">
        <v>4000</v>
      </c>
      <c r="F6505" s="1151" t="s">
        <v>18097</v>
      </c>
      <c r="G6505" s="759" t="s">
        <v>18098</v>
      </c>
      <c r="H6505" s="1021" t="s">
        <v>4243</v>
      </c>
      <c r="I6505" s="1021" t="s">
        <v>4274</v>
      </c>
      <c r="J6505" s="1150" t="s">
        <v>4274</v>
      </c>
      <c r="K6505" s="1152" t="s">
        <v>15331</v>
      </c>
      <c r="L6505" s="1151">
        <v>12</v>
      </c>
      <c r="M6505" s="1164">
        <v>48000</v>
      </c>
      <c r="N6505" s="1151"/>
      <c r="O6505" s="1152"/>
      <c r="P6505" s="1180"/>
    </row>
    <row r="6506" spans="1:16" ht="22.5" x14ac:dyDescent="0.2">
      <c r="A6506" s="1179" t="s">
        <v>4159</v>
      </c>
      <c r="B6506" s="1149" t="s">
        <v>13078</v>
      </c>
      <c r="C6506" s="1149" t="s">
        <v>65</v>
      </c>
      <c r="D6506" s="1150" t="s">
        <v>16883</v>
      </c>
      <c r="E6506" s="1164">
        <v>4000</v>
      </c>
      <c r="F6506" s="1151" t="s">
        <v>18097</v>
      </c>
      <c r="G6506" s="759" t="s">
        <v>18098</v>
      </c>
      <c r="H6506" s="1021" t="s">
        <v>4243</v>
      </c>
      <c r="I6506" s="1021" t="s">
        <v>4274</v>
      </c>
      <c r="J6506" s="1150" t="s">
        <v>4274</v>
      </c>
      <c r="K6506" s="1152"/>
      <c r="L6506" s="1151"/>
      <c r="M6506" s="1164"/>
      <c r="N6506" s="1151" t="s">
        <v>15331</v>
      </c>
      <c r="O6506" s="1152">
        <v>6</v>
      </c>
      <c r="P6506" s="1180">
        <v>24000</v>
      </c>
    </row>
    <row r="6507" spans="1:16" ht="22.5" x14ac:dyDescent="0.2">
      <c r="A6507" s="1179" t="s">
        <v>4159</v>
      </c>
      <c r="B6507" s="1149" t="s">
        <v>13078</v>
      </c>
      <c r="C6507" s="1149" t="s">
        <v>65</v>
      </c>
      <c r="D6507" s="1150" t="s">
        <v>18099</v>
      </c>
      <c r="E6507" s="1164">
        <v>4000</v>
      </c>
      <c r="F6507" s="1151" t="s">
        <v>18100</v>
      </c>
      <c r="G6507" s="759" t="s">
        <v>18101</v>
      </c>
      <c r="H6507" s="1021" t="s">
        <v>8138</v>
      </c>
      <c r="I6507" s="1021" t="s">
        <v>16867</v>
      </c>
      <c r="J6507" s="1150" t="s">
        <v>4287</v>
      </c>
      <c r="K6507" s="1152" t="s">
        <v>18102</v>
      </c>
      <c r="L6507" s="1151">
        <v>11</v>
      </c>
      <c r="M6507" s="1164">
        <v>45144</v>
      </c>
      <c r="N6507" s="1151"/>
      <c r="O6507" s="1152"/>
      <c r="P6507" s="1180"/>
    </row>
    <row r="6508" spans="1:16" ht="22.5" x14ac:dyDescent="0.2">
      <c r="A6508" s="1179" t="s">
        <v>4159</v>
      </c>
      <c r="B6508" s="1149" t="s">
        <v>13078</v>
      </c>
      <c r="C6508" s="1149" t="s">
        <v>65</v>
      </c>
      <c r="D6508" s="1150" t="s">
        <v>18103</v>
      </c>
      <c r="E6508" s="1164">
        <v>5000</v>
      </c>
      <c r="F6508" s="1151" t="s">
        <v>18104</v>
      </c>
      <c r="G6508" s="759" t="s">
        <v>18105</v>
      </c>
      <c r="H6508" s="1021" t="s">
        <v>4243</v>
      </c>
      <c r="I6508" s="1021" t="s">
        <v>4287</v>
      </c>
      <c r="J6508" s="1150" t="s">
        <v>4195</v>
      </c>
      <c r="K6508" s="1152" t="s">
        <v>18106</v>
      </c>
      <c r="L6508" s="1151">
        <v>12</v>
      </c>
      <c r="M6508" s="1164">
        <v>60000</v>
      </c>
      <c r="N6508" s="1151"/>
      <c r="O6508" s="1152"/>
      <c r="P6508" s="1180"/>
    </row>
    <row r="6509" spans="1:16" ht="22.5" x14ac:dyDescent="0.2">
      <c r="A6509" s="1179" t="s">
        <v>4159</v>
      </c>
      <c r="B6509" s="1149" t="s">
        <v>13078</v>
      </c>
      <c r="C6509" s="1149" t="s">
        <v>65</v>
      </c>
      <c r="D6509" s="1150" t="s">
        <v>18103</v>
      </c>
      <c r="E6509" s="1164">
        <v>5000</v>
      </c>
      <c r="F6509" s="1151" t="s">
        <v>18104</v>
      </c>
      <c r="G6509" s="759" t="s">
        <v>18105</v>
      </c>
      <c r="H6509" s="1021" t="s">
        <v>4243</v>
      </c>
      <c r="I6509" s="1021" t="s">
        <v>4287</v>
      </c>
      <c r="J6509" s="1150" t="s">
        <v>4195</v>
      </c>
      <c r="K6509" s="1152"/>
      <c r="L6509" s="1151"/>
      <c r="M6509" s="1164"/>
      <c r="N6509" s="1151" t="s">
        <v>18106</v>
      </c>
      <c r="O6509" s="1152">
        <v>6</v>
      </c>
      <c r="P6509" s="1180">
        <v>30000</v>
      </c>
    </row>
    <row r="6510" spans="1:16" ht="22.5" x14ac:dyDescent="0.2">
      <c r="A6510" s="1179" t="s">
        <v>4159</v>
      </c>
      <c r="B6510" s="1149" t="s">
        <v>13078</v>
      </c>
      <c r="C6510" s="1149" t="s">
        <v>65</v>
      </c>
      <c r="D6510" s="1150" t="s">
        <v>18107</v>
      </c>
      <c r="E6510" s="1164">
        <v>3000</v>
      </c>
      <c r="F6510" s="1151" t="s">
        <v>18108</v>
      </c>
      <c r="G6510" s="759" t="s">
        <v>18109</v>
      </c>
      <c r="H6510" s="1021" t="s">
        <v>4206</v>
      </c>
      <c r="I6510" s="1021" t="s">
        <v>4287</v>
      </c>
      <c r="J6510" s="1150" t="s">
        <v>4195</v>
      </c>
      <c r="K6510" s="1152"/>
      <c r="L6510" s="1151"/>
      <c r="M6510" s="1164"/>
      <c r="N6510" s="1151" t="s">
        <v>18110</v>
      </c>
      <c r="O6510" s="1152">
        <v>6</v>
      </c>
      <c r="P6510" s="1180">
        <v>18000</v>
      </c>
    </row>
    <row r="6511" spans="1:16" ht="22.5" x14ac:dyDescent="0.2">
      <c r="A6511" s="1179" t="s">
        <v>4159</v>
      </c>
      <c r="B6511" s="1149" t="s">
        <v>13078</v>
      </c>
      <c r="C6511" s="1149" t="s">
        <v>65</v>
      </c>
      <c r="D6511" s="1150" t="s">
        <v>18111</v>
      </c>
      <c r="E6511" s="1164">
        <v>3000</v>
      </c>
      <c r="F6511" s="1151" t="s">
        <v>18108</v>
      </c>
      <c r="G6511" s="759" t="s">
        <v>18109</v>
      </c>
      <c r="H6511" s="1021" t="s">
        <v>4206</v>
      </c>
      <c r="I6511" s="1021" t="s">
        <v>4287</v>
      </c>
      <c r="J6511" s="1150" t="s">
        <v>4195</v>
      </c>
      <c r="K6511" s="1152" t="s">
        <v>18110</v>
      </c>
      <c r="L6511" s="1151">
        <v>3</v>
      </c>
      <c r="M6511" s="1164">
        <v>10700</v>
      </c>
      <c r="N6511" s="1151"/>
      <c r="O6511" s="1152"/>
      <c r="P6511" s="1180"/>
    </row>
    <row r="6512" spans="1:16" ht="22.5" x14ac:dyDescent="0.2">
      <c r="A6512" s="1179" t="s">
        <v>4159</v>
      </c>
      <c r="B6512" s="1149" t="s">
        <v>13078</v>
      </c>
      <c r="C6512" s="1149" t="s">
        <v>65</v>
      </c>
      <c r="D6512" s="1150" t="s">
        <v>18016</v>
      </c>
      <c r="E6512" s="1164">
        <v>2500</v>
      </c>
      <c r="F6512" s="1151" t="s">
        <v>18112</v>
      </c>
      <c r="G6512" s="759" t="s">
        <v>18113</v>
      </c>
      <c r="H6512" s="1021" t="s">
        <v>5894</v>
      </c>
      <c r="I6512" s="1021" t="s">
        <v>16867</v>
      </c>
      <c r="J6512" s="1150" t="s">
        <v>4287</v>
      </c>
      <c r="K6512" s="1152" t="s">
        <v>18114</v>
      </c>
      <c r="L6512" s="1151">
        <v>2</v>
      </c>
      <c r="M6512" s="1164">
        <v>4437.5</v>
      </c>
      <c r="N6512" s="1151"/>
      <c r="O6512" s="1152"/>
      <c r="P6512" s="1180"/>
    </row>
    <row r="6513" spans="1:16" ht="22.5" x14ac:dyDescent="0.2">
      <c r="A6513" s="1179" t="s">
        <v>4159</v>
      </c>
      <c r="B6513" s="1149" t="s">
        <v>13078</v>
      </c>
      <c r="C6513" s="1149" t="s">
        <v>65</v>
      </c>
      <c r="D6513" s="1150" t="s">
        <v>4770</v>
      </c>
      <c r="E6513" s="1164">
        <v>5200</v>
      </c>
      <c r="F6513" s="1151" t="s">
        <v>18115</v>
      </c>
      <c r="G6513" s="759" t="s">
        <v>18116</v>
      </c>
      <c r="H6513" s="1021" t="s">
        <v>4243</v>
      </c>
      <c r="I6513" s="1021" t="s">
        <v>4287</v>
      </c>
      <c r="J6513" s="1150" t="s">
        <v>4195</v>
      </c>
      <c r="K6513" s="1152" t="s">
        <v>18117</v>
      </c>
      <c r="L6513" s="1151">
        <v>11</v>
      </c>
      <c r="M6513" s="1164">
        <v>43699.99</v>
      </c>
      <c r="N6513" s="1151"/>
      <c r="O6513" s="1152"/>
      <c r="P6513" s="1180"/>
    </row>
    <row r="6514" spans="1:16" ht="22.5" x14ac:dyDescent="0.2">
      <c r="A6514" s="1179" t="s">
        <v>4159</v>
      </c>
      <c r="B6514" s="1149" t="s">
        <v>13078</v>
      </c>
      <c r="C6514" s="1149" t="s">
        <v>65</v>
      </c>
      <c r="D6514" s="1150" t="s">
        <v>18118</v>
      </c>
      <c r="E6514" s="1164">
        <v>9500</v>
      </c>
      <c r="F6514" s="1151" t="s">
        <v>18119</v>
      </c>
      <c r="G6514" s="759" t="s">
        <v>18120</v>
      </c>
      <c r="H6514" s="1021" t="s">
        <v>17630</v>
      </c>
      <c r="I6514" s="1021" t="s">
        <v>4287</v>
      </c>
      <c r="J6514" s="1150" t="s">
        <v>4195</v>
      </c>
      <c r="K6514" s="1152" t="s">
        <v>15320</v>
      </c>
      <c r="L6514" s="1151">
        <v>6</v>
      </c>
      <c r="M6514" s="1164">
        <v>62683.34</v>
      </c>
      <c r="N6514" s="1151"/>
      <c r="O6514" s="1152"/>
      <c r="P6514" s="1180"/>
    </row>
    <row r="6515" spans="1:16" ht="22.5" x14ac:dyDescent="0.2">
      <c r="A6515" s="1179" t="s">
        <v>4159</v>
      </c>
      <c r="B6515" s="1149" t="s">
        <v>13078</v>
      </c>
      <c r="C6515" s="1149" t="s">
        <v>65</v>
      </c>
      <c r="D6515" s="1150" t="s">
        <v>18121</v>
      </c>
      <c r="E6515" s="1164">
        <v>5000</v>
      </c>
      <c r="F6515" s="1151" t="s">
        <v>18122</v>
      </c>
      <c r="G6515" s="759" t="s">
        <v>18123</v>
      </c>
      <c r="H6515" s="1021" t="s">
        <v>4243</v>
      </c>
      <c r="I6515" s="1021" t="s">
        <v>4274</v>
      </c>
      <c r="J6515" s="1150" t="s">
        <v>4274</v>
      </c>
      <c r="K6515" s="1152" t="s">
        <v>18124</v>
      </c>
      <c r="L6515" s="1151">
        <v>12</v>
      </c>
      <c r="M6515" s="1164">
        <v>60000</v>
      </c>
      <c r="N6515" s="1151"/>
      <c r="O6515" s="1152"/>
      <c r="P6515" s="1180"/>
    </row>
    <row r="6516" spans="1:16" ht="22.5" x14ac:dyDescent="0.2">
      <c r="A6516" s="1179" t="s">
        <v>4159</v>
      </c>
      <c r="B6516" s="1149" t="s">
        <v>13078</v>
      </c>
      <c r="C6516" s="1149" t="s">
        <v>65</v>
      </c>
      <c r="D6516" s="1150" t="s">
        <v>18121</v>
      </c>
      <c r="E6516" s="1164">
        <v>5000</v>
      </c>
      <c r="F6516" s="1151" t="s">
        <v>18122</v>
      </c>
      <c r="G6516" s="759" t="s">
        <v>18123</v>
      </c>
      <c r="H6516" s="1021" t="s">
        <v>4243</v>
      </c>
      <c r="I6516" s="1021" t="s">
        <v>4274</v>
      </c>
      <c r="J6516" s="1150" t="s">
        <v>4274</v>
      </c>
      <c r="K6516" s="1152"/>
      <c r="L6516" s="1151"/>
      <c r="M6516" s="1164"/>
      <c r="N6516" s="1151" t="s">
        <v>18124</v>
      </c>
      <c r="O6516" s="1152">
        <v>6</v>
      </c>
      <c r="P6516" s="1180">
        <v>30000</v>
      </c>
    </row>
    <row r="6517" spans="1:16" ht="22.5" x14ac:dyDescent="0.2">
      <c r="A6517" s="1179" t="s">
        <v>4159</v>
      </c>
      <c r="B6517" s="1149" t="s">
        <v>13078</v>
      </c>
      <c r="C6517" s="1149" t="s">
        <v>65</v>
      </c>
      <c r="D6517" s="1150" t="s">
        <v>18125</v>
      </c>
      <c r="E6517" s="1164">
        <v>2000</v>
      </c>
      <c r="F6517" s="1151" t="s">
        <v>18126</v>
      </c>
      <c r="G6517" s="759" t="s">
        <v>18127</v>
      </c>
      <c r="H6517" s="1021" t="s">
        <v>8138</v>
      </c>
      <c r="I6517" s="1021" t="s">
        <v>4274</v>
      </c>
      <c r="J6517" s="1150" t="s">
        <v>4274</v>
      </c>
      <c r="K6517" s="1152"/>
      <c r="L6517" s="1151"/>
      <c r="M6517" s="1164"/>
      <c r="N6517" s="1151" t="s">
        <v>18128</v>
      </c>
      <c r="O6517" s="1152">
        <v>1</v>
      </c>
      <c r="P6517" s="1180">
        <v>2866.67</v>
      </c>
    </row>
    <row r="6518" spans="1:16" ht="33.75" x14ac:dyDescent="0.2">
      <c r="A6518" s="1179" t="s">
        <v>4159</v>
      </c>
      <c r="B6518" s="1149" t="s">
        <v>13078</v>
      </c>
      <c r="C6518" s="1149" t="s">
        <v>65</v>
      </c>
      <c r="D6518" s="1150" t="s">
        <v>18129</v>
      </c>
      <c r="E6518" s="1164">
        <v>2500</v>
      </c>
      <c r="F6518" s="1151" t="s">
        <v>18130</v>
      </c>
      <c r="G6518" s="759" t="s">
        <v>18131</v>
      </c>
      <c r="H6518" s="1021" t="s">
        <v>4251</v>
      </c>
      <c r="I6518" s="1021" t="s">
        <v>16809</v>
      </c>
      <c r="J6518" s="1150" t="s">
        <v>4259</v>
      </c>
      <c r="K6518" s="1152" t="s">
        <v>18132</v>
      </c>
      <c r="L6518" s="1151">
        <v>12</v>
      </c>
      <c r="M6518" s="1164">
        <v>30000</v>
      </c>
      <c r="N6518" s="1151"/>
      <c r="O6518" s="1152"/>
      <c r="P6518" s="1180"/>
    </row>
    <row r="6519" spans="1:16" ht="33.75" x14ac:dyDescent="0.2">
      <c r="A6519" s="1179" t="s">
        <v>4159</v>
      </c>
      <c r="B6519" s="1149" t="s">
        <v>13078</v>
      </c>
      <c r="C6519" s="1149" t="s">
        <v>65</v>
      </c>
      <c r="D6519" s="1150" t="s">
        <v>18129</v>
      </c>
      <c r="E6519" s="1164">
        <v>2500</v>
      </c>
      <c r="F6519" s="1151" t="s">
        <v>18130</v>
      </c>
      <c r="G6519" s="759" t="s">
        <v>18131</v>
      </c>
      <c r="H6519" s="1021" t="s">
        <v>4251</v>
      </c>
      <c r="I6519" s="1021" t="s">
        <v>16809</v>
      </c>
      <c r="J6519" s="1150" t="s">
        <v>4259</v>
      </c>
      <c r="K6519" s="1152"/>
      <c r="L6519" s="1151"/>
      <c r="M6519" s="1164"/>
      <c r="N6519" s="1151" t="s">
        <v>18132</v>
      </c>
      <c r="O6519" s="1152">
        <v>6</v>
      </c>
      <c r="P6519" s="1180">
        <v>15000</v>
      </c>
    </row>
    <row r="6520" spans="1:16" ht="22.5" x14ac:dyDescent="0.2">
      <c r="A6520" s="1179" t="s">
        <v>4159</v>
      </c>
      <c r="B6520" s="1149" t="s">
        <v>13078</v>
      </c>
      <c r="C6520" s="1149" t="s">
        <v>65</v>
      </c>
      <c r="D6520" s="1150" t="s">
        <v>17635</v>
      </c>
      <c r="E6520" s="1164">
        <v>9000</v>
      </c>
      <c r="F6520" s="1151" t="s">
        <v>18133</v>
      </c>
      <c r="G6520" s="759" t="s">
        <v>18134</v>
      </c>
      <c r="H6520" s="1021" t="s">
        <v>8138</v>
      </c>
      <c r="I6520" s="1021" t="s">
        <v>16867</v>
      </c>
      <c r="J6520" s="1150" t="s">
        <v>4287</v>
      </c>
      <c r="K6520" s="1152"/>
      <c r="L6520" s="1151"/>
      <c r="M6520" s="1164"/>
      <c r="N6520" s="1151" t="s">
        <v>18135</v>
      </c>
      <c r="O6520" s="1152">
        <v>5</v>
      </c>
      <c r="P6520" s="1180">
        <v>48900</v>
      </c>
    </row>
    <row r="6521" spans="1:16" ht="22.5" x14ac:dyDescent="0.2">
      <c r="A6521" s="1179" t="s">
        <v>4159</v>
      </c>
      <c r="B6521" s="1149" t="s">
        <v>13078</v>
      </c>
      <c r="C6521" s="1149" t="s">
        <v>65</v>
      </c>
      <c r="D6521" s="1150" t="s">
        <v>17142</v>
      </c>
      <c r="E6521" s="1164">
        <v>3800</v>
      </c>
      <c r="F6521" s="1151" t="s">
        <v>18136</v>
      </c>
      <c r="G6521" s="759" t="s">
        <v>18137</v>
      </c>
      <c r="H6521" s="1021" t="s">
        <v>4470</v>
      </c>
      <c r="I6521" s="1021" t="s">
        <v>16952</v>
      </c>
      <c r="J6521" s="1150" t="s">
        <v>4259</v>
      </c>
      <c r="K6521" s="1152"/>
      <c r="L6521" s="1151"/>
      <c r="M6521" s="1164"/>
      <c r="N6521" s="1151" t="s">
        <v>18138</v>
      </c>
      <c r="O6521" s="1152">
        <v>5</v>
      </c>
      <c r="P6521" s="1180">
        <v>20646.669999999998</v>
      </c>
    </row>
    <row r="6522" spans="1:16" ht="22.5" x14ac:dyDescent="0.2">
      <c r="A6522" s="1179" t="s">
        <v>4159</v>
      </c>
      <c r="B6522" s="1149" t="s">
        <v>13078</v>
      </c>
      <c r="C6522" s="1149" t="s">
        <v>65</v>
      </c>
      <c r="D6522" s="1150" t="s">
        <v>18139</v>
      </c>
      <c r="E6522" s="1164">
        <v>3000</v>
      </c>
      <c r="F6522" s="1151" t="s">
        <v>18140</v>
      </c>
      <c r="G6522" s="759" t="s">
        <v>18141</v>
      </c>
      <c r="H6522" s="1021" t="s">
        <v>4243</v>
      </c>
      <c r="I6522" s="1021" t="s">
        <v>4274</v>
      </c>
      <c r="J6522" s="1150" t="s">
        <v>4274</v>
      </c>
      <c r="K6522" s="1152" t="s">
        <v>18142</v>
      </c>
      <c r="L6522" s="1151">
        <v>11</v>
      </c>
      <c r="M6522" s="1164">
        <v>44283</v>
      </c>
      <c r="N6522" s="1151"/>
      <c r="O6522" s="1152"/>
      <c r="P6522" s="1180"/>
    </row>
    <row r="6523" spans="1:16" ht="22.5" x14ac:dyDescent="0.2">
      <c r="A6523" s="1179" t="s">
        <v>4159</v>
      </c>
      <c r="B6523" s="1149" t="s">
        <v>13078</v>
      </c>
      <c r="C6523" s="1149" t="s">
        <v>65</v>
      </c>
      <c r="D6523" s="1150" t="s">
        <v>18139</v>
      </c>
      <c r="E6523" s="1164">
        <v>4500</v>
      </c>
      <c r="F6523" s="1151" t="s">
        <v>18140</v>
      </c>
      <c r="G6523" s="759" t="s">
        <v>18141</v>
      </c>
      <c r="H6523" s="1021" t="s">
        <v>4243</v>
      </c>
      <c r="I6523" s="1021" t="s">
        <v>4274</v>
      </c>
      <c r="J6523" s="1150" t="s">
        <v>4274</v>
      </c>
      <c r="K6523" s="1152"/>
      <c r="L6523" s="1151"/>
      <c r="M6523" s="1164"/>
      <c r="N6523" s="1151" t="s">
        <v>18142</v>
      </c>
      <c r="O6523" s="1152">
        <v>6</v>
      </c>
      <c r="P6523" s="1180">
        <v>27000</v>
      </c>
    </row>
    <row r="6524" spans="1:16" ht="22.5" x14ac:dyDescent="0.2">
      <c r="A6524" s="1179" t="s">
        <v>4159</v>
      </c>
      <c r="B6524" s="1149" t="s">
        <v>13078</v>
      </c>
      <c r="C6524" s="1149" t="s">
        <v>65</v>
      </c>
      <c r="D6524" s="1150" t="s">
        <v>18143</v>
      </c>
      <c r="E6524" s="1164">
        <v>2000</v>
      </c>
      <c r="F6524" s="1151" t="s">
        <v>18144</v>
      </c>
      <c r="G6524" s="759" t="s">
        <v>18145</v>
      </c>
      <c r="H6524" s="1021" t="s">
        <v>4243</v>
      </c>
      <c r="I6524" s="1021" t="s">
        <v>4274</v>
      </c>
      <c r="J6524" s="1150" t="s">
        <v>4274</v>
      </c>
      <c r="K6524" s="1152" t="s">
        <v>17000</v>
      </c>
      <c r="L6524" s="1151">
        <v>12</v>
      </c>
      <c r="M6524" s="1164">
        <v>25266.67</v>
      </c>
      <c r="N6524" s="1151"/>
      <c r="O6524" s="1152"/>
      <c r="P6524" s="1180"/>
    </row>
    <row r="6525" spans="1:16" ht="22.5" x14ac:dyDescent="0.2">
      <c r="A6525" s="1179" t="s">
        <v>4159</v>
      </c>
      <c r="B6525" s="1149" t="s">
        <v>13078</v>
      </c>
      <c r="C6525" s="1149" t="s">
        <v>65</v>
      </c>
      <c r="D6525" s="1150" t="s">
        <v>18146</v>
      </c>
      <c r="E6525" s="1164">
        <v>2000</v>
      </c>
      <c r="F6525" s="1151" t="s">
        <v>18144</v>
      </c>
      <c r="G6525" s="759" t="s">
        <v>18145</v>
      </c>
      <c r="H6525" s="1021" t="s">
        <v>4243</v>
      </c>
      <c r="I6525" s="1021" t="s">
        <v>4274</v>
      </c>
      <c r="J6525" s="1150" t="s">
        <v>4274</v>
      </c>
      <c r="K6525" s="1152"/>
      <c r="L6525" s="1151"/>
      <c r="M6525" s="1164"/>
      <c r="N6525" s="1151" t="s">
        <v>1709</v>
      </c>
      <c r="O6525" s="1152">
        <v>6</v>
      </c>
      <c r="P6525" s="1180">
        <v>12000</v>
      </c>
    </row>
    <row r="6526" spans="1:16" ht="22.5" x14ac:dyDescent="0.2">
      <c r="A6526" s="1179" t="s">
        <v>4159</v>
      </c>
      <c r="B6526" s="1149" t="s">
        <v>13078</v>
      </c>
      <c r="C6526" s="1149" t="s">
        <v>65</v>
      </c>
      <c r="D6526" s="1150" t="s">
        <v>18147</v>
      </c>
      <c r="E6526" s="1164">
        <v>2000</v>
      </c>
      <c r="F6526" s="1151" t="s">
        <v>18148</v>
      </c>
      <c r="G6526" s="759" t="s">
        <v>18149</v>
      </c>
      <c r="H6526" s="1021" t="s">
        <v>11426</v>
      </c>
      <c r="I6526" s="1021" t="s">
        <v>4274</v>
      </c>
      <c r="J6526" s="1150" t="s">
        <v>4274</v>
      </c>
      <c r="K6526" s="1152" t="s">
        <v>18150</v>
      </c>
      <c r="L6526" s="1151">
        <v>12</v>
      </c>
      <c r="M6526" s="1164">
        <v>24000</v>
      </c>
      <c r="N6526" s="1151"/>
      <c r="O6526" s="1152"/>
      <c r="P6526" s="1180"/>
    </row>
    <row r="6527" spans="1:16" ht="22.5" x14ac:dyDescent="0.2">
      <c r="A6527" s="1179" t="s">
        <v>4159</v>
      </c>
      <c r="B6527" s="1149" t="s">
        <v>13078</v>
      </c>
      <c r="C6527" s="1149" t="s">
        <v>65</v>
      </c>
      <c r="D6527" s="1150" t="s">
        <v>18147</v>
      </c>
      <c r="E6527" s="1164">
        <v>2000</v>
      </c>
      <c r="F6527" s="1151" t="s">
        <v>18148</v>
      </c>
      <c r="G6527" s="759" t="s">
        <v>18149</v>
      </c>
      <c r="H6527" s="1021" t="s">
        <v>11426</v>
      </c>
      <c r="I6527" s="1021" t="s">
        <v>4274</v>
      </c>
      <c r="J6527" s="1150" t="s">
        <v>4274</v>
      </c>
      <c r="K6527" s="1152"/>
      <c r="L6527" s="1151"/>
      <c r="M6527" s="1164"/>
      <c r="N6527" s="1151" t="s">
        <v>18150</v>
      </c>
      <c r="O6527" s="1152">
        <v>6</v>
      </c>
      <c r="P6527" s="1180">
        <v>12000</v>
      </c>
    </row>
    <row r="6528" spans="1:16" ht="22.5" x14ac:dyDescent="0.2">
      <c r="A6528" s="1179" t="s">
        <v>4159</v>
      </c>
      <c r="B6528" s="1149" t="s">
        <v>13078</v>
      </c>
      <c r="C6528" s="1149" t="s">
        <v>65</v>
      </c>
      <c r="D6528" s="1150" t="s">
        <v>18151</v>
      </c>
      <c r="E6528" s="1164">
        <v>1000</v>
      </c>
      <c r="F6528" s="1151" t="s">
        <v>18152</v>
      </c>
      <c r="G6528" s="759" t="s">
        <v>18153</v>
      </c>
      <c r="H6528" s="1021" t="s">
        <v>16818</v>
      </c>
      <c r="I6528" s="1021" t="s">
        <v>4358</v>
      </c>
      <c r="J6528" s="1150" t="s">
        <v>16818</v>
      </c>
      <c r="K6528" s="1152" t="s">
        <v>18154</v>
      </c>
      <c r="L6528" s="1151">
        <v>12</v>
      </c>
      <c r="M6528" s="1164">
        <v>12000</v>
      </c>
      <c r="N6528" s="1151"/>
      <c r="O6528" s="1152"/>
      <c r="P6528" s="1180"/>
    </row>
    <row r="6529" spans="1:16" ht="22.5" x14ac:dyDescent="0.2">
      <c r="A6529" s="1179" t="s">
        <v>4159</v>
      </c>
      <c r="B6529" s="1149" t="s">
        <v>13078</v>
      </c>
      <c r="C6529" s="1149" t="s">
        <v>65</v>
      </c>
      <c r="D6529" s="1150" t="s">
        <v>18151</v>
      </c>
      <c r="E6529" s="1164">
        <v>1000</v>
      </c>
      <c r="F6529" s="1151" t="s">
        <v>18152</v>
      </c>
      <c r="G6529" s="759" t="s">
        <v>18153</v>
      </c>
      <c r="H6529" s="1021" t="s">
        <v>16818</v>
      </c>
      <c r="I6529" s="1021" t="s">
        <v>4358</v>
      </c>
      <c r="J6529" s="1150" t="s">
        <v>16818</v>
      </c>
      <c r="K6529" s="1152"/>
      <c r="L6529" s="1151"/>
      <c r="M6529" s="1164"/>
      <c r="N6529" s="1151" t="s">
        <v>18154</v>
      </c>
      <c r="O6529" s="1152">
        <v>6</v>
      </c>
      <c r="P6529" s="1180">
        <v>6000</v>
      </c>
    </row>
    <row r="6530" spans="1:16" ht="22.5" x14ac:dyDescent="0.2">
      <c r="A6530" s="1179" t="s">
        <v>4159</v>
      </c>
      <c r="B6530" s="1149" t="s">
        <v>13078</v>
      </c>
      <c r="C6530" s="1149" t="s">
        <v>65</v>
      </c>
      <c r="D6530" s="1150" t="s">
        <v>16852</v>
      </c>
      <c r="E6530" s="1164">
        <v>3500</v>
      </c>
      <c r="F6530" s="1151" t="s">
        <v>18155</v>
      </c>
      <c r="G6530" s="759" t="s">
        <v>18156</v>
      </c>
      <c r="H6530" s="1021" t="s">
        <v>4206</v>
      </c>
      <c r="I6530" s="1021" t="s">
        <v>4274</v>
      </c>
      <c r="J6530" s="1150" t="s">
        <v>4274</v>
      </c>
      <c r="K6530" s="1152" t="s">
        <v>1445</v>
      </c>
      <c r="L6530" s="1151" t="s">
        <v>1445</v>
      </c>
      <c r="M6530" s="1164" t="s">
        <v>1445</v>
      </c>
      <c r="N6530" s="1151" t="s">
        <v>18157</v>
      </c>
      <c r="O6530" s="1152">
        <v>1</v>
      </c>
      <c r="P6530" s="1180">
        <v>4783.33</v>
      </c>
    </row>
    <row r="6531" spans="1:16" ht="22.5" x14ac:dyDescent="0.2">
      <c r="A6531" s="1179" t="s">
        <v>4159</v>
      </c>
      <c r="B6531" s="1149" t="s">
        <v>13078</v>
      </c>
      <c r="C6531" s="1149" t="s">
        <v>65</v>
      </c>
      <c r="D6531" s="1150" t="s">
        <v>16848</v>
      </c>
      <c r="E6531" s="1164">
        <v>3600</v>
      </c>
      <c r="F6531" s="1151" t="s">
        <v>18158</v>
      </c>
      <c r="G6531" s="759" t="s">
        <v>18159</v>
      </c>
      <c r="H6531" s="1021" t="s">
        <v>8138</v>
      </c>
      <c r="I6531" s="1021" t="s">
        <v>4274</v>
      </c>
      <c r="J6531" s="1150" t="s">
        <v>4274</v>
      </c>
      <c r="K6531" s="1152" t="s">
        <v>18160</v>
      </c>
      <c r="L6531" s="1151">
        <v>12</v>
      </c>
      <c r="M6531" s="1164">
        <v>43200</v>
      </c>
      <c r="N6531" s="1151" t="s">
        <v>1445</v>
      </c>
      <c r="O6531" s="1152" t="s">
        <v>1445</v>
      </c>
      <c r="P6531" s="1180" t="s">
        <v>1445</v>
      </c>
    </row>
    <row r="6532" spans="1:16" ht="22.5" x14ac:dyDescent="0.2">
      <c r="A6532" s="1179" t="s">
        <v>4159</v>
      </c>
      <c r="B6532" s="1149" t="s">
        <v>13078</v>
      </c>
      <c r="C6532" s="1149" t="s">
        <v>65</v>
      </c>
      <c r="D6532" s="1150" t="s">
        <v>16848</v>
      </c>
      <c r="E6532" s="1164">
        <v>3600</v>
      </c>
      <c r="F6532" s="1151" t="s">
        <v>18158</v>
      </c>
      <c r="G6532" s="759" t="s">
        <v>18159</v>
      </c>
      <c r="H6532" s="1021" t="s">
        <v>8138</v>
      </c>
      <c r="I6532" s="1021" t="s">
        <v>4274</v>
      </c>
      <c r="J6532" s="1150" t="s">
        <v>4274</v>
      </c>
      <c r="K6532" s="1152" t="s">
        <v>1445</v>
      </c>
      <c r="L6532" s="1151" t="s">
        <v>1445</v>
      </c>
      <c r="M6532" s="1164" t="s">
        <v>1445</v>
      </c>
      <c r="N6532" s="1151" t="s">
        <v>18160</v>
      </c>
      <c r="O6532" s="1152">
        <v>6</v>
      </c>
      <c r="P6532" s="1180">
        <v>21600</v>
      </c>
    </row>
    <row r="6533" spans="1:16" ht="22.5" x14ac:dyDescent="0.2">
      <c r="A6533" s="1179" t="s">
        <v>4159</v>
      </c>
      <c r="B6533" s="1149" t="s">
        <v>13078</v>
      </c>
      <c r="C6533" s="1149" t="s">
        <v>65</v>
      </c>
      <c r="D6533" s="1150" t="s">
        <v>18161</v>
      </c>
      <c r="E6533" s="1164">
        <v>2000</v>
      </c>
      <c r="F6533" s="1151" t="s">
        <v>18162</v>
      </c>
      <c r="G6533" s="759" t="s">
        <v>18163</v>
      </c>
      <c r="H6533" s="1021" t="s">
        <v>4206</v>
      </c>
      <c r="I6533" s="1021" t="s">
        <v>4274</v>
      </c>
      <c r="J6533" s="1150" t="s">
        <v>4274</v>
      </c>
      <c r="K6533" s="1152" t="s">
        <v>1445</v>
      </c>
      <c r="L6533" s="1151" t="s">
        <v>1445</v>
      </c>
      <c r="M6533" s="1164" t="s">
        <v>1445</v>
      </c>
      <c r="N6533" s="1151" t="s">
        <v>18164</v>
      </c>
      <c r="O6533" s="1152">
        <v>6</v>
      </c>
      <c r="P6533" s="1180">
        <v>12000</v>
      </c>
    </row>
    <row r="6534" spans="1:16" ht="22.5" x14ac:dyDescent="0.2">
      <c r="A6534" s="1179" t="s">
        <v>4159</v>
      </c>
      <c r="B6534" s="1149" t="s">
        <v>13078</v>
      </c>
      <c r="C6534" s="1149" t="s">
        <v>65</v>
      </c>
      <c r="D6534" s="1150" t="s">
        <v>18165</v>
      </c>
      <c r="E6534" s="1164">
        <v>2000</v>
      </c>
      <c r="F6534" s="1151" t="s">
        <v>18162</v>
      </c>
      <c r="G6534" s="759" t="s">
        <v>18163</v>
      </c>
      <c r="H6534" s="1021" t="s">
        <v>4206</v>
      </c>
      <c r="I6534" s="1021" t="s">
        <v>4274</v>
      </c>
      <c r="J6534" s="1150" t="s">
        <v>4274</v>
      </c>
      <c r="K6534" s="1152" t="s">
        <v>18164</v>
      </c>
      <c r="L6534" s="1151">
        <v>4</v>
      </c>
      <c r="M6534" s="1164">
        <v>8733.33</v>
      </c>
      <c r="N6534" s="1151" t="s">
        <v>1445</v>
      </c>
      <c r="O6534" s="1152" t="s">
        <v>1445</v>
      </c>
      <c r="P6534" s="1180" t="s">
        <v>1445</v>
      </c>
    </row>
    <row r="6535" spans="1:16" ht="22.5" x14ac:dyDescent="0.2">
      <c r="A6535" s="1179" t="s">
        <v>4159</v>
      </c>
      <c r="B6535" s="1149" t="s">
        <v>13078</v>
      </c>
      <c r="C6535" s="1149" t="s">
        <v>65</v>
      </c>
      <c r="D6535" s="1150" t="s">
        <v>18166</v>
      </c>
      <c r="E6535" s="1164">
        <v>5000</v>
      </c>
      <c r="F6535" s="1151" t="s">
        <v>18167</v>
      </c>
      <c r="G6535" s="759" t="s">
        <v>18168</v>
      </c>
      <c r="H6535" s="1021" t="s">
        <v>4239</v>
      </c>
      <c r="I6535" s="1021" t="s">
        <v>4274</v>
      </c>
      <c r="J6535" s="1150" t="s">
        <v>4274</v>
      </c>
      <c r="K6535" s="1152" t="s">
        <v>1445</v>
      </c>
      <c r="L6535" s="1151" t="s">
        <v>1445</v>
      </c>
      <c r="M6535" s="1164" t="s">
        <v>1445</v>
      </c>
      <c r="N6535" s="1151" t="s">
        <v>18169</v>
      </c>
      <c r="O6535" s="1152">
        <v>1</v>
      </c>
      <c r="P6535" s="1180">
        <v>6166.67</v>
      </c>
    </row>
    <row r="6536" spans="1:16" ht="22.5" x14ac:dyDescent="0.2">
      <c r="A6536" s="1179" t="s">
        <v>4159</v>
      </c>
      <c r="B6536" s="1149" t="s">
        <v>13078</v>
      </c>
      <c r="C6536" s="1149" t="s">
        <v>65</v>
      </c>
      <c r="D6536" s="1150" t="s">
        <v>18170</v>
      </c>
      <c r="E6536" s="1164">
        <v>10000</v>
      </c>
      <c r="F6536" s="1151" t="s">
        <v>18171</v>
      </c>
      <c r="G6536" s="759" t="s">
        <v>18172</v>
      </c>
      <c r="H6536" s="1021" t="s">
        <v>4243</v>
      </c>
      <c r="I6536" s="1021" t="s">
        <v>4274</v>
      </c>
      <c r="J6536" s="1150" t="s">
        <v>4274</v>
      </c>
      <c r="K6536" s="1152" t="s">
        <v>18173</v>
      </c>
      <c r="L6536" s="1151">
        <v>12</v>
      </c>
      <c r="M6536" s="1164">
        <v>120000</v>
      </c>
      <c r="N6536" s="1151" t="s">
        <v>1445</v>
      </c>
      <c r="O6536" s="1152" t="s">
        <v>1445</v>
      </c>
      <c r="P6536" s="1180" t="s">
        <v>1445</v>
      </c>
    </row>
    <row r="6537" spans="1:16" ht="22.5" x14ac:dyDescent="0.2">
      <c r="A6537" s="1179" t="s">
        <v>4159</v>
      </c>
      <c r="B6537" s="1149" t="s">
        <v>13078</v>
      </c>
      <c r="C6537" s="1149" t="s">
        <v>65</v>
      </c>
      <c r="D6537" s="1150" t="s">
        <v>18170</v>
      </c>
      <c r="E6537" s="1164">
        <v>10000</v>
      </c>
      <c r="F6537" s="1151" t="s">
        <v>18171</v>
      </c>
      <c r="G6537" s="759" t="s">
        <v>18172</v>
      </c>
      <c r="H6537" s="1021" t="s">
        <v>4243</v>
      </c>
      <c r="I6537" s="1021" t="s">
        <v>4274</v>
      </c>
      <c r="J6537" s="1150" t="s">
        <v>4274</v>
      </c>
      <c r="K6537" s="1152" t="s">
        <v>1445</v>
      </c>
      <c r="L6537" s="1151" t="s">
        <v>1445</v>
      </c>
      <c r="M6537" s="1164" t="s">
        <v>1445</v>
      </c>
      <c r="N6537" s="1151" t="s">
        <v>18173</v>
      </c>
      <c r="O6537" s="1152">
        <v>6</v>
      </c>
      <c r="P6537" s="1180">
        <v>60000</v>
      </c>
    </row>
    <row r="6538" spans="1:16" ht="22.5" x14ac:dyDescent="0.2">
      <c r="A6538" s="1179" t="s">
        <v>4159</v>
      </c>
      <c r="B6538" s="1149" t="s">
        <v>13078</v>
      </c>
      <c r="C6538" s="1149" t="s">
        <v>65</v>
      </c>
      <c r="D6538" s="1150" t="s">
        <v>18174</v>
      </c>
      <c r="E6538" s="1164">
        <v>2500</v>
      </c>
      <c r="F6538" s="1151" t="s">
        <v>18175</v>
      </c>
      <c r="G6538" s="759" t="s">
        <v>18176</v>
      </c>
      <c r="H6538" s="1021" t="s">
        <v>4243</v>
      </c>
      <c r="I6538" s="1021" t="s">
        <v>4274</v>
      </c>
      <c r="J6538" s="1150" t="s">
        <v>4274</v>
      </c>
      <c r="K6538" s="1152" t="s">
        <v>18177</v>
      </c>
      <c r="L6538" s="1151">
        <v>12</v>
      </c>
      <c r="M6538" s="1164">
        <v>30708.33</v>
      </c>
      <c r="N6538" s="1151" t="s">
        <v>1445</v>
      </c>
      <c r="O6538" s="1152" t="s">
        <v>1445</v>
      </c>
      <c r="P6538" s="1180" t="s">
        <v>1445</v>
      </c>
    </row>
    <row r="6539" spans="1:16" ht="22.5" x14ac:dyDescent="0.2">
      <c r="A6539" s="1179" t="s">
        <v>4159</v>
      </c>
      <c r="B6539" s="1149" t="s">
        <v>13078</v>
      </c>
      <c r="C6539" s="1149" t="s">
        <v>65</v>
      </c>
      <c r="D6539" s="1150" t="s">
        <v>17278</v>
      </c>
      <c r="E6539" s="1164">
        <v>7000</v>
      </c>
      <c r="F6539" s="1151" t="s">
        <v>18178</v>
      </c>
      <c r="G6539" s="759" t="s">
        <v>18179</v>
      </c>
      <c r="H6539" s="1021" t="s">
        <v>4243</v>
      </c>
      <c r="I6539" s="1021" t="s">
        <v>4287</v>
      </c>
      <c r="J6539" s="1150" t="s">
        <v>4195</v>
      </c>
      <c r="K6539" s="1152" t="s">
        <v>18180</v>
      </c>
      <c r="L6539" s="1151">
        <v>12</v>
      </c>
      <c r="M6539" s="1164">
        <v>84000</v>
      </c>
      <c r="N6539" s="1151" t="s">
        <v>1445</v>
      </c>
      <c r="O6539" s="1152" t="s">
        <v>1445</v>
      </c>
      <c r="P6539" s="1180" t="s">
        <v>1445</v>
      </c>
    </row>
    <row r="6540" spans="1:16" ht="22.5" x14ac:dyDescent="0.2">
      <c r="A6540" s="1179" t="s">
        <v>4159</v>
      </c>
      <c r="B6540" s="1149" t="s">
        <v>13078</v>
      </c>
      <c r="C6540" s="1149" t="s">
        <v>65</v>
      </c>
      <c r="D6540" s="1150" t="s">
        <v>17278</v>
      </c>
      <c r="E6540" s="1164">
        <v>7000</v>
      </c>
      <c r="F6540" s="1151" t="s">
        <v>18178</v>
      </c>
      <c r="G6540" s="759" t="s">
        <v>18179</v>
      </c>
      <c r="H6540" s="1021" t="s">
        <v>4243</v>
      </c>
      <c r="I6540" s="1021" t="s">
        <v>4287</v>
      </c>
      <c r="J6540" s="1150" t="s">
        <v>4195</v>
      </c>
      <c r="K6540" s="1152" t="s">
        <v>1445</v>
      </c>
      <c r="L6540" s="1151" t="s">
        <v>1445</v>
      </c>
      <c r="M6540" s="1164" t="s">
        <v>1445</v>
      </c>
      <c r="N6540" s="1151" t="s">
        <v>18180</v>
      </c>
      <c r="O6540" s="1152">
        <v>6</v>
      </c>
      <c r="P6540" s="1180">
        <v>42577.5</v>
      </c>
    </row>
    <row r="6541" spans="1:16" ht="22.5" x14ac:dyDescent="0.2">
      <c r="A6541" s="1179" t="s">
        <v>4159</v>
      </c>
      <c r="B6541" s="1149" t="s">
        <v>13078</v>
      </c>
      <c r="C6541" s="1149" t="s">
        <v>65</v>
      </c>
      <c r="D6541" s="1150" t="s">
        <v>17040</v>
      </c>
      <c r="E6541" s="1164">
        <v>4000</v>
      </c>
      <c r="F6541" s="1151" t="s">
        <v>18181</v>
      </c>
      <c r="G6541" s="759" t="s">
        <v>18182</v>
      </c>
      <c r="H6541" s="1021" t="s">
        <v>4206</v>
      </c>
      <c r="I6541" s="1021" t="s">
        <v>4287</v>
      </c>
      <c r="J6541" s="1150" t="s">
        <v>4195</v>
      </c>
      <c r="K6541" s="1152" t="s">
        <v>1445</v>
      </c>
      <c r="L6541" s="1151" t="s">
        <v>1445</v>
      </c>
      <c r="M6541" s="1164" t="s">
        <v>1445</v>
      </c>
      <c r="N6541" s="1151" t="s">
        <v>18183</v>
      </c>
      <c r="O6541" s="1152">
        <v>6</v>
      </c>
      <c r="P6541" s="1180">
        <v>24000</v>
      </c>
    </row>
    <row r="6542" spans="1:16" ht="22.5" x14ac:dyDescent="0.2">
      <c r="A6542" s="1179" t="s">
        <v>4159</v>
      </c>
      <c r="B6542" s="1149" t="s">
        <v>13078</v>
      </c>
      <c r="C6542" s="1149" t="s">
        <v>65</v>
      </c>
      <c r="D6542" s="1150" t="s">
        <v>17040</v>
      </c>
      <c r="E6542" s="1164">
        <v>4000</v>
      </c>
      <c r="F6542" s="1151" t="s">
        <v>18181</v>
      </c>
      <c r="G6542" s="759" t="s">
        <v>18182</v>
      </c>
      <c r="H6542" s="1021" t="s">
        <v>4206</v>
      </c>
      <c r="I6542" s="1021" t="s">
        <v>4287</v>
      </c>
      <c r="J6542" s="1150" t="s">
        <v>4195</v>
      </c>
      <c r="K6542" s="1152" t="s">
        <v>18183</v>
      </c>
      <c r="L6542" s="1151">
        <v>2</v>
      </c>
      <c r="M6542" s="1164">
        <v>8533.33</v>
      </c>
      <c r="N6542" s="1151" t="s">
        <v>1445</v>
      </c>
      <c r="O6542" s="1152" t="s">
        <v>1445</v>
      </c>
      <c r="P6542" s="1180" t="s">
        <v>1445</v>
      </c>
    </row>
    <row r="6543" spans="1:16" ht="22.5" x14ac:dyDescent="0.2">
      <c r="A6543" s="1179" t="s">
        <v>4159</v>
      </c>
      <c r="B6543" s="1149" t="s">
        <v>13078</v>
      </c>
      <c r="C6543" s="1149" t="s">
        <v>65</v>
      </c>
      <c r="D6543" s="1150" t="s">
        <v>17278</v>
      </c>
      <c r="E6543" s="1164">
        <v>7000</v>
      </c>
      <c r="F6543" s="1151" t="s">
        <v>18184</v>
      </c>
      <c r="G6543" s="759" t="s">
        <v>18185</v>
      </c>
      <c r="H6543" s="1021" t="s">
        <v>4243</v>
      </c>
      <c r="I6543" s="1021" t="s">
        <v>4287</v>
      </c>
      <c r="J6543" s="1150" t="s">
        <v>4195</v>
      </c>
      <c r="K6543" s="1152" t="s">
        <v>18186</v>
      </c>
      <c r="L6543" s="1151">
        <v>12</v>
      </c>
      <c r="M6543" s="1164">
        <v>84233.33</v>
      </c>
      <c r="N6543" s="1151" t="s">
        <v>1445</v>
      </c>
      <c r="O6543" s="1152" t="s">
        <v>1445</v>
      </c>
      <c r="P6543" s="1180" t="s">
        <v>1445</v>
      </c>
    </row>
    <row r="6544" spans="1:16" ht="22.5" x14ac:dyDescent="0.2">
      <c r="A6544" s="1179" t="s">
        <v>4159</v>
      </c>
      <c r="B6544" s="1149" t="s">
        <v>13078</v>
      </c>
      <c r="C6544" s="1149" t="s">
        <v>65</v>
      </c>
      <c r="D6544" s="1150" t="s">
        <v>17278</v>
      </c>
      <c r="E6544" s="1164">
        <v>7000</v>
      </c>
      <c r="F6544" s="1151" t="s">
        <v>18184</v>
      </c>
      <c r="G6544" s="759" t="s">
        <v>18185</v>
      </c>
      <c r="H6544" s="1021" t="s">
        <v>4243</v>
      </c>
      <c r="I6544" s="1021" t="s">
        <v>4287</v>
      </c>
      <c r="J6544" s="1150" t="s">
        <v>4195</v>
      </c>
      <c r="K6544" s="1152" t="s">
        <v>1445</v>
      </c>
      <c r="L6544" s="1151" t="s">
        <v>1445</v>
      </c>
      <c r="M6544" s="1164" t="s">
        <v>1445</v>
      </c>
      <c r="N6544" s="1151" t="s">
        <v>18186</v>
      </c>
      <c r="O6544" s="1152">
        <v>6</v>
      </c>
      <c r="P6544" s="1180">
        <v>41742</v>
      </c>
    </row>
    <row r="6545" spans="1:16" ht="22.5" x14ac:dyDescent="0.2">
      <c r="A6545" s="1179" t="s">
        <v>4159</v>
      </c>
      <c r="B6545" s="1149" t="s">
        <v>13078</v>
      </c>
      <c r="C6545" s="1149" t="s">
        <v>65</v>
      </c>
      <c r="D6545" s="1150" t="s">
        <v>18187</v>
      </c>
      <c r="E6545" s="1164">
        <v>8000</v>
      </c>
      <c r="F6545" s="1151" t="s">
        <v>18188</v>
      </c>
      <c r="G6545" s="759" t="s">
        <v>18189</v>
      </c>
      <c r="H6545" s="1021" t="s">
        <v>4239</v>
      </c>
      <c r="I6545" s="1021" t="s">
        <v>16867</v>
      </c>
      <c r="J6545" s="1150" t="s">
        <v>4287</v>
      </c>
      <c r="K6545" s="1152" t="s">
        <v>15352</v>
      </c>
      <c r="L6545" s="1151">
        <v>12</v>
      </c>
      <c r="M6545" s="1164">
        <v>96000</v>
      </c>
      <c r="N6545" s="1151" t="s">
        <v>1445</v>
      </c>
      <c r="O6545" s="1152" t="s">
        <v>1445</v>
      </c>
      <c r="P6545" s="1180" t="s">
        <v>1445</v>
      </c>
    </row>
    <row r="6546" spans="1:16" ht="22.5" x14ac:dyDescent="0.2">
      <c r="A6546" s="1179" t="s">
        <v>4159</v>
      </c>
      <c r="B6546" s="1149" t="s">
        <v>13078</v>
      </c>
      <c r="C6546" s="1149" t="s">
        <v>65</v>
      </c>
      <c r="D6546" s="1150" t="s">
        <v>18187</v>
      </c>
      <c r="E6546" s="1164">
        <v>8000</v>
      </c>
      <c r="F6546" s="1151" t="s">
        <v>18188</v>
      </c>
      <c r="G6546" s="759" t="s">
        <v>18189</v>
      </c>
      <c r="H6546" s="1021" t="s">
        <v>4239</v>
      </c>
      <c r="I6546" s="1021" t="s">
        <v>16867</v>
      </c>
      <c r="J6546" s="1150" t="s">
        <v>4287</v>
      </c>
      <c r="K6546" s="1152" t="s">
        <v>1445</v>
      </c>
      <c r="L6546" s="1151" t="s">
        <v>1445</v>
      </c>
      <c r="M6546" s="1164" t="s">
        <v>1445</v>
      </c>
      <c r="N6546" s="1151" t="s">
        <v>15352</v>
      </c>
      <c r="O6546" s="1152">
        <v>6</v>
      </c>
      <c r="P6546" s="1180">
        <v>48000</v>
      </c>
    </row>
    <row r="6547" spans="1:16" ht="22.5" x14ac:dyDescent="0.2">
      <c r="A6547" s="1179" t="s">
        <v>4159</v>
      </c>
      <c r="B6547" s="1149" t="s">
        <v>13078</v>
      </c>
      <c r="C6547" s="1149" t="s">
        <v>65</v>
      </c>
      <c r="D6547" s="1150" t="s">
        <v>18190</v>
      </c>
      <c r="E6547" s="1164">
        <v>10000</v>
      </c>
      <c r="F6547" s="1151" t="s">
        <v>18191</v>
      </c>
      <c r="G6547" s="759" t="s">
        <v>18192</v>
      </c>
      <c r="H6547" s="1021" t="s">
        <v>4243</v>
      </c>
      <c r="I6547" s="1021" t="s">
        <v>4274</v>
      </c>
      <c r="J6547" s="1150" t="s">
        <v>4274</v>
      </c>
      <c r="K6547" s="1152" t="s">
        <v>18193</v>
      </c>
      <c r="L6547" s="1151">
        <v>12</v>
      </c>
      <c r="M6547" s="1164">
        <v>128890</v>
      </c>
      <c r="N6547" s="1151" t="s">
        <v>1445</v>
      </c>
      <c r="O6547" s="1152" t="s">
        <v>1445</v>
      </c>
      <c r="P6547" s="1180" t="s">
        <v>1445</v>
      </c>
    </row>
    <row r="6548" spans="1:16" ht="22.5" x14ac:dyDescent="0.2">
      <c r="A6548" s="1179" t="s">
        <v>4159</v>
      </c>
      <c r="B6548" s="1149" t="s">
        <v>13078</v>
      </c>
      <c r="C6548" s="1149" t="s">
        <v>65</v>
      </c>
      <c r="D6548" s="1150" t="s">
        <v>17258</v>
      </c>
      <c r="E6548" s="1164">
        <v>4000</v>
      </c>
      <c r="F6548" s="1151" t="s">
        <v>18194</v>
      </c>
      <c r="G6548" s="759" t="s">
        <v>18195</v>
      </c>
      <c r="H6548" s="1021" t="s">
        <v>4243</v>
      </c>
      <c r="I6548" s="1021" t="s">
        <v>16956</v>
      </c>
      <c r="J6548" s="1150" t="s">
        <v>4386</v>
      </c>
      <c r="K6548" s="1152" t="s">
        <v>18196</v>
      </c>
      <c r="L6548" s="1151">
        <v>1</v>
      </c>
      <c r="M6548" s="1164">
        <v>5412</v>
      </c>
      <c r="N6548" s="1151" t="s">
        <v>1445</v>
      </c>
      <c r="O6548" s="1152" t="s">
        <v>1445</v>
      </c>
      <c r="P6548" s="1180" t="s">
        <v>1445</v>
      </c>
    </row>
    <row r="6549" spans="1:16" ht="22.5" x14ac:dyDescent="0.2">
      <c r="A6549" s="1179" t="s">
        <v>4159</v>
      </c>
      <c r="B6549" s="1149" t="s">
        <v>13078</v>
      </c>
      <c r="C6549" s="1149" t="s">
        <v>65</v>
      </c>
      <c r="D6549" s="1150" t="s">
        <v>4407</v>
      </c>
      <c r="E6549" s="1164">
        <v>3000</v>
      </c>
      <c r="F6549" s="1151" t="s">
        <v>18197</v>
      </c>
      <c r="G6549" s="759" t="s">
        <v>18198</v>
      </c>
      <c r="H6549" s="1021" t="s">
        <v>4243</v>
      </c>
      <c r="I6549" s="1021" t="s">
        <v>4274</v>
      </c>
      <c r="J6549" s="1150" t="s">
        <v>4274</v>
      </c>
      <c r="K6549" s="1152" t="s">
        <v>18199</v>
      </c>
      <c r="L6549" s="1151">
        <v>8</v>
      </c>
      <c r="M6549" s="1164">
        <v>24842</v>
      </c>
      <c r="N6549" s="1151" t="s">
        <v>1445</v>
      </c>
      <c r="O6549" s="1152" t="s">
        <v>1445</v>
      </c>
      <c r="P6549" s="1180" t="s">
        <v>1445</v>
      </c>
    </row>
    <row r="6550" spans="1:16" ht="22.5" x14ac:dyDescent="0.2">
      <c r="A6550" s="1179" t="s">
        <v>4159</v>
      </c>
      <c r="B6550" s="1149" t="s">
        <v>13078</v>
      </c>
      <c r="C6550" s="1149" t="s">
        <v>65</v>
      </c>
      <c r="D6550" s="1150" t="s">
        <v>16910</v>
      </c>
      <c r="E6550" s="1164">
        <v>2500</v>
      </c>
      <c r="F6550" s="1151" t="s">
        <v>18200</v>
      </c>
      <c r="G6550" s="759" t="s">
        <v>18201</v>
      </c>
      <c r="H6550" s="1021" t="s">
        <v>4206</v>
      </c>
      <c r="I6550" s="1021" t="s">
        <v>4274</v>
      </c>
      <c r="J6550" s="1150" t="s">
        <v>4274</v>
      </c>
      <c r="K6550" s="1152" t="s">
        <v>1445</v>
      </c>
      <c r="L6550" s="1151" t="s">
        <v>1445</v>
      </c>
      <c r="M6550" s="1164" t="s">
        <v>1445</v>
      </c>
      <c r="N6550" s="1151" t="s">
        <v>18202</v>
      </c>
      <c r="O6550" s="1152">
        <v>4</v>
      </c>
      <c r="P6550" s="1180">
        <v>10000</v>
      </c>
    </row>
    <row r="6551" spans="1:16" ht="33.75" x14ac:dyDescent="0.2">
      <c r="A6551" s="1179" t="s">
        <v>4159</v>
      </c>
      <c r="B6551" s="1149" t="s">
        <v>13078</v>
      </c>
      <c r="C6551" s="1149" t="s">
        <v>65</v>
      </c>
      <c r="D6551" s="1150" t="s">
        <v>18203</v>
      </c>
      <c r="E6551" s="1164">
        <v>3000</v>
      </c>
      <c r="F6551" s="1151" t="s">
        <v>18204</v>
      </c>
      <c r="G6551" s="759" t="s">
        <v>18205</v>
      </c>
      <c r="H6551" s="1021" t="s">
        <v>9934</v>
      </c>
      <c r="I6551" s="1021" t="s">
        <v>16809</v>
      </c>
      <c r="J6551" s="1150" t="s">
        <v>4259</v>
      </c>
      <c r="K6551" s="1152" t="s">
        <v>18206</v>
      </c>
      <c r="L6551" s="1151">
        <v>12</v>
      </c>
      <c r="M6551" s="1164">
        <v>38852.379999999997</v>
      </c>
      <c r="N6551" s="1151" t="s">
        <v>1445</v>
      </c>
      <c r="O6551" s="1152" t="s">
        <v>1445</v>
      </c>
      <c r="P6551" s="1180" t="s">
        <v>1445</v>
      </c>
    </row>
    <row r="6552" spans="1:16" ht="33.75" x14ac:dyDescent="0.2">
      <c r="A6552" s="1179" t="s">
        <v>4159</v>
      </c>
      <c r="B6552" s="1149" t="s">
        <v>13078</v>
      </c>
      <c r="C6552" s="1149" t="s">
        <v>65</v>
      </c>
      <c r="D6552" s="1150" t="s">
        <v>18203</v>
      </c>
      <c r="E6552" s="1164">
        <v>3500</v>
      </c>
      <c r="F6552" s="1151" t="s">
        <v>18204</v>
      </c>
      <c r="G6552" s="759" t="s">
        <v>18205</v>
      </c>
      <c r="H6552" s="1021" t="s">
        <v>9934</v>
      </c>
      <c r="I6552" s="1021" t="s">
        <v>16809</v>
      </c>
      <c r="J6552" s="1150" t="s">
        <v>4259</v>
      </c>
      <c r="K6552" s="1152" t="s">
        <v>1445</v>
      </c>
      <c r="L6552" s="1151" t="s">
        <v>1445</v>
      </c>
      <c r="M6552" s="1164" t="s">
        <v>1445</v>
      </c>
      <c r="N6552" s="1151" t="s">
        <v>18207</v>
      </c>
      <c r="O6552" s="1152">
        <v>6</v>
      </c>
      <c r="P6552" s="1180">
        <v>21000</v>
      </c>
    </row>
    <row r="6553" spans="1:16" ht="22.5" x14ac:dyDescent="0.2">
      <c r="A6553" s="1179" t="s">
        <v>4159</v>
      </c>
      <c r="B6553" s="1149" t="s">
        <v>13078</v>
      </c>
      <c r="C6553" s="1149" t="s">
        <v>65</v>
      </c>
      <c r="D6553" s="1150" t="s">
        <v>18208</v>
      </c>
      <c r="E6553" s="1164">
        <v>5000</v>
      </c>
      <c r="F6553" s="1151" t="s">
        <v>18209</v>
      </c>
      <c r="G6553" s="759" t="s">
        <v>18210</v>
      </c>
      <c r="H6553" s="1021" t="s">
        <v>4243</v>
      </c>
      <c r="I6553" s="1021" t="s">
        <v>4287</v>
      </c>
      <c r="J6553" s="1150" t="s">
        <v>4195</v>
      </c>
      <c r="K6553" s="1152" t="s">
        <v>15764</v>
      </c>
      <c r="L6553" s="1151">
        <v>12</v>
      </c>
      <c r="M6553" s="1164">
        <v>60333.33</v>
      </c>
      <c r="N6553" s="1151" t="s">
        <v>1445</v>
      </c>
      <c r="O6553" s="1152" t="s">
        <v>1445</v>
      </c>
      <c r="P6553" s="1180" t="s">
        <v>1445</v>
      </c>
    </row>
    <row r="6554" spans="1:16" ht="22.5" x14ac:dyDescent="0.2">
      <c r="A6554" s="1179" t="s">
        <v>4159</v>
      </c>
      <c r="B6554" s="1149" t="s">
        <v>13078</v>
      </c>
      <c r="C6554" s="1149" t="s">
        <v>65</v>
      </c>
      <c r="D6554" s="1150" t="s">
        <v>18208</v>
      </c>
      <c r="E6554" s="1164">
        <v>5000</v>
      </c>
      <c r="F6554" s="1151" t="s">
        <v>18209</v>
      </c>
      <c r="G6554" s="759" t="s">
        <v>18210</v>
      </c>
      <c r="H6554" s="1021" t="s">
        <v>4243</v>
      </c>
      <c r="I6554" s="1021" t="s">
        <v>4287</v>
      </c>
      <c r="J6554" s="1150" t="s">
        <v>4195</v>
      </c>
      <c r="K6554" s="1152" t="s">
        <v>1445</v>
      </c>
      <c r="L6554" s="1151" t="s">
        <v>1445</v>
      </c>
      <c r="M6554" s="1164" t="s">
        <v>1445</v>
      </c>
      <c r="N6554" s="1151" t="s">
        <v>15764</v>
      </c>
      <c r="O6554" s="1152">
        <v>6</v>
      </c>
      <c r="P6554" s="1180">
        <v>30000</v>
      </c>
    </row>
    <row r="6555" spans="1:16" ht="22.5" x14ac:dyDescent="0.2">
      <c r="A6555" s="1179" t="s">
        <v>4159</v>
      </c>
      <c r="B6555" s="1149" t="s">
        <v>13078</v>
      </c>
      <c r="C6555" s="1149" t="s">
        <v>65</v>
      </c>
      <c r="D6555" s="1150" t="s">
        <v>17349</v>
      </c>
      <c r="E6555" s="1164">
        <v>6000</v>
      </c>
      <c r="F6555" s="1151" t="s">
        <v>18211</v>
      </c>
      <c r="G6555" s="759" t="s">
        <v>18212</v>
      </c>
      <c r="H6555" s="1021" t="s">
        <v>4243</v>
      </c>
      <c r="I6555" s="1021" t="s">
        <v>4287</v>
      </c>
      <c r="J6555" s="1150" t="s">
        <v>4195</v>
      </c>
      <c r="K6555" s="1152" t="s">
        <v>18213</v>
      </c>
      <c r="L6555" s="1151">
        <v>10</v>
      </c>
      <c r="M6555" s="1164">
        <v>63200</v>
      </c>
      <c r="N6555" s="1151" t="s">
        <v>1445</v>
      </c>
      <c r="O6555" s="1152" t="s">
        <v>1445</v>
      </c>
      <c r="P6555" s="1180" t="s">
        <v>1445</v>
      </c>
    </row>
    <row r="6556" spans="1:16" ht="22.5" x14ac:dyDescent="0.2">
      <c r="A6556" s="1179" t="s">
        <v>4159</v>
      </c>
      <c r="B6556" s="1149" t="s">
        <v>13078</v>
      </c>
      <c r="C6556" s="1149" t="s">
        <v>65</v>
      </c>
      <c r="D6556" s="1150" t="s">
        <v>17349</v>
      </c>
      <c r="E6556" s="1164">
        <v>6000</v>
      </c>
      <c r="F6556" s="1151" t="s">
        <v>18211</v>
      </c>
      <c r="G6556" s="759" t="s">
        <v>18212</v>
      </c>
      <c r="H6556" s="1021" t="s">
        <v>4243</v>
      </c>
      <c r="I6556" s="1021" t="s">
        <v>4287</v>
      </c>
      <c r="J6556" s="1150" t="s">
        <v>4195</v>
      </c>
      <c r="K6556" s="1152" t="s">
        <v>1445</v>
      </c>
      <c r="L6556" s="1151" t="s">
        <v>1445</v>
      </c>
      <c r="M6556" s="1164" t="s">
        <v>1445</v>
      </c>
      <c r="N6556" s="1151" t="s">
        <v>18213</v>
      </c>
      <c r="O6556" s="1152">
        <v>6</v>
      </c>
      <c r="P6556" s="1180">
        <v>36200</v>
      </c>
    </row>
    <row r="6557" spans="1:16" ht="22.5" x14ac:dyDescent="0.2">
      <c r="A6557" s="1179" t="s">
        <v>4159</v>
      </c>
      <c r="B6557" s="1149" t="s">
        <v>13078</v>
      </c>
      <c r="C6557" s="1149" t="s">
        <v>65</v>
      </c>
      <c r="D6557" s="1150" t="s">
        <v>18214</v>
      </c>
      <c r="E6557" s="1164">
        <v>2500</v>
      </c>
      <c r="F6557" s="1151" t="s">
        <v>18215</v>
      </c>
      <c r="G6557" s="759" t="s">
        <v>18216</v>
      </c>
      <c r="H6557" s="1021" t="s">
        <v>4243</v>
      </c>
      <c r="I6557" s="1021" t="s">
        <v>4287</v>
      </c>
      <c r="J6557" s="1150" t="s">
        <v>4195</v>
      </c>
      <c r="K6557" s="1152" t="s">
        <v>18217</v>
      </c>
      <c r="L6557" s="1151">
        <v>12</v>
      </c>
      <c r="M6557" s="1164">
        <v>30000</v>
      </c>
      <c r="N6557" s="1151" t="s">
        <v>1445</v>
      </c>
      <c r="O6557" s="1152" t="s">
        <v>1445</v>
      </c>
      <c r="P6557" s="1180" t="s">
        <v>1445</v>
      </c>
    </row>
    <row r="6558" spans="1:16" ht="22.5" x14ac:dyDescent="0.2">
      <c r="A6558" s="1179" t="s">
        <v>4159</v>
      </c>
      <c r="B6558" s="1149" t="s">
        <v>13078</v>
      </c>
      <c r="C6558" s="1149" t="s">
        <v>65</v>
      </c>
      <c r="D6558" s="1150" t="s">
        <v>18214</v>
      </c>
      <c r="E6558" s="1164">
        <v>2500</v>
      </c>
      <c r="F6558" s="1151" t="s">
        <v>18215</v>
      </c>
      <c r="G6558" s="759" t="s">
        <v>18216</v>
      </c>
      <c r="H6558" s="1021" t="s">
        <v>4243</v>
      </c>
      <c r="I6558" s="1021" t="s">
        <v>4287</v>
      </c>
      <c r="J6558" s="1150" t="s">
        <v>4195</v>
      </c>
      <c r="K6558" s="1152" t="s">
        <v>1445</v>
      </c>
      <c r="L6558" s="1151" t="s">
        <v>1445</v>
      </c>
      <c r="M6558" s="1164" t="s">
        <v>1445</v>
      </c>
      <c r="N6558" s="1151" t="s">
        <v>18217</v>
      </c>
      <c r="O6558" s="1152">
        <v>6</v>
      </c>
      <c r="P6558" s="1180">
        <v>15000</v>
      </c>
    </row>
    <row r="6559" spans="1:16" ht="22.5" x14ac:dyDescent="0.2">
      <c r="A6559" s="1179" t="s">
        <v>4159</v>
      </c>
      <c r="B6559" s="1149" t="s">
        <v>13078</v>
      </c>
      <c r="C6559" s="1149" t="s">
        <v>65</v>
      </c>
      <c r="D6559" s="1150" t="s">
        <v>4770</v>
      </c>
      <c r="E6559" s="1164">
        <v>6000</v>
      </c>
      <c r="F6559" s="1151" t="s">
        <v>18218</v>
      </c>
      <c r="G6559" s="759" t="s">
        <v>18219</v>
      </c>
      <c r="H6559" s="1021" t="s">
        <v>4243</v>
      </c>
      <c r="I6559" s="1021" t="s">
        <v>4274</v>
      </c>
      <c r="J6559" s="1150" t="s">
        <v>4274</v>
      </c>
      <c r="K6559" s="1152" t="s">
        <v>18220</v>
      </c>
      <c r="L6559" s="1151">
        <v>8</v>
      </c>
      <c r="M6559" s="1164">
        <v>47716</v>
      </c>
      <c r="N6559" s="1151" t="s">
        <v>1445</v>
      </c>
      <c r="O6559" s="1152" t="s">
        <v>1445</v>
      </c>
      <c r="P6559" s="1180" t="s">
        <v>1445</v>
      </c>
    </row>
    <row r="6560" spans="1:16" ht="22.5" x14ac:dyDescent="0.2">
      <c r="A6560" s="1179" t="s">
        <v>4159</v>
      </c>
      <c r="B6560" s="1149" t="s">
        <v>13078</v>
      </c>
      <c r="C6560" s="1149" t="s">
        <v>65</v>
      </c>
      <c r="D6560" s="1150" t="s">
        <v>18221</v>
      </c>
      <c r="E6560" s="1164">
        <v>3500</v>
      </c>
      <c r="F6560" s="1151" t="s">
        <v>18222</v>
      </c>
      <c r="G6560" s="759" t="s">
        <v>18223</v>
      </c>
      <c r="H6560" s="1021" t="s">
        <v>4243</v>
      </c>
      <c r="I6560" s="1021" t="s">
        <v>4274</v>
      </c>
      <c r="J6560" s="1150" t="s">
        <v>4274</v>
      </c>
      <c r="K6560" s="1152" t="s">
        <v>18224</v>
      </c>
      <c r="L6560" s="1151">
        <v>12</v>
      </c>
      <c r="M6560" s="1164">
        <v>36000</v>
      </c>
      <c r="N6560" s="1151" t="s">
        <v>1445</v>
      </c>
      <c r="O6560" s="1152" t="s">
        <v>1445</v>
      </c>
      <c r="P6560" s="1180" t="s">
        <v>1445</v>
      </c>
    </row>
    <row r="6561" spans="1:16" ht="22.5" x14ac:dyDescent="0.2">
      <c r="A6561" s="1179" t="s">
        <v>4159</v>
      </c>
      <c r="B6561" s="1149" t="s">
        <v>13078</v>
      </c>
      <c r="C6561" s="1149" t="s">
        <v>65</v>
      </c>
      <c r="D6561" s="1150" t="s">
        <v>18221</v>
      </c>
      <c r="E6561" s="1164">
        <v>3500</v>
      </c>
      <c r="F6561" s="1151" t="s">
        <v>18222</v>
      </c>
      <c r="G6561" s="759" t="s">
        <v>18223</v>
      </c>
      <c r="H6561" s="1021" t="s">
        <v>4243</v>
      </c>
      <c r="I6561" s="1021" t="s">
        <v>4274</v>
      </c>
      <c r="J6561" s="1150" t="s">
        <v>4274</v>
      </c>
      <c r="K6561" s="1152" t="s">
        <v>1445</v>
      </c>
      <c r="L6561" s="1151" t="s">
        <v>1445</v>
      </c>
      <c r="M6561" s="1164" t="s">
        <v>1445</v>
      </c>
      <c r="N6561" s="1151" t="s">
        <v>18224</v>
      </c>
      <c r="O6561" s="1152">
        <v>6</v>
      </c>
      <c r="P6561" s="1180">
        <v>18000</v>
      </c>
    </row>
    <row r="6562" spans="1:16" ht="22.5" x14ac:dyDescent="0.2">
      <c r="A6562" s="1179" t="s">
        <v>4159</v>
      </c>
      <c r="B6562" s="1149" t="s">
        <v>13078</v>
      </c>
      <c r="C6562" s="1149" t="s">
        <v>65</v>
      </c>
      <c r="D6562" s="1150" t="s">
        <v>16871</v>
      </c>
      <c r="E6562" s="1164">
        <v>3000</v>
      </c>
      <c r="F6562" s="1151" t="s">
        <v>18225</v>
      </c>
      <c r="G6562" s="759" t="s">
        <v>18226</v>
      </c>
      <c r="H6562" s="1021" t="s">
        <v>4243</v>
      </c>
      <c r="I6562" s="1021" t="s">
        <v>4287</v>
      </c>
      <c r="J6562" s="1150" t="s">
        <v>4195</v>
      </c>
      <c r="K6562" s="1152" t="s">
        <v>15626</v>
      </c>
      <c r="L6562" s="1151">
        <v>12</v>
      </c>
      <c r="M6562" s="1164">
        <v>36000</v>
      </c>
      <c r="N6562" s="1151" t="s">
        <v>1445</v>
      </c>
      <c r="O6562" s="1152" t="s">
        <v>1445</v>
      </c>
      <c r="P6562" s="1180" t="s">
        <v>1445</v>
      </c>
    </row>
    <row r="6563" spans="1:16" ht="22.5" x14ac:dyDescent="0.2">
      <c r="A6563" s="1179" t="s">
        <v>4159</v>
      </c>
      <c r="B6563" s="1149" t="s">
        <v>13078</v>
      </c>
      <c r="C6563" s="1149" t="s">
        <v>65</v>
      </c>
      <c r="D6563" s="1150" t="s">
        <v>16871</v>
      </c>
      <c r="E6563" s="1164">
        <v>3000</v>
      </c>
      <c r="F6563" s="1151" t="s">
        <v>18225</v>
      </c>
      <c r="G6563" s="759" t="s">
        <v>18226</v>
      </c>
      <c r="H6563" s="1021" t="s">
        <v>4243</v>
      </c>
      <c r="I6563" s="1021" t="s">
        <v>4287</v>
      </c>
      <c r="J6563" s="1150" t="s">
        <v>4195</v>
      </c>
      <c r="K6563" s="1152" t="s">
        <v>1445</v>
      </c>
      <c r="L6563" s="1151" t="s">
        <v>1445</v>
      </c>
      <c r="M6563" s="1164" t="s">
        <v>1445</v>
      </c>
      <c r="N6563" s="1151" t="s">
        <v>15626</v>
      </c>
      <c r="O6563" s="1152">
        <v>6</v>
      </c>
      <c r="P6563" s="1180">
        <v>18000</v>
      </c>
    </row>
    <row r="6564" spans="1:16" ht="22.5" x14ac:dyDescent="0.2">
      <c r="A6564" s="1179" t="s">
        <v>4159</v>
      </c>
      <c r="B6564" s="1149" t="s">
        <v>13078</v>
      </c>
      <c r="C6564" s="1149" t="s">
        <v>65</v>
      </c>
      <c r="D6564" s="1150" t="s">
        <v>18227</v>
      </c>
      <c r="E6564" s="1164">
        <v>2500</v>
      </c>
      <c r="F6564" s="1151" t="s">
        <v>18228</v>
      </c>
      <c r="G6564" s="759" t="s">
        <v>18229</v>
      </c>
      <c r="H6564" s="1021" t="s">
        <v>8138</v>
      </c>
      <c r="I6564" s="1021" t="s">
        <v>4287</v>
      </c>
      <c r="J6564" s="1150" t="s">
        <v>4195</v>
      </c>
      <c r="K6564" s="1152" t="s">
        <v>18230</v>
      </c>
      <c r="L6564" s="1151">
        <v>12</v>
      </c>
      <c r="M6564" s="1164">
        <v>30083.33</v>
      </c>
      <c r="N6564" s="1151" t="s">
        <v>1445</v>
      </c>
      <c r="O6564" s="1152" t="s">
        <v>1445</v>
      </c>
      <c r="P6564" s="1180" t="s">
        <v>1445</v>
      </c>
    </row>
    <row r="6565" spans="1:16" ht="22.5" x14ac:dyDescent="0.2">
      <c r="A6565" s="1179" t="s">
        <v>4159</v>
      </c>
      <c r="B6565" s="1149" t="s">
        <v>13078</v>
      </c>
      <c r="C6565" s="1149" t="s">
        <v>65</v>
      </c>
      <c r="D6565" s="1150" t="s">
        <v>18227</v>
      </c>
      <c r="E6565" s="1164">
        <v>2500</v>
      </c>
      <c r="F6565" s="1151" t="s">
        <v>18228</v>
      </c>
      <c r="G6565" s="759" t="s">
        <v>18229</v>
      </c>
      <c r="H6565" s="1021" t="s">
        <v>8138</v>
      </c>
      <c r="I6565" s="1021" t="s">
        <v>4287</v>
      </c>
      <c r="J6565" s="1150" t="s">
        <v>4195</v>
      </c>
      <c r="K6565" s="1152" t="s">
        <v>1445</v>
      </c>
      <c r="L6565" s="1151" t="s">
        <v>1445</v>
      </c>
      <c r="M6565" s="1164" t="s">
        <v>1445</v>
      </c>
      <c r="N6565" s="1151" t="s">
        <v>18230</v>
      </c>
      <c r="O6565" s="1152">
        <v>6</v>
      </c>
      <c r="P6565" s="1180">
        <v>15000</v>
      </c>
    </row>
    <row r="6566" spans="1:16" ht="22.5" x14ac:dyDescent="0.2">
      <c r="A6566" s="1179" t="s">
        <v>4159</v>
      </c>
      <c r="B6566" s="1149" t="s">
        <v>13078</v>
      </c>
      <c r="C6566" s="1149" t="s">
        <v>65</v>
      </c>
      <c r="D6566" s="1150" t="s">
        <v>17617</v>
      </c>
      <c r="E6566" s="1164">
        <v>5500</v>
      </c>
      <c r="F6566" s="1151" t="s">
        <v>18231</v>
      </c>
      <c r="G6566" s="759" t="s">
        <v>18232</v>
      </c>
      <c r="H6566" s="1021" t="s">
        <v>4243</v>
      </c>
      <c r="I6566" s="1021" t="s">
        <v>4274</v>
      </c>
      <c r="J6566" s="1150" t="s">
        <v>4274</v>
      </c>
      <c r="K6566" s="1152" t="s">
        <v>18233</v>
      </c>
      <c r="L6566" s="1151">
        <v>12</v>
      </c>
      <c r="M6566" s="1164">
        <v>66000</v>
      </c>
      <c r="N6566" s="1151" t="s">
        <v>1445</v>
      </c>
      <c r="O6566" s="1152" t="s">
        <v>1445</v>
      </c>
      <c r="P6566" s="1180" t="s">
        <v>1445</v>
      </c>
    </row>
    <row r="6567" spans="1:16" ht="22.5" x14ac:dyDescent="0.2">
      <c r="A6567" s="1179" t="s">
        <v>4159</v>
      </c>
      <c r="B6567" s="1149" t="s">
        <v>13078</v>
      </c>
      <c r="C6567" s="1149" t="s">
        <v>65</v>
      </c>
      <c r="D6567" s="1150" t="s">
        <v>17617</v>
      </c>
      <c r="E6567" s="1164">
        <v>5500</v>
      </c>
      <c r="F6567" s="1151" t="s">
        <v>18231</v>
      </c>
      <c r="G6567" s="759" t="s">
        <v>18232</v>
      </c>
      <c r="H6567" s="1021" t="s">
        <v>4243</v>
      </c>
      <c r="I6567" s="1021" t="s">
        <v>4274</v>
      </c>
      <c r="J6567" s="1150" t="s">
        <v>4274</v>
      </c>
      <c r="K6567" s="1152" t="s">
        <v>1445</v>
      </c>
      <c r="L6567" s="1151" t="s">
        <v>1445</v>
      </c>
      <c r="M6567" s="1164" t="s">
        <v>1445</v>
      </c>
      <c r="N6567" s="1151" t="s">
        <v>18233</v>
      </c>
      <c r="O6567" s="1152">
        <v>6</v>
      </c>
      <c r="P6567" s="1180">
        <v>33000</v>
      </c>
    </row>
    <row r="6568" spans="1:16" ht="22.5" x14ac:dyDescent="0.2">
      <c r="A6568" s="1179" t="s">
        <v>4159</v>
      </c>
      <c r="B6568" s="1149" t="s">
        <v>13078</v>
      </c>
      <c r="C6568" s="1149" t="s">
        <v>65</v>
      </c>
      <c r="D6568" s="1150" t="s">
        <v>17672</v>
      </c>
      <c r="E6568" s="1164">
        <v>4000</v>
      </c>
      <c r="F6568" s="1151" t="s">
        <v>18234</v>
      </c>
      <c r="G6568" s="759" t="s">
        <v>18235</v>
      </c>
      <c r="H6568" s="1021" t="s">
        <v>4206</v>
      </c>
      <c r="I6568" s="1021" t="s">
        <v>4274</v>
      </c>
      <c r="J6568" s="1150" t="s">
        <v>4274</v>
      </c>
      <c r="K6568" s="1152" t="s">
        <v>1445</v>
      </c>
      <c r="L6568" s="1151" t="s">
        <v>1445</v>
      </c>
      <c r="M6568" s="1164" t="s">
        <v>1445</v>
      </c>
      <c r="N6568" s="1151" t="s">
        <v>18236</v>
      </c>
      <c r="O6568" s="1152">
        <v>6</v>
      </c>
      <c r="P6568" s="1180">
        <v>24000</v>
      </c>
    </row>
    <row r="6569" spans="1:16" ht="22.5" x14ac:dyDescent="0.2">
      <c r="A6569" s="1179" t="s">
        <v>4159</v>
      </c>
      <c r="B6569" s="1149" t="s">
        <v>13078</v>
      </c>
      <c r="C6569" s="1149" t="s">
        <v>65</v>
      </c>
      <c r="D6569" s="1150" t="s">
        <v>17672</v>
      </c>
      <c r="E6569" s="1164">
        <v>4000</v>
      </c>
      <c r="F6569" s="1151" t="s">
        <v>18234</v>
      </c>
      <c r="G6569" s="759" t="s">
        <v>18235</v>
      </c>
      <c r="H6569" s="1021" t="s">
        <v>4206</v>
      </c>
      <c r="I6569" s="1021" t="s">
        <v>4274</v>
      </c>
      <c r="J6569" s="1150" t="s">
        <v>4274</v>
      </c>
      <c r="K6569" s="1152" t="s">
        <v>18236</v>
      </c>
      <c r="L6569" s="1151">
        <v>1</v>
      </c>
      <c r="M6569" s="1164">
        <v>400</v>
      </c>
      <c r="N6569" s="1151" t="s">
        <v>1445</v>
      </c>
      <c r="O6569" s="1152" t="s">
        <v>1445</v>
      </c>
      <c r="P6569" s="1180" t="s">
        <v>1445</v>
      </c>
    </row>
    <row r="6570" spans="1:16" ht="22.5" x14ac:dyDescent="0.2">
      <c r="A6570" s="1179" t="s">
        <v>4159</v>
      </c>
      <c r="B6570" s="1149" t="s">
        <v>13078</v>
      </c>
      <c r="C6570" s="1149" t="s">
        <v>65</v>
      </c>
      <c r="D6570" s="1150" t="s">
        <v>18237</v>
      </c>
      <c r="E6570" s="1164">
        <v>2500</v>
      </c>
      <c r="F6570" s="1151" t="s">
        <v>18238</v>
      </c>
      <c r="G6570" s="759" t="s">
        <v>18239</v>
      </c>
      <c r="H6570" s="1021" t="s">
        <v>4206</v>
      </c>
      <c r="I6570" s="1021" t="s">
        <v>4274</v>
      </c>
      <c r="J6570" s="1150" t="s">
        <v>4274</v>
      </c>
      <c r="K6570" s="1152" t="s">
        <v>18240</v>
      </c>
      <c r="L6570" s="1151">
        <v>12</v>
      </c>
      <c r="M6570" s="1164">
        <v>30000</v>
      </c>
      <c r="N6570" s="1151" t="s">
        <v>1445</v>
      </c>
      <c r="O6570" s="1152" t="s">
        <v>1445</v>
      </c>
      <c r="P6570" s="1180" t="s">
        <v>1445</v>
      </c>
    </row>
    <row r="6571" spans="1:16" ht="22.5" x14ac:dyDescent="0.2">
      <c r="A6571" s="1179" t="s">
        <v>4159</v>
      </c>
      <c r="B6571" s="1149" t="s">
        <v>13078</v>
      </c>
      <c r="C6571" s="1149" t="s">
        <v>65</v>
      </c>
      <c r="D6571" s="1150" t="s">
        <v>18237</v>
      </c>
      <c r="E6571" s="1164">
        <v>2500</v>
      </c>
      <c r="F6571" s="1151" t="s">
        <v>18238</v>
      </c>
      <c r="G6571" s="759" t="s">
        <v>18239</v>
      </c>
      <c r="H6571" s="1021" t="s">
        <v>4206</v>
      </c>
      <c r="I6571" s="1021" t="s">
        <v>4274</v>
      </c>
      <c r="J6571" s="1150" t="s">
        <v>4274</v>
      </c>
      <c r="K6571" s="1152" t="s">
        <v>1445</v>
      </c>
      <c r="L6571" s="1151" t="s">
        <v>1445</v>
      </c>
      <c r="M6571" s="1164" t="s">
        <v>1445</v>
      </c>
      <c r="N6571" s="1151" t="s">
        <v>18240</v>
      </c>
      <c r="O6571" s="1152">
        <v>6</v>
      </c>
      <c r="P6571" s="1180">
        <v>15000</v>
      </c>
    </row>
    <row r="6572" spans="1:16" ht="33.75" x14ac:dyDescent="0.2">
      <c r="A6572" s="1179" t="s">
        <v>4159</v>
      </c>
      <c r="B6572" s="1149" t="s">
        <v>13078</v>
      </c>
      <c r="C6572" s="1149" t="s">
        <v>65</v>
      </c>
      <c r="D6572" s="1150" t="s">
        <v>18241</v>
      </c>
      <c r="E6572" s="1164">
        <v>2000</v>
      </c>
      <c r="F6572" s="1151" t="s">
        <v>18242</v>
      </c>
      <c r="G6572" s="759" t="s">
        <v>18243</v>
      </c>
      <c r="H6572" s="1021" t="s">
        <v>9934</v>
      </c>
      <c r="I6572" s="1021" t="s">
        <v>16809</v>
      </c>
      <c r="J6572" s="1150" t="s">
        <v>4259</v>
      </c>
      <c r="K6572" s="1152" t="s">
        <v>18244</v>
      </c>
      <c r="L6572" s="1151">
        <v>3</v>
      </c>
      <c r="M6572" s="1164">
        <v>9041.66</v>
      </c>
      <c r="N6572" s="1151" t="s">
        <v>1445</v>
      </c>
      <c r="O6572" s="1152" t="s">
        <v>1445</v>
      </c>
      <c r="P6572" s="1180" t="s">
        <v>1445</v>
      </c>
    </row>
    <row r="6573" spans="1:16" ht="22.5" x14ac:dyDescent="0.2">
      <c r="A6573" s="1179" t="s">
        <v>4159</v>
      </c>
      <c r="B6573" s="1149" t="s">
        <v>13078</v>
      </c>
      <c r="C6573" s="1149" t="s">
        <v>65</v>
      </c>
      <c r="D6573" s="1150" t="s">
        <v>18245</v>
      </c>
      <c r="E6573" s="1164">
        <v>10500</v>
      </c>
      <c r="F6573" s="1151" t="s">
        <v>18246</v>
      </c>
      <c r="G6573" s="759" t="s">
        <v>18247</v>
      </c>
      <c r="H6573" s="1021" t="s">
        <v>4243</v>
      </c>
      <c r="I6573" s="1021" t="s">
        <v>4287</v>
      </c>
      <c r="J6573" s="1150" t="s">
        <v>4195</v>
      </c>
      <c r="K6573" s="1152" t="s">
        <v>18248</v>
      </c>
      <c r="L6573" s="1151">
        <v>12</v>
      </c>
      <c r="M6573" s="1164">
        <v>126000</v>
      </c>
      <c r="N6573" s="1151" t="s">
        <v>1445</v>
      </c>
      <c r="O6573" s="1152" t="s">
        <v>1445</v>
      </c>
      <c r="P6573" s="1180" t="s">
        <v>1445</v>
      </c>
    </row>
    <row r="6574" spans="1:16" ht="22.5" x14ac:dyDescent="0.2">
      <c r="A6574" s="1179" t="s">
        <v>4159</v>
      </c>
      <c r="B6574" s="1149" t="s">
        <v>13078</v>
      </c>
      <c r="C6574" s="1149" t="s">
        <v>65</v>
      </c>
      <c r="D6574" s="1150" t="s">
        <v>18245</v>
      </c>
      <c r="E6574" s="1164">
        <v>10500</v>
      </c>
      <c r="F6574" s="1151" t="s">
        <v>18246</v>
      </c>
      <c r="G6574" s="759" t="s">
        <v>18247</v>
      </c>
      <c r="H6574" s="1021" t="s">
        <v>4243</v>
      </c>
      <c r="I6574" s="1021" t="s">
        <v>4287</v>
      </c>
      <c r="J6574" s="1150" t="s">
        <v>4195</v>
      </c>
      <c r="K6574" s="1152" t="s">
        <v>1445</v>
      </c>
      <c r="L6574" s="1151" t="s">
        <v>1445</v>
      </c>
      <c r="M6574" s="1164" t="s">
        <v>1445</v>
      </c>
      <c r="N6574" s="1151" t="s">
        <v>18248</v>
      </c>
      <c r="O6574" s="1152">
        <v>6</v>
      </c>
      <c r="P6574" s="1180">
        <v>63000</v>
      </c>
    </row>
    <row r="6575" spans="1:16" ht="22.5" x14ac:dyDescent="0.2">
      <c r="A6575" s="1179" t="s">
        <v>4159</v>
      </c>
      <c r="B6575" s="1149" t="s">
        <v>13078</v>
      </c>
      <c r="C6575" s="1149" t="s">
        <v>65</v>
      </c>
      <c r="D6575" s="1150" t="s">
        <v>18249</v>
      </c>
      <c r="E6575" s="1164">
        <v>5000</v>
      </c>
      <c r="F6575" s="1151" t="s">
        <v>18250</v>
      </c>
      <c r="G6575" s="759" t="s">
        <v>18251</v>
      </c>
      <c r="H6575" s="1021" t="s">
        <v>4239</v>
      </c>
      <c r="I6575" s="1021" t="s">
        <v>4287</v>
      </c>
      <c r="J6575" s="1150" t="s">
        <v>4195</v>
      </c>
      <c r="K6575" s="1152" t="s">
        <v>18252</v>
      </c>
      <c r="L6575" s="1151">
        <v>12</v>
      </c>
      <c r="M6575" s="1164">
        <v>60000</v>
      </c>
      <c r="N6575" s="1151" t="s">
        <v>1445</v>
      </c>
      <c r="O6575" s="1152" t="s">
        <v>1445</v>
      </c>
      <c r="P6575" s="1180" t="s">
        <v>1445</v>
      </c>
    </row>
    <row r="6576" spans="1:16" ht="22.5" x14ac:dyDescent="0.2">
      <c r="A6576" s="1179" t="s">
        <v>4159</v>
      </c>
      <c r="B6576" s="1149" t="s">
        <v>13078</v>
      </c>
      <c r="C6576" s="1149" t="s">
        <v>65</v>
      </c>
      <c r="D6576" s="1150" t="s">
        <v>18249</v>
      </c>
      <c r="E6576" s="1164">
        <v>5000</v>
      </c>
      <c r="F6576" s="1151" t="s">
        <v>18250</v>
      </c>
      <c r="G6576" s="759" t="s">
        <v>18251</v>
      </c>
      <c r="H6576" s="1021" t="s">
        <v>4239</v>
      </c>
      <c r="I6576" s="1021" t="s">
        <v>4287</v>
      </c>
      <c r="J6576" s="1150" t="s">
        <v>4195</v>
      </c>
      <c r="K6576" s="1152" t="s">
        <v>1445</v>
      </c>
      <c r="L6576" s="1151" t="s">
        <v>1445</v>
      </c>
      <c r="M6576" s="1164" t="s">
        <v>1445</v>
      </c>
      <c r="N6576" s="1151" t="s">
        <v>18252</v>
      </c>
      <c r="O6576" s="1152">
        <v>6</v>
      </c>
      <c r="P6576" s="1180">
        <v>30000</v>
      </c>
    </row>
    <row r="6577" spans="1:16" ht="22.5" x14ac:dyDescent="0.2">
      <c r="A6577" s="1179" t="s">
        <v>4159</v>
      </c>
      <c r="B6577" s="1149" t="s">
        <v>13078</v>
      </c>
      <c r="C6577" s="1149" t="s">
        <v>65</v>
      </c>
      <c r="D6577" s="1150" t="s">
        <v>18253</v>
      </c>
      <c r="E6577" s="1164">
        <v>2000</v>
      </c>
      <c r="F6577" s="1151" t="s">
        <v>18254</v>
      </c>
      <c r="G6577" s="759" t="s">
        <v>18255</v>
      </c>
      <c r="H6577" s="1021" t="s">
        <v>4243</v>
      </c>
      <c r="I6577" s="1021" t="s">
        <v>4274</v>
      </c>
      <c r="J6577" s="1150" t="s">
        <v>4274</v>
      </c>
      <c r="K6577" s="1152" t="s">
        <v>18256</v>
      </c>
      <c r="L6577" s="1151">
        <v>12</v>
      </c>
      <c r="M6577" s="1164">
        <v>24000</v>
      </c>
      <c r="N6577" s="1151" t="s">
        <v>1445</v>
      </c>
      <c r="O6577" s="1152" t="s">
        <v>1445</v>
      </c>
      <c r="P6577" s="1180" t="s">
        <v>1445</v>
      </c>
    </row>
    <row r="6578" spans="1:16" ht="22.5" x14ac:dyDescent="0.2">
      <c r="A6578" s="1179" t="s">
        <v>4159</v>
      </c>
      <c r="B6578" s="1149" t="s">
        <v>13078</v>
      </c>
      <c r="C6578" s="1149" t="s">
        <v>65</v>
      </c>
      <c r="D6578" s="1150" t="s">
        <v>18253</v>
      </c>
      <c r="E6578" s="1164">
        <v>2000</v>
      </c>
      <c r="F6578" s="1151" t="s">
        <v>18254</v>
      </c>
      <c r="G6578" s="759" t="s">
        <v>18255</v>
      </c>
      <c r="H6578" s="1021" t="s">
        <v>4243</v>
      </c>
      <c r="I6578" s="1021" t="s">
        <v>4274</v>
      </c>
      <c r="J6578" s="1150" t="s">
        <v>4274</v>
      </c>
      <c r="K6578" s="1152" t="s">
        <v>1445</v>
      </c>
      <c r="L6578" s="1151" t="s">
        <v>1445</v>
      </c>
      <c r="M6578" s="1164" t="s">
        <v>1445</v>
      </c>
      <c r="N6578" s="1151" t="s">
        <v>18256</v>
      </c>
      <c r="O6578" s="1152">
        <v>6</v>
      </c>
      <c r="P6578" s="1180">
        <v>12000</v>
      </c>
    </row>
    <row r="6579" spans="1:16" ht="22.5" x14ac:dyDescent="0.2">
      <c r="A6579" s="1179" t="s">
        <v>4159</v>
      </c>
      <c r="B6579" s="1149" t="s">
        <v>13078</v>
      </c>
      <c r="C6579" s="1149" t="s">
        <v>65</v>
      </c>
      <c r="D6579" s="1150" t="s">
        <v>17315</v>
      </c>
      <c r="E6579" s="1164">
        <v>2500</v>
      </c>
      <c r="F6579" s="1151" t="s">
        <v>18257</v>
      </c>
      <c r="G6579" s="759" t="s">
        <v>18258</v>
      </c>
      <c r="H6579" s="1021" t="s">
        <v>4243</v>
      </c>
      <c r="I6579" s="1021" t="s">
        <v>4274</v>
      </c>
      <c r="J6579" s="1150" t="s">
        <v>4274</v>
      </c>
      <c r="K6579" s="1152" t="s">
        <v>18259</v>
      </c>
      <c r="L6579" s="1151">
        <v>12</v>
      </c>
      <c r="M6579" s="1164">
        <v>28434.25</v>
      </c>
      <c r="N6579" s="1151" t="s">
        <v>1445</v>
      </c>
      <c r="O6579" s="1152" t="s">
        <v>1445</v>
      </c>
      <c r="P6579" s="1180" t="s">
        <v>1445</v>
      </c>
    </row>
    <row r="6580" spans="1:16" ht="22.5" x14ac:dyDescent="0.2">
      <c r="A6580" s="1179" t="s">
        <v>4159</v>
      </c>
      <c r="B6580" s="1149" t="s">
        <v>13078</v>
      </c>
      <c r="C6580" s="1149" t="s">
        <v>65</v>
      </c>
      <c r="D6580" s="1150" t="s">
        <v>17315</v>
      </c>
      <c r="E6580" s="1164">
        <v>2500</v>
      </c>
      <c r="F6580" s="1151" t="s">
        <v>18257</v>
      </c>
      <c r="G6580" s="759" t="s">
        <v>18258</v>
      </c>
      <c r="H6580" s="1021" t="s">
        <v>4243</v>
      </c>
      <c r="I6580" s="1021" t="s">
        <v>4274</v>
      </c>
      <c r="J6580" s="1150" t="s">
        <v>4274</v>
      </c>
      <c r="K6580" s="1152" t="s">
        <v>1445</v>
      </c>
      <c r="L6580" s="1151" t="s">
        <v>1445</v>
      </c>
      <c r="M6580" s="1164" t="s">
        <v>1445</v>
      </c>
      <c r="N6580" s="1151" t="s">
        <v>18259</v>
      </c>
      <c r="O6580" s="1152">
        <v>6</v>
      </c>
      <c r="P6580" s="1180">
        <v>10448.720000000001</v>
      </c>
    </row>
    <row r="6581" spans="1:16" ht="22.5" x14ac:dyDescent="0.2">
      <c r="A6581" s="1179" t="s">
        <v>4159</v>
      </c>
      <c r="B6581" s="1149" t="s">
        <v>13078</v>
      </c>
      <c r="C6581" s="1149" t="s">
        <v>65</v>
      </c>
      <c r="D6581" s="1150" t="s">
        <v>16824</v>
      </c>
      <c r="E6581" s="1164">
        <v>3000</v>
      </c>
      <c r="F6581" s="1151" t="s">
        <v>18260</v>
      </c>
      <c r="G6581" s="759" t="s">
        <v>18261</v>
      </c>
      <c r="H6581" s="1021" t="s">
        <v>4243</v>
      </c>
      <c r="I6581" s="1021" t="s">
        <v>4287</v>
      </c>
      <c r="J6581" s="1150" t="s">
        <v>4195</v>
      </c>
      <c r="K6581" s="1152" t="s">
        <v>18262</v>
      </c>
      <c r="L6581" s="1151">
        <v>12</v>
      </c>
      <c r="M6581" s="1164">
        <v>36000</v>
      </c>
      <c r="N6581" s="1151" t="s">
        <v>1445</v>
      </c>
      <c r="O6581" s="1152" t="s">
        <v>1445</v>
      </c>
      <c r="P6581" s="1180" t="s">
        <v>1445</v>
      </c>
    </row>
    <row r="6582" spans="1:16" ht="22.5" x14ac:dyDescent="0.2">
      <c r="A6582" s="1179" t="s">
        <v>4159</v>
      </c>
      <c r="B6582" s="1149" t="s">
        <v>13078</v>
      </c>
      <c r="C6582" s="1149" t="s">
        <v>65</v>
      </c>
      <c r="D6582" s="1150" t="s">
        <v>16824</v>
      </c>
      <c r="E6582" s="1164">
        <v>3000</v>
      </c>
      <c r="F6582" s="1151" t="s">
        <v>18260</v>
      </c>
      <c r="G6582" s="759" t="s">
        <v>18261</v>
      </c>
      <c r="H6582" s="1021" t="s">
        <v>4243</v>
      </c>
      <c r="I6582" s="1021" t="s">
        <v>4287</v>
      </c>
      <c r="J6582" s="1150" t="s">
        <v>4195</v>
      </c>
      <c r="K6582" s="1152" t="s">
        <v>1445</v>
      </c>
      <c r="L6582" s="1151" t="s">
        <v>1445</v>
      </c>
      <c r="M6582" s="1164" t="s">
        <v>1445</v>
      </c>
      <c r="N6582" s="1151" t="s">
        <v>18262</v>
      </c>
      <c r="O6582" s="1152">
        <v>6</v>
      </c>
      <c r="P6582" s="1180">
        <v>18000</v>
      </c>
    </row>
    <row r="6583" spans="1:16" ht="33.75" x14ac:dyDescent="0.2">
      <c r="A6583" s="1179" t="s">
        <v>4159</v>
      </c>
      <c r="B6583" s="1149" t="s">
        <v>13078</v>
      </c>
      <c r="C6583" s="1149" t="s">
        <v>65</v>
      </c>
      <c r="D6583" s="1150" t="s">
        <v>18263</v>
      </c>
      <c r="E6583" s="1164">
        <v>1500</v>
      </c>
      <c r="F6583" s="1151" t="s">
        <v>18264</v>
      </c>
      <c r="G6583" s="759" t="s">
        <v>18265</v>
      </c>
      <c r="H6583" s="1021" t="s">
        <v>4470</v>
      </c>
      <c r="I6583" s="1021" t="s">
        <v>16809</v>
      </c>
      <c r="J6583" s="1150" t="s">
        <v>4259</v>
      </c>
      <c r="K6583" s="1152" t="s">
        <v>18266</v>
      </c>
      <c r="L6583" s="1151">
        <v>3</v>
      </c>
      <c r="M6583" s="1164">
        <v>6962.5</v>
      </c>
      <c r="N6583" s="1151" t="s">
        <v>1445</v>
      </c>
      <c r="O6583" s="1152" t="s">
        <v>1445</v>
      </c>
      <c r="P6583" s="1180" t="s">
        <v>1445</v>
      </c>
    </row>
    <row r="6584" spans="1:16" ht="22.5" x14ac:dyDescent="0.2">
      <c r="A6584" s="1179" t="s">
        <v>4159</v>
      </c>
      <c r="B6584" s="1149" t="s">
        <v>13078</v>
      </c>
      <c r="C6584" s="1149" t="s">
        <v>65</v>
      </c>
      <c r="D6584" s="1150" t="s">
        <v>18267</v>
      </c>
      <c r="E6584" s="1164">
        <v>5500</v>
      </c>
      <c r="F6584" s="1151" t="s">
        <v>18268</v>
      </c>
      <c r="G6584" s="759" t="s">
        <v>18269</v>
      </c>
      <c r="H6584" s="1021" t="s">
        <v>4243</v>
      </c>
      <c r="I6584" s="1021" t="s">
        <v>4287</v>
      </c>
      <c r="J6584" s="1150" t="s">
        <v>4195</v>
      </c>
      <c r="K6584" s="1152" t="s">
        <v>18270</v>
      </c>
      <c r="L6584" s="1151">
        <v>2</v>
      </c>
      <c r="M6584" s="1164">
        <v>11779.17</v>
      </c>
      <c r="N6584" s="1151" t="s">
        <v>1445</v>
      </c>
      <c r="O6584" s="1152" t="s">
        <v>1445</v>
      </c>
      <c r="P6584" s="1180" t="s">
        <v>1445</v>
      </c>
    </row>
    <row r="6585" spans="1:16" ht="22.5" x14ac:dyDescent="0.2">
      <c r="A6585" s="1179" t="s">
        <v>4159</v>
      </c>
      <c r="B6585" s="1149" t="s">
        <v>13078</v>
      </c>
      <c r="C6585" s="1149" t="s">
        <v>65</v>
      </c>
      <c r="D6585" s="1150" t="s">
        <v>18267</v>
      </c>
      <c r="E6585" s="1164">
        <v>5500</v>
      </c>
      <c r="F6585" s="1151" t="s">
        <v>18268</v>
      </c>
      <c r="G6585" s="759" t="s">
        <v>18269</v>
      </c>
      <c r="H6585" s="1021" t="s">
        <v>4243</v>
      </c>
      <c r="I6585" s="1021" t="s">
        <v>4287</v>
      </c>
      <c r="J6585" s="1150" t="s">
        <v>4195</v>
      </c>
      <c r="K6585" s="1152" t="s">
        <v>1445</v>
      </c>
      <c r="L6585" s="1151" t="s">
        <v>1445</v>
      </c>
      <c r="M6585" s="1164" t="s">
        <v>1445</v>
      </c>
      <c r="N6585" s="1151" t="s">
        <v>18270</v>
      </c>
      <c r="O6585" s="1152">
        <v>5</v>
      </c>
      <c r="P6585" s="1180">
        <v>36166.67</v>
      </c>
    </row>
    <row r="6586" spans="1:16" ht="22.5" x14ac:dyDescent="0.2">
      <c r="A6586" s="1179" t="s">
        <v>4159</v>
      </c>
      <c r="B6586" s="1149" t="s">
        <v>13078</v>
      </c>
      <c r="C6586" s="1149" t="s">
        <v>65</v>
      </c>
      <c r="D6586" s="1150" t="s">
        <v>17315</v>
      </c>
      <c r="E6586" s="1164">
        <v>3000</v>
      </c>
      <c r="F6586" s="1151" t="s">
        <v>18271</v>
      </c>
      <c r="G6586" s="759" t="s">
        <v>18272</v>
      </c>
      <c r="H6586" s="1021" t="s">
        <v>4243</v>
      </c>
      <c r="I6586" s="1021" t="s">
        <v>4287</v>
      </c>
      <c r="J6586" s="1150" t="s">
        <v>4195</v>
      </c>
      <c r="K6586" s="1152" t="s">
        <v>18273</v>
      </c>
      <c r="L6586" s="1151">
        <v>12</v>
      </c>
      <c r="M6586" s="1164">
        <v>36000</v>
      </c>
      <c r="N6586" s="1151" t="s">
        <v>1445</v>
      </c>
      <c r="O6586" s="1152" t="s">
        <v>1445</v>
      </c>
      <c r="P6586" s="1180" t="s">
        <v>1445</v>
      </c>
    </row>
    <row r="6587" spans="1:16" ht="22.5" x14ac:dyDescent="0.2">
      <c r="A6587" s="1179" t="s">
        <v>4159</v>
      </c>
      <c r="B6587" s="1149" t="s">
        <v>13078</v>
      </c>
      <c r="C6587" s="1149" t="s">
        <v>65</v>
      </c>
      <c r="D6587" s="1150" t="s">
        <v>17315</v>
      </c>
      <c r="E6587" s="1164">
        <v>3000</v>
      </c>
      <c r="F6587" s="1151" t="s">
        <v>18271</v>
      </c>
      <c r="G6587" s="759" t="s">
        <v>18272</v>
      </c>
      <c r="H6587" s="1021" t="s">
        <v>4243</v>
      </c>
      <c r="I6587" s="1021" t="s">
        <v>4287</v>
      </c>
      <c r="J6587" s="1150" t="s">
        <v>4195</v>
      </c>
      <c r="K6587" s="1152" t="s">
        <v>1445</v>
      </c>
      <c r="L6587" s="1151" t="s">
        <v>1445</v>
      </c>
      <c r="M6587" s="1164" t="s">
        <v>1445</v>
      </c>
      <c r="N6587" s="1151" t="s">
        <v>18273</v>
      </c>
      <c r="O6587" s="1152">
        <v>6</v>
      </c>
      <c r="P6587" s="1180">
        <v>18200</v>
      </c>
    </row>
    <row r="6588" spans="1:16" ht="22.5" x14ac:dyDescent="0.2">
      <c r="A6588" s="1179" t="s">
        <v>4159</v>
      </c>
      <c r="B6588" s="1149" t="s">
        <v>13078</v>
      </c>
      <c r="C6588" s="1149" t="s">
        <v>65</v>
      </c>
      <c r="D6588" s="1150" t="s">
        <v>17087</v>
      </c>
      <c r="E6588" s="1164">
        <v>5500</v>
      </c>
      <c r="F6588" s="1151" t="s">
        <v>18274</v>
      </c>
      <c r="G6588" s="759" t="s">
        <v>18275</v>
      </c>
      <c r="H6588" s="1021" t="s">
        <v>4243</v>
      </c>
      <c r="I6588" s="1021" t="s">
        <v>4287</v>
      </c>
      <c r="J6588" s="1150" t="s">
        <v>4195</v>
      </c>
      <c r="K6588" s="1152" t="s">
        <v>18276</v>
      </c>
      <c r="L6588" s="1151">
        <v>12</v>
      </c>
      <c r="M6588" s="1164">
        <v>66000</v>
      </c>
      <c r="N6588" s="1151" t="s">
        <v>1445</v>
      </c>
      <c r="O6588" s="1152" t="s">
        <v>1445</v>
      </c>
      <c r="P6588" s="1180" t="s">
        <v>1445</v>
      </c>
    </row>
    <row r="6589" spans="1:16" ht="22.5" x14ac:dyDescent="0.2">
      <c r="A6589" s="1179" t="s">
        <v>4159</v>
      </c>
      <c r="B6589" s="1149" t="s">
        <v>13078</v>
      </c>
      <c r="C6589" s="1149" t="s">
        <v>65</v>
      </c>
      <c r="D6589" s="1150" t="s">
        <v>17087</v>
      </c>
      <c r="E6589" s="1164">
        <v>5500</v>
      </c>
      <c r="F6589" s="1151" t="s">
        <v>18274</v>
      </c>
      <c r="G6589" s="759" t="s">
        <v>18275</v>
      </c>
      <c r="H6589" s="1021" t="s">
        <v>4243</v>
      </c>
      <c r="I6589" s="1021" t="s">
        <v>4287</v>
      </c>
      <c r="J6589" s="1150" t="s">
        <v>4195</v>
      </c>
      <c r="K6589" s="1152" t="s">
        <v>1445</v>
      </c>
      <c r="L6589" s="1151" t="s">
        <v>1445</v>
      </c>
      <c r="M6589" s="1164" t="s">
        <v>1445</v>
      </c>
      <c r="N6589" s="1151" t="s">
        <v>18276</v>
      </c>
      <c r="O6589" s="1152">
        <v>6</v>
      </c>
      <c r="P6589" s="1180">
        <v>33000</v>
      </c>
    </row>
    <row r="6590" spans="1:16" ht="22.5" x14ac:dyDescent="0.2">
      <c r="A6590" s="1179" t="s">
        <v>4159</v>
      </c>
      <c r="B6590" s="1149" t="s">
        <v>13078</v>
      </c>
      <c r="C6590" s="1149" t="s">
        <v>65</v>
      </c>
      <c r="D6590" s="1150" t="s">
        <v>18277</v>
      </c>
      <c r="E6590" s="1164">
        <v>8000</v>
      </c>
      <c r="F6590" s="1151" t="s">
        <v>18278</v>
      </c>
      <c r="G6590" s="759" t="s">
        <v>18279</v>
      </c>
      <c r="H6590" s="1021" t="s">
        <v>4243</v>
      </c>
      <c r="I6590" s="1021" t="s">
        <v>4274</v>
      </c>
      <c r="J6590" s="1150" t="s">
        <v>4274</v>
      </c>
      <c r="K6590" s="1152" t="s">
        <v>15692</v>
      </c>
      <c r="L6590" s="1151">
        <v>8</v>
      </c>
      <c r="M6590" s="1164">
        <v>64588</v>
      </c>
      <c r="N6590" s="1151" t="s">
        <v>1445</v>
      </c>
      <c r="O6590" s="1152" t="s">
        <v>1445</v>
      </c>
      <c r="P6590" s="1180" t="s">
        <v>1445</v>
      </c>
    </row>
    <row r="6591" spans="1:16" ht="22.5" x14ac:dyDescent="0.2">
      <c r="A6591" s="1179" t="s">
        <v>4159</v>
      </c>
      <c r="B6591" s="1149" t="s">
        <v>13078</v>
      </c>
      <c r="C6591" s="1149" t="s">
        <v>65</v>
      </c>
      <c r="D6591" s="1150" t="s">
        <v>18280</v>
      </c>
      <c r="E6591" s="1164">
        <v>2500</v>
      </c>
      <c r="F6591" s="1151" t="s">
        <v>18281</v>
      </c>
      <c r="G6591" s="759" t="s">
        <v>18282</v>
      </c>
      <c r="H6591" s="1021" t="s">
        <v>4206</v>
      </c>
      <c r="I6591" s="1021" t="s">
        <v>4274</v>
      </c>
      <c r="J6591" s="1150" t="s">
        <v>4274</v>
      </c>
      <c r="K6591" s="1152" t="s">
        <v>1445</v>
      </c>
      <c r="L6591" s="1151" t="s">
        <v>1445</v>
      </c>
      <c r="M6591" s="1164" t="s">
        <v>1445</v>
      </c>
      <c r="N6591" s="1151" t="s">
        <v>18283</v>
      </c>
      <c r="O6591" s="1152">
        <v>4</v>
      </c>
      <c r="P6591" s="1180">
        <v>11500</v>
      </c>
    </row>
    <row r="6592" spans="1:16" ht="22.5" x14ac:dyDescent="0.2">
      <c r="A6592" s="1179" t="s">
        <v>4159</v>
      </c>
      <c r="B6592" s="1149" t="s">
        <v>13078</v>
      </c>
      <c r="C6592" s="1149" t="s">
        <v>65</v>
      </c>
      <c r="D6592" s="1150" t="s">
        <v>18284</v>
      </c>
      <c r="E6592" s="1164">
        <v>10000</v>
      </c>
      <c r="F6592" s="1151" t="s">
        <v>18285</v>
      </c>
      <c r="G6592" s="759" t="s">
        <v>18286</v>
      </c>
      <c r="H6592" s="1021" t="s">
        <v>4243</v>
      </c>
      <c r="I6592" s="1021" t="s">
        <v>4287</v>
      </c>
      <c r="J6592" s="1150" t="s">
        <v>4195</v>
      </c>
      <c r="K6592" s="1152" t="s">
        <v>18287</v>
      </c>
      <c r="L6592" s="1151">
        <v>12</v>
      </c>
      <c r="M6592" s="1164">
        <v>120000</v>
      </c>
      <c r="N6592" s="1151" t="s">
        <v>1445</v>
      </c>
      <c r="O6592" s="1152" t="s">
        <v>1445</v>
      </c>
      <c r="P6592" s="1180" t="s">
        <v>1445</v>
      </c>
    </row>
    <row r="6593" spans="1:16" ht="22.5" x14ac:dyDescent="0.2">
      <c r="A6593" s="1179" t="s">
        <v>4159</v>
      </c>
      <c r="B6593" s="1149" t="s">
        <v>13078</v>
      </c>
      <c r="C6593" s="1149" t="s">
        <v>65</v>
      </c>
      <c r="D6593" s="1150" t="s">
        <v>18284</v>
      </c>
      <c r="E6593" s="1164">
        <v>10000</v>
      </c>
      <c r="F6593" s="1151" t="s">
        <v>18285</v>
      </c>
      <c r="G6593" s="759" t="s">
        <v>18286</v>
      </c>
      <c r="H6593" s="1021" t="s">
        <v>4243</v>
      </c>
      <c r="I6593" s="1021" t="s">
        <v>4287</v>
      </c>
      <c r="J6593" s="1150" t="s">
        <v>4195</v>
      </c>
      <c r="K6593" s="1152" t="s">
        <v>1445</v>
      </c>
      <c r="L6593" s="1151" t="s">
        <v>1445</v>
      </c>
      <c r="M6593" s="1164" t="s">
        <v>1445</v>
      </c>
      <c r="N6593" s="1151" t="s">
        <v>18287</v>
      </c>
      <c r="O6593" s="1152">
        <v>6</v>
      </c>
      <c r="P6593" s="1180">
        <v>60000</v>
      </c>
    </row>
    <row r="6594" spans="1:16" ht="22.5" x14ac:dyDescent="0.2">
      <c r="A6594" s="1179" t="s">
        <v>4159</v>
      </c>
      <c r="B6594" s="1149" t="s">
        <v>13078</v>
      </c>
      <c r="C6594" s="1149" t="s">
        <v>65</v>
      </c>
      <c r="D6594" s="1150" t="s">
        <v>18288</v>
      </c>
      <c r="E6594" s="1164">
        <v>5000</v>
      </c>
      <c r="F6594" s="1151" t="s">
        <v>18289</v>
      </c>
      <c r="G6594" s="759" t="s">
        <v>18290</v>
      </c>
      <c r="H6594" s="1021" t="s">
        <v>4349</v>
      </c>
      <c r="I6594" s="1021" t="s">
        <v>4274</v>
      </c>
      <c r="J6594" s="1150" t="s">
        <v>4274</v>
      </c>
      <c r="K6594" s="1152" t="s">
        <v>18291</v>
      </c>
      <c r="L6594" s="1151">
        <v>12</v>
      </c>
      <c r="M6594" s="1164">
        <v>60000</v>
      </c>
      <c r="N6594" s="1151" t="s">
        <v>1445</v>
      </c>
      <c r="O6594" s="1152" t="s">
        <v>1445</v>
      </c>
      <c r="P6594" s="1180" t="s">
        <v>1445</v>
      </c>
    </row>
    <row r="6595" spans="1:16" ht="22.5" x14ac:dyDescent="0.2">
      <c r="A6595" s="1179" t="s">
        <v>4159</v>
      </c>
      <c r="B6595" s="1149" t="s">
        <v>13078</v>
      </c>
      <c r="C6595" s="1149" t="s">
        <v>65</v>
      </c>
      <c r="D6595" s="1150" t="s">
        <v>18288</v>
      </c>
      <c r="E6595" s="1164">
        <v>5000</v>
      </c>
      <c r="F6595" s="1151" t="s">
        <v>18289</v>
      </c>
      <c r="G6595" s="759" t="s">
        <v>18290</v>
      </c>
      <c r="H6595" s="1021" t="s">
        <v>4349</v>
      </c>
      <c r="I6595" s="1021" t="s">
        <v>4274</v>
      </c>
      <c r="J6595" s="1150" t="s">
        <v>4274</v>
      </c>
      <c r="K6595" s="1152" t="s">
        <v>1445</v>
      </c>
      <c r="L6595" s="1151" t="s">
        <v>1445</v>
      </c>
      <c r="M6595" s="1164" t="s">
        <v>1445</v>
      </c>
      <c r="N6595" s="1151" t="s">
        <v>18291</v>
      </c>
      <c r="O6595" s="1152">
        <v>6</v>
      </c>
      <c r="P6595" s="1180">
        <v>30000</v>
      </c>
    </row>
    <row r="6596" spans="1:16" ht="22.5" x14ac:dyDescent="0.2">
      <c r="A6596" s="1179" t="s">
        <v>4159</v>
      </c>
      <c r="B6596" s="1149" t="s">
        <v>13078</v>
      </c>
      <c r="C6596" s="1149" t="s">
        <v>65</v>
      </c>
      <c r="D6596" s="1150" t="s">
        <v>18292</v>
      </c>
      <c r="E6596" s="1164">
        <v>3500</v>
      </c>
      <c r="F6596" s="1151" t="s">
        <v>18293</v>
      </c>
      <c r="G6596" s="759" t="s">
        <v>18294</v>
      </c>
      <c r="H6596" s="1021" t="s">
        <v>4243</v>
      </c>
      <c r="I6596" s="1021" t="s">
        <v>4287</v>
      </c>
      <c r="J6596" s="1150" t="s">
        <v>4195</v>
      </c>
      <c r="K6596" s="1152" t="s">
        <v>18295</v>
      </c>
      <c r="L6596" s="1151">
        <v>12</v>
      </c>
      <c r="M6596" s="1164">
        <v>42000</v>
      </c>
      <c r="N6596" s="1151" t="s">
        <v>1445</v>
      </c>
      <c r="O6596" s="1152" t="s">
        <v>1445</v>
      </c>
      <c r="P6596" s="1180" t="s">
        <v>1445</v>
      </c>
    </row>
    <row r="6597" spans="1:16" ht="22.5" x14ac:dyDescent="0.2">
      <c r="A6597" s="1179" t="s">
        <v>4159</v>
      </c>
      <c r="B6597" s="1149" t="s">
        <v>13078</v>
      </c>
      <c r="C6597" s="1149" t="s">
        <v>65</v>
      </c>
      <c r="D6597" s="1150" t="s">
        <v>18292</v>
      </c>
      <c r="E6597" s="1164">
        <v>3500</v>
      </c>
      <c r="F6597" s="1151" t="s">
        <v>18293</v>
      </c>
      <c r="G6597" s="759" t="s">
        <v>18294</v>
      </c>
      <c r="H6597" s="1021" t="s">
        <v>4243</v>
      </c>
      <c r="I6597" s="1021" t="s">
        <v>4287</v>
      </c>
      <c r="J6597" s="1150" t="s">
        <v>4195</v>
      </c>
      <c r="K6597" s="1152" t="s">
        <v>1445</v>
      </c>
      <c r="L6597" s="1151" t="s">
        <v>1445</v>
      </c>
      <c r="M6597" s="1164" t="s">
        <v>1445</v>
      </c>
      <c r="N6597" s="1151" t="s">
        <v>18295</v>
      </c>
      <c r="O6597" s="1152">
        <v>6</v>
      </c>
      <c r="P6597" s="1180">
        <v>21039.38</v>
      </c>
    </row>
    <row r="6598" spans="1:16" ht="22.5" x14ac:dyDescent="0.2">
      <c r="A6598" s="1179" t="s">
        <v>4159</v>
      </c>
      <c r="B6598" s="1149" t="s">
        <v>13078</v>
      </c>
      <c r="C6598" s="1149" t="s">
        <v>65</v>
      </c>
      <c r="D6598" s="1150" t="s">
        <v>18296</v>
      </c>
      <c r="E6598" s="1164">
        <v>2500</v>
      </c>
      <c r="F6598" s="1151" t="s">
        <v>18297</v>
      </c>
      <c r="G6598" s="759" t="s">
        <v>18298</v>
      </c>
      <c r="H6598" s="1021" t="s">
        <v>15130</v>
      </c>
      <c r="I6598" s="1021" t="s">
        <v>13087</v>
      </c>
      <c r="J6598" s="1150" t="s">
        <v>4259</v>
      </c>
      <c r="K6598" s="1152" t="s">
        <v>18299</v>
      </c>
      <c r="L6598" s="1151">
        <v>12</v>
      </c>
      <c r="M6598" s="1164">
        <v>30000</v>
      </c>
      <c r="N6598" s="1151" t="s">
        <v>1445</v>
      </c>
      <c r="O6598" s="1152" t="s">
        <v>1445</v>
      </c>
      <c r="P6598" s="1180" t="s">
        <v>1445</v>
      </c>
    </row>
    <row r="6599" spans="1:16" ht="22.5" x14ac:dyDescent="0.2">
      <c r="A6599" s="1179" t="s">
        <v>4159</v>
      </c>
      <c r="B6599" s="1149" t="s">
        <v>13078</v>
      </c>
      <c r="C6599" s="1149" t="s">
        <v>65</v>
      </c>
      <c r="D6599" s="1150" t="s">
        <v>18296</v>
      </c>
      <c r="E6599" s="1164">
        <v>2500</v>
      </c>
      <c r="F6599" s="1151" t="s">
        <v>18297</v>
      </c>
      <c r="G6599" s="759" t="s">
        <v>18298</v>
      </c>
      <c r="H6599" s="1021" t="s">
        <v>15130</v>
      </c>
      <c r="I6599" s="1021" t="s">
        <v>13087</v>
      </c>
      <c r="J6599" s="1150" t="s">
        <v>4259</v>
      </c>
      <c r="K6599" s="1152" t="s">
        <v>1445</v>
      </c>
      <c r="L6599" s="1151" t="s">
        <v>1445</v>
      </c>
      <c r="M6599" s="1164" t="s">
        <v>1445</v>
      </c>
      <c r="N6599" s="1151" t="s">
        <v>18299</v>
      </c>
      <c r="O6599" s="1152">
        <v>6</v>
      </c>
      <c r="P6599" s="1180">
        <v>15000</v>
      </c>
    </row>
    <row r="6600" spans="1:16" ht="22.5" x14ac:dyDescent="0.2">
      <c r="A6600" s="1179" t="s">
        <v>4159</v>
      </c>
      <c r="B6600" s="1149" t="s">
        <v>13078</v>
      </c>
      <c r="C6600" s="1149" t="s">
        <v>65</v>
      </c>
      <c r="D6600" s="1150" t="s">
        <v>18300</v>
      </c>
      <c r="E6600" s="1164">
        <v>6000</v>
      </c>
      <c r="F6600" s="1151" t="s">
        <v>18301</v>
      </c>
      <c r="G6600" s="759" t="s">
        <v>18302</v>
      </c>
      <c r="H6600" s="1021" t="s">
        <v>4314</v>
      </c>
      <c r="I6600" s="1021" t="s">
        <v>4287</v>
      </c>
      <c r="J6600" s="1150" t="s">
        <v>4195</v>
      </c>
      <c r="K6600" s="1152" t="s">
        <v>18303</v>
      </c>
      <c r="L6600" s="1151">
        <v>12</v>
      </c>
      <c r="M6600" s="1164">
        <v>72000</v>
      </c>
      <c r="N6600" s="1151" t="s">
        <v>1445</v>
      </c>
      <c r="O6600" s="1152" t="s">
        <v>1445</v>
      </c>
      <c r="P6600" s="1180" t="s">
        <v>1445</v>
      </c>
    </row>
    <row r="6601" spans="1:16" ht="22.5" x14ac:dyDescent="0.2">
      <c r="A6601" s="1179" t="s">
        <v>4159</v>
      </c>
      <c r="B6601" s="1149" t="s">
        <v>13078</v>
      </c>
      <c r="C6601" s="1149" t="s">
        <v>65</v>
      </c>
      <c r="D6601" s="1150" t="s">
        <v>18300</v>
      </c>
      <c r="E6601" s="1164">
        <v>6000</v>
      </c>
      <c r="F6601" s="1151" t="s">
        <v>18301</v>
      </c>
      <c r="G6601" s="759" t="s">
        <v>18302</v>
      </c>
      <c r="H6601" s="1021" t="s">
        <v>4314</v>
      </c>
      <c r="I6601" s="1021" t="s">
        <v>4287</v>
      </c>
      <c r="J6601" s="1150" t="s">
        <v>4195</v>
      </c>
      <c r="K6601" s="1152" t="s">
        <v>1445</v>
      </c>
      <c r="L6601" s="1151" t="s">
        <v>1445</v>
      </c>
      <c r="M6601" s="1164" t="s">
        <v>1445</v>
      </c>
      <c r="N6601" s="1151" t="s">
        <v>18303</v>
      </c>
      <c r="O6601" s="1152">
        <v>1</v>
      </c>
      <c r="P6601" s="1180">
        <v>19200</v>
      </c>
    </row>
    <row r="6602" spans="1:16" ht="33.75" x14ac:dyDescent="0.2">
      <c r="A6602" s="1179" t="s">
        <v>4159</v>
      </c>
      <c r="B6602" s="1149" t="s">
        <v>13078</v>
      </c>
      <c r="C6602" s="1149" t="s">
        <v>65</v>
      </c>
      <c r="D6602" s="1150" t="s">
        <v>18304</v>
      </c>
      <c r="E6602" s="1164">
        <v>1700</v>
      </c>
      <c r="F6602" s="1151" t="s">
        <v>18305</v>
      </c>
      <c r="G6602" s="759" t="s">
        <v>18306</v>
      </c>
      <c r="H6602" s="1021" t="s">
        <v>18307</v>
      </c>
      <c r="I6602" s="1021" t="s">
        <v>16809</v>
      </c>
      <c r="J6602" s="1150" t="s">
        <v>4259</v>
      </c>
      <c r="K6602" s="1152" t="s">
        <v>18308</v>
      </c>
      <c r="L6602" s="1151">
        <v>11</v>
      </c>
      <c r="M6602" s="1164">
        <v>23091.67</v>
      </c>
      <c r="N6602" s="1151" t="s">
        <v>1445</v>
      </c>
      <c r="O6602" s="1152" t="s">
        <v>1445</v>
      </c>
      <c r="P6602" s="1180" t="s">
        <v>1445</v>
      </c>
    </row>
    <row r="6603" spans="1:16" ht="33.75" x14ac:dyDescent="0.2">
      <c r="A6603" s="1179" t="s">
        <v>4159</v>
      </c>
      <c r="B6603" s="1149" t="s">
        <v>13078</v>
      </c>
      <c r="C6603" s="1149" t="s">
        <v>65</v>
      </c>
      <c r="D6603" s="1150" t="s">
        <v>18309</v>
      </c>
      <c r="E6603" s="1164">
        <v>2500</v>
      </c>
      <c r="F6603" s="1151" t="s">
        <v>18310</v>
      </c>
      <c r="G6603" s="759" t="s">
        <v>18311</v>
      </c>
      <c r="H6603" s="1021" t="s">
        <v>18312</v>
      </c>
      <c r="I6603" s="1021" t="s">
        <v>16809</v>
      </c>
      <c r="J6603" s="1150" t="s">
        <v>4259</v>
      </c>
      <c r="K6603" s="1152" t="s">
        <v>18313</v>
      </c>
      <c r="L6603" s="1151">
        <v>12</v>
      </c>
      <c r="M6603" s="1164">
        <v>30000</v>
      </c>
      <c r="N6603" s="1151" t="s">
        <v>1445</v>
      </c>
      <c r="O6603" s="1152" t="s">
        <v>1445</v>
      </c>
      <c r="P6603" s="1180" t="s">
        <v>1445</v>
      </c>
    </row>
    <row r="6604" spans="1:16" ht="33.75" x14ac:dyDescent="0.2">
      <c r="A6604" s="1179" t="s">
        <v>4159</v>
      </c>
      <c r="B6604" s="1149" t="s">
        <v>13078</v>
      </c>
      <c r="C6604" s="1149" t="s">
        <v>65</v>
      </c>
      <c r="D6604" s="1150" t="s">
        <v>18309</v>
      </c>
      <c r="E6604" s="1164">
        <v>2500</v>
      </c>
      <c r="F6604" s="1151" t="s">
        <v>18310</v>
      </c>
      <c r="G6604" s="759" t="s">
        <v>18311</v>
      </c>
      <c r="H6604" s="1021" t="s">
        <v>18312</v>
      </c>
      <c r="I6604" s="1021" t="s">
        <v>16809</v>
      </c>
      <c r="J6604" s="1150" t="s">
        <v>4259</v>
      </c>
      <c r="K6604" s="1152" t="s">
        <v>1445</v>
      </c>
      <c r="L6604" s="1151" t="s">
        <v>1445</v>
      </c>
      <c r="M6604" s="1164" t="s">
        <v>1445</v>
      </c>
      <c r="N6604" s="1151" t="s">
        <v>18313</v>
      </c>
      <c r="O6604" s="1152">
        <v>6</v>
      </c>
      <c r="P6604" s="1180">
        <v>15000</v>
      </c>
    </row>
    <row r="6605" spans="1:16" ht="22.5" x14ac:dyDescent="0.2">
      <c r="A6605" s="1179" t="s">
        <v>4159</v>
      </c>
      <c r="B6605" s="1149" t="s">
        <v>13078</v>
      </c>
      <c r="C6605" s="1149" t="s">
        <v>65</v>
      </c>
      <c r="D6605" s="1150" t="s">
        <v>17617</v>
      </c>
      <c r="E6605" s="1164">
        <v>5500</v>
      </c>
      <c r="F6605" s="1151" t="s">
        <v>18314</v>
      </c>
      <c r="G6605" s="759" t="s">
        <v>18315</v>
      </c>
      <c r="H6605" s="1021" t="s">
        <v>4243</v>
      </c>
      <c r="I6605" s="1021" t="s">
        <v>4287</v>
      </c>
      <c r="J6605" s="1150" t="s">
        <v>4195</v>
      </c>
      <c r="K6605" s="1152" t="s">
        <v>18316</v>
      </c>
      <c r="L6605" s="1151">
        <v>12</v>
      </c>
      <c r="M6605" s="1164">
        <v>66000</v>
      </c>
      <c r="N6605" s="1151" t="s">
        <v>1445</v>
      </c>
      <c r="O6605" s="1152" t="s">
        <v>1445</v>
      </c>
      <c r="P6605" s="1180" t="s">
        <v>1445</v>
      </c>
    </row>
    <row r="6606" spans="1:16" ht="22.5" x14ac:dyDescent="0.2">
      <c r="A6606" s="1179" t="s">
        <v>4159</v>
      </c>
      <c r="B6606" s="1149" t="s">
        <v>13078</v>
      </c>
      <c r="C6606" s="1149" t="s">
        <v>65</v>
      </c>
      <c r="D6606" s="1150" t="s">
        <v>17617</v>
      </c>
      <c r="E6606" s="1164">
        <v>5500</v>
      </c>
      <c r="F6606" s="1151" t="s">
        <v>18314</v>
      </c>
      <c r="G6606" s="759" t="s">
        <v>18315</v>
      </c>
      <c r="H6606" s="1021" t="s">
        <v>4243</v>
      </c>
      <c r="I6606" s="1021" t="s">
        <v>4287</v>
      </c>
      <c r="J6606" s="1150" t="s">
        <v>4195</v>
      </c>
      <c r="K6606" s="1152" t="s">
        <v>1445</v>
      </c>
      <c r="L6606" s="1151" t="s">
        <v>1445</v>
      </c>
      <c r="M6606" s="1164" t="s">
        <v>1445</v>
      </c>
      <c r="N6606" s="1151" t="s">
        <v>18316</v>
      </c>
      <c r="O6606" s="1152">
        <v>6</v>
      </c>
      <c r="P6606" s="1180">
        <v>33000</v>
      </c>
    </row>
    <row r="6607" spans="1:16" ht="22.5" x14ac:dyDescent="0.2">
      <c r="A6607" s="1179" t="s">
        <v>4159</v>
      </c>
      <c r="B6607" s="1149" t="s">
        <v>13078</v>
      </c>
      <c r="C6607" s="1149" t="s">
        <v>65</v>
      </c>
      <c r="D6607" s="1150" t="s">
        <v>18317</v>
      </c>
      <c r="E6607" s="1164">
        <v>4000</v>
      </c>
      <c r="F6607" s="1151" t="s">
        <v>18318</v>
      </c>
      <c r="G6607" s="759" t="s">
        <v>18319</v>
      </c>
      <c r="H6607" s="1021" t="s">
        <v>7051</v>
      </c>
      <c r="I6607" s="1021" t="s">
        <v>4287</v>
      </c>
      <c r="J6607" s="1150" t="s">
        <v>4195</v>
      </c>
      <c r="K6607" s="1152" t="s">
        <v>18320</v>
      </c>
      <c r="L6607" s="1151">
        <v>12</v>
      </c>
      <c r="M6607" s="1164">
        <v>48000</v>
      </c>
      <c r="N6607" s="1151" t="s">
        <v>1445</v>
      </c>
      <c r="O6607" s="1152" t="s">
        <v>1445</v>
      </c>
      <c r="P6607" s="1180" t="s">
        <v>1445</v>
      </c>
    </row>
    <row r="6608" spans="1:16" ht="22.5" x14ac:dyDescent="0.2">
      <c r="A6608" s="1179" t="s">
        <v>4159</v>
      </c>
      <c r="B6608" s="1149" t="s">
        <v>13078</v>
      </c>
      <c r="C6608" s="1149" t="s">
        <v>65</v>
      </c>
      <c r="D6608" s="1150" t="s">
        <v>18317</v>
      </c>
      <c r="E6608" s="1164">
        <v>4000</v>
      </c>
      <c r="F6608" s="1151" t="s">
        <v>18318</v>
      </c>
      <c r="G6608" s="759" t="s">
        <v>18319</v>
      </c>
      <c r="H6608" s="1021" t="s">
        <v>7051</v>
      </c>
      <c r="I6608" s="1021" t="s">
        <v>4287</v>
      </c>
      <c r="J6608" s="1150" t="s">
        <v>4195</v>
      </c>
      <c r="K6608" s="1152" t="s">
        <v>1445</v>
      </c>
      <c r="L6608" s="1151" t="s">
        <v>1445</v>
      </c>
      <c r="M6608" s="1164" t="s">
        <v>1445</v>
      </c>
      <c r="N6608" s="1151" t="s">
        <v>18320</v>
      </c>
      <c r="O6608" s="1152">
        <v>6</v>
      </c>
      <c r="P6608" s="1180">
        <v>24000</v>
      </c>
    </row>
    <row r="6609" spans="1:16" ht="22.5" x14ac:dyDescent="0.2">
      <c r="A6609" s="1179" t="s">
        <v>4159</v>
      </c>
      <c r="B6609" s="1149" t="s">
        <v>13078</v>
      </c>
      <c r="C6609" s="1149" t="s">
        <v>65</v>
      </c>
      <c r="D6609" s="1150" t="s">
        <v>17094</v>
      </c>
      <c r="E6609" s="1164">
        <v>1700</v>
      </c>
      <c r="F6609" s="1151" t="s">
        <v>18321</v>
      </c>
      <c r="G6609" s="759" t="s">
        <v>18322</v>
      </c>
      <c r="H6609" s="1021" t="s">
        <v>16818</v>
      </c>
      <c r="I6609" s="1021" t="s">
        <v>4358</v>
      </c>
      <c r="J6609" s="1150" t="s">
        <v>16818</v>
      </c>
      <c r="K6609" s="1152" t="s">
        <v>18323</v>
      </c>
      <c r="L6609" s="1151">
        <v>12</v>
      </c>
      <c r="M6609" s="1164">
        <v>20400</v>
      </c>
      <c r="N6609" s="1151" t="s">
        <v>1445</v>
      </c>
      <c r="O6609" s="1152" t="s">
        <v>1445</v>
      </c>
      <c r="P6609" s="1180" t="s">
        <v>1445</v>
      </c>
    </row>
    <row r="6610" spans="1:16" ht="22.5" x14ac:dyDescent="0.2">
      <c r="A6610" s="1179" t="s">
        <v>4159</v>
      </c>
      <c r="B6610" s="1149" t="s">
        <v>13078</v>
      </c>
      <c r="C6610" s="1149" t="s">
        <v>65</v>
      </c>
      <c r="D6610" s="1150" t="s">
        <v>17094</v>
      </c>
      <c r="E6610" s="1164">
        <v>1700</v>
      </c>
      <c r="F6610" s="1151" t="s">
        <v>18321</v>
      </c>
      <c r="G6610" s="759" t="s">
        <v>18322</v>
      </c>
      <c r="H6610" s="1021" t="s">
        <v>16818</v>
      </c>
      <c r="I6610" s="1021" t="s">
        <v>4358</v>
      </c>
      <c r="J6610" s="1150" t="s">
        <v>16818</v>
      </c>
      <c r="K6610" s="1152" t="s">
        <v>1445</v>
      </c>
      <c r="L6610" s="1151" t="s">
        <v>1445</v>
      </c>
      <c r="M6610" s="1164" t="s">
        <v>1445</v>
      </c>
      <c r="N6610" s="1151" t="s">
        <v>18323</v>
      </c>
      <c r="O6610" s="1152">
        <v>6</v>
      </c>
      <c r="P6610" s="1180">
        <v>10200</v>
      </c>
    </row>
    <row r="6611" spans="1:16" ht="22.5" x14ac:dyDescent="0.2">
      <c r="A6611" s="1179" t="s">
        <v>4159</v>
      </c>
      <c r="B6611" s="1149" t="s">
        <v>13078</v>
      </c>
      <c r="C6611" s="1149" t="s">
        <v>65</v>
      </c>
      <c r="D6611" s="1150" t="s">
        <v>17228</v>
      </c>
      <c r="E6611" s="1164">
        <v>2500</v>
      </c>
      <c r="F6611" s="1151" t="s">
        <v>18324</v>
      </c>
      <c r="G6611" s="759" t="s">
        <v>18325</v>
      </c>
      <c r="H6611" s="1021" t="s">
        <v>4243</v>
      </c>
      <c r="I6611" s="1021" t="s">
        <v>4274</v>
      </c>
      <c r="J6611" s="1150" t="s">
        <v>4274</v>
      </c>
      <c r="K6611" s="1152" t="s">
        <v>18326</v>
      </c>
      <c r="L6611" s="1151">
        <v>12</v>
      </c>
      <c r="M6611" s="1164">
        <v>30000</v>
      </c>
      <c r="N6611" s="1151" t="s">
        <v>1445</v>
      </c>
      <c r="O6611" s="1152" t="s">
        <v>1445</v>
      </c>
      <c r="P6611" s="1180" t="s">
        <v>1445</v>
      </c>
    </row>
    <row r="6612" spans="1:16" ht="22.5" x14ac:dyDescent="0.2">
      <c r="A6612" s="1179" t="s">
        <v>4159</v>
      </c>
      <c r="B6612" s="1149" t="s">
        <v>13078</v>
      </c>
      <c r="C6612" s="1149" t="s">
        <v>65</v>
      </c>
      <c r="D6612" s="1150" t="s">
        <v>17228</v>
      </c>
      <c r="E6612" s="1164">
        <v>2500</v>
      </c>
      <c r="F6612" s="1151" t="s">
        <v>18324</v>
      </c>
      <c r="G6612" s="759" t="s">
        <v>18325</v>
      </c>
      <c r="H6612" s="1021" t="s">
        <v>4243</v>
      </c>
      <c r="I6612" s="1021" t="s">
        <v>4274</v>
      </c>
      <c r="J6612" s="1150" t="s">
        <v>4274</v>
      </c>
      <c r="K6612" s="1152" t="s">
        <v>1445</v>
      </c>
      <c r="L6612" s="1151" t="s">
        <v>1445</v>
      </c>
      <c r="M6612" s="1164" t="s">
        <v>1445</v>
      </c>
      <c r="N6612" s="1151" t="s">
        <v>18326</v>
      </c>
      <c r="O6612" s="1152">
        <v>6</v>
      </c>
      <c r="P6612" s="1180">
        <v>17610.84</v>
      </c>
    </row>
    <row r="6613" spans="1:16" ht="22.5" x14ac:dyDescent="0.2">
      <c r="A6613" s="1179" t="s">
        <v>4159</v>
      </c>
      <c r="B6613" s="1149" t="s">
        <v>13078</v>
      </c>
      <c r="C6613" s="1149" t="s">
        <v>65</v>
      </c>
      <c r="D6613" s="1150" t="s">
        <v>18327</v>
      </c>
      <c r="E6613" s="1164">
        <v>3000</v>
      </c>
      <c r="F6613" s="1151" t="s">
        <v>18328</v>
      </c>
      <c r="G6613" s="759" t="s">
        <v>18329</v>
      </c>
      <c r="H6613" s="1021" t="s">
        <v>4243</v>
      </c>
      <c r="I6613" s="1021" t="s">
        <v>4274</v>
      </c>
      <c r="J6613" s="1150" t="s">
        <v>4274</v>
      </c>
      <c r="K6613" s="1152" t="s">
        <v>18330</v>
      </c>
      <c r="L6613" s="1151">
        <v>12</v>
      </c>
      <c r="M6613" s="1164">
        <v>37300</v>
      </c>
      <c r="N6613" s="1151" t="s">
        <v>1445</v>
      </c>
      <c r="O6613" s="1152" t="s">
        <v>1445</v>
      </c>
      <c r="P6613" s="1180" t="s">
        <v>1445</v>
      </c>
    </row>
    <row r="6614" spans="1:16" ht="22.5" x14ac:dyDescent="0.2">
      <c r="A6614" s="1179" t="s">
        <v>4159</v>
      </c>
      <c r="B6614" s="1149" t="s">
        <v>13078</v>
      </c>
      <c r="C6614" s="1149" t="s">
        <v>65</v>
      </c>
      <c r="D6614" s="1150" t="s">
        <v>18331</v>
      </c>
      <c r="E6614" s="1164">
        <v>3000</v>
      </c>
      <c r="F6614" s="1151" t="s">
        <v>18328</v>
      </c>
      <c r="G6614" s="759" t="s">
        <v>18329</v>
      </c>
      <c r="H6614" s="1021" t="s">
        <v>4243</v>
      </c>
      <c r="I6614" s="1021" t="s">
        <v>4274</v>
      </c>
      <c r="J6614" s="1150" t="s">
        <v>4274</v>
      </c>
      <c r="K6614" s="1152" t="s">
        <v>1445</v>
      </c>
      <c r="L6614" s="1151" t="s">
        <v>1445</v>
      </c>
      <c r="M6614" s="1164" t="s">
        <v>1445</v>
      </c>
      <c r="N6614" s="1151" t="s">
        <v>18330</v>
      </c>
      <c r="O6614" s="1152">
        <v>1</v>
      </c>
      <c r="P6614" s="1180">
        <v>6275</v>
      </c>
    </row>
    <row r="6615" spans="1:16" ht="22.5" x14ac:dyDescent="0.2">
      <c r="A6615" s="1179" t="s">
        <v>4159</v>
      </c>
      <c r="B6615" s="1149" t="s">
        <v>13078</v>
      </c>
      <c r="C6615" s="1149" t="s">
        <v>65</v>
      </c>
      <c r="D6615" s="1150" t="s">
        <v>18332</v>
      </c>
      <c r="E6615" s="1164">
        <v>4500</v>
      </c>
      <c r="F6615" s="1151" t="s">
        <v>18333</v>
      </c>
      <c r="G6615" s="759" t="s">
        <v>18334</v>
      </c>
      <c r="H6615" s="1021" t="s">
        <v>4243</v>
      </c>
      <c r="I6615" s="1021" t="s">
        <v>4274</v>
      </c>
      <c r="J6615" s="1150" t="s">
        <v>4274</v>
      </c>
      <c r="K6615" s="1152" t="s">
        <v>18335</v>
      </c>
      <c r="L6615" s="1151">
        <v>2</v>
      </c>
      <c r="M6615" s="1164">
        <v>9000</v>
      </c>
      <c r="N6615" s="1151" t="s">
        <v>1445</v>
      </c>
      <c r="O6615" s="1152" t="s">
        <v>1445</v>
      </c>
      <c r="P6615" s="1180" t="s">
        <v>1445</v>
      </c>
    </row>
    <row r="6616" spans="1:16" ht="22.5" x14ac:dyDescent="0.2">
      <c r="A6616" s="1179" t="s">
        <v>4159</v>
      </c>
      <c r="B6616" s="1149" t="s">
        <v>13078</v>
      </c>
      <c r="C6616" s="1149" t="s">
        <v>65</v>
      </c>
      <c r="D6616" s="1150" t="s">
        <v>18332</v>
      </c>
      <c r="E6616" s="1164">
        <v>8000</v>
      </c>
      <c r="F6616" s="1151" t="s">
        <v>18333</v>
      </c>
      <c r="G6616" s="759" t="s">
        <v>18334</v>
      </c>
      <c r="H6616" s="1021" t="s">
        <v>4243</v>
      </c>
      <c r="I6616" s="1021" t="s">
        <v>4274</v>
      </c>
      <c r="J6616" s="1150" t="s">
        <v>4274</v>
      </c>
      <c r="K6616" s="1152" t="s">
        <v>15455</v>
      </c>
      <c r="L6616" s="1151">
        <v>10</v>
      </c>
      <c r="M6616" s="1164">
        <v>97403.67</v>
      </c>
      <c r="N6616" s="1151" t="s">
        <v>1445</v>
      </c>
      <c r="O6616" s="1152" t="s">
        <v>1445</v>
      </c>
      <c r="P6616" s="1180" t="s">
        <v>1445</v>
      </c>
    </row>
    <row r="6617" spans="1:16" ht="22.5" x14ac:dyDescent="0.2">
      <c r="A6617" s="1179" t="s">
        <v>4159</v>
      </c>
      <c r="B6617" s="1149" t="s">
        <v>13078</v>
      </c>
      <c r="C6617" s="1149" t="s">
        <v>65</v>
      </c>
      <c r="D6617" s="1150" t="s">
        <v>18332</v>
      </c>
      <c r="E6617" s="1164">
        <v>4500</v>
      </c>
      <c r="F6617" s="1151" t="s">
        <v>18333</v>
      </c>
      <c r="G6617" s="759" t="s">
        <v>18334</v>
      </c>
      <c r="H6617" s="1021" t="s">
        <v>4243</v>
      </c>
      <c r="I6617" s="1021" t="s">
        <v>4274</v>
      </c>
      <c r="J6617" s="1150" t="s">
        <v>4274</v>
      </c>
      <c r="K6617" s="1152" t="s">
        <v>1445</v>
      </c>
      <c r="L6617" s="1151" t="s">
        <v>1445</v>
      </c>
      <c r="M6617" s="1164" t="s">
        <v>1445</v>
      </c>
      <c r="N6617" s="1151" t="s">
        <v>15455</v>
      </c>
      <c r="O6617" s="1152">
        <v>6</v>
      </c>
      <c r="P6617" s="1180">
        <v>48000</v>
      </c>
    </row>
    <row r="6618" spans="1:16" ht="22.5" x14ac:dyDescent="0.2">
      <c r="A6618" s="1179" t="s">
        <v>4159</v>
      </c>
      <c r="B6618" s="1149" t="s">
        <v>13078</v>
      </c>
      <c r="C6618" s="1149" t="s">
        <v>65</v>
      </c>
      <c r="D6618" s="1150" t="s">
        <v>17338</v>
      </c>
      <c r="E6618" s="1164">
        <v>3000</v>
      </c>
      <c r="F6618" s="1151" t="s">
        <v>18336</v>
      </c>
      <c r="G6618" s="759" t="s">
        <v>18337</v>
      </c>
      <c r="H6618" s="1021" t="s">
        <v>4243</v>
      </c>
      <c r="I6618" s="1021" t="s">
        <v>4274</v>
      </c>
      <c r="J6618" s="1150" t="s">
        <v>4274</v>
      </c>
      <c r="K6618" s="1152" t="s">
        <v>18338</v>
      </c>
      <c r="L6618" s="1151">
        <v>12</v>
      </c>
      <c r="M6618" s="1164">
        <v>36000</v>
      </c>
      <c r="N6618" s="1151" t="s">
        <v>1445</v>
      </c>
      <c r="O6618" s="1152" t="s">
        <v>1445</v>
      </c>
      <c r="P6618" s="1180" t="s">
        <v>1445</v>
      </c>
    </row>
    <row r="6619" spans="1:16" ht="22.5" x14ac:dyDescent="0.2">
      <c r="A6619" s="1179" t="s">
        <v>4159</v>
      </c>
      <c r="B6619" s="1149" t="s">
        <v>13078</v>
      </c>
      <c r="C6619" s="1149" t="s">
        <v>65</v>
      </c>
      <c r="D6619" s="1150" t="s">
        <v>17338</v>
      </c>
      <c r="E6619" s="1164">
        <v>3000</v>
      </c>
      <c r="F6619" s="1151" t="s">
        <v>18336</v>
      </c>
      <c r="G6619" s="759" t="s">
        <v>18337</v>
      </c>
      <c r="H6619" s="1021" t="s">
        <v>4243</v>
      </c>
      <c r="I6619" s="1021" t="s">
        <v>4274</v>
      </c>
      <c r="J6619" s="1150" t="s">
        <v>4274</v>
      </c>
      <c r="K6619" s="1152" t="s">
        <v>1445</v>
      </c>
      <c r="L6619" s="1151" t="s">
        <v>1445</v>
      </c>
      <c r="M6619" s="1164" t="s">
        <v>1445</v>
      </c>
      <c r="N6619" s="1151" t="s">
        <v>18338</v>
      </c>
      <c r="O6619" s="1152">
        <v>6</v>
      </c>
      <c r="P6619" s="1180">
        <v>18000</v>
      </c>
    </row>
    <row r="6620" spans="1:16" ht="33.75" x14ac:dyDescent="0.2">
      <c r="A6620" s="1179" t="s">
        <v>4159</v>
      </c>
      <c r="B6620" s="1149" t="s">
        <v>13078</v>
      </c>
      <c r="C6620" s="1149" t="s">
        <v>65</v>
      </c>
      <c r="D6620" s="1150" t="s">
        <v>18339</v>
      </c>
      <c r="E6620" s="1164">
        <v>1500</v>
      </c>
      <c r="F6620" s="1151" t="s">
        <v>18340</v>
      </c>
      <c r="G6620" s="759" t="s">
        <v>18341</v>
      </c>
      <c r="H6620" s="1021" t="s">
        <v>4470</v>
      </c>
      <c r="I6620" s="1021" t="s">
        <v>16809</v>
      </c>
      <c r="J6620" s="1150" t="s">
        <v>4259</v>
      </c>
      <c r="K6620" s="1152" t="s">
        <v>18342</v>
      </c>
      <c r="L6620" s="1151">
        <v>12</v>
      </c>
      <c r="M6620" s="1164">
        <v>21101.5</v>
      </c>
      <c r="N6620" s="1151" t="s">
        <v>1445</v>
      </c>
      <c r="O6620" s="1152" t="s">
        <v>1445</v>
      </c>
      <c r="P6620" s="1180" t="s">
        <v>1445</v>
      </c>
    </row>
    <row r="6621" spans="1:16" ht="33.75" x14ac:dyDescent="0.2">
      <c r="A6621" s="1179" t="s">
        <v>4159</v>
      </c>
      <c r="B6621" s="1149" t="s">
        <v>13078</v>
      </c>
      <c r="C6621" s="1149" t="s">
        <v>65</v>
      </c>
      <c r="D6621" s="1150" t="s">
        <v>18343</v>
      </c>
      <c r="E6621" s="1164">
        <v>2300</v>
      </c>
      <c r="F6621" s="1151" t="s">
        <v>18340</v>
      </c>
      <c r="G6621" s="759" t="s">
        <v>18341</v>
      </c>
      <c r="H6621" s="1021" t="s">
        <v>4470</v>
      </c>
      <c r="I6621" s="1021" t="s">
        <v>16809</v>
      </c>
      <c r="J6621" s="1150" t="s">
        <v>4259</v>
      </c>
      <c r="K6621" s="1152" t="s">
        <v>1445</v>
      </c>
      <c r="L6621" s="1151" t="s">
        <v>1445</v>
      </c>
      <c r="M6621" s="1164" t="s">
        <v>1445</v>
      </c>
      <c r="N6621" s="1151" t="s">
        <v>18344</v>
      </c>
      <c r="O6621" s="1152">
        <v>6</v>
      </c>
      <c r="P6621" s="1180">
        <v>13800</v>
      </c>
    </row>
    <row r="6622" spans="1:16" ht="22.5" x14ac:dyDescent="0.2">
      <c r="A6622" s="1179" t="s">
        <v>4159</v>
      </c>
      <c r="B6622" s="1149" t="s">
        <v>13078</v>
      </c>
      <c r="C6622" s="1149" t="s">
        <v>65</v>
      </c>
      <c r="D6622" s="1150" t="s">
        <v>18345</v>
      </c>
      <c r="E6622" s="1164">
        <v>4000</v>
      </c>
      <c r="F6622" s="1151" t="s">
        <v>18346</v>
      </c>
      <c r="G6622" s="759" t="s">
        <v>18347</v>
      </c>
      <c r="H6622" s="1021" t="s">
        <v>4206</v>
      </c>
      <c r="I6622" s="1021" t="s">
        <v>4287</v>
      </c>
      <c r="J6622" s="1150" t="s">
        <v>4195</v>
      </c>
      <c r="K6622" s="1152" t="s">
        <v>18348</v>
      </c>
      <c r="L6622" s="1151">
        <v>1</v>
      </c>
      <c r="M6622" s="1164">
        <v>4629.1000000000004</v>
      </c>
      <c r="N6622" s="1151" t="s">
        <v>1445</v>
      </c>
      <c r="O6622" s="1152" t="s">
        <v>1445</v>
      </c>
      <c r="P6622" s="1180" t="s">
        <v>1445</v>
      </c>
    </row>
    <row r="6623" spans="1:16" ht="22.5" x14ac:dyDescent="0.2">
      <c r="A6623" s="1179" t="s">
        <v>4159</v>
      </c>
      <c r="B6623" s="1149" t="s">
        <v>13078</v>
      </c>
      <c r="C6623" s="1149" t="s">
        <v>65</v>
      </c>
      <c r="D6623" s="1150" t="s">
        <v>16990</v>
      </c>
      <c r="E6623" s="1164">
        <v>3752</v>
      </c>
      <c r="F6623" s="1151" t="s">
        <v>18349</v>
      </c>
      <c r="G6623" s="759" t="s">
        <v>18350</v>
      </c>
      <c r="H6623" s="1021" t="s">
        <v>4206</v>
      </c>
      <c r="I6623" s="1021" t="s">
        <v>4287</v>
      </c>
      <c r="J6623" s="1150" t="s">
        <v>4195</v>
      </c>
      <c r="K6623" s="1152" t="s">
        <v>18351</v>
      </c>
      <c r="L6623" s="1151">
        <v>2</v>
      </c>
      <c r="M6623" s="1164">
        <v>8807.1899999999987</v>
      </c>
      <c r="N6623" s="1151" t="s">
        <v>1445</v>
      </c>
      <c r="O6623" s="1152" t="s">
        <v>1445</v>
      </c>
      <c r="P6623" s="1180" t="s">
        <v>1445</v>
      </c>
    </row>
    <row r="6624" spans="1:16" ht="22.5" x14ac:dyDescent="0.2">
      <c r="A6624" s="1179" t="s">
        <v>4159</v>
      </c>
      <c r="B6624" s="1149" t="s">
        <v>13078</v>
      </c>
      <c r="C6624" s="1149" t="s">
        <v>65</v>
      </c>
      <c r="D6624" s="1150" t="s">
        <v>5745</v>
      </c>
      <c r="E6624" s="1164">
        <v>2000</v>
      </c>
      <c r="F6624" s="1151" t="s">
        <v>18352</v>
      </c>
      <c r="G6624" s="759" t="s">
        <v>18353</v>
      </c>
      <c r="H6624" s="1021" t="s">
        <v>4243</v>
      </c>
      <c r="I6624" s="1021" t="s">
        <v>4274</v>
      </c>
      <c r="J6624" s="1150" t="s">
        <v>4274</v>
      </c>
      <c r="K6624" s="1152" t="s">
        <v>18354</v>
      </c>
      <c r="L6624" s="1151">
        <v>11</v>
      </c>
      <c r="M6624" s="1164">
        <v>21427.99</v>
      </c>
      <c r="N6624" s="1151" t="s">
        <v>1445</v>
      </c>
      <c r="O6624" s="1152" t="s">
        <v>1445</v>
      </c>
      <c r="P6624" s="1180" t="s">
        <v>1445</v>
      </c>
    </row>
    <row r="6625" spans="1:16" ht="33.75" x14ac:dyDescent="0.2">
      <c r="A6625" s="1179" t="s">
        <v>4159</v>
      </c>
      <c r="B6625" s="1149" t="s">
        <v>13078</v>
      </c>
      <c r="C6625" s="1149" t="s">
        <v>65</v>
      </c>
      <c r="D6625" s="1150" t="s">
        <v>18355</v>
      </c>
      <c r="E6625" s="1164">
        <v>2300</v>
      </c>
      <c r="F6625" s="1151" t="s">
        <v>18356</v>
      </c>
      <c r="G6625" s="759" t="s">
        <v>18357</v>
      </c>
      <c r="H6625" s="1021" t="s">
        <v>9934</v>
      </c>
      <c r="I6625" s="1021" t="s">
        <v>16809</v>
      </c>
      <c r="J6625" s="1150" t="s">
        <v>4259</v>
      </c>
      <c r="K6625" s="1152" t="s">
        <v>18358</v>
      </c>
      <c r="L6625" s="1151">
        <v>12</v>
      </c>
      <c r="M6625" s="1164">
        <v>27600</v>
      </c>
      <c r="N6625" s="1151" t="s">
        <v>1445</v>
      </c>
      <c r="O6625" s="1152" t="s">
        <v>1445</v>
      </c>
      <c r="P6625" s="1180" t="s">
        <v>1445</v>
      </c>
    </row>
    <row r="6626" spans="1:16" ht="33.75" x14ac:dyDescent="0.2">
      <c r="A6626" s="1179" t="s">
        <v>4159</v>
      </c>
      <c r="B6626" s="1149" t="s">
        <v>13078</v>
      </c>
      <c r="C6626" s="1149" t="s">
        <v>65</v>
      </c>
      <c r="D6626" s="1150" t="s">
        <v>18355</v>
      </c>
      <c r="E6626" s="1164">
        <v>2300</v>
      </c>
      <c r="F6626" s="1151" t="s">
        <v>18356</v>
      </c>
      <c r="G6626" s="759" t="s">
        <v>18357</v>
      </c>
      <c r="H6626" s="1021" t="s">
        <v>9934</v>
      </c>
      <c r="I6626" s="1021" t="s">
        <v>16809</v>
      </c>
      <c r="J6626" s="1150" t="s">
        <v>4259</v>
      </c>
      <c r="K6626" s="1152" t="s">
        <v>1445</v>
      </c>
      <c r="L6626" s="1151" t="s">
        <v>1445</v>
      </c>
      <c r="M6626" s="1164" t="s">
        <v>1445</v>
      </c>
      <c r="N6626" s="1151" t="s">
        <v>18358</v>
      </c>
      <c r="O6626" s="1152">
        <v>6</v>
      </c>
      <c r="P6626" s="1180">
        <v>10445.279999999999</v>
      </c>
    </row>
    <row r="6627" spans="1:16" ht="22.5" x14ac:dyDescent="0.2">
      <c r="A6627" s="1179" t="s">
        <v>4159</v>
      </c>
      <c r="B6627" s="1149" t="s">
        <v>13078</v>
      </c>
      <c r="C6627" s="1149" t="s">
        <v>65</v>
      </c>
      <c r="D6627" s="1150" t="s">
        <v>4770</v>
      </c>
      <c r="E6627" s="1164">
        <v>8000</v>
      </c>
      <c r="F6627" s="1151" t="s">
        <v>18359</v>
      </c>
      <c r="G6627" s="759" t="s">
        <v>18360</v>
      </c>
      <c r="H6627" s="1021" t="s">
        <v>4206</v>
      </c>
      <c r="I6627" s="1021" t="s">
        <v>4287</v>
      </c>
      <c r="J6627" s="1150" t="s">
        <v>4195</v>
      </c>
      <c r="K6627" s="1152" t="s">
        <v>18361</v>
      </c>
      <c r="L6627" s="1151">
        <v>1</v>
      </c>
      <c r="M6627" s="1164">
        <v>3778.66</v>
      </c>
      <c r="N6627" s="1151" t="s">
        <v>1445</v>
      </c>
      <c r="O6627" s="1152" t="s">
        <v>1445</v>
      </c>
      <c r="P6627" s="1180" t="s">
        <v>1445</v>
      </c>
    </row>
    <row r="6628" spans="1:16" ht="22.5" x14ac:dyDescent="0.2">
      <c r="A6628" s="1179" t="s">
        <v>4159</v>
      </c>
      <c r="B6628" s="1149" t="s">
        <v>13078</v>
      </c>
      <c r="C6628" s="1149" t="s">
        <v>65</v>
      </c>
      <c r="D6628" s="1150" t="s">
        <v>4770</v>
      </c>
      <c r="E6628" s="1164">
        <v>3000</v>
      </c>
      <c r="F6628" s="1151" t="s">
        <v>18362</v>
      </c>
      <c r="G6628" s="759" t="s">
        <v>18363</v>
      </c>
      <c r="H6628" s="1021" t="s">
        <v>4206</v>
      </c>
      <c r="I6628" s="1021" t="s">
        <v>4274</v>
      </c>
      <c r="J6628" s="1150" t="s">
        <v>4274</v>
      </c>
      <c r="K6628" s="1152" t="s">
        <v>1445</v>
      </c>
      <c r="L6628" s="1151" t="s">
        <v>1445</v>
      </c>
      <c r="M6628" s="1164" t="s">
        <v>1445</v>
      </c>
      <c r="N6628" s="1151" t="s">
        <v>18364</v>
      </c>
      <c r="O6628" s="1152">
        <v>5</v>
      </c>
      <c r="P6628" s="1180">
        <v>13957.880000000001</v>
      </c>
    </row>
    <row r="6629" spans="1:16" ht="22.5" x14ac:dyDescent="0.2">
      <c r="A6629" s="1179" t="s">
        <v>4159</v>
      </c>
      <c r="B6629" s="1149" t="s">
        <v>13078</v>
      </c>
      <c r="C6629" s="1149" t="s">
        <v>65</v>
      </c>
      <c r="D6629" s="1150" t="s">
        <v>16871</v>
      </c>
      <c r="E6629" s="1164">
        <v>3000</v>
      </c>
      <c r="F6629" s="1151" t="s">
        <v>18365</v>
      </c>
      <c r="G6629" s="759" t="s">
        <v>18366</v>
      </c>
      <c r="H6629" s="1021" t="s">
        <v>4243</v>
      </c>
      <c r="I6629" s="1021" t="s">
        <v>4274</v>
      </c>
      <c r="J6629" s="1150" t="s">
        <v>4274</v>
      </c>
      <c r="K6629" s="1152" t="s">
        <v>18367</v>
      </c>
      <c r="L6629" s="1151">
        <v>12</v>
      </c>
      <c r="M6629" s="1164">
        <v>36000</v>
      </c>
      <c r="N6629" s="1151" t="s">
        <v>1445</v>
      </c>
      <c r="O6629" s="1152" t="s">
        <v>1445</v>
      </c>
      <c r="P6629" s="1180" t="s">
        <v>1445</v>
      </c>
    </row>
    <row r="6630" spans="1:16" ht="22.5" x14ac:dyDescent="0.2">
      <c r="A6630" s="1179" t="s">
        <v>4159</v>
      </c>
      <c r="B6630" s="1149" t="s">
        <v>13078</v>
      </c>
      <c r="C6630" s="1149" t="s">
        <v>65</v>
      </c>
      <c r="D6630" s="1150" t="s">
        <v>16871</v>
      </c>
      <c r="E6630" s="1164">
        <v>3000</v>
      </c>
      <c r="F6630" s="1151" t="s">
        <v>18365</v>
      </c>
      <c r="G6630" s="759" t="s">
        <v>18366</v>
      </c>
      <c r="H6630" s="1021" t="s">
        <v>4243</v>
      </c>
      <c r="I6630" s="1021" t="s">
        <v>4274</v>
      </c>
      <c r="J6630" s="1150" t="s">
        <v>4274</v>
      </c>
      <c r="K6630" s="1152" t="s">
        <v>1445</v>
      </c>
      <c r="L6630" s="1151" t="s">
        <v>1445</v>
      </c>
      <c r="M6630" s="1164" t="s">
        <v>1445</v>
      </c>
      <c r="N6630" s="1151" t="s">
        <v>18367</v>
      </c>
      <c r="O6630" s="1152">
        <v>6</v>
      </c>
      <c r="P6630" s="1180">
        <v>18000</v>
      </c>
    </row>
    <row r="6631" spans="1:16" ht="22.5" x14ac:dyDescent="0.2">
      <c r="A6631" s="1179" t="s">
        <v>4159</v>
      </c>
      <c r="B6631" s="1149" t="s">
        <v>13078</v>
      </c>
      <c r="C6631" s="1149" t="s">
        <v>65</v>
      </c>
      <c r="D6631" s="1150" t="s">
        <v>18368</v>
      </c>
      <c r="E6631" s="1164">
        <v>1800</v>
      </c>
      <c r="F6631" s="1151" t="s">
        <v>18369</v>
      </c>
      <c r="G6631" s="759" t="s">
        <v>18370</v>
      </c>
      <c r="H6631" s="1021" t="s">
        <v>4470</v>
      </c>
      <c r="I6631" s="1021" t="s">
        <v>16952</v>
      </c>
      <c r="J6631" s="1150" t="s">
        <v>4259</v>
      </c>
      <c r="K6631" s="1152" t="s">
        <v>14952</v>
      </c>
      <c r="L6631" s="1151">
        <v>12</v>
      </c>
      <c r="M6631" s="1164">
        <v>21600</v>
      </c>
      <c r="N6631" s="1151"/>
      <c r="O6631" s="1152"/>
      <c r="P6631" s="1180"/>
    </row>
    <row r="6632" spans="1:16" ht="22.5" x14ac:dyDescent="0.2">
      <c r="A6632" s="1179" t="s">
        <v>4159</v>
      </c>
      <c r="B6632" s="1149" t="s">
        <v>13078</v>
      </c>
      <c r="C6632" s="1149" t="s">
        <v>65</v>
      </c>
      <c r="D6632" s="1150" t="s">
        <v>18368</v>
      </c>
      <c r="E6632" s="1164">
        <v>1800</v>
      </c>
      <c r="F6632" s="1151" t="s">
        <v>18369</v>
      </c>
      <c r="G6632" s="759" t="s">
        <v>18370</v>
      </c>
      <c r="H6632" s="1021" t="s">
        <v>4470</v>
      </c>
      <c r="I6632" s="1021" t="s">
        <v>16952</v>
      </c>
      <c r="J6632" s="1150" t="s">
        <v>4259</v>
      </c>
      <c r="K6632" s="1152"/>
      <c r="L6632" s="1151"/>
      <c r="M6632" s="1164"/>
      <c r="N6632" s="1151" t="s">
        <v>14952</v>
      </c>
      <c r="O6632" s="1152">
        <v>6</v>
      </c>
      <c r="P6632" s="1180">
        <v>10800</v>
      </c>
    </row>
    <row r="6633" spans="1:16" ht="22.5" x14ac:dyDescent="0.2">
      <c r="A6633" s="1179" t="s">
        <v>4159</v>
      </c>
      <c r="B6633" s="1149" t="s">
        <v>13078</v>
      </c>
      <c r="C6633" s="1149" t="s">
        <v>65</v>
      </c>
      <c r="D6633" s="1150" t="s">
        <v>18371</v>
      </c>
      <c r="E6633" s="1164">
        <v>1800</v>
      </c>
      <c r="F6633" s="1151" t="s">
        <v>18372</v>
      </c>
      <c r="G6633" s="759" t="s">
        <v>18373</v>
      </c>
      <c r="H6633" s="1021" t="s">
        <v>16818</v>
      </c>
      <c r="I6633" s="1021" t="s">
        <v>4358</v>
      </c>
      <c r="J6633" s="1150" t="s">
        <v>16818</v>
      </c>
      <c r="K6633" s="1152" t="s">
        <v>18374</v>
      </c>
      <c r="L6633" s="1151">
        <v>12</v>
      </c>
      <c r="M6633" s="1164">
        <v>21600</v>
      </c>
      <c r="N6633" s="1151"/>
      <c r="O6633" s="1152"/>
      <c r="P6633" s="1180"/>
    </row>
    <row r="6634" spans="1:16" ht="22.5" x14ac:dyDescent="0.2">
      <c r="A6634" s="1179" t="s">
        <v>4159</v>
      </c>
      <c r="B6634" s="1149" t="s">
        <v>13078</v>
      </c>
      <c r="C6634" s="1149" t="s">
        <v>65</v>
      </c>
      <c r="D6634" s="1150" t="s">
        <v>18371</v>
      </c>
      <c r="E6634" s="1164">
        <v>1800</v>
      </c>
      <c r="F6634" s="1151" t="s">
        <v>18372</v>
      </c>
      <c r="G6634" s="759" t="s">
        <v>18373</v>
      </c>
      <c r="H6634" s="1021" t="s">
        <v>16818</v>
      </c>
      <c r="I6634" s="1021" t="s">
        <v>4358</v>
      </c>
      <c r="J6634" s="1150" t="s">
        <v>16818</v>
      </c>
      <c r="K6634" s="1152"/>
      <c r="L6634" s="1151"/>
      <c r="M6634" s="1164"/>
      <c r="N6634" s="1151" t="s">
        <v>18374</v>
      </c>
      <c r="O6634" s="1152">
        <v>6</v>
      </c>
      <c r="P6634" s="1180">
        <v>10824.53</v>
      </c>
    </row>
    <row r="6635" spans="1:16" ht="33.75" x14ac:dyDescent="0.2">
      <c r="A6635" s="1179" t="s">
        <v>4159</v>
      </c>
      <c r="B6635" s="1149" t="s">
        <v>13078</v>
      </c>
      <c r="C6635" s="1149" t="s">
        <v>65</v>
      </c>
      <c r="D6635" s="1150" t="s">
        <v>18375</v>
      </c>
      <c r="E6635" s="1164">
        <v>2500</v>
      </c>
      <c r="F6635" s="1151" t="s">
        <v>18376</v>
      </c>
      <c r="G6635" s="759" t="s">
        <v>18377</v>
      </c>
      <c r="H6635" s="1021" t="s">
        <v>9934</v>
      </c>
      <c r="I6635" s="1021" t="s">
        <v>16809</v>
      </c>
      <c r="J6635" s="1150" t="s">
        <v>4259</v>
      </c>
      <c r="K6635" s="1152" t="s">
        <v>18378</v>
      </c>
      <c r="L6635" s="1151">
        <v>12</v>
      </c>
      <c r="M6635" s="1164">
        <v>30000</v>
      </c>
      <c r="N6635" s="1151"/>
      <c r="O6635" s="1152"/>
      <c r="P6635" s="1180"/>
    </row>
    <row r="6636" spans="1:16" ht="33.75" x14ac:dyDescent="0.2">
      <c r="A6636" s="1179" t="s">
        <v>4159</v>
      </c>
      <c r="B6636" s="1149" t="s">
        <v>13078</v>
      </c>
      <c r="C6636" s="1149" t="s">
        <v>65</v>
      </c>
      <c r="D6636" s="1150" t="s">
        <v>18375</v>
      </c>
      <c r="E6636" s="1164">
        <v>2500</v>
      </c>
      <c r="F6636" s="1151" t="s">
        <v>18376</v>
      </c>
      <c r="G6636" s="759" t="s">
        <v>18377</v>
      </c>
      <c r="H6636" s="1021" t="s">
        <v>9934</v>
      </c>
      <c r="I6636" s="1021" t="s">
        <v>16809</v>
      </c>
      <c r="J6636" s="1150" t="s">
        <v>4259</v>
      </c>
      <c r="K6636" s="1152"/>
      <c r="L6636" s="1151"/>
      <c r="M6636" s="1164"/>
      <c r="N6636" s="1151" t="s">
        <v>18378</v>
      </c>
      <c r="O6636" s="1152">
        <v>6</v>
      </c>
      <c r="P6636" s="1180">
        <v>15000</v>
      </c>
    </row>
    <row r="6637" spans="1:16" ht="22.5" x14ac:dyDescent="0.2">
      <c r="A6637" s="1179" t="s">
        <v>4159</v>
      </c>
      <c r="B6637" s="1149" t="s">
        <v>13078</v>
      </c>
      <c r="C6637" s="1149" t="s">
        <v>65</v>
      </c>
      <c r="D6637" s="1150" t="s">
        <v>18379</v>
      </c>
      <c r="E6637" s="1164">
        <v>2000</v>
      </c>
      <c r="F6637" s="1151" t="s">
        <v>18380</v>
      </c>
      <c r="G6637" s="759" t="s">
        <v>18381</v>
      </c>
      <c r="H6637" s="1021" t="s">
        <v>4206</v>
      </c>
      <c r="I6637" s="1021" t="s">
        <v>16867</v>
      </c>
      <c r="J6637" s="1150" t="s">
        <v>4287</v>
      </c>
      <c r="K6637" s="1152" t="s">
        <v>18382</v>
      </c>
      <c r="L6637" s="1151">
        <v>2</v>
      </c>
      <c r="M6637" s="1164">
        <v>4000</v>
      </c>
      <c r="N6637" s="1151"/>
      <c r="O6637" s="1152"/>
      <c r="P6637" s="1180"/>
    </row>
    <row r="6638" spans="1:16" ht="22.5" x14ac:dyDescent="0.2">
      <c r="A6638" s="1179" t="s">
        <v>4159</v>
      </c>
      <c r="B6638" s="1149" t="s">
        <v>13078</v>
      </c>
      <c r="C6638" s="1149" t="s">
        <v>65</v>
      </c>
      <c r="D6638" s="1150" t="s">
        <v>18379</v>
      </c>
      <c r="E6638" s="1164">
        <v>2500</v>
      </c>
      <c r="F6638" s="1151" t="s">
        <v>18380</v>
      </c>
      <c r="G6638" s="759" t="s">
        <v>18381</v>
      </c>
      <c r="H6638" s="1021" t="s">
        <v>4206</v>
      </c>
      <c r="I6638" s="1021" t="s">
        <v>16867</v>
      </c>
      <c r="J6638" s="1150" t="s">
        <v>4287</v>
      </c>
      <c r="K6638" s="1152" t="s">
        <v>18383</v>
      </c>
      <c r="L6638" s="1151">
        <v>10</v>
      </c>
      <c r="M6638" s="1164">
        <v>39411.160000000003</v>
      </c>
      <c r="N6638" s="1151"/>
      <c r="O6638" s="1152"/>
      <c r="P6638" s="1180"/>
    </row>
    <row r="6639" spans="1:16" ht="22.5" x14ac:dyDescent="0.2">
      <c r="A6639" s="1179" t="s">
        <v>4159</v>
      </c>
      <c r="B6639" s="1149" t="s">
        <v>13078</v>
      </c>
      <c r="C6639" s="1149" t="s">
        <v>65</v>
      </c>
      <c r="D6639" s="1150" t="s">
        <v>18384</v>
      </c>
      <c r="E6639" s="1164">
        <v>5000</v>
      </c>
      <c r="F6639" s="1151" t="s">
        <v>18380</v>
      </c>
      <c r="G6639" s="759" t="s">
        <v>18381</v>
      </c>
      <c r="H6639" s="1021" t="s">
        <v>4206</v>
      </c>
      <c r="I6639" s="1021" t="s">
        <v>16867</v>
      </c>
      <c r="J6639" s="1150" t="s">
        <v>4287</v>
      </c>
      <c r="K6639" s="1152"/>
      <c r="L6639" s="1151"/>
      <c r="M6639" s="1164"/>
      <c r="N6639" s="1151" t="s">
        <v>18385</v>
      </c>
      <c r="O6639" s="1152">
        <v>6</v>
      </c>
      <c r="P6639" s="1180">
        <v>30000</v>
      </c>
    </row>
    <row r="6640" spans="1:16" ht="22.5" x14ac:dyDescent="0.2">
      <c r="A6640" s="1179" t="s">
        <v>4159</v>
      </c>
      <c r="B6640" s="1149" t="s">
        <v>13078</v>
      </c>
      <c r="C6640" s="1149" t="s">
        <v>65</v>
      </c>
      <c r="D6640" s="1150" t="s">
        <v>4474</v>
      </c>
      <c r="E6640" s="1164">
        <v>2300</v>
      </c>
      <c r="F6640" s="1151" t="s">
        <v>18386</v>
      </c>
      <c r="G6640" s="759" t="s">
        <v>18387</v>
      </c>
      <c r="H6640" s="1021" t="s">
        <v>16818</v>
      </c>
      <c r="I6640" s="1021" t="s">
        <v>4358</v>
      </c>
      <c r="J6640" s="1150" t="s">
        <v>16818</v>
      </c>
      <c r="K6640" s="1152" t="s">
        <v>18388</v>
      </c>
      <c r="L6640" s="1151">
        <v>11</v>
      </c>
      <c r="M6640" s="1164">
        <v>30557.8</v>
      </c>
      <c r="N6640" s="1151"/>
      <c r="O6640" s="1152"/>
      <c r="P6640" s="1180"/>
    </row>
    <row r="6641" spans="1:16" ht="22.5" x14ac:dyDescent="0.2">
      <c r="A6641" s="1179" t="s">
        <v>4159</v>
      </c>
      <c r="B6641" s="1149" t="s">
        <v>13078</v>
      </c>
      <c r="C6641" s="1149" t="s">
        <v>65</v>
      </c>
      <c r="D6641" s="1150" t="s">
        <v>17722</v>
      </c>
      <c r="E6641" s="1164">
        <v>6000</v>
      </c>
      <c r="F6641" s="1151" t="s">
        <v>18389</v>
      </c>
      <c r="G6641" s="759" t="s">
        <v>18390</v>
      </c>
      <c r="H6641" s="1021" t="s">
        <v>9069</v>
      </c>
      <c r="I6641" s="1021" t="s">
        <v>4287</v>
      </c>
      <c r="J6641" s="1150" t="s">
        <v>4195</v>
      </c>
      <c r="K6641" s="1152" t="s">
        <v>17000</v>
      </c>
      <c r="L6641" s="1151">
        <v>4</v>
      </c>
      <c r="M6641" s="1164">
        <v>19416</v>
      </c>
      <c r="N6641" s="1151"/>
      <c r="O6641" s="1152"/>
      <c r="P6641" s="1180"/>
    </row>
    <row r="6642" spans="1:16" ht="22.5" x14ac:dyDescent="0.2">
      <c r="A6642" s="1179" t="s">
        <v>4159</v>
      </c>
      <c r="B6642" s="1149" t="s">
        <v>13078</v>
      </c>
      <c r="C6642" s="1149" t="s">
        <v>65</v>
      </c>
      <c r="D6642" s="1150" t="s">
        <v>18391</v>
      </c>
      <c r="E6642" s="1164">
        <v>4500</v>
      </c>
      <c r="F6642" s="1151" t="s">
        <v>18392</v>
      </c>
      <c r="G6642" s="759" t="s">
        <v>18393</v>
      </c>
      <c r="H6642" s="1021" t="s">
        <v>5894</v>
      </c>
      <c r="I6642" s="1021" t="s">
        <v>4287</v>
      </c>
      <c r="J6642" s="1150" t="s">
        <v>4195</v>
      </c>
      <c r="K6642" s="1152" t="s">
        <v>18394</v>
      </c>
      <c r="L6642" s="1151">
        <v>12</v>
      </c>
      <c r="M6642" s="1164">
        <v>54000</v>
      </c>
      <c r="N6642" s="1151"/>
      <c r="O6642" s="1152"/>
      <c r="P6642" s="1180"/>
    </row>
    <row r="6643" spans="1:16" ht="22.5" x14ac:dyDescent="0.2">
      <c r="A6643" s="1179" t="s">
        <v>4159</v>
      </c>
      <c r="B6643" s="1149" t="s">
        <v>13078</v>
      </c>
      <c r="C6643" s="1149" t="s">
        <v>65</v>
      </c>
      <c r="D6643" s="1150" t="s">
        <v>18391</v>
      </c>
      <c r="E6643" s="1164">
        <v>4500</v>
      </c>
      <c r="F6643" s="1151" t="s">
        <v>18392</v>
      </c>
      <c r="G6643" s="759" t="s">
        <v>18393</v>
      </c>
      <c r="H6643" s="1021" t="s">
        <v>5894</v>
      </c>
      <c r="I6643" s="1021" t="s">
        <v>4287</v>
      </c>
      <c r="J6643" s="1150" t="s">
        <v>4195</v>
      </c>
      <c r="K6643" s="1152"/>
      <c r="L6643" s="1151"/>
      <c r="M6643" s="1164"/>
      <c r="N6643" s="1151" t="s">
        <v>18394</v>
      </c>
      <c r="O6643" s="1152">
        <v>6</v>
      </c>
      <c r="P6643" s="1180">
        <v>27000</v>
      </c>
    </row>
    <row r="6644" spans="1:16" ht="22.5" x14ac:dyDescent="0.2">
      <c r="A6644" s="1179" t="s">
        <v>4159</v>
      </c>
      <c r="B6644" s="1149" t="s">
        <v>13078</v>
      </c>
      <c r="C6644" s="1149" t="s">
        <v>65</v>
      </c>
      <c r="D6644" s="1150" t="s">
        <v>18395</v>
      </c>
      <c r="E6644" s="1164">
        <v>1700</v>
      </c>
      <c r="F6644" s="1151" t="s">
        <v>18396</v>
      </c>
      <c r="G6644" s="759" t="s">
        <v>18397</v>
      </c>
      <c r="H6644" s="1021" t="s">
        <v>16818</v>
      </c>
      <c r="I6644" s="1021" t="s">
        <v>4358</v>
      </c>
      <c r="J6644" s="1150" t="s">
        <v>16818</v>
      </c>
      <c r="K6644" s="1152" t="s">
        <v>18398</v>
      </c>
      <c r="L6644" s="1151">
        <v>12</v>
      </c>
      <c r="M6644" s="1164">
        <v>20400</v>
      </c>
      <c r="N6644" s="1151"/>
      <c r="O6644" s="1152"/>
      <c r="P6644" s="1180"/>
    </row>
    <row r="6645" spans="1:16" ht="22.5" x14ac:dyDescent="0.2">
      <c r="A6645" s="1179" t="s">
        <v>4159</v>
      </c>
      <c r="B6645" s="1149" t="s">
        <v>13078</v>
      </c>
      <c r="C6645" s="1149" t="s">
        <v>65</v>
      </c>
      <c r="D6645" s="1150" t="s">
        <v>18395</v>
      </c>
      <c r="E6645" s="1164">
        <v>1700</v>
      </c>
      <c r="F6645" s="1151" t="s">
        <v>18396</v>
      </c>
      <c r="G6645" s="759" t="s">
        <v>18397</v>
      </c>
      <c r="H6645" s="1021" t="s">
        <v>16818</v>
      </c>
      <c r="I6645" s="1021" t="s">
        <v>4358</v>
      </c>
      <c r="J6645" s="1150" t="s">
        <v>16818</v>
      </c>
      <c r="K6645" s="1152"/>
      <c r="L6645" s="1151"/>
      <c r="M6645" s="1164"/>
      <c r="N6645" s="1151" t="s">
        <v>18398</v>
      </c>
      <c r="O6645" s="1152">
        <v>6</v>
      </c>
      <c r="P6645" s="1180">
        <v>10200</v>
      </c>
    </row>
    <row r="6646" spans="1:16" ht="22.5" x14ac:dyDescent="0.2">
      <c r="A6646" s="1179" t="s">
        <v>4159</v>
      </c>
      <c r="B6646" s="1149" t="s">
        <v>13078</v>
      </c>
      <c r="C6646" s="1149" t="s">
        <v>65</v>
      </c>
      <c r="D6646" s="1150" t="s">
        <v>18399</v>
      </c>
      <c r="E6646" s="1164">
        <v>7300</v>
      </c>
      <c r="F6646" s="1151" t="s">
        <v>18400</v>
      </c>
      <c r="G6646" s="759" t="s">
        <v>18401</v>
      </c>
      <c r="H6646" s="1021" t="s">
        <v>4239</v>
      </c>
      <c r="I6646" s="1021" t="s">
        <v>4274</v>
      </c>
      <c r="J6646" s="1150" t="s">
        <v>4274</v>
      </c>
      <c r="K6646" s="1152" t="s">
        <v>18402</v>
      </c>
      <c r="L6646" s="1151">
        <v>12</v>
      </c>
      <c r="M6646" s="1164">
        <v>87600</v>
      </c>
      <c r="N6646" s="1151"/>
      <c r="O6646" s="1152"/>
      <c r="P6646" s="1180"/>
    </row>
    <row r="6647" spans="1:16" ht="22.5" x14ac:dyDescent="0.2">
      <c r="A6647" s="1179" t="s">
        <v>4159</v>
      </c>
      <c r="B6647" s="1149" t="s">
        <v>13078</v>
      </c>
      <c r="C6647" s="1149" t="s">
        <v>65</v>
      </c>
      <c r="D6647" s="1150" t="s">
        <v>18399</v>
      </c>
      <c r="E6647" s="1164">
        <v>7300</v>
      </c>
      <c r="F6647" s="1151" t="s">
        <v>18400</v>
      </c>
      <c r="G6647" s="759" t="s">
        <v>18401</v>
      </c>
      <c r="H6647" s="1021" t="s">
        <v>4239</v>
      </c>
      <c r="I6647" s="1021" t="s">
        <v>4274</v>
      </c>
      <c r="J6647" s="1150" t="s">
        <v>4274</v>
      </c>
      <c r="K6647" s="1152"/>
      <c r="L6647" s="1151"/>
      <c r="M6647" s="1164"/>
      <c r="N6647" s="1151" t="s">
        <v>18402</v>
      </c>
      <c r="O6647" s="1152">
        <v>6</v>
      </c>
      <c r="P6647" s="1180">
        <v>43800</v>
      </c>
    </row>
    <row r="6648" spans="1:16" ht="22.5" x14ac:dyDescent="0.2">
      <c r="A6648" s="1179" t="s">
        <v>4159</v>
      </c>
      <c r="B6648" s="1149" t="s">
        <v>13078</v>
      </c>
      <c r="C6648" s="1149" t="s">
        <v>65</v>
      </c>
      <c r="D6648" s="1150" t="s">
        <v>18403</v>
      </c>
      <c r="E6648" s="1164">
        <v>1200</v>
      </c>
      <c r="F6648" s="1151" t="s">
        <v>18404</v>
      </c>
      <c r="G6648" s="759" t="s">
        <v>18405</v>
      </c>
      <c r="H6648" s="1021" t="s">
        <v>16818</v>
      </c>
      <c r="I6648" s="1021" t="s">
        <v>4358</v>
      </c>
      <c r="J6648" s="1150" t="s">
        <v>16818</v>
      </c>
      <c r="K6648" s="1152" t="s">
        <v>18406</v>
      </c>
      <c r="L6648" s="1151">
        <v>12</v>
      </c>
      <c r="M6648" s="1164">
        <v>14400</v>
      </c>
      <c r="N6648" s="1151"/>
      <c r="O6648" s="1152"/>
      <c r="P6648" s="1180"/>
    </row>
    <row r="6649" spans="1:16" ht="22.5" x14ac:dyDescent="0.2">
      <c r="A6649" s="1179" t="s">
        <v>4159</v>
      </c>
      <c r="B6649" s="1149" t="s">
        <v>13078</v>
      </c>
      <c r="C6649" s="1149" t="s">
        <v>65</v>
      </c>
      <c r="D6649" s="1150" t="s">
        <v>18403</v>
      </c>
      <c r="E6649" s="1164">
        <v>1200</v>
      </c>
      <c r="F6649" s="1151" t="s">
        <v>18404</v>
      </c>
      <c r="G6649" s="759" t="s">
        <v>18405</v>
      </c>
      <c r="H6649" s="1021" t="s">
        <v>16818</v>
      </c>
      <c r="I6649" s="1021" t="s">
        <v>4358</v>
      </c>
      <c r="J6649" s="1150" t="s">
        <v>16818</v>
      </c>
      <c r="K6649" s="1152"/>
      <c r="L6649" s="1151"/>
      <c r="M6649" s="1164"/>
      <c r="N6649" s="1151" t="s">
        <v>18406</v>
      </c>
      <c r="O6649" s="1152">
        <v>6</v>
      </c>
      <c r="P6649" s="1180">
        <v>7200</v>
      </c>
    </row>
    <row r="6650" spans="1:16" ht="22.5" x14ac:dyDescent="0.2">
      <c r="A6650" s="1179" t="s">
        <v>4159</v>
      </c>
      <c r="B6650" s="1149" t="s">
        <v>13078</v>
      </c>
      <c r="C6650" s="1149" t="s">
        <v>65</v>
      </c>
      <c r="D6650" s="1150" t="s">
        <v>18407</v>
      </c>
      <c r="E6650" s="1164">
        <v>1200</v>
      </c>
      <c r="F6650" s="1151" t="s">
        <v>18408</v>
      </c>
      <c r="G6650" s="759" t="s">
        <v>18409</v>
      </c>
      <c r="H6650" s="1021" t="s">
        <v>16818</v>
      </c>
      <c r="I6650" s="1021" t="s">
        <v>4358</v>
      </c>
      <c r="J6650" s="1150" t="s">
        <v>16818</v>
      </c>
      <c r="K6650" s="1152" t="s">
        <v>18410</v>
      </c>
      <c r="L6650" s="1151">
        <v>12</v>
      </c>
      <c r="M6650" s="1164">
        <v>14400</v>
      </c>
      <c r="N6650" s="1151"/>
      <c r="O6650" s="1152"/>
      <c r="P6650" s="1180"/>
    </row>
    <row r="6651" spans="1:16" ht="22.5" x14ac:dyDescent="0.2">
      <c r="A6651" s="1179" t="s">
        <v>4159</v>
      </c>
      <c r="B6651" s="1149" t="s">
        <v>13078</v>
      </c>
      <c r="C6651" s="1149" t="s">
        <v>65</v>
      </c>
      <c r="D6651" s="1150" t="s">
        <v>18407</v>
      </c>
      <c r="E6651" s="1164">
        <v>1200</v>
      </c>
      <c r="F6651" s="1151" t="s">
        <v>18408</v>
      </c>
      <c r="G6651" s="759" t="s">
        <v>18409</v>
      </c>
      <c r="H6651" s="1021" t="s">
        <v>16818</v>
      </c>
      <c r="I6651" s="1021" t="s">
        <v>4358</v>
      </c>
      <c r="J6651" s="1150" t="s">
        <v>16818</v>
      </c>
      <c r="K6651" s="1152"/>
      <c r="L6651" s="1151"/>
      <c r="M6651" s="1164"/>
      <c r="N6651" s="1151" t="s">
        <v>18410</v>
      </c>
      <c r="O6651" s="1152">
        <v>6</v>
      </c>
      <c r="P6651" s="1180">
        <v>7200</v>
      </c>
    </row>
    <row r="6652" spans="1:16" ht="33.75" x14ac:dyDescent="0.2">
      <c r="A6652" s="1179" t="s">
        <v>4159</v>
      </c>
      <c r="B6652" s="1149" t="s">
        <v>13078</v>
      </c>
      <c r="C6652" s="1149" t="s">
        <v>65</v>
      </c>
      <c r="D6652" s="1150" t="s">
        <v>18411</v>
      </c>
      <c r="E6652" s="1164">
        <v>2500</v>
      </c>
      <c r="F6652" s="1151" t="s">
        <v>18412</v>
      </c>
      <c r="G6652" s="759" t="s">
        <v>18413</v>
      </c>
      <c r="H6652" s="1021" t="s">
        <v>4470</v>
      </c>
      <c r="I6652" s="1021" t="s">
        <v>16809</v>
      </c>
      <c r="J6652" s="1150" t="s">
        <v>4259</v>
      </c>
      <c r="K6652" s="1152" t="s">
        <v>18414</v>
      </c>
      <c r="L6652" s="1151">
        <v>12</v>
      </c>
      <c r="M6652" s="1164">
        <v>30000</v>
      </c>
      <c r="N6652" s="1151"/>
      <c r="O6652" s="1152"/>
      <c r="P6652" s="1180"/>
    </row>
    <row r="6653" spans="1:16" ht="33.75" x14ac:dyDescent="0.2">
      <c r="A6653" s="1179" t="s">
        <v>4159</v>
      </c>
      <c r="B6653" s="1149" t="s">
        <v>13078</v>
      </c>
      <c r="C6653" s="1149" t="s">
        <v>65</v>
      </c>
      <c r="D6653" s="1150" t="s">
        <v>18411</v>
      </c>
      <c r="E6653" s="1164">
        <v>2500</v>
      </c>
      <c r="F6653" s="1151" t="s">
        <v>18412</v>
      </c>
      <c r="G6653" s="759" t="s">
        <v>18413</v>
      </c>
      <c r="H6653" s="1021" t="s">
        <v>4470</v>
      </c>
      <c r="I6653" s="1021" t="s">
        <v>16809</v>
      </c>
      <c r="J6653" s="1150" t="s">
        <v>4259</v>
      </c>
      <c r="K6653" s="1152"/>
      <c r="L6653" s="1151"/>
      <c r="M6653" s="1164"/>
      <c r="N6653" s="1151" t="s">
        <v>18414</v>
      </c>
      <c r="O6653" s="1152">
        <v>6</v>
      </c>
      <c r="P6653" s="1180">
        <v>15000</v>
      </c>
    </row>
    <row r="6654" spans="1:16" ht="33.75" x14ac:dyDescent="0.2">
      <c r="A6654" s="1179" t="s">
        <v>4159</v>
      </c>
      <c r="B6654" s="1149" t="s">
        <v>13078</v>
      </c>
      <c r="C6654" s="1149" t="s">
        <v>65</v>
      </c>
      <c r="D6654" s="1150" t="s">
        <v>17205</v>
      </c>
      <c r="E6654" s="1164">
        <v>2500</v>
      </c>
      <c r="F6654" s="1151" t="s">
        <v>18415</v>
      </c>
      <c r="G6654" s="759" t="s">
        <v>18416</v>
      </c>
      <c r="H6654" s="1021" t="s">
        <v>9934</v>
      </c>
      <c r="I6654" s="1021" t="s">
        <v>16809</v>
      </c>
      <c r="J6654" s="1150" t="s">
        <v>4259</v>
      </c>
      <c r="K6654" s="1152" t="s">
        <v>18417</v>
      </c>
      <c r="L6654" s="1151">
        <v>12</v>
      </c>
      <c r="M6654" s="1164">
        <v>30000</v>
      </c>
      <c r="N6654" s="1151"/>
      <c r="O6654" s="1152"/>
      <c r="P6654" s="1180"/>
    </row>
    <row r="6655" spans="1:16" ht="33.75" x14ac:dyDescent="0.2">
      <c r="A6655" s="1179" t="s">
        <v>4159</v>
      </c>
      <c r="B6655" s="1149" t="s">
        <v>13078</v>
      </c>
      <c r="C6655" s="1149" t="s">
        <v>65</v>
      </c>
      <c r="D6655" s="1150" t="s">
        <v>17205</v>
      </c>
      <c r="E6655" s="1164">
        <v>2500</v>
      </c>
      <c r="F6655" s="1151" t="s">
        <v>18415</v>
      </c>
      <c r="G6655" s="759" t="s">
        <v>18416</v>
      </c>
      <c r="H6655" s="1021" t="s">
        <v>9934</v>
      </c>
      <c r="I6655" s="1021" t="s">
        <v>16809</v>
      </c>
      <c r="J6655" s="1150" t="s">
        <v>4259</v>
      </c>
      <c r="K6655" s="1152"/>
      <c r="L6655" s="1151"/>
      <c r="M6655" s="1164"/>
      <c r="N6655" s="1151" t="s">
        <v>18417</v>
      </c>
      <c r="O6655" s="1152">
        <v>6</v>
      </c>
      <c r="P6655" s="1180">
        <v>15000</v>
      </c>
    </row>
    <row r="6656" spans="1:16" ht="33.75" x14ac:dyDescent="0.2">
      <c r="A6656" s="1179" t="s">
        <v>4159</v>
      </c>
      <c r="B6656" s="1149" t="s">
        <v>13078</v>
      </c>
      <c r="C6656" s="1149" t="s">
        <v>65</v>
      </c>
      <c r="D6656" s="1150" t="s">
        <v>18418</v>
      </c>
      <c r="E6656" s="1164">
        <v>3000</v>
      </c>
      <c r="F6656" s="1151" t="s">
        <v>18419</v>
      </c>
      <c r="G6656" s="759" t="s">
        <v>18420</v>
      </c>
      <c r="H6656" s="1021" t="s">
        <v>4470</v>
      </c>
      <c r="I6656" s="1021" t="s">
        <v>16809</v>
      </c>
      <c r="J6656" s="1150" t="s">
        <v>4259</v>
      </c>
      <c r="K6656" s="1152" t="s">
        <v>18421</v>
      </c>
      <c r="L6656" s="1151">
        <v>12</v>
      </c>
      <c r="M6656" s="1164">
        <v>36095</v>
      </c>
      <c r="N6656" s="1151"/>
      <c r="O6656" s="1152"/>
      <c r="P6656" s="1180"/>
    </row>
    <row r="6657" spans="1:16" ht="33.75" x14ac:dyDescent="0.2">
      <c r="A6657" s="1179" t="s">
        <v>4159</v>
      </c>
      <c r="B6657" s="1149" t="s">
        <v>13078</v>
      </c>
      <c r="C6657" s="1149" t="s">
        <v>65</v>
      </c>
      <c r="D6657" s="1150" t="s">
        <v>18418</v>
      </c>
      <c r="E6657" s="1164">
        <v>3000</v>
      </c>
      <c r="F6657" s="1151" t="s">
        <v>18419</v>
      </c>
      <c r="G6657" s="759" t="s">
        <v>18420</v>
      </c>
      <c r="H6657" s="1021" t="s">
        <v>4470</v>
      </c>
      <c r="I6657" s="1021" t="s">
        <v>16809</v>
      </c>
      <c r="J6657" s="1150" t="s">
        <v>4259</v>
      </c>
      <c r="K6657" s="1152"/>
      <c r="L6657" s="1151"/>
      <c r="M6657" s="1164"/>
      <c r="N6657" s="1151" t="s">
        <v>18421</v>
      </c>
      <c r="O6657" s="1152">
        <v>6</v>
      </c>
      <c r="P6657" s="1180">
        <v>18000</v>
      </c>
    </row>
    <row r="6658" spans="1:16" ht="22.5" x14ac:dyDescent="0.2">
      <c r="A6658" s="1179" t="s">
        <v>4159</v>
      </c>
      <c r="B6658" s="1149" t="s">
        <v>13078</v>
      </c>
      <c r="C6658" s="1149" t="s">
        <v>65</v>
      </c>
      <c r="D6658" s="1150" t="s">
        <v>18422</v>
      </c>
      <c r="E6658" s="1164">
        <v>4800</v>
      </c>
      <c r="F6658" s="1151" t="s">
        <v>18423</v>
      </c>
      <c r="G6658" s="759" t="s">
        <v>18424</v>
      </c>
      <c r="H6658" s="1021" t="s">
        <v>4243</v>
      </c>
      <c r="I6658" s="1021" t="s">
        <v>4287</v>
      </c>
      <c r="J6658" s="1150" t="s">
        <v>4195</v>
      </c>
      <c r="K6658" s="1152" t="s">
        <v>18425</v>
      </c>
      <c r="L6658" s="1151">
        <v>12</v>
      </c>
      <c r="M6658" s="1164">
        <v>57600</v>
      </c>
      <c r="N6658" s="1151"/>
      <c r="O6658" s="1152"/>
      <c r="P6658" s="1180"/>
    </row>
    <row r="6659" spans="1:16" ht="22.5" x14ac:dyDescent="0.2">
      <c r="A6659" s="1179" t="s">
        <v>4159</v>
      </c>
      <c r="B6659" s="1149" t="s">
        <v>13078</v>
      </c>
      <c r="C6659" s="1149" t="s">
        <v>65</v>
      </c>
      <c r="D6659" s="1150" t="s">
        <v>18422</v>
      </c>
      <c r="E6659" s="1164">
        <v>4800</v>
      </c>
      <c r="F6659" s="1151" t="s">
        <v>18423</v>
      </c>
      <c r="G6659" s="759" t="s">
        <v>18424</v>
      </c>
      <c r="H6659" s="1021" t="s">
        <v>4243</v>
      </c>
      <c r="I6659" s="1021" t="s">
        <v>4287</v>
      </c>
      <c r="J6659" s="1150" t="s">
        <v>4195</v>
      </c>
      <c r="K6659" s="1152"/>
      <c r="L6659" s="1151"/>
      <c r="M6659" s="1164"/>
      <c r="N6659" s="1151" t="s">
        <v>18425</v>
      </c>
      <c r="O6659" s="1152">
        <v>6</v>
      </c>
      <c r="P6659" s="1180">
        <v>28800</v>
      </c>
    </row>
    <row r="6660" spans="1:16" ht="22.5" x14ac:dyDescent="0.2">
      <c r="A6660" s="1179" t="s">
        <v>4159</v>
      </c>
      <c r="B6660" s="1149" t="s">
        <v>13078</v>
      </c>
      <c r="C6660" s="1149" t="s">
        <v>65</v>
      </c>
      <c r="D6660" s="1150" t="s">
        <v>18426</v>
      </c>
      <c r="E6660" s="1164">
        <v>4500</v>
      </c>
      <c r="F6660" s="1151" t="s">
        <v>18427</v>
      </c>
      <c r="G6660" s="759" t="s">
        <v>18428</v>
      </c>
      <c r="H6660" s="1021" t="s">
        <v>8138</v>
      </c>
      <c r="I6660" s="1021" t="s">
        <v>4287</v>
      </c>
      <c r="J6660" s="1150" t="s">
        <v>4195</v>
      </c>
      <c r="K6660" s="1152" t="s">
        <v>18429</v>
      </c>
      <c r="L6660" s="1151">
        <v>12</v>
      </c>
      <c r="M6660" s="1164">
        <v>54000</v>
      </c>
      <c r="N6660" s="1151"/>
      <c r="O6660" s="1152"/>
      <c r="P6660" s="1180"/>
    </row>
    <row r="6661" spans="1:16" ht="22.5" x14ac:dyDescent="0.2">
      <c r="A6661" s="1179" t="s">
        <v>4159</v>
      </c>
      <c r="B6661" s="1149" t="s">
        <v>13078</v>
      </c>
      <c r="C6661" s="1149" t="s">
        <v>65</v>
      </c>
      <c r="D6661" s="1150" t="s">
        <v>18426</v>
      </c>
      <c r="E6661" s="1164">
        <v>4500</v>
      </c>
      <c r="F6661" s="1151" t="s">
        <v>18427</v>
      </c>
      <c r="G6661" s="759" t="s">
        <v>18428</v>
      </c>
      <c r="H6661" s="1021" t="s">
        <v>8138</v>
      </c>
      <c r="I6661" s="1021" t="s">
        <v>4287</v>
      </c>
      <c r="J6661" s="1150" t="s">
        <v>4195</v>
      </c>
      <c r="K6661" s="1152"/>
      <c r="L6661" s="1151"/>
      <c r="M6661" s="1164"/>
      <c r="N6661" s="1151" t="s">
        <v>18429</v>
      </c>
      <c r="O6661" s="1152">
        <v>6</v>
      </c>
      <c r="P6661" s="1180">
        <v>27000</v>
      </c>
    </row>
    <row r="6662" spans="1:16" ht="22.5" x14ac:dyDescent="0.2">
      <c r="A6662" s="1179" t="s">
        <v>4159</v>
      </c>
      <c r="B6662" s="1149" t="s">
        <v>13078</v>
      </c>
      <c r="C6662" s="1149" t="s">
        <v>65</v>
      </c>
      <c r="D6662" s="1150" t="s">
        <v>18430</v>
      </c>
      <c r="E6662" s="1164">
        <v>3000</v>
      </c>
      <c r="F6662" s="1151" t="s">
        <v>18431</v>
      </c>
      <c r="G6662" s="759" t="s">
        <v>18432</v>
      </c>
      <c r="H6662" s="1021" t="s">
        <v>4243</v>
      </c>
      <c r="I6662" s="1021" t="s">
        <v>4274</v>
      </c>
      <c r="J6662" s="1150" t="s">
        <v>4274</v>
      </c>
      <c r="K6662" s="1152" t="s">
        <v>18433</v>
      </c>
      <c r="L6662" s="1151">
        <v>12</v>
      </c>
      <c r="M6662" s="1164">
        <v>36100</v>
      </c>
      <c r="N6662" s="1151"/>
      <c r="O6662" s="1152"/>
      <c r="P6662" s="1180"/>
    </row>
    <row r="6663" spans="1:16" ht="22.5" x14ac:dyDescent="0.2">
      <c r="A6663" s="1179" t="s">
        <v>4159</v>
      </c>
      <c r="B6663" s="1149" t="s">
        <v>13078</v>
      </c>
      <c r="C6663" s="1149" t="s">
        <v>65</v>
      </c>
      <c r="D6663" s="1150" t="s">
        <v>18430</v>
      </c>
      <c r="E6663" s="1164">
        <v>3000</v>
      </c>
      <c r="F6663" s="1151" t="s">
        <v>18431</v>
      </c>
      <c r="G6663" s="759" t="s">
        <v>18432</v>
      </c>
      <c r="H6663" s="1021" t="s">
        <v>4243</v>
      </c>
      <c r="I6663" s="1021" t="s">
        <v>4274</v>
      </c>
      <c r="J6663" s="1150" t="s">
        <v>4274</v>
      </c>
      <c r="K6663" s="1152"/>
      <c r="L6663" s="1151"/>
      <c r="M6663" s="1164"/>
      <c r="N6663" s="1151" t="s">
        <v>18433</v>
      </c>
      <c r="O6663" s="1152">
        <v>6</v>
      </c>
      <c r="P6663" s="1180">
        <v>18000</v>
      </c>
    </row>
    <row r="6664" spans="1:16" ht="22.5" x14ac:dyDescent="0.2">
      <c r="A6664" s="1179" t="s">
        <v>4159</v>
      </c>
      <c r="B6664" s="1149" t="s">
        <v>13078</v>
      </c>
      <c r="C6664" s="1149" t="s">
        <v>65</v>
      </c>
      <c r="D6664" s="1150" t="s">
        <v>18434</v>
      </c>
      <c r="E6664" s="1164">
        <v>1700</v>
      </c>
      <c r="F6664" s="1151" t="s">
        <v>18435</v>
      </c>
      <c r="G6664" s="759" t="s">
        <v>18436</v>
      </c>
      <c r="H6664" s="1021" t="s">
        <v>16818</v>
      </c>
      <c r="I6664" s="1021" t="s">
        <v>4358</v>
      </c>
      <c r="J6664" s="1150" t="s">
        <v>16818</v>
      </c>
      <c r="K6664" s="1152" t="s">
        <v>18437</v>
      </c>
      <c r="L6664" s="1151">
        <v>12</v>
      </c>
      <c r="M6664" s="1164">
        <v>20400</v>
      </c>
      <c r="N6664" s="1151"/>
      <c r="O6664" s="1152"/>
      <c r="P6664" s="1180"/>
    </row>
    <row r="6665" spans="1:16" ht="22.5" x14ac:dyDescent="0.2">
      <c r="A6665" s="1179" t="s">
        <v>4159</v>
      </c>
      <c r="B6665" s="1149" t="s">
        <v>13078</v>
      </c>
      <c r="C6665" s="1149" t="s">
        <v>65</v>
      </c>
      <c r="D6665" s="1150" t="s">
        <v>18434</v>
      </c>
      <c r="E6665" s="1164">
        <v>1700</v>
      </c>
      <c r="F6665" s="1151" t="s">
        <v>18435</v>
      </c>
      <c r="G6665" s="759" t="s">
        <v>18436</v>
      </c>
      <c r="H6665" s="1021" t="s">
        <v>16818</v>
      </c>
      <c r="I6665" s="1021" t="s">
        <v>4358</v>
      </c>
      <c r="J6665" s="1150" t="s">
        <v>16818</v>
      </c>
      <c r="K6665" s="1152"/>
      <c r="L6665" s="1151"/>
      <c r="M6665" s="1164"/>
      <c r="N6665" s="1151" t="s">
        <v>18437</v>
      </c>
      <c r="O6665" s="1152">
        <v>6</v>
      </c>
      <c r="P6665" s="1180">
        <v>10200</v>
      </c>
    </row>
    <row r="6666" spans="1:16" ht="22.5" x14ac:dyDescent="0.2">
      <c r="A6666" s="1179" t="s">
        <v>4159</v>
      </c>
      <c r="B6666" s="1149" t="s">
        <v>13078</v>
      </c>
      <c r="C6666" s="1149" t="s">
        <v>65</v>
      </c>
      <c r="D6666" s="1150" t="s">
        <v>18438</v>
      </c>
      <c r="E6666" s="1164">
        <v>9000</v>
      </c>
      <c r="F6666" s="1151" t="s">
        <v>18439</v>
      </c>
      <c r="G6666" s="759" t="s">
        <v>18440</v>
      </c>
      <c r="H6666" s="1021" t="s">
        <v>4211</v>
      </c>
      <c r="I6666" s="1021" t="s">
        <v>16867</v>
      </c>
      <c r="J6666" s="1150" t="s">
        <v>4287</v>
      </c>
      <c r="K6666" s="1152"/>
      <c r="L6666" s="1151"/>
      <c r="M6666" s="1164"/>
      <c r="N6666" s="1151" t="s">
        <v>18441</v>
      </c>
      <c r="O6666" s="1152">
        <v>4</v>
      </c>
      <c r="P6666" s="1180">
        <v>39900</v>
      </c>
    </row>
    <row r="6667" spans="1:16" ht="22.5" x14ac:dyDescent="0.2">
      <c r="A6667" s="1179" t="s">
        <v>4159</v>
      </c>
      <c r="B6667" s="1149" t="s">
        <v>13078</v>
      </c>
      <c r="C6667" s="1149" t="s">
        <v>65</v>
      </c>
      <c r="D6667" s="1150" t="s">
        <v>18442</v>
      </c>
      <c r="E6667" s="1164">
        <v>1200</v>
      </c>
      <c r="F6667" s="1151" t="s">
        <v>18443</v>
      </c>
      <c r="G6667" s="759" t="s">
        <v>18444</v>
      </c>
      <c r="H6667" s="1021" t="s">
        <v>16818</v>
      </c>
      <c r="I6667" s="1021" t="s">
        <v>4358</v>
      </c>
      <c r="J6667" s="1150" t="s">
        <v>16818</v>
      </c>
      <c r="K6667" s="1152" t="s">
        <v>18445</v>
      </c>
      <c r="L6667" s="1151">
        <v>12</v>
      </c>
      <c r="M6667" s="1164">
        <v>14400</v>
      </c>
      <c r="N6667" s="1151"/>
      <c r="O6667" s="1152"/>
      <c r="P6667" s="1180"/>
    </row>
    <row r="6668" spans="1:16" ht="22.5" x14ac:dyDescent="0.2">
      <c r="A6668" s="1179" t="s">
        <v>4159</v>
      </c>
      <c r="B6668" s="1149" t="s">
        <v>13078</v>
      </c>
      <c r="C6668" s="1149" t="s">
        <v>65</v>
      </c>
      <c r="D6668" s="1150" t="s">
        <v>18442</v>
      </c>
      <c r="E6668" s="1164">
        <v>1200</v>
      </c>
      <c r="F6668" s="1151" t="s">
        <v>18443</v>
      </c>
      <c r="G6668" s="759" t="s">
        <v>18444</v>
      </c>
      <c r="H6668" s="1021" t="s">
        <v>16818</v>
      </c>
      <c r="I6668" s="1021" t="s">
        <v>4358</v>
      </c>
      <c r="J6668" s="1150" t="s">
        <v>16818</v>
      </c>
      <c r="K6668" s="1152"/>
      <c r="L6668" s="1151"/>
      <c r="M6668" s="1164"/>
      <c r="N6668" s="1151" t="s">
        <v>18445</v>
      </c>
      <c r="O6668" s="1152">
        <v>6</v>
      </c>
      <c r="P6668" s="1180">
        <v>7200</v>
      </c>
    </row>
    <row r="6669" spans="1:16" ht="22.5" x14ac:dyDescent="0.2">
      <c r="A6669" s="1179" t="s">
        <v>4159</v>
      </c>
      <c r="B6669" s="1149" t="s">
        <v>13078</v>
      </c>
      <c r="C6669" s="1149" t="s">
        <v>65</v>
      </c>
      <c r="D6669" s="1150" t="s">
        <v>18111</v>
      </c>
      <c r="E6669" s="1164">
        <v>3000</v>
      </c>
      <c r="F6669" s="1151" t="s">
        <v>18446</v>
      </c>
      <c r="G6669" s="759" t="s">
        <v>18447</v>
      </c>
      <c r="H6669" s="1021" t="s">
        <v>4243</v>
      </c>
      <c r="I6669" s="1021" t="s">
        <v>4287</v>
      </c>
      <c r="J6669" s="1150" t="s">
        <v>4195</v>
      </c>
      <c r="K6669" s="1152" t="s">
        <v>18448</v>
      </c>
      <c r="L6669" s="1151">
        <v>4</v>
      </c>
      <c r="M6669" s="1164">
        <v>14183</v>
      </c>
      <c r="N6669" s="1151"/>
      <c r="O6669" s="1152"/>
      <c r="P6669" s="1180"/>
    </row>
    <row r="6670" spans="1:16" ht="22.5" x14ac:dyDescent="0.2">
      <c r="A6670" s="1179" t="s">
        <v>4159</v>
      </c>
      <c r="B6670" s="1149" t="s">
        <v>13078</v>
      </c>
      <c r="C6670" s="1149" t="s">
        <v>65</v>
      </c>
      <c r="D6670" s="1150" t="s">
        <v>17588</v>
      </c>
      <c r="E6670" s="1164">
        <v>3000</v>
      </c>
      <c r="F6670" s="1151" t="s">
        <v>18449</v>
      </c>
      <c r="G6670" s="759" t="s">
        <v>18450</v>
      </c>
      <c r="H6670" s="1021" t="s">
        <v>4206</v>
      </c>
      <c r="I6670" s="1021" t="s">
        <v>16867</v>
      </c>
      <c r="J6670" s="1150" t="s">
        <v>4287</v>
      </c>
      <c r="K6670" s="1152"/>
      <c r="L6670" s="1151"/>
      <c r="M6670" s="1164"/>
      <c r="N6670" s="1151" t="s">
        <v>18451</v>
      </c>
      <c r="O6670" s="1152">
        <v>4</v>
      </c>
      <c r="P6670" s="1180">
        <v>13000</v>
      </c>
    </row>
    <row r="6671" spans="1:16" ht="22.5" x14ac:dyDescent="0.2">
      <c r="A6671" s="1179" t="s">
        <v>4159</v>
      </c>
      <c r="B6671" s="1149" t="s">
        <v>13078</v>
      </c>
      <c r="C6671" s="1149" t="s">
        <v>65</v>
      </c>
      <c r="D6671" s="1150" t="s">
        <v>18452</v>
      </c>
      <c r="E6671" s="1164">
        <v>1500</v>
      </c>
      <c r="F6671" s="1151" t="s">
        <v>18453</v>
      </c>
      <c r="G6671" s="759" t="s">
        <v>18454</v>
      </c>
      <c r="H6671" s="1021" t="s">
        <v>4194</v>
      </c>
      <c r="I6671" s="1021" t="s">
        <v>16867</v>
      </c>
      <c r="J6671" s="1150" t="s">
        <v>4287</v>
      </c>
      <c r="K6671" s="1152" t="s">
        <v>18455</v>
      </c>
      <c r="L6671" s="1151">
        <v>12</v>
      </c>
      <c r="M6671" s="1164">
        <v>24000</v>
      </c>
      <c r="N6671" s="1151"/>
      <c r="O6671" s="1152"/>
      <c r="P6671" s="1180"/>
    </row>
    <row r="6672" spans="1:16" ht="22.5" x14ac:dyDescent="0.2">
      <c r="A6672" s="1179" t="s">
        <v>4159</v>
      </c>
      <c r="B6672" s="1149" t="s">
        <v>13078</v>
      </c>
      <c r="C6672" s="1149" t="s">
        <v>65</v>
      </c>
      <c r="D6672" s="1150" t="s">
        <v>18452</v>
      </c>
      <c r="E6672" s="1164">
        <v>1500</v>
      </c>
      <c r="F6672" s="1151" t="s">
        <v>18453</v>
      </c>
      <c r="G6672" s="759" t="s">
        <v>18454</v>
      </c>
      <c r="H6672" s="1021" t="s">
        <v>4194</v>
      </c>
      <c r="I6672" s="1021" t="s">
        <v>16867</v>
      </c>
      <c r="J6672" s="1150" t="s">
        <v>4287</v>
      </c>
      <c r="K6672" s="1152"/>
      <c r="L6672" s="1151"/>
      <c r="M6672" s="1164"/>
      <c r="N6672" s="1151" t="s">
        <v>18455</v>
      </c>
      <c r="O6672" s="1152">
        <v>6</v>
      </c>
      <c r="P6672" s="1180">
        <v>12000</v>
      </c>
    </row>
    <row r="6673" spans="1:16" ht="22.5" x14ac:dyDescent="0.2">
      <c r="A6673" s="1179" t="s">
        <v>4159</v>
      </c>
      <c r="B6673" s="1149" t="s">
        <v>13078</v>
      </c>
      <c r="C6673" s="1149" t="s">
        <v>65</v>
      </c>
      <c r="D6673" s="1150" t="s">
        <v>17087</v>
      </c>
      <c r="E6673" s="1164">
        <v>5500</v>
      </c>
      <c r="F6673" s="1151" t="s">
        <v>18456</v>
      </c>
      <c r="G6673" s="759" t="s">
        <v>18457</v>
      </c>
      <c r="H6673" s="1021" t="s">
        <v>4243</v>
      </c>
      <c r="I6673" s="1021" t="s">
        <v>4274</v>
      </c>
      <c r="J6673" s="1150" t="s">
        <v>4274</v>
      </c>
      <c r="K6673" s="1152" t="s">
        <v>18458</v>
      </c>
      <c r="L6673" s="1151">
        <v>12</v>
      </c>
      <c r="M6673" s="1164">
        <v>74677.17</v>
      </c>
      <c r="N6673" s="1151"/>
      <c r="O6673" s="1152"/>
      <c r="P6673" s="1180"/>
    </row>
    <row r="6674" spans="1:16" ht="22.5" x14ac:dyDescent="0.2">
      <c r="A6674" s="1179" t="s">
        <v>4159</v>
      </c>
      <c r="B6674" s="1149" t="s">
        <v>13078</v>
      </c>
      <c r="C6674" s="1149" t="s">
        <v>65</v>
      </c>
      <c r="D6674" s="1150" t="s">
        <v>16871</v>
      </c>
      <c r="E6674" s="1164">
        <v>3000</v>
      </c>
      <c r="F6674" s="1151" t="s">
        <v>18459</v>
      </c>
      <c r="G6674" s="759" t="s">
        <v>18460</v>
      </c>
      <c r="H6674" s="1021" t="s">
        <v>4243</v>
      </c>
      <c r="I6674" s="1021" t="s">
        <v>4274</v>
      </c>
      <c r="J6674" s="1150" t="s">
        <v>4274</v>
      </c>
      <c r="K6674" s="1152" t="s">
        <v>18461</v>
      </c>
      <c r="L6674" s="1151">
        <v>1</v>
      </c>
      <c r="M6674" s="1164">
        <v>3500</v>
      </c>
      <c r="N6674" s="1151"/>
      <c r="O6674" s="1152"/>
      <c r="P6674" s="1180"/>
    </row>
    <row r="6675" spans="1:16" ht="33.75" x14ac:dyDescent="0.2">
      <c r="A6675" s="1179" t="s">
        <v>4159</v>
      </c>
      <c r="B6675" s="1149" t="s">
        <v>13078</v>
      </c>
      <c r="C6675" s="1149" t="s">
        <v>65</v>
      </c>
      <c r="D6675" s="1150" t="s">
        <v>18462</v>
      </c>
      <c r="E6675" s="1164">
        <v>3000</v>
      </c>
      <c r="F6675" s="1151" t="s">
        <v>18463</v>
      </c>
      <c r="G6675" s="759" t="s">
        <v>18464</v>
      </c>
      <c r="H6675" s="1021" t="s">
        <v>4251</v>
      </c>
      <c r="I6675" s="1021" t="s">
        <v>16809</v>
      </c>
      <c r="J6675" s="1150" t="s">
        <v>4259</v>
      </c>
      <c r="K6675" s="1152" t="s">
        <v>18465</v>
      </c>
      <c r="L6675" s="1151">
        <v>12</v>
      </c>
      <c r="M6675" s="1164">
        <v>36000</v>
      </c>
      <c r="N6675" s="1151"/>
      <c r="O6675" s="1152"/>
      <c r="P6675" s="1180"/>
    </row>
    <row r="6676" spans="1:16" ht="33.75" x14ac:dyDescent="0.2">
      <c r="A6676" s="1179" t="s">
        <v>4159</v>
      </c>
      <c r="B6676" s="1149" t="s">
        <v>13078</v>
      </c>
      <c r="C6676" s="1149" t="s">
        <v>65</v>
      </c>
      <c r="D6676" s="1150" t="s">
        <v>18462</v>
      </c>
      <c r="E6676" s="1164">
        <v>3000</v>
      </c>
      <c r="F6676" s="1151" t="s">
        <v>18463</v>
      </c>
      <c r="G6676" s="759" t="s">
        <v>18464</v>
      </c>
      <c r="H6676" s="1021" t="s">
        <v>4251</v>
      </c>
      <c r="I6676" s="1021" t="s">
        <v>16809</v>
      </c>
      <c r="J6676" s="1150" t="s">
        <v>4259</v>
      </c>
      <c r="K6676" s="1152"/>
      <c r="L6676" s="1151"/>
      <c r="M6676" s="1164"/>
      <c r="N6676" s="1151" t="s">
        <v>18465</v>
      </c>
      <c r="O6676" s="1152">
        <v>6</v>
      </c>
      <c r="P6676" s="1180">
        <v>18000</v>
      </c>
    </row>
    <row r="6677" spans="1:16" ht="22.5" x14ac:dyDescent="0.2">
      <c r="A6677" s="1179" t="s">
        <v>4159</v>
      </c>
      <c r="B6677" s="1149" t="s">
        <v>13078</v>
      </c>
      <c r="C6677" s="1149" t="s">
        <v>65</v>
      </c>
      <c r="D6677" s="1150" t="s">
        <v>18466</v>
      </c>
      <c r="E6677" s="1164">
        <v>4000</v>
      </c>
      <c r="F6677" s="1151" t="s">
        <v>18467</v>
      </c>
      <c r="G6677" s="759" t="s">
        <v>18468</v>
      </c>
      <c r="H6677" s="1021" t="s">
        <v>4314</v>
      </c>
      <c r="I6677" s="1021" t="s">
        <v>4274</v>
      </c>
      <c r="J6677" s="1150" t="s">
        <v>4274</v>
      </c>
      <c r="K6677" s="1152" t="s">
        <v>18469</v>
      </c>
      <c r="L6677" s="1151">
        <v>12</v>
      </c>
      <c r="M6677" s="1164">
        <v>48000</v>
      </c>
      <c r="N6677" s="1151"/>
      <c r="O6677" s="1152"/>
      <c r="P6677" s="1180"/>
    </row>
    <row r="6678" spans="1:16" ht="22.5" x14ac:dyDescent="0.2">
      <c r="A6678" s="1179" t="s">
        <v>4159</v>
      </c>
      <c r="B6678" s="1149" t="s">
        <v>13078</v>
      </c>
      <c r="C6678" s="1149" t="s">
        <v>65</v>
      </c>
      <c r="D6678" s="1150" t="s">
        <v>18466</v>
      </c>
      <c r="E6678" s="1164">
        <v>4000</v>
      </c>
      <c r="F6678" s="1151" t="s">
        <v>18467</v>
      </c>
      <c r="G6678" s="759" t="s">
        <v>18468</v>
      </c>
      <c r="H6678" s="1021" t="s">
        <v>4314</v>
      </c>
      <c r="I6678" s="1021" t="s">
        <v>4274</v>
      </c>
      <c r="J6678" s="1150" t="s">
        <v>4274</v>
      </c>
      <c r="K6678" s="1152"/>
      <c r="L6678" s="1151"/>
      <c r="M6678" s="1164"/>
      <c r="N6678" s="1151" t="s">
        <v>18469</v>
      </c>
      <c r="O6678" s="1152">
        <v>6</v>
      </c>
      <c r="P6678" s="1180">
        <v>24000</v>
      </c>
    </row>
    <row r="6679" spans="1:16" ht="22.5" x14ac:dyDescent="0.2">
      <c r="A6679" s="1179" t="s">
        <v>4159</v>
      </c>
      <c r="B6679" s="1149" t="s">
        <v>13078</v>
      </c>
      <c r="C6679" s="1149" t="s">
        <v>65</v>
      </c>
      <c r="D6679" s="1150" t="s">
        <v>17209</v>
      </c>
      <c r="E6679" s="1164">
        <v>3000</v>
      </c>
      <c r="F6679" s="1151" t="s">
        <v>18470</v>
      </c>
      <c r="G6679" s="759" t="s">
        <v>18471</v>
      </c>
      <c r="H6679" s="1021" t="s">
        <v>4206</v>
      </c>
      <c r="I6679" s="1021" t="s">
        <v>4274</v>
      </c>
      <c r="J6679" s="1150" t="s">
        <v>4274</v>
      </c>
      <c r="K6679" s="1152" t="s">
        <v>15298</v>
      </c>
      <c r="L6679" s="1151">
        <v>12</v>
      </c>
      <c r="M6679" s="1164">
        <v>36000</v>
      </c>
      <c r="N6679" s="1151"/>
      <c r="O6679" s="1152"/>
      <c r="P6679" s="1180"/>
    </row>
    <row r="6680" spans="1:16" ht="22.5" x14ac:dyDescent="0.2">
      <c r="A6680" s="1179" t="s">
        <v>4159</v>
      </c>
      <c r="B6680" s="1149" t="s">
        <v>13078</v>
      </c>
      <c r="C6680" s="1149" t="s">
        <v>65</v>
      </c>
      <c r="D6680" s="1150" t="s">
        <v>17209</v>
      </c>
      <c r="E6680" s="1164">
        <v>3000</v>
      </c>
      <c r="F6680" s="1151" t="s">
        <v>18470</v>
      </c>
      <c r="G6680" s="759" t="s">
        <v>18471</v>
      </c>
      <c r="H6680" s="1021" t="s">
        <v>4206</v>
      </c>
      <c r="I6680" s="1021" t="s">
        <v>4274</v>
      </c>
      <c r="J6680" s="1150" t="s">
        <v>4274</v>
      </c>
      <c r="K6680" s="1152"/>
      <c r="L6680" s="1151"/>
      <c r="M6680" s="1164"/>
      <c r="N6680" s="1151" t="s">
        <v>15298</v>
      </c>
      <c r="O6680" s="1152">
        <v>6</v>
      </c>
      <c r="P6680" s="1180">
        <v>18000</v>
      </c>
    </row>
    <row r="6681" spans="1:16" ht="33.75" x14ac:dyDescent="0.2">
      <c r="A6681" s="1179" t="s">
        <v>4159</v>
      </c>
      <c r="B6681" s="1149" t="s">
        <v>13078</v>
      </c>
      <c r="C6681" s="1149" t="s">
        <v>65</v>
      </c>
      <c r="D6681" s="1150" t="s">
        <v>17183</v>
      </c>
      <c r="E6681" s="1164">
        <v>2500</v>
      </c>
      <c r="F6681" s="1151" t="s">
        <v>18472</v>
      </c>
      <c r="G6681" s="759" t="s">
        <v>18473</v>
      </c>
      <c r="H6681" s="1021" t="s">
        <v>4206</v>
      </c>
      <c r="I6681" s="1021" t="s">
        <v>16867</v>
      </c>
      <c r="J6681" s="1150" t="s">
        <v>4287</v>
      </c>
      <c r="K6681" s="1152"/>
      <c r="L6681" s="1151"/>
      <c r="M6681" s="1164"/>
      <c r="N6681" s="1151" t="s">
        <v>18474</v>
      </c>
      <c r="O6681" s="1152">
        <v>6</v>
      </c>
      <c r="P6681" s="1180">
        <v>15000</v>
      </c>
    </row>
    <row r="6682" spans="1:16" ht="33.75" x14ac:dyDescent="0.2">
      <c r="A6682" s="1179" t="s">
        <v>4159</v>
      </c>
      <c r="B6682" s="1149" t="s">
        <v>13078</v>
      </c>
      <c r="C6682" s="1149" t="s">
        <v>65</v>
      </c>
      <c r="D6682" s="1150" t="s">
        <v>17183</v>
      </c>
      <c r="E6682" s="1164">
        <v>2500</v>
      </c>
      <c r="F6682" s="1151" t="s">
        <v>18472</v>
      </c>
      <c r="G6682" s="759" t="s">
        <v>18473</v>
      </c>
      <c r="H6682" s="1021" t="s">
        <v>4206</v>
      </c>
      <c r="I6682" s="1021" t="s">
        <v>16867</v>
      </c>
      <c r="J6682" s="1150" t="s">
        <v>4287</v>
      </c>
      <c r="K6682" s="1152" t="s">
        <v>18474</v>
      </c>
      <c r="L6682" s="1151">
        <v>6</v>
      </c>
      <c r="M6682" s="1164">
        <v>16333.330000000002</v>
      </c>
      <c r="N6682" s="1151"/>
      <c r="O6682" s="1152"/>
      <c r="P6682" s="1180"/>
    </row>
    <row r="6683" spans="1:16" ht="22.5" x14ac:dyDescent="0.2">
      <c r="A6683" s="1179" t="s">
        <v>4159</v>
      </c>
      <c r="B6683" s="1149" t="s">
        <v>13078</v>
      </c>
      <c r="C6683" s="1149" t="s">
        <v>65</v>
      </c>
      <c r="D6683" s="1150" t="s">
        <v>18475</v>
      </c>
      <c r="E6683" s="1164">
        <v>8000</v>
      </c>
      <c r="F6683" s="1151" t="s">
        <v>18476</v>
      </c>
      <c r="G6683" s="759" t="s">
        <v>18477</v>
      </c>
      <c r="H6683" s="1021" t="s">
        <v>4243</v>
      </c>
      <c r="I6683" s="1021" t="s">
        <v>4287</v>
      </c>
      <c r="J6683" s="1150" t="s">
        <v>4195</v>
      </c>
      <c r="K6683" s="1152" t="s">
        <v>14831</v>
      </c>
      <c r="L6683" s="1151">
        <v>12</v>
      </c>
      <c r="M6683" s="1164">
        <v>95042.880000000005</v>
      </c>
      <c r="N6683" s="1151"/>
      <c r="O6683" s="1152"/>
      <c r="P6683" s="1180"/>
    </row>
    <row r="6684" spans="1:16" ht="22.5" x14ac:dyDescent="0.2">
      <c r="A6684" s="1179" t="s">
        <v>4159</v>
      </c>
      <c r="B6684" s="1149" t="s">
        <v>13078</v>
      </c>
      <c r="C6684" s="1149" t="s">
        <v>65</v>
      </c>
      <c r="D6684" s="1150" t="s">
        <v>18475</v>
      </c>
      <c r="E6684" s="1164">
        <v>8000</v>
      </c>
      <c r="F6684" s="1151" t="s">
        <v>18476</v>
      </c>
      <c r="G6684" s="759" t="s">
        <v>18477</v>
      </c>
      <c r="H6684" s="1021" t="s">
        <v>4243</v>
      </c>
      <c r="I6684" s="1021" t="s">
        <v>4287</v>
      </c>
      <c r="J6684" s="1150" t="s">
        <v>4195</v>
      </c>
      <c r="K6684" s="1152"/>
      <c r="L6684" s="1151"/>
      <c r="M6684" s="1164"/>
      <c r="N6684" s="1151" t="s">
        <v>14831</v>
      </c>
      <c r="O6684" s="1152">
        <v>6</v>
      </c>
      <c r="P6684" s="1180">
        <v>48363.76</v>
      </c>
    </row>
    <row r="6685" spans="1:16" ht="22.5" x14ac:dyDescent="0.2">
      <c r="A6685" s="1179" t="s">
        <v>4159</v>
      </c>
      <c r="B6685" s="1149" t="s">
        <v>13078</v>
      </c>
      <c r="C6685" s="1149" t="s">
        <v>65</v>
      </c>
      <c r="D6685" s="1150" t="s">
        <v>17690</v>
      </c>
      <c r="E6685" s="1164">
        <v>1800</v>
      </c>
      <c r="F6685" s="1151" t="s">
        <v>18478</v>
      </c>
      <c r="G6685" s="759" t="s">
        <v>18479</v>
      </c>
      <c r="H6685" s="1021" t="s">
        <v>4470</v>
      </c>
      <c r="I6685" s="1021" t="s">
        <v>16952</v>
      </c>
      <c r="J6685" s="1150" t="s">
        <v>18480</v>
      </c>
      <c r="K6685" s="1152" t="s">
        <v>18481</v>
      </c>
      <c r="L6685" s="1151">
        <v>12</v>
      </c>
      <c r="M6685" s="1164">
        <v>21600</v>
      </c>
      <c r="N6685" s="1151"/>
      <c r="O6685" s="1152"/>
      <c r="P6685" s="1180"/>
    </row>
    <row r="6686" spans="1:16" ht="22.5" x14ac:dyDescent="0.2">
      <c r="A6686" s="1179" t="s">
        <v>4159</v>
      </c>
      <c r="B6686" s="1149" t="s">
        <v>13078</v>
      </c>
      <c r="C6686" s="1149" t="s">
        <v>65</v>
      </c>
      <c r="D6686" s="1150" t="s">
        <v>17690</v>
      </c>
      <c r="E6686" s="1164">
        <v>1800</v>
      </c>
      <c r="F6686" s="1151" t="s">
        <v>18478</v>
      </c>
      <c r="G6686" s="759" t="s">
        <v>18479</v>
      </c>
      <c r="H6686" s="1021" t="s">
        <v>4470</v>
      </c>
      <c r="I6686" s="1021" t="s">
        <v>16952</v>
      </c>
      <c r="J6686" s="1150" t="s">
        <v>18480</v>
      </c>
      <c r="K6686" s="1152"/>
      <c r="L6686" s="1151"/>
      <c r="M6686" s="1164"/>
      <c r="N6686" s="1151" t="s">
        <v>18481</v>
      </c>
      <c r="O6686" s="1152">
        <v>6</v>
      </c>
      <c r="P6686" s="1180">
        <v>10800</v>
      </c>
    </row>
    <row r="6687" spans="1:16" ht="22.5" x14ac:dyDescent="0.2">
      <c r="A6687" s="1179" t="s">
        <v>4159</v>
      </c>
      <c r="B6687" s="1149" t="s">
        <v>13078</v>
      </c>
      <c r="C6687" s="1149" t="s">
        <v>65</v>
      </c>
      <c r="D6687" s="1150" t="s">
        <v>18482</v>
      </c>
      <c r="E6687" s="1164">
        <v>4500</v>
      </c>
      <c r="F6687" s="1151" t="s">
        <v>18483</v>
      </c>
      <c r="G6687" s="759" t="s">
        <v>18484</v>
      </c>
      <c r="H6687" s="1021" t="s">
        <v>11426</v>
      </c>
      <c r="I6687" s="1021" t="s">
        <v>4287</v>
      </c>
      <c r="J6687" s="1150" t="s">
        <v>4195</v>
      </c>
      <c r="K6687" s="1152" t="s">
        <v>18485</v>
      </c>
      <c r="L6687" s="1151">
        <v>12</v>
      </c>
      <c r="M6687" s="1164">
        <v>54000</v>
      </c>
      <c r="N6687" s="1151"/>
      <c r="O6687" s="1152"/>
      <c r="P6687" s="1180"/>
    </row>
    <row r="6688" spans="1:16" ht="22.5" x14ac:dyDescent="0.2">
      <c r="A6688" s="1179" t="s">
        <v>4159</v>
      </c>
      <c r="B6688" s="1149" t="s">
        <v>13078</v>
      </c>
      <c r="C6688" s="1149" t="s">
        <v>65</v>
      </c>
      <c r="D6688" s="1150" t="s">
        <v>18482</v>
      </c>
      <c r="E6688" s="1164">
        <v>4500</v>
      </c>
      <c r="F6688" s="1151" t="s">
        <v>18483</v>
      </c>
      <c r="G6688" s="759" t="s">
        <v>18484</v>
      </c>
      <c r="H6688" s="1021" t="s">
        <v>11426</v>
      </c>
      <c r="I6688" s="1021" t="s">
        <v>4287</v>
      </c>
      <c r="J6688" s="1150" t="s">
        <v>4195</v>
      </c>
      <c r="K6688" s="1152"/>
      <c r="L6688" s="1151"/>
      <c r="M6688" s="1164"/>
      <c r="N6688" s="1151" t="s">
        <v>18485</v>
      </c>
      <c r="O6688" s="1152">
        <v>6</v>
      </c>
      <c r="P6688" s="1180">
        <v>27000</v>
      </c>
    </row>
    <row r="6689" spans="1:16" ht="33.75" x14ac:dyDescent="0.2">
      <c r="A6689" s="1179" t="s">
        <v>4159</v>
      </c>
      <c r="B6689" s="1149" t="s">
        <v>13078</v>
      </c>
      <c r="C6689" s="1149" t="s">
        <v>65</v>
      </c>
      <c r="D6689" s="1150" t="s">
        <v>18486</v>
      </c>
      <c r="E6689" s="1164">
        <v>2500</v>
      </c>
      <c r="F6689" s="1151" t="s">
        <v>18487</v>
      </c>
      <c r="G6689" s="759" t="s">
        <v>18488</v>
      </c>
      <c r="H6689" s="1021" t="s">
        <v>4470</v>
      </c>
      <c r="I6689" s="1021" t="s">
        <v>16809</v>
      </c>
      <c r="J6689" s="1150" t="s">
        <v>4259</v>
      </c>
      <c r="K6689" s="1152" t="s">
        <v>18489</v>
      </c>
      <c r="L6689" s="1151">
        <v>12</v>
      </c>
      <c r="M6689" s="1164">
        <v>30166.67</v>
      </c>
      <c r="N6689" s="1151"/>
      <c r="O6689" s="1152"/>
      <c r="P6689" s="1180"/>
    </row>
    <row r="6690" spans="1:16" ht="33.75" x14ac:dyDescent="0.2">
      <c r="A6690" s="1179" t="s">
        <v>4159</v>
      </c>
      <c r="B6690" s="1149" t="s">
        <v>13078</v>
      </c>
      <c r="C6690" s="1149" t="s">
        <v>65</v>
      </c>
      <c r="D6690" s="1150" t="s">
        <v>18486</v>
      </c>
      <c r="E6690" s="1164">
        <v>2500</v>
      </c>
      <c r="F6690" s="1151" t="s">
        <v>18487</v>
      </c>
      <c r="G6690" s="759" t="s">
        <v>18488</v>
      </c>
      <c r="H6690" s="1021" t="s">
        <v>4470</v>
      </c>
      <c r="I6690" s="1021" t="s">
        <v>16809</v>
      </c>
      <c r="J6690" s="1150" t="s">
        <v>4259</v>
      </c>
      <c r="K6690" s="1152"/>
      <c r="L6690" s="1151"/>
      <c r="M6690" s="1164"/>
      <c r="N6690" s="1151" t="s">
        <v>18489</v>
      </c>
      <c r="O6690" s="1152">
        <v>6</v>
      </c>
      <c r="P6690" s="1180">
        <v>15000</v>
      </c>
    </row>
    <row r="6691" spans="1:16" ht="22.5" x14ac:dyDescent="0.2">
      <c r="A6691" s="1179" t="s">
        <v>4159</v>
      </c>
      <c r="B6691" s="1149" t="s">
        <v>13078</v>
      </c>
      <c r="C6691" s="1149" t="s">
        <v>65</v>
      </c>
      <c r="D6691" s="1150" t="s">
        <v>18280</v>
      </c>
      <c r="E6691" s="1164">
        <v>3000</v>
      </c>
      <c r="F6691" s="1151" t="s">
        <v>18490</v>
      </c>
      <c r="G6691" s="759" t="s">
        <v>18491</v>
      </c>
      <c r="H6691" s="1021" t="s">
        <v>4243</v>
      </c>
      <c r="I6691" s="1021" t="s">
        <v>4274</v>
      </c>
      <c r="J6691" s="1150" t="s">
        <v>4274</v>
      </c>
      <c r="K6691" s="1152" t="s">
        <v>18492</v>
      </c>
      <c r="L6691" s="1151">
        <v>12</v>
      </c>
      <c r="M6691" s="1164">
        <v>36000</v>
      </c>
      <c r="N6691" s="1151"/>
      <c r="O6691" s="1152"/>
      <c r="P6691" s="1180"/>
    </row>
    <row r="6692" spans="1:16" ht="22.5" x14ac:dyDescent="0.2">
      <c r="A6692" s="1179" t="s">
        <v>4159</v>
      </c>
      <c r="B6692" s="1149" t="s">
        <v>13078</v>
      </c>
      <c r="C6692" s="1149" t="s">
        <v>65</v>
      </c>
      <c r="D6692" s="1150" t="s">
        <v>18280</v>
      </c>
      <c r="E6692" s="1164">
        <v>3000</v>
      </c>
      <c r="F6692" s="1151" t="s">
        <v>18490</v>
      </c>
      <c r="G6692" s="759" t="s">
        <v>18491</v>
      </c>
      <c r="H6692" s="1021" t="s">
        <v>4243</v>
      </c>
      <c r="I6692" s="1021" t="s">
        <v>4274</v>
      </c>
      <c r="J6692" s="1150" t="s">
        <v>4274</v>
      </c>
      <c r="K6692" s="1152"/>
      <c r="L6692" s="1151"/>
      <c r="M6692" s="1164"/>
      <c r="N6692" s="1151" t="s">
        <v>18492</v>
      </c>
      <c r="O6692" s="1152">
        <v>6</v>
      </c>
      <c r="P6692" s="1180">
        <v>18000</v>
      </c>
    </row>
    <row r="6693" spans="1:16" ht="33.75" x14ac:dyDescent="0.2">
      <c r="A6693" s="1179" t="s">
        <v>4159</v>
      </c>
      <c r="B6693" s="1149" t="s">
        <v>13078</v>
      </c>
      <c r="C6693" s="1149" t="s">
        <v>65</v>
      </c>
      <c r="D6693" s="1150" t="s">
        <v>18493</v>
      </c>
      <c r="E6693" s="1164">
        <v>3000</v>
      </c>
      <c r="F6693" s="1151" t="s">
        <v>18494</v>
      </c>
      <c r="G6693" s="759" t="s">
        <v>18495</v>
      </c>
      <c r="H6693" s="1021" t="s">
        <v>4206</v>
      </c>
      <c r="I6693" s="1021" t="s">
        <v>15923</v>
      </c>
      <c r="J6693" s="1150" t="s">
        <v>7025</v>
      </c>
      <c r="K6693" s="1152"/>
      <c r="L6693" s="1151"/>
      <c r="M6693" s="1164"/>
      <c r="N6693" s="1151" t="s">
        <v>18496</v>
      </c>
      <c r="O6693" s="1152">
        <v>1</v>
      </c>
      <c r="P6693" s="1180">
        <v>3700</v>
      </c>
    </row>
    <row r="6694" spans="1:16" ht="22.5" x14ac:dyDescent="0.2">
      <c r="A6694" s="1179" t="s">
        <v>4159</v>
      </c>
      <c r="B6694" s="1149" t="s">
        <v>13078</v>
      </c>
      <c r="C6694" s="1149" t="s">
        <v>65</v>
      </c>
      <c r="D6694" s="1150" t="s">
        <v>18497</v>
      </c>
      <c r="E6694" s="1164">
        <v>3000</v>
      </c>
      <c r="F6694" s="1151" t="s">
        <v>18498</v>
      </c>
      <c r="G6694" s="759" t="s">
        <v>18499</v>
      </c>
      <c r="H6694" s="1021" t="s">
        <v>4243</v>
      </c>
      <c r="I6694" s="1021" t="s">
        <v>4287</v>
      </c>
      <c r="J6694" s="1150" t="s">
        <v>4195</v>
      </c>
      <c r="K6694" s="1152" t="s">
        <v>18500</v>
      </c>
      <c r="L6694" s="1151">
        <v>12</v>
      </c>
      <c r="M6694" s="1164">
        <v>36000</v>
      </c>
      <c r="N6694" s="1151"/>
      <c r="O6694" s="1152"/>
      <c r="P6694" s="1180"/>
    </row>
    <row r="6695" spans="1:16" ht="22.5" x14ac:dyDescent="0.2">
      <c r="A6695" s="1179" t="s">
        <v>4159</v>
      </c>
      <c r="B6695" s="1149" t="s">
        <v>13078</v>
      </c>
      <c r="C6695" s="1149" t="s">
        <v>65</v>
      </c>
      <c r="D6695" s="1150" t="s">
        <v>18497</v>
      </c>
      <c r="E6695" s="1164">
        <v>3000</v>
      </c>
      <c r="F6695" s="1151" t="s">
        <v>18498</v>
      </c>
      <c r="G6695" s="759" t="s">
        <v>18499</v>
      </c>
      <c r="H6695" s="1021" t="s">
        <v>4243</v>
      </c>
      <c r="I6695" s="1021" t="s">
        <v>4287</v>
      </c>
      <c r="J6695" s="1150" t="s">
        <v>4195</v>
      </c>
      <c r="K6695" s="1152"/>
      <c r="L6695" s="1151"/>
      <c r="M6695" s="1164"/>
      <c r="N6695" s="1151" t="s">
        <v>18500</v>
      </c>
      <c r="O6695" s="1152">
        <v>6</v>
      </c>
      <c r="P6695" s="1180">
        <v>18000</v>
      </c>
    </row>
    <row r="6696" spans="1:16" ht="22.5" x14ac:dyDescent="0.2">
      <c r="A6696" s="1179" t="s">
        <v>4159</v>
      </c>
      <c r="B6696" s="1149" t="s">
        <v>13078</v>
      </c>
      <c r="C6696" s="1149" t="s">
        <v>65</v>
      </c>
      <c r="D6696" s="1150" t="s">
        <v>17289</v>
      </c>
      <c r="E6696" s="1164">
        <v>2000</v>
      </c>
      <c r="F6696" s="1151" t="s">
        <v>18501</v>
      </c>
      <c r="G6696" s="759" t="s">
        <v>18502</v>
      </c>
      <c r="H6696" s="1021" t="s">
        <v>4243</v>
      </c>
      <c r="I6696" s="1021" t="s">
        <v>4274</v>
      </c>
      <c r="J6696" s="1150" t="s">
        <v>4274</v>
      </c>
      <c r="K6696" s="1152" t="s">
        <v>18503</v>
      </c>
      <c r="L6696" s="1151">
        <v>12</v>
      </c>
      <c r="M6696" s="1164">
        <v>38000</v>
      </c>
      <c r="N6696" s="1151"/>
      <c r="O6696" s="1152"/>
      <c r="P6696" s="1180"/>
    </row>
    <row r="6697" spans="1:16" ht="22.5" x14ac:dyDescent="0.2">
      <c r="A6697" s="1179" t="s">
        <v>4159</v>
      </c>
      <c r="B6697" s="1149" t="s">
        <v>13078</v>
      </c>
      <c r="C6697" s="1149" t="s">
        <v>65</v>
      </c>
      <c r="D6697" s="1150" t="s">
        <v>17289</v>
      </c>
      <c r="E6697" s="1164">
        <v>2000</v>
      </c>
      <c r="F6697" s="1151" t="s">
        <v>18501</v>
      </c>
      <c r="G6697" s="759" t="s">
        <v>18502</v>
      </c>
      <c r="H6697" s="1021" t="s">
        <v>4243</v>
      </c>
      <c r="I6697" s="1021" t="s">
        <v>4274</v>
      </c>
      <c r="J6697" s="1150" t="s">
        <v>4274</v>
      </c>
      <c r="K6697" s="1152"/>
      <c r="L6697" s="1151"/>
      <c r="M6697" s="1164"/>
      <c r="N6697" s="1151" t="s">
        <v>18503</v>
      </c>
      <c r="O6697" s="1152">
        <v>6</v>
      </c>
      <c r="P6697" s="1180">
        <v>18000</v>
      </c>
    </row>
    <row r="6698" spans="1:16" ht="22.5" x14ac:dyDescent="0.2">
      <c r="A6698" s="1179" t="s">
        <v>4159</v>
      </c>
      <c r="B6698" s="1149" t="s">
        <v>13078</v>
      </c>
      <c r="C6698" s="1149" t="s">
        <v>65</v>
      </c>
      <c r="D6698" s="1150" t="s">
        <v>18504</v>
      </c>
      <c r="E6698" s="1164">
        <v>3500</v>
      </c>
      <c r="F6698" s="1151" t="s">
        <v>18505</v>
      </c>
      <c r="G6698" s="759" t="s">
        <v>18506</v>
      </c>
      <c r="H6698" s="1021" t="s">
        <v>5396</v>
      </c>
      <c r="I6698" s="1021" t="s">
        <v>16867</v>
      </c>
      <c r="J6698" s="1150" t="s">
        <v>4287</v>
      </c>
      <c r="K6698" s="1152"/>
      <c r="L6698" s="1151"/>
      <c r="M6698" s="1164"/>
      <c r="N6698" s="1151" t="s">
        <v>18507</v>
      </c>
      <c r="O6698" s="1152">
        <v>6</v>
      </c>
      <c r="P6698" s="1180">
        <v>21000</v>
      </c>
    </row>
    <row r="6699" spans="1:16" ht="22.5" x14ac:dyDescent="0.2">
      <c r="A6699" s="1179" t="s">
        <v>4159</v>
      </c>
      <c r="B6699" s="1149" t="s">
        <v>13078</v>
      </c>
      <c r="C6699" s="1149" t="s">
        <v>65</v>
      </c>
      <c r="D6699" s="1150" t="s">
        <v>18504</v>
      </c>
      <c r="E6699" s="1164">
        <v>3500</v>
      </c>
      <c r="F6699" s="1151" t="s">
        <v>18505</v>
      </c>
      <c r="G6699" s="759" t="s">
        <v>18506</v>
      </c>
      <c r="H6699" s="1021" t="s">
        <v>4206</v>
      </c>
      <c r="I6699" s="1021" t="s">
        <v>16867</v>
      </c>
      <c r="J6699" s="1150" t="s">
        <v>4287</v>
      </c>
      <c r="K6699" s="1152" t="s">
        <v>18507</v>
      </c>
      <c r="L6699" s="1151">
        <v>5</v>
      </c>
      <c r="M6699" s="1164">
        <v>18316.669999999998</v>
      </c>
      <c r="N6699" s="1151"/>
      <c r="O6699" s="1152"/>
      <c r="P6699" s="1180"/>
    </row>
    <row r="6700" spans="1:16" ht="33.75" x14ac:dyDescent="0.2">
      <c r="A6700" s="1179" t="s">
        <v>4159</v>
      </c>
      <c r="B6700" s="1149" t="s">
        <v>13078</v>
      </c>
      <c r="C6700" s="1149" t="s">
        <v>65</v>
      </c>
      <c r="D6700" s="1150" t="s">
        <v>18508</v>
      </c>
      <c r="E6700" s="1164">
        <v>2400</v>
      </c>
      <c r="F6700" s="1151" t="s">
        <v>18509</v>
      </c>
      <c r="G6700" s="759" t="s">
        <v>18510</v>
      </c>
      <c r="H6700" s="1021" t="s">
        <v>9934</v>
      </c>
      <c r="I6700" s="1021" t="s">
        <v>16809</v>
      </c>
      <c r="J6700" s="1150" t="s">
        <v>4259</v>
      </c>
      <c r="K6700" s="1152" t="s">
        <v>18511</v>
      </c>
      <c r="L6700" s="1151">
        <v>12</v>
      </c>
      <c r="M6700" s="1164">
        <v>28800</v>
      </c>
      <c r="N6700" s="1151"/>
      <c r="O6700" s="1152"/>
      <c r="P6700" s="1180"/>
    </row>
    <row r="6701" spans="1:16" ht="33.75" x14ac:dyDescent="0.2">
      <c r="A6701" s="1179" t="s">
        <v>4159</v>
      </c>
      <c r="B6701" s="1149" t="s">
        <v>13078</v>
      </c>
      <c r="C6701" s="1149" t="s">
        <v>65</v>
      </c>
      <c r="D6701" s="1150" t="s">
        <v>18508</v>
      </c>
      <c r="E6701" s="1164">
        <v>2400</v>
      </c>
      <c r="F6701" s="1151" t="s">
        <v>18509</v>
      </c>
      <c r="G6701" s="759" t="s">
        <v>18510</v>
      </c>
      <c r="H6701" s="1021" t="s">
        <v>9934</v>
      </c>
      <c r="I6701" s="1021" t="s">
        <v>16809</v>
      </c>
      <c r="J6701" s="1150" t="s">
        <v>4259</v>
      </c>
      <c r="K6701" s="1152"/>
      <c r="L6701" s="1151"/>
      <c r="M6701" s="1164"/>
      <c r="N6701" s="1151" t="s">
        <v>18511</v>
      </c>
      <c r="O6701" s="1152">
        <v>6</v>
      </c>
      <c r="P6701" s="1180">
        <v>14400</v>
      </c>
    </row>
    <row r="6702" spans="1:16" ht="22.5" x14ac:dyDescent="0.2">
      <c r="A6702" s="1179" t="s">
        <v>4159</v>
      </c>
      <c r="B6702" s="1149" t="s">
        <v>13078</v>
      </c>
      <c r="C6702" s="1149" t="s">
        <v>65</v>
      </c>
      <c r="D6702" s="1150" t="s">
        <v>18292</v>
      </c>
      <c r="E6702" s="1164">
        <v>3500</v>
      </c>
      <c r="F6702" s="1151" t="s">
        <v>18512</v>
      </c>
      <c r="G6702" s="759" t="s">
        <v>18513</v>
      </c>
      <c r="H6702" s="1021" t="s">
        <v>4243</v>
      </c>
      <c r="I6702" s="1021" t="s">
        <v>4274</v>
      </c>
      <c r="J6702" s="1150" t="s">
        <v>4274</v>
      </c>
      <c r="K6702" s="1152" t="s">
        <v>18514</v>
      </c>
      <c r="L6702" s="1151">
        <v>12</v>
      </c>
      <c r="M6702" s="1164">
        <v>42000</v>
      </c>
      <c r="N6702" s="1151"/>
      <c r="O6702" s="1152"/>
      <c r="P6702" s="1180"/>
    </row>
    <row r="6703" spans="1:16" ht="22.5" x14ac:dyDescent="0.2">
      <c r="A6703" s="1179" t="s">
        <v>4159</v>
      </c>
      <c r="B6703" s="1149" t="s">
        <v>13078</v>
      </c>
      <c r="C6703" s="1149" t="s">
        <v>65</v>
      </c>
      <c r="D6703" s="1150" t="s">
        <v>18292</v>
      </c>
      <c r="E6703" s="1164">
        <v>3500</v>
      </c>
      <c r="F6703" s="1151" t="s">
        <v>18512</v>
      </c>
      <c r="G6703" s="759" t="s">
        <v>18513</v>
      </c>
      <c r="H6703" s="1021" t="s">
        <v>4243</v>
      </c>
      <c r="I6703" s="1021" t="s">
        <v>4274</v>
      </c>
      <c r="J6703" s="1150" t="s">
        <v>4274</v>
      </c>
      <c r="K6703" s="1152"/>
      <c r="L6703" s="1151"/>
      <c r="M6703" s="1164"/>
      <c r="N6703" s="1151" t="s">
        <v>18514</v>
      </c>
      <c r="O6703" s="1152">
        <v>6</v>
      </c>
      <c r="P6703" s="1180">
        <v>21000</v>
      </c>
    </row>
    <row r="6704" spans="1:16" ht="22.5" x14ac:dyDescent="0.2">
      <c r="A6704" s="1179" t="s">
        <v>4159</v>
      </c>
      <c r="B6704" s="1149" t="s">
        <v>13078</v>
      </c>
      <c r="C6704" s="1149" t="s">
        <v>65</v>
      </c>
      <c r="D6704" s="1150" t="s">
        <v>4407</v>
      </c>
      <c r="E6704" s="1164">
        <v>3000</v>
      </c>
      <c r="F6704" s="1151" t="s">
        <v>18515</v>
      </c>
      <c r="G6704" s="759" t="s">
        <v>18516</v>
      </c>
      <c r="H6704" s="1021" t="s">
        <v>4243</v>
      </c>
      <c r="I6704" s="1021" t="s">
        <v>4274</v>
      </c>
      <c r="J6704" s="1150" t="s">
        <v>4274</v>
      </c>
      <c r="K6704" s="1152" t="s">
        <v>18517</v>
      </c>
      <c r="L6704" s="1151">
        <v>11</v>
      </c>
      <c r="M6704" s="1164">
        <v>33283</v>
      </c>
      <c r="N6704" s="1151"/>
      <c r="O6704" s="1152"/>
      <c r="P6704" s="1180"/>
    </row>
    <row r="6705" spans="1:16" ht="22.5" x14ac:dyDescent="0.2">
      <c r="A6705" s="1179" t="s">
        <v>4159</v>
      </c>
      <c r="B6705" s="1149" t="s">
        <v>13078</v>
      </c>
      <c r="C6705" s="1149" t="s">
        <v>65</v>
      </c>
      <c r="D6705" s="1150" t="s">
        <v>18518</v>
      </c>
      <c r="E6705" s="1164">
        <v>3000</v>
      </c>
      <c r="F6705" s="1151" t="s">
        <v>18519</v>
      </c>
      <c r="G6705" s="759" t="s">
        <v>18520</v>
      </c>
      <c r="H6705" s="1021" t="s">
        <v>16835</v>
      </c>
      <c r="I6705" s="1021" t="s">
        <v>16867</v>
      </c>
      <c r="J6705" s="1150" t="s">
        <v>4287</v>
      </c>
      <c r="K6705" s="1152" t="s">
        <v>15369</v>
      </c>
      <c r="L6705" s="1151">
        <v>12</v>
      </c>
      <c r="M6705" s="1164">
        <v>36000</v>
      </c>
      <c r="N6705" s="1151"/>
      <c r="O6705" s="1152"/>
      <c r="P6705" s="1180"/>
    </row>
    <row r="6706" spans="1:16" ht="22.5" x14ac:dyDescent="0.2">
      <c r="A6706" s="1179" t="s">
        <v>4159</v>
      </c>
      <c r="B6706" s="1149" t="s">
        <v>13078</v>
      </c>
      <c r="C6706" s="1149" t="s">
        <v>65</v>
      </c>
      <c r="D6706" s="1150" t="s">
        <v>18518</v>
      </c>
      <c r="E6706" s="1164">
        <v>3000</v>
      </c>
      <c r="F6706" s="1151" t="s">
        <v>18519</v>
      </c>
      <c r="G6706" s="759" t="s">
        <v>18520</v>
      </c>
      <c r="H6706" s="1021" t="s">
        <v>16835</v>
      </c>
      <c r="I6706" s="1021" t="s">
        <v>16867</v>
      </c>
      <c r="J6706" s="1150" t="s">
        <v>4287</v>
      </c>
      <c r="K6706" s="1152"/>
      <c r="L6706" s="1151"/>
      <c r="M6706" s="1164"/>
      <c r="N6706" s="1151" t="s">
        <v>15369</v>
      </c>
      <c r="O6706" s="1152">
        <v>6</v>
      </c>
      <c r="P6706" s="1180">
        <v>18000</v>
      </c>
    </row>
    <row r="6707" spans="1:16" ht="22.5" x14ac:dyDescent="0.2">
      <c r="A6707" s="1179" t="s">
        <v>4159</v>
      </c>
      <c r="B6707" s="1149" t="s">
        <v>13078</v>
      </c>
      <c r="C6707" s="1149" t="s">
        <v>65</v>
      </c>
      <c r="D6707" s="1150" t="s">
        <v>4770</v>
      </c>
      <c r="E6707" s="1164">
        <v>3250</v>
      </c>
      <c r="F6707" s="1151" t="s">
        <v>18521</v>
      </c>
      <c r="G6707" s="759" t="s">
        <v>18522</v>
      </c>
      <c r="H6707" s="1021" t="s">
        <v>4206</v>
      </c>
      <c r="I6707" s="1021" t="s">
        <v>16956</v>
      </c>
      <c r="J6707" s="1150" t="s">
        <v>4386</v>
      </c>
      <c r="K6707" s="1152"/>
      <c r="L6707" s="1151"/>
      <c r="M6707" s="1164"/>
      <c r="N6707" s="1151" t="s">
        <v>18523</v>
      </c>
      <c r="O6707" s="1152">
        <v>6</v>
      </c>
      <c r="P6707" s="1180">
        <v>20900.330000000002</v>
      </c>
    </row>
    <row r="6708" spans="1:16" ht="22.5" x14ac:dyDescent="0.2">
      <c r="A6708" s="1179" t="s">
        <v>4159</v>
      </c>
      <c r="B6708" s="1149" t="s">
        <v>13078</v>
      </c>
      <c r="C6708" s="1149" t="s">
        <v>65</v>
      </c>
      <c r="D6708" s="1150" t="s">
        <v>18524</v>
      </c>
      <c r="E6708" s="1164">
        <v>3000</v>
      </c>
      <c r="F6708" s="1151" t="s">
        <v>18521</v>
      </c>
      <c r="G6708" s="759" t="s">
        <v>18522</v>
      </c>
      <c r="H6708" s="1021" t="s">
        <v>4206</v>
      </c>
      <c r="I6708" s="1021" t="s">
        <v>16956</v>
      </c>
      <c r="J6708" s="1150" t="s">
        <v>4386</v>
      </c>
      <c r="K6708" s="1152" t="s">
        <v>18525</v>
      </c>
      <c r="L6708" s="1151">
        <v>6</v>
      </c>
      <c r="M6708" s="1164">
        <v>19400</v>
      </c>
      <c r="N6708" s="1151"/>
      <c r="O6708" s="1152"/>
      <c r="P6708" s="1180"/>
    </row>
    <row r="6709" spans="1:16" ht="22.5" x14ac:dyDescent="0.2">
      <c r="A6709" s="1179" t="s">
        <v>4159</v>
      </c>
      <c r="B6709" s="1149" t="s">
        <v>13078</v>
      </c>
      <c r="C6709" s="1149" t="s">
        <v>65</v>
      </c>
      <c r="D6709" s="1150" t="s">
        <v>18526</v>
      </c>
      <c r="E6709" s="1164">
        <v>2000</v>
      </c>
      <c r="F6709" s="1151" t="s">
        <v>18527</v>
      </c>
      <c r="G6709" s="759" t="s">
        <v>18528</v>
      </c>
      <c r="H6709" s="1021" t="s">
        <v>5396</v>
      </c>
      <c r="I6709" s="1021" t="s">
        <v>4274</v>
      </c>
      <c r="J6709" s="1150" t="s">
        <v>4274</v>
      </c>
      <c r="K6709" s="1152"/>
      <c r="L6709" s="1151"/>
      <c r="M6709" s="1164"/>
      <c r="N6709" s="1151" t="s">
        <v>18529</v>
      </c>
      <c r="O6709" s="1152">
        <v>1</v>
      </c>
      <c r="P6709" s="1180">
        <v>2866.67</v>
      </c>
    </row>
    <row r="6710" spans="1:16" ht="22.5" x14ac:dyDescent="0.2">
      <c r="A6710" s="1179" t="s">
        <v>4159</v>
      </c>
      <c r="B6710" s="1149" t="s">
        <v>13078</v>
      </c>
      <c r="C6710" s="1149" t="s">
        <v>65</v>
      </c>
      <c r="D6710" s="1150" t="s">
        <v>18530</v>
      </c>
      <c r="E6710" s="1164">
        <v>9800</v>
      </c>
      <c r="F6710" s="1151" t="s">
        <v>18531</v>
      </c>
      <c r="G6710" s="759" t="s">
        <v>18532</v>
      </c>
      <c r="H6710" s="1021" t="s">
        <v>4243</v>
      </c>
      <c r="I6710" s="1021" t="s">
        <v>4287</v>
      </c>
      <c r="J6710" s="1150" t="s">
        <v>4195</v>
      </c>
      <c r="K6710" s="1152" t="s">
        <v>18533</v>
      </c>
      <c r="L6710" s="1151">
        <v>12</v>
      </c>
      <c r="M6710" s="1164">
        <v>117600</v>
      </c>
      <c r="N6710" s="1151"/>
      <c r="O6710" s="1152"/>
      <c r="P6710" s="1180"/>
    </row>
    <row r="6711" spans="1:16" ht="22.5" x14ac:dyDescent="0.2">
      <c r="A6711" s="1179" t="s">
        <v>4159</v>
      </c>
      <c r="B6711" s="1149" t="s">
        <v>13078</v>
      </c>
      <c r="C6711" s="1149" t="s">
        <v>65</v>
      </c>
      <c r="D6711" s="1150" t="s">
        <v>18530</v>
      </c>
      <c r="E6711" s="1164">
        <v>9800</v>
      </c>
      <c r="F6711" s="1151" t="s">
        <v>18531</v>
      </c>
      <c r="G6711" s="759" t="s">
        <v>18532</v>
      </c>
      <c r="H6711" s="1021" t="s">
        <v>4243</v>
      </c>
      <c r="I6711" s="1021" t="s">
        <v>4287</v>
      </c>
      <c r="J6711" s="1150" t="s">
        <v>4195</v>
      </c>
      <c r="K6711" s="1152"/>
      <c r="L6711" s="1151"/>
      <c r="M6711" s="1164"/>
      <c r="N6711" s="1151" t="s">
        <v>18533</v>
      </c>
      <c r="O6711" s="1152">
        <v>6</v>
      </c>
      <c r="P6711" s="1180">
        <v>58800</v>
      </c>
    </row>
    <row r="6712" spans="1:16" ht="22.5" x14ac:dyDescent="0.2">
      <c r="A6712" s="1179" t="s">
        <v>4159</v>
      </c>
      <c r="B6712" s="1149" t="s">
        <v>13078</v>
      </c>
      <c r="C6712" s="1149" t="s">
        <v>65</v>
      </c>
      <c r="D6712" s="1150" t="s">
        <v>18534</v>
      </c>
      <c r="E6712" s="1164">
        <v>3000</v>
      </c>
      <c r="F6712" s="1151" t="s">
        <v>18535</v>
      </c>
      <c r="G6712" s="759" t="s">
        <v>18536</v>
      </c>
      <c r="H6712" s="1021" t="s">
        <v>11426</v>
      </c>
      <c r="I6712" s="1021" t="s">
        <v>4287</v>
      </c>
      <c r="J6712" s="1150" t="s">
        <v>4195</v>
      </c>
      <c r="K6712" s="1152" t="s">
        <v>15145</v>
      </c>
      <c r="L6712" s="1151">
        <v>12</v>
      </c>
      <c r="M6712" s="1164">
        <v>36000</v>
      </c>
      <c r="N6712" s="1151"/>
      <c r="O6712" s="1152"/>
      <c r="P6712" s="1180"/>
    </row>
    <row r="6713" spans="1:16" ht="22.5" x14ac:dyDescent="0.2">
      <c r="A6713" s="1179" t="s">
        <v>4159</v>
      </c>
      <c r="B6713" s="1149" t="s">
        <v>13078</v>
      </c>
      <c r="C6713" s="1149" t="s">
        <v>65</v>
      </c>
      <c r="D6713" s="1150" t="s">
        <v>18534</v>
      </c>
      <c r="E6713" s="1164">
        <v>3000</v>
      </c>
      <c r="F6713" s="1151" t="s">
        <v>18535</v>
      </c>
      <c r="G6713" s="759" t="s">
        <v>18536</v>
      </c>
      <c r="H6713" s="1021" t="s">
        <v>11426</v>
      </c>
      <c r="I6713" s="1021" t="s">
        <v>4287</v>
      </c>
      <c r="J6713" s="1150" t="s">
        <v>4195</v>
      </c>
      <c r="K6713" s="1152"/>
      <c r="L6713" s="1151"/>
      <c r="M6713" s="1164"/>
      <c r="N6713" s="1151" t="s">
        <v>15145</v>
      </c>
      <c r="O6713" s="1152">
        <v>6</v>
      </c>
      <c r="P6713" s="1180">
        <v>18000</v>
      </c>
    </row>
    <row r="6714" spans="1:16" ht="22.5" x14ac:dyDescent="0.2">
      <c r="A6714" s="1179" t="s">
        <v>4159</v>
      </c>
      <c r="B6714" s="1149" t="s">
        <v>13078</v>
      </c>
      <c r="C6714" s="1149" t="s">
        <v>65</v>
      </c>
      <c r="D6714" s="1150" t="s">
        <v>18537</v>
      </c>
      <c r="E6714" s="1164">
        <v>5300</v>
      </c>
      <c r="F6714" s="1151" t="s">
        <v>18538</v>
      </c>
      <c r="G6714" s="759" t="s">
        <v>18539</v>
      </c>
      <c r="H6714" s="1021" t="s">
        <v>4803</v>
      </c>
      <c r="I6714" s="1021" t="s">
        <v>4287</v>
      </c>
      <c r="J6714" s="1150" t="s">
        <v>4195</v>
      </c>
      <c r="K6714" s="1152" t="s">
        <v>18540</v>
      </c>
      <c r="L6714" s="1151">
        <v>9</v>
      </c>
      <c r="M6714" s="1164">
        <v>50350</v>
      </c>
      <c r="N6714" s="1151"/>
      <c r="O6714" s="1152"/>
      <c r="P6714" s="1180"/>
    </row>
    <row r="6715" spans="1:16" ht="22.5" x14ac:dyDescent="0.2">
      <c r="A6715" s="1179" t="s">
        <v>4159</v>
      </c>
      <c r="B6715" s="1149" t="s">
        <v>13078</v>
      </c>
      <c r="C6715" s="1149" t="s">
        <v>65</v>
      </c>
      <c r="D6715" s="1150" t="s">
        <v>18541</v>
      </c>
      <c r="E6715" s="1164">
        <v>5300</v>
      </c>
      <c r="F6715" s="1151" t="s">
        <v>18538</v>
      </c>
      <c r="G6715" s="759" t="s">
        <v>18539</v>
      </c>
      <c r="H6715" s="1021" t="s">
        <v>4803</v>
      </c>
      <c r="I6715" s="1021" t="s">
        <v>4287</v>
      </c>
      <c r="J6715" s="1150" t="s">
        <v>4195</v>
      </c>
      <c r="K6715" s="1152"/>
      <c r="L6715" s="1151"/>
      <c r="M6715" s="1164"/>
      <c r="N6715" s="1151" t="s">
        <v>18540</v>
      </c>
      <c r="O6715" s="1152">
        <v>6</v>
      </c>
      <c r="P6715" s="1180">
        <v>31800</v>
      </c>
    </row>
    <row r="6716" spans="1:16" ht="22.5" x14ac:dyDescent="0.2">
      <c r="A6716" s="1179" t="s">
        <v>4159</v>
      </c>
      <c r="B6716" s="1149" t="s">
        <v>13078</v>
      </c>
      <c r="C6716" s="1149" t="s">
        <v>65</v>
      </c>
      <c r="D6716" s="1150" t="s">
        <v>18542</v>
      </c>
      <c r="E6716" s="1164">
        <v>2000</v>
      </c>
      <c r="F6716" s="1151" t="s">
        <v>18543</v>
      </c>
      <c r="G6716" s="759" t="s">
        <v>18544</v>
      </c>
      <c r="H6716" s="1021" t="s">
        <v>4243</v>
      </c>
      <c r="I6716" s="1021" t="s">
        <v>4287</v>
      </c>
      <c r="J6716" s="1150" t="s">
        <v>4195</v>
      </c>
      <c r="K6716" s="1152" t="s">
        <v>18545</v>
      </c>
      <c r="L6716" s="1151">
        <v>11</v>
      </c>
      <c r="M6716" s="1164">
        <v>22466.67</v>
      </c>
      <c r="N6716" s="1151"/>
      <c r="O6716" s="1152"/>
      <c r="P6716" s="1180"/>
    </row>
    <row r="6717" spans="1:16" ht="22.5" x14ac:dyDescent="0.2">
      <c r="A6717" s="1179" t="s">
        <v>4159</v>
      </c>
      <c r="B6717" s="1149" t="s">
        <v>13078</v>
      </c>
      <c r="C6717" s="1149" t="s">
        <v>65</v>
      </c>
      <c r="D6717" s="1150" t="s">
        <v>18542</v>
      </c>
      <c r="E6717" s="1164">
        <v>2000</v>
      </c>
      <c r="F6717" s="1151" t="s">
        <v>18543</v>
      </c>
      <c r="G6717" s="759" t="s">
        <v>18544</v>
      </c>
      <c r="H6717" s="1021" t="s">
        <v>4243</v>
      </c>
      <c r="I6717" s="1021" t="s">
        <v>4287</v>
      </c>
      <c r="J6717" s="1150" t="s">
        <v>4195</v>
      </c>
      <c r="K6717" s="1152"/>
      <c r="L6717" s="1151"/>
      <c r="M6717" s="1164"/>
      <c r="N6717" s="1151" t="s">
        <v>18545</v>
      </c>
      <c r="O6717" s="1152">
        <v>6</v>
      </c>
      <c r="P6717" s="1180">
        <v>12000</v>
      </c>
    </row>
    <row r="6718" spans="1:16" ht="22.5" x14ac:dyDescent="0.2">
      <c r="A6718" s="1179" t="s">
        <v>4159</v>
      </c>
      <c r="B6718" s="1149" t="s">
        <v>13078</v>
      </c>
      <c r="C6718" s="1149" t="s">
        <v>65</v>
      </c>
      <c r="D6718" s="1150" t="s">
        <v>17526</v>
      </c>
      <c r="E6718" s="1164">
        <v>2500</v>
      </c>
      <c r="F6718" s="1151" t="s">
        <v>18546</v>
      </c>
      <c r="G6718" s="759" t="s">
        <v>18547</v>
      </c>
      <c r="H6718" s="1021" t="s">
        <v>4194</v>
      </c>
      <c r="I6718" s="1021" t="s">
        <v>4274</v>
      </c>
      <c r="J6718" s="1150" t="s">
        <v>4274</v>
      </c>
      <c r="K6718" s="1152" t="s">
        <v>18548</v>
      </c>
      <c r="L6718" s="1151">
        <v>12</v>
      </c>
      <c r="M6718" s="1164">
        <v>30000</v>
      </c>
      <c r="N6718" s="1151"/>
      <c r="O6718" s="1152"/>
      <c r="P6718" s="1180"/>
    </row>
    <row r="6719" spans="1:16" ht="22.5" x14ac:dyDescent="0.2">
      <c r="A6719" s="1179" t="s">
        <v>4159</v>
      </c>
      <c r="B6719" s="1149" t="s">
        <v>13078</v>
      </c>
      <c r="C6719" s="1149" t="s">
        <v>65</v>
      </c>
      <c r="D6719" s="1150" t="s">
        <v>17526</v>
      </c>
      <c r="E6719" s="1164">
        <v>2500</v>
      </c>
      <c r="F6719" s="1151" t="s">
        <v>18546</v>
      </c>
      <c r="G6719" s="759" t="s">
        <v>18547</v>
      </c>
      <c r="H6719" s="1021" t="s">
        <v>4194</v>
      </c>
      <c r="I6719" s="1021" t="s">
        <v>4274</v>
      </c>
      <c r="J6719" s="1150" t="s">
        <v>4274</v>
      </c>
      <c r="K6719" s="1152"/>
      <c r="L6719" s="1151"/>
      <c r="M6719" s="1164"/>
      <c r="N6719" s="1151" t="s">
        <v>18548</v>
      </c>
      <c r="O6719" s="1152">
        <v>6</v>
      </c>
      <c r="P6719" s="1180">
        <v>15000</v>
      </c>
    </row>
    <row r="6720" spans="1:16" ht="22.5" x14ac:dyDescent="0.2">
      <c r="A6720" s="1179" t="s">
        <v>4159</v>
      </c>
      <c r="B6720" s="1149" t="s">
        <v>13078</v>
      </c>
      <c r="C6720" s="1149" t="s">
        <v>65</v>
      </c>
      <c r="D6720" s="1150" t="s">
        <v>17295</v>
      </c>
      <c r="E6720" s="1164">
        <v>2000</v>
      </c>
      <c r="F6720" s="1151" t="s">
        <v>18549</v>
      </c>
      <c r="G6720" s="759" t="s">
        <v>18550</v>
      </c>
      <c r="H6720" s="1021" t="s">
        <v>4292</v>
      </c>
      <c r="I6720" s="1021" t="s">
        <v>4274</v>
      </c>
      <c r="J6720" s="1150" t="s">
        <v>4274</v>
      </c>
      <c r="K6720" s="1152" t="s">
        <v>18551</v>
      </c>
      <c r="L6720" s="1151">
        <v>12</v>
      </c>
      <c r="M6720" s="1164">
        <v>24000</v>
      </c>
      <c r="N6720" s="1151"/>
      <c r="O6720" s="1152"/>
      <c r="P6720" s="1180"/>
    </row>
    <row r="6721" spans="1:16" ht="22.5" x14ac:dyDescent="0.2">
      <c r="A6721" s="1179" t="s">
        <v>4159</v>
      </c>
      <c r="B6721" s="1149" t="s">
        <v>13078</v>
      </c>
      <c r="C6721" s="1149" t="s">
        <v>65</v>
      </c>
      <c r="D6721" s="1150" t="s">
        <v>17295</v>
      </c>
      <c r="E6721" s="1164">
        <v>2000</v>
      </c>
      <c r="F6721" s="1151" t="s">
        <v>18549</v>
      </c>
      <c r="G6721" s="759" t="s">
        <v>18550</v>
      </c>
      <c r="H6721" s="1021" t="s">
        <v>4292</v>
      </c>
      <c r="I6721" s="1021" t="s">
        <v>4274</v>
      </c>
      <c r="J6721" s="1150" t="s">
        <v>4274</v>
      </c>
      <c r="K6721" s="1152"/>
      <c r="L6721" s="1151"/>
      <c r="M6721" s="1164"/>
      <c r="N6721" s="1151" t="s">
        <v>18551</v>
      </c>
      <c r="O6721" s="1152">
        <v>6</v>
      </c>
      <c r="P6721" s="1180">
        <v>12000</v>
      </c>
    </row>
    <row r="6722" spans="1:16" ht="22.5" x14ac:dyDescent="0.2">
      <c r="A6722" s="1179" t="s">
        <v>4159</v>
      </c>
      <c r="B6722" s="1149" t="s">
        <v>13078</v>
      </c>
      <c r="C6722" s="1149" t="s">
        <v>65</v>
      </c>
      <c r="D6722" s="1150" t="s">
        <v>16871</v>
      </c>
      <c r="E6722" s="1164">
        <v>2500</v>
      </c>
      <c r="F6722" s="1151" t="s">
        <v>18552</v>
      </c>
      <c r="G6722" s="759" t="s">
        <v>18553</v>
      </c>
      <c r="H6722" s="1021" t="s">
        <v>4243</v>
      </c>
      <c r="I6722" s="1021" t="s">
        <v>4274</v>
      </c>
      <c r="J6722" s="1150" t="s">
        <v>4274</v>
      </c>
      <c r="K6722" s="1152" t="s">
        <v>14998</v>
      </c>
      <c r="L6722" s="1151">
        <v>6</v>
      </c>
      <c r="M6722" s="1164">
        <v>15820.83</v>
      </c>
      <c r="N6722" s="1151"/>
      <c r="O6722" s="1152"/>
      <c r="P6722" s="1180"/>
    </row>
    <row r="6723" spans="1:16" ht="22.5" x14ac:dyDescent="0.2">
      <c r="A6723" s="1179" t="s">
        <v>4159</v>
      </c>
      <c r="B6723" s="1149" t="s">
        <v>13078</v>
      </c>
      <c r="C6723" s="1149" t="s">
        <v>65</v>
      </c>
      <c r="D6723" s="1150" t="s">
        <v>18214</v>
      </c>
      <c r="E6723" s="1164">
        <v>3000</v>
      </c>
      <c r="F6723" s="1151" t="s">
        <v>18554</v>
      </c>
      <c r="G6723" s="759" t="s">
        <v>18555</v>
      </c>
      <c r="H6723" s="1021" t="s">
        <v>4243</v>
      </c>
      <c r="I6723" s="1021" t="s">
        <v>4274</v>
      </c>
      <c r="J6723" s="1150" t="s">
        <v>4274</v>
      </c>
      <c r="K6723" s="1152" t="s">
        <v>18556</v>
      </c>
      <c r="L6723" s="1151">
        <v>12</v>
      </c>
      <c r="M6723" s="1164">
        <v>36000</v>
      </c>
      <c r="N6723" s="1151"/>
      <c r="O6723" s="1152"/>
      <c r="P6723" s="1180"/>
    </row>
    <row r="6724" spans="1:16" ht="22.5" x14ac:dyDescent="0.2">
      <c r="A6724" s="1179" t="s">
        <v>4159</v>
      </c>
      <c r="B6724" s="1149" t="s">
        <v>13078</v>
      </c>
      <c r="C6724" s="1149" t="s">
        <v>65</v>
      </c>
      <c r="D6724" s="1150" t="s">
        <v>18214</v>
      </c>
      <c r="E6724" s="1164">
        <v>3000</v>
      </c>
      <c r="F6724" s="1151" t="s">
        <v>18554</v>
      </c>
      <c r="G6724" s="759" t="s">
        <v>18555</v>
      </c>
      <c r="H6724" s="1021" t="s">
        <v>4243</v>
      </c>
      <c r="I6724" s="1021" t="s">
        <v>4274</v>
      </c>
      <c r="J6724" s="1150" t="s">
        <v>4274</v>
      </c>
      <c r="K6724" s="1152"/>
      <c r="L6724" s="1151"/>
      <c r="M6724" s="1164"/>
      <c r="N6724" s="1151" t="s">
        <v>18556</v>
      </c>
      <c r="O6724" s="1152">
        <v>6</v>
      </c>
      <c r="P6724" s="1180">
        <v>17731.239999999998</v>
      </c>
    </row>
    <row r="6725" spans="1:16" ht="22.5" x14ac:dyDescent="0.2">
      <c r="A6725" s="1179" t="s">
        <v>4159</v>
      </c>
      <c r="B6725" s="1149" t="s">
        <v>13078</v>
      </c>
      <c r="C6725" s="1149" t="s">
        <v>65</v>
      </c>
      <c r="D6725" s="1150" t="s">
        <v>18557</v>
      </c>
      <c r="E6725" s="1164">
        <v>3000</v>
      </c>
      <c r="F6725" s="1151" t="s">
        <v>18558</v>
      </c>
      <c r="G6725" s="759" t="s">
        <v>18559</v>
      </c>
      <c r="H6725" s="1021" t="s">
        <v>5396</v>
      </c>
      <c r="I6725" s="1021" t="s">
        <v>16867</v>
      </c>
      <c r="J6725" s="1150" t="s">
        <v>4287</v>
      </c>
      <c r="K6725" s="1152" t="s">
        <v>18560</v>
      </c>
      <c r="L6725" s="1151">
        <v>12</v>
      </c>
      <c r="M6725" s="1164">
        <v>33442.880000000005</v>
      </c>
      <c r="N6725" s="1151"/>
      <c r="O6725" s="1152"/>
      <c r="P6725" s="1180"/>
    </row>
    <row r="6726" spans="1:16" ht="22.5" x14ac:dyDescent="0.2">
      <c r="A6726" s="1179" t="s">
        <v>4159</v>
      </c>
      <c r="B6726" s="1149" t="s">
        <v>13078</v>
      </c>
      <c r="C6726" s="1149" t="s">
        <v>65</v>
      </c>
      <c r="D6726" s="1150" t="s">
        <v>18557</v>
      </c>
      <c r="E6726" s="1164">
        <v>3000</v>
      </c>
      <c r="F6726" s="1151" t="s">
        <v>18558</v>
      </c>
      <c r="G6726" s="759" t="s">
        <v>18559</v>
      </c>
      <c r="H6726" s="1021" t="s">
        <v>5396</v>
      </c>
      <c r="I6726" s="1021" t="s">
        <v>16867</v>
      </c>
      <c r="J6726" s="1150" t="s">
        <v>4287</v>
      </c>
      <c r="K6726" s="1152"/>
      <c r="L6726" s="1151"/>
      <c r="M6726" s="1164"/>
      <c r="N6726" s="1151" t="s">
        <v>18560</v>
      </c>
      <c r="O6726" s="1152">
        <v>6</v>
      </c>
      <c r="P6726" s="1180">
        <v>18000</v>
      </c>
    </row>
    <row r="6727" spans="1:16" ht="22.5" x14ac:dyDescent="0.2">
      <c r="A6727" s="1179" t="s">
        <v>4159</v>
      </c>
      <c r="B6727" s="1149" t="s">
        <v>13078</v>
      </c>
      <c r="C6727" s="1149" t="s">
        <v>65</v>
      </c>
      <c r="D6727" s="1150" t="s">
        <v>18561</v>
      </c>
      <c r="E6727" s="1164">
        <v>2500</v>
      </c>
      <c r="F6727" s="1151" t="s">
        <v>18562</v>
      </c>
      <c r="G6727" s="759" t="s">
        <v>18563</v>
      </c>
      <c r="H6727" s="1021" t="s">
        <v>4470</v>
      </c>
      <c r="I6727" s="1021" t="s">
        <v>18564</v>
      </c>
      <c r="J6727" s="1150" t="s">
        <v>4259</v>
      </c>
      <c r="K6727" s="1152" t="s">
        <v>15301</v>
      </c>
      <c r="L6727" s="1151">
        <v>12</v>
      </c>
      <c r="M6727" s="1164">
        <v>30000</v>
      </c>
      <c r="N6727" s="1151"/>
      <c r="O6727" s="1152"/>
      <c r="P6727" s="1180"/>
    </row>
    <row r="6728" spans="1:16" ht="22.5" x14ac:dyDescent="0.2">
      <c r="A6728" s="1179" t="s">
        <v>4159</v>
      </c>
      <c r="B6728" s="1149" t="s">
        <v>13078</v>
      </c>
      <c r="C6728" s="1149" t="s">
        <v>65</v>
      </c>
      <c r="D6728" s="1150" t="s">
        <v>18561</v>
      </c>
      <c r="E6728" s="1164">
        <v>2500</v>
      </c>
      <c r="F6728" s="1151" t="s">
        <v>18562</v>
      </c>
      <c r="G6728" s="759" t="s">
        <v>18563</v>
      </c>
      <c r="H6728" s="1021" t="s">
        <v>4470</v>
      </c>
      <c r="I6728" s="1021" t="s">
        <v>18564</v>
      </c>
      <c r="J6728" s="1150" t="s">
        <v>4259</v>
      </c>
      <c r="K6728" s="1152"/>
      <c r="L6728" s="1151"/>
      <c r="M6728" s="1164"/>
      <c r="N6728" s="1151" t="s">
        <v>15301</v>
      </c>
      <c r="O6728" s="1152">
        <v>6</v>
      </c>
      <c r="P6728" s="1180">
        <v>15000</v>
      </c>
    </row>
    <row r="6729" spans="1:16" ht="22.5" x14ac:dyDescent="0.2">
      <c r="A6729" s="1179" t="s">
        <v>4159</v>
      </c>
      <c r="B6729" s="1149" t="s">
        <v>13078</v>
      </c>
      <c r="C6729" s="1149" t="s">
        <v>65</v>
      </c>
      <c r="D6729" s="1150" t="s">
        <v>18565</v>
      </c>
      <c r="E6729" s="1164">
        <v>5000</v>
      </c>
      <c r="F6729" s="1151" t="s">
        <v>18566</v>
      </c>
      <c r="G6729" s="759" t="s">
        <v>18567</v>
      </c>
      <c r="H6729" s="1021" t="s">
        <v>11426</v>
      </c>
      <c r="I6729" s="1021" t="s">
        <v>4274</v>
      </c>
      <c r="J6729" s="1150" t="s">
        <v>4274</v>
      </c>
      <c r="K6729" s="1152" t="s">
        <v>15301</v>
      </c>
      <c r="L6729" s="1151">
        <v>12</v>
      </c>
      <c r="M6729" s="1164">
        <v>36000</v>
      </c>
      <c r="N6729" s="1151"/>
      <c r="O6729" s="1152"/>
      <c r="P6729" s="1180"/>
    </row>
    <row r="6730" spans="1:16" ht="22.5" x14ac:dyDescent="0.2">
      <c r="A6730" s="1179" t="s">
        <v>4159</v>
      </c>
      <c r="B6730" s="1149" t="s">
        <v>13078</v>
      </c>
      <c r="C6730" s="1149" t="s">
        <v>65</v>
      </c>
      <c r="D6730" s="1150" t="s">
        <v>18565</v>
      </c>
      <c r="E6730" s="1164">
        <v>5000</v>
      </c>
      <c r="F6730" s="1151" t="s">
        <v>18566</v>
      </c>
      <c r="G6730" s="759" t="s">
        <v>18567</v>
      </c>
      <c r="H6730" s="1021" t="s">
        <v>11426</v>
      </c>
      <c r="I6730" s="1021" t="s">
        <v>4274</v>
      </c>
      <c r="J6730" s="1150" t="s">
        <v>4274</v>
      </c>
      <c r="K6730" s="1152"/>
      <c r="L6730" s="1151"/>
      <c r="M6730" s="1164"/>
      <c r="N6730" s="1151" t="s">
        <v>15301</v>
      </c>
      <c r="O6730" s="1152">
        <v>6</v>
      </c>
      <c r="P6730" s="1180">
        <v>18000</v>
      </c>
    </row>
    <row r="6731" spans="1:16" ht="33.75" x14ac:dyDescent="0.2">
      <c r="A6731" s="1179" t="s">
        <v>4159</v>
      </c>
      <c r="B6731" s="1149" t="s">
        <v>13078</v>
      </c>
      <c r="C6731" s="1149" t="s">
        <v>65</v>
      </c>
      <c r="D6731" s="1150" t="s">
        <v>17459</v>
      </c>
      <c r="E6731" s="1164">
        <v>2000</v>
      </c>
      <c r="F6731" s="1151" t="s">
        <v>18568</v>
      </c>
      <c r="G6731" s="759" t="s">
        <v>18569</v>
      </c>
      <c r="H6731" s="1021" t="s">
        <v>11426</v>
      </c>
      <c r="I6731" s="1021" t="s">
        <v>15923</v>
      </c>
      <c r="J6731" s="1150" t="s">
        <v>7025</v>
      </c>
      <c r="K6731" s="1152" t="s">
        <v>1445</v>
      </c>
      <c r="L6731" s="1151" t="s">
        <v>1445</v>
      </c>
      <c r="M6731" s="1164" t="s">
        <v>1445</v>
      </c>
      <c r="N6731" s="1151" t="s">
        <v>18570</v>
      </c>
      <c r="O6731" s="1152">
        <v>4</v>
      </c>
      <c r="P6731" s="1180">
        <v>8000</v>
      </c>
    </row>
    <row r="6732" spans="1:16" ht="22.5" x14ac:dyDescent="0.2">
      <c r="A6732" s="1179" t="s">
        <v>4159</v>
      </c>
      <c r="B6732" s="1149" t="s">
        <v>13078</v>
      </c>
      <c r="C6732" s="1149" t="s">
        <v>65</v>
      </c>
      <c r="D6732" s="1150" t="s">
        <v>18571</v>
      </c>
      <c r="E6732" s="1164">
        <v>6000</v>
      </c>
      <c r="F6732" s="1151" t="s">
        <v>18572</v>
      </c>
      <c r="G6732" s="759" t="s">
        <v>18573</v>
      </c>
      <c r="H6732" s="1021" t="s">
        <v>4243</v>
      </c>
      <c r="I6732" s="1021" t="s">
        <v>4287</v>
      </c>
      <c r="J6732" s="1150" t="s">
        <v>4195</v>
      </c>
      <c r="K6732" s="1152" t="s">
        <v>18574</v>
      </c>
      <c r="L6732" s="1151">
        <v>12</v>
      </c>
      <c r="M6732" s="1164">
        <v>72000</v>
      </c>
      <c r="N6732" s="1151" t="s">
        <v>1445</v>
      </c>
      <c r="O6732" s="1152" t="s">
        <v>1445</v>
      </c>
      <c r="P6732" s="1180" t="s">
        <v>1445</v>
      </c>
    </row>
    <row r="6733" spans="1:16" ht="22.5" x14ac:dyDescent="0.2">
      <c r="A6733" s="1179" t="s">
        <v>4159</v>
      </c>
      <c r="B6733" s="1149" t="s">
        <v>13078</v>
      </c>
      <c r="C6733" s="1149" t="s">
        <v>65</v>
      </c>
      <c r="D6733" s="1150" t="s">
        <v>18571</v>
      </c>
      <c r="E6733" s="1164">
        <v>6000</v>
      </c>
      <c r="F6733" s="1151" t="s">
        <v>18572</v>
      </c>
      <c r="G6733" s="759" t="s">
        <v>18573</v>
      </c>
      <c r="H6733" s="1021" t="s">
        <v>4243</v>
      </c>
      <c r="I6733" s="1021" t="s">
        <v>4287</v>
      </c>
      <c r="J6733" s="1150" t="s">
        <v>4195</v>
      </c>
      <c r="K6733" s="1152" t="s">
        <v>1445</v>
      </c>
      <c r="L6733" s="1151" t="s">
        <v>1445</v>
      </c>
      <c r="M6733" s="1164" t="s">
        <v>1445</v>
      </c>
      <c r="N6733" s="1151" t="s">
        <v>18574</v>
      </c>
      <c r="O6733" s="1152">
        <v>6</v>
      </c>
      <c r="P6733" s="1180">
        <v>36000</v>
      </c>
    </row>
    <row r="6734" spans="1:16" ht="22.5" x14ac:dyDescent="0.2">
      <c r="A6734" s="1179" t="s">
        <v>4159</v>
      </c>
      <c r="B6734" s="1149" t="s">
        <v>13078</v>
      </c>
      <c r="C6734" s="1149" t="s">
        <v>65</v>
      </c>
      <c r="D6734" s="1150" t="s">
        <v>18575</v>
      </c>
      <c r="E6734" s="1164">
        <v>14500</v>
      </c>
      <c r="F6734" s="1151" t="s">
        <v>18576</v>
      </c>
      <c r="G6734" s="759" t="s">
        <v>18577</v>
      </c>
      <c r="H6734" s="1021" t="s">
        <v>4243</v>
      </c>
      <c r="I6734" s="1021" t="s">
        <v>4287</v>
      </c>
      <c r="J6734" s="1150" t="s">
        <v>4195</v>
      </c>
      <c r="K6734" s="1152" t="s">
        <v>18578</v>
      </c>
      <c r="L6734" s="1151">
        <v>12</v>
      </c>
      <c r="M6734" s="1164">
        <v>174000</v>
      </c>
      <c r="N6734" s="1151" t="s">
        <v>1445</v>
      </c>
      <c r="O6734" s="1152" t="s">
        <v>1445</v>
      </c>
      <c r="P6734" s="1180" t="s">
        <v>1445</v>
      </c>
    </row>
    <row r="6735" spans="1:16" ht="22.5" x14ac:dyDescent="0.2">
      <c r="A6735" s="1179" t="s">
        <v>4159</v>
      </c>
      <c r="B6735" s="1149" t="s">
        <v>13078</v>
      </c>
      <c r="C6735" s="1149" t="s">
        <v>65</v>
      </c>
      <c r="D6735" s="1150" t="s">
        <v>18575</v>
      </c>
      <c r="E6735" s="1164">
        <v>14500</v>
      </c>
      <c r="F6735" s="1151" t="s">
        <v>18576</v>
      </c>
      <c r="G6735" s="759" t="s">
        <v>18577</v>
      </c>
      <c r="H6735" s="1021" t="s">
        <v>4243</v>
      </c>
      <c r="I6735" s="1021" t="s">
        <v>4287</v>
      </c>
      <c r="J6735" s="1150" t="s">
        <v>4195</v>
      </c>
      <c r="K6735" s="1152" t="s">
        <v>1445</v>
      </c>
      <c r="L6735" s="1151" t="s">
        <v>1445</v>
      </c>
      <c r="M6735" s="1164" t="s">
        <v>1445</v>
      </c>
      <c r="N6735" s="1151" t="s">
        <v>18578</v>
      </c>
      <c r="O6735" s="1152">
        <v>6</v>
      </c>
      <c r="P6735" s="1180">
        <v>87000</v>
      </c>
    </row>
    <row r="6736" spans="1:16" ht="33.75" x14ac:dyDescent="0.2">
      <c r="A6736" s="1179" t="s">
        <v>4159</v>
      </c>
      <c r="B6736" s="1149" t="s">
        <v>13078</v>
      </c>
      <c r="C6736" s="1149" t="s">
        <v>65</v>
      </c>
      <c r="D6736" s="1150" t="s">
        <v>16843</v>
      </c>
      <c r="E6736" s="1164">
        <v>1700</v>
      </c>
      <c r="F6736" s="1151" t="s">
        <v>18579</v>
      </c>
      <c r="G6736" s="759" t="s">
        <v>18580</v>
      </c>
      <c r="H6736" s="1021" t="s">
        <v>4474</v>
      </c>
      <c r="I6736" s="1021" t="s">
        <v>16809</v>
      </c>
      <c r="J6736" s="1150" t="s">
        <v>4259</v>
      </c>
      <c r="K6736" s="1152" t="s">
        <v>18581</v>
      </c>
      <c r="L6736" s="1151">
        <v>12</v>
      </c>
      <c r="M6736" s="1164">
        <v>20400</v>
      </c>
      <c r="N6736" s="1151" t="s">
        <v>1445</v>
      </c>
      <c r="O6736" s="1152" t="s">
        <v>1445</v>
      </c>
      <c r="P6736" s="1180" t="s">
        <v>1445</v>
      </c>
    </row>
    <row r="6737" spans="1:16" ht="33.75" x14ac:dyDescent="0.2">
      <c r="A6737" s="1179" t="s">
        <v>4159</v>
      </c>
      <c r="B6737" s="1149" t="s">
        <v>13078</v>
      </c>
      <c r="C6737" s="1149" t="s">
        <v>65</v>
      </c>
      <c r="D6737" s="1150" t="s">
        <v>16843</v>
      </c>
      <c r="E6737" s="1164">
        <v>1700</v>
      </c>
      <c r="F6737" s="1151" t="s">
        <v>18579</v>
      </c>
      <c r="G6737" s="759" t="s">
        <v>18580</v>
      </c>
      <c r="H6737" s="1021" t="s">
        <v>4474</v>
      </c>
      <c r="I6737" s="1021" t="s">
        <v>16809</v>
      </c>
      <c r="J6737" s="1150" t="s">
        <v>4259</v>
      </c>
      <c r="K6737" s="1152" t="s">
        <v>1445</v>
      </c>
      <c r="L6737" s="1151" t="s">
        <v>1445</v>
      </c>
      <c r="M6737" s="1164" t="s">
        <v>1445</v>
      </c>
      <c r="N6737" s="1151" t="s">
        <v>18581</v>
      </c>
      <c r="O6737" s="1152">
        <v>6</v>
      </c>
      <c r="P6737" s="1180">
        <v>10200</v>
      </c>
    </row>
    <row r="6738" spans="1:16" ht="33.75" x14ac:dyDescent="0.2">
      <c r="A6738" s="1179" t="s">
        <v>4159</v>
      </c>
      <c r="B6738" s="1149" t="s">
        <v>13078</v>
      </c>
      <c r="C6738" s="1149" t="s">
        <v>65</v>
      </c>
      <c r="D6738" s="1150" t="s">
        <v>18582</v>
      </c>
      <c r="E6738" s="1164">
        <v>3000</v>
      </c>
      <c r="F6738" s="1151" t="s">
        <v>18583</v>
      </c>
      <c r="G6738" s="759" t="s">
        <v>18584</v>
      </c>
      <c r="H6738" s="1021" t="s">
        <v>4470</v>
      </c>
      <c r="I6738" s="1021" t="s">
        <v>16809</v>
      </c>
      <c r="J6738" s="1150" t="s">
        <v>4259</v>
      </c>
      <c r="K6738" s="1152" t="s">
        <v>18585</v>
      </c>
      <c r="L6738" s="1151">
        <v>12</v>
      </c>
      <c r="M6738" s="1164">
        <v>36000</v>
      </c>
      <c r="N6738" s="1151" t="s">
        <v>1445</v>
      </c>
      <c r="O6738" s="1152" t="s">
        <v>1445</v>
      </c>
      <c r="P6738" s="1180" t="s">
        <v>1445</v>
      </c>
    </row>
    <row r="6739" spans="1:16" ht="33.75" x14ac:dyDescent="0.2">
      <c r="A6739" s="1179" t="s">
        <v>4159</v>
      </c>
      <c r="B6739" s="1149" t="s">
        <v>13078</v>
      </c>
      <c r="C6739" s="1149" t="s">
        <v>65</v>
      </c>
      <c r="D6739" s="1150" t="s">
        <v>18582</v>
      </c>
      <c r="E6739" s="1164">
        <v>3000</v>
      </c>
      <c r="F6739" s="1151" t="s">
        <v>18583</v>
      </c>
      <c r="G6739" s="759" t="s">
        <v>18584</v>
      </c>
      <c r="H6739" s="1021" t="s">
        <v>4470</v>
      </c>
      <c r="I6739" s="1021" t="s">
        <v>16809</v>
      </c>
      <c r="J6739" s="1150" t="s">
        <v>4259</v>
      </c>
      <c r="K6739" s="1152" t="s">
        <v>1445</v>
      </c>
      <c r="L6739" s="1151" t="s">
        <v>1445</v>
      </c>
      <c r="M6739" s="1164" t="s">
        <v>1445</v>
      </c>
      <c r="N6739" s="1151" t="s">
        <v>18585</v>
      </c>
      <c r="O6739" s="1152">
        <v>6</v>
      </c>
      <c r="P6739" s="1180">
        <v>18100</v>
      </c>
    </row>
    <row r="6740" spans="1:16" ht="22.5" x14ac:dyDescent="0.2">
      <c r="A6740" s="1179" t="s">
        <v>4159</v>
      </c>
      <c r="B6740" s="1149" t="s">
        <v>13078</v>
      </c>
      <c r="C6740" s="1149" t="s">
        <v>65</v>
      </c>
      <c r="D6740" s="1150" t="s">
        <v>18586</v>
      </c>
      <c r="E6740" s="1164">
        <v>5000</v>
      </c>
      <c r="F6740" s="1151" t="s">
        <v>18587</v>
      </c>
      <c r="G6740" s="759" t="s">
        <v>18588</v>
      </c>
      <c r="H6740" s="1021" t="s">
        <v>11426</v>
      </c>
      <c r="I6740" s="1021" t="s">
        <v>16956</v>
      </c>
      <c r="J6740" s="1150" t="s">
        <v>4386</v>
      </c>
      <c r="K6740" s="1152" t="s">
        <v>18589</v>
      </c>
      <c r="L6740" s="1151">
        <v>12</v>
      </c>
      <c r="M6740" s="1164">
        <v>60000</v>
      </c>
      <c r="N6740" s="1151" t="s">
        <v>1445</v>
      </c>
      <c r="O6740" s="1152" t="s">
        <v>1445</v>
      </c>
      <c r="P6740" s="1180" t="s">
        <v>1445</v>
      </c>
    </row>
    <row r="6741" spans="1:16" ht="22.5" x14ac:dyDescent="0.2">
      <c r="A6741" s="1179" t="s">
        <v>4159</v>
      </c>
      <c r="B6741" s="1149" t="s">
        <v>13078</v>
      </c>
      <c r="C6741" s="1149" t="s">
        <v>65</v>
      </c>
      <c r="D6741" s="1150" t="s">
        <v>18586</v>
      </c>
      <c r="E6741" s="1164">
        <v>5000</v>
      </c>
      <c r="F6741" s="1151" t="s">
        <v>18587</v>
      </c>
      <c r="G6741" s="759" t="s">
        <v>18588</v>
      </c>
      <c r="H6741" s="1021" t="s">
        <v>11426</v>
      </c>
      <c r="I6741" s="1021" t="s">
        <v>16956</v>
      </c>
      <c r="J6741" s="1150" t="s">
        <v>4386</v>
      </c>
      <c r="K6741" s="1152" t="s">
        <v>1445</v>
      </c>
      <c r="L6741" s="1151" t="s">
        <v>1445</v>
      </c>
      <c r="M6741" s="1164" t="s">
        <v>1445</v>
      </c>
      <c r="N6741" s="1151" t="s">
        <v>18589</v>
      </c>
      <c r="O6741" s="1152">
        <v>6</v>
      </c>
      <c r="P6741" s="1180">
        <v>30166.67</v>
      </c>
    </row>
    <row r="6742" spans="1:16" ht="22.5" x14ac:dyDescent="0.2">
      <c r="A6742" s="1179" t="s">
        <v>4159</v>
      </c>
      <c r="B6742" s="1149" t="s">
        <v>13078</v>
      </c>
      <c r="C6742" s="1149" t="s">
        <v>65</v>
      </c>
      <c r="D6742" s="1150" t="s">
        <v>18590</v>
      </c>
      <c r="E6742" s="1164">
        <v>4500</v>
      </c>
      <c r="F6742" s="1151" t="s">
        <v>18591</v>
      </c>
      <c r="G6742" s="759" t="s">
        <v>18592</v>
      </c>
      <c r="H6742" s="1021" t="s">
        <v>4243</v>
      </c>
      <c r="I6742" s="1021" t="s">
        <v>4274</v>
      </c>
      <c r="J6742" s="1150" t="s">
        <v>4274</v>
      </c>
      <c r="K6742" s="1152" t="s">
        <v>18593</v>
      </c>
      <c r="L6742" s="1151">
        <v>12</v>
      </c>
      <c r="M6742" s="1164">
        <v>54150</v>
      </c>
      <c r="N6742" s="1151" t="s">
        <v>1445</v>
      </c>
      <c r="O6742" s="1152" t="s">
        <v>1445</v>
      </c>
      <c r="P6742" s="1180" t="s">
        <v>1445</v>
      </c>
    </row>
    <row r="6743" spans="1:16" ht="22.5" x14ac:dyDescent="0.2">
      <c r="A6743" s="1179" t="s">
        <v>4159</v>
      </c>
      <c r="B6743" s="1149" t="s">
        <v>13078</v>
      </c>
      <c r="C6743" s="1149" t="s">
        <v>65</v>
      </c>
      <c r="D6743" s="1150" t="s">
        <v>18590</v>
      </c>
      <c r="E6743" s="1164">
        <v>4500</v>
      </c>
      <c r="F6743" s="1151" t="s">
        <v>18591</v>
      </c>
      <c r="G6743" s="759" t="s">
        <v>18592</v>
      </c>
      <c r="H6743" s="1021" t="s">
        <v>4243</v>
      </c>
      <c r="I6743" s="1021" t="s">
        <v>4274</v>
      </c>
      <c r="J6743" s="1150" t="s">
        <v>4274</v>
      </c>
      <c r="K6743" s="1152" t="s">
        <v>1445</v>
      </c>
      <c r="L6743" s="1151" t="s">
        <v>1445</v>
      </c>
      <c r="M6743" s="1164" t="s">
        <v>1445</v>
      </c>
      <c r="N6743" s="1151" t="s">
        <v>18593</v>
      </c>
      <c r="O6743" s="1152">
        <v>6</v>
      </c>
      <c r="P6743" s="1180">
        <v>27000</v>
      </c>
    </row>
    <row r="6744" spans="1:16" ht="22.5" x14ac:dyDescent="0.2">
      <c r="A6744" s="1179" t="s">
        <v>4159</v>
      </c>
      <c r="B6744" s="1149" t="s">
        <v>13078</v>
      </c>
      <c r="C6744" s="1149" t="s">
        <v>65</v>
      </c>
      <c r="D6744" s="1150" t="s">
        <v>18292</v>
      </c>
      <c r="E6744" s="1164">
        <v>3500</v>
      </c>
      <c r="F6744" s="1151" t="s">
        <v>18594</v>
      </c>
      <c r="G6744" s="759" t="s">
        <v>18595</v>
      </c>
      <c r="H6744" s="1021" t="s">
        <v>4243</v>
      </c>
      <c r="I6744" s="1021" t="s">
        <v>4274</v>
      </c>
      <c r="J6744" s="1150" t="s">
        <v>4274</v>
      </c>
      <c r="K6744" s="1152" t="s">
        <v>18596</v>
      </c>
      <c r="L6744" s="1151">
        <v>12</v>
      </c>
      <c r="M6744" s="1164">
        <v>39063.5</v>
      </c>
      <c r="N6744" s="1151" t="s">
        <v>1445</v>
      </c>
      <c r="O6744" s="1152" t="s">
        <v>1445</v>
      </c>
      <c r="P6744" s="1180" t="s">
        <v>1445</v>
      </c>
    </row>
    <row r="6745" spans="1:16" ht="22.5" x14ac:dyDescent="0.2">
      <c r="A6745" s="1179" t="s">
        <v>4159</v>
      </c>
      <c r="B6745" s="1149" t="s">
        <v>13078</v>
      </c>
      <c r="C6745" s="1149" t="s">
        <v>65</v>
      </c>
      <c r="D6745" s="1150" t="s">
        <v>18292</v>
      </c>
      <c r="E6745" s="1164">
        <v>3500</v>
      </c>
      <c r="F6745" s="1151" t="s">
        <v>18594</v>
      </c>
      <c r="G6745" s="759" t="s">
        <v>18595</v>
      </c>
      <c r="H6745" s="1021" t="s">
        <v>4243</v>
      </c>
      <c r="I6745" s="1021" t="s">
        <v>4274</v>
      </c>
      <c r="J6745" s="1150" t="s">
        <v>4274</v>
      </c>
      <c r="K6745" s="1152" t="s">
        <v>1445</v>
      </c>
      <c r="L6745" s="1151" t="s">
        <v>1445</v>
      </c>
      <c r="M6745" s="1164" t="s">
        <v>1445</v>
      </c>
      <c r="N6745" s="1151" t="s">
        <v>18596</v>
      </c>
      <c r="O6745" s="1152">
        <v>6</v>
      </c>
      <c r="P6745" s="1180">
        <v>19273.559999999998</v>
      </c>
    </row>
    <row r="6746" spans="1:16" ht="22.5" x14ac:dyDescent="0.2">
      <c r="A6746" s="1179" t="s">
        <v>4159</v>
      </c>
      <c r="B6746" s="1149" t="s">
        <v>13078</v>
      </c>
      <c r="C6746" s="1149" t="s">
        <v>65</v>
      </c>
      <c r="D6746" s="1150" t="s">
        <v>18597</v>
      </c>
      <c r="E6746" s="1164">
        <v>5500</v>
      </c>
      <c r="F6746" s="1151" t="s">
        <v>18598</v>
      </c>
      <c r="G6746" s="759" t="s">
        <v>18599</v>
      </c>
      <c r="H6746" s="1021" t="s">
        <v>4243</v>
      </c>
      <c r="I6746" s="1021" t="s">
        <v>4287</v>
      </c>
      <c r="J6746" s="1150" t="s">
        <v>4195</v>
      </c>
      <c r="K6746" s="1152" t="s">
        <v>18600</v>
      </c>
      <c r="L6746" s="1151">
        <v>12</v>
      </c>
      <c r="M6746" s="1164">
        <v>75935.5</v>
      </c>
      <c r="N6746" s="1151" t="s">
        <v>1445</v>
      </c>
      <c r="O6746" s="1152" t="s">
        <v>1445</v>
      </c>
      <c r="P6746" s="1180" t="s">
        <v>1445</v>
      </c>
    </row>
    <row r="6747" spans="1:16" ht="22.5" x14ac:dyDescent="0.2">
      <c r="A6747" s="1179" t="s">
        <v>4159</v>
      </c>
      <c r="B6747" s="1149" t="s">
        <v>13078</v>
      </c>
      <c r="C6747" s="1149" t="s">
        <v>65</v>
      </c>
      <c r="D6747" s="1150" t="s">
        <v>16875</v>
      </c>
      <c r="E6747" s="1164">
        <v>7000</v>
      </c>
      <c r="F6747" s="1151" t="s">
        <v>18598</v>
      </c>
      <c r="G6747" s="759" t="s">
        <v>18599</v>
      </c>
      <c r="H6747" s="1021" t="s">
        <v>4243</v>
      </c>
      <c r="I6747" s="1021" t="s">
        <v>4287</v>
      </c>
      <c r="J6747" s="1150" t="s">
        <v>4195</v>
      </c>
      <c r="K6747" s="1152" t="s">
        <v>1445</v>
      </c>
      <c r="L6747" s="1151" t="s">
        <v>1445</v>
      </c>
      <c r="M6747" s="1164" t="s">
        <v>1445</v>
      </c>
      <c r="N6747" s="1151" t="s">
        <v>18601</v>
      </c>
      <c r="O6747" s="1152">
        <v>6</v>
      </c>
      <c r="P6747" s="1180">
        <v>42000</v>
      </c>
    </row>
    <row r="6748" spans="1:16" ht="22.5" x14ac:dyDescent="0.2">
      <c r="A6748" s="1179" t="s">
        <v>4159</v>
      </c>
      <c r="B6748" s="1149" t="s">
        <v>13078</v>
      </c>
      <c r="C6748" s="1149" t="s">
        <v>65</v>
      </c>
      <c r="D6748" s="1150" t="s">
        <v>17262</v>
      </c>
      <c r="E6748" s="1164">
        <v>2000</v>
      </c>
      <c r="F6748" s="1151" t="s">
        <v>18602</v>
      </c>
      <c r="G6748" s="759" t="s">
        <v>18603</v>
      </c>
      <c r="H6748" s="1021" t="s">
        <v>4206</v>
      </c>
      <c r="I6748" s="1021" t="s">
        <v>4274</v>
      </c>
      <c r="J6748" s="1150" t="s">
        <v>4274</v>
      </c>
      <c r="K6748" s="1152" t="s">
        <v>1445</v>
      </c>
      <c r="L6748" s="1151" t="s">
        <v>1445</v>
      </c>
      <c r="M6748" s="1164" t="s">
        <v>1445</v>
      </c>
      <c r="N6748" s="1151" t="s">
        <v>18604</v>
      </c>
      <c r="O6748" s="1152">
        <v>4</v>
      </c>
      <c r="P6748" s="1180">
        <v>9200</v>
      </c>
    </row>
    <row r="6749" spans="1:16" ht="22.5" x14ac:dyDescent="0.2">
      <c r="A6749" s="1179" t="s">
        <v>4159</v>
      </c>
      <c r="B6749" s="1149" t="s">
        <v>13078</v>
      </c>
      <c r="C6749" s="1149" t="s">
        <v>65</v>
      </c>
      <c r="D6749" s="1150" t="s">
        <v>17140</v>
      </c>
      <c r="E6749" s="1164">
        <v>3500</v>
      </c>
      <c r="F6749" s="1151" t="s">
        <v>18605</v>
      </c>
      <c r="G6749" s="759" t="s">
        <v>18606</v>
      </c>
      <c r="H6749" s="1021" t="s">
        <v>17802</v>
      </c>
      <c r="I6749" s="1021" t="s">
        <v>16956</v>
      </c>
      <c r="J6749" s="1150" t="s">
        <v>4386</v>
      </c>
      <c r="K6749" s="1152" t="s">
        <v>14910</v>
      </c>
      <c r="L6749" s="1151">
        <v>12</v>
      </c>
      <c r="M6749" s="1164">
        <v>42000</v>
      </c>
      <c r="N6749" s="1151" t="s">
        <v>1445</v>
      </c>
      <c r="O6749" s="1152" t="s">
        <v>1445</v>
      </c>
      <c r="P6749" s="1180" t="s">
        <v>1445</v>
      </c>
    </row>
    <row r="6750" spans="1:16" ht="22.5" x14ac:dyDescent="0.2">
      <c r="A6750" s="1179" t="s">
        <v>4159</v>
      </c>
      <c r="B6750" s="1149" t="s">
        <v>13078</v>
      </c>
      <c r="C6750" s="1149" t="s">
        <v>65</v>
      </c>
      <c r="D6750" s="1150" t="s">
        <v>17140</v>
      </c>
      <c r="E6750" s="1164">
        <v>3500</v>
      </c>
      <c r="F6750" s="1151" t="s">
        <v>18605</v>
      </c>
      <c r="G6750" s="759" t="s">
        <v>18606</v>
      </c>
      <c r="H6750" s="1021" t="s">
        <v>17802</v>
      </c>
      <c r="I6750" s="1021" t="s">
        <v>16956</v>
      </c>
      <c r="J6750" s="1150" t="s">
        <v>4386</v>
      </c>
      <c r="K6750" s="1152" t="s">
        <v>1445</v>
      </c>
      <c r="L6750" s="1151" t="s">
        <v>1445</v>
      </c>
      <c r="M6750" s="1164" t="s">
        <v>1445</v>
      </c>
      <c r="N6750" s="1151" t="s">
        <v>14910</v>
      </c>
      <c r="O6750" s="1152">
        <v>6</v>
      </c>
      <c r="P6750" s="1180">
        <v>21000</v>
      </c>
    </row>
    <row r="6751" spans="1:16" ht="22.5" x14ac:dyDescent="0.2">
      <c r="A6751" s="1179" t="s">
        <v>4159</v>
      </c>
      <c r="B6751" s="1149" t="s">
        <v>13078</v>
      </c>
      <c r="C6751" s="1149" t="s">
        <v>65</v>
      </c>
      <c r="D6751" s="1150" t="s">
        <v>18607</v>
      </c>
      <c r="E6751" s="1164">
        <v>10000</v>
      </c>
      <c r="F6751" s="1151" t="s">
        <v>18608</v>
      </c>
      <c r="G6751" s="759" t="s">
        <v>18609</v>
      </c>
      <c r="H6751" s="1021" t="s">
        <v>4243</v>
      </c>
      <c r="I6751" s="1021" t="s">
        <v>4274</v>
      </c>
      <c r="J6751" s="1150" t="s">
        <v>4274</v>
      </c>
      <c r="K6751" s="1152" t="s">
        <v>18610</v>
      </c>
      <c r="L6751" s="1151">
        <v>11</v>
      </c>
      <c r="M6751" s="1164">
        <v>129426.67</v>
      </c>
      <c r="N6751" s="1151" t="s">
        <v>1445</v>
      </c>
      <c r="O6751" s="1152" t="s">
        <v>1445</v>
      </c>
      <c r="P6751" s="1180" t="s">
        <v>1445</v>
      </c>
    </row>
    <row r="6752" spans="1:16" ht="22.5" x14ac:dyDescent="0.2">
      <c r="A6752" s="1179" t="s">
        <v>4159</v>
      </c>
      <c r="B6752" s="1149" t="s">
        <v>13078</v>
      </c>
      <c r="C6752" s="1149" t="s">
        <v>65</v>
      </c>
      <c r="D6752" s="1150" t="s">
        <v>18607</v>
      </c>
      <c r="E6752" s="1164">
        <v>10000</v>
      </c>
      <c r="F6752" s="1151" t="s">
        <v>18608</v>
      </c>
      <c r="G6752" s="759" t="s">
        <v>18609</v>
      </c>
      <c r="H6752" s="1021" t="s">
        <v>4243</v>
      </c>
      <c r="I6752" s="1021" t="s">
        <v>4274</v>
      </c>
      <c r="J6752" s="1150" t="s">
        <v>4274</v>
      </c>
      <c r="K6752" s="1152" t="s">
        <v>1445</v>
      </c>
      <c r="L6752" s="1151" t="s">
        <v>1445</v>
      </c>
      <c r="M6752" s="1164" t="s">
        <v>1445</v>
      </c>
      <c r="N6752" s="1151" t="s">
        <v>18610</v>
      </c>
      <c r="O6752" s="1152">
        <v>6</v>
      </c>
      <c r="P6752" s="1180">
        <v>66000</v>
      </c>
    </row>
    <row r="6753" spans="1:16" ht="22.5" x14ac:dyDescent="0.2">
      <c r="A6753" s="1179" t="s">
        <v>4159</v>
      </c>
      <c r="B6753" s="1149" t="s">
        <v>13078</v>
      </c>
      <c r="C6753" s="1149" t="s">
        <v>65</v>
      </c>
      <c r="D6753" s="1150" t="s">
        <v>18611</v>
      </c>
      <c r="E6753" s="1164">
        <v>6000</v>
      </c>
      <c r="F6753" s="1151" t="s">
        <v>18612</v>
      </c>
      <c r="G6753" s="759" t="s">
        <v>18613</v>
      </c>
      <c r="H6753" s="1021" t="s">
        <v>4243</v>
      </c>
      <c r="I6753" s="1021" t="s">
        <v>4287</v>
      </c>
      <c r="J6753" s="1150" t="s">
        <v>4195</v>
      </c>
      <c r="K6753" s="1152" t="s">
        <v>18614</v>
      </c>
      <c r="L6753" s="1151">
        <v>12</v>
      </c>
      <c r="M6753" s="1164">
        <v>72000</v>
      </c>
      <c r="N6753" s="1151" t="s">
        <v>1445</v>
      </c>
      <c r="O6753" s="1152" t="s">
        <v>1445</v>
      </c>
      <c r="P6753" s="1180" t="s">
        <v>1445</v>
      </c>
    </row>
    <row r="6754" spans="1:16" ht="22.5" x14ac:dyDescent="0.2">
      <c r="A6754" s="1179" t="s">
        <v>4159</v>
      </c>
      <c r="B6754" s="1149" t="s">
        <v>13078</v>
      </c>
      <c r="C6754" s="1149" t="s">
        <v>65</v>
      </c>
      <c r="D6754" s="1150" t="s">
        <v>18611</v>
      </c>
      <c r="E6754" s="1164">
        <v>6000</v>
      </c>
      <c r="F6754" s="1151" t="s">
        <v>18612</v>
      </c>
      <c r="G6754" s="759" t="s">
        <v>18613</v>
      </c>
      <c r="H6754" s="1021" t="s">
        <v>4243</v>
      </c>
      <c r="I6754" s="1021" t="s">
        <v>4287</v>
      </c>
      <c r="J6754" s="1150" t="s">
        <v>4195</v>
      </c>
      <c r="K6754" s="1152" t="s">
        <v>1445</v>
      </c>
      <c r="L6754" s="1151" t="s">
        <v>1445</v>
      </c>
      <c r="M6754" s="1164" t="s">
        <v>1445</v>
      </c>
      <c r="N6754" s="1151" t="s">
        <v>18614</v>
      </c>
      <c r="O6754" s="1152">
        <v>1</v>
      </c>
      <c r="P6754" s="1180">
        <v>5991</v>
      </c>
    </row>
    <row r="6755" spans="1:16" ht="22.5" x14ac:dyDescent="0.2">
      <c r="A6755" s="1179" t="s">
        <v>4159</v>
      </c>
      <c r="B6755" s="1149" t="s">
        <v>13078</v>
      </c>
      <c r="C6755" s="1149" t="s">
        <v>65</v>
      </c>
      <c r="D6755" s="1150" t="s">
        <v>17752</v>
      </c>
      <c r="E6755" s="1164">
        <v>2000</v>
      </c>
      <c r="F6755" s="1151" t="s">
        <v>18615</v>
      </c>
      <c r="G6755" s="759" t="s">
        <v>18616</v>
      </c>
      <c r="H6755" s="1021" t="s">
        <v>4243</v>
      </c>
      <c r="I6755" s="1021" t="s">
        <v>4274</v>
      </c>
      <c r="J6755" s="1150" t="s">
        <v>4274</v>
      </c>
      <c r="K6755" s="1152" t="s">
        <v>18617</v>
      </c>
      <c r="L6755" s="1151">
        <v>12</v>
      </c>
      <c r="M6755" s="1164">
        <v>24000</v>
      </c>
      <c r="N6755" s="1151" t="s">
        <v>1445</v>
      </c>
      <c r="O6755" s="1152" t="s">
        <v>1445</v>
      </c>
      <c r="P6755" s="1180" t="s">
        <v>1445</v>
      </c>
    </row>
    <row r="6756" spans="1:16" ht="22.5" x14ac:dyDescent="0.2">
      <c r="A6756" s="1179" t="s">
        <v>4159</v>
      </c>
      <c r="B6756" s="1149" t="s">
        <v>13078</v>
      </c>
      <c r="C6756" s="1149" t="s">
        <v>65</v>
      </c>
      <c r="D6756" s="1150" t="s">
        <v>17752</v>
      </c>
      <c r="E6756" s="1164">
        <v>2000</v>
      </c>
      <c r="F6756" s="1151" t="s">
        <v>18615</v>
      </c>
      <c r="G6756" s="759" t="s">
        <v>18616</v>
      </c>
      <c r="H6756" s="1021" t="s">
        <v>4243</v>
      </c>
      <c r="I6756" s="1021" t="s">
        <v>4274</v>
      </c>
      <c r="J6756" s="1150" t="s">
        <v>4274</v>
      </c>
      <c r="K6756" s="1152" t="s">
        <v>1445</v>
      </c>
      <c r="L6756" s="1151" t="s">
        <v>1445</v>
      </c>
      <c r="M6756" s="1164" t="s">
        <v>1445</v>
      </c>
      <c r="N6756" s="1151" t="s">
        <v>18617</v>
      </c>
      <c r="O6756" s="1152">
        <v>6</v>
      </c>
      <c r="P6756" s="1180">
        <v>12000</v>
      </c>
    </row>
    <row r="6757" spans="1:16" ht="22.5" x14ac:dyDescent="0.2">
      <c r="A6757" s="1179" t="s">
        <v>4159</v>
      </c>
      <c r="B6757" s="1149" t="s">
        <v>13078</v>
      </c>
      <c r="C6757" s="1149" t="s">
        <v>65</v>
      </c>
      <c r="D6757" s="1150" t="s">
        <v>18618</v>
      </c>
      <c r="E6757" s="1164">
        <v>2500</v>
      </c>
      <c r="F6757" s="1151" t="s">
        <v>18619</v>
      </c>
      <c r="G6757" s="759" t="s">
        <v>18620</v>
      </c>
      <c r="H6757" s="1021" t="s">
        <v>16818</v>
      </c>
      <c r="I6757" s="1021" t="s">
        <v>4358</v>
      </c>
      <c r="J6757" s="1150" t="s">
        <v>16818</v>
      </c>
      <c r="K6757" s="1152" t="s">
        <v>1445</v>
      </c>
      <c r="L6757" s="1151" t="s">
        <v>1445</v>
      </c>
      <c r="M6757" s="1164" t="s">
        <v>1445</v>
      </c>
      <c r="N6757" s="1151" t="s">
        <v>18621</v>
      </c>
      <c r="O6757" s="1152">
        <v>1</v>
      </c>
      <c r="P6757" s="1180">
        <v>3083.33</v>
      </c>
    </row>
    <row r="6758" spans="1:16" ht="22.5" x14ac:dyDescent="0.2">
      <c r="A6758" s="1179" t="s">
        <v>4159</v>
      </c>
      <c r="B6758" s="1149" t="s">
        <v>13078</v>
      </c>
      <c r="C6758" s="1149" t="s">
        <v>65</v>
      </c>
      <c r="D6758" s="1150" t="s">
        <v>18622</v>
      </c>
      <c r="E6758" s="1164">
        <v>2000</v>
      </c>
      <c r="F6758" s="1151" t="s">
        <v>18623</v>
      </c>
      <c r="G6758" s="759" t="s">
        <v>18624</v>
      </c>
      <c r="H6758" s="1021" t="s">
        <v>4243</v>
      </c>
      <c r="I6758" s="1021" t="s">
        <v>4274</v>
      </c>
      <c r="J6758" s="1150" t="s">
        <v>4274</v>
      </c>
      <c r="K6758" s="1152" t="s">
        <v>18625</v>
      </c>
      <c r="L6758" s="1151">
        <v>12</v>
      </c>
      <c r="M6758" s="1164">
        <v>29261.33</v>
      </c>
      <c r="N6758" s="1151" t="s">
        <v>1445</v>
      </c>
      <c r="O6758" s="1152" t="s">
        <v>1445</v>
      </c>
      <c r="P6758" s="1180" t="s">
        <v>1445</v>
      </c>
    </row>
    <row r="6759" spans="1:16" ht="22.5" x14ac:dyDescent="0.2">
      <c r="A6759" s="1179" t="s">
        <v>4159</v>
      </c>
      <c r="B6759" s="1149" t="s">
        <v>13078</v>
      </c>
      <c r="C6759" s="1149" t="s">
        <v>65</v>
      </c>
      <c r="D6759" s="1150" t="s">
        <v>16982</v>
      </c>
      <c r="E6759" s="1164">
        <v>3000</v>
      </c>
      <c r="F6759" s="1151" t="s">
        <v>18623</v>
      </c>
      <c r="G6759" s="759" t="s">
        <v>18624</v>
      </c>
      <c r="H6759" s="1021" t="s">
        <v>4243</v>
      </c>
      <c r="I6759" s="1021" t="s">
        <v>4274</v>
      </c>
      <c r="J6759" s="1150" t="s">
        <v>4274</v>
      </c>
      <c r="K6759" s="1152" t="s">
        <v>1445</v>
      </c>
      <c r="L6759" s="1151" t="s">
        <v>1445</v>
      </c>
      <c r="M6759" s="1164" t="s">
        <v>1445</v>
      </c>
      <c r="N6759" s="1151" t="s">
        <v>18626</v>
      </c>
      <c r="O6759" s="1152">
        <v>6</v>
      </c>
      <c r="P6759" s="1180">
        <v>18000</v>
      </c>
    </row>
    <row r="6760" spans="1:16" ht="22.5" x14ac:dyDescent="0.2">
      <c r="A6760" s="1179" t="s">
        <v>4159</v>
      </c>
      <c r="B6760" s="1149" t="s">
        <v>13078</v>
      </c>
      <c r="C6760" s="1149" t="s">
        <v>65</v>
      </c>
      <c r="D6760" s="1150" t="s">
        <v>18627</v>
      </c>
      <c r="E6760" s="1164">
        <v>2000</v>
      </c>
      <c r="F6760" s="1151" t="s">
        <v>18628</v>
      </c>
      <c r="G6760" s="759" t="s">
        <v>18629</v>
      </c>
      <c r="H6760" s="1021" t="s">
        <v>4243</v>
      </c>
      <c r="I6760" s="1021" t="s">
        <v>4274</v>
      </c>
      <c r="J6760" s="1150" t="s">
        <v>4274</v>
      </c>
      <c r="K6760" s="1152" t="s">
        <v>18630</v>
      </c>
      <c r="L6760" s="1151">
        <v>12</v>
      </c>
      <c r="M6760" s="1164">
        <v>24000</v>
      </c>
      <c r="N6760" s="1151" t="s">
        <v>1445</v>
      </c>
      <c r="O6760" s="1152" t="s">
        <v>1445</v>
      </c>
      <c r="P6760" s="1180" t="s">
        <v>1445</v>
      </c>
    </row>
    <row r="6761" spans="1:16" ht="22.5" x14ac:dyDescent="0.2">
      <c r="A6761" s="1179" t="s">
        <v>4159</v>
      </c>
      <c r="B6761" s="1149" t="s">
        <v>13078</v>
      </c>
      <c r="C6761" s="1149" t="s">
        <v>65</v>
      </c>
      <c r="D6761" s="1150" t="s">
        <v>18627</v>
      </c>
      <c r="E6761" s="1164">
        <v>2000</v>
      </c>
      <c r="F6761" s="1151" t="s">
        <v>18628</v>
      </c>
      <c r="G6761" s="759" t="s">
        <v>18629</v>
      </c>
      <c r="H6761" s="1021" t="s">
        <v>4243</v>
      </c>
      <c r="I6761" s="1021" t="s">
        <v>4274</v>
      </c>
      <c r="J6761" s="1150" t="s">
        <v>4274</v>
      </c>
      <c r="K6761" s="1152" t="s">
        <v>1445</v>
      </c>
      <c r="L6761" s="1151" t="s">
        <v>1445</v>
      </c>
      <c r="M6761" s="1164" t="s">
        <v>1445</v>
      </c>
      <c r="N6761" s="1151" t="s">
        <v>18630</v>
      </c>
      <c r="O6761" s="1152">
        <v>6</v>
      </c>
      <c r="P6761" s="1180">
        <v>12000</v>
      </c>
    </row>
    <row r="6762" spans="1:16" ht="22.5" x14ac:dyDescent="0.2">
      <c r="A6762" s="1179" t="s">
        <v>4159</v>
      </c>
      <c r="B6762" s="1149" t="s">
        <v>13078</v>
      </c>
      <c r="C6762" s="1149" t="s">
        <v>65</v>
      </c>
      <c r="D6762" s="1150" t="s">
        <v>18631</v>
      </c>
      <c r="E6762" s="1164">
        <v>2500</v>
      </c>
      <c r="F6762" s="1151" t="s">
        <v>18632</v>
      </c>
      <c r="G6762" s="759" t="s">
        <v>18633</v>
      </c>
      <c r="H6762" s="1021" t="s">
        <v>4243</v>
      </c>
      <c r="I6762" s="1021" t="s">
        <v>4274</v>
      </c>
      <c r="J6762" s="1150" t="s">
        <v>4274</v>
      </c>
      <c r="K6762" s="1152" t="s">
        <v>18634</v>
      </c>
      <c r="L6762" s="1151">
        <v>12</v>
      </c>
      <c r="M6762" s="1164">
        <v>31756.66</v>
      </c>
      <c r="N6762" s="1151" t="s">
        <v>1445</v>
      </c>
      <c r="O6762" s="1152" t="s">
        <v>1445</v>
      </c>
      <c r="P6762" s="1180" t="s">
        <v>1445</v>
      </c>
    </row>
    <row r="6763" spans="1:16" ht="22.5" x14ac:dyDescent="0.2">
      <c r="A6763" s="1179" t="s">
        <v>4159</v>
      </c>
      <c r="B6763" s="1149" t="s">
        <v>13078</v>
      </c>
      <c r="C6763" s="1149" t="s">
        <v>65</v>
      </c>
      <c r="D6763" s="1150" t="s">
        <v>18635</v>
      </c>
      <c r="E6763" s="1164">
        <v>5500</v>
      </c>
      <c r="F6763" s="1151" t="s">
        <v>18636</v>
      </c>
      <c r="G6763" s="759" t="s">
        <v>18637</v>
      </c>
      <c r="H6763" s="1021" t="s">
        <v>7500</v>
      </c>
      <c r="I6763" s="1021" t="s">
        <v>4287</v>
      </c>
      <c r="J6763" s="1150" t="s">
        <v>4195</v>
      </c>
      <c r="K6763" s="1152" t="s">
        <v>18638</v>
      </c>
      <c r="L6763" s="1151">
        <v>12</v>
      </c>
      <c r="M6763" s="1164">
        <v>66000</v>
      </c>
      <c r="N6763" s="1151" t="s">
        <v>1445</v>
      </c>
      <c r="O6763" s="1152" t="s">
        <v>1445</v>
      </c>
      <c r="P6763" s="1180" t="s">
        <v>1445</v>
      </c>
    </row>
    <row r="6764" spans="1:16" ht="22.5" x14ac:dyDescent="0.2">
      <c r="A6764" s="1179" t="s">
        <v>4159</v>
      </c>
      <c r="B6764" s="1149" t="s">
        <v>13078</v>
      </c>
      <c r="C6764" s="1149" t="s">
        <v>65</v>
      </c>
      <c r="D6764" s="1150" t="s">
        <v>18635</v>
      </c>
      <c r="E6764" s="1164">
        <v>5500</v>
      </c>
      <c r="F6764" s="1151" t="s">
        <v>18636</v>
      </c>
      <c r="G6764" s="759" t="s">
        <v>18637</v>
      </c>
      <c r="H6764" s="1021" t="s">
        <v>7500</v>
      </c>
      <c r="I6764" s="1021" t="s">
        <v>4287</v>
      </c>
      <c r="J6764" s="1150" t="s">
        <v>4195</v>
      </c>
      <c r="K6764" s="1152" t="s">
        <v>1445</v>
      </c>
      <c r="L6764" s="1151" t="s">
        <v>1445</v>
      </c>
      <c r="M6764" s="1164" t="s">
        <v>1445</v>
      </c>
      <c r="N6764" s="1151" t="s">
        <v>18638</v>
      </c>
      <c r="O6764" s="1152">
        <v>6</v>
      </c>
      <c r="P6764" s="1180">
        <v>33000</v>
      </c>
    </row>
    <row r="6765" spans="1:16" ht="22.5" x14ac:dyDescent="0.2">
      <c r="A6765" s="1179" t="s">
        <v>4159</v>
      </c>
      <c r="B6765" s="1149" t="s">
        <v>13078</v>
      </c>
      <c r="C6765" s="1149" t="s">
        <v>65</v>
      </c>
      <c r="D6765" s="1150" t="s">
        <v>18639</v>
      </c>
      <c r="E6765" s="1164">
        <v>2500</v>
      </c>
      <c r="F6765" s="1151" t="s">
        <v>18640</v>
      </c>
      <c r="G6765" s="759" t="s">
        <v>18641</v>
      </c>
      <c r="H6765" s="1021" t="s">
        <v>4243</v>
      </c>
      <c r="I6765" s="1021" t="s">
        <v>4274</v>
      </c>
      <c r="J6765" s="1150" t="s">
        <v>4274</v>
      </c>
      <c r="K6765" s="1152" t="s">
        <v>18642</v>
      </c>
      <c r="L6765" s="1151">
        <v>12</v>
      </c>
      <c r="M6765" s="1164">
        <v>30000</v>
      </c>
      <c r="N6765" s="1151" t="s">
        <v>1445</v>
      </c>
      <c r="O6765" s="1152" t="s">
        <v>1445</v>
      </c>
      <c r="P6765" s="1180" t="s">
        <v>1445</v>
      </c>
    </row>
    <row r="6766" spans="1:16" ht="22.5" x14ac:dyDescent="0.2">
      <c r="A6766" s="1179" t="s">
        <v>4159</v>
      </c>
      <c r="B6766" s="1149" t="s">
        <v>13078</v>
      </c>
      <c r="C6766" s="1149" t="s">
        <v>65</v>
      </c>
      <c r="D6766" s="1150" t="s">
        <v>18639</v>
      </c>
      <c r="E6766" s="1164">
        <v>2500</v>
      </c>
      <c r="F6766" s="1151" t="s">
        <v>18640</v>
      </c>
      <c r="G6766" s="759" t="s">
        <v>18641</v>
      </c>
      <c r="H6766" s="1021" t="s">
        <v>4243</v>
      </c>
      <c r="I6766" s="1021" t="s">
        <v>4274</v>
      </c>
      <c r="J6766" s="1150" t="s">
        <v>4274</v>
      </c>
      <c r="K6766" s="1152" t="s">
        <v>1445</v>
      </c>
      <c r="L6766" s="1151" t="s">
        <v>1445</v>
      </c>
      <c r="M6766" s="1164" t="s">
        <v>1445</v>
      </c>
      <c r="N6766" s="1151" t="s">
        <v>18642</v>
      </c>
      <c r="O6766" s="1152">
        <v>6</v>
      </c>
      <c r="P6766" s="1180">
        <v>15333.33</v>
      </c>
    </row>
    <row r="6767" spans="1:16" ht="22.5" x14ac:dyDescent="0.2">
      <c r="A6767" s="1179" t="s">
        <v>4159</v>
      </c>
      <c r="B6767" s="1149" t="s">
        <v>13078</v>
      </c>
      <c r="C6767" s="1149" t="s">
        <v>65</v>
      </c>
      <c r="D6767" s="1150" t="s">
        <v>18643</v>
      </c>
      <c r="E6767" s="1164">
        <v>3000</v>
      </c>
      <c r="F6767" s="1151" t="s">
        <v>18644</v>
      </c>
      <c r="G6767" s="759" t="s">
        <v>18645</v>
      </c>
      <c r="H6767" s="1021" t="s">
        <v>16835</v>
      </c>
      <c r="I6767" s="1021" t="s">
        <v>4274</v>
      </c>
      <c r="J6767" s="1150" t="s">
        <v>4274</v>
      </c>
      <c r="K6767" s="1152" t="s">
        <v>18646</v>
      </c>
      <c r="L6767" s="1151">
        <v>12</v>
      </c>
      <c r="M6767" s="1164">
        <v>36000</v>
      </c>
      <c r="N6767" s="1151" t="s">
        <v>1445</v>
      </c>
      <c r="O6767" s="1152" t="s">
        <v>1445</v>
      </c>
      <c r="P6767" s="1180" t="s">
        <v>1445</v>
      </c>
    </row>
    <row r="6768" spans="1:16" ht="22.5" x14ac:dyDescent="0.2">
      <c r="A6768" s="1179" t="s">
        <v>4159</v>
      </c>
      <c r="B6768" s="1149" t="s">
        <v>13078</v>
      </c>
      <c r="C6768" s="1149" t="s">
        <v>65</v>
      </c>
      <c r="D6768" s="1150" t="s">
        <v>18643</v>
      </c>
      <c r="E6768" s="1164">
        <v>3000</v>
      </c>
      <c r="F6768" s="1151" t="s">
        <v>18644</v>
      </c>
      <c r="G6768" s="759" t="s">
        <v>18645</v>
      </c>
      <c r="H6768" s="1021" t="s">
        <v>16835</v>
      </c>
      <c r="I6768" s="1021" t="s">
        <v>4274</v>
      </c>
      <c r="J6768" s="1150" t="s">
        <v>4274</v>
      </c>
      <c r="K6768" s="1152" t="s">
        <v>1445</v>
      </c>
      <c r="L6768" s="1151" t="s">
        <v>1445</v>
      </c>
      <c r="M6768" s="1164" t="s">
        <v>1445</v>
      </c>
      <c r="N6768" s="1151" t="s">
        <v>18646</v>
      </c>
      <c r="O6768" s="1152">
        <v>6</v>
      </c>
      <c r="P6768" s="1180">
        <v>18000</v>
      </c>
    </row>
    <row r="6769" spans="1:16" ht="22.5" x14ac:dyDescent="0.2">
      <c r="A6769" s="1179" t="s">
        <v>4159</v>
      </c>
      <c r="B6769" s="1149" t="s">
        <v>13078</v>
      </c>
      <c r="C6769" s="1149" t="s">
        <v>65</v>
      </c>
      <c r="D6769" s="1150" t="s">
        <v>18647</v>
      </c>
      <c r="E6769" s="1164">
        <v>2500</v>
      </c>
      <c r="F6769" s="1151" t="s">
        <v>18648</v>
      </c>
      <c r="G6769" s="759" t="s">
        <v>18649</v>
      </c>
      <c r="H6769" s="1021" t="s">
        <v>4206</v>
      </c>
      <c r="I6769" s="1021" t="s">
        <v>4287</v>
      </c>
      <c r="J6769" s="1150" t="s">
        <v>4195</v>
      </c>
      <c r="K6769" s="1152" t="s">
        <v>1445</v>
      </c>
      <c r="L6769" s="1151" t="s">
        <v>1445</v>
      </c>
      <c r="M6769" s="1164" t="s">
        <v>1445</v>
      </c>
      <c r="N6769" s="1151" t="s">
        <v>18650</v>
      </c>
      <c r="O6769" s="1152">
        <v>4</v>
      </c>
      <c r="P6769" s="1180">
        <v>9833.33</v>
      </c>
    </row>
    <row r="6770" spans="1:16" ht="22.5" x14ac:dyDescent="0.2">
      <c r="A6770" s="1179" t="s">
        <v>4159</v>
      </c>
      <c r="B6770" s="1149" t="s">
        <v>13078</v>
      </c>
      <c r="C6770" s="1149" t="s">
        <v>65</v>
      </c>
      <c r="D6770" s="1150" t="s">
        <v>16820</v>
      </c>
      <c r="E6770" s="1164">
        <v>3850</v>
      </c>
      <c r="F6770" s="1151" t="s">
        <v>18651</v>
      </c>
      <c r="G6770" s="759" t="s">
        <v>18652</v>
      </c>
      <c r="H6770" s="1021" t="s">
        <v>4243</v>
      </c>
      <c r="I6770" s="1021" t="s">
        <v>4287</v>
      </c>
      <c r="J6770" s="1150" t="s">
        <v>4195</v>
      </c>
      <c r="K6770" s="1152" t="s">
        <v>18653</v>
      </c>
      <c r="L6770" s="1151">
        <v>2</v>
      </c>
      <c r="M6770" s="1164">
        <v>6863.5</v>
      </c>
      <c r="N6770" s="1151" t="s">
        <v>1445</v>
      </c>
      <c r="O6770" s="1152" t="s">
        <v>1445</v>
      </c>
      <c r="P6770" s="1180" t="s">
        <v>1445</v>
      </c>
    </row>
    <row r="6771" spans="1:16" ht="22.5" x14ac:dyDescent="0.2">
      <c r="A6771" s="1179" t="s">
        <v>4159</v>
      </c>
      <c r="B6771" s="1149" t="s">
        <v>13078</v>
      </c>
      <c r="C6771" s="1149" t="s">
        <v>65</v>
      </c>
      <c r="D6771" s="1150" t="s">
        <v>16820</v>
      </c>
      <c r="E6771" s="1164">
        <v>3850</v>
      </c>
      <c r="F6771" s="1151" t="s">
        <v>18651</v>
      </c>
      <c r="G6771" s="759" t="s">
        <v>18652</v>
      </c>
      <c r="H6771" s="1021" t="s">
        <v>4243</v>
      </c>
      <c r="I6771" s="1021" t="s">
        <v>4287</v>
      </c>
      <c r="J6771" s="1150" t="s">
        <v>4195</v>
      </c>
      <c r="K6771" s="1152" t="s">
        <v>1445</v>
      </c>
      <c r="L6771" s="1151" t="s">
        <v>1445</v>
      </c>
      <c r="M6771" s="1164" t="s">
        <v>1445</v>
      </c>
      <c r="N6771" s="1151" t="s">
        <v>18653</v>
      </c>
      <c r="O6771" s="1152">
        <v>6</v>
      </c>
      <c r="P6771" s="1180">
        <v>47200</v>
      </c>
    </row>
    <row r="6772" spans="1:16" ht="22.5" x14ac:dyDescent="0.2">
      <c r="A6772" s="1179" t="s">
        <v>4159</v>
      </c>
      <c r="B6772" s="1149" t="s">
        <v>13078</v>
      </c>
      <c r="C6772" s="1149" t="s">
        <v>65</v>
      </c>
      <c r="D6772" s="1150" t="s">
        <v>18654</v>
      </c>
      <c r="E6772" s="1164">
        <v>3000</v>
      </c>
      <c r="F6772" s="1151" t="s">
        <v>18655</v>
      </c>
      <c r="G6772" s="759" t="s">
        <v>18656</v>
      </c>
      <c r="H6772" s="1021" t="s">
        <v>4243</v>
      </c>
      <c r="I6772" s="1021" t="s">
        <v>4287</v>
      </c>
      <c r="J6772" s="1150" t="s">
        <v>4195</v>
      </c>
      <c r="K6772" s="1152" t="s">
        <v>18657</v>
      </c>
      <c r="L6772" s="1151">
        <v>12</v>
      </c>
      <c r="M6772" s="1164">
        <v>36000</v>
      </c>
      <c r="N6772" s="1151" t="s">
        <v>1445</v>
      </c>
      <c r="O6772" s="1152" t="s">
        <v>1445</v>
      </c>
      <c r="P6772" s="1180" t="s">
        <v>1445</v>
      </c>
    </row>
    <row r="6773" spans="1:16" ht="22.5" x14ac:dyDescent="0.2">
      <c r="A6773" s="1179" t="s">
        <v>4159</v>
      </c>
      <c r="B6773" s="1149" t="s">
        <v>13078</v>
      </c>
      <c r="C6773" s="1149" t="s">
        <v>65</v>
      </c>
      <c r="D6773" s="1150" t="s">
        <v>18654</v>
      </c>
      <c r="E6773" s="1164">
        <v>3000</v>
      </c>
      <c r="F6773" s="1151" t="s">
        <v>18655</v>
      </c>
      <c r="G6773" s="759" t="s">
        <v>18656</v>
      </c>
      <c r="H6773" s="1021" t="s">
        <v>4243</v>
      </c>
      <c r="I6773" s="1021" t="s">
        <v>4287</v>
      </c>
      <c r="J6773" s="1150" t="s">
        <v>4195</v>
      </c>
      <c r="K6773" s="1152" t="s">
        <v>1445</v>
      </c>
      <c r="L6773" s="1151" t="s">
        <v>1445</v>
      </c>
      <c r="M6773" s="1164" t="s">
        <v>1445</v>
      </c>
      <c r="N6773" s="1151" t="s">
        <v>18657</v>
      </c>
      <c r="O6773" s="1152">
        <v>1</v>
      </c>
      <c r="P6773" s="1180">
        <v>5858</v>
      </c>
    </row>
    <row r="6774" spans="1:16" ht="22.5" x14ac:dyDescent="0.2">
      <c r="A6774" s="1179" t="s">
        <v>4159</v>
      </c>
      <c r="B6774" s="1149" t="s">
        <v>13078</v>
      </c>
      <c r="C6774" s="1149" t="s">
        <v>65</v>
      </c>
      <c r="D6774" s="1150" t="s">
        <v>18658</v>
      </c>
      <c r="E6774" s="1164">
        <v>4000</v>
      </c>
      <c r="F6774" s="1151" t="s">
        <v>18659</v>
      </c>
      <c r="G6774" s="759" t="s">
        <v>18660</v>
      </c>
      <c r="H6774" s="1021" t="s">
        <v>4337</v>
      </c>
      <c r="I6774" s="1021" t="s">
        <v>4287</v>
      </c>
      <c r="J6774" s="1150" t="s">
        <v>4195</v>
      </c>
      <c r="K6774" s="1152" t="s">
        <v>18661</v>
      </c>
      <c r="L6774" s="1151">
        <v>12</v>
      </c>
      <c r="M6774" s="1164">
        <v>48000</v>
      </c>
      <c r="N6774" s="1151" t="s">
        <v>1445</v>
      </c>
      <c r="O6774" s="1152" t="s">
        <v>1445</v>
      </c>
      <c r="P6774" s="1180" t="s">
        <v>1445</v>
      </c>
    </row>
    <row r="6775" spans="1:16" ht="22.5" x14ac:dyDescent="0.2">
      <c r="A6775" s="1179" t="s">
        <v>4159</v>
      </c>
      <c r="B6775" s="1149" t="s">
        <v>13078</v>
      </c>
      <c r="C6775" s="1149" t="s">
        <v>65</v>
      </c>
      <c r="D6775" s="1150" t="s">
        <v>18658</v>
      </c>
      <c r="E6775" s="1164">
        <v>4000</v>
      </c>
      <c r="F6775" s="1151" t="s">
        <v>18659</v>
      </c>
      <c r="G6775" s="759" t="s">
        <v>18660</v>
      </c>
      <c r="H6775" s="1021" t="s">
        <v>4337</v>
      </c>
      <c r="I6775" s="1021" t="s">
        <v>4287</v>
      </c>
      <c r="J6775" s="1150" t="s">
        <v>4195</v>
      </c>
      <c r="K6775" s="1152" t="s">
        <v>1445</v>
      </c>
      <c r="L6775" s="1151" t="s">
        <v>1445</v>
      </c>
      <c r="M6775" s="1164" t="s">
        <v>1445</v>
      </c>
      <c r="N6775" s="1151" t="s">
        <v>18661</v>
      </c>
      <c r="O6775" s="1152">
        <v>6</v>
      </c>
      <c r="P6775" s="1180">
        <v>24000</v>
      </c>
    </row>
    <row r="6776" spans="1:16" ht="22.5" x14ac:dyDescent="0.2">
      <c r="A6776" s="1179" t="s">
        <v>4159</v>
      </c>
      <c r="B6776" s="1149" t="s">
        <v>13078</v>
      </c>
      <c r="C6776" s="1149" t="s">
        <v>65</v>
      </c>
      <c r="D6776" s="1150" t="s">
        <v>17021</v>
      </c>
      <c r="E6776" s="1164">
        <v>4000</v>
      </c>
      <c r="F6776" s="1151" t="s">
        <v>18662</v>
      </c>
      <c r="G6776" s="759" t="s">
        <v>18663</v>
      </c>
      <c r="H6776" s="1021" t="s">
        <v>4243</v>
      </c>
      <c r="I6776" s="1021" t="s">
        <v>4274</v>
      </c>
      <c r="J6776" s="1150" t="s">
        <v>4274</v>
      </c>
      <c r="K6776" s="1152" t="s">
        <v>18664</v>
      </c>
      <c r="L6776" s="1151">
        <v>12</v>
      </c>
      <c r="M6776" s="1164">
        <v>52589.33</v>
      </c>
      <c r="N6776" s="1151" t="s">
        <v>1445</v>
      </c>
      <c r="O6776" s="1152" t="s">
        <v>1445</v>
      </c>
      <c r="P6776" s="1180" t="s">
        <v>1445</v>
      </c>
    </row>
    <row r="6777" spans="1:16" ht="22.5" x14ac:dyDescent="0.2">
      <c r="A6777" s="1179" t="s">
        <v>4159</v>
      </c>
      <c r="B6777" s="1149" t="s">
        <v>13078</v>
      </c>
      <c r="C6777" s="1149" t="s">
        <v>65</v>
      </c>
      <c r="D6777" s="1150" t="s">
        <v>18665</v>
      </c>
      <c r="E6777" s="1164">
        <v>3000</v>
      </c>
      <c r="F6777" s="1151" t="s">
        <v>18666</v>
      </c>
      <c r="G6777" s="759" t="s">
        <v>18667</v>
      </c>
      <c r="H6777" s="1021" t="s">
        <v>4211</v>
      </c>
      <c r="I6777" s="1021" t="s">
        <v>4274</v>
      </c>
      <c r="J6777" s="1150" t="s">
        <v>4274</v>
      </c>
      <c r="K6777" s="1152" t="s">
        <v>18668</v>
      </c>
      <c r="L6777" s="1151">
        <v>11</v>
      </c>
      <c r="M6777" s="1164">
        <v>32800</v>
      </c>
      <c r="N6777" s="1151" t="s">
        <v>1445</v>
      </c>
      <c r="O6777" s="1152" t="s">
        <v>1445</v>
      </c>
      <c r="P6777" s="1180" t="s">
        <v>1445</v>
      </c>
    </row>
    <row r="6778" spans="1:16" ht="22.5" x14ac:dyDescent="0.2">
      <c r="A6778" s="1179" t="s">
        <v>4159</v>
      </c>
      <c r="B6778" s="1149" t="s">
        <v>13078</v>
      </c>
      <c r="C6778" s="1149" t="s">
        <v>65</v>
      </c>
      <c r="D6778" s="1150" t="s">
        <v>18665</v>
      </c>
      <c r="E6778" s="1164">
        <v>3000</v>
      </c>
      <c r="F6778" s="1151" t="s">
        <v>18666</v>
      </c>
      <c r="G6778" s="759" t="s">
        <v>18667</v>
      </c>
      <c r="H6778" s="1021" t="s">
        <v>4211</v>
      </c>
      <c r="I6778" s="1021" t="s">
        <v>4274</v>
      </c>
      <c r="J6778" s="1150" t="s">
        <v>4274</v>
      </c>
      <c r="K6778" s="1152" t="s">
        <v>1445</v>
      </c>
      <c r="L6778" s="1151" t="s">
        <v>1445</v>
      </c>
      <c r="M6778" s="1164" t="s">
        <v>1445</v>
      </c>
      <c r="N6778" s="1151" t="s">
        <v>18668</v>
      </c>
      <c r="O6778" s="1152">
        <v>6</v>
      </c>
      <c r="P6778" s="1180">
        <v>18000</v>
      </c>
    </row>
    <row r="6779" spans="1:16" ht="33.75" x14ac:dyDescent="0.2">
      <c r="A6779" s="1179" t="s">
        <v>4159</v>
      </c>
      <c r="B6779" s="1149" t="s">
        <v>13078</v>
      </c>
      <c r="C6779" s="1149" t="s">
        <v>65</v>
      </c>
      <c r="D6779" s="1150" t="s">
        <v>18669</v>
      </c>
      <c r="E6779" s="1164">
        <v>2100</v>
      </c>
      <c r="F6779" s="1151" t="s">
        <v>18670</v>
      </c>
      <c r="G6779" s="759" t="s">
        <v>18671</v>
      </c>
      <c r="H6779" s="1021" t="s">
        <v>6023</v>
      </c>
      <c r="I6779" s="1021" t="s">
        <v>16809</v>
      </c>
      <c r="J6779" s="1150" t="s">
        <v>4259</v>
      </c>
      <c r="K6779" s="1152" t="s">
        <v>18672</v>
      </c>
      <c r="L6779" s="1151">
        <v>12</v>
      </c>
      <c r="M6779" s="1164">
        <v>25270</v>
      </c>
      <c r="N6779" s="1151" t="s">
        <v>1445</v>
      </c>
      <c r="O6779" s="1152" t="s">
        <v>1445</v>
      </c>
      <c r="P6779" s="1180" t="s">
        <v>1445</v>
      </c>
    </row>
    <row r="6780" spans="1:16" ht="33.75" x14ac:dyDescent="0.2">
      <c r="A6780" s="1179" t="s">
        <v>4159</v>
      </c>
      <c r="B6780" s="1149" t="s">
        <v>13078</v>
      </c>
      <c r="C6780" s="1149" t="s">
        <v>65</v>
      </c>
      <c r="D6780" s="1150" t="s">
        <v>18669</v>
      </c>
      <c r="E6780" s="1164">
        <v>2100</v>
      </c>
      <c r="F6780" s="1151" t="s">
        <v>18670</v>
      </c>
      <c r="G6780" s="759" t="s">
        <v>18671</v>
      </c>
      <c r="H6780" s="1021" t="s">
        <v>6023</v>
      </c>
      <c r="I6780" s="1021" t="s">
        <v>16809</v>
      </c>
      <c r="J6780" s="1150" t="s">
        <v>4259</v>
      </c>
      <c r="K6780" s="1152" t="s">
        <v>1445</v>
      </c>
      <c r="L6780" s="1151" t="s">
        <v>1445</v>
      </c>
      <c r="M6780" s="1164" t="s">
        <v>1445</v>
      </c>
      <c r="N6780" s="1151" t="s">
        <v>18672</v>
      </c>
      <c r="O6780" s="1152">
        <v>1</v>
      </c>
      <c r="P6780" s="1180">
        <v>4345.6000000000004</v>
      </c>
    </row>
    <row r="6781" spans="1:16" ht="22.5" x14ac:dyDescent="0.2">
      <c r="A6781" s="1179" t="s">
        <v>4159</v>
      </c>
      <c r="B6781" s="1149" t="s">
        <v>13078</v>
      </c>
      <c r="C6781" s="1149" t="s">
        <v>65</v>
      </c>
      <c r="D6781" s="1150" t="s">
        <v>18673</v>
      </c>
      <c r="E6781" s="1164">
        <v>5500</v>
      </c>
      <c r="F6781" s="1151" t="s">
        <v>18674</v>
      </c>
      <c r="G6781" s="759" t="s">
        <v>18675</v>
      </c>
      <c r="H6781" s="1021" t="s">
        <v>4206</v>
      </c>
      <c r="I6781" s="1021" t="s">
        <v>4287</v>
      </c>
      <c r="J6781" s="1150" t="s">
        <v>4195</v>
      </c>
      <c r="K6781" s="1152" t="s">
        <v>1445</v>
      </c>
      <c r="L6781" s="1151" t="s">
        <v>1445</v>
      </c>
      <c r="M6781" s="1164" t="s">
        <v>1445</v>
      </c>
      <c r="N6781" s="1151" t="s">
        <v>18676</v>
      </c>
      <c r="O6781" s="1152">
        <v>1</v>
      </c>
      <c r="P6781" s="1180">
        <v>6783.33</v>
      </c>
    </row>
    <row r="6782" spans="1:16" ht="33.75" x14ac:dyDescent="0.2">
      <c r="A6782" s="1179" t="s">
        <v>4159</v>
      </c>
      <c r="B6782" s="1149" t="s">
        <v>13078</v>
      </c>
      <c r="C6782" s="1149" t="s">
        <v>65</v>
      </c>
      <c r="D6782" s="1150" t="s">
        <v>18677</v>
      </c>
      <c r="E6782" s="1164">
        <v>2000</v>
      </c>
      <c r="F6782" s="1151" t="s">
        <v>18678</v>
      </c>
      <c r="G6782" s="759" t="s">
        <v>18679</v>
      </c>
      <c r="H6782" s="1021" t="s">
        <v>9934</v>
      </c>
      <c r="I6782" s="1021" t="s">
        <v>16809</v>
      </c>
      <c r="J6782" s="1150" t="s">
        <v>4259</v>
      </c>
      <c r="K6782" s="1152" t="s">
        <v>18680</v>
      </c>
      <c r="L6782" s="1151">
        <v>12</v>
      </c>
      <c r="M6782" s="1164">
        <v>24000</v>
      </c>
      <c r="N6782" s="1151" t="s">
        <v>1445</v>
      </c>
      <c r="O6782" s="1152" t="s">
        <v>1445</v>
      </c>
      <c r="P6782" s="1180" t="s">
        <v>1445</v>
      </c>
    </row>
    <row r="6783" spans="1:16" ht="33.75" x14ac:dyDescent="0.2">
      <c r="A6783" s="1179" t="s">
        <v>4159</v>
      </c>
      <c r="B6783" s="1149" t="s">
        <v>13078</v>
      </c>
      <c r="C6783" s="1149" t="s">
        <v>65</v>
      </c>
      <c r="D6783" s="1150" t="s">
        <v>18677</v>
      </c>
      <c r="E6783" s="1164">
        <v>2000</v>
      </c>
      <c r="F6783" s="1151" t="s">
        <v>18678</v>
      </c>
      <c r="G6783" s="759" t="s">
        <v>18679</v>
      </c>
      <c r="H6783" s="1021" t="s">
        <v>9934</v>
      </c>
      <c r="I6783" s="1021" t="s">
        <v>16809</v>
      </c>
      <c r="J6783" s="1150" t="s">
        <v>4259</v>
      </c>
      <c r="K6783" s="1152" t="s">
        <v>1445</v>
      </c>
      <c r="L6783" s="1151" t="s">
        <v>1445</v>
      </c>
      <c r="M6783" s="1164" t="s">
        <v>1445</v>
      </c>
      <c r="N6783" s="1151" t="s">
        <v>18680</v>
      </c>
      <c r="O6783" s="1152">
        <v>6</v>
      </c>
      <c r="P6783" s="1180">
        <v>12000</v>
      </c>
    </row>
    <row r="6784" spans="1:16" ht="33.75" x14ac:dyDescent="0.2">
      <c r="A6784" s="1179" t="s">
        <v>4159</v>
      </c>
      <c r="B6784" s="1149" t="s">
        <v>13078</v>
      </c>
      <c r="C6784" s="1149" t="s">
        <v>65</v>
      </c>
      <c r="D6784" s="1150" t="s">
        <v>18681</v>
      </c>
      <c r="E6784" s="1164">
        <v>2500</v>
      </c>
      <c r="F6784" s="1151" t="s">
        <v>18682</v>
      </c>
      <c r="G6784" s="759" t="s">
        <v>18683</v>
      </c>
      <c r="H6784" s="1021" t="s">
        <v>9934</v>
      </c>
      <c r="I6784" s="1021" t="s">
        <v>16809</v>
      </c>
      <c r="J6784" s="1150" t="s">
        <v>4259</v>
      </c>
      <c r="K6784" s="1152" t="s">
        <v>18684</v>
      </c>
      <c r="L6784" s="1151">
        <v>12</v>
      </c>
      <c r="M6784" s="1164">
        <v>30000</v>
      </c>
      <c r="N6784" s="1151" t="s">
        <v>1445</v>
      </c>
      <c r="O6784" s="1152" t="s">
        <v>1445</v>
      </c>
      <c r="P6784" s="1180" t="s">
        <v>1445</v>
      </c>
    </row>
    <row r="6785" spans="1:16" ht="33.75" x14ac:dyDescent="0.2">
      <c r="A6785" s="1179" t="s">
        <v>4159</v>
      </c>
      <c r="B6785" s="1149" t="s">
        <v>13078</v>
      </c>
      <c r="C6785" s="1149" t="s">
        <v>65</v>
      </c>
      <c r="D6785" s="1150" t="s">
        <v>18681</v>
      </c>
      <c r="E6785" s="1164">
        <v>2500</v>
      </c>
      <c r="F6785" s="1151" t="s">
        <v>18682</v>
      </c>
      <c r="G6785" s="759" t="s">
        <v>18683</v>
      </c>
      <c r="H6785" s="1021" t="s">
        <v>9934</v>
      </c>
      <c r="I6785" s="1021" t="s">
        <v>16809</v>
      </c>
      <c r="J6785" s="1150" t="s">
        <v>4259</v>
      </c>
      <c r="K6785" s="1152" t="s">
        <v>1445</v>
      </c>
      <c r="L6785" s="1151" t="s">
        <v>1445</v>
      </c>
      <c r="M6785" s="1164" t="s">
        <v>1445</v>
      </c>
      <c r="N6785" s="1151" t="s">
        <v>18684</v>
      </c>
      <c r="O6785" s="1152">
        <v>6</v>
      </c>
      <c r="P6785" s="1180">
        <v>15000</v>
      </c>
    </row>
    <row r="6786" spans="1:16" ht="22.5" x14ac:dyDescent="0.2">
      <c r="A6786" s="1179" t="s">
        <v>4159</v>
      </c>
      <c r="B6786" s="1149" t="s">
        <v>13078</v>
      </c>
      <c r="C6786" s="1149" t="s">
        <v>65</v>
      </c>
      <c r="D6786" s="1150" t="s">
        <v>17258</v>
      </c>
      <c r="E6786" s="1164">
        <v>4000</v>
      </c>
      <c r="F6786" s="1151" t="s">
        <v>18685</v>
      </c>
      <c r="G6786" s="759" t="s">
        <v>18686</v>
      </c>
      <c r="H6786" s="1021" t="s">
        <v>4206</v>
      </c>
      <c r="I6786" s="1021" t="s">
        <v>4287</v>
      </c>
      <c r="J6786" s="1150" t="s">
        <v>4195</v>
      </c>
      <c r="K6786" s="1152" t="s">
        <v>1445</v>
      </c>
      <c r="L6786" s="1151" t="s">
        <v>1445</v>
      </c>
      <c r="M6786" s="1164" t="s">
        <v>1445</v>
      </c>
      <c r="N6786" s="1151" t="s">
        <v>18687</v>
      </c>
      <c r="O6786" s="1152">
        <v>6</v>
      </c>
      <c r="P6786" s="1180">
        <v>24000</v>
      </c>
    </row>
    <row r="6787" spans="1:16" ht="22.5" x14ac:dyDescent="0.2">
      <c r="A6787" s="1179" t="s">
        <v>4159</v>
      </c>
      <c r="B6787" s="1149" t="s">
        <v>13078</v>
      </c>
      <c r="C6787" s="1149" t="s">
        <v>65</v>
      </c>
      <c r="D6787" s="1150" t="s">
        <v>17258</v>
      </c>
      <c r="E6787" s="1164">
        <v>4000</v>
      </c>
      <c r="F6787" s="1151" t="s">
        <v>18685</v>
      </c>
      <c r="G6787" s="759" t="s">
        <v>18686</v>
      </c>
      <c r="H6787" s="1021" t="s">
        <v>4206</v>
      </c>
      <c r="I6787" s="1021" t="s">
        <v>4287</v>
      </c>
      <c r="J6787" s="1150" t="s">
        <v>4195</v>
      </c>
      <c r="K6787" s="1152" t="s">
        <v>18687</v>
      </c>
      <c r="L6787" s="1151">
        <v>6</v>
      </c>
      <c r="M6787" s="1164">
        <v>25866.67</v>
      </c>
      <c r="N6787" s="1151" t="s">
        <v>1445</v>
      </c>
      <c r="O6787" s="1152" t="s">
        <v>1445</v>
      </c>
      <c r="P6787" s="1180" t="s">
        <v>1445</v>
      </c>
    </row>
    <row r="6788" spans="1:16" ht="22.5" x14ac:dyDescent="0.2">
      <c r="A6788" s="1179" t="s">
        <v>4159</v>
      </c>
      <c r="B6788" s="1149" t="s">
        <v>13078</v>
      </c>
      <c r="C6788" s="1149" t="s">
        <v>65</v>
      </c>
      <c r="D6788" s="1150" t="s">
        <v>17209</v>
      </c>
      <c r="E6788" s="1164">
        <v>2000</v>
      </c>
      <c r="F6788" s="1151" t="s">
        <v>18688</v>
      </c>
      <c r="G6788" s="759" t="s">
        <v>18689</v>
      </c>
      <c r="H6788" s="1021" t="s">
        <v>5396</v>
      </c>
      <c r="I6788" s="1021" t="s">
        <v>4274</v>
      </c>
      <c r="J6788" s="1150" t="s">
        <v>4274</v>
      </c>
      <c r="K6788" s="1152" t="s">
        <v>18690</v>
      </c>
      <c r="L6788" s="1151">
        <v>12</v>
      </c>
      <c r="M6788" s="1164">
        <v>24000</v>
      </c>
      <c r="N6788" s="1151" t="s">
        <v>1445</v>
      </c>
      <c r="O6788" s="1152" t="s">
        <v>1445</v>
      </c>
      <c r="P6788" s="1180" t="s">
        <v>1445</v>
      </c>
    </row>
    <row r="6789" spans="1:16" ht="22.5" x14ac:dyDescent="0.2">
      <c r="A6789" s="1179" t="s">
        <v>4159</v>
      </c>
      <c r="B6789" s="1149" t="s">
        <v>13078</v>
      </c>
      <c r="C6789" s="1149" t="s">
        <v>65</v>
      </c>
      <c r="D6789" s="1150" t="s">
        <v>17209</v>
      </c>
      <c r="E6789" s="1164">
        <v>2000</v>
      </c>
      <c r="F6789" s="1151" t="s">
        <v>18688</v>
      </c>
      <c r="G6789" s="759" t="s">
        <v>18689</v>
      </c>
      <c r="H6789" s="1021" t="s">
        <v>5396</v>
      </c>
      <c r="I6789" s="1021" t="s">
        <v>4274</v>
      </c>
      <c r="J6789" s="1150" t="s">
        <v>4274</v>
      </c>
      <c r="K6789" s="1152" t="s">
        <v>1445</v>
      </c>
      <c r="L6789" s="1151" t="s">
        <v>1445</v>
      </c>
      <c r="M6789" s="1164" t="s">
        <v>1445</v>
      </c>
      <c r="N6789" s="1151" t="s">
        <v>18690</v>
      </c>
      <c r="O6789" s="1152">
        <v>6</v>
      </c>
      <c r="P6789" s="1180">
        <v>12333.33</v>
      </c>
    </row>
    <row r="6790" spans="1:16" ht="22.5" x14ac:dyDescent="0.2">
      <c r="A6790" s="1179" t="s">
        <v>4159</v>
      </c>
      <c r="B6790" s="1149" t="s">
        <v>13078</v>
      </c>
      <c r="C6790" s="1149" t="s">
        <v>65</v>
      </c>
      <c r="D6790" s="1150" t="s">
        <v>16871</v>
      </c>
      <c r="E6790" s="1164">
        <v>3000</v>
      </c>
      <c r="F6790" s="1151" t="s">
        <v>18691</v>
      </c>
      <c r="G6790" s="759" t="s">
        <v>18692</v>
      </c>
      <c r="H6790" s="1021" t="s">
        <v>4243</v>
      </c>
      <c r="I6790" s="1021" t="s">
        <v>4287</v>
      </c>
      <c r="J6790" s="1150" t="s">
        <v>4195</v>
      </c>
      <c r="K6790" s="1152" t="s">
        <v>18693</v>
      </c>
      <c r="L6790" s="1151">
        <v>12</v>
      </c>
      <c r="M6790" s="1164">
        <v>36111.629999999997</v>
      </c>
      <c r="N6790" s="1151" t="s">
        <v>1445</v>
      </c>
      <c r="O6790" s="1152" t="s">
        <v>1445</v>
      </c>
      <c r="P6790" s="1180" t="s">
        <v>1445</v>
      </c>
    </row>
    <row r="6791" spans="1:16" ht="22.5" x14ac:dyDescent="0.2">
      <c r="A6791" s="1179" t="s">
        <v>4159</v>
      </c>
      <c r="B6791" s="1149" t="s">
        <v>13078</v>
      </c>
      <c r="C6791" s="1149" t="s">
        <v>65</v>
      </c>
      <c r="D6791" s="1150" t="s">
        <v>16871</v>
      </c>
      <c r="E6791" s="1164">
        <v>3000</v>
      </c>
      <c r="F6791" s="1151" t="s">
        <v>18691</v>
      </c>
      <c r="G6791" s="759" t="s">
        <v>18692</v>
      </c>
      <c r="H6791" s="1021" t="s">
        <v>4243</v>
      </c>
      <c r="I6791" s="1021" t="s">
        <v>4287</v>
      </c>
      <c r="J6791" s="1150" t="s">
        <v>4195</v>
      </c>
      <c r="K6791" s="1152" t="s">
        <v>1445</v>
      </c>
      <c r="L6791" s="1151" t="s">
        <v>1445</v>
      </c>
      <c r="M6791" s="1164" t="s">
        <v>1445</v>
      </c>
      <c r="N6791" s="1151" t="s">
        <v>18693</v>
      </c>
      <c r="O6791" s="1152">
        <v>6</v>
      </c>
      <c r="P6791" s="1180">
        <v>18000</v>
      </c>
    </row>
    <row r="6792" spans="1:16" ht="22.5" x14ac:dyDescent="0.2">
      <c r="A6792" s="1179" t="s">
        <v>4159</v>
      </c>
      <c r="B6792" s="1149" t="s">
        <v>13078</v>
      </c>
      <c r="C6792" s="1149" t="s">
        <v>65</v>
      </c>
      <c r="D6792" s="1150" t="s">
        <v>18694</v>
      </c>
      <c r="E6792" s="1164">
        <v>2000</v>
      </c>
      <c r="F6792" s="1151" t="s">
        <v>18695</v>
      </c>
      <c r="G6792" s="759" t="s">
        <v>18696</v>
      </c>
      <c r="H6792" s="1021" t="s">
        <v>16818</v>
      </c>
      <c r="I6792" s="1021" t="s">
        <v>4358</v>
      </c>
      <c r="J6792" s="1150" t="s">
        <v>16818</v>
      </c>
      <c r="K6792" s="1152" t="s">
        <v>18697</v>
      </c>
      <c r="L6792" s="1151">
        <v>12</v>
      </c>
      <c r="M6792" s="1164">
        <v>24000</v>
      </c>
      <c r="N6792" s="1151" t="s">
        <v>1445</v>
      </c>
      <c r="O6792" s="1152" t="s">
        <v>1445</v>
      </c>
      <c r="P6792" s="1180" t="s">
        <v>1445</v>
      </c>
    </row>
    <row r="6793" spans="1:16" ht="22.5" x14ac:dyDescent="0.2">
      <c r="A6793" s="1179" t="s">
        <v>4159</v>
      </c>
      <c r="B6793" s="1149" t="s">
        <v>13078</v>
      </c>
      <c r="C6793" s="1149" t="s">
        <v>65</v>
      </c>
      <c r="D6793" s="1150" t="s">
        <v>18694</v>
      </c>
      <c r="E6793" s="1164">
        <v>2000</v>
      </c>
      <c r="F6793" s="1151" t="s">
        <v>18695</v>
      </c>
      <c r="G6793" s="759" t="s">
        <v>18696</v>
      </c>
      <c r="H6793" s="1021" t="s">
        <v>16818</v>
      </c>
      <c r="I6793" s="1021" t="s">
        <v>4358</v>
      </c>
      <c r="J6793" s="1150" t="s">
        <v>16818</v>
      </c>
      <c r="K6793" s="1152" t="s">
        <v>1445</v>
      </c>
      <c r="L6793" s="1151" t="s">
        <v>1445</v>
      </c>
      <c r="M6793" s="1164" t="s">
        <v>1445</v>
      </c>
      <c r="N6793" s="1151" t="s">
        <v>18697</v>
      </c>
      <c r="O6793" s="1152">
        <v>6</v>
      </c>
      <c r="P6793" s="1180">
        <v>12000</v>
      </c>
    </row>
    <row r="6794" spans="1:16" ht="22.5" x14ac:dyDescent="0.2">
      <c r="A6794" s="1179" t="s">
        <v>4159</v>
      </c>
      <c r="B6794" s="1149" t="s">
        <v>13078</v>
      </c>
      <c r="C6794" s="1149" t="s">
        <v>65</v>
      </c>
      <c r="D6794" s="1150" t="s">
        <v>18698</v>
      </c>
      <c r="E6794" s="1164">
        <v>7000</v>
      </c>
      <c r="F6794" s="1151" t="s">
        <v>18699</v>
      </c>
      <c r="G6794" s="759" t="s">
        <v>18700</v>
      </c>
      <c r="H6794" s="1021" t="s">
        <v>4211</v>
      </c>
      <c r="I6794" s="1021" t="s">
        <v>16867</v>
      </c>
      <c r="J6794" s="1150" t="s">
        <v>4287</v>
      </c>
      <c r="K6794" s="1152" t="s">
        <v>18701</v>
      </c>
      <c r="L6794" s="1151">
        <v>12</v>
      </c>
      <c r="M6794" s="1164">
        <v>84233.33</v>
      </c>
      <c r="N6794" s="1151" t="s">
        <v>1445</v>
      </c>
      <c r="O6794" s="1152" t="s">
        <v>1445</v>
      </c>
      <c r="P6794" s="1180" t="s">
        <v>1445</v>
      </c>
    </row>
    <row r="6795" spans="1:16" ht="22.5" x14ac:dyDescent="0.2">
      <c r="A6795" s="1179" t="s">
        <v>4159</v>
      </c>
      <c r="B6795" s="1149" t="s">
        <v>13078</v>
      </c>
      <c r="C6795" s="1149" t="s">
        <v>65</v>
      </c>
      <c r="D6795" s="1150" t="s">
        <v>18698</v>
      </c>
      <c r="E6795" s="1164">
        <v>7000</v>
      </c>
      <c r="F6795" s="1151" t="s">
        <v>18699</v>
      </c>
      <c r="G6795" s="759" t="s">
        <v>18700</v>
      </c>
      <c r="H6795" s="1021" t="s">
        <v>4211</v>
      </c>
      <c r="I6795" s="1021" t="s">
        <v>16867</v>
      </c>
      <c r="J6795" s="1150" t="s">
        <v>4287</v>
      </c>
      <c r="K6795" s="1152" t="s">
        <v>1445</v>
      </c>
      <c r="L6795" s="1151" t="s">
        <v>1445</v>
      </c>
      <c r="M6795" s="1164" t="s">
        <v>1445</v>
      </c>
      <c r="N6795" s="1151" t="s">
        <v>18701</v>
      </c>
      <c r="O6795" s="1152">
        <v>6</v>
      </c>
      <c r="P6795" s="1180">
        <v>42510.41</v>
      </c>
    </row>
    <row r="6796" spans="1:16" ht="22.5" x14ac:dyDescent="0.2">
      <c r="A6796" s="1179" t="s">
        <v>4159</v>
      </c>
      <c r="B6796" s="1149" t="s">
        <v>13078</v>
      </c>
      <c r="C6796" s="1149" t="s">
        <v>65</v>
      </c>
      <c r="D6796" s="1150" t="s">
        <v>18702</v>
      </c>
      <c r="E6796" s="1164">
        <v>4000</v>
      </c>
      <c r="F6796" s="1151" t="s">
        <v>18703</v>
      </c>
      <c r="G6796" s="759" t="s">
        <v>18704</v>
      </c>
      <c r="H6796" s="1021" t="s">
        <v>4243</v>
      </c>
      <c r="I6796" s="1021" t="s">
        <v>4274</v>
      </c>
      <c r="J6796" s="1150" t="s">
        <v>4274</v>
      </c>
      <c r="K6796" s="1152" t="s">
        <v>18705</v>
      </c>
      <c r="L6796" s="1151">
        <v>12</v>
      </c>
      <c r="M6796" s="1164">
        <v>48000</v>
      </c>
      <c r="N6796" s="1151" t="s">
        <v>1445</v>
      </c>
      <c r="O6796" s="1152" t="s">
        <v>1445</v>
      </c>
      <c r="P6796" s="1180" t="s">
        <v>1445</v>
      </c>
    </row>
    <row r="6797" spans="1:16" ht="22.5" x14ac:dyDescent="0.2">
      <c r="A6797" s="1179" t="s">
        <v>4159</v>
      </c>
      <c r="B6797" s="1149" t="s">
        <v>13078</v>
      </c>
      <c r="C6797" s="1149" t="s">
        <v>65</v>
      </c>
      <c r="D6797" s="1150" t="s">
        <v>18702</v>
      </c>
      <c r="E6797" s="1164">
        <v>4000</v>
      </c>
      <c r="F6797" s="1151" t="s">
        <v>18703</v>
      </c>
      <c r="G6797" s="759" t="s">
        <v>18704</v>
      </c>
      <c r="H6797" s="1021" t="s">
        <v>4243</v>
      </c>
      <c r="I6797" s="1021" t="s">
        <v>4274</v>
      </c>
      <c r="J6797" s="1150" t="s">
        <v>4274</v>
      </c>
      <c r="K6797" s="1152" t="s">
        <v>1445</v>
      </c>
      <c r="L6797" s="1151" t="s">
        <v>1445</v>
      </c>
      <c r="M6797" s="1164" t="s">
        <v>1445</v>
      </c>
      <c r="N6797" s="1151" t="s">
        <v>18705</v>
      </c>
      <c r="O6797" s="1152">
        <v>6</v>
      </c>
      <c r="P6797" s="1180">
        <v>24066.66</v>
      </c>
    </row>
    <row r="6798" spans="1:16" ht="22.5" x14ac:dyDescent="0.2">
      <c r="A6798" s="1179" t="s">
        <v>4159</v>
      </c>
      <c r="B6798" s="1149" t="s">
        <v>13078</v>
      </c>
      <c r="C6798" s="1149" t="s">
        <v>65</v>
      </c>
      <c r="D6798" s="1150" t="s">
        <v>18706</v>
      </c>
      <c r="E6798" s="1164">
        <v>5000</v>
      </c>
      <c r="F6798" s="1151" t="s">
        <v>18707</v>
      </c>
      <c r="G6798" s="759" t="s">
        <v>18708</v>
      </c>
      <c r="H6798" s="1021" t="s">
        <v>4314</v>
      </c>
      <c r="I6798" s="1021" t="s">
        <v>4274</v>
      </c>
      <c r="J6798" s="1150" t="s">
        <v>4274</v>
      </c>
      <c r="K6798" s="1152" t="s">
        <v>1445</v>
      </c>
      <c r="L6798" s="1151" t="s">
        <v>1445</v>
      </c>
      <c r="M6798" s="1164" t="s">
        <v>1445</v>
      </c>
      <c r="N6798" s="1151" t="s">
        <v>18709</v>
      </c>
      <c r="O6798" s="1152">
        <v>6</v>
      </c>
      <c r="P6798" s="1180">
        <v>30000</v>
      </c>
    </row>
    <row r="6799" spans="1:16" ht="22.5" x14ac:dyDescent="0.2">
      <c r="A6799" s="1179" t="s">
        <v>4159</v>
      </c>
      <c r="B6799" s="1149" t="s">
        <v>13078</v>
      </c>
      <c r="C6799" s="1149" t="s">
        <v>65</v>
      </c>
      <c r="D6799" s="1150" t="s">
        <v>18706</v>
      </c>
      <c r="E6799" s="1164">
        <v>5000</v>
      </c>
      <c r="F6799" s="1151" t="s">
        <v>18707</v>
      </c>
      <c r="G6799" s="759" t="s">
        <v>18708</v>
      </c>
      <c r="H6799" s="1021" t="s">
        <v>4314</v>
      </c>
      <c r="I6799" s="1021" t="s">
        <v>4274</v>
      </c>
      <c r="J6799" s="1150" t="s">
        <v>4274</v>
      </c>
      <c r="K6799" s="1152" t="s">
        <v>18709</v>
      </c>
      <c r="L6799" s="1151">
        <v>1</v>
      </c>
      <c r="M6799" s="1164">
        <v>7166.67</v>
      </c>
      <c r="N6799" s="1151" t="s">
        <v>1445</v>
      </c>
      <c r="O6799" s="1152" t="s">
        <v>1445</v>
      </c>
      <c r="P6799" s="1180" t="s">
        <v>1445</v>
      </c>
    </row>
    <row r="6800" spans="1:16" ht="22.5" x14ac:dyDescent="0.2">
      <c r="A6800" s="1179" t="s">
        <v>4159</v>
      </c>
      <c r="B6800" s="1149" t="s">
        <v>13078</v>
      </c>
      <c r="C6800" s="1149" t="s">
        <v>65</v>
      </c>
      <c r="D6800" s="1150" t="s">
        <v>16990</v>
      </c>
      <c r="E6800" s="1164">
        <v>3752</v>
      </c>
      <c r="F6800" s="1151" t="s">
        <v>18710</v>
      </c>
      <c r="G6800" s="759" t="s">
        <v>18711</v>
      </c>
      <c r="H6800" s="1021" t="s">
        <v>4243</v>
      </c>
      <c r="I6800" s="1021" t="s">
        <v>4274</v>
      </c>
      <c r="J6800" s="1150" t="s">
        <v>4274</v>
      </c>
      <c r="K6800" s="1152" t="s">
        <v>18712</v>
      </c>
      <c r="L6800" s="1151">
        <v>6</v>
      </c>
      <c r="M6800" s="1164">
        <v>20548.93</v>
      </c>
      <c r="N6800" s="1151" t="s">
        <v>1445</v>
      </c>
      <c r="O6800" s="1152" t="s">
        <v>1445</v>
      </c>
      <c r="P6800" s="1180" t="s">
        <v>1445</v>
      </c>
    </row>
    <row r="6801" spans="1:16" ht="22.5" x14ac:dyDescent="0.2">
      <c r="A6801" s="1179" t="s">
        <v>4159</v>
      </c>
      <c r="B6801" s="1149" t="s">
        <v>13078</v>
      </c>
      <c r="C6801" s="1149" t="s">
        <v>65</v>
      </c>
      <c r="D6801" s="1150" t="s">
        <v>17665</v>
      </c>
      <c r="E6801" s="1164">
        <v>4500</v>
      </c>
      <c r="F6801" s="1151" t="s">
        <v>18713</v>
      </c>
      <c r="G6801" s="759" t="s">
        <v>18714</v>
      </c>
      <c r="H6801" s="1021" t="s">
        <v>4243</v>
      </c>
      <c r="I6801" s="1021" t="s">
        <v>4274</v>
      </c>
      <c r="J6801" s="1150" t="s">
        <v>4274</v>
      </c>
      <c r="K6801" s="1152" t="s">
        <v>18715</v>
      </c>
      <c r="L6801" s="1151">
        <v>3</v>
      </c>
      <c r="M6801" s="1164">
        <v>15813</v>
      </c>
      <c r="N6801" s="1151" t="s">
        <v>1445</v>
      </c>
      <c r="O6801" s="1152" t="s">
        <v>1445</v>
      </c>
      <c r="P6801" s="1180" t="s">
        <v>1445</v>
      </c>
    </row>
    <row r="6802" spans="1:16" ht="22.5" x14ac:dyDescent="0.2">
      <c r="A6802" s="1179" t="s">
        <v>4159</v>
      </c>
      <c r="B6802" s="1149" t="s">
        <v>13078</v>
      </c>
      <c r="C6802" s="1149" t="s">
        <v>65</v>
      </c>
      <c r="D6802" s="1150" t="s">
        <v>18716</v>
      </c>
      <c r="E6802" s="1164">
        <v>13000</v>
      </c>
      <c r="F6802" s="1151" t="s">
        <v>18717</v>
      </c>
      <c r="G6802" s="759" t="s">
        <v>18718</v>
      </c>
      <c r="H6802" s="1021" t="s">
        <v>4243</v>
      </c>
      <c r="I6802" s="1021" t="s">
        <v>4274</v>
      </c>
      <c r="J6802" s="1150" t="s">
        <v>4274</v>
      </c>
      <c r="K6802" s="1152" t="s">
        <v>18719</v>
      </c>
      <c r="L6802" s="1151">
        <v>12</v>
      </c>
      <c r="M6802" s="1164">
        <v>156000</v>
      </c>
      <c r="N6802" s="1151" t="s">
        <v>1445</v>
      </c>
      <c r="O6802" s="1152" t="s">
        <v>1445</v>
      </c>
      <c r="P6802" s="1180" t="s">
        <v>1445</v>
      </c>
    </row>
    <row r="6803" spans="1:16" ht="22.5" x14ac:dyDescent="0.2">
      <c r="A6803" s="1179" t="s">
        <v>4159</v>
      </c>
      <c r="B6803" s="1149" t="s">
        <v>13078</v>
      </c>
      <c r="C6803" s="1149" t="s">
        <v>65</v>
      </c>
      <c r="D6803" s="1150" t="s">
        <v>18716</v>
      </c>
      <c r="E6803" s="1164">
        <v>13000</v>
      </c>
      <c r="F6803" s="1151" t="s">
        <v>18717</v>
      </c>
      <c r="G6803" s="759" t="s">
        <v>18718</v>
      </c>
      <c r="H6803" s="1021" t="s">
        <v>4243</v>
      </c>
      <c r="I6803" s="1021" t="s">
        <v>4274</v>
      </c>
      <c r="J6803" s="1150" t="s">
        <v>4274</v>
      </c>
      <c r="K6803" s="1152" t="s">
        <v>1445</v>
      </c>
      <c r="L6803" s="1151" t="s">
        <v>1445</v>
      </c>
      <c r="M6803" s="1164" t="s">
        <v>1445</v>
      </c>
      <c r="N6803" s="1151" t="s">
        <v>18719</v>
      </c>
      <c r="O6803" s="1152">
        <v>6</v>
      </c>
      <c r="P6803" s="1180">
        <v>78000</v>
      </c>
    </row>
    <row r="6804" spans="1:16" ht="22.5" x14ac:dyDescent="0.2">
      <c r="A6804" s="1179" t="s">
        <v>4159</v>
      </c>
      <c r="B6804" s="1149" t="s">
        <v>13078</v>
      </c>
      <c r="C6804" s="1149" t="s">
        <v>65</v>
      </c>
      <c r="D6804" s="1150" t="s">
        <v>17812</v>
      </c>
      <c r="E6804" s="1164">
        <v>7000</v>
      </c>
      <c r="F6804" s="1151" t="s">
        <v>18720</v>
      </c>
      <c r="G6804" s="759" t="s">
        <v>18721</v>
      </c>
      <c r="H6804" s="1021" t="s">
        <v>4267</v>
      </c>
      <c r="I6804" s="1021" t="s">
        <v>16956</v>
      </c>
      <c r="J6804" s="1150" t="s">
        <v>4386</v>
      </c>
      <c r="K6804" s="1152" t="s">
        <v>18722</v>
      </c>
      <c r="L6804" s="1151">
        <v>10</v>
      </c>
      <c r="M6804" s="1164">
        <v>64089.67</v>
      </c>
      <c r="N6804" s="1151" t="s">
        <v>1445</v>
      </c>
      <c r="O6804" s="1152" t="s">
        <v>1445</v>
      </c>
      <c r="P6804" s="1180" t="s">
        <v>1445</v>
      </c>
    </row>
    <row r="6805" spans="1:16" ht="22.5" x14ac:dyDescent="0.2">
      <c r="A6805" s="1179" t="s">
        <v>4159</v>
      </c>
      <c r="B6805" s="1149" t="s">
        <v>13078</v>
      </c>
      <c r="C6805" s="1149" t="s">
        <v>65</v>
      </c>
      <c r="D6805" s="1150" t="s">
        <v>18723</v>
      </c>
      <c r="E6805" s="1164">
        <v>5000</v>
      </c>
      <c r="F6805" s="1151" t="s">
        <v>18724</v>
      </c>
      <c r="G6805" s="759" t="s">
        <v>18725</v>
      </c>
      <c r="H6805" s="1021" t="s">
        <v>18726</v>
      </c>
      <c r="I6805" s="1021" t="s">
        <v>4287</v>
      </c>
      <c r="J6805" s="1150" t="s">
        <v>4195</v>
      </c>
      <c r="K6805" s="1152" t="s">
        <v>18727</v>
      </c>
      <c r="L6805" s="1151">
        <v>12</v>
      </c>
      <c r="M6805" s="1164">
        <v>60000</v>
      </c>
      <c r="N6805" s="1151" t="s">
        <v>1445</v>
      </c>
      <c r="O6805" s="1152" t="s">
        <v>1445</v>
      </c>
      <c r="P6805" s="1180" t="s">
        <v>1445</v>
      </c>
    </row>
    <row r="6806" spans="1:16" ht="22.5" x14ac:dyDescent="0.2">
      <c r="A6806" s="1179" t="s">
        <v>4159</v>
      </c>
      <c r="B6806" s="1149" t="s">
        <v>13078</v>
      </c>
      <c r="C6806" s="1149" t="s">
        <v>65</v>
      </c>
      <c r="D6806" s="1150" t="s">
        <v>18728</v>
      </c>
      <c r="E6806" s="1164">
        <v>5000</v>
      </c>
      <c r="F6806" s="1151" t="s">
        <v>18724</v>
      </c>
      <c r="G6806" s="759" t="s">
        <v>18725</v>
      </c>
      <c r="H6806" s="1021" t="s">
        <v>18726</v>
      </c>
      <c r="I6806" s="1021" t="s">
        <v>4287</v>
      </c>
      <c r="J6806" s="1150" t="s">
        <v>4195</v>
      </c>
      <c r="K6806" s="1152" t="s">
        <v>1445</v>
      </c>
      <c r="L6806" s="1151" t="s">
        <v>1445</v>
      </c>
      <c r="M6806" s="1164" t="s">
        <v>1445</v>
      </c>
      <c r="N6806" s="1151" t="s">
        <v>18727</v>
      </c>
      <c r="O6806" s="1152">
        <v>6</v>
      </c>
      <c r="P6806" s="1180">
        <v>30000</v>
      </c>
    </row>
    <row r="6807" spans="1:16" ht="33.75" x14ac:dyDescent="0.2">
      <c r="A6807" s="1179" t="s">
        <v>4159</v>
      </c>
      <c r="B6807" s="1149" t="s">
        <v>13078</v>
      </c>
      <c r="C6807" s="1149" t="s">
        <v>65</v>
      </c>
      <c r="D6807" s="1150" t="s">
        <v>18729</v>
      </c>
      <c r="E6807" s="1164">
        <v>3000</v>
      </c>
      <c r="F6807" s="1151" t="s">
        <v>18730</v>
      </c>
      <c r="G6807" s="759" t="s">
        <v>18731</v>
      </c>
      <c r="H6807" s="1021" t="s">
        <v>8138</v>
      </c>
      <c r="I6807" s="1021" t="s">
        <v>15923</v>
      </c>
      <c r="J6807" s="1150" t="s">
        <v>7025</v>
      </c>
      <c r="K6807" s="1152" t="s">
        <v>18732</v>
      </c>
      <c r="L6807" s="1151">
        <v>12</v>
      </c>
      <c r="M6807" s="1164">
        <v>36000</v>
      </c>
      <c r="N6807" s="1151" t="s">
        <v>1445</v>
      </c>
      <c r="O6807" s="1152" t="s">
        <v>1445</v>
      </c>
      <c r="P6807" s="1180" t="s">
        <v>1445</v>
      </c>
    </row>
    <row r="6808" spans="1:16" ht="33.75" x14ac:dyDescent="0.2">
      <c r="A6808" s="1179" t="s">
        <v>4159</v>
      </c>
      <c r="B6808" s="1149" t="s">
        <v>13078</v>
      </c>
      <c r="C6808" s="1149" t="s">
        <v>65</v>
      </c>
      <c r="D6808" s="1150" t="s">
        <v>18729</v>
      </c>
      <c r="E6808" s="1164">
        <v>3000</v>
      </c>
      <c r="F6808" s="1151" t="s">
        <v>18730</v>
      </c>
      <c r="G6808" s="759" t="s">
        <v>18731</v>
      </c>
      <c r="H6808" s="1021" t="s">
        <v>8138</v>
      </c>
      <c r="I6808" s="1021" t="s">
        <v>15923</v>
      </c>
      <c r="J6808" s="1150" t="s">
        <v>7025</v>
      </c>
      <c r="K6808" s="1152" t="s">
        <v>1445</v>
      </c>
      <c r="L6808" s="1151" t="s">
        <v>1445</v>
      </c>
      <c r="M6808" s="1164" t="s">
        <v>1445</v>
      </c>
      <c r="N6808" s="1151" t="s">
        <v>18732</v>
      </c>
      <c r="O6808" s="1152">
        <v>6</v>
      </c>
      <c r="P6808" s="1180">
        <v>18000</v>
      </c>
    </row>
    <row r="6809" spans="1:16" ht="22.5" x14ac:dyDescent="0.2">
      <c r="A6809" s="1179" t="s">
        <v>4159</v>
      </c>
      <c r="B6809" s="1149" t="s">
        <v>13078</v>
      </c>
      <c r="C6809" s="1149" t="s">
        <v>65</v>
      </c>
      <c r="D6809" s="1150" t="s">
        <v>17142</v>
      </c>
      <c r="E6809" s="1164">
        <v>3000</v>
      </c>
      <c r="F6809" s="1151" t="s">
        <v>18733</v>
      </c>
      <c r="G6809" s="759" t="s">
        <v>18734</v>
      </c>
      <c r="H6809" s="1021" t="s">
        <v>4206</v>
      </c>
      <c r="I6809" s="1021" t="s">
        <v>4274</v>
      </c>
      <c r="J6809" s="1150" t="s">
        <v>4274</v>
      </c>
      <c r="K6809" s="1152" t="s">
        <v>1445</v>
      </c>
      <c r="L6809" s="1151" t="s">
        <v>1445</v>
      </c>
      <c r="M6809" s="1164" t="s">
        <v>1445</v>
      </c>
      <c r="N6809" s="1151" t="s">
        <v>18735</v>
      </c>
      <c r="O6809" s="1152">
        <v>5</v>
      </c>
      <c r="P6809" s="1180">
        <v>14800</v>
      </c>
    </row>
    <row r="6810" spans="1:16" ht="22.5" x14ac:dyDescent="0.2">
      <c r="A6810" s="1179" t="s">
        <v>4159</v>
      </c>
      <c r="B6810" s="1149" t="s">
        <v>13078</v>
      </c>
      <c r="C6810" s="1149" t="s">
        <v>65</v>
      </c>
      <c r="D6810" s="1150" t="s">
        <v>18736</v>
      </c>
      <c r="E6810" s="1164">
        <v>6000</v>
      </c>
      <c r="F6810" s="1151" t="s">
        <v>18737</v>
      </c>
      <c r="G6810" s="759" t="s">
        <v>18738</v>
      </c>
      <c r="H6810" s="1021" t="s">
        <v>4243</v>
      </c>
      <c r="I6810" s="1021" t="s">
        <v>4287</v>
      </c>
      <c r="J6810" s="1150" t="s">
        <v>4195</v>
      </c>
      <c r="K6810" s="1152" t="s">
        <v>18739</v>
      </c>
      <c r="L6810" s="1151">
        <v>12</v>
      </c>
      <c r="M6810" s="1164">
        <v>72000</v>
      </c>
      <c r="N6810" s="1151" t="s">
        <v>1445</v>
      </c>
      <c r="O6810" s="1152" t="s">
        <v>1445</v>
      </c>
      <c r="P6810" s="1180" t="s">
        <v>1445</v>
      </c>
    </row>
    <row r="6811" spans="1:16" ht="22.5" x14ac:dyDescent="0.2">
      <c r="A6811" s="1179" t="s">
        <v>4159</v>
      </c>
      <c r="B6811" s="1149" t="s">
        <v>13078</v>
      </c>
      <c r="C6811" s="1149" t="s">
        <v>65</v>
      </c>
      <c r="D6811" s="1150" t="s">
        <v>18736</v>
      </c>
      <c r="E6811" s="1164">
        <v>6000</v>
      </c>
      <c r="F6811" s="1151" t="s">
        <v>18737</v>
      </c>
      <c r="G6811" s="759" t="s">
        <v>18738</v>
      </c>
      <c r="H6811" s="1021" t="s">
        <v>4243</v>
      </c>
      <c r="I6811" s="1021" t="s">
        <v>4287</v>
      </c>
      <c r="J6811" s="1150" t="s">
        <v>4195</v>
      </c>
      <c r="K6811" s="1152" t="s">
        <v>1445</v>
      </c>
      <c r="L6811" s="1151" t="s">
        <v>1445</v>
      </c>
      <c r="M6811" s="1164" t="s">
        <v>1445</v>
      </c>
      <c r="N6811" s="1151" t="s">
        <v>18739</v>
      </c>
      <c r="O6811" s="1152">
        <v>6</v>
      </c>
      <c r="P6811" s="1180">
        <v>36000</v>
      </c>
    </row>
    <row r="6812" spans="1:16" ht="22.5" x14ac:dyDescent="0.2">
      <c r="A6812" s="1179" t="s">
        <v>4159</v>
      </c>
      <c r="B6812" s="1149" t="s">
        <v>13078</v>
      </c>
      <c r="C6812" s="1149" t="s">
        <v>65</v>
      </c>
      <c r="D6812" s="1150" t="s">
        <v>16824</v>
      </c>
      <c r="E6812" s="1164">
        <v>2000</v>
      </c>
      <c r="F6812" s="1151" t="s">
        <v>18740</v>
      </c>
      <c r="G6812" s="759" t="s">
        <v>18741</v>
      </c>
      <c r="H6812" s="1021" t="s">
        <v>4243</v>
      </c>
      <c r="I6812" s="1021" t="s">
        <v>4274</v>
      </c>
      <c r="J6812" s="1150" t="s">
        <v>4274</v>
      </c>
      <c r="K6812" s="1152" t="s">
        <v>18742</v>
      </c>
      <c r="L6812" s="1151">
        <v>1</v>
      </c>
      <c r="M6812" s="1164">
        <v>2178</v>
      </c>
      <c r="N6812" s="1151" t="s">
        <v>1445</v>
      </c>
      <c r="O6812" s="1152" t="s">
        <v>1445</v>
      </c>
      <c r="P6812" s="1180" t="s">
        <v>1445</v>
      </c>
    </row>
    <row r="6813" spans="1:16" ht="22.5" x14ac:dyDescent="0.2">
      <c r="A6813" s="1179" t="s">
        <v>4159</v>
      </c>
      <c r="B6813" s="1149" t="s">
        <v>13078</v>
      </c>
      <c r="C6813" s="1149" t="s">
        <v>65</v>
      </c>
      <c r="D6813" s="1150" t="s">
        <v>18743</v>
      </c>
      <c r="E6813" s="1164">
        <v>2500</v>
      </c>
      <c r="F6813" s="1151" t="s">
        <v>18744</v>
      </c>
      <c r="G6813" s="759" t="s">
        <v>18745</v>
      </c>
      <c r="H6813" s="1021" t="s">
        <v>4243</v>
      </c>
      <c r="I6813" s="1021" t="s">
        <v>4274</v>
      </c>
      <c r="J6813" s="1150" t="s">
        <v>4274</v>
      </c>
      <c r="K6813" s="1152" t="s">
        <v>18746</v>
      </c>
      <c r="L6813" s="1151">
        <v>12</v>
      </c>
      <c r="M6813" s="1164">
        <v>30000</v>
      </c>
      <c r="N6813" s="1151" t="s">
        <v>1445</v>
      </c>
      <c r="O6813" s="1152" t="s">
        <v>1445</v>
      </c>
      <c r="P6813" s="1180" t="s">
        <v>1445</v>
      </c>
    </row>
    <row r="6814" spans="1:16" ht="22.5" x14ac:dyDescent="0.2">
      <c r="A6814" s="1179" t="s">
        <v>4159</v>
      </c>
      <c r="B6814" s="1149" t="s">
        <v>13078</v>
      </c>
      <c r="C6814" s="1149" t="s">
        <v>65</v>
      </c>
      <c r="D6814" s="1150" t="s">
        <v>18743</v>
      </c>
      <c r="E6814" s="1164">
        <v>2500</v>
      </c>
      <c r="F6814" s="1151" t="s">
        <v>18744</v>
      </c>
      <c r="G6814" s="759" t="s">
        <v>18745</v>
      </c>
      <c r="H6814" s="1021" t="s">
        <v>4243</v>
      </c>
      <c r="I6814" s="1021" t="s">
        <v>4274</v>
      </c>
      <c r="J6814" s="1150" t="s">
        <v>4274</v>
      </c>
      <c r="K6814" s="1152" t="s">
        <v>1445</v>
      </c>
      <c r="L6814" s="1151" t="s">
        <v>1445</v>
      </c>
      <c r="M6814" s="1164" t="s">
        <v>1445</v>
      </c>
      <c r="N6814" s="1151" t="s">
        <v>18746</v>
      </c>
      <c r="O6814" s="1152">
        <v>6</v>
      </c>
      <c r="P6814" s="1180">
        <v>15083.33</v>
      </c>
    </row>
    <row r="6815" spans="1:16" ht="22.5" x14ac:dyDescent="0.2">
      <c r="A6815" s="1179" t="s">
        <v>4159</v>
      </c>
      <c r="B6815" s="1149" t="s">
        <v>13078</v>
      </c>
      <c r="C6815" s="1149" t="s">
        <v>65</v>
      </c>
      <c r="D6815" s="1150" t="s">
        <v>18747</v>
      </c>
      <c r="E6815" s="1164">
        <v>3500</v>
      </c>
      <c r="F6815" s="1151" t="s">
        <v>18748</v>
      </c>
      <c r="G6815" s="759" t="s">
        <v>18749</v>
      </c>
      <c r="H6815" s="1021" t="s">
        <v>5894</v>
      </c>
      <c r="I6815" s="1021" t="s">
        <v>4274</v>
      </c>
      <c r="J6815" s="1150" t="s">
        <v>4274</v>
      </c>
      <c r="K6815" s="1152" t="s">
        <v>18750</v>
      </c>
      <c r="L6815" s="1151">
        <v>12</v>
      </c>
      <c r="M6815" s="1164">
        <v>42000</v>
      </c>
      <c r="N6815" s="1151" t="s">
        <v>1445</v>
      </c>
      <c r="O6815" s="1152" t="s">
        <v>1445</v>
      </c>
      <c r="P6815" s="1180" t="s">
        <v>1445</v>
      </c>
    </row>
    <row r="6816" spans="1:16" ht="22.5" x14ac:dyDescent="0.2">
      <c r="A6816" s="1179" t="s">
        <v>4159</v>
      </c>
      <c r="B6816" s="1149" t="s">
        <v>13078</v>
      </c>
      <c r="C6816" s="1149" t="s">
        <v>65</v>
      </c>
      <c r="D6816" s="1150" t="s">
        <v>18747</v>
      </c>
      <c r="E6816" s="1164">
        <v>3500</v>
      </c>
      <c r="F6816" s="1151" t="s">
        <v>18748</v>
      </c>
      <c r="G6816" s="759" t="s">
        <v>18749</v>
      </c>
      <c r="H6816" s="1021" t="s">
        <v>5894</v>
      </c>
      <c r="I6816" s="1021" t="s">
        <v>4274</v>
      </c>
      <c r="J6816" s="1150" t="s">
        <v>4274</v>
      </c>
      <c r="K6816" s="1152" t="s">
        <v>1445</v>
      </c>
      <c r="L6816" s="1151" t="s">
        <v>1445</v>
      </c>
      <c r="M6816" s="1164" t="s">
        <v>1445</v>
      </c>
      <c r="N6816" s="1151" t="s">
        <v>18750</v>
      </c>
      <c r="O6816" s="1152">
        <v>6</v>
      </c>
      <c r="P6816" s="1180">
        <v>21043.72</v>
      </c>
    </row>
    <row r="6817" spans="1:16" ht="22.5" x14ac:dyDescent="0.2">
      <c r="A6817" s="1179" t="s">
        <v>4159</v>
      </c>
      <c r="B6817" s="1149" t="s">
        <v>13078</v>
      </c>
      <c r="C6817" s="1149" t="s">
        <v>65</v>
      </c>
      <c r="D6817" s="1150" t="s">
        <v>18751</v>
      </c>
      <c r="E6817" s="1164">
        <v>2000</v>
      </c>
      <c r="F6817" s="1151" t="s">
        <v>18752</v>
      </c>
      <c r="G6817" s="759" t="s">
        <v>18753</v>
      </c>
      <c r="H6817" s="1021" t="s">
        <v>4206</v>
      </c>
      <c r="I6817" s="1021" t="s">
        <v>4287</v>
      </c>
      <c r="J6817" s="1150" t="s">
        <v>4195</v>
      </c>
      <c r="K6817" s="1152" t="s">
        <v>1445</v>
      </c>
      <c r="L6817" s="1151" t="s">
        <v>1445</v>
      </c>
      <c r="M6817" s="1164" t="s">
        <v>1445</v>
      </c>
      <c r="N6817" s="1151" t="s">
        <v>18754</v>
      </c>
      <c r="O6817" s="1152">
        <v>6</v>
      </c>
      <c r="P6817" s="1180">
        <v>12000</v>
      </c>
    </row>
    <row r="6818" spans="1:16" ht="22.5" x14ac:dyDescent="0.2">
      <c r="A6818" s="1179" t="s">
        <v>4159</v>
      </c>
      <c r="B6818" s="1149" t="s">
        <v>13078</v>
      </c>
      <c r="C6818" s="1149" t="s">
        <v>65</v>
      </c>
      <c r="D6818" s="1150" t="s">
        <v>18751</v>
      </c>
      <c r="E6818" s="1164">
        <v>2000</v>
      </c>
      <c r="F6818" s="1151" t="s">
        <v>18752</v>
      </c>
      <c r="G6818" s="759" t="s">
        <v>18753</v>
      </c>
      <c r="H6818" s="1021" t="s">
        <v>4206</v>
      </c>
      <c r="I6818" s="1021" t="s">
        <v>4287</v>
      </c>
      <c r="J6818" s="1150" t="s">
        <v>4195</v>
      </c>
      <c r="K6818" s="1152" t="s">
        <v>18754</v>
      </c>
      <c r="L6818" s="1151">
        <v>1</v>
      </c>
      <c r="M6818" s="1164">
        <v>1466.67</v>
      </c>
      <c r="N6818" s="1151" t="s">
        <v>1445</v>
      </c>
      <c r="O6818" s="1152" t="s">
        <v>1445</v>
      </c>
      <c r="P6818" s="1180" t="s">
        <v>1445</v>
      </c>
    </row>
    <row r="6819" spans="1:16" ht="22.5" x14ac:dyDescent="0.2">
      <c r="A6819" s="1179" t="s">
        <v>4159</v>
      </c>
      <c r="B6819" s="1149" t="s">
        <v>13078</v>
      </c>
      <c r="C6819" s="1149" t="s">
        <v>65</v>
      </c>
      <c r="D6819" s="1150" t="s">
        <v>17395</v>
      </c>
      <c r="E6819" s="1164">
        <v>10000</v>
      </c>
      <c r="F6819" s="1151" t="s">
        <v>18755</v>
      </c>
      <c r="G6819" s="759" t="s">
        <v>18756</v>
      </c>
      <c r="H6819" s="1021" t="s">
        <v>4206</v>
      </c>
      <c r="I6819" s="1021" t="s">
        <v>4287</v>
      </c>
      <c r="J6819" s="1150" t="s">
        <v>4195</v>
      </c>
      <c r="K6819" s="1152" t="s">
        <v>1445</v>
      </c>
      <c r="L6819" s="1151" t="s">
        <v>1445</v>
      </c>
      <c r="M6819" s="1164" t="s">
        <v>1445</v>
      </c>
      <c r="N6819" s="1151" t="s">
        <v>18757</v>
      </c>
      <c r="O6819" s="1152">
        <v>5</v>
      </c>
      <c r="P6819" s="1180">
        <v>50333.33</v>
      </c>
    </row>
    <row r="6820" spans="1:16" ht="22.5" x14ac:dyDescent="0.2">
      <c r="A6820" s="1179" t="s">
        <v>4159</v>
      </c>
      <c r="B6820" s="1149" t="s">
        <v>13078</v>
      </c>
      <c r="C6820" s="1149" t="s">
        <v>65</v>
      </c>
      <c r="D6820" s="1150" t="s">
        <v>18758</v>
      </c>
      <c r="E6820" s="1164">
        <v>2000</v>
      </c>
      <c r="F6820" s="1151" t="s">
        <v>18759</v>
      </c>
      <c r="G6820" s="759" t="s">
        <v>18760</v>
      </c>
      <c r="H6820" s="1021" t="s">
        <v>4206</v>
      </c>
      <c r="I6820" s="1021" t="s">
        <v>4274</v>
      </c>
      <c r="J6820" s="1150" t="s">
        <v>4274</v>
      </c>
      <c r="K6820" s="1152" t="s">
        <v>1445</v>
      </c>
      <c r="L6820" s="1151" t="s">
        <v>1445</v>
      </c>
      <c r="M6820" s="1164" t="s">
        <v>1445</v>
      </c>
      <c r="N6820" s="1151" t="s">
        <v>18761</v>
      </c>
      <c r="O6820" s="1152">
        <v>1</v>
      </c>
      <c r="P6820" s="1180">
        <v>2866.67</v>
      </c>
    </row>
    <row r="6821" spans="1:16" ht="22.5" x14ac:dyDescent="0.2">
      <c r="A6821" s="1179" t="s">
        <v>4159</v>
      </c>
      <c r="B6821" s="1149" t="s">
        <v>13078</v>
      </c>
      <c r="C6821" s="1149" t="s">
        <v>65</v>
      </c>
      <c r="D6821" s="1150" t="s">
        <v>18762</v>
      </c>
      <c r="E6821" s="1164">
        <v>1200</v>
      </c>
      <c r="F6821" s="1151" t="s">
        <v>18763</v>
      </c>
      <c r="G6821" s="759" t="s">
        <v>18764</v>
      </c>
      <c r="H6821" s="1021" t="s">
        <v>16818</v>
      </c>
      <c r="I6821" s="1021" t="s">
        <v>4358</v>
      </c>
      <c r="J6821" s="1150" t="s">
        <v>16818</v>
      </c>
      <c r="K6821" s="1152" t="s">
        <v>18765</v>
      </c>
      <c r="L6821" s="1151">
        <v>12</v>
      </c>
      <c r="M6821" s="1164">
        <v>14400</v>
      </c>
      <c r="N6821" s="1151" t="s">
        <v>1445</v>
      </c>
      <c r="O6821" s="1152" t="s">
        <v>1445</v>
      </c>
      <c r="P6821" s="1180" t="s">
        <v>1445</v>
      </c>
    </row>
    <row r="6822" spans="1:16" ht="22.5" x14ac:dyDescent="0.2">
      <c r="A6822" s="1179" t="s">
        <v>4159</v>
      </c>
      <c r="B6822" s="1149" t="s">
        <v>13078</v>
      </c>
      <c r="C6822" s="1149" t="s">
        <v>65</v>
      </c>
      <c r="D6822" s="1150" t="s">
        <v>18762</v>
      </c>
      <c r="E6822" s="1164">
        <v>1200</v>
      </c>
      <c r="F6822" s="1151" t="s">
        <v>18763</v>
      </c>
      <c r="G6822" s="759" t="s">
        <v>18764</v>
      </c>
      <c r="H6822" s="1021" t="s">
        <v>16818</v>
      </c>
      <c r="I6822" s="1021" t="s">
        <v>4358</v>
      </c>
      <c r="J6822" s="1150" t="s">
        <v>16818</v>
      </c>
      <c r="K6822" s="1152" t="s">
        <v>1445</v>
      </c>
      <c r="L6822" s="1151" t="s">
        <v>1445</v>
      </c>
      <c r="M6822" s="1164" t="s">
        <v>1445</v>
      </c>
      <c r="N6822" s="1151" t="s">
        <v>18765</v>
      </c>
      <c r="O6822" s="1152">
        <v>6</v>
      </c>
      <c r="P6822" s="1180">
        <v>7200</v>
      </c>
    </row>
    <row r="6823" spans="1:16" ht="22.5" x14ac:dyDescent="0.2">
      <c r="A6823" s="1179" t="s">
        <v>4159</v>
      </c>
      <c r="B6823" s="1149" t="s">
        <v>13078</v>
      </c>
      <c r="C6823" s="1149" t="s">
        <v>65</v>
      </c>
      <c r="D6823" s="1150" t="s">
        <v>16875</v>
      </c>
      <c r="E6823" s="1164">
        <v>5170</v>
      </c>
      <c r="F6823" s="1151" t="s">
        <v>18766</v>
      </c>
      <c r="G6823" s="759" t="s">
        <v>18767</v>
      </c>
      <c r="H6823" s="1021" t="s">
        <v>4243</v>
      </c>
      <c r="I6823" s="1021" t="s">
        <v>4287</v>
      </c>
      <c r="J6823" s="1150" t="s">
        <v>4195</v>
      </c>
      <c r="K6823" s="1152" t="s">
        <v>18768</v>
      </c>
      <c r="L6823" s="1151">
        <v>12</v>
      </c>
      <c r="M6823" s="1164">
        <v>62040</v>
      </c>
      <c r="N6823" s="1151" t="s">
        <v>1445</v>
      </c>
      <c r="O6823" s="1152" t="s">
        <v>1445</v>
      </c>
      <c r="P6823" s="1180" t="s">
        <v>1445</v>
      </c>
    </row>
    <row r="6824" spans="1:16" ht="22.5" x14ac:dyDescent="0.2">
      <c r="A6824" s="1179" t="s">
        <v>4159</v>
      </c>
      <c r="B6824" s="1149" t="s">
        <v>13078</v>
      </c>
      <c r="C6824" s="1149" t="s">
        <v>65</v>
      </c>
      <c r="D6824" s="1150" t="s">
        <v>16875</v>
      </c>
      <c r="E6824" s="1164">
        <v>5170</v>
      </c>
      <c r="F6824" s="1151" t="s">
        <v>18766</v>
      </c>
      <c r="G6824" s="759" t="s">
        <v>18767</v>
      </c>
      <c r="H6824" s="1021" t="s">
        <v>4243</v>
      </c>
      <c r="I6824" s="1021" t="s">
        <v>4287</v>
      </c>
      <c r="J6824" s="1150" t="s">
        <v>4195</v>
      </c>
      <c r="K6824" s="1152" t="s">
        <v>1445</v>
      </c>
      <c r="L6824" s="1151" t="s">
        <v>1445</v>
      </c>
      <c r="M6824" s="1164" t="s">
        <v>1445</v>
      </c>
      <c r="N6824" s="1151" t="s">
        <v>18768</v>
      </c>
      <c r="O6824" s="1152">
        <v>6</v>
      </c>
      <c r="P6824" s="1180">
        <v>31020</v>
      </c>
    </row>
    <row r="6825" spans="1:16" ht="22.5" x14ac:dyDescent="0.2">
      <c r="A6825" s="1179" t="s">
        <v>4159</v>
      </c>
      <c r="B6825" s="1149" t="s">
        <v>13078</v>
      </c>
      <c r="C6825" s="1149" t="s">
        <v>65</v>
      </c>
      <c r="D6825" s="1150" t="s">
        <v>18769</v>
      </c>
      <c r="E6825" s="1164">
        <v>8000</v>
      </c>
      <c r="F6825" s="1151" t="s">
        <v>18770</v>
      </c>
      <c r="G6825" s="759" t="s">
        <v>18771</v>
      </c>
      <c r="H6825" s="1021" t="s">
        <v>4239</v>
      </c>
      <c r="I6825" s="1021" t="s">
        <v>4287</v>
      </c>
      <c r="J6825" s="1150" t="s">
        <v>4195</v>
      </c>
      <c r="K6825" s="1152" t="s">
        <v>18772</v>
      </c>
      <c r="L6825" s="1151">
        <v>12</v>
      </c>
      <c r="M6825" s="1164">
        <v>96000</v>
      </c>
      <c r="N6825" s="1151" t="s">
        <v>1445</v>
      </c>
      <c r="O6825" s="1152" t="s">
        <v>1445</v>
      </c>
      <c r="P6825" s="1180" t="s">
        <v>1445</v>
      </c>
    </row>
    <row r="6826" spans="1:16" ht="22.5" x14ac:dyDescent="0.2">
      <c r="A6826" s="1179" t="s">
        <v>4159</v>
      </c>
      <c r="B6826" s="1149" t="s">
        <v>13078</v>
      </c>
      <c r="C6826" s="1149" t="s">
        <v>65</v>
      </c>
      <c r="D6826" s="1150" t="s">
        <v>18769</v>
      </c>
      <c r="E6826" s="1164">
        <v>8000</v>
      </c>
      <c r="F6826" s="1151" t="s">
        <v>18770</v>
      </c>
      <c r="G6826" s="759" t="s">
        <v>18771</v>
      </c>
      <c r="H6826" s="1021" t="s">
        <v>4239</v>
      </c>
      <c r="I6826" s="1021" t="s">
        <v>4287</v>
      </c>
      <c r="J6826" s="1150" t="s">
        <v>4195</v>
      </c>
      <c r="K6826" s="1152" t="s">
        <v>1445</v>
      </c>
      <c r="L6826" s="1151" t="s">
        <v>1445</v>
      </c>
      <c r="M6826" s="1164" t="s">
        <v>1445</v>
      </c>
      <c r="N6826" s="1151" t="s">
        <v>18772</v>
      </c>
      <c r="O6826" s="1152">
        <v>6</v>
      </c>
      <c r="P6826" s="1180">
        <v>48000</v>
      </c>
    </row>
    <row r="6827" spans="1:16" ht="22.5" x14ac:dyDescent="0.2">
      <c r="A6827" s="1179" t="s">
        <v>4159</v>
      </c>
      <c r="B6827" s="1149" t="s">
        <v>13078</v>
      </c>
      <c r="C6827" s="1149" t="s">
        <v>65</v>
      </c>
      <c r="D6827" s="1150" t="s">
        <v>18773</v>
      </c>
      <c r="E6827" s="1164">
        <v>3500</v>
      </c>
      <c r="F6827" s="1151" t="s">
        <v>18774</v>
      </c>
      <c r="G6827" s="759" t="s">
        <v>18775</v>
      </c>
      <c r="H6827" s="1021" t="s">
        <v>4243</v>
      </c>
      <c r="I6827" s="1021" t="s">
        <v>4274</v>
      </c>
      <c r="J6827" s="1150" t="s">
        <v>4274</v>
      </c>
      <c r="K6827" s="1152" t="s">
        <v>18776</v>
      </c>
      <c r="L6827" s="1151">
        <v>12</v>
      </c>
      <c r="M6827" s="1164">
        <v>42116.67</v>
      </c>
      <c r="N6827" s="1151" t="s">
        <v>1445</v>
      </c>
      <c r="O6827" s="1152" t="s">
        <v>1445</v>
      </c>
      <c r="P6827" s="1180" t="s">
        <v>1445</v>
      </c>
    </row>
    <row r="6828" spans="1:16" ht="22.5" x14ac:dyDescent="0.2">
      <c r="A6828" s="1179" t="s">
        <v>4159</v>
      </c>
      <c r="B6828" s="1149" t="s">
        <v>13078</v>
      </c>
      <c r="C6828" s="1149" t="s">
        <v>65</v>
      </c>
      <c r="D6828" s="1150" t="s">
        <v>18773</v>
      </c>
      <c r="E6828" s="1164">
        <v>3500</v>
      </c>
      <c r="F6828" s="1151" t="s">
        <v>18774</v>
      </c>
      <c r="G6828" s="759" t="s">
        <v>18775</v>
      </c>
      <c r="H6828" s="1021" t="s">
        <v>4243</v>
      </c>
      <c r="I6828" s="1021" t="s">
        <v>4274</v>
      </c>
      <c r="J6828" s="1150" t="s">
        <v>4274</v>
      </c>
      <c r="K6828" s="1152" t="s">
        <v>1445</v>
      </c>
      <c r="L6828" s="1151" t="s">
        <v>1445</v>
      </c>
      <c r="M6828" s="1164" t="s">
        <v>1445</v>
      </c>
      <c r="N6828" s="1151" t="s">
        <v>18776</v>
      </c>
      <c r="O6828" s="1152">
        <v>6</v>
      </c>
      <c r="P6828" s="1180">
        <v>21000</v>
      </c>
    </row>
    <row r="6829" spans="1:16" ht="22.5" x14ac:dyDescent="0.2">
      <c r="A6829" s="1179" t="s">
        <v>4159</v>
      </c>
      <c r="B6829" s="1149" t="s">
        <v>13078</v>
      </c>
      <c r="C6829" s="1149" t="s">
        <v>65</v>
      </c>
      <c r="D6829" s="1150" t="s">
        <v>17785</v>
      </c>
      <c r="E6829" s="1164">
        <v>3000</v>
      </c>
      <c r="F6829" s="1151" t="s">
        <v>18777</v>
      </c>
      <c r="G6829" s="759" t="s">
        <v>18778</v>
      </c>
      <c r="H6829" s="1021" t="s">
        <v>16818</v>
      </c>
      <c r="I6829" s="1021" t="s">
        <v>4358</v>
      </c>
      <c r="J6829" s="1150" t="s">
        <v>16818</v>
      </c>
      <c r="K6829" s="1152" t="s">
        <v>15058</v>
      </c>
      <c r="L6829" s="1151">
        <v>12</v>
      </c>
      <c r="M6829" s="1164">
        <v>36000</v>
      </c>
      <c r="N6829" s="1151" t="s">
        <v>1445</v>
      </c>
      <c r="O6829" s="1152" t="s">
        <v>1445</v>
      </c>
      <c r="P6829" s="1180" t="s">
        <v>1445</v>
      </c>
    </row>
    <row r="6830" spans="1:16" ht="22.5" x14ac:dyDescent="0.2">
      <c r="A6830" s="1179" t="s">
        <v>4159</v>
      </c>
      <c r="B6830" s="1149" t="s">
        <v>13078</v>
      </c>
      <c r="C6830" s="1149" t="s">
        <v>65</v>
      </c>
      <c r="D6830" s="1150" t="s">
        <v>17785</v>
      </c>
      <c r="E6830" s="1164">
        <v>3000</v>
      </c>
      <c r="F6830" s="1151" t="s">
        <v>18777</v>
      </c>
      <c r="G6830" s="759" t="s">
        <v>18778</v>
      </c>
      <c r="H6830" s="1021" t="s">
        <v>16818</v>
      </c>
      <c r="I6830" s="1021" t="s">
        <v>4358</v>
      </c>
      <c r="J6830" s="1150" t="s">
        <v>16818</v>
      </c>
      <c r="K6830" s="1152" t="s">
        <v>1445</v>
      </c>
      <c r="L6830" s="1151" t="s">
        <v>1445</v>
      </c>
      <c r="M6830" s="1164" t="s">
        <v>1445</v>
      </c>
      <c r="N6830" s="1151" t="s">
        <v>15058</v>
      </c>
      <c r="O6830" s="1152">
        <v>6</v>
      </c>
      <c r="P6830" s="1180">
        <v>18000</v>
      </c>
    </row>
    <row r="6831" spans="1:16" ht="22.5" x14ac:dyDescent="0.2">
      <c r="A6831" s="1179" t="s">
        <v>4159</v>
      </c>
      <c r="B6831" s="1149" t="s">
        <v>13078</v>
      </c>
      <c r="C6831" s="1149" t="s">
        <v>65</v>
      </c>
      <c r="D6831" s="1150" t="s">
        <v>18214</v>
      </c>
      <c r="E6831" s="1164">
        <v>2200</v>
      </c>
      <c r="F6831" s="1151" t="s">
        <v>18779</v>
      </c>
      <c r="G6831" s="759" t="s">
        <v>18780</v>
      </c>
      <c r="H6831" s="1021" t="s">
        <v>4243</v>
      </c>
      <c r="I6831" s="1021" t="s">
        <v>4274</v>
      </c>
      <c r="J6831" s="1150" t="s">
        <v>4274</v>
      </c>
      <c r="K6831" s="1152" t="s">
        <v>18781</v>
      </c>
      <c r="L6831" s="1151">
        <v>12</v>
      </c>
      <c r="M6831" s="1164">
        <v>26400</v>
      </c>
      <c r="N6831" s="1151" t="s">
        <v>1445</v>
      </c>
      <c r="O6831" s="1152" t="s">
        <v>1445</v>
      </c>
      <c r="P6831" s="1180" t="s">
        <v>1445</v>
      </c>
    </row>
    <row r="6832" spans="1:16" ht="22.5" x14ac:dyDescent="0.2">
      <c r="A6832" s="1179" t="s">
        <v>4159</v>
      </c>
      <c r="B6832" s="1149" t="s">
        <v>13078</v>
      </c>
      <c r="C6832" s="1149" t="s">
        <v>65</v>
      </c>
      <c r="D6832" s="1150" t="s">
        <v>18214</v>
      </c>
      <c r="E6832" s="1164">
        <v>2200</v>
      </c>
      <c r="F6832" s="1151" t="s">
        <v>18779</v>
      </c>
      <c r="G6832" s="759" t="s">
        <v>18780</v>
      </c>
      <c r="H6832" s="1021" t="s">
        <v>4243</v>
      </c>
      <c r="I6832" s="1021" t="s">
        <v>4274</v>
      </c>
      <c r="J6832" s="1150" t="s">
        <v>4274</v>
      </c>
      <c r="K6832" s="1152" t="s">
        <v>1445</v>
      </c>
      <c r="L6832" s="1151" t="s">
        <v>1445</v>
      </c>
      <c r="M6832" s="1164" t="s">
        <v>1445</v>
      </c>
      <c r="N6832" s="1151" t="s">
        <v>18781</v>
      </c>
      <c r="O6832" s="1152">
        <v>6</v>
      </c>
      <c r="P6832" s="1180">
        <v>13200</v>
      </c>
    </row>
    <row r="6833" spans="1:16" ht="22.5" x14ac:dyDescent="0.2">
      <c r="A6833" s="1179" t="s">
        <v>4159</v>
      </c>
      <c r="B6833" s="1149" t="s">
        <v>13078</v>
      </c>
      <c r="C6833" s="1149" t="s">
        <v>65</v>
      </c>
      <c r="D6833" s="1150" t="s">
        <v>18782</v>
      </c>
      <c r="E6833" s="1164">
        <v>4500</v>
      </c>
      <c r="F6833" s="1151" t="s">
        <v>18783</v>
      </c>
      <c r="G6833" s="759" t="s">
        <v>18784</v>
      </c>
      <c r="H6833" s="1021" t="s">
        <v>4932</v>
      </c>
      <c r="I6833" s="1021" t="s">
        <v>4274</v>
      </c>
      <c r="J6833" s="1150" t="s">
        <v>4274</v>
      </c>
      <c r="K6833" s="1152" t="s">
        <v>18785</v>
      </c>
      <c r="L6833" s="1151">
        <v>12</v>
      </c>
      <c r="M6833" s="1164">
        <v>54000</v>
      </c>
      <c r="N6833" s="1151"/>
      <c r="O6833" s="1152"/>
      <c r="P6833" s="1180"/>
    </row>
    <row r="6834" spans="1:16" ht="22.5" x14ac:dyDescent="0.2">
      <c r="A6834" s="1179" t="s">
        <v>4159</v>
      </c>
      <c r="B6834" s="1149" t="s">
        <v>13078</v>
      </c>
      <c r="C6834" s="1149" t="s">
        <v>65</v>
      </c>
      <c r="D6834" s="1150" t="s">
        <v>18782</v>
      </c>
      <c r="E6834" s="1164">
        <v>4500</v>
      </c>
      <c r="F6834" s="1151" t="s">
        <v>18783</v>
      </c>
      <c r="G6834" s="759" t="s">
        <v>18784</v>
      </c>
      <c r="H6834" s="1021" t="s">
        <v>4932</v>
      </c>
      <c r="I6834" s="1021" t="s">
        <v>4274</v>
      </c>
      <c r="J6834" s="1150" t="s">
        <v>4274</v>
      </c>
      <c r="K6834" s="1152"/>
      <c r="L6834" s="1151"/>
      <c r="M6834" s="1164"/>
      <c r="N6834" s="1151" t="s">
        <v>18785</v>
      </c>
      <c r="O6834" s="1152">
        <v>6</v>
      </c>
      <c r="P6834" s="1180">
        <v>27150</v>
      </c>
    </row>
    <row r="6835" spans="1:16" ht="22.5" x14ac:dyDescent="0.2">
      <c r="A6835" s="1179" t="s">
        <v>4159</v>
      </c>
      <c r="B6835" s="1149" t="s">
        <v>13078</v>
      </c>
      <c r="C6835" s="1149" t="s">
        <v>65</v>
      </c>
      <c r="D6835" s="1150" t="s">
        <v>18786</v>
      </c>
      <c r="E6835" s="1164">
        <v>13000</v>
      </c>
      <c r="F6835" s="1151" t="s">
        <v>18787</v>
      </c>
      <c r="G6835" s="759" t="s">
        <v>18788</v>
      </c>
      <c r="H6835" s="1021" t="s">
        <v>4206</v>
      </c>
      <c r="I6835" s="1021" t="s">
        <v>16956</v>
      </c>
      <c r="J6835" s="1150" t="s">
        <v>4386</v>
      </c>
      <c r="K6835" s="1152"/>
      <c r="L6835" s="1151"/>
      <c r="M6835" s="1164"/>
      <c r="N6835" s="1151" t="s">
        <v>18789</v>
      </c>
      <c r="O6835" s="1152">
        <v>3</v>
      </c>
      <c r="P6835" s="1180">
        <v>48966.67</v>
      </c>
    </row>
    <row r="6836" spans="1:16" ht="33.75" x14ac:dyDescent="0.2">
      <c r="A6836" s="1179" t="s">
        <v>4159</v>
      </c>
      <c r="B6836" s="1149" t="s">
        <v>13078</v>
      </c>
      <c r="C6836" s="1149" t="s">
        <v>65</v>
      </c>
      <c r="D6836" s="1150" t="s">
        <v>17209</v>
      </c>
      <c r="E6836" s="1164">
        <v>2000</v>
      </c>
      <c r="F6836" s="1151" t="s">
        <v>18790</v>
      </c>
      <c r="G6836" s="759" t="s">
        <v>18791</v>
      </c>
      <c r="H6836" s="1021" t="s">
        <v>4206</v>
      </c>
      <c r="I6836" s="1021" t="s">
        <v>15923</v>
      </c>
      <c r="J6836" s="1150" t="s">
        <v>7025</v>
      </c>
      <c r="K6836" s="1152"/>
      <c r="L6836" s="1151"/>
      <c r="M6836" s="1164"/>
      <c r="N6836" s="1151" t="s">
        <v>18792</v>
      </c>
      <c r="O6836" s="1152">
        <v>5</v>
      </c>
      <c r="P6836" s="1180">
        <v>10000</v>
      </c>
    </row>
    <row r="6837" spans="1:16" ht="22.5" x14ac:dyDescent="0.2">
      <c r="A6837" s="1179" t="s">
        <v>4159</v>
      </c>
      <c r="B6837" s="1149" t="s">
        <v>13078</v>
      </c>
      <c r="C6837" s="1149" t="s">
        <v>65</v>
      </c>
      <c r="D6837" s="1150" t="s">
        <v>18793</v>
      </c>
      <c r="E6837" s="1164">
        <v>9500</v>
      </c>
      <c r="F6837" s="1151" t="s">
        <v>18794</v>
      </c>
      <c r="G6837" s="759" t="s">
        <v>18795</v>
      </c>
      <c r="H6837" s="1021" t="s">
        <v>4243</v>
      </c>
      <c r="I6837" s="1021" t="s">
        <v>4274</v>
      </c>
      <c r="J6837" s="1150" t="s">
        <v>4274</v>
      </c>
      <c r="K6837" s="1152" t="s">
        <v>18796</v>
      </c>
      <c r="L6837" s="1151">
        <v>5</v>
      </c>
      <c r="M6837" s="1164">
        <v>48820.5</v>
      </c>
      <c r="N6837" s="1151"/>
      <c r="O6837" s="1152"/>
      <c r="P6837" s="1180"/>
    </row>
    <row r="6838" spans="1:16" ht="22.5" x14ac:dyDescent="0.2">
      <c r="A6838" s="1179" t="s">
        <v>4159</v>
      </c>
      <c r="B6838" s="1149" t="s">
        <v>13078</v>
      </c>
      <c r="C6838" s="1149" t="s">
        <v>65</v>
      </c>
      <c r="D6838" s="1150" t="s">
        <v>18797</v>
      </c>
      <c r="E6838" s="1164">
        <v>3000</v>
      </c>
      <c r="F6838" s="1151" t="s">
        <v>18798</v>
      </c>
      <c r="G6838" s="759" t="s">
        <v>18799</v>
      </c>
      <c r="H6838" s="1021" t="s">
        <v>4243</v>
      </c>
      <c r="I6838" s="1021" t="s">
        <v>4287</v>
      </c>
      <c r="J6838" s="1150" t="s">
        <v>4195</v>
      </c>
      <c r="K6838" s="1152" t="s">
        <v>18800</v>
      </c>
      <c r="L6838" s="1151">
        <v>12</v>
      </c>
      <c r="M6838" s="1164">
        <v>36000</v>
      </c>
      <c r="N6838" s="1151"/>
      <c r="O6838" s="1152"/>
      <c r="P6838" s="1180"/>
    </row>
    <row r="6839" spans="1:16" ht="22.5" x14ac:dyDescent="0.2">
      <c r="A6839" s="1179" t="s">
        <v>4159</v>
      </c>
      <c r="B6839" s="1149" t="s">
        <v>13078</v>
      </c>
      <c r="C6839" s="1149" t="s">
        <v>65</v>
      </c>
      <c r="D6839" s="1150" t="s">
        <v>18797</v>
      </c>
      <c r="E6839" s="1164">
        <v>3000</v>
      </c>
      <c r="F6839" s="1151" t="s">
        <v>18798</v>
      </c>
      <c r="G6839" s="759" t="s">
        <v>18799</v>
      </c>
      <c r="H6839" s="1021" t="s">
        <v>4243</v>
      </c>
      <c r="I6839" s="1021" t="s">
        <v>4287</v>
      </c>
      <c r="J6839" s="1150" t="s">
        <v>4195</v>
      </c>
      <c r="K6839" s="1152"/>
      <c r="L6839" s="1151"/>
      <c r="M6839" s="1164"/>
      <c r="N6839" s="1151" t="s">
        <v>18800</v>
      </c>
      <c r="O6839" s="1152">
        <v>6</v>
      </c>
      <c r="P6839" s="1180">
        <v>18000</v>
      </c>
    </row>
    <row r="6840" spans="1:16" ht="22.5" x14ac:dyDescent="0.2">
      <c r="A6840" s="1179" t="s">
        <v>4159</v>
      </c>
      <c r="B6840" s="1149" t="s">
        <v>13078</v>
      </c>
      <c r="C6840" s="1149" t="s">
        <v>65</v>
      </c>
      <c r="D6840" s="1150" t="s">
        <v>16843</v>
      </c>
      <c r="E6840" s="1164">
        <v>1700</v>
      </c>
      <c r="F6840" s="1151" t="s">
        <v>18801</v>
      </c>
      <c r="G6840" s="759" t="s">
        <v>18802</v>
      </c>
      <c r="H6840" s="1021" t="s">
        <v>16818</v>
      </c>
      <c r="I6840" s="1021" t="s">
        <v>4358</v>
      </c>
      <c r="J6840" s="1150" t="s">
        <v>16818</v>
      </c>
      <c r="K6840" s="1152" t="s">
        <v>18803</v>
      </c>
      <c r="L6840" s="1151">
        <v>12</v>
      </c>
      <c r="M6840" s="1164">
        <v>18052.489999999998</v>
      </c>
      <c r="N6840" s="1151"/>
      <c r="O6840" s="1152"/>
      <c r="P6840" s="1180"/>
    </row>
    <row r="6841" spans="1:16" ht="22.5" x14ac:dyDescent="0.2">
      <c r="A6841" s="1179" t="s">
        <v>4159</v>
      </c>
      <c r="B6841" s="1149" t="s">
        <v>13078</v>
      </c>
      <c r="C6841" s="1149" t="s">
        <v>65</v>
      </c>
      <c r="D6841" s="1150" t="s">
        <v>16843</v>
      </c>
      <c r="E6841" s="1164">
        <v>1700</v>
      </c>
      <c r="F6841" s="1151" t="s">
        <v>18801</v>
      </c>
      <c r="G6841" s="759" t="s">
        <v>18802</v>
      </c>
      <c r="H6841" s="1021" t="s">
        <v>16818</v>
      </c>
      <c r="I6841" s="1021" t="s">
        <v>4358</v>
      </c>
      <c r="J6841" s="1150" t="s">
        <v>16818</v>
      </c>
      <c r="K6841" s="1152"/>
      <c r="L6841" s="1151"/>
      <c r="M6841" s="1164"/>
      <c r="N6841" s="1151" t="s">
        <v>18803</v>
      </c>
      <c r="O6841" s="1152">
        <v>6</v>
      </c>
      <c r="P6841" s="1180">
        <v>10200</v>
      </c>
    </row>
    <row r="6842" spans="1:16" ht="22.5" x14ac:dyDescent="0.2">
      <c r="A6842" s="1179" t="s">
        <v>4159</v>
      </c>
      <c r="B6842" s="1149" t="s">
        <v>13078</v>
      </c>
      <c r="C6842" s="1149" t="s">
        <v>65</v>
      </c>
      <c r="D6842" s="1150" t="s">
        <v>17576</v>
      </c>
      <c r="E6842" s="1164">
        <v>3800</v>
      </c>
      <c r="F6842" s="1151" t="s">
        <v>18804</v>
      </c>
      <c r="G6842" s="759" t="s">
        <v>18805</v>
      </c>
      <c r="H6842" s="1021" t="s">
        <v>4243</v>
      </c>
      <c r="I6842" s="1021" t="s">
        <v>4274</v>
      </c>
      <c r="J6842" s="1150" t="s">
        <v>4274</v>
      </c>
      <c r="K6842" s="1152" t="s">
        <v>18806</v>
      </c>
      <c r="L6842" s="1151">
        <v>12</v>
      </c>
      <c r="M6842" s="1164">
        <v>49685</v>
      </c>
      <c r="N6842" s="1151"/>
      <c r="O6842" s="1152"/>
      <c r="P6842" s="1180"/>
    </row>
    <row r="6843" spans="1:16" ht="22.5" x14ac:dyDescent="0.2">
      <c r="A6843" s="1179" t="s">
        <v>4159</v>
      </c>
      <c r="B6843" s="1149" t="s">
        <v>13078</v>
      </c>
      <c r="C6843" s="1149" t="s">
        <v>65</v>
      </c>
      <c r="D6843" s="1150" t="s">
        <v>18807</v>
      </c>
      <c r="E6843" s="1164">
        <v>6000</v>
      </c>
      <c r="F6843" s="1151" t="s">
        <v>18808</v>
      </c>
      <c r="G6843" s="759" t="s">
        <v>18809</v>
      </c>
      <c r="H6843" s="1021" t="s">
        <v>7500</v>
      </c>
      <c r="I6843" s="1021" t="s">
        <v>4287</v>
      </c>
      <c r="J6843" s="1150" t="s">
        <v>4195</v>
      </c>
      <c r="K6843" s="1152" t="s">
        <v>18810</v>
      </c>
      <c r="L6843" s="1151">
        <v>12</v>
      </c>
      <c r="M6843" s="1164">
        <v>72000</v>
      </c>
      <c r="N6843" s="1151"/>
      <c r="O6843" s="1152"/>
      <c r="P6843" s="1180"/>
    </row>
    <row r="6844" spans="1:16" ht="22.5" x14ac:dyDescent="0.2">
      <c r="A6844" s="1179" t="s">
        <v>4159</v>
      </c>
      <c r="B6844" s="1149" t="s">
        <v>13078</v>
      </c>
      <c r="C6844" s="1149" t="s">
        <v>65</v>
      </c>
      <c r="D6844" s="1150" t="s">
        <v>18807</v>
      </c>
      <c r="E6844" s="1164">
        <v>6000</v>
      </c>
      <c r="F6844" s="1151" t="s">
        <v>18808</v>
      </c>
      <c r="G6844" s="759" t="s">
        <v>18809</v>
      </c>
      <c r="H6844" s="1021" t="s">
        <v>7500</v>
      </c>
      <c r="I6844" s="1021" t="s">
        <v>4287</v>
      </c>
      <c r="J6844" s="1150" t="s">
        <v>4195</v>
      </c>
      <c r="K6844" s="1152"/>
      <c r="L6844" s="1151"/>
      <c r="M6844" s="1164"/>
      <c r="N6844" s="1151" t="s">
        <v>18810</v>
      </c>
      <c r="O6844" s="1152">
        <v>6</v>
      </c>
      <c r="P6844" s="1180">
        <v>36000</v>
      </c>
    </row>
    <row r="6845" spans="1:16" ht="22.5" x14ac:dyDescent="0.2">
      <c r="A6845" s="1179" t="s">
        <v>4159</v>
      </c>
      <c r="B6845" s="1149" t="s">
        <v>13078</v>
      </c>
      <c r="C6845" s="1149" t="s">
        <v>65</v>
      </c>
      <c r="D6845" s="1150" t="s">
        <v>18811</v>
      </c>
      <c r="E6845" s="1164">
        <v>5000</v>
      </c>
      <c r="F6845" s="1151" t="s">
        <v>18812</v>
      </c>
      <c r="G6845" s="759" t="s">
        <v>18813</v>
      </c>
      <c r="H6845" s="1021" t="s">
        <v>4211</v>
      </c>
      <c r="I6845" s="1021" t="s">
        <v>4274</v>
      </c>
      <c r="J6845" s="1150" t="s">
        <v>4274</v>
      </c>
      <c r="K6845" s="1152"/>
      <c r="L6845" s="1151"/>
      <c r="M6845" s="1164"/>
      <c r="N6845" s="1151" t="s">
        <v>18814</v>
      </c>
      <c r="O6845" s="1152">
        <v>6</v>
      </c>
      <c r="P6845" s="1180">
        <v>30000</v>
      </c>
    </row>
    <row r="6846" spans="1:16" ht="22.5" x14ac:dyDescent="0.2">
      <c r="A6846" s="1179" t="s">
        <v>4159</v>
      </c>
      <c r="B6846" s="1149" t="s">
        <v>13078</v>
      </c>
      <c r="C6846" s="1149" t="s">
        <v>65</v>
      </c>
      <c r="D6846" s="1150" t="s">
        <v>18811</v>
      </c>
      <c r="E6846" s="1164">
        <v>5000</v>
      </c>
      <c r="F6846" s="1151" t="s">
        <v>18812</v>
      </c>
      <c r="G6846" s="759" t="s">
        <v>18813</v>
      </c>
      <c r="H6846" s="1021" t="s">
        <v>4211</v>
      </c>
      <c r="I6846" s="1021" t="s">
        <v>4274</v>
      </c>
      <c r="J6846" s="1150" t="s">
        <v>4274</v>
      </c>
      <c r="K6846" s="1152" t="s">
        <v>18814</v>
      </c>
      <c r="L6846" s="1151">
        <v>3</v>
      </c>
      <c r="M6846" s="1164">
        <v>17833.329999999998</v>
      </c>
      <c r="N6846" s="1151"/>
      <c r="O6846" s="1152"/>
      <c r="P6846" s="1180"/>
    </row>
    <row r="6847" spans="1:16" ht="22.5" x14ac:dyDescent="0.2">
      <c r="A6847" s="1179" t="s">
        <v>4159</v>
      </c>
      <c r="B6847" s="1149" t="s">
        <v>13078</v>
      </c>
      <c r="C6847" s="1149" t="s">
        <v>65</v>
      </c>
      <c r="D6847" s="1150" t="s">
        <v>18345</v>
      </c>
      <c r="E6847" s="1164">
        <v>4300</v>
      </c>
      <c r="F6847" s="1151" t="s">
        <v>18815</v>
      </c>
      <c r="G6847" s="759" t="s">
        <v>18816</v>
      </c>
      <c r="H6847" s="1021" t="s">
        <v>4211</v>
      </c>
      <c r="I6847" s="1021" t="s">
        <v>4287</v>
      </c>
      <c r="J6847" s="1150" t="s">
        <v>4195</v>
      </c>
      <c r="K6847" s="1152" t="s">
        <v>18817</v>
      </c>
      <c r="L6847" s="1151">
        <v>10</v>
      </c>
      <c r="M6847" s="1164">
        <v>39866.67</v>
      </c>
      <c r="N6847" s="1151"/>
      <c r="O6847" s="1152"/>
      <c r="P6847" s="1180"/>
    </row>
    <row r="6848" spans="1:16" ht="22.5" x14ac:dyDescent="0.2">
      <c r="A6848" s="1179" t="s">
        <v>4159</v>
      </c>
      <c r="B6848" s="1149" t="s">
        <v>13078</v>
      </c>
      <c r="C6848" s="1149" t="s">
        <v>65</v>
      </c>
      <c r="D6848" s="1150" t="s">
        <v>18345</v>
      </c>
      <c r="E6848" s="1164">
        <v>4000</v>
      </c>
      <c r="F6848" s="1151" t="s">
        <v>18815</v>
      </c>
      <c r="G6848" s="759" t="s">
        <v>18816</v>
      </c>
      <c r="H6848" s="1021" t="s">
        <v>4211</v>
      </c>
      <c r="I6848" s="1021" t="s">
        <v>4287</v>
      </c>
      <c r="J6848" s="1150" t="s">
        <v>4195</v>
      </c>
      <c r="K6848" s="1152"/>
      <c r="L6848" s="1151"/>
      <c r="M6848" s="1164"/>
      <c r="N6848" s="1151" t="s">
        <v>18817</v>
      </c>
      <c r="O6848" s="1152">
        <v>6</v>
      </c>
      <c r="P6848" s="1180">
        <v>24000</v>
      </c>
    </row>
    <row r="6849" spans="1:16" ht="33.75" x14ac:dyDescent="0.2">
      <c r="A6849" s="1179" t="s">
        <v>4159</v>
      </c>
      <c r="B6849" s="1149" t="s">
        <v>13078</v>
      </c>
      <c r="C6849" s="1149" t="s">
        <v>65</v>
      </c>
      <c r="D6849" s="1150" t="s">
        <v>18818</v>
      </c>
      <c r="E6849" s="1164">
        <v>3000</v>
      </c>
      <c r="F6849" s="1151" t="s">
        <v>18819</v>
      </c>
      <c r="G6849" s="759" t="s">
        <v>18820</v>
      </c>
      <c r="H6849" s="1021" t="s">
        <v>16846</v>
      </c>
      <c r="I6849" s="1021" t="s">
        <v>16809</v>
      </c>
      <c r="J6849" s="1150" t="s">
        <v>4259</v>
      </c>
      <c r="K6849" s="1152" t="s">
        <v>18821</v>
      </c>
      <c r="L6849" s="1151">
        <v>12</v>
      </c>
      <c r="M6849" s="1164">
        <v>36000</v>
      </c>
      <c r="N6849" s="1151"/>
      <c r="O6849" s="1152"/>
      <c r="P6849" s="1180"/>
    </row>
    <row r="6850" spans="1:16" ht="33.75" x14ac:dyDescent="0.2">
      <c r="A6850" s="1179" t="s">
        <v>4159</v>
      </c>
      <c r="B6850" s="1149" t="s">
        <v>13078</v>
      </c>
      <c r="C6850" s="1149" t="s">
        <v>65</v>
      </c>
      <c r="D6850" s="1150" t="s">
        <v>18818</v>
      </c>
      <c r="E6850" s="1164">
        <v>3000</v>
      </c>
      <c r="F6850" s="1151" t="s">
        <v>18819</v>
      </c>
      <c r="G6850" s="759" t="s">
        <v>18820</v>
      </c>
      <c r="H6850" s="1021" t="s">
        <v>16846</v>
      </c>
      <c r="I6850" s="1021" t="s">
        <v>16809</v>
      </c>
      <c r="J6850" s="1150" t="s">
        <v>4259</v>
      </c>
      <c r="K6850" s="1152"/>
      <c r="L6850" s="1151"/>
      <c r="M6850" s="1164"/>
      <c r="N6850" s="1151" t="s">
        <v>18821</v>
      </c>
      <c r="O6850" s="1152">
        <v>6</v>
      </c>
      <c r="P6850" s="1180">
        <v>18000</v>
      </c>
    </row>
    <row r="6851" spans="1:16" ht="22.5" x14ac:dyDescent="0.2">
      <c r="A6851" s="1179" t="s">
        <v>4159</v>
      </c>
      <c r="B6851" s="1149" t="s">
        <v>13078</v>
      </c>
      <c r="C6851" s="1149" t="s">
        <v>65</v>
      </c>
      <c r="D6851" s="1150" t="s">
        <v>18822</v>
      </c>
      <c r="E6851" s="1164">
        <v>6500</v>
      </c>
      <c r="F6851" s="1151" t="s">
        <v>18823</v>
      </c>
      <c r="G6851" s="759" t="s">
        <v>18824</v>
      </c>
      <c r="H6851" s="1021" t="s">
        <v>4243</v>
      </c>
      <c r="I6851" s="1021" t="s">
        <v>4287</v>
      </c>
      <c r="J6851" s="1150" t="s">
        <v>4195</v>
      </c>
      <c r="K6851" s="1152" t="s">
        <v>18825</v>
      </c>
      <c r="L6851" s="1151">
        <v>12</v>
      </c>
      <c r="M6851" s="1164">
        <v>78000</v>
      </c>
      <c r="N6851" s="1151"/>
      <c r="O6851" s="1152"/>
      <c r="P6851" s="1180"/>
    </row>
    <row r="6852" spans="1:16" ht="22.5" x14ac:dyDescent="0.2">
      <c r="A6852" s="1179" t="s">
        <v>4159</v>
      </c>
      <c r="B6852" s="1149" t="s">
        <v>13078</v>
      </c>
      <c r="C6852" s="1149" t="s">
        <v>65</v>
      </c>
      <c r="D6852" s="1150" t="s">
        <v>18822</v>
      </c>
      <c r="E6852" s="1164">
        <v>6500</v>
      </c>
      <c r="F6852" s="1151" t="s">
        <v>18823</v>
      </c>
      <c r="G6852" s="759" t="s">
        <v>18824</v>
      </c>
      <c r="H6852" s="1021" t="s">
        <v>4243</v>
      </c>
      <c r="I6852" s="1021" t="s">
        <v>4287</v>
      </c>
      <c r="J6852" s="1150" t="s">
        <v>4195</v>
      </c>
      <c r="K6852" s="1152"/>
      <c r="L6852" s="1151"/>
      <c r="M6852" s="1164"/>
      <c r="N6852" s="1151" t="s">
        <v>18825</v>
      </c>
      <c r="O6852" s="1152">
        <v>6</v>
      </c>
      <c r="P6852" s="1180">
        <v>39000</v>
      </c>
    </row>
    <row r="6853" spans="1:16" ht="22.5" x14ac:dyDescent="0.2">
      <c r="A6853" s="1179" t="s">
        <v>4159</v>
      </c>
      <c r="B6853" s="1149" t="s">
        <v>13078</v>
      </c>
      <c r="C6853" s="1149" t="s">
        <v>65</v>
      </c>
      <c r="D6853" s="1150" t="s">
        <v>18826</v>
      </c>
      <c r="E6853" s="1164">
        <v>2300</v>
      </c>
      <c r="F6853" s="1151" t="s">
        <v>18827</v>
      </c>
      <c r="G6853" s="759" t="s">
        <v>18828</v>
      </c>
      <c r="H6853" s="1021" t="s">
        <v>16818</v>
      </c>
      <c r="I6853" s="1021" t="s">
        <v>4358</v>
      </c>
      <c r="J6853" s="1150" t="s">
        <v>16818</v>
      </c>
      <c r="K6853" s="1152"/>
      <c r="L6853" s="1151"/>
      <c r="M6853" s="1164"/>
      <c r="N6853" s="1151" t="s">
        <v>18829</v>
      </c>
      <c r="O6853" s="1152">
        <v>5</v>
      </c>
      <c r="P6853" s="1180">
        <v>11960</v>
      </c>
    </row>
    <row r="6854" spans="1:16" ht="22.5" x14ac:dyDescent="0.2">
      <c r="A6854" s="1179" t="s">
        <v>4159</v>
      </c>
      <c r="B6854" s="1149" t="s">
        <v>13078</v>
      </c>
      <c r="C6854" s="1149" t="s">
        <v>65</v>
      </c>
      <c r="D6854" s="1150" t="s">
        <v>17560</v>
      </c>
      <c r="E6854" s="1164">
        <v>3000</v>
      </c>
      <c r="F6854" s="1151" t="s">
        <v>18830</v>
      </c>
      <c r="G6854" s="759" t="s">
        <v>18831</v>
      </c>
      <c r="H6854" s="1021" t="s">
        <v>4243</v>
      </c>
      <c r="I6854" s="1021" t="s">
        <v>4274</v>
      </c>
      <c r="J6854" s="1150" t="s">
        <v>4274</v>
      </c>
      <c r="K6854" s="1152" t="s">
        <v>18832</v>
      </c>
      <c r="L6854" s="1151">
        <v>12</v>
      </c>
      <c r="M6854" s="1164">
        <v>36000</v>
      </c>
      <c r="N6854" s="1151"/>
      <c r="O6854" s="1152"/>
      <c r="P6854" s="1180"/>
    </row>
    <row r="6855" spans="1:16" ht="22.5" x14ac:dyDescent="0.2">
      <c r="A6855" s="1179" t="s">
        <v>4159</v>
      </c>
      <c r="B6855" s="1149" t="s">
        <v>13078</v>
      </c>
      <c r="C6855" s="1149" t="s">
        <v>65</v>
      </c>
      <c r="D6855" s="1150" t="s">
        <v>17560</v>
      </c>
      <c r="E6855" s="1164">
        <v>3000</v>
      </c>
      <c r="F6855" s="1151" t="s">
        <v>18830</v>
      </c>
      <c r="G6855" s="759" t="s">
        <v>18831</v>
      </c>
      <c r="H6855" s="1021" t="s">
        <v>4243</v>
      </c>
      <c r="I6855" s="1021" t="s">
        <v>4274</v>
      </c>
      <c r="J6855" s="1150" t="s">
        <v>4274</v>
      </c>
      <c r="K6855" s="1152"/>
      <c r="L6855" s="1151"/>
      <c r="M6855" s="1164"/>
      <c r="N6855" s="1151" t="s">
        <v>18832</v>
      </c>
      <c r="O6855" s="1152">
        <v>5</v>
      </c>
      <c r="P6855" s="1180">
        <v>16975</v>
      </c>
    </row>
    <row r="6856" spans="1:16" ht="22.5" x14ac:dyDescent="0.2">
      <c r="A6856" s="1179" t="s">
        <v>4159</v>
      </c>
      <c r="B6856" s="1149" t="s">
        <v>13078</v>
      </c>
      <c r="C6856" s="1149" t="s">
        <v>65</v>
      </c>
      <c r="D6856" s="1150" t="s">
        <v>17158</v>
      </c>
      <c r="E6856" s="1164">
        <v>3000</v>
      </c>
      <c r="F6856" s="1151" t="s">
        <v>18833</v>
      </c>
      <c r="G6856" s="759" t="s">
        <v>18834</v>
      </c>
      <c r="H6856" s="1021" t="s">
        <v>4243</v>
      </c>
      <c r="I6856" s="1021" t="s">
        <v>4274</v>
      </c>
      <c r="J6856" s="1150" t="s">
        <v>4274</v>
      </c>
      <c r="K6856" s="1152" t="s">
        <v>18835</v>
      </c>
      <c r="L6856" s="1151">
        <v>8</v>
      </c>
      <c r="M6856" s="1164">
        <v>21408</v>
      </c>
      <c r="N6856" s="1151"/>
      <c r="O6856" s="1152"/>
      <c r="P6856" s="1180"/>
    </row>
    <row r="6857" spans="1:16" ht="22.5" x14ac:dyDescent="0.2">
      <c r="A6857" s="1179" t="s">
        <v>4159</v>
      </c>
      <c r="B6857" s="1149" t="s">
        <v>13078</v>
      </c>
      <c r="C6857" s="1149" t="s">
        <v>65</v>
      </c>
      <c r="D6857" s="1150" t="s">
        <v>17158</v>
      </c>
      <c r="E6857" s="1164">
        <v>3000</v>
      </c>
      <c r="F6857" s="1151" t="s">
        <v>18833</v>
      </c>
      <c r="G6857" s="759" t="s">
        <v>18834</v>
      </c>
      <c r="H6857" s="1021" t="s">
        <v>4243</v>
      </c>
      <c r="I6857" s="1021" t="s">
        <v>4274</v>
      </c>
      <c r="J6857" s="1150" t="s">
        <v>4274</v>
      </c>
      <c r="K6857" s="1152"/>
      <c r="L6857" s="1151"/>
      <c r="M6857" s="1164"/>
      <c r="N6857" s="1151" t="s">
        <v>18835</v>
      </c>
      <c r="O6857" s="1152">
        <v>6</v>
      </c>
      <c r="P6857" s="1180">
        <v>18000</v>
      </c>
    </row>
    <row r="6858" spans="1:16" ht="22.5" x14ac:dyDescent="0.2">
      <c r="A6858" s="1179" t="s">
        <v>4159</v>
      </c>
      <c r="B6858" s="1149" t="s">
        <v>13078</v>
      </c>
      <c r="C6858" s="1149" t="s">
        <v>65</v>
      </c>
      <c r="D6858" s="1150" t="s">
        <v>18542</v>
      </c>
      <c r="E6858" s="1164">
        <v>2500</v>
      </c>
      <c r="F6858" s="1151" t="s">
        <v>18836</v>
      </c>
      <c r="G6858" s="759" t="s">
        <v>18837</v>
      </c>
      <c r="H6858" s="1021" t="s">
        <v>4206</v>
      </c>
      <c r="I6858" s="1021" t="s">
        <v>16867</v>
      </c>
      <c r="J6858" s="1150" t="s">
        <v>4287</v>
      </c>
      <c r="K6858" s="1152" t="s">
        <v>18838</v>
      </c>
      <c r="L6858" s="1151">
        <v>12</v>
      </c>
      <c r="M6858" s="1164">
        <v>30000</v>
      </c>
      <c r="N6858" s="1151"/>
      <c r="O6858" s="1152"/>
      <c r="P6858" s="1180"/>
    </row>
    <row r="6859" spans="1:16" ht="22.5" x14ac:dyDescent="0.2">
      <c r="A6859" s="1179" t="s">
        <v>4159</v>
      </c>
      <c r="B6859" s="1149" t="s">
        <v>13078</v>
      </c>
      <c r="C6859" s="1149" t="s">
        <v>65</v>
      </c>
      <c r="D6859" s="1150" t="s">
        <v>18542</v>
      </c>
      <c r="E6859" s="1164">
        <v>2500</v>
      </c>
      <c r="F6859" s="1151" t="s">
        <v>18836</v>
      </c>
      <c r="G6859" s="759" t="s">
        <v>18837</v>
      </c>
      <c r="H6859" s="1021" t="s">
        <v>4206</v>
      </c>
      <c r="I6859" s="1021" t="s">
        <v>16867</v>
      </c>
      <c r="J6859" s="1150" t="s">
        <v>4287</v>
      </c>
      <c r="K6859" s="1152"/>
      <c r="L6859" s="1151"/>
      <c r="M6859" s="1164"/>
      <c r="N6859" s="1151" t="s">
        <v>18838</v>
      </c>
      <c r="O6859" s="1152">
        <v>6</v>
      </c>
      <c r="P6859" s="1180">
        <v>15000</v>
      </c>
    </row>
    <row r="6860" spans="1:16" ht="22.5" x14ac:dyDescent="0.2">
      <c r="A6860" s="1179" t="s">
        <v>4159</v>
      </c>
      <c r="B6860" s="1149" t="s">
        <v>13078</v>
      </c>
      <c r="C6860" s="1149" t="s">
        <v>65</v>
      </c>
      <c r="D6860" s="1150" t="s">
        <v>4770</v>
      </c>
      <c r="E6860" s="1164">
        <v>6000</v>
      </c>
      <c r="F6860" s="1151" t="s">
        <v>18839</v>
      </c>
      <c r="G6860" s="759" t="s">
        <v>18840</v>
      </c>
      <c r="H6860" s="1021" t="s">
        <v>4206</v>
      </c>
      <c r="I6860" s="1021" t="s">
        <v>4287</v>
      </c>
      <c r="J6860" s="1150" t="s">
        <v>4195</v>
      </c>
      <c r="K6860" s="1152"/>
      <c r="L6860" s="1151"/>
      <c r="M6860" s="1164"/>
      <c r="N6860" s="1151" t="s">
        <v>18841</v>
      </c>
      <c r="O6860" s="1152">
        <v>5</v>
      </c>
      <c r="P6860" s="1180">
        <v>28266</v>
      </c>
    </row>
    <row r="6861" spans="1:16" ht="22.5" x14ac:dyDescent="0.2">
      <c r="A6861" s="1179" t="s">
        <v>4159</v>
      </c>
      <c r="B6861" s="1149" t="s">
        <v>13078</v>
      </c>
      <c r="C6861" s="1149" t="s">
        <v>65</v>
      </c>
      <c r="D6861" s="1150" t="s">
        <v>18842</v>
      </c>
      <c r="E6861" s="1164">
        <v>6000</v>
      </c>
      <c r="F6861" s="1151" t="s">
        <v>18839</v>
      </c>
      <c r="G6861" s="759" t="s">
        <v>18840</v>
      </c>
      <c r="H6861" s="1021" t="s">
        <v>4206</v>
      </c>
      <c r="I6861" s="1021" t="s">
        <v>4287</v>
      </c>
      <c r="J6861" s="1150" t="s">
        <v>4195</v>
      </c>
      <c r="K6861" s="1152" t="s">
        <v>18841</v>
      </c>
      <c r="L6861" s="1151">
        <v>1</v>
      </c>
      <c r="M6861" s="1164">
        <v>9000</v>
      </c>
      <c r="N6861" s="1151"/>
      <c r="O6861" s="1152"/>
      <c r="P6861" s="1180"/>
    </row>
    <row r="6862" spans="1:16" ht="33.75" x14ac:dyDescent="0.2">
      <c r="A6862" s="1179" t="s">
        <v>4159</v>
      </c>
      <c r="B6862" s="1149" t="s">
        <v>13078</v>
      </c>
      <c r="C6862" s="1149" t="s">
        <v>65</v>
      </c>
      <c r="D6862" s="1150" t="s">
        <v>18843</v>
      </c>
      <c r="E6862" s="1164">
        <v>3300</v>
      </c>
      <c r="F6862" s="1151" t="s">
        <v>18844</v>
      </c>
      <c r="G6862" s="759" t="s">
        <v>18845</v>
      </c>
      <c r="H6862" s="1021" t="s">
        <v>9934</v>
      </c>
      <c r="I6862" s="1021" t="s">
        <v>16809</v>
      </c>
      <c r="J6862" s="1150" t="s">
        <v>4259</v>
      </c>
      <c r="K6862" s="1152" t="s">
        <v>18846</v>
      </c>
      <c r="L6862" s="1151">
        <v>12</v>
      </c>
      <c r="M6862" s="1164">
        <v>39600</v>
      </c>
      <c r="N6862" s="1151"/>
      <c r="O6862" s="1152"/>
      <c r="P6862" s="1180"/>
    </row>
    <row r="6863" spans="1:16" ht="33.75" x14ac:dyDescent="0.2">
      <c r="A6863" s="1179" t="s">
        <v>4159</v>
      </c>
      <c r="B6863" s="1149" t="s">
        <v>13078</v>
      </c>
      <c r="C6863" s="1149" t="s">
        <v>65</v>
      </c>
      <c r="D6863" s="1150" t="s">
        <v>18843</v>
      </c>
      <c r="E6863" s="1164">
        <v>3300</v>
      </c>
      <c r="F6863" s="1151" t="s">
        <v>18844</v>
      </c>
      <c r="G6863" s="759" t="s">
        <v>18845</v>
      </c>
      <c r="H6863" s="1021" t="s">
        <v>9934</v>
      </c>
      <c r="I6863" s="1021" t="s">
        <v>16809</v>
      </c>
      <c r="J6863" s="1150" t="s">
        <v>4259</v>
      </c>
      <c r="K6863" s="1152"/>
      <c r="L6863" s="1151"/>
      <c r="M6863" s="1164"/>
      <c r="N6863" s="1151" t="s">
        <v>18846</v>
      </c>
      <c r="O6863" s="1152">
        <v>6</v>
      </c>
      <c r="P6863" s="1180">
        <v>19800</v>
      </c>
    </row>
    <row r="6864" spans="1:16" ht="22.5" x14ac:dyDescent="0.2">
      <c r="A6864" s="1179" t="s">
        <v>4159</v>
      </c>
      <c r="B6864" s="1149" t="s">
        <v>13078</v>
      </c>
      <c r="C6864" s="1149" t="s">
        <v>65</v>
      </c>
      <c r="D6864" s="1150" t="s">
        <v>18847</v>
      </c>
      <c r="E6864" s="1164">
        <v>3000</v>
      </c>
      <c r="F6864" s="1151" t="s">
        <v>18848</v>
      </c>
      <c r="G6864" s="759" t="s">
        <v>18849</v>
      </c>
      <c r="H6864" s="1021" t="s">
        <v>4705</v>
      </c>
      <c r="I6864" s="1021" t="s">
        <v>16867</v>
      </c>
      <c r="J6864" s="1150" t="s">
        <v>4287</v>
      </c>
      <c r="K6864" s="1152" t="s">
        <v>18850</v>
      </c>
      <c r="L6864" s="1151">
        <v>12</v>
      </c>
      <c r="M6864" s="1164">
        <v>36076.880000000005</v>
      </c>
      <c r="N6864" s="1151"/>
      <c r="O6864" s="1152"/>
      <c r="P6864" s="1180"/>
    </row>
    <row r="6865" spans="1:16" ht="22.5" x14ac:dyDescent="0.2">
      <c r="A6865" s="1179" t="s">
        <v>4159</v>
      </c>
      <c r="B6865" s="1149" t="s">
        <v>13078</v>
      </c>
      <c r="C6865" s="1149" t="s">
        <v>65</v>
      </c>
      <c r="D6865" s="1150" t="s">
        <v>18847</v>
      </c>
      <c r="E6865" s="1164">
        <v>3000</v>
      </c>
      <c r="F6865" s="1151" t="s">
        <v>18848</v>
      </c>
      <c r="G6865" s="759" t="s">
        <v>18849</v>
      </c>
      <c r="H6865" s="1021" t="s">
        <v>4705</v>
      </c>
      <c r="I6865" s="1021" t="s">
        <v>16867</v>
      </c>
      <c r="J6865" s="1150" t="s">
        <v>4287</v>
      </c>
      <c r="K6865" s="1152"/>
      <c r="L6865" s="1151"/>
      <c r="M6865" s="1164"/>
      <c r="N6865" s="1151" t="s">
        <v>18850</v>
      </c>
      <c r="O6865" s="1152">
        <v>4</v>
      </c>
      <c r="P6865" s="1180">
        <v>15683</v>
      </c>
    </row>
    <row r="6866" spans="1:16" ht="22.5" x14ac:dyDescent="0.2">
      <c r="A6866" s="1179" t="s">
        <v>4159</v>
      </c>
      <c r="B6866" s="1149" t="s">
        <v>13078</v>
      </c>
      <c r="C6866" s="1149" t="s">
        <v>65</v>
      </c>
      <c r="D6866" s="1150" t="s">
        <v>16402</v>
      </c>
      <c r="E6866" s="1164">
        <v>3000</v>
      </c>
      <c r="F6866" s="1151" t="s">
        <v>18851</v>
      </c>
      <c r="G6866" s="759" t="s">
        <v>18852</v>
      </c>
      <c r="H6866" s="1021" t="s">
        <v>4206</v>
      </c>
      <c r="I6866" s="1021" t="s">
        <v>4274</v>
      </c>
      <c r="J6866" s="1150" t="s">
        <v>4274</v>
      </c>
      <c r="K6866" s="1152"/>
      <c r="L6866" s="1151"/>
      <c r="M6866" s="1164"/>
      <c r="N6866" s="1151" t="s">
        <v>18853</v>
      </c>
      <c r="O6866" s="1152">
        <v>3</v>
      </c>
      <c r="P6866" s="1180">
        <v>10750</v>
      </c>
    </row>
    <row r="6867" spans="1:16" ht="22.5" x14ac:dyDescent="0.2">
      <c r="A6867" s="1179" t="s">
        <v>4159</v>
      </c>
      <c r="B6867" s="1149" t="s">
        <v>13078</v>
      </c>
      <c r="C6867" s="1149" t="s">
        <v>65</v>
      </c>
      <c r="D6867" s="1150" t="s">
        <v>18854</v>
      </c>
      <c r="E6867" s="1164">
        <v>3000</v>
      </c>
      <c r="F6867" s="1151" t="s">
        <v>18851</v>
      </c>
      <c r="G6867" s="759" t="s">
        <v>18852</v>
      </c>
      <c r="H6867" s="1021" t="s">
        <v>4206</v>
      </c>
      <c r="I6867" s="1021" t="s">
        <v>4274</v>
      </c>
      <c r="J6867" s="1150" t="s">
        <v>4274</v>
      </c>
      <c r="K6867" s="1152" t="s">
        <v>18853</v>
      </c>
      <c r="L6867" s="1151">
        <v>4</v>
      </c>
      <c r="M6867" s="1164">
        <v>12000</v>
      </c>
      <c r="N6867" s="1151"/>
      <c r="O6867" s="1152"/>
      <c r="P6867" s="1180"/>
    </row>
    <row r="6868" spans="1:16" ht="22.5" x14ac:dyDescent="0.2">
      <c r="A6868" s="1179" t="s">
        <v>4159</v>
      </c>
      <c r="B6868" s="1149" t="s">
        <v>13078</v>
      </c>
      <c r="C6868" s="1149" t="s">
        <v>65</v>
      </c>
      <c r="D6868" s="1150" t="s">
        <v>18855</v>
      </c>
      <c r="E6868" s="1164">
        <v>2500</v>
      </c>
      <c r="F6868" s="1151" t="s">
        <v>18856</v>
      </c>
      <c r="G6868" s="759" t="s">
        <v>18857</v>
      </c>
      <c r="H6868" s="1021" t="s">
        <v>4206</v>
      </c>
      <c r="I6868" s="1021" t="s">
        <v>4287</v>
      </c>
      <c r="J6868" s="1150" t="s">
        <v>4195</v>
      </c>
      <c r="K6868" s="1152"/>
      <c r="L6868" s="1151"/>
      <c r="M6868" s="1164"/>
      <c r="N6868" s="1151" t="s">
        <v>18858</v>
      </c>
      <c r="O6868" s="1152">
        <v>6</v>
      </c>
      <c r="P6868" s="1180">
        <v>15000</v>
      </c>
    </row>
    <row r="6869" spans="1:16" ht="22.5" x14ac:dyDescent="0.2">
      <c r="A6869" s="1179" t="s">
        <v>4159</v>
      </c>
      <c r="B6869" s="1149" t="s">
        <v>13078</v>
      </c>
      <c r="C6869" s="1149" t="s">
        <v>65</v>
      </c>
      <c r="D6869" s="1150" t="s">
        <v>18859</v>
      </c>
      <c r="E6869" s="1164">
        <v>2500</v>
      </c>
      <c r="F6869" s="1151" t="s">
        <v>18856</v>
      </c>
      <c r="G6869" s="759" t="s">
        <v>18857</v>
      </c>
      <c r="H6869" s="1021" t="s">
        <v>4206</v>
      </c>
      <c r="I6869" s="1021" t="s">
        <v>4287</v>
      </c>
      <c r="J6869" s="1150" t="s">
        <v>4195</v>
      </c>
      <c r="K6869" s="1152" t="s">
        <v>18858</v>
      </c>
      <c r="L6869" s="1151">
        <v>1</v>
      </c>
      <c r="M6869" s="1164">
        <v>3583.33</v>
      </c>
      <c r="N6869" s="1151"/>
      <c r="O6869" s="1152"/>
      <c r="P6869" s="1180"/>
    </row>
    <row r="6870" spans="1:16" ht="33.75" x14ac:dyDescent="0.2">
      <c r="A6870" s="1179" t="s">
        <v>4159</v>
      </c>
      <c r="B6870" s="1149" t="s">
        <v>13078</v>
      </c>
      <c r="C6870" s="1149" t="s">
        <v>65</v>
      </c>
      <c r="D6870" s="1150" t="s">
        <v>17867</v>
      </c>
      <c r="E6870" s="1164">
        <v>1600</v>
      </c>
      <c r="F6870" s="1151" t="s">
        <v>18860</v>
      </c>
      <c r="G6870" s="759" t="s">
        <v>18861</v>
      </c>
      <c r="H6870" s="1021" t="s">
        <v>4251</v>
      </c>
      <c r="I6870" s="1021" t="s">
        <v>16809</v>
      </c>
      <c r="J6870" s="1150" t="s">
        <v>4259</v>
      </c>
      <c r="K6870" s="1152" t="s">
        <v>18862</v>
      </c>
      <c r="L6870" s="1151">
        <v>12</v>
      </c>
      <c r="M6870" s="1164">
        <v>19200</v>
      </c>
      <c r="N6870" s="1151"/>
      <c r="O6870" s="1152"/>
      <c r="P6870" s="1180"/>
    </row>
    <row r="6871" spans="1:16" ht="33.75" x14ac:dyDescent="0.2">
      <c r="A6871" s="1179" t="s">
        <v>4159</v>
      </c>
      <c r="B6871" s="1149" t="s">
        <v>13078</v>
      </c>
      <c r="C6871" s="1149" t="s">
        <v>65</v>
      </c>
      <c r="D6871" s="1150" t="s">
        <v>17867</v>
      </c>
      <c r="E6871" s="1164">
        <v>1600</v>
      </c>
      <c r="F6871" s="1151" t="s">
        <v>18860</v>
      </c>
      <c r="G6871" s="759" t="s">
        <v>18861</v>
      </c>
      <c r="H6871" s="1021" t="s">
        <v>4251</v>
      </c>
      <c r="I6871" s="1021" t="s">
        <v>16809</v>
      </c>
      <c r="J6871" s="1150" t="s">
        <v>4259</v>
      </c>
      <c r="K6871" s="1152"/>
      <c r="L6871" s="1151"/>
      <c r="M6871" s="1164"/>
      <c r="N6871" s="1151" t="s">
        <v>18862</v>
      </c>
      <c r="O6871" s="1152">
        <v>6</v>
      </c>
      <c r="P6871" s="1180">
        <v>9600</v>
      </c>
    </row>
    <row r="6872" spans="1:16" ht="22.5" x14ac:dyDescent="0.2">
      <c r="A6872" s="1179" t="s">
        <v>4159</v>
      </c>
      <c r="B6872" s="1149" t="s">
        <v>13078</v>
      </c>
      <c r="C6872" s="1149" t="s">
        <v>65</v>
      </c>
      <c r="D6872" s="1150" t="s">
        <v>18863</v>
      </c>
      <c r="E6872" s="1164">
        <v>2000</v>
      </c>
      <c r="F6872" s="1151" t="s">
        <v>18864</v>
      </c>
      <c r="G6872" s="759" t="s">
        <v>18865</v>
      </c>
      <c r="H6872" s="1021" t="s">
        <v>4243</v>
      </c>
      <c r="I6872" s="1021" t="s">
        <v>4287</v>
      </c>
      <c r="J6872" s="1150" t="s">
        <v>4195</v>
      </c>
      <c r="K6872" s="1152" t="s">
        <v>18866</v>
      </c>
      <c r="L6872" s="1151">
        <v>10</v>
      </c>
      <c r="M6872" s="1164">
        <v>20933.330000000002</v>
      </c>
      <c r="N6872" s="1151"/>
      <c r="O6872" s="1152"/>
      <c r="P6872" s="1180"/>
    </row>
    <row r="6873" spans="1:16" ht="22.5" x14ac:dyDescent="0.2">
      <c r="A6873" s="1179" t="s">
        <v>4159</v>
      </c>
      <c r="B6873" s="1149" t="s">
        <v>13078</v>
      </c>
      <c r="C6873" s="1149" t="s">
        <v>65</v>
      </c>
      <c r="D6873" s="1150" t="s">
        <v>18863</v>
      </c>
      <c r="E6873" s="1164">
        <v>2000</v>
      </c>
      <c r="F6873" s="1151" t="s">
        <v>18864</v>
      </c>
      <c r="G6873" s="759" t="s">
        <v>18867</v>
      </c>
      <c r="H6873" s="1021" t="s">
        <v>4243</v>
      </c>
      <c r="I6873" s="1021" t="s">
        <v>4287</v>
      </c>
      <c r="J6873" s="1150" t="s">
        <v>4195</v>
      </c>
      <c r="K6873" s="1152"/>
      <c r="L6873" s="1151"/>
      <c r="M6873" s="1164"/>
      <c r="N6873" s="1151" t="s">
        <v>18866</v>
      </c>
      <c r="O6873" s="1152">
        <v>6</v>
      </c>
      <c r="P6873" s="1180">
        <v>12000</v>
      </c>
    </row>
    <row r="6874" spans="1:16" ht="22.5" x14ac:dyDescent="0.2">
      <c r="A6874" s="1179" t="s">
        <v>4159</v>
      </c>
      <c r="B6874" s="1149" t="s">
        <v>13078</v>
      </c>
      <c r="C6874" s="1149" t="s">
        <v>65</v>
      </c>
      <c r="D6874" s="1150" t="s">
        <v>16883</v>
      </c>
      <c r="E6874" s="1164">
        <v>5500</v>
      </c>
      <c r="F6874" s="1151" t="s">
        <v>18868</v>
      </c>
      <c r="G6874" s="759" t="s">
        <v>18869</v>
      </c>
      <c r="H6874" s="1021" t="s">
        <v>4243</v>
      </c>
      <c r="I6874" s="1021" t="s">
        <v>4287</v>
      </c>
      <c r="J6874" s="1150" t="s">
        <v>4195</v>
      </c>
      <c r="K6874" s="1152" t="s">
        <v>18870</v>
      </c>
      <c r="L6874" s="1151">
        <v>12</v>
      </c>
      <c r="M6874" s="1164">
        <v>66000</v>
      </c>
      <c r="N6874" s="1151"/>
      <c r="O6874" s="1152"/>
      <c r="P6874" s="1180"/>
    </row>
    <row r="6875" spans="1:16" ht="22.5" x14ac:dyDescent="0.2">
      <c r="A6875" s="1179" t="s">
        <v>4159</v>
      </c>
      <c r="B6875" s="1149" t="s">
        <v>13078</v>
      </c>
      <c r="C6875" s="1149" t="s">
        <v>65</v>
      </c>
      <c r="D6875" s="1150" t="s">
        <v>16883</v>
      </c>
      <c r="E6875" s="1164">
        <v>5500</v>
      </c>
      <c r="F6875" s="1151" t="s">
        <v>18868</v>
      </c>
      <c r="G6875" s="759" t="s">
        <v>18869</v>
      </c>
      <c r="H6875" s="1021" t="s">
        <v>4243</v>
      </c>
      <c r="I6875" s="1021" t="s">
        <v>4287</v>
      </c>
      <c r="J6875" s="1150" t="s">
        <v>4195</v>
      </c>
      <c r="K6875" s="1152"/>
      <c r="L6875" s="1151"/>
      <c r="M6875" s="1164"/>
      <c r="N6875" s="1151" t="s">
        <v>18870</v>
      </c>
      <c r="O6875" s="1152">
        <v>6</v>
      </c>
      <c r="P6875" s="1180">
        <v>33000</v>
      </c>
    </row>
    <row r="6876" spans="1:16" ht="22.5" x14ac:dyDescent="0.2">
      <c r="A6876" s="1179" t="s">
        <v>4159</v>
      </c>
      <c r="B6876" s="1149" t="s">
        <v>13078</v>
      </c>
      <c r="C6876" s="1149" t="s">
        <v>65</v>
      </c>
      <c r="D6876" s="1150" t="s">
        <v>18871</v>
      </c>
      <c r="E6876" s="1164">
        <v>5500</v>
      </c>
      <c r="F6876" s="1151" t="s">
        <v>18872</v>
      </c>
      <c r="G6876" s="759" t="s">
        <v>18873</v>
      </c>
      <c r="H6876" s="1021" t="s">
        <v>4932</v>
      </c>
      <c r="I6876" s="1021" t="s">
        <v>4274</v>
      </c>
      <c r="J6876" s="1150" t="s">
        <v>4274</v>
      </c>
      <c r="K6876" s="1152" t="s">
        <v>18874</v>
      </c>
      <c r="L6876" s="1151">
        <v>12</v>
      </c>
      <c r="M6876" s="1164">
        <v>66000</v>
      </c>
      <c r="N6876" s="1151"/>
      <c r="O6876" s="1152"/>
      <c r="P6876" s="1180"/>
    </row>
    <row r="6877" spans="1:16" ht="22.5" x14ac:dyDescent="0.2">
      <c r="A6877" s="1179" t="s">
        <v>4159</v>
      </c>
      <c r="B6877" s="1149" t="s">
        <v>13078</v>
      </c>
      <c r="C6877" s="1149" t="s">
        <v>65</v>
      </c>
      <c r="D6877" s="1150" t="s">
        <v>18875</v>
      </c>
      <c r="E6877" s="1164">
        <v>5500</v>
      </c>
      <c r="F6877" s="1151" t="s">
        <v>18872</v>
      </c>
      <c r="G6877" s="759" t="s">
        <v>18873</v>
      </c>
      <c r="H6877" s="1021" t="s">
        <v>4932</v>
      </c>
      <c r="I6877" s="1021" t="s">
        <v>4274</v>
      </c>
      <c r="J6877" s="1150" t="s">
        <v>4274</v>
      </c>
      <c r="K6877" s="1152"/>
      <c r="L6877" s="1151"/>
      <c r="M6877" s="1164"/>
      <c r="N6877" s="1151" t="s">
        <v>18874</v>
      </c>
      <c r="O6877" s="1152">
        <v>6</v>
      </c>
      <c r="P6877" s="1180">
        <v>33000</v>
      </c>
    </row>
    <row r="6878" spans="1:16" ht="22.5" x14ac:dyDescent="0.2">
      <c r="A6878" s="1179" t="s">
        <v>4159</v>
      </c>
      <c r="B6878" s="1149" t="s">
        <v>13078</v>
      </c>
      <c r="C6878" s="1149" t="s">
        <v>65</v>
      </c>
      <c r="D6878" s="1150" t="s">
        <v>16871</v>
      </c>
      <c r="E6878" s="1164">
        <v>3000</v>
      </c>
      <c r="F6878" s="1151" t="s">
        <v>18876</v>
      </c>
      <c r="G6878" s="759" t="s">
        <v>18877</v>
      </c>
      <c r="H6878" s="1021" t="s">
        <v>4243</v>
      </c>
      <c r="I6878" s="1021" t="s">
        <v>4287</v>
      </c>
      <c r="J6878" s="1150" t="s">
        <v>4195</v>
      </c>
      <c r="K6878" s="1152" t="s">
        <v>18878</v>
      </c>
      <c r="L6878" s="1151">
        <v>12</v>
      </c>
      <c r="M6878" s="1164">
        <v>36000</v>
      </c>
      <c r="N6878" s="1151"/>
      <c r="O6878" s="1152"/>
      <c r="P6878" s="1180"/>
    </row>
    <row r="6879" spans="1:16" ht="22.5" x14ac:dyDescent="0.2">
      <c r="A6879" s="1179" t="s">
        <v>4159</v>
      </c>
      <c r="B6879" s="1149" t="s">
        <v>13078</v>
      </c>
      <c r="C6879" s="1149" t="s">
        <v>65</v>
      </c>
      <c r="D6879" s="1150" t="s">
        <v>16871</v>
      </c>
      <c r="E6879" s="1164">
        <v>3000</v>
      </c>
      <c r="F6879" s="1151" t="s">
        <v>18876</v>
      </c>
      <c r="G6879" s="759" t="s">
        <v>18877</v>
      </c>
      <c r="H6879" s="1021" t="s">
        <v>4243</v>
      </c>
      <c r="I6879" s="1021" t="s">
        <v>4287</v>
      </c>
      <c r="J6879" s="1150" t="s">
        <v>4195</v>
      </c>
      <c r="K6879" s="1152"/>
      <c r="L6879" s="1151"/>
      <c r="M6879" s="1164"/>
      <c r="N6879" s="1151" t="s">
        <v>18878</v>
      </c>
      <c r="O6879" s="1152">
        <v>6</v>
      </c>
      <c r="P6879" s="1180">
        <v>17865.62</v>
      </c>
    </row>
    <row r="6880" spans="1:16" ht="22.5" x14ac:dyDescent="0.2">
      <c r="A6880" s="1179" t="s">
        <v>4159</v>
      </c>
      <c r="B6880" s="1149" t="s">
        <v>13078</v>
      </c>
      <c r="C6880" s="1149" t="s">
        <v>65</v>
      </c>
      <c r="D6880" s="1150" t="s">
        <v>16974</v>
      </c>
      <c r="E6880" s="1164">
        <v>13000</v>
      </c>
      <c r="F6880" s="1151" t="s">
        <v>18879</v>
      </c>
      <c r="G6880" s="759" t="s">
        <v>18880</v>
      </c>
      <c r="H6880" s="1021" t="s">
        <v>4243</v>
      </c>
      <c r="I6880" s="1021" t="s">
        <v>4287</v>
      </c>
      <c r="J6880" s="1150" t="s">
        <v>4195</v>
      </c>
      <c r="K6880" s="1152" t="s">
        <v>18881</v>
      </c>
      <c r="L6880" s="1151">
        <v>12</v>
      </c>
      <c r="M6880" s="1164">
        <v>156000</v>
      </c>
      <c r="N6880" s="1151"/>
      <c r="O6880" s="1152"/>
      <c r="P6880" s="1180"/>
    </row>
    <row r="6881" spans="1:16" ht="22.5" x14ac:dyDescent="0.2">
      <c r="A6881" s="1179" t="s">
        <v>4159</v>
      </c>
      <c r="B6881" s="1149" t="s">
        <v>13078</v>
      </c>
      <c r="C6881" s="1149" t="s">
        <v>65</v>
      </c>
      <c r="D6881" s="1150" t="s">
        <v>16974</v>
      </c>
      <c r="E6881" s="1164">
        <v>13000</v>
      </c>
      <c r="F6881" s="1151" t="s">
        <v>18879</v>
      </c>
      <c r="G6881" s="759" t="s">
        <v>18880</v>
      </c>
      <c r="H6881" s="1021" t="s">
        <v>4243</v>
      </c>
      <c r="I6881" s="1021" t="s">
        <v>4287</v>
      </c>
      <c r="J6881" s="1150" t="s">
        <v>4195</v>
      </c>
      <c r="K6881" s="1152"/>
      <c r="L6881" s="1151"/>
      <c r="M6881" s="1164"/>
      <c r="N6881" s="1151" t="s">
        <v>18881</v>
      </c>
      <c r="O6881" s="1152">
        <v>6</v>
      </c>
      <c r="P6881" s="1180">
        <v>78000</v>
      </c>
    </row>
    <row r="6882" spans="1:16" ht="22.5" x14ac:dyDescent="0.2">
      <c r="A6882" s="1179" t="s">
        <v>4159</v>
      </c>
      <c r="B6882" s="1149" t="s">
        <v>13078</v>
      </c>
      <c r="C6882" s="1149" t="s">
        <v>65</v>
      </c>
      <c r="D6882" s="1150" t="s">
        <v>18882</v>
      </c>
      <c r="E6882" s="1164">
        <v>3500</v>
      </c>
      <c r="F6882" s="1151" t="s">
        <v>18883</v>
      </c>
      <c r="G6882" s="759" t="s">
        <v>18884</v>
      </c>
      <c r="H6882" s="1021" t="s">
        <v>4206</v>
      </c>
      <c r="I6882" s="1021" t="s">
        <v>16867</v>
      </c>
      <c r="J6882" s="1150" t="s">
        <v>4287</v>
      </c>
      <c r="K6882" s="1152" t="s">
        <v>18885</v>
      </c>
      <c r="L6882" s="1151">
        <v>12</v>
      </c>
      <c r="M6882" s="1164">
        <v>42000</v>
      </c>
      <c r="N6882" s="1151"/>
      <c r="O6882" s="1152"/>
      <c r="P6882" s="1180"/>
    </row>
    <row r="6883" spans="1:16" ht="22.5" x14ac:dyDescent="0.2">
      <c r="A6883" s="1179" t="s">
        <v>4159</v>
      </c>
      <c r="B6883" s="1149" t="s">
        <v>13078</v>
      </c>
      <c r="C6883" s="1149" t="s">
        <v>65</v>
      </c>
      <c r="D6883" s="1150" t="s">
        <v>18882</v>
      </c>
      <c r="E6883" s="1164">
        <v>3500</v>
      </c>
      <c r="F6883" s="1151" t="s">
        <v>18883</v>
      </c>
      <c r="G6883" s="759" t="s">
        <v>18884</v>
      </c>
      <c r="H6883" s="1021" t="s">
        <v>4206</v>
      </c>
      <c r="I6883" s="1021" t="s">
        <v>16867</v>
      </c>
      <c r="J6883" s="1150" t="s">
        <v>4287</v>
      </c>
      <c r="K6883" s="1152"/>
      <c r="L6883" s="1151"/>
      <c r="M6883" s="1164"/>
      <c r="N6883" s="1151" t="s">
        <v>18885</v>
      </c>
      <c r="O6883" s="1152">
        <v>6</v>
      </c>
      <c r="P6883" s="1180">
        <v>21000</v>
      </c>
    </row>
    <row r="6884" spans="1:16" ht="22.5" x14ac:dyDescent="0.2">
      <c r="A6884" s="1179" t="s">
        <v>4159</v>
      </c>
      <c r="B6884" s="1149" t="s">
        <v>13078</v>
      </c>
      <c r="C6884" s="1149" t="s">
        <v>65</v>
      </c>
      <c r="D6884" s="1150" t="s">
        <v>18886</v>
      </c>
      <c r="E6884" s="1164">
        <v>3000</v>
      </c>
      <c r="F6884" s="1151" t="s">
        <v>18887</v>
      </c>
      <c r="G6884" s="759" t="s">
        <v>18888</v>
      </c>
      <c r="H6884" s="1021" t="s">
        <v>4194</v>
      </c>
      <c r="I6884" s="1021" t="s">
        <v>4274</v>
      </c>
      <c r="J6884" s="1150" t="s">
        <v>4274</v>
      </c>
      <c r="K6884" s="1152" t="s">
        <v>18889</v>
      </c>
      <c r="L6884" s="1151">
        <v>12</v>
      </c>
      <c r="M6884" s="1164">
        <v>36000</v>
      </c>
      <c r="N6884" s="1151"/>
      <c r="O6884" s="1152"/>
      <c r="P6884" s="1180"/>
    </row>
    <row r="6885" spans="1:16" ht="22.5" x14ac:dyDescent="0.2">
      <c r="A6885" s="1179" t="s">
        <v>4159</v>
      </c>
      <c r="B6885" s="1149" t="s">
        <v>13078</v>
      </c>
      <c r="C6885" s="1149" t="s">
        <v>65</v>
      </c>
      <c r="D6885" s="1150" t="s">
        <v>18890</v>
      </c>
      <c r="E6885" s="1164">
        <v>3000</v>
      </c>
      <c r="F6885" s="1151" t="s">
        <v>18887</v>
      </c>
      <c r="G6885" s="759" t="s">
        <v>18888</v>
      </c>
      <c r="H6885" s="1021" t="s">
        <v>4194</v>
      </c>
      <c r="I6885" s="1021" t="s">
        <v>4274</v>
      </c>
      <c r="J6885" s="1150" t="s">
        <v>4274</v>
      </c>
      <c r="K6885" s="1152"/>
      <c r="L6885" s="1151"/>
      <c r="M6885" s="1164"/>
      <c r="N6885" s="1151" t="s">
        <v>18889</v>
      </c>
      <c r="O6885" s="1152">
        <v>6</v>
      </c>
      <c r="P6885" s="1180">
        <v>18000</v>
      </c>
    </row>
    <row r="6886" spans="1:16" ht="22.5" x14ac:dyDescent="0.2">
      <c r="A6886" s="1179" t="s">
        <v>4159</v>
      </c>
      <c r="B6886" s="1149" t="s">
        <v>13078</v>
      </c>
      <c r="C6886" s="1149" t="s">
        <v>65</v>
      </c>
      <c r="D6886" s="1150" t="s">
        <v>18891</v>
      </c>
      <c r="E6886" s="1164">
        <v>13000</v>
      </c>
      <c r="F6886" s="1151" t="s">
        <v>18892</v>
      </c>
      <c r="G6886" s="759" t="s">
        <v>18893</v>
      </c>
      <c r="H6886" s="1021" t="s">
        <v>9042</v>
      </c>
      <c r="I6886" s="1021" t="s">
        <v>4287</v>
      </c>
      <c r="J6886" s="1150" t="s">
        <v>4195</v>
      </c>
      <c r="K6886" s="1152"/>
      <c r="L6886" s="1151"/>
      <c r="M6886" s="1164"/>
      <c r="N6886" s="1151" t="s">
        <v>18894</v>
      </c>
      <c r="O6886" s="1152">
        <v>1</v>
      </c>
      <c r="P6886" s="1180">
        <v>21198.66</v>
      </c>
    </row>
    <row r="6887" spans="1:16" ht="22.5" x14ac:dyDescent="0.2">
      <c r="A6887" s="1179" t="s">
        <v>4159</v>
      </c>
      <c r="B6887" s="1149" t="s">
        <v>13078</v>
      </c>
      <c r="C6887" s="1149" t="s">
        <v>65</v>
      </c>
      <c r="D6887" s="1150" t="s">
        <v>18895</v>
      </c>
      <c r="E6887" s="1164">
        <v>13500</v>
      </c>
      <c r="F6887" s="1151" t="s">
        <v>18896</v>
      </c>
      <c r="G6887" s="759" t="s">
        <v>18897</v>
      </c>
      <c r="H6887" s="1021" t="s">
        <v>4243</v>
      </c>
      <c r="I6887" s="1021" t="s">
        <v>16956</v>
      </c>
      <c r="J6887" s="1150" t="s">
        <v>4386</v>
      </c>
      <c r="K6887" s="1152" t="s">
        <v>18898</v>
      </c>
      <c r="L6887" s="1151">
        <v>12</v>
      </c>
      <c r="M6887" s="1164">
        <v>162000</v>
      </c>
      <c r="N6887" s="1151"/>
      <c r="O6887" s="1152"/>
      <c r="P6887" s="1180"/>
    </row>
    <row r="6888" spans="1:16" ht="22.5" x14ac:dyDescent="0.2">
      <c r="A6888" s="1179" t="s">
        <v>4159</v>
      </c>
      <c r="B6888" s="1149" t="s">
        <v>13078</v>
      </c>
      <c r="C6888" s="1149" t="s">
        <v>65</v>
      </c>
      <c r="D6888" s="1150" t="s">
        <v>18895</v>
      </c>
      <c r="E6888" s="1164">
        <v>13500</v>
      </c>
      <c r="F6888" s="1151" t="s">
        <v>18896</v>
      </c>
      <c r="G6888" s="759" t="s">
        <v>18897</v>
      </c>
      <c r="H6888" s="1021" t="s">
        <v>4243</v>
      </c>
      <c r="I6888" s="1021" t="s">
        <v>16956</v>
      </c>
      <c r="J6888" s="1150" t="s">
        <v>4386</v>
      </c>
      <c r="K6888" s="1152"/>
      <c r="L6888" s="1151"/>
      <c r="M6888" s="1164"/>
      <c r="N6888" s="1151" t="s">
        <v>18898</v>
      </c>
      <c r="O6888" s="1152">
        <v>6</v>
      </c>
      <c r="P6888" s="1180">
        <v>93634.31</v>
      </c>
    </row>
    <row r="6889" spans="1:16" ht="22.5" x14ac:dyDescent="0.2">
      <c r="A6889" s="1179" t="s">
        <v>4159</v>
      </c>
      <c r="B6889" s="1149" t="s">
        <v>13078</v>
      </c>
      <c r="C6889" s="1149" t="s">
        <v>65</v>
      </c>
      <c r="D6889" s="1150" t="s">
        <v>17262</v>
      </c>
      <c r="E6889" s="1164">
        <v>2500</v>
      </c>
      <c r="F6889" s="1151" t="s">
        <v>18899</v>
      </c>
      <c r="G6889" s="759" t="s">
        <v>18900</v>
      </c>
      <c r="H6889" s="1021" t="s">
        <v>4206</v>
      </c>
      <c r="I6889" s="1021" t="s">
        <v>16867</v>
      </c>
      <c r="J6889" s="1150" t="s">
        <v>4287</v>
      </c>
      <c r="K6889" s="1152" t="s">
        <v>15498</v>
      </c>
      <c r="L6889" s="1151">
        <v>12</v>
      </c>
      <c r="M6889" s="1164">
        <v>30083.33</v>
      </c>
      <c r="N6889" s="1151"/>
      <c r="O6889" s="1152"/>
      <c r="P6889" s="1180"/>
    </row>
    <row r="6890" spans="1:16" ht="22.5" x14ac:dyDescent="0.2">
      <c r="A6890" s="1179" t="s">
        <v>4159</v>
      </c>
      <c r="B6890" s="1149" t="s">
        <v>13078</v>
      </c>
      <c r="C6890" s="1149" t="s">
        <v>65</v>
      </c>
      <c r="D6890" s="1150" t="s">
        <v>17262</v>
      </c>
      <c r="E6890" s="1164">
        <v>2500</v>
      </c>
      <c r="F6890" s="1151" t="s">
        <v>18899</v>
      </c>
      <c r="G6890" s="759" t="s">
        <v>18900</v>
      </c>
      <c r="H6890" s="1021" t="s">
        <v>4206</v>
      </c>
      <c r="I6890" s="1021" t="s">
        <v>16867</v>
      </c>
      <c r="J6890" s="1150" t="s">
        <v>4287</v>
      </c>
      <c r="K6890" s="1152"/>
      <c r="L6890" s="1151"/>
      <c r="M6890" s="1164"/>
      <c r="N6890" s="1151" t="s">
        <v>15498</v>
      </c>
      <c r="O6890" s="1152">
        <v>6</v>
      </c>
      <c r="P6890" s="1180">
        <v>15000</v>
      </c>
    </row>
    <row r="6891" spans="1:16" ht="22.5" x14ac:dyDescent="0.2">
      <c r="A6891" s="1179" t="s">
        <v>4159</v>
      </c>
      <c r="B6891" s="1149" t="s">
        <v>13078</v>
      </c>
      <c r="C6891" s="1149" t="s">
        <v>65</v>
      </c>
      <c r="D6891" s="1150" t="s">
        <v>18901</v>
      </c>
      <c r="E6891" s="1164">
        <v>2500</v>
      </c>
      <c r="F6891" s="1151" t="s">
        <v>18902</v>
      </c>
      <c r="G6891" s="759" t="s">
        <v>18903</v>
      </c>
      <c r="H6891" s="1021" t="s">
        <v>4243</v>
      </c>
      <c r="I6891" s="1021" t="s">
        <v>4274</v>
      </c>
      <c r="J6891" s="1150" t="s">
        <v>4274</v>
      </c>
      <c r="K6891" s="1152" t="s">
        <v>18904</v>
      </c>
      <c r="L6891" s="1151">
        <v>12</v>
      </c>
      <c r="M6891" s="1164">
        <v>30000</v>
      </c>
      <c r="N6891" s="1151"/>
      <c r="O6891" s="1152"/>
      <c r="P6891" s="1180"/>
    </row>
    <row r="6892" spans="1:16" ht="22.5" x14ac:dyDescent="0.2">
      <c r="A6892" s="1179" t="s">
        <v>4159</v>
      </c>
      <c r="B6892" s="1149" t="s">
        <v>13078</v>
      </c>
      <c r="C6892" s="1149" t="s">
        <v>65</v>
      </c>
      <c r="D6892" s="1150" t="s">
        <v>18901</v>
      </c>
      <c r="E6892" s="1164">
        <v>2500</v>
      </c>
      <c r="F6892" s="1151" t="s">
        <v>18902</v>
      </c>
      <c r="G6892" s="759" t="s">
        <v>18903</v>
      </c>
      <c r="H6892" s="1021" t="s">
        <v>4243</v>
      </c>
      <c r="I6892" s="1021" t="s">
        <v>4274</v>
      </c>
      <c r="J6892" s="1150" t="s">
        <v>4274</v>
      </c>
      <c r="K6892" s="1152"/>
      <c r="L6892" s="1151"/>
      <c r="M6892" s="1164"/>
      <c r="N6892" s="1151" t="s">
        <v>18904</v>
      </c>
      <c r="O6892" s="1152">
        <v>6</v>
      </c>
      <c r="P6892" s="1180">
        <v>15000</v>
      </c>
    </row>
    <row r="6893" spans="1:16" ht="22.5" x14ac:dyDescent="0.2">
      <c r="A6893" s="1179" t="s">
        <v>4159</v>
      </c>
      <c r="B6893" s="1149" t="s">
        <v>13078</v>
      </c>
      <c r="C6893" s="1149" t="s">
        <v>65</v>
      </c>
      <c r="D6893" s="1150" t="s">
        <v>16871</v>
      </c>
      <c r="E6893" s="1164">
        <v>3000</v>
      </c>
      <c r="F6893" s="1151" t="s">
        <v>18905</v>
      </c>
      <c r="G6893" s="759" t="s">
        <v>18906</v>
      </c>
      <c r="H6893" s="1021" t="s">
        <v>4243</v>
      </c>
      <c r="I6893" s="1021" t="s">
        <v>4287</v>
      </c>
      <c r="J6893" s="1150" t="s">
        <v>4195</v>
      </c>
      <c r="K6893" s="1152" t="s">
        <v>18907</v>
      </c>
      <c r="L6893" s="1151">
        <v>12</v>
      </c>
      <c r="M6893" s="1164">
        <v>36000</v>
      </c>
      <c r="N6893" s="1151"/>
      <c r="O6893" s="1152"/>
      <c r="P6893" s="1180"/>
    </row>
    <row r="6894" spans="1:16" ht="22.5" x14ac:dyDescent="0.2">
      <c r="A6894" s="1179" t="s">
        <v>4159</v>
      </c>
      <c r="B6894" s="1149" t="s">
        <v>13078</v>
      </c>
      <c r="C6894" s="1149" t="s">
        <v>65</v>
      </c>
      <c r="D6894" s="1150" t="s">
        <v>16871</v>
      </c>
      <c r="E6894" s="1164">
        <v>3000</v>
      </c>
      <c r="F6894" s="1151" t="s">
        <v>18905</v>
      </c>
      <c r="G6894" s="759" t="s">
        <v>18906</v>
      </c>
      <c r="H6894" s="1021" t="s">
        <v>4243</v>
      </c>
      <c r="I6894" s="1021" t="s">
        <v>4287</v>
      </c>
      <c r="J6894" s="1150" t="s">
        <v>4195</v>
      </c>
      <c r="K6894" s="1152"/>
      <c r="L6894" s="1151"/>
      <c r="M6894" s="1164"/>
      <c r="N6894" s="1151" t="s">
        <v>18907</v>
      </c>
      <c r="O6894" s="1152">
        <v>6</v>
      </c>
      <c r="P6894" s="1180">
        <v>20192</v>
      </c>
    </row>
    <row r="6895" spans="1:16" ht="22.5" x14ac:dyDescent="0.2">
      <c r="A6895" s="1179" t="s">
        <v>4159</v>
      </c>
      <c r="B6895" s="1149" t="s">
        <v>13078</v>
      </c>
      <c r="C6895" s="1149" t="s">
        <v>65</v>
      </c>
      <c r="D6895" s="1150" t="s">
        <v>5745</v>
      </c>
      <c r="E6895" s="1164">
        <v>2500</v>
      </c>
      <c r="F6895" s="1151" t="s">
        <v>18908</v>
      </c>
      <c r="G6895" s="759" t="s">
        <v>18909</v>
      </c>
      <c r="H6895" s="1021" t="s">
        <v>4243</v>
      </c>
      <c r="I6895" s="1021" t="s">
        <v>4287</v>
      </c>
      <c r="J6895" s="1150" t="s">
        <v>4195</v>
      </c>
      <c r="K6895" s="1152" t="s">
        <v>18910</v>
      </c>
      <c r="L6895" s="1151">
        <v>8</v>
      </c>
      <c r="M6895" s="1164">
        <v>23201.67</v>
      </c>
      <c r="N6895" s="1151"/>
      <c r="O6895" s="1152"/>
      <c r="P6895" s="1180"/>
    </row>
    <row r="6896" spans="1:16" ht="33.75" x14ac:dyDescent="0.2">
      <c r="A6896" s="1179" t="s">
        <v>4159</v>
      </c>
      <c r="B6896" s="1149" t="s">
        <v>13078</v>
      </c>
      <c r="C6896" s="1149" t="s">
        <v>65</v>
      </c>
      <c r="D6896" s="1150" t="s">
        <v>18911</v>
      </c>
      <c r="E6896" s="1164">
        <v>2400</v>
      </c>
      <c r="F6896" s="1151" t="s">
        <v>18912</v>
      </c>
      <c r="G6896" s="759" t="s">
        <v>18913</v>
      </c>
      <c r="H6896" s="1021" t="s">
        <v>7823</v>
      </c>
      <c r="I6896" s="1021" t="s">
        <v>16809</v>
      </c>
      <c r="J6896" s="1150" t="s">
        <v>4259</v>
      </c>
      <c r="K6896" s="1152" t="s">
        <v>18914</v>
      </c>
      <c r="L6896" s="1151">
        <v>12</v>
      </c>
      <c r="M6896" s="1164">
        <v>28800</v>
      </c>
      <c r="N6896" s="1151"/>
      <c r="O6896" s="1152"/>
      <c r="P6896" s="1180"/>
    </row>
    <row r="6897" spans="1:16" ht="33.75" x14ac:dyDescent="0.2">
      <c r="A6897" s="1179" t="s">
        <v>4159</v>
      </c>
      <c r="B6897" s="1149" t="s">
        <v>13078</v>
      </c>
      <c r="C6897" s="1149" t="s">
        <v>65</v>
      </c>
      <c r="D6897" s="1150" t="s">
        <v>18911</v>
      </c>
      <c r="E6897" s="1164">
        <v>2400</v>
      </c>
      <c r="F6897" s="1151" t="s">
        <v>18912</v>
      </c>
      <c r="G6897" s="759" t="s">
        <v>18913</v>
      </c>
      <c r="H6897" s="1021" t="s">
        <v>7823</v>
      </c>
      <c r="I6897" s="1021" t="s">
        <v>16809</v>
      </c>
      <c r="J6897" s="1150" t="s">
        <v>4259</v>
      </c>
      <c r="K6897" s="1152"/>
      <c r="L6897" s="1151"/>
      <c r="M6897" s="1164"/>
      <c r="N6897" s="1151" t="s">
        <v>18914</v>
      </c>
      <c r="O6897" s="1152">
        <v>6</v>
      </c>
      <c r="P6897" s="1180">
        <v>14400</v>
      </c>
    </row>
    <row r="6898" spans="1:16" ht="22.5" x14ac:dyDescent="0.2">
      <c r="A6898" s="1179" t="s">
        <v>4159</v>
      </c>
      <c r="B6898" s="1149" t="s">
        <v>13078</v>
      </c>
      <c r="C6898" s="1149" t="s">
        <v>65</v>
      </c>
      <c r="D6898" s="1150" t="s">
        <v>18915</v>
      </c>
      <c r="E6898" s="1164">
        <v>2000</v>
      </c>
      <c r="F6898" s="1151" t="s">
        <v>18916</v>
      </c>
      <c r="G6898" s="759" t="s">
        <v>18917</v>
      </c>
      <c r="H6898" s="1021" t="s">
        <v>4194</v>
      </c>
      <c r="I6898" s="1021" t="s">
        <v>16867</v>
      </c>
      <c r="J6898" s="1150" t="s">
        <v>4287</v>
      </c>
      <c r="K6898" s="1152"/>
      <c r="L6898" s="1151"/>
      <c r="M6898" s="1164"/>
      <c r="N6898" s="1151" t="s">
        <v>18918</v>
      </c>
      <c r="O6898" s="1152">
        <v>3</v>
      </c>
      <c r="P6898" s="1180">
        <v>7066.67</v>
      </c>
    </row>
    <row r="6899" spans="1:16" ht="22.5" x14ac:dyDescent="0.2">
      <c r="A6899" s="1179" t="s">
        <v>4159</v>
      </c>
      <c r="B6899" s="1149" t="s">
        <v>13078</v>
      </c>
      <c r="C6899" s="1149" t="s">
        <v>65</v>
      </c>
      <c r="D6899" s="1150" t="s">
        <v>17657</v>
      </c>
      <c r="E6899" s="1164">
        <v>1700</v>
      </c>
      <c r="F6899" s="1151" t="s">
        <v>18919</v>
      </c>
      <c r="G6899" s="759" t="s">
        <v>18920</v>
      </c>
      <c r="H6899" s="1021" t="s">
        <v>16818</v>
      </c>
      <c r="I6899" s="1021" t="s">
        <v>4358</v>
      </c>
      <c r="J6899" s="1150" t="s">
        <v>16818</v>
      </c>
      <c r="K6899" s="1152" t="s">
        <v>18921</v>
      </c>
      <c r="L6899" s="1151">
        <v>11</v>
      </c>
      <c r="M6899" s="1164">
        <v>21457.97</v>
      </c>
      <c r="N6899" s="1151"/>
      <c r="O6899" s="1152"/>
      <c r="P6899" s="1180"/>
    </row>
    <row r="6900" spans="1:16" ht="33.75" x14ac:dyDescent="0.2">
      <c r="A6900" s="1179" t="s">
        <v>4159</v>
      </c>
      <c r="B6900" s="1149" t="s">
        <v>13078</v>
      </c>
      <c r="C6900" s="1149" t="s">
        <v>65</v>
      </c>
      <c r="D6900" s="1150" t="s">
        <v>18922</v>
      </c>
      <c r="E6900" s="1164">
        <v>2400</v>
      </c>
      <c r="F6900" s="1151" t="s">
        <v>18923</v>
      </c>
      <c r="G6900" s="759" t="s">
        <v>18924</v>
      </c>
      <c r="H6900" s="1021" t="s">
        <v>9934</v>
      </c>
      <c r="I6900" s="1021" t="s">
        <v>16809</v>
      </c>
      <c r="J6900" s="1150" t="s">
        <v>4259</v>
      </c>
      <c r="K6900" s="1152" t="s">
        <v>18925</v>
      </c>
      <c r="L6900" s="1151">
        <v>12</v>
      </c>
      <c r="M6900" s="1164">
        <v>28800</v>
      </c>
      <c r="N6900" s="1151"/>
      <c r="O6900" s="1152"/>
      <c r="P6900" s="1180"/>
    </row>
    <row r="6901" spans="1:16" ht="33.75" x14ac:dyDescent="0.2">
      <c r="A6901" s="1179" t="s">
        <v>4159</v>
      </c>
      <c r="B6901" s="1149" t="s">
        <v>13078</v>
      </c>
      <c r="C6901" s="1149" t="s">
        <v>65</v>
      </c>
      <c r="D6901" s="1150" t="s">
        <v>18922</v>
      </c>
      <c r="E6901" s="1164">
        <v>2400</v>
      </c>
      <c r="F6901" s="1151" t="s">
        <v>18923</v>
      </c>
      <c r="G6901" s="759" t="s">
        <v>18924</v>
      </c>
      <c r="H6901" s="1021" t="s">
        <v>9934</v>
      </c>
      <c r="I6901" s="1021" t="s">
        <v>16809</v>
      </c>
      <c r="J6901" s="1150" t="s">
        <v>4259</v>
      </c>
      <c r="K6901" s="1152"/>
      <c r="L6901" s="1151"/>
      <c r="M6901" s="1164"/>
      <c r="N6901" s="1151" t="s">
        <v>18925</v>
      </c>
      <c r="O6901" s="1152">
        <v>6</v>
      </c>
      <c r="P6901" s="1180">
        <v>14400</v>
      </c>
    </row>
    <row r="6902" spans="1:16" ht="22.5" x14ac:dyDescent="0.2">
      <c r="A6902" s="1179" t="s">
        <v>4159</v>
      </c>
      <c r="B6902" s="1149" t="s">
        <v>13078</v>
      </c>
      <c r="C6902" s="1149" t="s">
        <v>65</v>
      </c>
      <c r="D6902" s="1150" t="s">
        <v>18926</v>
      </c>
      <c r="E6902" s="1164">
        <v>4500</v>
      </c>
      <c r="F6902" s="1151" t="s">
        <v>18927</v>
      </c>
      <c r="G6902" s="759" t="s">
        <v>18928</v>
      </c>
      <c r="H6902" s="1021" t="s">
        <v>4206</v>
      </c>
      <c r="I6902" s="1021" t="s">
        <v>4274</v>
      </c>
      <c r="J6902" s="1150" t="s">
        <v>4274</v>
      </c>
      <c r="K6902" s="1152"/>
      <c r="L6902" s="1151"/>
      <c r="M6902" s="1164"/>
      <c r="N6902" s="1151" t="s">
        <v>18929</v>
      </c>
      <c r="O6902" s="1152">
        <v>1</v>
      </c>
      <c r="P6902" s="1180">
        <v>5550</v>
      </c>
    </row>
    <row r="6903" spans="1:16" ht="22.5" x14ac:dyDescent="0.2">
      <c r="A6903" s="1179" t="s">
        <v>4159</v>
      </c>
      <c r="B6903" s="1149" t="s">
        <v>13078</v>
      </c>
      <c r="C6903" s="1149" t="s">
        <v>65</v>
      </c>
      <c r="D6903" s="1150" t="s">
        <v>18930</v>
      </c>
      <c r="E6903" s="1164">
        <v>9000</v>
      </c>
      <c r="F6903" s="1151" t="s">
        <v>18931</v>
      </c>
      <c r="G6903" s="759" t="s">
        <v>18932</v>
      </c>
      <c r="H6903" s="1021" t="s">
        <v>4206</v>
      </c>
      <c r="I6903" s="1021" t="s">
        <v>16867</v>
      </c>
      <c r="J6903" s="1150" t="s">
        <v>4287</v>
      </c>
      <c r="K6903" s="1152" t="s">
        <v>18933</v>
      </c>
      <c r="L6903" s="1151">
        <v>12</v>
      </c>
      <c r="M6903" s="1164">
        <v>108000</v>
      </c>
      <c r="N6903" s="1151"/>
      <c r="O6903" s="1152"/>
      <c r="P6903" s="1180"/>
    </row>
    <row r="6904" spans="1:16" ht="22.5" x14ac:dyDescent="0.2">
      <c r="A6904" s="1179" t="s">
        <v>4159</v>
      </c>
      <c r="B6904" s="1149" t="s">
        <v>13078</v>
      </c>
      <c r="C6904" s="1149" t="s">
        <v>65</v>
      </c>
      <c r="D6904" s="1150" t="s">
        <v>18930</v>
      </c>
      <c r="E6904" s="1164">
        <v>9000</v>
      </c>
      <c r="F6904" s="1151" t="s">
        <v>18931</v>
      </c>
      <c r="G6904" s="759" t="s">
        <v>18932</v>
      </c>
      <c r="H6904" s="1021" t="s">
        <v>4206</v>
      </c>
      <c r="I6904" s="1021" t="s">
        <v>4287</v>
      </c>
      <c r="J6904" s="1150" t="s">
        <v>4195</v>
      </c>
      <c r="K6904" s="1152"/>
      <c r="L6904" s="1151"/>
      <c r="M6904" s="1164"/>
      <c r="N6904" s="1151" t="s">
        <v>18933</v>
      </c>
      <c r="O6904" s="1152">
        <v>6</v>
      </c>
      <c r="P6904" s="1180">
        <v>54000</v>
      </c>
    </row>
    <row r="6905" spans="1:16" ht="22.5" x14ac:dyDescent="0.2">
      <c r="A6905" s="1179" t="s">
        <v>4159</v>
      </c>
      <c r="B6905" s="1149" t="s">
        <v>13078</v>
      </c>
      <c r="C6905" s="1149" t="s">
        <v>65</v>
      </c>
      <c r="D6905" s="1150" t="s">
        <v>18934</v>
      </c>
      <c r="E6905" s="1164">
        <v>3200</v>
      </c>
      <c r="F6905" s="1151" t="s">
        <v>18935</v>
      </c>
      <c r="G6905" s="759" t="s">
        <v>18936</v>
      </c>
      <c r="H6905" s="1021" t="s">
        <v>8138</v>
      </c>
      <c r="I6905" s="1021" t="s">
        <v>4287</v>
      </c>
      <c r="J6905" s="1150" t="s">
        <v>4195</v>
      </c>
      <c r="K6905" s="1152"/>
      <c r="L6905" s="1151"/>
      <c r="M6905" s="1164"/>
      <c r="N6905" s="1151" t="s">
        <v>18937</v>
      </c>
      <c r="O6905" s="1152">
        <v>6</v>
      </c>
      <c r="P6905" s="1180">
        <v>19200</v>
      </c>
    </row>
    <row r="6906" spans="1:16" ht="22.5" x14ac:dyDescent="0.2">
      <c r="A6906" s="1179" t="s">
        <v>4159</v>
      </c>
      <c r="B6906" s="1149" t="s">
        <v>13078</v>
      </c>
      <c r="C6906" s="1149" t="s">
        <v>65</v>
      </c>
      <c r="D6906" s="1150" t="s">
        <v>18934</v>
      </c>
      <c r="E6906" s="1164">
        <v>3200</v>
      </c>
      <c r="F6906" s="1151" t="s">
        <v>18935</v>
      </c>
      <c r="G6906" s="759" t="s">
        <v>18936</v>
      </c>
      <c r="H6906" s="1021" t="s">
        <v>8138</v>
      </c>
      <c r="I6906" s="1021" t="s">
        <v>4287</v>
      </c>
      <c r="J6906" s="1150" t="s">
        <v>4195</v>
      </c>
      <c r="K6906" s="1152" t="s">
        <v>18937</v>
      </c>
      <c r="L6906" s="1151">
        <v>1</v>
      </c>
      <c r="M6906" s="1164">
        <v>3840</v>
      </c>
      <c r="N6906" s="1151"/>
      <c r="O6906" s="1152"/>
      <c r="P6906" s="1180"/>
    </row>
    <row r="6907" spans="1:16" ht="22.5" x14ac:dyDescent="0.2">
      <c r="A6907" s="1179" t="s">
        <v>4159</v>
      </c>
      <c r="B6907" s="1149" t="s">
        <v>13078</v>
      </c>
      <c r="C6907" s="1149" t="s">
        <v>65</v>
      </c>
      <c r="D6907" s="1150" t="s">
        <v>14200</v>
      </c>
      <c r="E6907" s="1164">
        <v>1900</v>
      </c>
      <c r="F6907" s="1151" t="s">
        <v>18938</v>
      </c>
      <c r="G6907" s="759" t="s">
        <v>18939</v>
      </c>
      <c r="H6907" s="1021" t="s">
        <v>5040</v>
      </c>
      <c r="I6907" s="1021" t="s">
        <v>4274</v>
      </c>
      <c r="J6907" s="1150" t="s">
        <v>4274</v>
      </c>
      <c r="K6907" s="1152" t="s">
        <v>18940</v>
      </c>
      <c r="L6907" s="1151">
        <v>7</v>
      </c>
      <c r="M6907" s="1164">
        <v>12096.66</v>
      </c>
      <c r="N6907" s="1151"/>
      <c r="O6907" s="1152"/>
      <c r="P6907" s="1180"/>
    </row>
    <row r="6908" spans="1:16" ht="22.5" x14ac:dyDescent="0.2">
      <c r="A6908" s="1179" t="s">
        <v>4159</v>
      </c>
      <c r="B6908" s="1149" t="s">
        <v>13078</v>
      </c>
      <c r="C6908" s="1149" t="s">
        <v>65</v>
      </c>
      <c r="D6908" s="1150" t="s">
        <v>18706</v>
      </c>
      <c r="E6908" s="1164">
        <v>5000</v>
      </c>
      <c r="F6908" s="1151" t="s">
        <v>18941</v>
      </c>
      <c r="G6908" s="759" t="s">
        <v>18942</v>
      </c>
      <c r="H6908" s="1021" t="s">
        <v>4314</v>
      </c>
      <c r="I6908" s="1021" t="s">
        <v>4274</v>
      </c>
      <c r="J6908" s="1150" t="s">
        <v>4274</v>
      </c>
      <c r="K6908" s="1152" t="s">
        <v>18943</v>
      </c>
      <c r="L6908" s="1151">
        <v>12</v>
      </c>
      <c r="M6908" s="1164">
        <v>60000</v>
      </c>
      <c r="N6908" s="1151"/>
      <c r="O6908" s="1152"/>
      <c r="P6908" s="1180"/>
    </row>
    <row r="6909" spans="1:16" ht="22.5" x14ac:dyDescent="0.2">
      <c r="A6909" s="1179" t="s">
        <v>4159</v>
      </c>
      <c r="B6909" s="1149" t="s">
        <v>13078</v>
      </c>
      <c r="C6909" s="1149" t="s">
        <v>65</v>
      </c>
      <c r="D6909" s="1150" t="s">
        <v>18706</v>
      </c>
      <c r="E6909" s="1164">
        <v>5000</v>
      </c>
      <c r="F6909" s="1151" t="s">
        <v>18941</v>
      </c>
      <c r="G6909" s="759" t="s">
        <v>18942</v>
      </c>
      <c r="H6909" s="1021" t="s">
        <v>4314</v>
      </c>
      <c r="I6909" s="1021" t="s">
        <v>4274</v>
      </c>
      <c r="J6909" s="1150" t="s">
        <v>4274</v>
      </c>
      <c r="K6909" s="1152"/>
      <c r="L6909" s="1151"/>
      <c r="M6909" s="1164"/>
      <c r="N6909" s="1151" t="s">
        <v>18943</v>
      </c>
      <c r="O6909" s="1152">
        <v>6</v>
      </c>
      <c r="P6909" s="1180">
        <v>30000</v>
      </c>
    </row>
    <row r="6910" spans="1:16" ht="33.75" x14ac:dyDescent="0.2">
      <c r="A6910" s="1179" t="s">
        <v>4159</v>
      </c>
      <c r="B6910" s="1149" t="s">
        <v>13078</v>
      </c>
      <c r="C6910" s="1149" t="s">
        <v>65</v>
      </c>
      <c r="D6910" s="1150" t="s">
        <v>18944</v>
      </c>
      <c r="E6910" s="1164">
        <v>6000</v>
      </c>
      <c r="F6910" s="1151" t="s">
        <v>18945</v>
      </c>
      <c r="G6910" s="759" t="s">
        <v>18946</v>
      </c>
      <c r="H6910" s="1021" t="s">
        <v>18947</v>
      </c>
      <c r="I6910" s="1021" t="s">
        <v>16952</v>
      </c>
      <c r="J6910" s="1150" t="s">
        <v>4259</v>
      </c>
      <c r="K6910" s="1152"/>
      <c r="L6910" s="1151"/>
      <c r="M6910" s="1164"/>
      <c r="N6910" s="1151" t="s">
        <v>18948</v>
      </c>
      <c r="O6910" s="1152">
        <v>6</v>
      </c>
      <c r="P6910" s="1180">
        <v>36000</v>
      </c>
    </row>
    <row r="6911" spans="1:16" ht="33.75" x14ac:dyDescent="0.2">
      <c r="A6911" s="1179" t="s">
        <v>4159</v>
      </c>
      <c r="B6911" s="1149" t="s">
        <v>13078</v>
      </c>
      <c r="C6911" s="1149" t="s">
        <v>65</v>
      </c>
      <c r="D6911" s="1150" t="s">
        <v>18944</v>
      </c>
      <c r="E6911" s="1164">
        <v>6000</v>
      </c>
      <c r="F6911" s="1151" t="s">
        <v>18945</v>
      </c>
      <c r="G6911" s="759" t="s">
        <v>18946</v>
      </c>
      <c r="H6911" s="1021" t="s">
        <v>18947</v>
      </c>
      <c r="I6911" s="1021" t="s">
        <v>16952</v>
      </c>
      <c r="J6911" s="1150" t="s">
        <v>4259</v>
      </c>
      <c r="K6911" s="1152" t="s">
        <v>18948</v>
      </c>
      <c r="L6911" s="1151">
        <v>3</v>
      </c>
      <c r="M6911" s="1164">
        <v>20000</v>
      </c>
      <c r="N6911" s="1151"/>
      <c r="O6911" s="1152"/>
      <c r="P6911" s="1180"/>
    </row>
    <row r="6912" spans="1:16" ht="22.5" x14ac:dyDescent="0.2">
      <c r="A6912" s="1179" t="s">
        <v>4159</v>
      </c>
      <c r="B6912" s="1149" t="s">
        <v>13078</v>
      </c>
      <c r="C6912" s="1149" t="s">
        <v>65</v>
      </c>
      <c r="D6912" s="1150" t="s">
        <v>18949</v>
      </c>
      <c r="E6912" s="1164">
        <v>11750</v>
      </c>
      <c r="F6912" s="1151" t="s">
        <v>18950</v>
      </c>
      <c r="G6912" s="759" t="s">
        <v>18951</v>
      </c>
      <c r="H6912" s="1021" t="s">
        <v>4243</v>
      </c>
      <c r="I6912" s="1021" t="s">
        <v>4287</v>
      </c>
      <c r="J6912" s="1150" t="s">
        <v>4195</v>
      </c>
      <c r="K6912" s="1152" t="s">
        <v>18952</v>
      </c>
      <c r="L6912" s="1151">
        <v>12</v>
      </c>
      <c r="M6912" s="1164">
        <v>141000</v>
      </c>
      <c r="N6912" s="1151"/>
      <c r="O6912" s="1152"/>
      <c r="P6912" s="1180"/>
    </row>
    <row r="6913" spans="1:16" ht="22.5" x14ac:dyDescent="0.2">
      <c r="A6913" s="1179" t="s">
        <v>4159</v>
      </c>
      <c r="B6913" s="1149" t="s">
        <v>13078</v>
      </c>
      <c r="C6913" s="1149" t="s">
        <v>65</v>
      </c>
      <c r="D6913" s="1150" t="s">
        <v>18949</v>
      </c>
      <c r="E6913" s="1164">
        <v>11750</v>
      </c>
      <c r="F6913" s="1151" t="s">
        <v>18950</v>
      </c>
      <c r="G6913" s="759" t="s">
        <v>18951</v>
      </c>
      <c r="H6913" s="1021" t="s">
        <v>4243</v>
      </c>
      <c r="I6913" s="1021" t="s">
        <v>4287</v>
      </c>
      <c r="J6913" s="1150" t="s">
        <v>4195</v>
      </c>
      <c r="K6913" s="1152"/>
      <c r="L6913" s="1151"/>
      <c r="M6913" s="1164"/>
      <c r="N6913" s="1151" t="s">
        <v>18952</v>
      </c>
      <c r="O6913" s="1152">
        <v>6</v>
      </c>
      <c r="P6913" s="1180">
        <v>64375.95</v>
      </c>
    </row>
    <row r="6914" spans="1:16" ht="22.5" x14ac:dyDescent="0.2">
      <c r="A6914" s="1179" t="s">
        <v>4159</v>
      </c>
      <c r="B6914" s="1149" t="s">
        <v>13078</v>
      </c>
      <c r="C6914" s="1149" t="s">
        <v>65</v>
      </c>
      <c r="D6914" s="1150" t="s">
        <v>18214</v>
      </c>
      <c r="E6914" s="1164">
        <v>2500</v>
      </c>
      <c r="F6914" s="1151" t="s">
        <v>18953</v>
      </c>
      <c r="G6914" s="759" t="s">
        <v>18954</v>
      </c>
      <c r="H6914" s="1021" t="s">
        <v>4243</v>
      </c>
      <c r="I6914" s="1021" t="s">
        <v>4274</v>
      </c>
      <c r="J6914" s="1150" t="s">
        <v>4274</v>
      </c>
      <c r="K6914" s="1152" t="s">
        <v>18955</v>
      </c>
      <c r="L6914" s="1151">
        <v>12</v>
      </c>
      <c r="M6914" s="1164">
        <v>30000</v>
      </c>
      <c r="N6914" s="1151"/>
      <c r="O6914" s="1152"/>
      <c r="P6914" s="1180"/>
    </row>
    <row r="6915" spans="1:16" ht="22.5" x14ac:dyDescent="0.2">
      <c r="A6915" s="1179" t="s">
        <v>4159</v>
      </c>
      <c r="B6915" s="1149" t="s">
        <v>13078</v>
      </c>
      <c r="C6915" s="1149" t="s">
        <v>65</v>
      </c>
      <c r="D6915" s="1150" t="s">
        <v>18214</v>
      </c>
      <c r="E6915" s="1164">
        <v>2500</v>
      </c>
      <c r="F6915" s="1151" t="s">
        <v>18953</v>
      </c>
      <c r="G6915" s="759" t="s">
        <v>18954</v>
      </c>
      <c r="H6915" s="1021" t="s">
        <v>4243</v>
      </c>
      <c r="I6915" s="1021" t="s">
        <v>4274</v>
      </c>
      <c r="J6915" s="1150" t="s">
        <v>4274</v>
      </c>
      <c r="K6915" s="1152"/>
      <c r="L6915" s="1151"/>
      <c r="M6915" s="1164"/>
      <c r="N6915" s="1151" t="s">
        <v>18955</v>
      </c>
      <c r="O6915" s="1152">
        <v>6</v>
      </c>
      <c r="P6915" s="1180">
        <v>15000</v>
      </c>
    </row>
    <row r="6916" spans="1:16" ht="22.5" x14ac:dyDescent="0.2">
      <c r="A6916" s="1179" t="s">
        <v>4159</v>
      </c>
      <c r="B6916" s="1149" t="s">
        <v>13078</v>
      </c>
      <c r="C6916" s="1149" t="s">
        <v>65</v>
      </c>
      <c r="D6916" s="1150" t="s">
        <v>16871</v>
      </c>
      <c r="E6916" s="1164">
        <v>4000</v>
      </c>
      <c r="F6916" s="1151" t="s">
        <v>18956</v>
      </c>
      <c r="G6916" s="759" t="s">
        <v>18957</v>
      </c>
      <c r="H6916" s="1021" t="s">
        <v>4243</v>
      </c>
      <c r="I6916" s="1021" t="s">
        <v>4274</v>
      </c>
      <c r="J6916" s="1150" t="s">
        <v>4274</v>
      </c>
      <c r="K6916" s="1152" t="s">
        <v>18958</v>
      </c>
      <c r="L6916" s="1151">
        <v>12</v>
      </c>
      <c r="M6916" s="1164">
        <v>36000</v>
      </c>
      <c r="N6916" s="1151"/>
      <c r="O6916" s="1152"/>
      <c r="P6916" s="1180"/>
    </row>
    <row r="6917" spans="1:16" ht="22.5" x14ac:dyDescent="0.2">
      <c r="A6917" s="1179" t="s">
        <v>4159</v>
      </c>
      <c r="B6917" s="1149" t="s">
        <v>13078</v>
      </c>
      <c r="C6917" s="1149" t="s">
        <v>65</v>
      </c>
      <c r="D6917" s="1150" t="s">
        <v>16871</v>
      </c>
      <c r="E6917" s="1164">
        <v>4000</v>
      </c>
      <c r="F6917" s="1151" t="s">
        <v>18956</v>
      </c>
      <c r="G6917" s="759" t="s">
        <v>18957</v>
      </c>
      <c r="H6917" s="1021" t="s">
        <v>4243</v>
      </c>
      <c r="I6917" s="1021" t="s">
        <v>4274</v>
      </c>
      <c r="J6917" s="1150" t="s">
        <v>4274</v>
      </c>
      <c r="K6917" s="1152"/>
      <c r="L6917" s="1151"/>
      <c r="M6917" s="1164"/>
      <c r="N6917" s="1151" t="s">
        <v>18958</v>
      </c>
      <c r="O6917" s="1152">
        <v>6</v>
      </c>
      <c r="P6917" s="1180">
        <v>18000</v>
      </c>
    </row>
    <row r="6918" spans="1:16" ht="22.5" x14ac:dyDescent="0.2">
      <c r="A6918" s="1179" t="s">
        <v>4159</v>
      </c>
      <c r="B6918" s="1149" t="s">
        <v>13078</v>
      </c>
      <c r="C6918" s="1149" t="s">
        <v>65</v>
      </c>
      <c r="D6918" s="1150" t="s">
        <v>18081</v>
      </c>
      <c r="E6918" s="1164">
        <v>3000</v>
      </c>
      <c r="F6918" s="1151" t="s">
        <v>18959</v>
      </c>
      <c r="G6918" s="759" t="s">
        <v>18960</v>
      </c>
      <c r="H6918" s="1021" t="s">
        <v>4243</v>
      </c>
      <c r="I6918" s="1021" t="s">
        <v>4287</v>
      </c>
      <c r="J6918" s="1150" t="s">
        <v>4195</v>
      </c>
      <c r="K6918" s="1152" t="s">
        <v>18961</v>
      </c>
      <c r="L6918" s="1151">
        <v>12</v>
      </c>
      <c r="M6918" s="1164">
        <v>36000</v>
      </c>
      <c r="N6918" s="1151"/>
      <c r="O6918" s="1152"/>
      <c r="P6918" s="1180"/>
    </row>
    <row r="6919" spans="1:16" ht="22.5" x14ac:dyDescent="0.2">
      <c r="A6919" s="1179" t="s">
        <v>4159</v>
      </c>
      <c r="B6919" s="1149" t="s">
        <v>13078</v>
      </c>
      <c r="C6919" s="1149" t="s">
        <v>65</v>
      </c>
      <c r="D6919" s="1150" t="s">
        <v>18081</v>
      </c>
      <c r="E6919" s="1164">
        <v>3000</v>
      </c>
      <c r="F6919" s="1151" t="s">
        <v>18959</v>
      </c>
      <c r="G6919" s="759" t="s">
        <v>18960</v>
      </c>
      <c r="H6919" s="1021" t="s">
        <v>4243</v>
      </c>
      <c r="I6919" s="1021" t="s">
        <v>4287</v>
      </c>
      <c r="J6919" s="1150" t="s">
        <v>4195</v>
      </c>
      <c r="K6919" s="1152"/>
      <c r="L6919" s="1151"/>
      <c r="M6919" s="1164"/>
      <c r="N6919" s="1151" t="s">
        <v>18961</v>
      </c>
      <c r="O6919" s="1152">
        <v>6</v>
      </c>
      <c r="P6919" s="1180">
        <v>18100</v>
      </c>
    </row>
    <row r="6920" spans="1:16" ht="22.5" x14ac:dyDescent="0.2">
      <c r="A6920" s="1179" t="s">
        <v>4159</v>
      </c>
      <c r="B6920" s="1149" t="s">
        <v>13078</v>
      </c>
      <c r="C6920" s="1149" t="s">
        <v>65</v>
      </c>
      <c r="D6920" s="1150" t="s">
        <v>17129</v>
      </c>
      <c r="E6920" s="1164">
        <v>5000</v>
      </c>
      <c r="F6920" s="1151" t="s">
        <v>18962</v>
      </c>
      <c r="G6920" s="759" t="s">
        <v>18963</v>
      </c>
      <c r="H6920" s="1021" t="s">
        <v>4243</v>
      </c>
      <c r="I6920" s="1021" t="s">
        <v>13087</v>
      </c>
      <c r="J6920" s="1150" t="s">
        <v>4259</v>
      </c>
      <c r="K6920" s="1152" t="s">
        <v>15171</v>
      </c>
      <c r="L6920" s="1151">
        <v>12</v>
      </c>
      <c r="M6920" s="1164">
        <v>60333.33</v>
      </c>
      <c r="N6920" s="1151"/>
      <c r="O6920" s="1152"/>
      <c r="P6920" s="1180"/>
    </row>
    <row r="6921" spans="1:16" ht="22.5" x14ac:dyDescent="0.2">
      <c r="A6921" s="1179" t="s">
        <v>4159</v>
      </c>
      <c r="B6921" s="1149" t="s">
        <v>13078</v>
      </c>
      <c r="C6921" s="1149" t="s">
        <v>65</v>
      </c>
      <c r="D6921" s="1150" t="s">
        <v>17129</v>
      </c>
      <c r="E6921" s="1164">
        <v>5000</v>
      </c>
      <c r="F6921" s="1151" t="s">
        <v>18962</v>
      </c>
      <c r="G6921" s="759" t="s">
        <v>18963</v>
      </c>
      <c r="H6921" s="1021" t="s">
        <v>4243</v>
      </c>
      <c r="I6921" s="1021" t="s">
        <v>13087</v>
      </c>
      <c r="J6921" s="1150" t="s">
        <v>4259</v>
      </c>
      <c r="K6921" s="1152"/>
      <c r="L6921" s="1151"/>
      <c r="M6921" s="1164"/>
      <c r="N6921" s="1151" t="s">
        <v>15171</v>
      </c>
      <c r="O6921" s="1152">
        <v>6</v>
      </c>
      <c r="P6921" s="1180">
        <v>30000</v>
      </c>
    </row>
    <row r="6922" spans="1:16" ht="22.5" x14ac:dyDescent="0.2">
      <c r="A6922" s="1179" t="s">
        <v>4159</v>
      </c>
      <c r="B6922" s="1149" t="s">
        <v>13078</v>
      </c>
      <c r="C6922" s="1149" t="s">
        <v>65</v>
      </c>
      <c r="D6922" s="1150" t="s">
        <v>18964</v>
      </c>
      <c r="E6922" s="1164">
        <v>2400</v>
      </c>
      <c r="F6922" s="1151" t="s">
        <v>18965</v>
      </c>
      <c r="G6922" s="759" t="s">
        <v>18966</v>
      </c>
      <c r="H6922" s="1021" t="s">
        <v>4243</v>
      </c>
      <c r="I6922" s="1021" t="s">
        <v>4274</v>
      </c>
      <c r="J6922" s="1150" t="s">
        <v>4274</v>
      </c>
      <c r="K6922" s="1152"/>
      <c r="L6922" s="1151"/>
      <c r="M6922" s="1164"/>
      <c r="N6922" s="1151" t="s">
        <v>18967</v>
      </c>
      <c r="O6922" s="1152">
        <v>1</v>
      </c>
      <c r="P6922" s="1180">
        <v>3440</v>
      </c>
    </row>
    <row r="6923" spans="1:16" ht="33.75" x14ac:dyDescent="0.2">
      <c r="A6923" s="1179" t="s">
        <v>4159</v>
      </c>
      <c r="B6923" s="1149" t="s">
        <v>13078</v>
      </c>
      <c r="C6923" s="1149" t="s">
        <v>65</v>
      </c>
      <c r="D6923" s="1150" t="s">
        <v>18968</v>
      </c>
      <c r="E6923" s="1164">
        <v>2500</v>
      </c>
      <c r="F6923" s="1151" t="s">
        <v>18969</v>
      </c>
      <c r="G6923" s="759" t="s">
        <v>18970</v>
      </c>
      <c r="H6923" s="1021" t="s">
        <v>9934</v>
      </c>
      <c r="I6923" s="1021" t="s">
        <v>16809</v>
      </c>
      <c r="J6923" s="1150" t="s">
        <v>4259</v>
      </c>
      <c r="K6923" s="1152" t="s">
        <v>15727</v>
      </c>
      <c r="L6923" s="1151">
        <v>12</v>
      </c>
      <c r="M6923" s="1164">
        <v>30000</v>
      </c>
      <c r="N6923" s="1151"/>
      <c r="O6923" s="1152"/>
      <c r="P6923" s="1180"/>
    </row>
    <row r="6924" spans="1:16" ht="33.75" x14ac:dyDescent="0.2">
      <c r="A6924" s="1179" t="s">
        <v>4159</v>
      </c>
      <c r="B6924" s="1149" t="s">
        <v>13078</v>
      </c>
      <c r="C6924" s="1149" t="s">
        <v>65</v>
      </c>
      <c r="D6924" s="1150" t="s">
        <v>18968</v>
      </c>
      <c r="E6924" s="1164">
        <v>2500</v>
      </c>
      <c r="F6924" s="1151" t="s">
        <v>18969</v>
      </c>
      <c r="G6924" s="759" t="s">
        <v>18970</v>
      </c>
      <c r="H6924" s="1021" t="s">
        <v>9934</v>
      </c>
      <c r="I6924" s="1021" t="s">
        <v>16809</v>
      </c>
      <c r="J6924" s="1150" t="s">
        <v>4259</v>
      </c>
      <c r="K6924" s="1152"/>
      <c r="L6924" s="1151"/>
      <c r="M6924" s="1164"/>
      <c r="N6924" s="1151" t="s">
        <v>15727</v>
      </c>
      <c r="O6924" s="1152">
        <v>6</v>
      </c>
      <c r="P6924" s="1180">
        <v>15000</v>
      </c>
    </row>
    <row r="6925" spans="1:16" ht="22.5" x14ac:dyDescent="0.2">
      <c r="A6925" s="1179" t="s">
        <v>4159</v>
      </c>
      <c r="B6925" s="1149" t="s">
        <v>13078</v>
      </c>
      <c r="C6925" s="1149" t="s">
        <v>65</v>
      </c>
      <c r="D6925" s="1150" t="s">
        <v>16871</v>
      </c>
      <c r="E6925" s="1164">
        <v>3000</v>
      </c>
      <c r="F6925" s="1151" t="s">
        <v>18971</v>
      </c>
      <c r="G6925" s="759" t="s">
        <v>18972</v>
      </c>
      <c r="H6925" s="1021" t="s">
        <v>4243</v>
      </c>
      <c r="I6925" s="1021" t="s">
        <v>4274</v>
      </c>
      <c r="J6925" s="1150" t="s">
        <v>4274</v>
      </c>
      <c r="K6925" s="1152" t="s">
        <v>18973</v>
      </c>
      <c r="L6925" s="1151">
        <v>2</v>
      </c>
      <c r="M6925" s="1164">
        <v>4833.33</v>
      </c>
      <c r="N6925" s="1151"/>
      <c r="O6925" s="1152"/>
      <c r="P6925" s="1180"/>
    </row>
    <row r="6926" spans="1:16" ht="33.75" x14ac:dyDescent="0.2">
      <c r="A6926" s="1179" t="s">
        <v>4159</v>
      </c>
      <c r="B6926" s="1149" t="s">
        <v>13078</v>
      </c>
      <c r="C6926" s="1149" t="s">
        <v>65</v>
      </c>
      <c r="D6926" s="1150" t="s">
        <v>18974</v>
      </c>
      <c r="E6926" s="1164">
        <v>2800</v>
      </c>
      <c r="F6926" s="1151" t="s">
        <v>18975</v>
      </c>
      <c r="G6926" s="759" t="s">
        <v>18976</v>
      </c>
      <c r="H6926" s="1021" t="s">
        <v>4470</v>
      </c>
      <c r="I6926" s="1021" t="s">
        <v>16809</v>
      </c>
      <c r="J6926" s="1150" t="s">
        <v>4259</v>
      </c>
      <c r="K6926" s="1152"/>
      <c r="L6926" s="1151"/>
      <c r="M6926" s="1164"/>
      <c r="N6926" s="1151" t="s">
        <v>18977</v>
      </c>
      <c r="O6926" s="1152">
        <v>5</v>
      </c>
      <c r="P6926" s="1180">
        <v>16800</v>
      </c>
    </row>
    <row r="6927" spans="1:16" ht="33.75" x14ac:dyDescent="0.2">
      <c r="A6927" s="1179" t="s">
        <v>4159</v>
      </c>
      <c r="B6927" s="1149" t="s">
        <v>13078</v>
      </c>
      <c r="C6927" s="1149" t="s">
        <v>65</v>
      </c>
      <c r="D6927" s="1150" t="s">
        <v>18974</v>
      </c>
      <c r="E6927" s="1164">
        <v>2800</v>
      </c>
      <c r="F6927" s="1151" t="s">
        <v>18975</v>
      </c>
      <c r="G6927" s="759" t="s">
        <v>18976</v>
      </c>
      <c r="H6927" s="1021" t="s">
        <v>4470</v>
      </c>
      <c r="I6927" s="1021" t="s">
        <v>16809</v>
      </c>
      <c r="J6927" s="1150" t="s">
        <v>4259</v>
      </c>
      <c r="K6927" s="1152" t="s">
        <v>18977</v>
      </c>
      <c r="L6927" s="1151">
        <v>2</v>
      </c>
      <c r="M6927" s="1164">
        <v>5506.67</v>
      </c>
      <c r="N6927" s="1151"/>
      <c r="O6927" s="1152"/>
      <c r="P6927" s="1180"/>
    </row>
    <row r="6928" spans="1:16" ht="22.5" x14ac:dyDescent="0.2">
      <c r="A6928" s="1179" t="s">
        <v>4159</v>
      </c>
      <c r="B6928" s="1149" t="s">
        <v>13078</v>
      </c>
      <c r="C6928" s="1149" t="s">
        <v>65</v>
      </c>
      <c r="D6928" s="1150" t="s">
        <v>18978</v>
      </c>
      <c r="E6928" s="1164">
        <v>2000</v>
      </c>
      <c r="F6928" s="1151" t="s">
        <v>18979</v>
      </c>
      <c r="G6928" s="759" t="s">
        <v>18980</v>
      </c>
      <c r="H6928" s="1021" t="s">
        <v>4206</v>
      </c>
      <c r="I6928" s="1021" t="s">
        <v>4287</v>
      </c>
      <c r="J6928" s="1150" t="s">
        <v>4195</v>
      </c>
      <c r="K6928" s="1152"/>
      <c r="L6928" s="1151"/>
      <c r="M6928" s="1164"/>
      <c r="N6928" s="1151" t="s">
        <v>18981</v>
      </c>
      <c r="O6928" s="1152">
        <v>1</v>
      </c>
      <c r="P6928" s="1180">
        <v>2466.67</v>
      </c>
    </row>
    <row r="6929" spans="1:16" ht="22.5" x14ac:dyDescent="0.2">
      <c r="A6929" s="1179" t="s">
        <v>4159</v>
      </c>
      <c r="B6929" s="1149" t="s">
        <v>13078</v>
      </c>
      <c r="C6929" s="1149" t="s">
        <v>65</v>
      </c>
      <c r="D6929" s="1150" t="s">
        <v>5745</v>
      </c>
      <c r="E6929" s="1164">
        <v>3000</v>
      </c>
      <c r="F6929" s="1151" t="s">
        <v>18982</v>
      </c>
      <c r="G6929" s="759" t="s">
        <v>18983</v>
      </c>
      <c r="H6929" s="1021" t="s">
        <v>4206</v>
      </c>
      <c r="I6929" s="1021" t="s">
        <v>4274</v>
      </c>
      <c r="J6929" s="1150" t="s">
        <v>4274</v>
      </c>
      <c r="K6929" s="1152"/>
      <c r="L6929" s="1151"/>
      <c r="M6929" s="1164"/>
      <c r="N6929" s="1151" t="s">
        <v>18984</v>
      </c>
      <c r="O6929" s="1152">
        <v>4</v>
      </c>
      <c r="P6929" s="1180">
        <v>12000</v>
      </c>
    </row>
    <row r="6930" spans="1:16" ht="22.5" x14ac:dyDescent="0.2">
      <c r="A6930" s="1179" t="s">
        <v>4159</v>
      </c>
      <c r="B6930" s="1149" t="s">
        <v>13078</v>
      </c>
      <c r="C6930" s="1149" t="s">
        <v>65</v>
      </c>
      <c r="D6930" s="1150" t="s">
        <v>18985</v>
      </c>
      <c r="E6930" s="1164">
        <v>2500</v>
      </c>
      <c r="F6930" s="1151" t="s">
        <v>18986</v>
      </c>
      <c r="G6930" s="759" t="s">
        <v>18987</v>
      </c>
      <c r="H6930" s="1021" t="s">
        <v>4243</v>
      </c>
      <c r="I6930" s="1021" t="s">
        <v>4274</v>
      </c>
      <c r="J6930" s="1150" t="s">
        <v>4274</v>
      </c>
      <c r="K6930" s="1152" t="s">
        <v>18988</v>
      </c>
      <c r="L6930" s="1151">
        <v>12</v>
      </c>
      <c r="M6930" s="1164">
        <v>30000</v>
      </c>
      <c r="N6930" s="1151"/>
      <c r="O6930" s="1152"/>
      <c r="P6930" s="1180"/>
    </row>
    <row r="6931" spans="1:16" ht="22.5" x14ac:dyDescent="0.2">
      <c r="A6931" s="1179" t="s">
        <v>4159</v>
      </c>
      <c r="B6931" s="1149" t="s">
        <v>13078</v>
      </c>
      <c r="C6931" s="1149" t="s">
        <v>65</v>
      </c>
      <c r="D6931" s="1150" t="s">
        <v>18985</v>
      </c>
      <c r="E6931" s="1164">
        <v>2500</v>
      </c>
      <c r="F6931" s="1151" t="s">
        <v>18986</v>
      </c>
      <c r="G6931" s="759" t="s">
        <v>18987</v>
      </c>
      <c r="H6931" s="1021" t="s">
        <v>4243</v>
      </c>
      <c r="I6931" s="1021" t="s">
        <v>4274</v>
      </c>
      <c r="J6931" s="1150" t="s">
        <v>4274</v>
      </c>
      <c r="K6931" s="1152"/>
      <c r="L6931" s="1151"/>
      <c r="M6931" s="1164"/>
      <c r="N6931" s="1151" t="s">
        <v>18988</v>
      </c>
      <c r="O6931" s="1152">
        <v>6</v>
      </c>
      <c r="P6931" s="1180">
        <v>15000</v>
      </c>
    </row>
    <row r="6932" spans="1:16" ht="22.5" x14ac:dyDescent="0.2">
      <c r="A6932" s="1179" t="s">
        <v>4159</v>
      </c>
      <c r="B6932" s="1149" t="s">
        <v>13078</v>
      </c>
      <c r="C6932" s="1149" t="s">
        <v>65</v>
      </c>
      <c r="D6932" s="1150" t="s">
        <v>4770</v>
      </c>
      <c r="E6932" s="1164">
        <v>3500</v>
      </c>
      <c r="F6932" s="1151" t="s">
        <v>18989</v>
      </c>
      <c r="G6932" s="759" t="s">
        <v>18990</v>
      </c>
      <c r="H6932" s="1021" t="s">
        <v>4243</v>
      </c>
      <c r="I6932" s="1021" t="s">
        <v>4274</v>
      </c>
      <c r="J6932" s="1150" t="s">
        <v>4274</v>
      </c>
      <c r="K6932" s="1152" t="s">
        <v>18991</v>
      </c>
      <c r="L6932" s="1151">
        <v>2</v>
      </c>
      <c r="M6932" s="1164">
        <v>5716.67</v>
      </c>
      <c r="N6932" s="1151"/>
      <c r="O6932" s="1152"/>
      <c r="P6932" s="1180"/>
    </row>
    <row r="6933" spans="1:16" ht="22.5" x14ac:dyDescent="0.2">
      <c r="A6933" s="1179" t="s">
        <v>4159</v>
      </c>
      <c r="B6933" s="1149" t="s">
        <v>13078</v>
      </c>
      <c r="C6933" s="1149" t="s">
        <v>65</v>
      </c>
      <c r="D6933" s="1150" t="s">
        <v>4770</v>
      </c>
      <c r="E6933" s="1164">
        <v>4500</v>
      </c>
      <c r="F6933" s="1151" t="s">
        <v>18989</v>
      </c>
      <c r="G6933" s="759" t="s">
        <v>18990</v>
      </c>
      <c r="H6933" s="1021" t="s">
        <v>4243</v>
      </c>
      <c r="I6933" s="1021" t="s">
        <v>4274</v>
      </c>
      <c r="J6933" s="1150" t="s">
        <v>4274</v>
      </c>
      <c r="K6933" s="1152" t="s">
        <v>18992</v>
      </c>
      <c r="L6933" s="1151">
        <v>10</v>
      </c>
      <c r="M6933" s="1164">
        <v>46480.67</v>
      </c>
      <c r="N6933" s="1151"/>
      <c r="O6933" s="1152"/>
      <c r="P6933" s="1180"/>
    </row>
    <row r="6934" spans="1:16" ht="22.5" x14ac:dyDescent="0.2">
      <c r="A6934" s="1179" t="s">
        <v>4159</v>
      </c>
      <c r="B6934" s="1149" t="s">
        <v>13078</v>
      </c>
      <c r="C6934" s="1149" t="s">
        <v>65</v>
      </c>
      <c r="D6934" s="1150" t="s">
        <v>18993</v>
      </c>
      <c r="E6934" s="1164">
        <v>5500</v>
      </c>
      <c r="F6934" s="1151" t="s">
        <v>18994</v>
      </c>
      <c r="G6934" s="759" t="s">
        <v>18995</v>
      </c>
      <c r="H6934" s="1021" t="s">
        <v>4243</v>
      </c>
      <c r="I6934" s="1021" t="s">
        <v>4287</v>
      </c>
      <c r="J6934" s="1150" t="s">
        <v>4195</v>
      </c>
      <c r="K6934" s="1152" t="s">
        <v>18996</v>
      </c>
      <c r="L6934" s="1151">
        <v>12</v>
      </c>
      <c r="M6934" s="1164">
        <v>66000</v>
      </c>
      <c r="N6934" s="1151"/>
      <c r="O6934" s="1152"/>
      <c r="P6934" s="1180"/>
    </row>
    <row r="6935" spans="1:16" ht="22.5" x14ac:dyDescent="0.2">
      <c r="A6935" s="1179" t="s">
        <v>4159</v>
      </c>
      <c r="B6935" s="1149" t="s">
        <v>13078</v>
      </c>
      <c r="C6935" s="1149" t="s">
        <v>65</v>
      </c>
      <c r="D6935" s="1150" t="s">
        <v>18993</v>
      </c>
      <c r="E6935" s="1164">
        <v>5500</v>
      </c>
      <c r="F6935" s="1151" t="s">
        <v>18994</v>
      </c>
      <c r="G6935" s="759" t="s">
        <v>18995</v>
      </c>
      <c r="H6935" s="1021" t="s">
        <v>4243</v>
      </c>
      <c r="I6935" s="1021" t="s">
        <v>4287</v>
      </c>
      <c r="J6935" s="1150" t="s">
        <v>4195</v>
      </c>
      <c r="K6935" s="1152"/>
      <c r="L6935" s="1151"/>
      <c r="M6935" s="1164"/>
      <c r="N6935" s="1151" t="s">
        <v>18996</v>
      </c>
      <c r="O6935" s="1152">
        <v>6</v>
      </c>
      <c r="P6935" s="1180">
        <v>33183.33</v>
      </c>
    </row>
    <row r="6936" spans="1:16" ht="22.5" x14ac:dyDescent="0.2">
      <c r="A6936" s="1179" t="s">
        <v>4159</v>
      </c>
      <c r="B6936" s="1149" t="s">
        <v>13078</v>
      </c>
      <c r="C6936" s="1149" t="s">
        <v>65</v>
      </c>
      <c r="D6936" s="1150" t="s">
        <v>17657</v>
      </c>
      <c r="E6936" s="1164">
        <v>1700</v>
      </c>
      <c r="F6936" s="1151" t="s">
        <v>18997</v>
      </c>
      <c r="G6936" s="759" t="s">
        <v>18998</v>
      </c>
      <c r="H6936" s="1021" t="s">
        <v>16818</v>
      </c>
      <c r="I6936" s="1021" t="s">
        <v>4358</v>
      </c>
      <c r="J6936" s="1150" t="s">
        <v>16818</v>
      </c>
      <c r="K6936" s="1152" t="s">
        <v>18999</v>
      </c>
      <c r="L6936" s="1151">
        <v>11</v>
      </c>
      <c r="M6936" s="1164">
        <v>22666.67</v>
      </c>
      <c r="N6936" s="1151"/>
      <c r="O6936" s="1152"/>
      <c r="P6936" s="1180"/>
    </row>
    <row r="6937" spans="1:16" ht="33.75" x14ac:dyDescent="0.2">
      <c r="A6937" s="1179" t="s">
        <v>4159</v>
      </c>
      <c r="B6937" s="1149" t="s">
        <v>13078</v>
      </c>
      <c r="C6937" s="1149" t="s">
        <v>65</v>
      </c>
      <c r="D6937" s="1150" t="s">
        <v>19000</v>
      </c>
      <c r="E6937" s="1164">
        <v>2050</v>
      </c>
      <c r="F6937" s="1151" t="s">
        <v>19001</v>
      </c>
      <c r="G6937" s="759" t="s">
        <v>19002</v>
      </c>
      <c r="H6937" s="1021" t="s">
        <v>18307</v>
      </c>
      <c r="I6937" s="1021" t="s">
        <v>16809</v>
      </c>
      <c r="J6937" s="1150" t="s">
        <v>4259</v>
      </c>
      <c r="K6937" s="1152" t="s">
        <v>19003</v>
      </c>
      <c r="L6937" s="1151">
        <v>12</v>
      </c>
      <c r="M6937" s="1164">
        <v>24600</v>
      </c>
      <c r="N6937" s="1151"/>
      <c r="O6937" s="1152"/>
      <c r="P6937" s="1180"/>
    </row>
    <row r="6938" spans="1:16" ht="33.75" x14ac:dyDescent="0.2">
      <c r="A6938" s="1179" t="s">
        <v>4159</v>
      </c>
      <c r="B6938" s="1149" t="s">
        <v>13078</v>
      </c>
      <c r="C6938" s="1149" t="s">
        <v>65</v>
      </c>
      <c r="D6938" s="1150" t="s">
        <v>19000</v>
      </c>
      <c r="E6938" s="1164">
        <v>2050</v>
      </c>
      <c r="F6938" s="1151" t="s">
        <v>19001</v>
      </c>
      <c r="G6938" s="759" t="s">
        <v>19002</v>
      </c>
      <c r="H6938" s="1021" t="s">
        <v>18307</v>
      </c>
      <c r="I6938" s="1021" t="s">
        <v>16809</v>
      </c>
      <c r="J6938" s="1150" t="s">
        <v>4259</v>
      </c>
      <c r="K6938" s="1152"/>
      <c r="L6938" s="1151"/>
      <c r="M6938" s="1164"/>
      <c r="N6938" s="1151" t="s">
        <v>19003</v>
      </c>
      <c r="O6938" s="1152">
        <v>6</v>
      </c>
      <c r="P6938" s="1180">
        <v>12300</v>
      </c>
    </row>
    <row r="6939" spans="1:16" ht="22.5" x14ac:dyDescent="0.2">
      <c r="A6939" s="1179" t="s">
        <v>4159</v>
      </c>
      <c r="B6939" s="1149" t="s">
        <v>13078</v>
      </c>
      <c r="C6939" s="1149" t="s">
        <v>65</v>
      </c>
      <c r="D6939" s="1150" t="s">
        <v>19004</v>
      </c>
      <c r="E6939" s="1164">
        <v>4000</v>
      </c>
      <c r="F6939" s="1151" t="s">
        <v>19005</v>
      </c>
      <c r="G6939" s="759" t="s">
        <v>19006</v>
      </c>
      <c r="H6939" s="1021" t="s">
        <v>11426</v>
      </c>
      <c r="I6939" s="1021" t="s">
        <v>4274</v>
      </c>
      <c r="J6939" s="1150" t="s">
        <v>4274</v>
      </c>
      <c r="K6939" s="1152" t="s">
        <v>15077</v>
      </c>
      <c r="L6939" s="1151">
        <v>12</v>
      </c>
      <c r="M6939" s="1164">
        <v>48000</v>
      </c>
      <c r="N6939" s="1151"/>
      <c r="O6939" s="1152"/>
      <c r="P6939" s="1180"/>
    </row>
    <row r="6940" spans="1:16" ht="22.5" x14ac:dyDescent="0.2">
      <c r="A6940" s="1179" t="s">
        <v>4159</v>
      </c>
      <c r="B6940" s="1149" t="s">
        <v>13078</v>
      </c>
      <c r="C6940" s="1149" t="s">
        <v>65</v>
      </c>
      <c r="D6940" s="1150" t="s">
        <v>19004</v>
      </c>
      <c r="E6940" s="1164">
        <v>4000</v>
      </c>
      <c r="F6940" s="1151" t="s">
        <v>19005</v>
      </c>
      <c r="G6940" s="759" t="s">
        <v>19006</v>
      </c>
      <c r="H6940" s="1021" t="s">
        <v>11426</v>
      </c>
      <c r="I6940" s="1021" t="s">
        <v>4274</v>
      </c>
      <c r="J6940" s="1150" t="s">
        <v>4274</v>
      </c>
      <c r="K6940" s="1152"/>
      <c r="L6940" s="1151"/>
      <c r="M6940" s="1164"/>
      <c r="N6940" s="1151" t="s">
        <v>15077</v>
      </c>
      <c r="O6940" s="1152">
        <v>6</v>
      </c>
      <c r="P6940" s="1180">
        <v>24000</v>
      </c>
    </row>
    <row r="6941" spans="1:16" ht="22.5" x14ac:dyDescent="0.2">
      <c r="A6941" s="1179" t="s">
        <v>4159</v>
      </c>
      <c r="B6941" s="1149" t="s">
        <v>13078</v>
      </c>
      <c r="C6941" s="1149" t="s">
        <v>65</v>
      </c>
      <c r="D6941" s="1150" t="s">
        <v>4770</v>
      </c>
      <c r="E6941" s="1164">
        <v>13000</v>
      </c>
      <c r="F6941" s="1151" t="s">
        <v>19007</v>
      </c>
      <c r="G6941" s="759" t="s">
        <v>19008</v>
      </c>
      <c r="H6941" s="1021" t="s">
        <v>4243</v>
      </c>
      <c r="I6941" s="1021" t="s">
        <v>4287</v>
      </c>
      <c r="J6941" s="1150" t="s">
        <v>4195</v>
      </c>
      <c r="K6941" s="1152" t="s">
        <v>19009</v>
      </c>
      <c r="L6941" s="1151">
        <v>10</v>
      </c>
      <c r="M6941" s="1164">
        <v>128448.67</v>
      </c>
      <c r="N6941" s="1151"/>
      <c r="O6941" s="1152"/>
      <c r="P6941" s="1180"/>
    </row>
    <row r="6942" spans="1:16" ht="22.5" x14ac:dyDescent="0.2">
      <c r="A6942" s="1179" t="s">
        <v>4159</v>
      </c>
      <c r="B6942" s="1149" t="s">
        <v>13078</v>
      </c>
      <c r="C6942" s="1149" t="s">
        <v>65</v>
      </c>
      <c r="D6942" s="1150" t="s">
        <v>19010</v>
      </c>
      <c r="E6942" s="1164">
        <v>5500</v>
      </c>
      <c r="F6942" s="1151" t="s">
        <v>19011</v>
      </c>
      <c r="G6942" s="759" t="s">
        <v>19012</v>
      </c>
      <c r="H6942" s="1021" t="s">
        <v>4243</v>
      </c>
      <c r="I6942" s="1021" t="s">
        <v>4287</v>
      </c>
      <c r="J6942" s="1150" t="s">
        <v>4195</v>
      </c>
      <c r="K6942" s="1152" t="s">
        <v>19013</v>
      </c>
      <c r="L6942" s="1151">
        <v>12</v>
      </c>
      <c r="M6942" s="1164">
        <v>66000</v>
      </c>
      <c r="N6942" s="1151"/>
      <c r="O6942" s="1152"/>
      <c r="P6942" s="1180"/>
    </row>
    <row r="6943" spans="1:16" ht="22.5" x14ac:dyDescent="0.2">
      <c r="A6943" s="1179" t="s">
        <v>4159</v>
      </c>
      <c r="B6943" s="1149" t="s">
        <v>13078</v>
      </c>
      <c r="C6943" s="1149" t="s">
        <v>65</v>
      </c>
      <c r="D6943" s="1150" t="s">
        <v>19010</v>
      </c>
      <c r="E6943" s="1164">
        <v>5500</v>
      </c>
      <c r="F6943" s="1151" t="s">
        <v>19011</v>
      </c>
      <c r="G6943" s="759" t="s">
        <v>19012</v>
      </c>
      <c r="H6943" s="1021" t="s">
        <v>4243</v>
      </c>
      <c r="I6943" s="1021" t="s">
        <v>4287</v>
      </c>
      <c r="J6943" s="1150" t="s">
        <v>4195</v>
      </c>
      <c r="K6943" s="1152"/>
      <c r="L6943" s="1151"/>
      <c r="M6943" s="1164"/>
      <c r="N6943" s="1151" t="s">
        <v>19013</v>
      </c>
      <c r="O6943" s="1152">
        <v>6</v>
      </c>
      <c r="P6943" s="1180">
        <v>32611.5</v>
      </c>
    </row>
    <row r="6944" spans="1:16" ht="22.5" x14ac:dyDescent="0.2">
      <c r="A6944" s="1179" t="s">
        <v>4159</v>
      </c>
      <c r="B6944" s="1149" t="s">
        <v>13078</v>
      </c>
      <c r="C6944" s="1149" t="s">
        <v>65</v>
      </c>
      <c r="D6944" s="1150" t="s">
        <v>16871</v>
      </c>
      <c r="E6944" s="1164">
        <v>3000</v>
      </c>
      <c r="F6944" s="1151" t="s">
        <v>19014</v>
      </c>
      <c r="G6944" s="759" t="s">
        <v>19015</v>
      </c>
      <c r="H6944" s="1021" t="s">
        <v>4243</v>
      </c>
      <c r="I6944" s="1021" t="s">
        <v>4287</v>
      </c>
      <c r="J6944" s="1150" t="s">
        <v>4195</v>
      </c>
      <c r="K6944" s="1152" t="s">
        <v>19016</v>
      </c>
      <c r="L6944" s="1151">
        <v>12</v>
      </c>
      <c r="M6944" s="1164">
        <v>35900</v>
      </c>
      <c r="N6944" s="1151"/>
      <c r="O6944" s="1152"/>
      <c r="P6944" s="1180"/>
    </row>
    <row r="6945" spans="1:16" ht="22.5" x14ac:dyDescent="0.2">
      <c r="A6945" s="1179" t="s">
        <v>4159</v>
      </c>
      <c r="B6945" s="1149" t="s">
        <v>13078</v>
      </c>
      <c r="C6945" s="1149" t="s">
        <v>65</v>
      </c>
      <c r="D6945" s="1150" t="s">
        <v>16871</v>
      </c>
      <c r="E6945" s="1164">
        <v>3000</v>
      </c>
      <c r="F6945" s="1151" t="s">
        <v>19014</v>
      </c>
      <c r="G6945" s="759" t="s">
        <v>19015</v>
      </c>
      <c r="H6945" s="1021" t="s">
        <v>4243</v>
      </c>
      <c r="I6945" s="1021" t="s">
        <v>4287</v>
      </c>
      <c r="J6945" s="1150" t="s">
        <v>4195</v>
      </c>
      <c r="K6945" s="1152"/>
      <c r="L6945" s="1151"/>
      <c r="M6945" s="1164"/>
      <c r="N6945" s="1151" t="s">
        <v>19016</v>
      </c>
      <c r="O6945" s="1152">
        <v>6</v>
      </c>
      <c r="P6945" s="1180">
        <v>18000</v>
      </c>
    </row>
    <row r="6946" spans="1:16" ht="22.5" x14ac:dyDescent="0.2">
      <c r="A6946" s="1179" t="s">
        <v>4159</v>
      </c>
      <c r="B6946" s="1149" t="s">
        <v>13078</v>
      </c>
      <c r="C6946" s="1149" t="s">
        <v>65</v>
      </c>
      <c r="D6946" s="1150" t="s">
        <v>19017</v>
      </c>
      <c r="E6946" s="1164">
        <v>3000</v>
      </c>
      <c r="F6946" s="1151" t="s">
        <v>19018</v>
      </c>
      <c r="G6946" s="759" t="s">
        <v>19019</v>
      </c>
      <c r="H6946" s="1021" t="s">
        <v>8138</v>
      </c>
      <c r="I6946" s="1021" t="s">
        <v>4287</v>
      </c>
      <c r="J6946" s="1150" t="s">
        <v>4195</v>
      </c>
      <c r="K6946" s="1152" t="s">
        <v>19020</v>
      </c>
      <c r="L6946" s="1151">
        <v>12</v>
      </c>
      <c r="M6946" s="1164">
        <v>36146</v>
      </c>
      <c r="N6946" s="1151"/>
      <c r="O6946" s="1152"/>
      <c r="P6946" s="1180"/>
    </row>
    <row r="6947" spans="1:16" ht="22.5" x14ac:dyDescent="0.2">
      <c r="A6947" s="1179" t="s">
        <v>4159</v>
      </c>
      <c r="B6947" s="1149" t="s">
        <v>13078</v>
      </c>
      <c r="C6947" s="1149" t="s">
        <v>65</v>
      </c>
      <c r="D6947" s="1150" t="s">
        <v>19017</v>
      </c>
      <c r="E6947" s="1164">
        <v>3000</v>
      </c>
      <c r="F6947" s="1151" t="s">
        <v>19018</v>
      </c>
      <c r="G6947" s="759" t="s">
        <v>19019</v>
      </c>
      <c r="H6947" s="1021" t="s">
        <v>8138</v>
      </c>
      <c r="I6947" s="1021" t="s">
        <v>4287</v>
      </c>
      <c r="J6947" s="1150" t="s">
        <v>4195</v>
      </c>
      <c r="K6947" s="1152"/>
      <c r="L6947" s="1151"/>
      <c r="M6947" s="1164"/>
      <c r="N6947" s="1151" t="s">
        <v>19020</v>
      </c>
      <c r="O6947" s="1152">
        <v>6</v>
      </c>
      <c r="P6947" s="1180">
        <v>18000</v>
      </c>
    </row>
    <row r="6948" spans="1:16" ht="22.5" x14ac:dyDescent="0.2">
      <c r="A6948" s="1179" t="s">
        <v>4159</v>
      </c>
      <c r="B6948" s="1149" t="s">
        <v>13078</v>
      </c>
      <c r="C6948" s="1149" t="s">
        <v>65</v>
      </c>
      <c r="D6948" s="1150" t="s">
        <v>4407</v>
      </c>
      <c r="E6948" s="1164">
        <v>3000</v>
      </c>
      <c r="F6948" s="1151" t="s">
        <v>19021</v>
      </c>
      <c r="G6948" s="759" t="s">
        <v>19022</v>
      </c>
      <c r="H6948" s="1021" t="s">
        <v>4206</v>
      </c>
      <c r="I6948" s="1021" t="s">
        <v>16867</v>
      </c>
      <c r="J6948" s="1150" t="s">
        <v>4287</v>
      </c>
      <c r="K6948" s="1152" t="s">
        <v>19023</v>
      </c>
      <c r="L6948" s="1151">
        <v>11</v>
      </c>
      <c r="M6948" s="1164">
        <v>35167</v>
      </c>
      <c r="N6948" s="1151"/>
      <c r="O6948" s="1152"/>
      <c r="P6948" s="1180"/>
    </row>
    <row r="6949" spans="1:16" ht="22.5" x14ac:dyDescent="0.2">
      <c r="A6949" s="1179" t="s">
        <v>4159</v>
      </c>
      <c r="B6949" s="1149" t="s">
        <v>13078</v>
      </c>
      <c r="C6949" s="1149" t="s">
        <v>65</v>
      </c>
      <c r="D6949" s="1150" t="s">
        <v>16990</v>
      </c>
      <c r="E6949" s="1164">
        <v>3752</v>
      </c>
      <c r="F6949" s="1151" t="s">
        <v>19024</v>
      </c>
      <c r="G6949" s="759" t="s">
        <v>19025</v>
      </c>
      <c r="H6949" s="1021" t="s">
        <v>4206</v>
      </c>
      <c r="I6949" s="1021" t="s">
        <v>4274</v>
      </c>
      <c r="J6949" s="1150" t="s">
        <v>4274</v>
      </c>
      <c r="K6949" s="1152"/>
      <c r="L6949" s="1151"/>
      <c r="M6949" s="1164"/>
      <c r="N6949" s="1151" t="s">
        <v>19023</v>
      </c>
      <c r="O6949" s="1152">
        <v>6</v>
      </c>
      <c r="P6949" s="1180">
        <v>22512</v>
      </c>
    </row>
    <row r="6950" spans="1:16" ht="22.5" x14ac:dyDescent="0.2">
      <c r="A6950" s="1179" t="s">
        <v>4159</v>
      </c>
      <c r="B6950" s="1149" t="s">
        <v>13078</v>
      </c>
      <c r="C6950" s="1149" t="s">
        <v>65</v>
      </c>
      <c r="D6950" s="1150" t="s">
        <v>16990</v>
      </c>
      <c r="E6950" s="1164">
        <v>3752</v>
      </c>
      <c r="F6950" s="1151" t="s">
        <v>19024</v>
      </c>
      <c r="G6950" s="759" t="s">
        <v>19025</v>
      </c>
      <c r="H6950" s="1021" t="s">
        <v>4206</v>
      </c>
      <c r="I6950" s="1021" t="s">
        <v>4274</v>
      </c>
      <c r="J6950" s="1150" t="s">
        <v>4274</v>
      </c>
      <c r="K6950" s="1152" t="s">
        <v>19023</v>
      </c>
      <c r="L6950" s="1151">
        <v>2</v>
      </c>
      <c r="M6950" s="1164">
        <v>8129.33</v>
      </c>
      <c r="N6950" s="1151"/>
      <c r="O6950" s="1152"/>
      <c r="P6950" s="1180"/>
    </row>
    <row r="6951" spans="1:16" ht="22.5" x14ac:dyDescent="0.2">
      <c r="A6951" s="1179" t="s">
        <v>4159</v>
      </c>
      <c r="B6951" s="1149" t="s">
        <v>13078</v>
      </c>
      <c r="C6951" s="1149" t="s">
        <v>65</v>
      </c>
      <c r="D6951" s="1150" t="s">
        <v>17965</v>
      </c>
      <c r="E6951" s="1164">
        <v>2000</v>
      </c>
      <c r="F6951" s="1151" t="s">
        <v>19026</v>
      </c>
      <c r="G6951" s="759" t="s">
        <v>19027</v>
      </c>
      <c r="H6951" s="1021" t="s">
        <v>4243</v>
      </c>
      <c r="I6951" s="1021" t="s">
        <v>4274</v>
      </c>
      <c r="J6951" s="1150" t="s">
        <v>4274</v>
      </c>
      <c r="K6951" s="1152" t="s">
        <v>19028</v>
      </c>
      <c r="L6951" s="1151">
        <v>12</v>
      </c>
      <c r="M6951" s="1164">
        <v>24000</v>
      </c>
      <c r="N6951" s="1151"/>
      <c r="O6951" s="1152"/>
      <c r="P6951" s="1180"/>
    </row>
    <row r="6952" spans="1:16" ht="22.5" x14ac:dyDescent="0.2">
      <c r="A6952" s="1179" t="s">
        <v>4159</v>
      </c>
      <c r="B6952" s="1149" t="s">
        <v>13078</v>
      </c>
      <c r="C6952" s="1149" t="s">
        <v>65</v>
      </c>
      <c r="D6952" s="1150" t="s">
        <v>17965</v>
      </c>
      <c r="E6952" s="1164">
        <v>2000</v>
      </c>
      <c r="F6952" s="1151" t="s">
        <v>19026</v>
      </c>
      <c r="G6952" s="759" t="s">
        <v>19027</v>
      </c>
      <c r="H6952" s="1021" t="s">
        <v>4243</v>
      </c>
      <c r="I6952" s="1021" t="s">
        <v>4274</v>
      </c>
      <c r="J6952" s="1150" t="s">
        <v>4274</v>
      </c>
      <c r="K6952" s="1152"/>
      <c r="L6952" s="1151"/>
      <c r="M6952" s="1164"/>
      <c r="N6952" s="1151" t="s">
        <v>19028</v>
      </c>
      <c r="O6952" s="1152">
        <v>6</v>
      </c>
      <c r="P6952" s="1180">
        <v>12000</v>
      </c>
    </row>
    <row r="6953" spans="1:16" ht="22.5" x14ac:dyDescent="0.2">
      <c r="A6953" s="1179" t="s">
        <v>4159</v>
      </c>
      <c r="B6953" s="1149" t="s">
        <v>13078</v>
      </c>
      <c r="C6953" s="1149" t="s">
        <v>65</v>
      </c>
      <c r="D6953" s="1150" t="s">
        <v>19029</v>
      </c>
      <c r="E6953" s="1164">
        <v>3500</v>
      </c>
      <c r="F6953" s="1151" t="s">
        <v>19030</v>
      </c>
      <c r="G6953" s="759" t="s">
        <v>19031</v>
      </c>
      <c r="H6953" s="1021" t="s">
        <v>4194</v>
      </c>
      <c r="I6953" s="1021" t="s">
        <v>4287</v>
      </c>
      <c r="J6953" s="1150" t="s">
        <v>4195</v>
      </c>
      <c r="K6953" s="1152" t="s">
        <v>19032</v>
      </c>
      <c r="L6953" s="1151">
        <v>12</v>
      </c>
      <c r="M6953" s="1164">
        <v>42000</v>
      </c>
      <c r="N6953" s="1151"/>
      <c r="O6953" s="1152"/>
      <c r="P6953" s="1180"/>
    </row>
    <row r="6954" spans="1:16" ht="22.5" x14ac:dyDescent="0.2">
      <c r="A6954" s="1179" t="s">
        <v>4159</v>
      </c>
      <c r="B6954" s="1149" t="s">
        <v>13078</v>
      </c>
      <c r="C6954" s="1149" t="s">
        <v>65</v>
      </c>
      <c r="D6954" s="1150" t="s">
        <v>19029</v>
      </c>
      <c r="E6954" s="1164">
        <v>3500</v>
      </c>
      <c r="F6954" s="1151" t="s">
        <v>19030</v>
      </c>
      <c r="G6954" s="759" t="s">
        <v>19031</v>
      </c>
      <c r="H6954" s="1021" t="s">
        <v>4194</v>
      </c>
      <c r="I6954" s="1021" t="s">
        <v>4287</v>
      </c>
      <c r="J6954" s="1150" t="s">
        <v>4195</v>
      </c>
      <c r="K6954" s="1152"/>
      <c r="L6954" s="1151"/>
      <c r="M6954" s="1164"/>
      <c r="N6954" s="1151" t="s">
        <v>19032</v>
      </c>
      <c r="O6954" s="1152">
        <v>6</v>
      </c>
      <c r="P6954" s="1180">
        <v>21000.010000000002</v>
      </c>
    </row>
    <row r="6955" spans="1:16" ht="22.5" x14ac:dyDescent="0.2">
      <c r="A6955" s="1179" t="s">
        <v>4159</v>
      </c>
      <c r="B6955" s="1149" t="s">
        <v>13078</v>
      </c>
      <c r="C6955" s="1149" t="s">
        <v>65</v>
      </c>
      <c r="D6955" s="1150" t="s">
        <v>19033</v>
      </c>
      <c r="E6955" s="1164">
        <v>4000</v>
      </c>
      <c r="F6955" s="1151" t="s">
        <v>19034</v>
      </c>
      <c r="G6955" s="759" t="s">
        <v>19035</v>
      </c>
      <c r="H6955" s="1021" t="s">
        <v>16835</v>
      </c>
      <c r="I6955" s="1021" t="s">
        <v>16867</v>
      </c>
      <c r="J6955" s="1150" t="s">
        <v>4287</v>
      </c>
      <c r="K6955" s="1152" t="s">
        <v>15268</v>
      </c>
      <c r="L6955" s="1151">
        <v>8</v>
      </c>
      <c r="M6955" s="1164">
        <v>35510.67</v>
      </c>
      <c r="N6955" s="1151"/>
      <c r="O6955" s="1152"/>
      <c r="P6955" s="1180"/>
    </row>
    <row r="6956" spans="1:16" ht="22.5" x14ac:dyDescent="0.2">
      <c r="A6956" s="1179" t="s">
        <v>4159</v>
      </c>
      <c r="B6956" s="1149" t="s">
        <v>13078</v>
      </c>
      <c r="C6956" s="1149" t="s">
        <v>65</v>
      </c>
      <c r="D6956" s="1150" t="s">
        <v>18993</v>
      </c>
      <c r="E6956" s="1164">
        <v>5000</v>
      </c>
      <c r="F6956" s="1151" t="s">
        <v>19036</v>
      </c>
      <c r="G6956" s="759" t="s">
        <v>19037</v>
      </c>
      <c r="H6956" s="1021" t="s">
        <v>4243</v>
      </c>
      <c r="I6956" s="1021" t="s">
        <v>4274</v>
      </c>
      <c r="J6956" s="1150" t="s">
        <v>4274</v>
      </c>
      <c r="K6956" s="1152" t="s">
        <v>19038</v>
      </c>
      <c r="L6956" s="1151">
        <v>12</v>
      </c>
      <c r="M6956" s="1164">
        <v>60000</v>
      </c>
      <c r="N6956" s="1151"/>
      <c r="O6956" s="1152"/>
      <c r="P6956" s="1180"/>
    </row>
    <row r="6957" spans="1:16" ht="22.5" x14ac:dyDescent="0.2">
      <c r="A6957" s="1179" t="s">
        <v>4159</v>
      </c>
      <c r="B6957" s="1149" t="s">
        <v>13078</v>
      </c>
      <c r="C6957" s="1149" t="s">
        <v>65</v>
      </c>
      <c r="D6957" s="1150" t="s">
        <v>18993</v>
      </c>
      <c r="E6957" s="1164">
        <v>5000</v>
      </c>
      <c r="F6957" s="1151" t="s">
        <v>19036</v>
      </c>
      <c r="G6957" s="759" t="s">
        <v>19037</v>
      </c>
      <c r="H6957" s="1021" t="s">
        <v>4243</v>
      </c>
      <c r="I6957" s="1021" t="s">
        <v>4274</v>
      </c>
      <c r="J6957" s="1150" t="s">
        <v>4274</v>
      </c>
      <c r="K6957" s="1152"/>
      <c r="L6957" s="1151"/>
      <c r="M6957" s="1164"/>
      <c r="N6957" s="1151" t="s">
        <v>19038</v>
      </c>
      <c r="O6957" s="1152">
        <v>6</v>
      </c>
      <c r="P6957" s="1180">
        <v>48445</v>
      </c>
    </row>
    <row r="6958" spans="1:16" ht="22.5" x14ac:dyDescent="0.2">
      <c r="A6958" s="1179" t="s">
        <v>4159</v>
      </c>
      <c r="B6958" s="1149" t="s">
        <v>13078</v>
      </c>
      <c r="C6958" s="1149" t="s">
        <v>65</v>
      </c>
      <c r="D6958" s="1150" t="s">
        <v>16871</v>
      </c>
      <c r="E6958" s="1164">
        <v>3000</v>
      </c>
      <c r="F6958" s="1151" t="s">
        <v>19039</v>
      </c>
      <c r="G6958" s="759" t="s">
        <v>19040</v>
      </c>
      <c r="H6958" s="1021" t="s">
        <v>4243</v>
      </c>
      <c r="I6958" s="1021" t="s">
        <v>4274</v>
      </c>
      <c r="J6958" s="1150" t="s">
        <v>4274</v>
      </c>
      <c r="K6958" s="1152" t="s">
        <v>19041</v>
      </c>
      <c r="L6958" s="1151">
        <v>12</v>
      </c>
      <c r="M6958" s="1164">
        <v>36000</v>
      </c>
      <c r="N6958" s="1151"/>
      <c r="O6958" s="1152"/>
      <c r="P6958" s="1180"/>
    </row>
    <row r="6959" spans="1:16" ht="22.5" x14ac:dyDescent="0.2">
      <c r="A6959" s="1179" t="s">
        <v>4159</v>
      </c>
      <c r="B6959" s="1149" t="s">
        <v>13078</v>
      </c>
      <c r="C6959" s="1149" t="s">
        <v>65</v>
      </c>
      <c r="D6959" s="1150" t="s">
        <v>16871</v>
      </c>
      <c r="E6959" s="1164">
        <v>3000</v>
      </c>
      <c r="F6959" s="1151" t="s">
        <v>19039</v>
      </c>
      <c r="G6959" s="759" t="s">
        <v>19040</v>
      </c>
      <c r="H6959" s="1021" t="s">
        <v>4243</v>
      </c>
      <c r="I6959" s="1021" t="s">
        <v>4274</v>
      </c>
      <c r="J6959" s="1150" t="s">
        <v>4274</v>
      </c>
      <c r="K6959" s="1152"/>
      <c r="L6959" s="1151"/>
      <c r="M6959" s="1164"/>
      <c r="N6959" s="1151" t="s">
        <v>19041</v>
      </c>
      <c r="O6959" s="1152">
        <v>6</v>
      </c>
      <c r="P6959" s="1180">
        <v>18000</v>
      </c>
    </row>
    <row r="6960" spans="1:16" ht="22.5" x14ac:dyDescent="0.2">
      <c r="A6960" s="1179" t="s">
        <v>4159</v>
      </c>
      <c r="B6960" s="1149" t="s">
        <v>13078</v>
      </c>
      <c r="C6960" s="1149" t="s">
        <v>65</v>
      </c>
      <c r="D6960" s="1150" t="s">
        <v>17083</v>
      </c>
      <c r="E6960" s="1164">
        <v>5500</v>
      </c>
      <c r="F6960" s="1151" t="s">
        <v>19042</v>
      </c>
      <c r="G6960" s="759" t="s">
        <v>19043</v>
      </c>
      <c r="H6960" s="1021" t="s">
        <v>4243</v>
      </c>
      <c r="I6960" s="1021" t="s">
        <v>4287</v>
      </c>
      <c r="J6960" s="1150" t="s">
        <v>4195</v>
      </c>
      <c r="K6960" s="1152" t="s">
        <v>19044</v>
      </c>
      <c r="L6960" s="1151">
        <v>8</v>
      </c>
      <c r="M6960" s="1164">
        <v>64663.33</v>
      </c>
      <c r="N6960" s="1151"/>
      <c r="O6960" s="1152"/>
      <c r="P6960" s="1180"/>
    </row>
    <row r="6961" spans="1:16" ht="22.5" x14ac:dyDescent="0.2">
      <c r="A6961" s="1179" t="s">
        <v>4159</v>
      </c>
      <c r="B6961" s="1149" t="s">
        <v>13078</v>
      </c>
      <c r="C6961" s="1149" t="s">
        <v>65</v>
      </c>
      <c r="D6961" s="1150" t="s">
        <v>17083</v>
      </c>
      <c r="E6961" s="1164">
        <v>5000</v>
      </c>
      <c r="F6961" s="1151" t="s">
        <v>19042</v>
      </c>
      <c r="G6961" s="759" t="s">
        <v>19043</v>
      </c>
      <c r="H6961" s="1021" t="s">
        <v>4243</v>
      </c>
      <c r="I6961" s="1021" t="s">
        <v>4287</v>
      </c>
      <c r="J6961" s="1150" t="s">
        <v>4195</v>
      </c>
      <c r="K6961" s="1152" t="s">
        <v>19045</v>
      </c>
      <c r="L6961" s="1151">
        <v>3</v>
      </c>
      <c r="M6961" s="1164">
        <v>15000</v>
      </c>
      <c r="N6961" s="1151"/>
      <c r="O6961" s="1152"/>
      <c r="P6961" s="1180"/>
    </row>
    <row r="6962" spans="1:16" ht="22.5" x14ac:dyDescent="0.2">
      <c r="A6962" s="1179" t="s">
        <v>4159</v>
      </c>
      <c r="B6962" s="1149" t="s">
        <v>13078</v>
      </c>
      <c r="C6962" s="1149" t="s">
        <v>65</v>
      </c>
      <c r="D6962" s="1150" t="s">
        <v>17083</v>
      </c>
      <c r="E6962" s="1164">
        <v>5000</v>
      </c>
      <c r="F6962" s="1151" t="s">
        <v>19042</v>
      </c>
      <c r="G6962" s="759" t="s">
        <v>19043</v>
      </c>
      <c r="H6962" s="1021" t="s">
        <v>4243</v>
      </c>
      <c r="I6962" s="1021" t="s">
        <v>4287</v>
      </c>
      <c r="J6962" s="1150" t="s">
        <v>4195</v>
      </c>
      <c r="K6962" s="1152"/>
      <c r="L6962" s="1151"/>
      <c r="M6962" s="1164"/>
      <c r="N6962" s="1151" t="s">
        <v>19045</v>
      </c>
      <c r="O6962" s="1152">
        <v>6</v>
      </c>
      <c r="P6962" s="1180">
        <v>33000</v>
      </c>
    </row>
    <row r="6963" spans="1:16" ht="22.5" x14ac:dyDescent="0.2">
      <c r="A6963" s="1179" t="s">
        <v>4159</v>
      </c>
      <c r="B6963" s="1149" t="s">
        <v>13078</v>
      </c>
      <c r="C6963" s="1149" t="s">
        <v>65</v>
      </c>
      <c r="D6963" s="1150" t="s">
        <v>18075</v>
      </c>
      <c r="E6963" s="1164">
        <v>6000</v>
      </c>
      <c r="F6963" s="1151" t="s">
        <v>19046</v>
      </c>
      <c r="G6963" s="759" t="s">
        <v>19047</v>
      </c>
      <c r="H6963" s="1021" t="s">
        <v>4243</v>
      </c>
      <c r="I6963" s="1021" t="s">
        <v>4274</v>
      </c>
      <c r="J6963" s="1150" t="s">
        <v>4274</v>
      </c>
      <c r="K6963" s="1152" t="s">
        <v>19048</v>
      </c>
      <c r="L6963" s="1151">
        <v>12</v>
      </c>
      <c r="M6963" s="1164">
        <v>72000</v>
      </c>
      <c r="N6963" s="1151"/>
      <c r="O6963" s="1152"/>
      <c r="P6963" s="1180"/>
    </row>
    <row r="6964" spans="1:16" ht="22.5" x14ac:dyDescent="0.2">
      <c r="A6964" s="1179" t="s">
        <v>4159</v>
      </c>
      <c r="B6964" s="1149" t="s">
        <v>13078</v>
      </c>
      <c r="C6964" s="1149" t="s">
        <v>65</v>
      </c>
      <c r="D6964" s="1150" t="s">
        <v>18075</v>
      </c>
      <c r="E6964" s="1164">
        <v>6000</v>
      </c>
      <c r="F6964" s="1151" t="s">
        <v>19046</v>
      </c>
      <c r="G6964" s="759" t="s">
        <v>19047</v>
      </c>
      <c r="H6964" s="1021" t="s">
        <v>4243</v>
      </c>
      <c r="I6964" s="1021" t="s">
        <v>4274</v>
      </c>
      <c r="J6964" s="1150" t="s">
        <v>4274</v>
      </c>
      <c r="K6964" s="1152"/>
      <c r="L6964" s="1151"/>
      <c r="M6964" s="1164"/>
      <c r="N6964" s="1151" t="s">
        <v>19048</v>
      </c>
      <c r="O6964" s="1152">
        <v>6</v>
      </c>
      <c r="P6964" s="1180">
        <v>36000</v>
      </c>
    </row>
    <row r="6965" spans="1:16" ht="33.75" x14ac:dyDescent="0.2">
      <c r="A6965" s="1179" t="s">
        <v>4159</v>
      </c>
      <c r="B6965" s="1149" t="s">
        <v>13078</v>
      </c>
      <c r="C6965" s="1149" t="s">
        <v>65</v>
      </c>
      <c r="D6965" s="1150" t="s">
        <v>19049</v>
      </c>
      <c r="E6965" s="1164">
        <v>1800</v>
      </c>
      <c r="F6965" s="1151" t="s">
        <v>19050</v>
      </c>
      <c r="G6965" s="759" t="s">
        <v>19051</v>
      </c>
      <c r="H6965" s="1021" t="s">
        <v>9934</v>
      </c>
      <c r="I6965" s="1021" t="s">
        <v>16809</v>
      </c>
      <c r="J6965" s="1150" t="s">
        <v>4259</v>
      </c>
      <c r="K6965" s="1152" t="s">
        <v>19052</v>
      </c>
      <c r="L6965" s="1151">
        <v>12</v>
      </c>
      <c r="M6965" s="1164">
        <v>21600</v>
      </c>
      <c r="N6965" s="1151"/>
      <c r="O6965" s="1152"/>
      <c r="P6965" s="1180"/>
    </row>
    <row r="6966" spans="1:16" ht="33.75" x14ac:dyDescent="0.2">
      <c r="A6966" s="1179" t="s">
        <v>4159</v>
      </c>
      <c r="B6966" s="1149" t="s">
        <v>13078</v>
      </c>
      <c r="C6966" s="1149" t="s">
        <v>65</v>
      </c>
      <c r="D6966" s="1150" t="s">
        <v>19049</v>
      </c>
      <c r="E6966" s="1164">
        <v>1800</v>
      </c>
      <c r="F6966" s="1151" t="s">
        <v>19050</v>
      </c>
      <c r="G6966" s="759" t="s">
        <v>19051</v>
      </c>
      <c r="H6966" s="1021" t="s">
        <v>9934</v>
      </c>
      <c r="I6966" s="1021" t="s">
        <v>16809</v>
      </c>
      <c r="J6966" s="1150" t="s">
        <v>4259</v>
      </c>
      <c r="K6966" s="1152"/>
      <c r="L6966" s="1151"/>
      <c r="M6966" s="1164"/>
      <c r="N6966" s="1151" t="s">
        <v>19052</v>
      </c>
      <c r="O6966" s="1152">
        <v>4</v>
      </c>
      <c r="P6966" s="1180">
        <v>8650.2000000000007</v>
      </c>
    </row>
    <row r="6967" spans="1:16" ht="22.5" x14ac:dyDescent="0.2">
      <c r="A6967" s="1179" t="s">
        <v>4159</v>
      </c>
      <c r="B6967" s="1149" t="s">
        <v>13078</v>
      </c>
      <c r="C6967" s="1149" t="s">
        <v>65</v>
      </c>
      <c r="D6967" s="1150" t="s">
        <v>19053</v>
      </c>
      <c r="E6967" s="1164">
        <v>6000</v>
      </c>
      <c r="F6967" s="1151" t="s">
        <v>19054</v>
      </c>
      <c r="G6967" s="759" t="s">
        <v>19055</v>
      </c>
      <c r="H6967" s="1021" t="s">
        <v>4524</v>
      </c>
      <c r="I6967" s="1021" t="s">
        <v>4274</v>
      </c>
      <c r="J6967" s="1150" t="s">
        <v>4274</v>
      </c>
      <c r="K6967" s="1152" t="s">
        <v>19056</v>
      </c>
      <c r="L6967" s="1151">
        <v>12</v>
      </c>
      <c r="M6967" s="1164">
        <v>72000</v>
      </c>
      <c r="N6967" s="1151"/>
      <c r="O6967" s="1152"/>
      <c r="P6967" s="1180"/>
    </row>
    <row r="6968" spans="1:16" ht="22.5" x14ac:dyDescent="0.2">
      <c r="A6968" s="1179" t="s">
        <v>4159</v>
      </c>
      <c r="B6968" s="1149" t="s">
        <v>13078</v>
      </c>
      <c r="C6968" s="1149" t="s">
        <v>65</v>
      </c>
      <c r="D6968" s="1150" t="s">
        <v>19053</v>
      </c>
      <c r="E6968" s="1164">
        <v>6000</v>
      </c>
      <c r="F6968" s="1151" t="s">
        <v>19054</v>
      </c>
      <c r="G6968" s="759" t="s">
        <v>19055</v>
      </c>
      <c r="H6968" s="1021" t="s">
        <v>4524</v>
      </c>
      <c r="I6968" s="1021" t="s">
        <v>4274</v>
      </c>
      <c r="J6968" s="1150" t="s">
        <v>4274</v>
      </c>
      <c r="K6968" s="1152"/>
      <c r="L6968" s="1151"/>
      <c r="M6968" s="1164"/>
      <c r="N6968" s="1151" t="s">
        <v>19056</v>
      </c>
      <c r="O6968" s="1152">
        <v>6</v>
      </c>
      <c r="P6968" s="1180">
        <v>36000</v>
      </c>
    </row>
    <row r="6969" spans="1:16" ht="22.5" x14ac:dyDescent="0.2">
      <c r="A6969" s="1179" t="s">
        <v>4159</v>
      </c>
      <c r="B6969" s="1149" t="s">
        <v>13078</v>
      </c>
      <c r="C6969" s="1149" t="s">
        <v>65</v>
      </c>
      <c r="D6969" s="1150" t="s">
        <v>19057</v>
      </c>
      <c r="E6969" s="1164">
        <v>1500</v>
      </c>
      <c r="F6969" s="1151" t="s">
        <v>19058</v>
      </c>
      <c r="G6969" s="759" t="s">
        <v>19059</v>
      </c>
      <c r="H6969" s="1021" t="s">
        <v>8882</v>
      </c>
      <c r="I6969" s="1021" t="s">
        <v>16952</v>
      </c>
      <c r="J6969" s="1150" t="s">
        <v>4259</v>
      </c>
      <c r="K6969" s="1152" t="s">
        <v>19060</v>
      </c>
      <c r="L6969" s="1151">
        <v>12</v>
      </c>
      <c r="M6969" s="1164">
        <v>18000</v>
      </c>
      <c r="N6969" s="1151"/>
      <c r="O6969" s="1152"/>
      <c r="P6969" s="1180"/>
    </row>
    <row r="6970" spans="1:16" ht="22.5" x14ac:dyDescent="0.2">
      <c r="A6970" s="1179" t="s">
        <v>4159</v>
      </c>
      <c r="B6970" s="1149" t="s">
        <v>13078</v>
      </c>
      <c r="C6970" s="1149" t="s">
        <v>65</v>
      </c>
      <c r="D6970" s="1150" t="s">
        <v>19057</v>
      </c>
      <c r="E6970" s="1164">
        <v>1500</v>
      </c>
      <c r="F6970" s="1151" t="s">
        <v>19058</v>
      </c>
      <c r="G6970" s="759" t="s">
        <v>19059</v>
      </c>
      <c r="H6970" s="1021" t="s">
        <v>8882</v>
      </c>
      <c r="I6970" s="1021" t="s">
        <v>16952</v>
      </c>
      <c r="J6970" s="1150" t="s">
        <v>4259</v>
      </c>
      <c r="K6970" s="1152"/>
      <c r="L6970" s="1151"/>
      <c r="M6970" s="1164"/>
      <c r="N6970" s="1151" t="s">
        <v>19060</v>
      </c>
      <c r="O6970" s="1152">
        <v>6</v>
      </c>
      <c r="P6970" s="1180">
        <v>9000</v>
      </c>
    </row>
    <row r="6971" spans="1:16" ht="33.75" x14ac:dyDescent="0.2">
      <c r="A6971" s="1179" t="s">
        <v>4159</v>
      </c>
      <c r="B6971" s="1149" t="s">
        <v>13078</v>
      </c>
      <c r="C6971" s="1149" t="s">
        <v>65</v>
      </c>
      <c r="D6971" s="1150" t="s">
        <v>17949</v>
      </c>
      <c r="E6971" s="1164">
        <v>2400</v>
      </c>
      <c r="F6971" s="1151" t="s">
        <v>19061</v>
      </c>
      <c r="G6971" s="759" t="s">
        <v>19062</v>
      </c>
      <c r="H6971" s="1021" t="s">
        <v>9934</v>
      </c>
      <c r="I6971" s="1021" t="s">
        <v>16809</v>
      </c>
      <c r="J6971" s="1150" t="s">
        <v>4259</v>
      </c>
      <c r="K6971" s="1152" t="s">
        <v>19063</v>
      </c>
      <c r="L6971" s="1151">
        <v>2</v>
      </c>
      <c r="M6971" s="1164">
        <v>3920</v>
      </c>
      <c r="N6971" s="1151"/>
      <c r="O6971" s="1152"/>
      <c r="P6971" s="1180"/>
    </row>
    <row r="6972" spans="1:16" ht="22.5" x14ac:dyDescent="0.2">
      <c r="A6972" s="1179" t="s">
        <v>4159</v>
      </c>
      <c r="B6972" s="1149" t="s">
        <v>13078</v>
      </c>
      <c r="C6972" s="1149" t="s">
        <v>65</v>
      </c>
      <c r="D6972" s="1150" t="s">
        <v>19064</v>
      </c>
      <c r="E6972" s="1164">
        <v>1700</v>
      </c>
      <c r="F6972" s="1151" t="s">
        <v>19065</v>
      </c>
      <c r="G6972" s="759" t="s">
        <v>19066</v>
      </c>
      <c r="H6972" s="1021" t="s">
        <v>16818</v>
      </c>
      <c r="I6972" s="1021" t="s">
        <v>4358</v>
      </c>
      <c r="J6972" s="1150" t="s">
        <v>16818</v>
      </c>
      <c r="K6972" s="1152" t="s">
        <v>19067</v>
      </c>
      <c r="L6972" s="1151">
        <v>12</v>
      </c>
      <c r="M6972" s="1164">
        <v>20400</v>
      </c>
      <c r="N6972" s="1151"/>
      <c r="O6972" s="1152"/>
      <c r="P6972" s="1180"/>
    </row>
    <row r="6973" spans="1:16" ht="22.5" x14ac:dyDescent="0.2">
      <c r="A6973" s="1179" t="s">
        <v>4159</v>
      </c>
      <c r="B6973" s="1149" t="s">
        <v>13078</v>
      </c>
      <c r="C6973" s="1149" t="s">
        <v>65</v>
      </c>
      <c r="D6973" s="1150" t="s">
        <v>19064</v>
      </c>
      <c r="E6973" s="1164">
        <v>1700</v>
      </c>
      <c r="F6973" s="1151" t="s">
        <v>19065</v>
      </c>
      <c r="G6973" s="759" t="s">
        <v>19066</v>
      </c>
      <c r="H6973" s="1021" t="s">
        <v>16818</v>
      </c>
      <c r="I6973" s="1021" t="s">
        <v>4358</v>
      </c>
      <c r="J6973" s="1150" t="s">
        <v>16818</v>
      </c>
      <c r="K6973" s="1152"/>
      <c r="L6973" s="1151"/>
      <c r="M6973" s="1164"/>
      <c r="N6973" s="1151" t="s">
        <v>19067</v>
      </c>
      <c r="O6973" s="1152">
        <v>6</v>
      </c>
      <c r="P6973" s="1180">
        <v>10200</v>
      </c>
    </row>
    <row r="6974" spans="1:16" ht="33.75" x14ac:dyDescent="0.2">
      <c r="A6974" s="1179" t="s">
        <v>4159</v>
      </c>
      <c r="B6974" s="1149" t="s">
        <v>13078</v>
      </c>
      <c r="C6974" s="1149" t="s">
        <v>65</v>
      </c>
      <c r="D6974" s="1150" t="s">
        <v>19068</v>
      </c>
      <c r="E6974" s="1164">
        <v>2500</v>
      </c>
      <c r="F6974" s="1151" t="s">
        <v>19069</v>
      </c>
      <c r="G6974" s="759" t="s">
        <v>19070</v>
      </c>
      <c r="H6974" s="1021" t="s">
        <v>9934</v>
      </c>
      <c r="I6974" s="1021" t="s">
        <v>16809</v>
      </c>
      <c r="J6974" s="1150" t="s">
        <v>4259</v>
      </c>
      <c r="K6974" s="1152" t="s">
        <v>19071</v>
      </c>
      <c r="L6974" s="1151">
        <v>1</v>
      </c>
      <c r="M6974" s="1164">
        <v>2110.83</v>
      </c>
      <c r="N6974" s="1151"/>
      <c r="O6974" s="1152"/>
      <c r="P6974" s="1180"/>
    </row>
    <row r="6975" spans="1:16" ht="22.5" x14ac:dyDescent="0.2">
      <c r="A6975" s="1179" t="s">
        <v>4159</v>
      </c>
      <c r="B6975" s="1149" t="s">
        <v>13078</v>
      </c>
      <c r="C6975" s="1149" t="s">
        <v>65</v>
      </c>
      <c r="D6975" s="1150" t="s">
        <v>17965</v>
      </c>
      <c r="E6975" s="1164">
        <v>3000</v>
      </c>
      <c r="F6975" s="1151" t="s">
        <v>19072</v>
      </c>
      <c r="G6975" s="759" t="s">
        <v>19073</v>
      </c>
      <c r="H6975" s="1021" t="s">
        <v>4243</v>
      </c>
      <c r="I6975" s="1021" t="s">
        <v>4274</v>
      </c>
      <c r="J6975" s="1150" t="s">
        <v>4274</v>
      </c>
      <c r="K6975" s="1152" t="s">
        <v>19074</v>
      </c>
      <c r="L6975" s="1151">
        <v>4</v>
      </c>
      <c r="M6975" s="1164">
        <v>13058</v>
      </c>
      <c r="N6975" s="1151"/>
      <c r="O6975" s="1152"/>
      <c r="P6975" s="1180"/>
    </row>
    <row r="6976" spans="1:16" ht="22.5" x14ac:dyDescent="0.2">
      <c r="A6976" s="1179" t="s">
        <v>4159</v>
      </c>
      <c r="B6976" s="1149" t="s">
        <v>13078</v>
      </c>
      <c r="C6976" s="1149" t="s">
        <v>65</v>
      </c>
      <c r="D6976" s="1150" t="s">
        <v>19075</v>
      </c>
      <c r="E6976" s="1164">
        <v>4000</v>
      </c>
      <c r="F6976" s="1151" t="s">
        <v>19076</v>
      </c>
      <c r="G6976" s="759" t="s">
        <v>19077</v>
      </c>
      <c r="H6976" s="1021" t="s">
        <v>5309</v>
      </c>
      <c r="I6976" s="1021" t="s">
        <v>4274</v>
      </c>
      <c r="J6976" s="1150" t="s">
        <v>4274</v>
      </c>
      <c r="K6976" s="1152"/>
      <c r="L6976" s="1151"/>
      <c r="M6976" s="1164"/>
      <c r="N6976" s="1151" t="s">
        <v>19078</v>
      </c>
      <c r="O6976" s="1152">
        <v>1</v>
      </c>
      <c r="P6976" s="1180">
        <v>4933.33</v>
      </c>
    </row>
    <row r="6977" spans="1:16" ht="22.5" x14ac:dyDescent="0.2">
      <c r="A6977" s="1179" t="s">
        <v>4159</v>
      </c>
      <c r="B6977" s="1149" t="s">
        <v>13078</v>
      </c>
      <c r="C6977" s="1149" t="s">
        <v>65</v>
      </c>
      <c r="D6977" s="1150" t="s">
        <v>18504</v>
      </c>
      <c r="E6977" s="1164">
        <v>3500</v>
      </c>
      <c r="F6977" s="1151" t="s">
        <v>19079</v>
      </c>
      <c r="G6977" s="759" t="s">
        <v>19080</v>
      </c>
      <c r="H6977" s="1021" t="s">
        <v>4243</v>
      </c>
      <c r="I6977" s="1021" t="s">
        <v>4287</v>
      </c>
      <c r="J6977" s="1150" t="s">
        <v>4195</v>
      </c>
      <c r="K6977" s="1152" t="s">
        <v>19081</v>
      </c>
      <c r="L6977" s="1151">
        <v>2</v>
      </c>
      <c r="M6977" s="1164">
        <v>5649</v>
      </c>
      <c r="N6977" s="1151"/>
      <c r="O6977" s="1152"/>
      <c r="P6977" s="1180"/>
    </row>
    <row r="6978" spans="1:16" ht="22.5" x14ac:dyDescent="0.2">
      <c r="A6978" s="1179" t="s">
        <v>4159</v>
      </c>
      <c r="B6978" s="1149" t="s">
        <v>13078</v>
      </c>
      <c r="C6978" s="1149" t="s">
        <v>65</v>
      </c>
      <c r="D6978" s="1150" t="s">
        <v>19082</v>
      </c>
      <c r="E6978" s="1164">
        <v>9000</v>
      </c>
      <c r="F6978" s="1151" t="s">
        <v>19083</v>
      </c>
      <c r="G6978" s="759" t="s">
        <v>19084</v>
      </c>
      <c r="H6978" s="1021" t="s">
        <v>4243</v>
      </c>
      <c r="I6978" s="1021" t="s">
        <v>4274</v>
      </c>
      <c r="J6978" s="1150" t="s">
        <v>4274</v>
      </c>
      <c r="K6978" s="1152" t="s">
        <v>19085</v>
      </c>
      <c r="L6978" s="1151">
        <v>9</v>
      </c>
      <c r="M6978" s="1164">
        <v>90375</v>
      </c>
      <c r="N6978" s="1151"/>
      <c r="O6978" s="1152"/>
      <c r="P6978" s="1180"/>
    </row>
    <row r="6979" spans="1:16" ht="22.5" x14ac:dyDescent="0.2">
      <c r="A6979" s="1179" t="s">
        <v>4159</v>
      </c>
      <c r="B6979" s="1149" t="s">
        <v>13078</v>
      </c>
      <c r="C6979" s="1149" t="s">
        <v>65</v>
      </c>
      <c r="D6979" s="1150" t="s">
        <v>16982</v>
      </c>
      <c r="E6979" s="1164">
        <v>2500</v>
      </c>
      <c r="F6979" s="1151" t="s">
        <v>19086</v>
      </c>
      <c r="G6979" s="759" t="s">
        <v>19087</v>
      </c>
      <c r="H6979" s="1021" t="s">
        <v>4243</v>
      </c>
      <c r="I6979" s="1021" t="s">
        <v>4287</v>
      </c>
      <c r="J6979" s="1150" t="s">
        <v>4195</v>
      </c>
      <c r="K6979" s="1152" t="s">
        <v>19088</v>
      </c>
      <c r="L6979" s="1151">
        <v>12</v>
      </c>
      <c r="M6979" s="1164">
        <v>30000</v>
      </c>
      <c r="N6979" s="1151"/>
      <c r="O6979" s="1152"/>
      <c r="P6979" s="1180"/>
    </row>
    <row r="6980" spans="1:16" ht="22.5" x14ac:dyDescent="0.2">
      <c r="A6980" s="1179" t="s">
        <v>4159</v>
      </c>
      <c r="B6980" s="1149" t="s">
        <v>13078</v>
      </c>
      <c r="C6980" s="1149" t="s">
        <v>65</v>
      </c>
      <c r="D6980" s="1150" t="s">
        <v>16982</v>
      </c>
      <c r="E6980" s="1164">
        <v>2500</v>
      </c>
      <c r="F6980" s="1151" t="s">
        <v>19086</v>
      </c>
      <c r="G6980" s="759" t="s">
        <v>19087</v>
      </c>
      <c r="H6980" s="1021" t="s">
        <v>4243</v>
      </c>
      <c r="I6980" s="1021" t="s">
        <v>4287</v>
      </c>
      <c r="J6980" s="1150" t="s">
        <v>4195</v>
      </c>
      <c r="K6980" s="1152"/>
      <c r="L6980" s="1151"/>
      <c r="M6980" s="1164"/>
      <c r="N6980" s="1151" t="s">
        <v>19088</v>
      </c>
      <c r="O6980" s="1152">
        <v>6</v>
      </c>
      <c r="P6980" s="1180">
        <v>15000</v>
      </c>
    </row>
    <row r="6981" spans="1:16" ht="22.5" x14ac:dyDescent="0.2">
      <c r="A6981" s="1179" t="s">
        <v>4159</v>
      </c>
      <c r="B6981" s="1149" t="s">
        <v>13078</v>
      </c>
      <c r="C6981" s="1149" t="s">
        <v>65</v>
      </c>
      <c r="D6981" s="1150" t="s">
        <v>19089</v>
      </c>
      <c r="E6981" s="1164">
        <v>3000</v>
      </c>
      <c r="F6981" s="1151" t="s">
        <v>19090</v>
      </c>
      <c r="G6981" s="759" t="s">
        <v>19091</v>
      </c>
      <c r="H6981" s="1021" t="s">
        <v>4243</v>
      </c>
      <c r="I6981" s="1021" t="s">
        <v>4274</v>
      </c>
      <c r="J6981" s="1150" t="s">
        <v>4274</v>
      </c>
      <c r="K6981" s="1152" t="s">
        <v>19092</v>
      </c>
      <c r="L6981" s="1151">
        <v>12</v>
      </c>
      <c r="M6981" s="1164">
        <v>56250</v>
      </c>
      <c r="N6981" s="1151"/>
      <c r="O6981" s="1152"/>
      <c r="P6981" s="1180"/>
    </row>
    <row r="6982" spans="1:16" ht="22.5" x14ac:dyDescent="0.2">
      <c r="A6982" s="1179" t="s">
        <v>4159</v>
      </c>
      <c r="B6982" s="1149" t="s">
        <v>13078</v>
      </c>
      <c r="C6982" s="1149" t="s">
        <v>65</v>
      </c>
      <c r="D6982" s="1150" t="s">
        <v>19089</v>
      </c>
      <c r="E6982" s="1164">
        <v>3000</v>
      </c>
      <c r="F6982" s="1151" t="s">
        <v>19090</v>
      </c>
      <c r="G6982" s="759" t="s">
        <v>19091</v>
      </c>
      <c r="H6982" s="1021" t="s">
        <v>4243</v>
      </c>
      <c r="I6982" s="1021" t="s">
        <v>4274</v>
      </c>
      <c r="J6982" s="1150" t="s">
        <v>4274</v>
      </c>
      <c r="K6982" s="1152"/>
      <c r="L6982" s="1151"/>
      <c r="M6982" s="1164"/>
      <c r="N6982" s="1151" t="s">
        <v>19092</v>
      </c>
      <c r="O6982" s="1152">
        <v>6</v>
      </c>
      <c r="P6982" s="1180">
        <v>27000</v>
      </c>
    </row>
    <row r="6983" spans="1:16" ht="33.75" x14ac:dyDescent="0.2">
      <c r="A6983" s="1179" t="s">
        <v>4159</v>
      </c>
      <c r="B6983" s="1149" t="s">
        <v>13078</v>
      </c>
      <c r="C6983" s="1149" t="s">
        <v>65</v>
      </c>
      <c r="D6983" s="1150" t="s">
        <v>19093</v>
      </c>
      <c r="E6983" s="1164">
        <v>2300</v>
      </c>
      <c r="F6983" s="1151" t="s">
        <v>19094</v>
      </c>
      <c r="G6983" s="759" t="s">
        <v>19095</v>
      </c>
      <c r="H6983" s="1021" t="s">
        <v>7823</v>
      </c>
      <c r="I6983" s="1021" t="s">
        <v>16809</v>
      </c>
      <c r="J6983" s="1150" t="s">
        <v>4259</v>
      </c>
      <c r="K6983" s="1152" t="s">
        <v>19096</v>
      </c>
      <c r="L6983" s="1151">
        <v>12</v>
      </c>
      <c r="M6983" s="1164">
        <v>27600</v>
      </c>
      <c r="N6983" s="1151"/>
      <c r="O6983" s="1152"/>
      <c r="P6983" s="1180"/>
    </row>
    <row r="6984" spans="1:16" ht="33.75" x14ac:dyDescent="0.2">
      <c r="A6984" s="1179" t="s">
        <v>4159</v>
      </c>
      <c r="B6984" s="1149" t="s">
        <v>13078</v>
      </c>
      <c r="C6984" s="1149" t="s">
        <v>65</v>
      </c>
      <c r="D6984" s="1150" t="s">
        <v>19093</v>
      </c>
      <c r="E6984" s="1164">
        <v>2300</v>
      </c>
      <c r="F6984" s="1151" t="s">
        <v>19094</v>
      </c>
      <c r="G6984" s="759" t="s">
        <v>19095</v>
      </c>
      <c r="H6984" s="1021" t="s">
        <v>7823</v>
      </c>
      <c r="I6984" s="1021" t="s">
        <v>16809</v>
      </c>
      <c r="J6984" s="1150" t="s">
        <v>4259</v>
      </c>
      <c r="K6984" s="1152"/>
      <c r="L6984" s="1151"/>
      <c r="M6984" s="1164"/>
      <c r="N6984" s="1151" t="s">
        <v>19096</v>
      </c>
      <c r="O6984" s="1152">
        <v>6</v>
      </c>
      <c r="P6984" s="1180">
        <v>12993.72</v>
      </c>
    </row>
    <row r="6985" spans="1:16" ht="22.5" x14ac:dyDescent="0.2">
      <c r="A6985" s="1179" t="s">
        <v>4159</v>
      </c>
      <c r="B6985" s="1149" t="s">
        <v>13078</v>
      </c>
      <c r="C6985" s="1149" t="s">
        <v>65</v>
      </c>
      <c r="D6985" s="1150" t="s">
        <v>17166</v>
      </c>
      <c r="E6985" s="1164">
        <v>3000</v>
      </c>
      <c r="F6985" s="1151" t="s">
        <v>19097</v>
      </c>
      <c r="G6985" s="759" t="s">
        <v>19098</v>
      </c>
      <c r="H6985" s="1021" t="s">
        <v>4206</v>
      </c>
      <c r="I6985" s="1021" t="s">
        <v>16867</v>
      </c>
      <c r="J6985" s="1150" t="s">
        <v>4287</v>
      </c>
      <c r="K6985" s="1152"/>
      <c r="L6985" s="1151"/>
      <c r="M6985" s="1164"/>
      <c r="N6985" s="1151" t="s">
        <v>19099</v>
      </c>
      <c r="O6985" s="1152">
        <v>6</v>
      </c>
      <c r="P6985" s="1180">
        <v>18500</v>
      </c>
    </row>
    <row r="6986" spans="1:16" ht="22.5" x14ac:dyDescent="0.2">
      <c r="A6986" s="1179" t="s">
        <v>4159</v>
      </c>
      <c r="B6986" s="1149" t="s">
        <v>13078</v>
      </c>
      <c r="C6986" s="1149" t="s">
        <v>65</v>
      </c>
      <c r="D6986" s="1150" t="s">
        <v>17166</v>
      </c>
      <c r="E6986" s="1164">
        <v>3000</v>
      </c>
      <c r="F6986" s="1151" t="s">
        <v>19097</v>
      </c>
      <c r="G6986" s="759" t="s">
        <v>19098</v>
      </c>
      <c r="H6986" s="1021" t="s">
        <v>4206</v>
      </c>
      <c r="I6986" s="1021" t="s">
        <v>16867</v>
      </c>
      <c r="J6986" s="1150" t="s">
        <v>4287</v>
      </c>
      <c r="K6986" s="1152" t="s">
        <v>19100</v>
      </c>
      <c r="L6986" s="1151">
        <v>5</v>
      </c>
      <c r="M6986" s="1164">
        <v>14500</v>
      </c>
      <c r="N6986" s="1151"/>
      <c r="O6986" s="1152"/>
      <c r="P6986" s="1180"/>
    </row>
    <row r="6987" spans="1:16" ht="22.5" x14ac:dyDescent="0.2">
      <c r="A6987" s="1179" t="s">
        <v>4159</v>
      </c>
      <c r="B6987" s="1149" t="s">
        <v>13078</v>
      </c>
      <c r="C6987" s="1149" t="s">
        <v>65</v>
      </c>
      <c r="D6987" s="1150" t="s">
        <v>19101</v>
      </c>
      <c r="E6987" s="1164">
        <v>4500</v>
      </c>
      <c r="F6987" s="1151" t="s">
        <v>19102</v>
      </c>
      <c r="G6987" s="759" t="s">
        <v>19103</v>
      </c>
      <c r="H6987" s="1021" t="s">
        <v>4243</v>
      </c>
      <c r="I6987" s="1021" t="s">
        <v>4287</v>
      </c>
      <c r="J6987" s="1150" t="s">
        <v>4195</v>
      </c>
      <c r="K6987" s="1152" t="s">
        <v>19104</v>
      </c>
      <c r="L6987" s="1151">
        <v>12</v>
      </c>
      <c r="M6987" s="1164">
        <v>54000</v>
      </c>
      <c r="N6987" s="1151"/>
      <c r="O6987" s="1152"/>
      <c r="P6987" s="1180"/>
    </row>
    <row r="6988" spans="1:16" ht="22.5" x14ac:dyDescent="0.2">
      <c r="A6988" s="1179" t="s">
        <v>4159</v>
      </c>
      <c r="B6988" s="1149" t="s">
        <v>13078</v>
      </c>
      <c r="C6988" s="1149" t="s">
        <v>65</v>
      </c>
      <c r="D6988" s="1150" t="s">
        <v>19101</v>
      </c>
      <c r="E6988" s="1164">
        <v>4500</v>
      </c>
      <c r="F6988" s="1151" t="s">
        <v>19102</v>
      </c>
      <c r="G6988" s="759" t="s">
        <v>19103</v>
      </c>
      <c r="H6988" s="1021" t="s">
        <v>4243</v>
      </c>
      <c r="I6988" s="1021" t="s">
        <v>4287</v>
      </c>
      <c r="J6988" s="1150" t="s">
        <v>4195</v>
      </c>
      <c r="K6988" s="1152"/>
      <c r="L6988" s="1151"/>
      <c r="M6988" s="1164"/>
      <c r="N6988" s="1151" t="s">
        <v>19104</v>
      </c>
      <c r="O6988" s="1152">
        <v>6</v>
      </c>
      <c r="P6988" s="1180">
        <v>27000</v>
      </c>
    </row>
    <row r="6989" spans="1:16" ht="22.5" x14ac:dyDescent="0.2">
      <c r="A6989" s="1179" t="s">
        <v>4159</v>
      </c>
      <c r="B6989" s="1149" t="s">
        <v>13078</v>
      </c>
      <c r="C6989" s="1149" t="s">
        <v>65</v>
      </c>
      <c r="D6989" s="1150" t="s">
        <v>19105</v>
      </c>
      <c r="E6989" s="1164">
        <v>8300</v>
      </c>
      <c r="F6989" s="1151" t="s">
        <v>19106</v>
      </c>
      <c r="G6989" s="759" t="s">
        <v>19107</v>
      </c>
      <c r="H6989" s="1021" t="s">
        <v>4243</v>
      </c>
      <c r="I6989" s="1021" t="s">
        <v>4287</v>
      </c>
      <c r="J6989" s="1150" t="s">
        <v>4195</v>
      </c>
      <c r="K6989" s="1152" t="s">
        <v>19108</v>
      </c>
      <c r="L6989" s="1151">
        <v>4</v>
      </c>
      <c r="M6989" s="1164">
        <v>27251.660000000003</v>
      </c>
      <c r="N6989" s="1151"/>
      <c r="O6989" s="1152"/>
      <c r="P6989" s="1180"/>
    </row>
    <row r="6990" spans="1:16" ht="22.5" x14ac:dyDescent="0.2">
      <c r="A6990" s="1179" t="s">
        <v>4159</v>
      </c>
      <c r="B6990" s="1149" t="s">
        <v>13078</v>
      </c>
      <c r="C6990" s="1149" t="s">
        <v>65</v>
      </c>
      <c r="D6990" s="1150" t="s">
        <v>19105</v>
      </c>
      <c r="E6990" s="1164">
        <v>8300</v>
      </c>
      <c r="F6990" s="1151" t="s">
        <v>19106</v>
      </c>
      <c r="G6990" s="759" t="s">
        <v>19107</v>
      </c>
      <c r="H6990" s="1021" t="s">
        <v>4243</v>
      </c>
      <c r="I6990" s="1021" t="s">
        <v>4287</v>
      </c>
      <c r="J6990" s="1150" t="s">
        <v>4195</v>
      </c>
      <c r="K6990" s="1152"/>
      <c r="L6990" s="1151"/>
      <c r="M6990" s="1164"/>
      <c r="N6990" s="1151" t="s">
        <v>19108</v>
      </c>
      <c r="O6990" s="1152">
        <v>6</v>
      </c>
      <c r="P6990" s="1180">
        <v>49800</v>
      </c>
    </row>
    <row r="6991" spans="1:16" ht="22.5" x14ac:dyDescent="0.2">
      <c r="A6991" s="1179" t="s">
        <v>4159</v>
      </c>
      <c r="B6991" s="1149" t="s">
        <v>13078</v>
      </c>
      <c r="C6991" s="1149" t="s">
        <v>65</v>
      </c>
      <c r="D6991" s="1150" t="s">
        <v>19109</v>
      </c>
      <c r="E6991" s="1164">
        <v>2500</v>
      </c>
      <c r="F6991" s="1151" t="s">
        <v>19110</v>
      </c>
      <c r="G6991" s="759" t="s">
        <v>19111</v>
      </c>
      <c r="H6991" s="1021" t="s">
        <v>8138</v>
      </c>
      <c r="I6991" s="1021" t="s">
        <v>4287</v>
      </c>
      <c r="J6991" s="1150" t="s">
        <v>4195</v>
      </c>
      <c r="K6991" s="1152" t="s">
        <v>19112</v>
      </c>
      <c r="L6991" s="1151">
        <v>11</v>
      </c>
      <c r="M6991" s="1164">
        <v>29333.33</v>
      </c>
      <c r="N6991" s="1151"/>
      <c r="O6991" s="1152"/>
      <c r="P6991" s="1180"/>
    </row>
    <row r="6992" spans="1:16" ht="22.5" x14ac:dyDescent="0.2">
      <c r="A6992" s="1179" t="s">
        <v>4159</v>
      </c>
      <c r="B6992" s="1149" t="s">
        <v>13078</v>
      </c>
      <c r="C6992" s="1149" t="s">
        <v>65</v>
      </c>
      <c r="D6992" s="1150" t="s">
        <v>19109</v>
      </c>
      <c r="E6992" s="1164">
        <v>2500</v>
      </c>
      <c r="F6992" s="1151" t="s">
        <v>19110</v>
      </c>
      <c r="G6992" s="759" t="s">
        <v>19111</v>
      </c>
      <c r="H6992" s="1021" t="s">
        <v>8138</v>
      </c>
      <c r="I6992" s="1021" t="s">
        <v>4287</v>
      </c>
      <c r="J6992" s="1150" t="s">
        <v>4195</v>
      </c>
      <c r="K6992" s="1152"/>
      <c r="L6992" s="1151"/>
      <c r="M6992" s="1164"/>
      <c r="N6992" s="1151" t="s">
        <v>19112</v>
      </c>
      <c r="O6992" s="1152">
        <v>6</v>
      </c>
      <c r="P6992" s="1180">
        <v>15250</v>
      </c>
    </row>
    <row r="6993" spans="1:16" ht="22.5" x14ac:dyDescent="0.2">
      <c r="A6993" s="1179" t="s">
        <v>4159</v>
      </c>
      <c r="B6993" s="1149" t="s">
        <v>13078</v>
      </c>
      <c r="C6993" s="1149" t="s">
        <v>65</v>
      </c>
      <c r="D6993" s="1150" t="s">
        <v>4770</v>
      </c>
      <c r="E6993" s="1164">
        <v>4000</v>
      </c>
      <c r="F6993" s="1151" t="s">
        <v>19113</v>
      </c>
      <c r="G6993" s="759" t="s">
        <v>19114</v>
      </c>
      <c r="H6993" s="1021" t="s">
        <v>4243</v>
      </c>
      <c r="I6993" s="1021" t="s">
        <v>4274</v>
      </c>
      <c r="J6993" s="1150" t="s">
        <v>4274</v>
      </c>
      <c r="K6993" s="1152" t="s">
        <v>19115</v>
      </c>
      <c r="L6993" s="1151">
        <v>10</v>
      </c>
      <c r="M6993" s="1164">
        <v>37333.33</v>
      </c>
      <c r="N6993" s="1151"/>
      <c r="O6993" s="1152"/>
      <c r="P6993" s="1180"/>
    </row>
    <row r="6994" spans="1:16" ht="22.5" x14ac:dyDescent="0.2">
      <c r="A6994" s="1179" t="s">
        <v>4159</v>
      </c>
      <c r="B6994" s="1149" t="s">
        <v>13078</v>
      </c>
      <c r="C6994" s="1149" t="s">
        <v>65</v>
      </c>
      <c r="D6994" s="1150" t="s">
        <v>18811</v>
      </c>
      <c r="E6994" s="1164">
        <v>5000</v>
      </c>
      <c r="F6994" s="1151" t="s">
        <v>19116</v>
      </c>
      <c r="G6994" s="759" t="s">
        <v>19117</v>
      </c>
      <c r="H6994" s="1021" t="s">
        <v>11426</v>
      </c>
      <c r="I6994" s="1021" t="s">
        <v>4274</v>
      </c>
      <c r="J6994" s="1150" t="s">
        <v>4274</v>
      </c>
      <c r="K6994" s="1152" t="s">
        <v>19118</v>
      </c>
      <c r="L6994" s="1151">
        <v>6</v>
      </c>
      <c r="M6994" s="1164">
        <v>31008.34</v>
      </c>
      <c r="N6994" s="1151"/>
      <c r="O6994" s="1152"/>
      <c r="P6994" s="1180"/>
    </row>
    <row r="6995" spans="1:16" ht="22.5" x14ac:dyDescent="0.2">
      <c r="A6995" s="1179" t="s">
        <v>4159</v>
      </c>
      <c r="B6995" s="1149" t="s">
        <v>13078</v>
      </c>
      <c r="C6995" s="1149" t="s">
        <v>65</v>
      </c>
      <c r="D6995" s="1150" t="s">
        <v>17074</v>
      </c>
      <c r="E6995" s="1164">
        <v>2300</v>
      </c>
      <c r="F6995" s="1151" t="s">
        <v>19119</v>
      </c>
      <c r="G6995" s="759" t="s">
        <v>19120</v>
      </c>
      <c r="H6995" s="1021" t="s">
        <v>16818</v>
      </c>
      <c r="I6995" s="1021" t="s">
        <v>4358</v>
      </c>
      <c r="J6995" s="1150" t="s">
        <v>16818</v>
      </c>
      <c r="K6995" s="1152" t="s">
        <v>19121</v>
      </c>
      <c r="L6995" s="1151">
        <v>12</v>
      </c>
      <c r="M6995" s="1164">
        <v>27600</v>
      </c>
      <c r="N6995" s="1151"/>
      <c r="O6995" s="1152"/>
      <c r="P6995" s="1180"/>
    </row>
    <row r="6996" spans="1:16" ht="22.5" x14ac:dyDescent="0.2">
      <c r="A6996" s="1179" t="s">
        <v>4159</v>
      </c>
      <c r="B6996" s="1149" t="s">
        <v>13078</v>
      </c>
      <c r="C6996" s="1149" t="s">
        <v>65</v>
      </c>
      <c r="D6996" s="1150" t="s">
        <v>17074</v>
      </c>
      <c r="E6996" s="1164">
        <v>2300</v>
      </c>
      <c r="F6996" s="1151" t="s">
        <v>19119</v>
      </c>
      <c r="G6996" s="759" t="s">
        <v>19120</v>
      </c>
      <c r="H6996" s="1021" t="s">
        <v>16818</v>
      </c>
      <c r="I6996" s="1021" t="s">
        <v>4358</v>
      </c>
      <c r="J6996" s="1150" t="s">
        <v>16818</v>
      </c>
      <c r="K6996" s="1152"/>
      <c r="L6996" s="1151"/>
      <c r="M6996" s="1164"/>
      <c r="N6996" s="1151" t="s">
        <v>19121</v>
      </c>
      <c r="O6996" s="1152">
        <v>6</v>
      </c>
      <c r="P6996" s="1180">
        <v>13800</v>
      </c>
    </row>
    <row r="6997" spans="1:16" ht="22.5" x14ac:dyDescent="0.2">
      <c r="A6997" s="1179" t="s">
        <v>4159</v>
      </c>
      <c r="B6997" s="1149" t="s">
        <v>13078</v>
      </c>
      <c r="C6997" s="1149" t="s">
        <v>65</v>
      </c>
      <c r="D6997" s="1150" t="s">
        <v>16871</v>
      </c>
      <c r="E6997" s="1164">
        <v>2500</v>
      </c>
      <c r="F6997" s="1151" t="s">
        <v>19122</v>
      </c>
      <c r="G6997" s="759" t="s">
        <v>19123</v>
      </c>
      <c r="H6997" s="1021" t="s">
        <v>4243</v>
      </c>
      <c r="I6997" s="1021" t="s">
        <v>4274</v>
      </c>
      <c r="J6997" s="1150" t="s">
        <v>4274</v>
      </c>
      <c r="K6997" s="1152" t="s">
        <v>19124</v>
      </c>
      <c r="L6997" s="1151">
        <v>12</v>
      </c>
      <c r="M6997" s="1164">
        <v>30000</v>
      </c>
      <c r="N6997" s="1151"/>
      <c r="O6997" s="1152"/>
      <c r="P6997" s="1180"/>
    </row>
    <row r="6998" spans="1:16" ht="22.5" x14ac:dyDescent="0.2">
      <c r="A6998" s="1179" t="s">
        <v>4159</v>
      </c>
      <c r="B6998" s="1149" t="s">
        <v>13078</v>
      </c>
      <c r="C6998" s="1149" t="s">
        <v>65</v>
      </c>
      <c r="D6998" s="1150" t="s">
        <v>16871</v>
      </c>
      <c r="E6998" s="1164">
        <v>2500</v>
      </c>
      <c r="F6998" s="1151" t="s">
        <v>19122</v>
      </c>
      <c r="G6998" s="759" t="s">
        <v>19123</v>
      </c>
      <c r="H6998" s="1021" t="s">
        <v>4243</v>
      </c>
      <c r="I6998" s="1021" t="s">
        <v>4274</v>
      </c>
      <c r="J6998" s="1150" t="s">
        <v>4274</v>
      </c>
      <c r="K6998" s="1152"/>
      <c r="L6998" s="1151"/>
      <c r="M6998" s="1164"/>
      <c r="N6998" s="1151" t="s">
        <v>19124</v>
      </c>
      <c r="O6998" s="1152">
        <v>6</v>
      </c>
      <c r="P6998" s="1180">
        <v>15000</v>
      </c>
    </row>
    <row r="6999" spans="1:16" ht="22.5" x14ac:dyDescent="0.2">
      <c r="A6999" s="1179" t="s">
        <v>4159</v>
      </c>
      <c r="B6999" s="1149" t="s">
        <v>13078</v>
      </c>
      <c r="C6999" s="1149" t="s">
        <v>65</v>
      </c>
      <c r="D6999" s="1150" t="s">
        <v>17133</v>
      </c>
      <c r="E6999" s="1164">
        <v>10250</v>
      </c>
      <c r="F6999" s="1151" t="s">
        <v>19125</v>
      </c>
      <c r="G6999" s="759" t="s">
        <v>19126</v>
      </c>
      <c r="H6999" s="1021" t="s">
        <v>4243</v>
      </c>
      <c r="I6999" s="1021" t="s">
        <v>4274</v>
      </c>
      <c r="J6999" s="1150" t="s">
        <v>4274</v>
      </c>
      <c r="K6999" s="1152" t="s">
        <v>19127</v>
      </c>
      <c r="L6999" s="1151">
        <v>12</v>
      </c>
      <c r="M6999" s="1164">
        <v>123000</v>
      </c>
      <c r="N6999" s="1151"/>
      <c r="O6999" s="1152"/>
      <c r="P6999" s="1180"/>
    </row>
    <row r="7000" spans="1:16" ht="22.5" x14ac:dyDescent="0.2">
      <c r="A7000" s="1179" t="s">
        <v>4159</v>
      </c>
      <c r="B7000" s="1149" t="s">
        <v>13078</v>
      </c>
      <c r="C7000" s="1149" t="s">
        <v>65</v>
      </c>
      <c r="D7000" s="1150" t="s">
        <v>17133</v>
      </c>
      <c r="E7000" s="1164">
        <v>10250</v>
      </c>
      <c r="F7000" s="1151" t="s">
        <v>19125</v>
      </c>
      <c r="G7000" s="759" t="s">
        <v>19126</v>
      </c>
      <c r="H7000" s="1021" t="s">
        <v>4243</v>
      </c>
      <c r="I7000" s="1021" t="s">
        <v>4274</v>
      </c>
      <c r="J7000" s="1150" t="s">
        <v>4274</v>
      </c>
      <c r="K7000" s="1152"/>
      <c r="L7000" s="1151"/>
      <c r="M7000" s="1164"/>
      <c r="N7000" s="1151" t="s">
        <v>19127</v>
      </c>
      <c r="O7000" s="1152">
        <v>6</v>
      </c>
      <c r="P7000" s="1180">
        <v>61500</v>
      </c>
    </row>
    <row r="7001" spans="1:16" ht="22.5" x14ac:dyDescent="0.2">
      <c r="A7001" s="1179" t="s">
        <v>4159</v>
      </c>
      <c r="B7001" s="1149" t="s">
        <v>13078</v>
      </c>
      <c r="C7001" s="1149" t="s">
        <v>65</v>
      </c>
      <c r="D7001" s="1150" t="s">
        <v>19128</v>
      </c>
      <c r="E7001" s="1164">
        <v>1200</v>
      </c>
      <c r="F7001" s="1151" t="s">
        <v>19129</v>
      </c>
      <c r="G7001" s="759" t="s">
        <v>19130</v>
      </c>
      <c r="H7001" s="1021" t="s">
        <v>16818</v>
      </c>
      <c r="I7001" s="1021" t="s">
        <v>4358</v>
      </c>
      <c r="J7001" s="1150" t="s">
        <v>16818</v>
      </c>
      <c r="K7001" s="1152" t="s">
        <v>19131</v>
      </c>
      <c r="L7001" s="1151">
        <v>12</v>
      </c>
      <c r="M7001" s="1164">
        <v>14400</v>
      </c>
      <c r="N7001" s="1151"/>
      <c r="O7001" s="1152"/>
      <c r="P7001" s="1180"/>
    </row>
    <row r="7002" spans="1:16" ht="22.5" x14ac:dyDescent="0.2">
      <c r="A7002" s="1179" t="s">
        <v>4159</v>
      </c>
      <c r="B7002" s="1149" t="s">
        <v>13078</v>
      </c>
      <c r="C7002" s="1149" t="s">
        <v>65</v>
      </c>
      <c r="D7002" s="1150" t="s">
        <v>19128</v>
      </c>
      <c r="E7002" s="1164">
        <v>1200</v>
      </c>
      <c r="F7002" s="1151" t="s">
        <v>19129</v>
      </c>
      <c r="G7002" s="759" t="s">
        <v>19130</v>
      </c>
      <c r="H7002" s="1021" t="s">
        <v>16818</v>
      </c>
      <c r="I7002" s="1021" t="s">
        <v>4358</v>
      </c>
      <c r="J7002" s="1150" t="s">
        <v>16818</v>
      </c>
      <c r="K7002" s="1152"/>
      <c r="L7002" s="1151"/>
      <c r="M7002" s="1164"/>
      <c r="N7002" s="1151" t="s">
        <v>19131</v>
      </c>
      <c r="O7002" s="1152">
        <v>6</v>
      </c>
      <c r="P7002" s="1180">
        <v>7200</v>
      </c>
    </row>
    <row r="7003" spans="1:16" ht="22.5" x14ac:dyDescent="0.2">
      <c r="A7003" s="1179" t="s">
        <v>4159</v>
      </c>
      <c r="B7003" s="1149" t="s">
        <v>13078</v>
      </c>
      <c r="C7003" s="1149" t="s">
        <v>65</v>
      </c>
      <c r="D7003" s="1150" t="s">
        <v>19132</v>
      </c>
      <c r="E7003" s="1164">
        <v>9000</v>
      </c>
      <c r="F7003" s="1151" t="s">
        <v>19133</v>
      </c>
      <c r="G7003" s="759" t="s">
        <v>19134</v>
      </c>
      <c r="H7003" s="1021" t="s">
        <v>4243</v>
      </c>
      <c r="I7003" s="1021" t="s">
        <v>4287</v>
      </c>
      <c r="J7003" s="1150" t="s">
        <v>4195</v>
      </c>
      <c r="K7003" s="1152" t="s">
        <v>19135</v>
      </c>
      <c r="L7003" s="1151">
        <v>12</v>
      </c>
      <c r="M7003" s="1164">
        <v>108000</v>
      </c>
      <c r="N7003" s="1151"/>
      <c r="O7003" s="1152"/>
      <c r="P7003" s="1180"/>
    </row>
    <row r="7004" spans="1:16" ht="22.5" x14ac:dyDescent="0.2">
      <c r="A7004" s="1179" t="s">
        <v>4159</v>
      </c>
      <c r="B7004" s="1149" t="s">
        <v>13078</v>
      </c>
      <c r="C7004" s="1149" t="s">
        <v>65</v>
      </c>
      <c r="D7004" s="1150" t="s">
        <v>19132</v>
      </c>
      <c r="E7004" s="1164">
        <v>9000</v>
      </c>
      <c r="F7004" s="1151" t="s">
        <v>19133</v>
      </c>
      <c r="G7004" s="759" t="s">
        <v>19134</v>
      </c>
      <c r="H7004" s="1021" t="s">
        <v>4243</v>
      </c>
      <c r="I7004" s="1021" t="s">
        <v>4287</v>
      </c>
      <c r="J7004" s="1150" t="s">
        <v>4195</v>
      </c>
      <c r="K7004" s="1152"/>
      <c r="L7004" s="1151"/>
      <c r="M7004" s="1164"/>
      <c r="N7004" s="1151" t="s">
        <v>19135</v>
      </c>
      <c r="O7004" s="1152">
        <v>6</v>
      </c>
      <c r="P7004" s="1180">
        <v>54000</v>
      </c>
    </row>
    <row r="7005" spans="1:16" ht="33.75" x14ac:dyDescent="0.2">
      <c r="A7005" s="1179" t="s">
        <v>4159</v>
      </c>
      <c r="B7005" s="1149" t="s">
        <v>13078</v>
      </c>
      <c r="C7005" s="1149" t="s">
        <v>65</v>
      </c>
      <c r="D7005" s="1150" t="s">
        <v>19136</v>
      </c>
      <c r="E7005" s="1164">
        <v>1800</v>
      </c>
      <c r="F7005" s="1151" t="s">
        <v>19137</v>
      </c>
      <c r="G7005" s="759" t="s">
        <v>19138</v>
      </c>
      <c r="H7005" s="1021" t="s">
        <v>4470</v>
      </c>
      <c r="I7005" s="1021" t="s">
        <v>16809</v>
      </c>
      <c r="J7005" s="1150" t="s">
        <v>4259</v>
      </c>
      <c r="K7005" s="1152" t="s">
        <v>19139</v>
      </c>
      <c r="L7005" s="1151">
        <v>12</v>
      </c>
      <c r="M7005" s="1164">
        <v>20924</v>
      </c>
      <c r="N7005" s="1151"/>
      <c r="O7005" s="1152"/>
      <c r="P7005" s="1180"/>
    </row>
    <row r="7006" spans="1:16" ht="33.75" x14ac:dyDescent="0.2">
      <c r="A7006" s="1179" t="s">
        <v>4159</v>
      </c>
      <c r="B7006" s="1149" t="s">
        <v>13078</v>
      </c>
      <c r="C7006" s="1149" t="s">
        <v>65</v>
      </c>
      <c r="D7006" s="1150" t="s">
        <v>19136</v>
      </c>
      <c r="E7006" s="1164">
        <v>1800</v>
      </c>
      <c r="F7006" s="1151" t="s">
        <v>19137</v>
      </c>
      <c r="G7006" s="759" t="s">
        <v>19138</v>
      </c>
      <c r="H7006" s="1021" t="s">
        <v>4470</v>
      </c>
      <c r="I7006" s="1021" t="s">
        <v>16809</v>
      </c>
      <c r="J7006" s="1150" t="s">
        <v>4259</v>
      </c>
      <c r="K7006" s="1152"/>
      <c r="L7006" s="1151"/>
      <c r="M7006" s="1164"/>
      <c r="N7006" s="1151" t="s">
        <v>19139</v>
      </c>
      <c r="O7006" s="1152">
        <v>6</v>
      </c>
      <c r="P7006" s="1180">
        <v>10800</v>
      </c>
    </row>
    <row r="7007" spans="1:16" ht="22.5" x14ac:dyDescent="0.2">
      <c r="A7007" s="1179" t="s">
        <v>4159</v>
      </c>
      <c r="B7007" s="1149" t="s">
        <v>13078</v>
      </c>
      <c r="C7007" s="1149" t="s">
        <v>65</v>
      </c>
      <c r="D7007" s="1150" t="s">
        <v>19140</v>
      </c>
      <c r="E7007" s="1164">
        <v>3000</v>
      </c>
      <c r="F7007" s="1151" t="s">
        <v>19141</v>
      </c>
      <c r="G7007" s="759" t="s">
        <v>19142</v>
      </c>
      <c r="H7007" s="1021" t="s">
        <v>4243</v>
      </c>
      <c r="I7007" s="1021" t="s">
        <v>4274</v>
      </c>
      <c r="J7007" s="1150" t="s">
        <v>4274</v>
      </c>
      <c r="K7007" s="1152" t="s">
        <v>19143</v>
      </c>
      <c r="L7007" s="1151">
        <v>12</v>
      </c>
      <c r="M7007" s="1164">
        <v>36000</v>
      </c>
      <c r="N7007" s="1151"/>
      <c r="O7007" s="1152"/>
      <c r="P7007" s="1180"/>
    </row>
    <row r="7008" spans="1:16" ht="22.5" x14ac:dyDescent="0.2">
      <c r="A7008" s="1179" t="s">
        <v>4159</v>
      </c>
      <c r="B7008" s="1149" t="s">
        <v>13078</v>
      </c>
      <c r="C7008" s="1149" t="s">
        <v>65</v>
      </c>
      <c r="D7008" s="1150" t="s">
        <v>19140</v>
      </c>
      <c r="E7008" s="1164">
        <v>3000</v>
      </c>
      <c r="F7008" s="1151" t="s">
        <v>19141</v>
      </c>
      <c r="G7008" s="759" t="s">
        <v>19142</v>
      </c>
      <c r="H7008" s="1021" t="s">
        <v>4243</v>
      </c>
      <c r="I7008" s="1021" t="s">
        <v>4274</v>
      </c>
      <c r="J7008" s="1150" t="s">
        <v>4274</v>
      </c>
      <c r="K7008" s="1152"/>
      <c r="L7008" s="1151"/>
      <c r="M7008" s="1164"/>
      <c r="N7008" s="1151" t="s">
        <v>19143</v>
      </c>
      <c r="O7008" s="1152">
        <v>6</v>
      </c>
      <c r="P7008" s="1180">
        <v>18000</v>
      </c>
    </row>
    <row r="7009" spans="1:16" ht="22.5" x14ac:dyDescent="0.2">
      <c r="A7009" s="1179" t="s">
        <v>4159</v>
      </c>
      <c r="B7009" s="1149" t="s">
        <v>13078</v>
      </c>
      <c r="C7009" s="1149" t="s">
        <v>65</v>
      </c>
      <c r="D7009" s="1150" t="s">
        <v>19144</v>
      </c>
      <c r="E7009" s="1164">
        <v>4000</v>
      </c>
      <c r="F7009" s="1151" t="s">
        <v>19145</v>
      </c>
      <c r="G7009" s="759" t="s">
        <v>19146</v>
      </c>
      <c r="H7009" s="1021" t="s">
        <v>4206</v>
      </c>
      <c r="I7009" s="1021" t="s">
        <v>16867</v>
      </c>
      <c r="J7009" s="1150" t="s">
        <v>4287</v>
      </c>
      <c r="K7009" s="1152"/>
      <c r="L7009" s="1151"/>
      <c r="M7009" s="1164"/>
      <c r="N7009" s="1151" t="s">
        <v>19147</v>
      </c>
      <c r="O7009" s="1152">
        <v>6</v>
      </c>
      <c r="P7009" s="1180">
        <v>24000</v>
      </c>
    </row>
    <row r="7010" spans="1:16" ht="22.5" x14ac:dyDescent="0.2">
      <c r="A7010" s="1179" t="s">
        <v>4159</v>
      </c>
      <c r="B7010" s="1149" t="s">
        <v>13078</v>
      </c>
      <c r="C7010" s="1149" t="s">
        <v>65</v>
      </c>
      <c r="D7010" s="1150" t="s">
        <v>19144</v>
      </c>
      <c r="E7010" s="1164">
        <v>4300</v>
      </c>
      <c r="F7010" s="1151" t="s">
        <v>19145</v>
      </c>
      <c r="G7010" s="759" t="s">
        <v>19146</v>
      </c>
      <c r="H7010" s="1021" t="s">
        <v>4206</v>
      </c>
      <c r="I7010" s="1021" t="s">
        <v>16867</v>
      </c>
      <c r="J7010" s="1150" t="s">
        <v>4287</v>
      </c>
      <c r="K7010" s="1152" t="s">
        <v>19147</v>
      </c>
      <c r="L7010" s="1151">
        <v>12</v>
      </c>
      <c r="M7010" s="1164">
        <v>48000</v>
      </c>
      <c r="N7010" s="1151"/>
      <c r="O7010" s="1152"/>
      <c r="P7010" s="1180"/>
    </row>
    <row r="7011" spans="1:16" ht="22.5" x14ac:dyDescent="0.2">
      <c r="A7011" s="1179" t="s">
        <v>4159</v>
      </c>
      <c r="B7011" s="1149" t="s">
        <v>13078</v>
      </c>
      <c r="C7011" s="1149" t="s">
        <v>65</v>
      </c>
      <c r="D7011" s="1150" t="s">
        <v>19148</v>
      </c>
      <c r="E7011" s="1164">
        <v>2500</v>
      </c>
      <c r="F7011" s="1151" t="s">
        <v>19149</v>
      </c>
      <c r="G7011" s="759" t="s">
        <v>19150</v>
      </c>
      <c r="H7011" s="1021" t="s">
        <v>4243</v>
      </c>
      <c r="I7011" s="1021" t="s">
        <v>4274</v>
      </c>
      <c r="J7011" s="1150" t="s">
        <v>4274</v>
      </c>
      <c r="K7011" s="1152" t="s">
        <v>19151</v>
      </c>
      <c r="L7011" s="1151">
        <v>12</v>
      </c>
      <c r="M7011" s="1164">
        <v>30000</v>
      </c>
      <c r="N7011" s="1151"/>
      <c r="O7011" s="1152"/>
      <c r="P7011" s="1180"/>
    </row>
    <row r="7012" spans="1:16" ht="22.5" x14ac:dyDescent="0.2">
      <c r="A7012" s="1179" t="s">
        <v>4159</v>
      </c>
      <c r="B7012" s="1149" t="s">
        <v>13078</v>
      </c>
      <c r="C7012" s="1149" t="s">
        <v>65</v>
      </c>
      <c r="D7012" s="1150" t="s">
        <v>19148</v>
      </c>
      <c r="E7012" s="1164">
        <v>2500</v>
      </c>
      <c r="F7012" s="1151" t="s">
        <v>19149</v>
      </c>
      <c r="G7012" s="759" t="s">
        <v>19150</v>
      </c>
      <c r="H7012" s="1021" t="s">
        <v>4243</v>
      </c>
      <c r="I7012" s="1021" t="s">
        <v>4274</v>
      </c>
      <c r="J7012" s="1150" t="s">
        <v>4274</v>
      </c>
      <c r="K7012" s="1152"/>
      <c r="L7012" s="1151"/>
      <c r="M7012" s="1164"/>
      <c r="N7012" s="1151" t="s">
        <v>19151</v>
      </c>
      <c r="O7012" s="1152">
        <v>6</v>
      </c>
      <c r="P7012" s="1180">
        <v>15166.67</v>
      </c>
    </row>
    <row r="7013" spans="1:16" ht="22.5" x14ac:dyDescent="0.2">
      <c r="A7013" s="1179" t="s">
        <v>4159</v>
      </c>
      <c r="B7013" s="1149" t="s">
        <v>13078</v>
      </c>
      <c r="C7013" s="1149" t="s">
        <v>65</v>
      </c>
      <c r="D7013" s="1150" t="s">
        <v>19152</v>
      </c>
      <c r="E7013" s="1164">
        <v>1200</v>
      </c>
      <c r="F7013" s="1151" t="s">
        <v>19153</v>
      </c>
      <c r="G7013" s="759" t="s">
        <v>19154</v>
      </c>
      <c r="H7013" s="1021" t="s">
        <v>16818</v>
      </c>
      <c r="I7013" s="1021" t="s">
        <v>4358</v>
      </c>
      <c r="J7013" s="1150" t="s">
        <v>16818</v>
      </c>
      <c r="K7013" s="1152" t="s">
        <v>19155</v>
      </c>
      <c r="L7013" s="1151">
        <v>12</v>
      </c>
      <c r="M7013" s="1164">
        <v>14400</v>
      </c>
      <c r="N7013" s="1151"/>
      <c r="O7013" s="1152"/>
      <c r="P7013" s="1180"/>
    </row>
    <row r="7014" spans="1:16" ht="22.5" x14ac:dyDescent="0.2">
      <c r="A7014" s="1179" t="s">
        <v>4159</v>
      </c>
      <c r="B7014" s="1149" t="s">
        <v>13078</v>
      </c>
      <c r="C7014" s="1149" t="s">
        <v>65</v>
      </c>
      <c r="D7014" s="1150" t="s">
        <v>19152</v>
      </c>
      <c r="E7014" s="1164">
        <v>1200</v>
      </c>
      <c r="F7014" s="1151" t="s">
        <v>19153</v>
      </c>
      <c r="G7014" s="759" t="s">
        <v>19154</v>
      </c>
      <c r="H7014" s="1021" t="s">
        <v>16818</v>
      </c>
      <c r="I7014" s="1021" t="s">
        <v>4358</v>
      </c>
      <c r="J7014" s="1150" t="s">
        <v>16818</v>
      </c>
      <c r="K7014" s="1152"/>
      <c r="L7014" s="1151"/>
      <c r="M7014" s="1164"/>
      <c r="N7014" s="1151" t="s">
        <v>19155</v>
      </c>
      <c r="O7014" s="1152">
        <v>6</v>
      </c>
      <c r="P7014" s="1180">
        <v>7200</v>
      </c>
    </row>
    <row r="7015" spans="1:16" ht="33.75" x14ac:dyDescent="0.2">
      <c r="A7015" s="1179" t="s">
        <v>4159</v>
      </c>
      <c r="B7015" s="1149" t="s">
        <v>13078</v>
      </c>
      <c r="C7015" s="1149" t="s">
        <v>65</v>
      </c>
      <c r="D7015" s="1150" t="s">
        <v>19156</v>
      </c>
      <c r="E7015" s="1164">
        <v>3000</v>
      </c>
      <c r="F7015" s="1151" t="s">
        <v>19157</v>
      </c>
      <c r="G7015" s="759" t="s">
        <v>19158</v>
      </c>
      <c r="H7015" s="1021" t="s">
        <v>8590</v>
      </c>
      <c r="I7015" s="1021" t="s">
        <v>4274</v>
      </c>
      <c r="J7015" s="1150" t="s">
        <v>4274</v>
      </c>
      <c r="K7015" s="1152" t="s">
        <v>19159</v>
      </c>
      <c r="L7015" s="1151">
        <v>12</v>
      </c>
      <c r="M7015" s="1164">
        <v>36000</v>
      </c>
      <c r="N7015" s="1151"/>
      <c r="O7015" s="1152"/>
      <c r="P7015" s="1180"/>
    </row>
    <row r="7016" spans="1:16" ht="33.75" x14ac:dyDescent="0.2">
      <c r="A7016" s="1179" t="s">
        <v>4159</v>
      </c>
      <c r="B7016" s="1149" t="s">
        <v>13078</v>
      </c>
      <c r="C7016" s="1149" t="s">
        <v>65</v>
      </c>
      <c r="D7016" s="1150" t="s">
        <v>19156</v>
      </c>
      <c r="E7016" s="1164">
        <v>3000</v>
      </c>
      <c r="F7016" s="1151" t="s">
        <v>19157</v>
      </c>
      <c r="G7016" s="759" t="s">
        <v>19158</v>
      </c>
      <c r="H7016" s="1021" t="s">
        <v>8590</v>
      </c>
      <c r="I7016" s="1021" t="s">
        <v>4274</v>
      </c>
      <c r="J7016" s="1150" t="s">
        <v>4274</v>
      </c>
      <c r="K7016" s="1152"/>
      <c r="L7016" s="1151"/>
      <c r="M7016" s="1164"/>
      <c r="N7016" s="1151" t="s">
        <v>19159</v>
      </c>
      <c r="O7016" s="1152">
        <v>6</v>
      </c>
      <c r="P7016" s="1180">
        <v>18000</v>
      </c>
    </row>
    <row r="7017" spans="1:16" ht="22.5" x14ac:dyDescent="0.2">
      <c r="A7017" s="1179" t="s">
        <v>4159</v>
      </c>
      <c r="B7017" s="1149" t="s">
        <v>13078</v>
      </c>
      <c r="C7017" s="1149" t="s">
        <v>65</v>
      </c>
      <c r="D7017" s="1150" t="s">
        <v>17278</v>
      </c>
      <c r="E7017" s="1164">
        <v>7000</v>
      </c>
      <c r="F7017" s="1151" t="s">
        <v>19160</v>
      </c>
      <c r="G7017" s="759" t="s">
        <v>19161</v>
      </c>
      <c r="H7017" s="1021" t="s">
        <v>4243</v>
      </c>
      <c r="I7017" s="1021" t="s">
        <v>4287</v>
      </c>
      <c r="J7017" s="1150" t="s">
        <v>4195</v>
      </c>
      <c r="K7017" s="1152" t="s">
        <v>19162</v>
      </c>
      <c r="L7017" s="1151">
        <v>12</v>
      </c>
      <c r="M7017" s="1164">
        <v>84233.33</v>
      </c>
      <c r="N7017" s="1151"/>
      <c r="O7017" s="1152"/>
      <c r="P7017" s="1180"/>
    </row>
    <row r="7018" spans="1:16" ht="22.5" x14ac:dyDescent="0.2">
      <c r="A7018" s="1179" t="s">
        <v>4159</v>
      </c>
      <c r="B7018" s="1149" t="s">
        <v>13078</v>
      </c>
      <c r="C7018" s="1149" t="s">
        <v>65</v>
      </c>
      <c r="D7018" s="1150" t="s">
        <v>17278</v>
      </c>
      <c r="E7018" s="1164">
        <v>7000</v>
      </c>
      <c r="F7018" s="1151" t="s">
        <v>19160</v>
      </c>
      <c r="G7018" s="759" t="s">
        <v>19161</v>
      </c>
      <c r="H7018" s="1021" t="s">
        <v>4243</v>
      </c>
      <c r="I7018" s="1021" t="s">
        <v>4287</v>
      </c>
      <c r="J7018" s="1150" t="s">
        <v>4195</v>
      </c>
      <c r="K7018" s="1152"/>
      <c r="L7018" s="1151"/>
      <c r="M7018" s="1164"/>
      <c r="N7018" s="1151" t="s">
        <v>19162</v>
      </c>
      <c r="O7018" s="1152">
        <v>6</v>
      </c>
      <c r="P7018" s="1180">
        <v>42000</v>
      </c>
    </row>
    <row r="7019" spans="1:16" ht="22.5" x14ac:dyDescent="0.2">
      <c r="A7019" s="1179" t="s">
        <v>4159</v>
      </c>
      <c r="B7019" s="1149" t="s">
        <v>13078</v>
      </c>
      <c r="C7019" s="1149" t="s">
        <v>65</v>
      </c>
      <c r="D7019" s="1150" t="s">
        <v>19163</v>
      </c>
      <c r="E7019" s="1164">
        <v>8000</v>
      </c>
      <c r="F7019" s="1151" t="s">
        <v>19164</v>
      </c>
      <c r="G7019" s="759" t="s">
        <v>19165</v>
      </c>
      <c r="H7019" s="1021" t="s">
        <v>4211</v>
      </c>
      <c r="I7019" s="1021" t="s">
        <v>4287</v>
      </c>
      <c r="J7019" s="1150" t="s">
        <v>4195</v>
      </c>
      <c r="K7019" s="1152" t="s">
        <v>19166</v>
      </c>
      <c r="L7019" s="1151">
        <v>12</v>
      </c>
      <c r="M7019" s="1164">
        <v>96266.67</v>
      </c>
      <c r="N7019" s="1151"/>
      <c r="O7019" s="1152"/>
      <c r="P7019" s="1180"/>
    </row>
    <row r="7020" spans="1:16" ht="22.5" x14ac:dyDescent="0.2">
      <c r="A7020" s="1179" t="s">
        <v>4159</v>
      </c>
      <c r="B7020" s="1149" t="s">
        <v>13078</v>
      </c>
      <c r="C7020" s="1149" t="s">
        <v>65</v>
      </c>
      <c r="D7020" s="1150" t="s">
        <v>19163</v>
      </c>
      <c r="E7020" s="1164">
        <v>8000</v>
      </c>
      <c r="F7020" s="1151" t="s">
        <v>19164</v>
      </c>
      <c r="G7020" s="759" t="s">
        <v>19165</v>
      </c>
      <c r="H7020" s="1021" t="s">
        <v>4211</v>
      </c>
      <c r="I7020" s="1021" t="s">
        <v>4287</v>
      </c>
      <c r="J7020" s="1150" t="s">
        <v>4195</v>
      </c>
      <c r="K7020" s="1152"/>
      <c r="L7020" s="1151"/>
      <c r="M7020" s="1164"/>
      <c r="N7020" s="1151" t="s">
        <v>19166</v>
      </c>
      <c r="O7020" s="1152">
        <v>6</v>
      </c>
      <c r="P7020" s="1180">
        <v>48000</v>
      </c>
    </row>
    <row r="7021" spans="1:16" ht="22.5" x14ac:dyDescent="0.2">
      <c r="A7021" s="1179" t="s">
        <v>4159</v>
      </c>
      <c r="B7021" s="1149" t="s">
        <v>13078</v>
      </c>
      <c r="C7021" s="1149" t="s">
        <v>65</v>
      </c>
      <c r="D7021" s="1150" t="s">
        <v>19167</v>
      </c>
      <c r="E7021" s="1164">
        <v>3000</v>
      </c>
      <c r="F7021" s="1151" t="s">
        <v>19168</v>
      </c>
      <c r="G7021" s="759" t="s">
        <v>19169</v>
      </c>
      <c r="H7021" s="1021" t="s">
        <v>4337</v>
      </c>
      <c r="I7021" s="1021" t="s">
        <v>4287</v>
      </c>
      <c r="J7021" s="1150" t="s">
        <v>4195</v>
      </c>
      <c r="K7021" s="1152" t="s">
        <v>19170</v>
      </c>
      <c r="L7021" s="1151">
        <v>2</v>
      </c>
      <c r="M7021" s="1164">
        <v>6208</v>
      </c>
      <c r="N7021" s="1151"/>
      <c r="O7021" s="1152"/>
      <c r="P7021" s="1180"/>
    </row>
    <row r="7022" spans="1:16" ht="22.5" x14ac:dyDescent="0.2">
      <c r="A7022" s="1179" t="s">
        <v>4159</v>
      </c>
      <c r="B7022" s="1149" t="s">
        <v>13078</v>
      </c>
      <c r="C7022" s="1149" t="s">
        <v>65</v>
      </c>
      <c r="D7022" s="1150" t="s">
        <v>19171</v>
      </c>
      <c r="E7022" s="1164">
        <v>7500</v>
      </c>
      <c r="F7022" s="1151" t="s">
        <v>19172</v>
      </c>
      <c r="G7022" s="759" t="s">
        <v>19173</v>
      </c>
      <c r="H7022" s="1021" t="s">
        <v>4239</v>
      </c>
      <c r="I7022" s="1021" t="s">
        <v>4274</v>
      </c>
      <c r="J7022" s="1150" t="s">
        <v>4274</v>
      </c>
      <c r="K7022" s="1152" t="s">
        <v>19174</v>
      </c>
      <c r="L7022" s="1151">
        <v>12</v>
      </c>
      <c r="M7022" s="1164">
        <v>90000</v>
      </c>
      <c r="N7022" s="1151"/>
      <c r="O7022" s="1152"/>
      <c r="P7022" s="1180"/>
    </row>
    <row r="7023" spans="1:16" ht="22.5" x14ac:dyDescent="0.2">
      <c r="A7023" s="1179" t="s">
        <v>4159</v>
      </c>
      <c r="B7023" s="1149" t="s">
        <v>13078</v>
      </c>
      <c r="C7023" s="1149" t="s">
        <v>65</v>
      </c>
      <c r="D7023" s="1150" t="s">
        <v>19175</v>
      </c>
      <c r="E7023" s="1164">
        <v>7500</v>
      </c>
      <c r="F7023" s="1151" t="s">
        <v>19172</v>
      </c>
      <c r="G7023" s="759" t="s">
        <v>19173</v>
      </c>
      <c r="H7023" s="1021" t="s">
        <v>4239</v>
      </c>
      <c r="I7023" s="1021" t="s">
        <v>4274</v>
      </c>
      <c r="J7023" s="1150" t="s">
        <v>4274</v>
      </c>
      <c r="K7023" s="1152"/>
      <c r="L7023" s="1151"/>
      <c r="M7023" s="1164"/>
      <c r="N7023" s="1151" t="s">
        <v>19174</v>
      </c>
      <c r="O7023" s="1152">
        <v>6</v>
      </c>
      <c r="P7023" s="1180">
        <v>45000</v>
      </c>
    </row>
    <row r="7024" spans="1:16" ht="22.5" x14ac:dyDescent="0.2">
      <c r="A7024" s="1179" t="s">
        <v>4159</v>
      </c>
      <c r="B7024" s="1149" t="s">
        <v>13078</v>
      </c>
      <c r="C7024" s="1149" t="s">
        <v>65</v>
      </c>
      <c r="D7024" s="1150" t="s">
        <v>19176</v>
      </c>
      <c r="E7024" s="1164">
        <v>8000</v>
      </c>
      <c r="F7024" s="1151" t="s">
        <v>19177</v>
      </c>
      <c r="G7024" s="759" t="s">
        <v>19178</v>
      </c>
      <c r="H7024" s="1021" t="s">
        <v>4243</v>
      </c>
      <c r="I7024" s="1021" t="s">
        <v>4274</v>
      </c>
      <c r="J7024" s="1150" t="s">
        <v>4274</v>
      </c>
      <c r="K7024" s="1152" t="s">
        <v>19179</v>
      </c>
      <c r="L7024" s="1151">
        <v>2</v>
      </c>
      <c r="M7024" s="1164">
        <v>16000</v>
      </c>
      <c r="N7024" s="1151"/>
      <c r="O7024" s="1152"/>
      <c r="P7024" s="1180"/>
    </row>
    <row r="7025" spans="1:16" ht="22.5" x14ac:dyDescent="0.2">
      <c r="A7025" s="1179" t="s">
        <v>4159</v>
      </c>
      <c r="B7025" s="1149" t="s">
        <v>13078</v>
      </c>
      <c r="C7025" s="1149" t="s">
        <v>65</v>
      </c>
      <c r="D7025" s="1150" t="s">
        <v>19176</v>
      </c>
      <c r="E7025" s="1164">
        <v>9000</v>
      </c>
      <c r="F7025" s="1151" t="s">
        <v>19177</v>
      </c>
      <c r="G7025" s="759" t="s">
        <v>19178</v>
      </c>
      <c r="H7025" s="1021" t="s">
        <v>4243</v>
      </c>
      <c r="I7025" s="1021" t="s">
        <v>4274</v>
      </c>
      <c r="J7025" s="1150" t="s">
        <v>4274</v>
      </c>
      <c r="K7025" s="1152" t="s">
        <v>19180</v>
      </c>
      <c r="L7025" s="1151">
        <v>10</v>
      </c>
      <c r="M7025" s="1164">
        <v>111554.67</v>
      </c>
      <c r="N7025" s="1151"/>
      <c r="O7025" s="1152"/>
      <c r="P7025" s="1180"/>
    </row>
    <row r="7026" spans="1:16" ht="22.5" x14ac:dyDescent="0.2">
      <c r="A7026" s="1179" t="s">
        <v>4159</v>
      </c>
      <c r="B7026" s="1149" t="s">
        <v>13078</v>
      </c>
      <c r="C7026" s="1149" t="s">
        <v>65</v>
      </c>
      <c r="D7026" s="1150" t="s">
        <v>19176</v>
      </c>
      <c r="E7026" s="1164">
        <v>8000</v>
      </c>
      <c r="F7026" s="1151" t="s">
        <v>19177</v>
      </c>
      <c r="G7026" s="759" t="s">
        <v>19178</v>
      </c>
      <c r="H7026" s="1021" t="s">
        <v>4243</v>
      </c>
      <c r="I7026" s="1021" t="s">
        <v>4274</v>
      </c>
      <c r="J7026" s="1150" t="s">
        <v>4274</v>
      </c>
      <c r="K7026" s="1152"/>
      <c r="L7026" s="1151"/>
      <c r="M7026" s="1164"/>
      <c r="N7026" s="1151" t="s">
        <v>19180</v>
      </c>
      <c r="O7026" s="1152">
        <v>6</v>
      </c>
      <c r="P7026" s="1180">
        <v>54000</v>
      </c>
    </row>
    <row r="7027" spans="1:16" ht="22.5" x14ac:dyDescent="0.2">
      <c r="A7027" s="1179" t="s">
        <v>4159</v>
      </c>
      <c r="B7027" s="1149" t="s">
        <v>13078</v>
      </c>
      <c r="C7027" s="1149" t="s">
        <v>65</v>
      </c>
      <c r="D7027" s="1150" t="s">
        <v>19181</v>
      </c>
      <c r="E7027" s="1164">
        <v>10000</v>
      </c>
      <c r="F7027" s="1151" t="s">
        <v>19182</v>
      </c>
      <c r="G7027" s="759" t="s">
        <v>19183</v>
      </c>
      <c r="H7027" s="1021" t="s">
        <v>4206</v>
      </c>
      <c r="I7027" s="1021" t="s">
        <v>16867</v>
      </c>
      <c r="J7027" s="1150" t="s">
        <v>4287</v>
      </c>
      <c r="K7027" s="1152"/>
      <c r="L7027" s="1151"/>
      <c r="M7027" s="1164"/>
      <c r="N7027" s="1151" t="s">
        <v>19184</v>
      </c>
      <c r="O7027" s="1152">
        <v>5</v>
      </c>
      <c r="P7027" s="1180">
        <v>49333.33</v>
      </c>
    </row>
    <row r="7028" spans="1:16" ht="22.5" x14ac:dyDescent="0.2">
      <c r="A7028" s="1179" t="s">
        <v>4159</v>
      </c>
      <c r="B7028" s="1149" t="s">
        <v>13078</v>
      </c>
      <c r="C7028" s="1149" t="s">
        <v>65</v>
      </c>
      <c r="D7028" s="1150" t="s">
        <v>16840</v>
      </c>
      <c r="E7028" s="1164">
        <v>2000</v>
      </c>
      <c r="F7028" s="1151" t="s">
        <v>19185</v>
      </c>
      <c r="G7028" s="759" t="s">
        <v>19186</v>
      </c>
      <c r="H7028" s="1021" t="s">
        <v>4243</v>
      </c>
      <c r="I7028" s="1021" t="s">
        <v>4274</v>
      </c>
      <c r="J7028" s="1150" t="s">
        <v>4274</v>
      </c>
      <c r="K7028" s="1152" t="s">
        <v>19187</v>
      </c>
      <c r="L7028" s="1151">
        <v>12</v>
      </c>
      <c r="M7028" s="1164">
        <v>24000</v>
      </c>
      <c r="N7028" s="1151"/>
      <c r="O7028" s="1152"/>
      <c r="P7028" s="1180"/>
    </row>
    <row r="7029" spans="1:16" ht="22.5" x14ac:dyDescent="0.2">
      <c r="A7029" s="1179" t="s">
        <v>4159</v>
      </c>
      <c r="B7029" s="1149" t="s">
        <v>13078</v>
      </c>
      <c r="C7029" s="1149" t="s">
        <v>65</v>
      </c>
      <c r="D7029" s="1150" t="s">
        <v>16840</v>
      </c>
      <c r="E7029" s="1164">
        <v>2000</v>
      </c>
      <c r="F7029" s="1151" t="s">
        <v>19185</v>
      </c>
      <c r="G7029" s="759" t="s">
        <v>19186</v>
      </c>
      <c r="H7029" s="1021" t="s">
        <v>4243</v>
      </c>
      <c r="I7029" s="1021" t="s">
        <v>4274</v>
      </c>
      <c r="J7029" s="1150" t="s">
        <v>4274</v>
      </c>
      <c r="K7029" s="1152"/>
      <c r="L7029" s="1151"/>
      <c r="M7029" s="1164"/>
      <c r="N7029" s="1151" t="s">
        <v>19187</v>
      </c>
      <c r="O7029" s="1152">
        <v>6</v>
      </c>
      <c r="P7029" s="1180">
        <v>12000</v>
      </c>
    </row>
    <row r="7030" spans="1:16" ht="33.75" x14ac:dyDescent="0.2">
      <c r="A7030" s="1179" t="s">
        <v>4159</v>
      </c>
      <c r="B7030" s="1149" t="s">
        <v>13078</v>
      </c>
      <c r="C7030" s="1149" t="s">
        <v>65</v>
      </c>
      <c r="D7030" s="1150" t="s">
        <v>16871</v>
      </c>
      <c r="E7030" s="1164">
        <v>2500</v>
      </c>
      <c r="F7030" s="1151" t="s">
        <v>19188</v>
      </c>
      <c r="G7030" s="759" t="s">
        <v>19189</v>
      </c>
      <c r="H7030" s="1021" t="s">
        <v>4206</v>
      </c>
      <c r="I7030" s="1021" t="s">
        <v>15923</v>
      </c>
      <c r="J7030" s="1150" t="s">
        <v>7025</v>
      </c>
      <c r="K7030" s="1152"/>
      <c r="L7030" s="1151"/>
      <c r="M7030" s="1164"/>
      <c r="N7030" s="1151" t="s">
        <v>19190</v>
      </c>
      <c r="O7030" s="1152">
        <v>6</v>
      </c>
      <c r="P7030" s="1180">
        <v>15000</v>
      </c>
    </row>
    <row r="7031" spans="1:16" ht="33.75" x14ac:dyDescent="0.2">
      <c r="A7031" s="1179" t="s">
        <v>4159</v>
      </c>
      <c r="B7031" s="1149" t="s">
        <v>13078</v>
      </c>
      <c r="C7031" s="1149" t="s">
        <v>65</v>
      </c>
      <c r="D7031" s="1150" t="s">
        <v>16871</v>
      </c>
      <c r="E7031" s="1164">
        <v>2500</v>
      </c>
      <c r="F7031" s="1151" t="s">
        <v>19188</v>
      </c>
      <c r="G7031" s="759" t="s">
        <v>19189</v>
      </c>
      <c r="H7031" s="1021" t="s">
        <v>4206</v>
      </c>
      <c r="I7031" s="1021" t="s">
        <v>15923</v>
      </c>
      <c r="J7031" s="1150" t="s">
        <v>7025</v>
      </c>
      <c r="K7031" s="1152" t="s">
        <v>19190</v>
      </c>
      <c r="L7031" s="1151">
        <v>1</v>
      </c>
      <c r="M7031" s="1164">
        <v>1333.33</v>
      </c>
      <c r="N7031" s="1151"/>
      <c r="O7031" s="1152"/>
      <c r="P7031" s="1180"/>
    </row>
    <row r="7032" spans="1:16" ht="22.5" x14ac:dyDescent="0.2">
      <c r="A7032" s="1179" t="s">
        <v>4159</v>
      </c>
      <c r="B7032" s="1149" t="s">
        <v>13078</v>
      </c>
      <c r="C7032" s="1149" t="s">
        <v>65</v>
      </c>
      <c r="D7032" s="1150" t="s">
        <v>17183</v>
      </c>
      <c r="E7032" s="1164">
        <v>2500</v>
      </c>
      <c r="F7032" s="1151" t="s">
        <v>19191</v>
      </c>
      <c r="G7032" s="759" t="s">
        <v>19192</v>
      </c>
      <c r="H7032" s="1021" t="s">
        <v>4243</v>
      </c>
      <c r="I7032" s="1021" t="s">
        <v>4274</v>
      </c>
      <c r="J7032" s="1150" t="s">
        <v>4274</v>
      </c>
      <c r="K7032" s="1152" t="s">
        <v>19193</v>
      </c>
      <c r="L7032" s="1151">
        <v>12</v>
      </c>
      <c r="M7032" s="1164">
        <v>30000</v>
      </c>
      <c r="N7032" s="1151"/>
      <c r="O7032" s="1152"/>
      <c r="P7032" s="1180"/>
    </row>
    <row r="7033" spans="1:16" ht="22.5" x14ac:dyDescent="0.2">
      <c r="A7033" s="1179" t="s">
        <v>4159</v>
      </c>
      <c r="B7033" s="1149" t="s">
        <v>13078</v>
      </c>
      <c r="C7033" s="1149" t="s">
        <v>65</v>
      </c>
      <c r="D7033" s="1150" t="s">
        <v>17183</v>
      </c>
      <c r="E7033" s="1164">
        <v>2500</v>
      </c>
      <c r="F7033" s="1151" t="s">
        <v>19191</v>
      </c>
      <c r="G7033" s="759" t="s">
        <v>19192</v>
      </c>
      <c r="H7033" s="1021" t="s">
        <v>4243</v>
      </c>
      <c r="I7033" s="1021" t="s">
        <v>4274</v>
      </c>
      <c r="J7033" s="1150" t="s">
        <v>4274</v>
      </c>
      <c r="K7033" s="1152"/>
      <c r="L7033" s="1151"/>
      <c r="M7033" s="1164"/>
      <c r="N7033" s="1151" t="s">
        <v>19193</v>
      </c>
      <c r="O7033" s="1152">
        <v>2</v>
      </c>
      <c r="P7033" s="1180">
        <v>5895.84</v>
      </c>
    </row>
    <row r="7034" spans="1:16" ht="22.5" x14ac:dyDescent="0.2">
      <c r="A7034" s="1179" t="s">
        <v>4159</v>
      </c>
      <c r="B7034" s="1149" t="s">
        <v>13078</v>
      </c>
      <c r="C7034" s="1149" t="s">
        <v>65</v>
      </c>
      <c r="D7034" s="1150" t="s">
        <v>18081</v>
      </c>
      <c r="E7034" s="1164">
        <v>3500</v>
      </c>
      <c r="F7034" s="1151" t="s">
        <v>19194</v>
      </c>
      <c r="G7034" s="759" t="s">
        <v>19195</v>
      </c>
      <c r="H7034" s="1021" t="s">
        <v>4243</v>
      </c>
      <c r="I7034" s="1021" t="s">
        <v>4274</v>
      </c>
      <c r="J7034" s="1150" t="s">
        <v>4274</v>
      </c>
      <c r="K7034" s="1152" t="s">
        <v>19196</v>
      </c>
      <c r="L7034" s="1151">
        <v>12</v>
      </c>
      <c r="M7034" s="1164">
        <v>43990.720000000001</v>
      </c>
      <c r="N7034" s="1151"/>
      <c r="O7034" s="1152"/>
      <c r="P7034" s="1180"/>
    </row>
    <row r="7035" spans="1:16" ht="22.5" x14ac:dyDescent="0.2">
      <c r="A7035" s="1179" t="s">
        <v>4159</v>
      </c>
      <c r="B7035" s="1149" t="s">
        <v>13078</v>
      </c>
      <c r="C7035" s="1149" t="s">
        <v>65</v>
      </c>
      <c r="D7035" s="1150" t="s">
        <v>19197</v>
      </c>
      <c r="E7035" s="1164">
        <v>3200</v>
      </c>
      <c r="F7035" s="1151" t="s">
        <v>19198</v>
      </c>
      <c r="G7035" s="759" t="s">
        <v>19199</v>
      </c>
      <c r="H7035" s="1021" t="s">
        <v>4194</v>
      </c>
      <c r="I7035" s="1021" t="s">
        <v>4274</v>
      </c>
      <c r="J7035" s="1150" t="s">
        <v>4274</v>
      </c>
      <c r="K7035" s="1152" t="s">
        <v>19200</v>
      </c>
      <c r="L7035" s="1151">
        <v>12</v>
      </c>
      <c r="M7035" s="1164">
        <v>38400</v>
      </c>
      <c r="N7035" s="1151"/>
      <c r="O7035" s="1152"/>
      <c r="P7035" s="1180"/>
    </row>
    <row r="7036" spans="1:16" ht="22.5" x14ac:dyDescent="0.2">
      <c r="A7036" s="1179" t="s">
        <v>4159</v>
      </c>
      <c r="B7036" s="1149" t="s">
        <v>13078</v>
      </c>
      <c r="C7036" s="1149" t="s">
        <v>65</v>
      </c>
      <c r="D7036" s="1150" t="s">
        <v>19197</v>
      </c>
      <c r="E7036" s="1164">
        <v>3200</v>
      </c>
      <c r="F7036" s="1151" t="s">
        <v>19198</v>
      </c>
      <c r="G7036" s="759" t="s">
        <v>19199</v>
      </c>
      <c r="H7036" s="1021" t="s">
        <v>4194</v>
      </c>
      <c r="I7036" s="1021" t="s">
        <v>4274</v>
      </c>
      <c r="J7036" s="1150" t="s">
        <v>4274</v>
      </c>
      <c r="K7036" s="1152"/>
      <c r="L7036" s="1151"/>
      <c r="M7036" s="1164"/>
      <c r="N7036" s="1151" t="s">
        <v>19200</v>
      </c>
      <c r="O7036" s="1152">
        <v>6</v>
      </c>
      <c r="P7036" s="1180">
        <v>19217.07</v>
      </c>
    </row>
    <row r="7037" spans="1:16" ht="33.75" x14ac:dyDescent="0.2">
      <c r="A7037" s="1179" t="s">
        <v>4159</v>
      </c>
      <c r="B7037" s="1149" t="s">
        <v>13078</v>
      </c>
      <c r="C7037" s="1149" t="s">
        <v>65</v>
      </c>
      <c r="D7037" s="1150" t="s">
        <v>19201</v>
      </c>
      <c r="E7037" s="1164">
        <v>1800</v>
      </c>
      <c r="F7037" s="1151" t="s">
        <v>19202</v>
      </c>
      <c r="G7037" s="759" t="s">
        <v>19203</v>
      </c>
      <c r="H7037" s="1021" t="s">
        <v>9934</v>
      </c>
      <c r="I7037" s="1021" t="s">
        <v>16809</v>
      </c>
      <c r="J7037" s="1150" t="s">
        <v>4259</v>
      </c>
      <c r="K7037" s="1152" t="s">
        <v>19204</v>
      </c>
      <c r="L7037" s="1151">
        <v>12</v>
      </c>
      <c r="M7037" s="1164">
        <v>21600</v>
      </c>
      <c r="N7037" s="1151"/>
      <c r="O7037" s="1152"/>
      <c r="P7037" s="1180"/>
    </row>
    <row r="7038" spans="1:16" ht="33.75" x14ac:dyDescent="0.2">
      <c r="A7038" s="1179" t="s">
        <v>4159</v>
      </c>
      <c r="B7038" s="1149" t="s">
        <v>13078</v>
      </c>
      <c r="C7038" s="1149" t="s">
        <v>65</v>
      </c>
      <c r="D7038" s="1150" t="s">
        <v>19201</v>
      </c>
      <c r="E7038" s="1164">
        <v>1800</v>
      </c>
      <c r="F7038" s="1151" t="s">
        <v>19202</v>
      </c>
      <c r="G7038" s="759" t="s">
        <v>19203</v>
      </c>
      <c r="H7038" s="1021" t="s">
        <v>9934</v>
      </c>
      <c r="I7038" s="1021" t="s">
        <v>16809</v>
      </c>
      <c r="J7038" s="1150" t="s">
        <v>4259</v>
      </c>
      <c r="K7038" s="1152"/>
      <c r="L7038" s="1151"/>
      <c r="M7038" s="1164"/>
      <c r="N7038" s="1151" t="s">
        <v>19204</v>
      </c>
      <c r="O7038" s="1152">
        <v>6</v>
      </c>
      <c r="P7038" s="1180">
        <v>10800</v>
      </c>
    </row>
    <row r="7039" spans="1:16" ht="22.5" x14ac:dyDescent="0.2">
      <c r="A7039" s="1179" t="s">
        <v>4159</v>
      </c>
      <c r="B7039" s="1149" t="s">
        <v>13078</v>
      </c>
      <c r="C7039" s="1149" t="s">
        <v>65</v>
      </c>
      <c r="D7039" s="1150" t="s">
        <v>19205</v>
      </c>
      <c r="E7039" s="1164">
        <v>3000</v>
      </c>
      <c r="F7039" s="1151" t="s">
        <v>19206</v>
      </c>
      <c r="G7039" s="759" t="s">
        <v>19207</v>
      </c>
      <c r="H7039" s="1021" t="s">
        <v>4314</v>
      </c>
      <c r="I7039" s="1021" t="s">
        <v>4287</v>
      </c>
      <c r="J7039" s="1150" t="s">
        <v>4195</v>
      </c>
      <c r="K7039" s="1152"/>
      <c r="L7039" s="1151"/>
      <c r="M7039" s="1164"/>
      <c r="N7039" s="1151" t="s">
        <v>19208</v>
      </c>
      <c r="O7039" s="1152">
        <v>6</v>
      </c>
      <c r="P7039" s="1180">
        <v>18000</v>
      </c>
    </row>
    <row r="7040" spans="1:16" ht="22.5" x14ac:dyDescent="0.2">
      <c r="A7040" s="1179" t="s">
        <v>4159</v>
      </c>
      <c r="B7040" s="1149" t="s">
        <v>13078</v>
      </c>
      <c r="C7040" s="1149" t="s">
        <v>65</v>
      </c>
      <c r="D7040" s="1150" t="s">
        <v>19205</v>
      </c>
      <c r="E7040" s="1164">
        <v>3000</v>
      </c>
      <c r="F7040" s="1151" t="s">
        <v>19206</v>
      </c>
      <c r="G7040" s="759" t="s">
        <v>19207</v>
      </c>
      <c r="H7040" s="1021" t="s">
        <v>4314</v>
      </c>
      <c r="I7040" s="1021" t="s">
        <v>4287</v>
      </c>
      <c r="J7040" s="1150" t="s">
        <v>4195</v>
      </c>
      <c r="K7040" s="1152" t="s">
        <v>19208</v>
      </c>
      <c r="L7040" s="1151">
        <v>3</v>
      </c>
      <c r="M7040" s="1164">
        <v>10700</v>
      </c>
      <c r="N7040" s="1151"/>
      <c r="O7040" s="1152"/>
      <c r="P7040" s="1180"/>
    </row>
    <row r="7041" spans="1:16" ht="22.5" x14ac:dyDescent="0.2">
      <c r="A7041" s="1179" t="s">
        <v>4159</v>
      </c>
      <c r="B7041" s="1149" t="s">
        <v>13078</v>
      </c>
      <c r="C7041" s="1149" t="s">
        <v>65</v>
      </c>
      <c r="D7041" s="1150" t="s">
        <v>17459</v>
      </c>
      <c r="E7041" s="1164">
        <v>2000</v>
      </c>
      <c r="F7041" s="1151" t="s">
        <v>19209</v>
      </c>
      <c r="G7041" s="759" t="s">
        <v>19210</v>
      </c>
      <c r="H7041" s="1021" t="s">
        <v>4243</v>
      </c>
      <c r="I7041" s="1021" t="s">
        <v>4274</v>
      </c>
      <c r="J7041" s="1150" t="s">
        <v>4274</v>
      </c>
      <c r="K7041" s="1152" t="s">
        <v>19211</v>
      </c>
      <c r="L7041" s="1151">
        <v>12</v>
      </c>
      <c r="M7041" s="1164">
        <v>27623.75</v>
      </c>
      <c r="N7041" s="1151"/>
      <c r="O7041" s="1152"/>
      <c r="P7041" s="1180"/>
    </row>
    <row r="7042" spans="1:16" ht="22.5" x14ac:dyDescent="0.2">
      <c r="A7042" s="1179" t="s">
        <v>4159</v>
      </c>
      <c r="B7042" s="1149" t="s">
        <v>13078</v>
      </c>
      <c r="C7042" s="1149" t="s">
        <v>65</v>
      </c>
      <c r="D7042" s="1150" t="s">
        <v>19212</v>
      </c>
      <c r="E7042" s="1164">
        <v>2500</v>
      </c>
      <c r="F7042" s="1151" t="s">
        <v>19209</v>
      </c>
      <c r="G7042" s="759" t="s">
        <v>19210</v>
      </c>
      <c r="H7042" s="1021" t="s">
        <v>4243</v>
      </c>
      <c r="I7042" s="1021" t="s">
        <v>4274</v>
      </c>
      <c r="J7042" s="1150" t="s">
        <v>4274</v>
      </c>
      <c r="K7042" s="1152"/>
      <c r="L7042" s="1151"/>
      <c r="M7042" s="1164"/>
      <c r="N7042" s="1151" t="s">
        <v>19213</v>
      </c>
      <c r="O7042" s="1152">
        <v>6</v>
      </c>
      <c r="P7042" s="1180">
        <v>15000</v>
      </c>
    </row>
    <row r="7043" spans="1:16" ht="22.5" x14ac:dyDescent="0.2">
      <c r="A7043" s="1179" t="s">
        <v>4159</v>
      </c>
      <c r="B7043" s="1149" t="s">
        <v>13078</v>
      </c>
      <c r="C7043" s="1149" t="s">
        <v>65</v>
      </c>
      <c r="D7043" s="1150" t="s">
        <v>17920</v>
      </c>
      <c r="E7043" s="1164">
        <v>5500</v>
      </c>
      <c r="F7043" s="1151" t="s">
        <v>19214</v>
      </c>
      <c r="G7043" s="759" t="s">
        <v>19215</v>
      </c>
      <c r="H7043" s="1021" t="s">
        <v>4243</v>
      </c>
      <c r="I7043" s="1021" t="s">
        <v>4274</v>
      </c>
      <c r="J7043" s="1150" t="s">
        <v>4274</v>
      </c>
      <c r="K7043" s="1152" t="s">
        <v>19216</v>
      </c>
      <c r="L7043" s="1151">
        <v>12</v>
      </c>
      <c r="M7043" s="1164">
        <v>66000</v>
      </c>
      <c r="N7043" s="1151"/>
      <c r="O7043" s="1152"/>
      <c r="P7043" s="1180"/>
    </row>
    <row r="7044" spans="1:16" ht="22.5" x14ac:dyDescent="0.2">
      <c r="A7044" s="1179" t="s">
        <v>4159</v>
      </c>
      <c r="B7044" s="1149" t="s">
        <v>13078</v>
      </c>
      <c r="C7044" s="1149" t="s">
        <v>65</v>
      </c>
      <c r="D7044" s="1150" t="s">
        <v>17920</v>
      </c>
      <c r="E7044" s="1164">
        <v>5500</v>
      </c>
      <c r="F7044" s="1151" t="s">
        <v>19214</v>
      </c>
      <c r="G7044" s="759" t="s">
        <v>19215</v>
      </c>
      <c r="H7044" s="1021" t="s">
        <v>4243</v>
      </c>
      <c r="I7044" s="1021" t="s">
        <v>4274</v>
      </c>
      <c r="J7044" s="1150" t="s">
        <v>4274</v>
      </c>
      <c r="K7044" s="1152"/>
      <c r="L7044" s="1151"/>
      <c r="M7044" s="1164"/>
      <c r="N7044" s="1151" t="s">
        <v>19216</v>
      </c>
      <c r="O7044" s="1152">
        <v>6</v>
      </c>
      <c r="P7044" s="1180">
        <v>33000</v>
      </c>
    </row>
    <row r="7045" spans="1:16" ht="22.5" x14ac:dyDescent="0.2">
      <c r="A7045" s="1179" t="s">
        <v>4159</v>
      </c>
      <c r="B7045" s="1149" t="s">
        <v>13078</v>
      </c>
      <c r="C7045" s="1149" t="s">
        <v>65</v>
      </c>
      <c r="D7045" s="1150" t="s">
        <v>17771</v>
      </c>
      <c r="E7045" s="1164">
        <v>7000</v>
      </c>
      <c r="F7045" s="1151" t="s">
        <v>19217</v>
      </c>
      <c r="G7045" s="759" t="s">
        <v>19218</v>
      </c>
      <c r="H7045" s="1021" t="s">
        <v>4314</v>
      </c>
      <c r="I7045" s="1021" t="s">
        <v>4287</v>
      </c>
      <c r="J7045" s="1150" t="s">
        <v>4195</v>
      </c>
      <c r="K7045" s="1152" t="s">
        <v>19219</v>
      </c>
      <c r="L7045" s="1151">
        <v>12</v>
      </c>
      <c r="M7045" s="1164">
        <v>84000</v>
      </c>
      <c r="N7045" s="1151"/>
      <c r="O7045" s="1152"/>
      <c r="P7045" s="1180"/>
    </row>
    <row r="7046" spans="1:16" ht="22.5" x14ac:dyDescent="0.2">
      <c r="A7046" s="1179" t="s">
        <v>4159</v>
      </c>
      <c r="B7046" s="1149" t="s">
        <v>13078</v>
      </c>
      <c r="C7046" s="1149" t="s">
        <v>65</v>
      </c>
      <c r="D7046" s="1150" t="s">
        <v>17771</v>
      </c>
      <c r="E7046" s="1164">
        <v>7000</v>
      </c>
      <c r="F7046" s="1151" t="s">
        <v>19217</v>
      </c>
      <c r="G7046" s="759" t="s">
        <v>19218</v>
      </c>
      <c r="H7046" s="1021" t="s">
        <v>4314</v>
      </c>
      <c r="I7046" s="1021" t="s">
        <v>4287</v>
      </c>
      <c r="J7046" s="1150" t="s">
        <v>4195</v>
      </c>
      <c r="K7046" s="1152"/>
      <c r="L7046" s="1151"/>
      <c r="M7046" s="1164"/>
      <c r="N7046" s="1151" t="s">
        <v>19219</v>
      </c>
      <c r="O7046" s="1152">
        <v>6</v>
      </c>
      <c r="P7046" s="1180">
        <v>42000</v>
      </c>
    </row>
    <row r="7047" spans="1:16" ht="33.75" x14ac:dyDescent="0.2">
      <c r="A7047" s="1179" t="s">
        <v>4159</v>
      </c>
      <c r="B7047" s="1149" t="s">
        <v>13078</v>
      </c>
      <c r="C7047" s="1149" t="s">
        <v>65</v>
      </c>
      <c r="D7047" s="1150" t="s">
        <v>19068</v>
      </c>
      <c r="E7047" s="1164">
        <v>2500</v>
      </c>
      <c r="F7047" s="1151" t="s">
        <v>19220</v>
      </c>
      <c r="G7047" s="759" t="s">
        <v>19221</v>
      </c>
      <c r="H7047" s="1021" t="s">
        <v>9934</v>
      </c>
      <c r="I7047" s="1021" t="s">
        <v>16809</v>
      </c>
      <c r="J7047" s="1150" t="s">
        <v>4259</v>
      </c>
      <c r="K7047" s="1152" t="s">
        <v>19222</v>
      </c>
      <c r="L7047" s="1151">
        <v>12</v>
      </c>
      <c r="M7047" s="1164">
        <v>29288.18</v>
      </c>
      <c r="N7047" s="1151"/>
      <c r="O7047" s="1152"/>
      <c r="P7047" s="1180"/>
    </row>
    <row r="7048" spans="1:16" ht="33.75" x14ac:dyDescent="0.2">
      <c r="A7048" s="1179" t="s">
        <v>4159</v>
      </c>
      <c r="B7048" s="1149" t="s">
        <v>13078</v>
      </c>
      <c r="C7048" s="1149" t="s">
        <v>65</v>
      </c>
      <c r="D7048" s="1150" t="s">
        <v>19068</v>
      </c>
      <c r="E7048" s="1164">
        <v>2500</v>
      </c>
      <c r="F7048" s="1151" t="s">
        <v>19220</v>
      </c>
      <c r="G7048" s="759" t="s">
        <v>19221</v>
      </c>
      <c r="H7048" s="1021" t="s">
        <v>9934</v>
      </c>
      <c r="I7048" s="1021" t="s">
        <v>16809</v>
      </c>
      <c r="J7048" s="1150" t="s">
        <v>4259</v>
      </c>
      <c r="K7048" s="1152"/>
      <c r="L7048" s="1151"/>
      <c r="M7048" s="1164"/>
      <c r="N7048" s="1151" t="s">
        <v>19222</v>
      </c>
      <c r="O7048" s="1152">
        <v>6</v>
      </c>
      <c r="P7048" s="1180">
        <v>15166.67</v>
      </c>
    </row>
    <row r="7049" spans="1:16" ht="22.5" x14ac:dyDescent="0.2">
      <c r="A7049" s="1179" t="s">
        <v>4159</v>
      </c>
      <c r="B7049" s="1149" t="s">
        <v>13078</v>
      </c>
      <c r="C7049" s="1149" t="s">
        <v>65</v>
      </c>
      <c r="D7049" s="1150" t="s">
        <v>17609</v>
      </c>
      <c r="E7049" s="1164">
        <v>5000</v>
      </c>
      <c r="F7049" s="1151" t="s">
        <v>19223</v>
      </c>
      <c r="G7049" s="759" t="s">
        <v>19224</v>
      </c>
      <c r="H7049" s="1021" t="s">
        <v>4243</v>
      </c>
      <c r="I7049" s="1021" t="s">
        <v>4274</v>
      </c>
      <c r="J7049" s="1150" t="s">
        <v>4274</v>
      </c>
      <c r="K7049" s="1152" t="s">
        <v>19225</v>
      </c>
      <c r="L7049" s="1151">
        <v>12</v>
      </c>
      <c r="M7049" s="1164">
        <v>60000</v>
      </c>
      <c r="N7049" s="1151"/>
      <c r="O7049" s="1152"/>
      <c r="P7049" s="1180"/>
    </row>
    <row r="7050" spans="1:16" ht="22.5" x14ac:dyDescent="0.2">
      <c r="A7050" s="1179" t="s">
        <v>4159</v>
      </c>
      <c r="B7050" s="1149" t="s">
        <v>13078</v>
      </c>
      <c r="C7050" s="1149" t="s">
        <v>65</v>
      </c>
      <c r="D7050" s="1150" t="s">
        <v>17609</v>
      </c>
      <c r="E7050" s="1164">
        <v>5000</v>
      </c>
      <c r="F7050" s="1151" t="s">
        <v>19223</v>
      </c>
      <c r="G7050" s="759" t="s">
        <v>19224</v>
      </c>
      <c r="H7050" s="1021" t="s">
        <v>4243</v>
      </c>
      <c r="I7050" s="1021" t="s">
        <v>4274</v>
      </c>
      <c r="J7050" s="1150" t="s">
        <v>4274</v>
      </c>
      <c r="K7050" s="1152"/>
      <c r="L7050" s="1151"/>
      <c r="M7050" s="1164"/>
      <c r="N7050" s="1151" t="s">
        <v>19225</v>
      </c>
      <c r="O7050" s="1152">
        <v>6</v>
      </c>
      <c r="P7050" s="1180">
        <v>30000</v>
      </c>
    </row>
    <row r="7051" spans="1:16" ht="22.5" x14ac:dyDescent="0.2">
      <c r="A7051" s="1179" t="s">
        <v>4159</v>
      </c>
      <c r="B7051" s="1149" t="s">
        <v>13078</v>
      </c>
      <c r="C7051" s="1149" t="s">
        <v>65</v>
      </c>
      <c r="D7051" s="1150" t="s">
        <v>19226</v>
      </c>
      <c r="E7051" s="1164">
        <v>3000</v>
      </c>
      <c r="F7051" s="1151" t="s">
        <v>19227</v>
      </c>
      <c r="G7051" s="759" t="s">
        <v>19228</v>
      </c>
      <c r="H7051" s="1021" t="s">
        <v>4206</v>
      </c>
      <c r="I7051" s="1021" t="s">
        <v>4274</v>
      </c>
      <c r="J7051" s="1150" t="s">
        <v>4274</v>
      </c>
      <c r="K7051" s="1152"/>
      <c r="L7051" s="1151"/>
      <c r="M7051" s="1164"/>
      <c r="N7051" s="1151" t="s">
        <v>19229</v>
      </c>
      <c r="O7051" s="1152">
        <v>1</v>
      </c>
      <c r="P7051" s="1180">
        <v>800</v>
      </c>
    </row>
    <row r="7052" spans="1:16" ht="22.5" x14ac:dyDescent="0.2">
      <c r="A7052" s="1179" t="s">
        <v>4159</v>
      </c>
      <c r="B7052" s="1149" t="s">
        <v>13078</v>
      </c>
      <c r="C7052" s="1149" t="s">
        <v>65</v>
      </c>
      <c r="D7052" s="1150" t="s">
        <v>17087</v>
      </c>
      <c r="E7052" s="1164">
        <v>5500</v>
      </c>
      <c r="F7052" s="1151" t="s">
        <v>19230</v>
      </c>
      <c r="G7052" s="759" t="s">
        <v>19231</v>
      </c>
      <c r="H7052" s="1021" t="s">
        <v>4243</v>
      </c>
      <c r="I7052" s="1021" t="s">
        <v>4287</v>
      </c>
      <c r="J7052" s="1150" t="s">
        <v>4195</v>
      </c>
      <c r="K7052" s="1152" t="s">
        <v>19232</v>
      </c>
      <c r="L7052" s="1151">
        <v>12</v>
      </c>
      <c r="M7052" s="1164">
        <v>60874.549999999996</v>
      </c>
      <c r="N7052" s="1151"/>
      <c r="O7052" s="1152"/>
      <c r="P7052" s="1180"/>
    </row>
    <row r="7053" spans="1:16" ht="22.5" x14ac:dyDescent="0.2">
      <c r="A7053" s="1179" t="s">
        <v>4159</v>
      </c>
      <c r="B7053" s="1149" t="s">
        <v>13078</v>
      </c>
      <c r="C7053" s="1149" t="s">
        <v>65</v>
      </c>
      <c r="D7053" s="1150" t="s">
        <v>17087</v>
      </c>
      <c r="E7053" s="1164">
        <v>5500</v>
      </c>
      <c r="F7053" s="1151" t="s">
        <v>19230</v>
      </c>
      <c r="G7053" s="759" t="s">
        <v>19231</v>
      </c>
      <c r="H7053" s="1021" t="s">
        <v>4243</v>
      </c>
      <c r="I7053" s="1021" t="s">
        <v>4287</v>
      </c>
      <c r="J7053" s="1150" t="s">
        <v>4195</v>
      </c>
      <c r="K7053" s="1152"/>
      <c r="L7053" s="1151"/>
      <c r="M7053" s="1164"/>
      <c r="N7053" s="1151" t="s">
        <v>19232</v>
      </c>
      <c r="O7053" s="1152">
        <v>6</v>
      </c>
      <c r="P7053" s="1180">
        <v>22290.27</v>
      </c>
    </row>
    <row r="7054" spans="1:16" ht="22.5" x14ac:dyDescent="0.2">
      <c r="A7054" s="1179" t="s">
        <v>4159</v>
      </c>
      <c r="B7054" s="1149" t="s">
        <v>13078</v>
      </c>
      <c r="C7054" s="1149" t="s">
        <v>65</v>
      </c>
      <c r="D7054" s="1150" t="s">
        <v>16871</v>
      </c>
      <c r="E7054" s="1164">
        <v>3000</v>
      </c>
      <c r="F7054" s="1151" t="s">
        <v>19233</v>
      </c>
      <c r="G7054" s="759" t="s">
        <v>19234</v>
      </c>
      <c r="H7054" s="1021" t="s">
        <v>4206</v>
      </c>
      <c r="I7054" s="1021" t="s">
        <v>4287</v>
      </c>
      <c r="J7054" s="1150" t="s">
        <v>4195</v>
      </c>
      <c r="K7054" s="1152"/>
      <c r="L7054" s="1151"/>
      <c r="M7054" s="1164"/>
      <c r="N7054" s="1151" t="s">
        <v>19235</v>
      </c>
      <c r="O7054" s="1152">
        <v>6</v>
      </c>
      <c r="P7054" s="1180">
        <v>18000</v>
      </c>
    </row>
    <row r="7055" spans="1:16" ht="22.5" x14ac:dyDescent="0.2">
      <c r="A7055" s="1179" t="s">
        <v>4159</v>
      </c>
      <c r="B7055" s="1149" t="s">
        <v>13078</v>
      </c>
      <c r="C7055" s="1149" t="s">
        <v>65</v>
      </c>
      <c r="D7055" s="1150" t="s">
        <v>16871</v>
      </c>
      <c r="E7055" s="1164">
        <v>3000</v>
      </c>
      <c r="F7055" s="1151" t="s">
        <v>19233</v>
      </c>
      <c r="G7055" s="759" t="s">
        <v>19234</v>
      </c>
      <c r="H7055" s="1021" t="s">
        <v>4206</v>
      </c>
      <c r="I7055" s="1021" t="s">
        <v>4287</v>
      </c>
      <c r="J7055" s="1150" t="s">
        <v>4195</v>
      </c>
      <c r="K7055" s="1152" t="s">
        <v>19235</v>
      </c>
      <c r="L7055" s="1151">
        <v>6</v>
      </c>
      <c r="M7055" s="1164">
        <v>19400</v>
      </c>
      <c r="N7055" s="1151"/>
      <c r="O7055" s="1152"/>
      <c r="P7055" s="1180"/>
    </row>
    <row r="7056" spans="1:16" ht="22.5" x14ac:dyDescent="0.2">
      <c r="A7056" s="1179" t="s">
        <v>4159</v>
      </c>
      <c r="B7056" s="1149" t="s">
        <v>13078</v>
      </c>
      <c r="C7056" s="1149" t="s">
        <v>65</v>
      </c>
      <c r="D7056" s="1150" t="s">
        <v>16986</v>
      </c>
      <c r="E7056" s="1164">
        <v>5500</v>
      </c>
      <c r="F7056" s="1151" t="s">
        <v>19236</v>
      </c>
      <c r="G7056" s="759" t="s">
        <v>19237</v>
      </c>
      <c r="H7056" s="1021" t="s">
        <v>4206</v>
      </c>
      <c r="I7056" s="1021" t="s">
        <v>4287</v>
      </c>
      <c r="J7056" s="1150" t="s">
        <v>4195</v>
      </c>
      <c r="K7056" s="1152"/>
      <c r="L7056" s="1151"/>
      <c r="M7056" s="1164"/>
      <c r="N7056" s="1151" t="s">
        <v>19238</v>
      </c>
      <c r="O7056" s="1152">
        <v>1</v>
      </c>
      <c r="P7056" s="1180">
        <v>6783.33</v>
      </c>
    </row>
    <row r="7057" spans="1:16" ht="22.5" x14ac:dyDescent="0.2">
      <c r="A7057" s="1179" t="s">
        <v>4159</v>
      </c>
      <c r="B7057" s="1149" t="s">
        <v>13078</v>
      </c>
      <c r="C7057" s="1149" t="s">
        <v>65</v>
      </c>
      <c r="D7057" s="1150" t="s">
        <v>16843</v>
      </c>
      <c r="E7057" s="1164">
        <v>1700</v>
      </c>
      <c r="F7057" s="1151" t="s">
        <v>19239</v>
      </c>
      <c r="G7057" s="759" t="s">
        <v>19240</v>
      </c>
      <c r="H7057" s="1021" t="s">
        <v>16818</v>
      </c>
      <c r="I7057" s="1021" t="s">
        <v>4358</v>
      </c>
      <c r="J7057" s="1150" t="s">
        <v>16818</v>
      </c>
      <c r="K7057" s="1152" t="s">
        <v>19241</v>
      </c>
      <c r="L7057" s="1151">
        <v>12</v>
      </c>
      <c r="M7057" s="1164">
        <v>20400</v>
      </c>
      <c r="N7057" s="1151"/>
      <c r="O7057" s="1152"/>
      <c r="P7057" s="1180"/>
    </row>
    <row r="7058" spans="1:16" ht="22.5" x14ac:dyDescent="0.2">
      <c r="A7058" s="1179" t="s">
        <v>4159</v>
      </c>
      <c r="B7058" s="1149" t="s">
        <v>13078</v>
      </c>
      <c r="C7058" s="1149" t="s">
        <v>65</v>
      </c>
      <c r="D7058" s="1150" t="s">
        <v>16843</v>
      </c>
      <c r="E7058" s="1164">
        <v>1700</v>
      </c>
      <c r="F7058" s="1151" t="s">
        <v>19239</v>
      </c>
      <c r="G7058" s="759" t="s">
        <v>19240</v>
      </c>
      <c r="H7058" s="1021" t="s">
        <v>16818</v>
      </c>
      <c r="I7058" s="1021" t="s">
        <v>4358</v>
      </c>
      <c r="J7058" s="1150" t="s">
        <v>16818</v>
      </c>
      <c r="K7058" s="1152"/>
      <c r="L7058" s="1151"/>
      <c r="M7058" s="1164"/>
      <c r="N7058" s="1151" t="s">
        <v>19241</v>
      </c>
      <c r="O7058" s="1152">
        <v>6</v>
      </c>
      <c r="P7058" s="1180">
        <v>10200</v>
      </c>
    </row>
    <row r="7059" spans="1:16" ht="33.75" x14ac:dyDescent="0.2">
      <c r="A7059" s="1179" t="s">
        <v>4159</v>
      </c>
      <c r="B7059" s="1149" t="s">
        <v>13078</v>
      </c>
      <c r="C7059" s="1149" t="s">
        <v>65</v>
      </c>
      <c r="D7059" s="1150" t="s">
        <v>19242</v>
      </c>
      <c r="E7059" s="1164">
        <v>1500</v>
      </c>
      <c r="F7059" s="1151" t="s">
        <v>19243</v>
      </c>
      <c r="G7059" s="759" t="s">
        <v>19244</v>
      </c>
      <c r="H7059" s="1021" t="s">
        <v>4243</v>
      </c>
      <c r="I7059" s="1021" t="s">
        <v>15923</v>
      </c>
      <c r="J7059" s="1150" t="s">
        <v>4287</v>
      </c>
      <c r="K7059" s="1152" t="s">
        <v>19245</v>
      </c>
      <c r="L7059" s="1151">
        <v>12</v>
      </c>
      <c r="M7059" s="1164">
        <v>18000</v>
      </c>
      <c r="N7059" s="1151"/>
      <c r="O7059" s="1152"/>
      <c r="P7059" s="1180"/>
    </row>
    <row r="7060" spans="1:16" ht="33.75" x14ac:dyDescent="0.2">
      <c r="A7060" s="1179" t="s">
        <v>4159</v>
      </c>
      <c r="B7060" s="1149" t="s">
        <v>13078</v>
      </c>
      <c r="C7060" s="1149" t="s">
        <v>65</v>
      </c>
      <c r="D7060" s="1150" t="s">
        <v>19242</v>
      </c>
      <c r="E7060" s="1164">
        <v>1500</v>
      </c>
      <c r="F7060" s="1151" t="s">
        <v>19243</v>
      </c>
      <c r="G7060" s="759" t="s">
        <v>19244</v>
      </c>
      <c r="H7060" s="1021" t="s">
        <v>4243</v>
      </c>
      <c r="I7060" s="1021" t="s">
        <v>15923</v>
      </c>
      <c r="J7060" s="1150" t="s">
        <v>4287</v>
      </c>
      <c r="K7060" s="1152"/>
      <c r="L7060" s="1151"/>
      <c r="M7060" s="1164"/>
      <c r="N7060" s="1151" t="s">
        <v>19245</v>
      </c>
      <c r="O7060" s="1152">
        <v>6</v>
      </c>
      <c r="P7060" s="1180">
        <v>9000</v>
      </c>
    </row>
    <row r="7061" spans="1:16" ht="22.5" x14ac:dyDescent="0.2">
      <c r="A7061" s="1179" t="s">
        <v>4159</v>
      </c>
      <c r="B7061" s="1149" t="s">
        <v>13078</v>
      </c>
      <c r="C7061" s="1149" t="s">
        <v>65</v>
      </c>
      <c r="D7061" s="1150" t="s">
        <v>19246</v>
      </c>
      <c r="E7061" s="1164">
        <v>7000</v>
      </c>
      <c r="F7061" s="1151" t="s">
        <v>19247</v>
      </c>
      <c r="G7061" s="759" t="s">
        <v>19248</v>
      </c>
      <c r="H7061" s="1021" t="s">
        <v>4243</v>
      </c>
      <c r="I7061" s="1021" t="s">
        <v>4274</v>
      </c>
      <c r="J7061" s="1150" t="s">
        <v>4274</v>
      </c>
      <c r="K7061" s="1152" t="s">
        <v>19249</v>
      </c>
      <c r="L7061" s="1151">
        <v>12</v>
      </c>
      <c r="M7061" s="1164">
        <v>84000</v>
      </c>
      <c r="N7061" s="1151"/>
      <c r="O7061" s="1152"/>
      <c r="P7061" s="1180"/>
    </row>
    <row r="7062" spans="1:16" ht="22.5" x14ac:dyDescent="0.2">
      <c r="A7062" s="1179" t="s">
        <v>4159</v>
      </c>
      <c r="B7062" s="1149" t="s">
        <v>13078</v>
      </c>
      <c r="C7062" s="1149" t="s">
        <v>65</v>
      </c>
      <c r="D7062" s="1150" t="s">
        <v>19246</v>
      </c>
      <c r="E7062" s="1164">
        <v>7000</v>
      </c>
      <c r="F7062" s="1151" t="s">
        <v>19247</v>
      </c>
      <c r="G7062" s="759" t="s">
        <v>19248</v>
      </c>
      <c r="H7062" s="1021" t="s">
        <v>4243</v>
      </c>
      <c r="I7062" s="1021" t="s">
        <v>4274</v>
      </c>
      <c r="J7062" s="1150" t="s">
        <v>4274</v>
      </c>
      <c r="K7062" s="1152"/>
      <c r="L7062" s="1151"/>
      <c r="M7062" s="1164"/>
      <c r="N7062" s="1151" t="s">
        <v>19249</v>
      </c>
      <c r="O7062" s="1152">
        <v>6</v>
      </c>
      <c r="P7062" s="1180">
        <v>42000</v>
      </c>
    </row>
    <row r="7063" spans="1:16" ht="22.5" x14ac:dyDescent="0.2">
      <c r="A7063" s="1179" t="s">
        <v>4159</v>
      </c>
      <c r="B7063" s="1149" t="s">
        <v>13078</v>
      </c>
      <c r="C7063" s="1149" t="s">
        <v>65</v>
      </c>
      <c r="D7063" s="1150" t="s">
        <v>18280</v>
      </c>
      <c r="E7063" s="1164">
        <v>2500</v>
      </c>
      <c r="F7063" s="1151" t="s">
        <v>19250</v>
      </c>
      <c r="G7063" s="759" t="s">
        <v>19251</v>
      </c>
      <c r="H7063" s="1021" t="s">
        <v>4243</v>
      </c>
      <c r="I7063" s="1021" t="s">
        <v>4274</v>
      </c>
      <c r="J7063" s="1150" t="s">
        <v>4274</v>
      </c>
      <c r="K7063" s="1152" t="s">
        <v>19252</v>
      </c>
      <c r="L7063" s="1151">
        <v>12</v>
      </c>
      <c r="M7063" s="1164">
        <v>36279.17</v>
      </c>
      <c r="N7063" s="1151"/>
      <c r="O7063" s="1152"/>
      <c r="P7063" s="1180"/>
    </row>
    <row r="7064" spans="1:16" ht="22.5" x14ac:dyDescent="0.2">
      <c r="A7064" s="1179" t="s">
        <v>4159</v>
      </c>
      <c r="B7064" s="1149" t="s">
        <v>13078</v>
      </c>
      <c r="C7064" s="1149" t="s">
        <v>65</v>
      </c>
      <c r="D7064" s="1150" t="s">
        <v>18280</v>
      </c>
      <c r="E7064" s="1164">
        <v>5000</v>
      </c>
      <c r="F7064" s="1151" t="s">
        <v>19250</v>
      </c>
      <c r="G7064" s="759" t="s">
        <v>19251</v>
      </c>
      <c r="H7064" s="1021" t="s">
        <v>4243</v>
      </c>
      <c r="I7064" s="1021" t="s">
        <v>4274</v>
      </c>
      <c r="J7064" s="1150" t="s">
        <v>4274</v>
      </c>
      <c r="K7064" s="1152"/>
      <c r="L7064" s="1151"/>
      <c r="M7064" s="1164"/>
      <c r="N7064" s="1151" t="s">
        <v>19253</v>
      </c>
      <c r="O7064" s="1152">
        <v>6</v>
      </c>
      <c r="P7064" s="1180">
        <v>30000</v>
      </c>
    </row>
    <row r="7065" spans="1:16" ht="22.5" x14ac:dyDescent="0.2">
      <c r="A7065" s="1179" t="s">
        <v>4159</v>
      </c>
      <c r="B7065" s="1149" t="s">
        <v>13078</v>
      </c>
      <c r="C7065" s="1149" t="s">
        <v>65</v>
      </c>
      <c r="D7065" s="1150" t="s">
        <v>19254</v>
      </c>
      <c r="E7065" s="1164">
        <v>8500</v>
      </c>
      <c r="F7065" s="1151" t="s">
        <v>19255</v>
      </c>
      <c r="G7065" s="759" t="s">
        <v>19256</v>
      </c>
      <c r="H7065" s="1021" t="s">
        <v>4243</v>
      </c>
      <c r="I7065" s="1021" t="s">
        <v>4287</v>
      </c>
      <c r="J7065" s="1150" t="s">
        <v>4195</v>
      </c>
      <c r="K7065" s="1152" t="s">
        <v>19257</v>
      </c>
      <c r="L7065" s="1151">
        <v>12</v>
      </c>
      <c r="M7065" s="1164">
        <v>102000</v>
      </c>
      <c r="N7065" s="1151"/>
      <c r="O7065" s="1152"/>
      <c r="P7065" s="1180"/>
    </row>
    <row r="7066" spans="1:16" ht="22.5" x14ac:dyDescent="0.2">
      <c r="A7066" s="1179" t="s">
        <v>4159</v>
      </c>
      <c r="B7066" s="1149" t="s">
        <v>13078</v>
      </c>
      <c r="C7066" s="1149" t="s">
        <v>65</v>
      </c>
      <c r="D7066" s="1150" t="s">
        <v>19254</v>
      </c>
      <c r="E7066" s="1164">
        <v>8500</v>
      </c>
      <c r="F7066" s="1151" t="s">
        <v>19255</v>
      </c>
      <c r="G7066" s="759" t="s">
        <v>19256</v>
      </c>
      <c r="H7066" s="1021" t="s">
        <v>4243</v>
      </c>
      <c r="I7066" s="1021" t="s">
        <v>4287</v>
      </c>
      <c r="J7066" s="1150" t="s">
        <v>4195</v>
      </c>
      <c r="K7066" s="1152"/>
      <c r="L7066" s="1151"/>
      <c r="M7066" s="1164"/>
      <c r="N7066" s="1151" t="s">
        <v>19257</v>
      </c>
      <c r="O7066" s="1152">
        <v>6</v>
      </c>
      <c r="P7066" s="1180">
        <v>51000</v>
      </c>
    </row>
    <row r="7067" spans="1:16" ht="22.5" x14ac:dyDescent="0.2">
      <c r="A7067" s="1179" t="s">
        <v>4159</v>
      </c>
      <c r="B7067" s="1149" t="s">
        <v>13078</v>
      </c>
      <c r="C7067" s="1149" t="s">
        <v>65</v>
      </c>
      <c r="D7067" s="1150" t="s">
        <v>17379</v>
      </c>
      <c r="E7067" s="1164">
        <v>12200</v>
      </c>
      <c r="F7067" s="1151" t="s">
        <v>19258</v>
      </c>
      <c r="G7067" s="759" t="s">
        <v>19259</v>
      </c>
      <c r="H7067" s="1021" t="s">
        <v>4206</v>
      </c>
      <c r="I7067" s="1021" t="s">
        <v>16867</v>
      </c>
      <c r="J7067" s="1150" t="s">
        <v>4287</v>
      </c>
      <c r="K7067" s="1152" t="s">
        <v>15372</v>
      </c>
      <c r="L7067" s="1151">
        <v>12</v>
      </c>
      <c r="M7067" s="1164">
        <v>146400</v>
      </c>
      <c r="N7067" s="1151"/>
      <c r="O7067" s="1152"/>
      <c r="P7067" s="1180"/>
    </row>
    <row r="7068" spans="1:16" ht="22.5" x14ac:dyDescent="0.2">
      <c r="A7068" s="1179" t="s">
        <v>4159</v>
      </c>
      <c r="B7068" s="1149" t="s">
        <v>13078</v>
      </c>
      <c r="C7068" s="1149" t="s">
        <v>65</v>
      </c>
      <c r="D7068" s="1150" t="s">
        <v>17379</v>
      </c>
      <c r="E7068" s="1164">
        <v>12200</v>
      </c>
      <c r="F7068" s="1151" t="s">
        <v>19258</v>
      </c>
      <c r="G7068" s="759" t="s">
        <v>19259</v>
      </c>
      <c r="H7068" s="1021" t="s">
        <v>4206</v>
      </c>
      <c r="I7068" s="1021" t="s">
        <v>16867</v>
      </c>
      <c r="J7068" s="1150" t="s">
        <v>4287</v>
      </c>
      <c r="K7068" s="1152"/>
      <c r="L7068" s="1151"/>
      <c r="M7068" s="1164"/>
      <c r="N7068" s="1151" t="s">
        <v>15372</v>
      </c>
      <c r="O7068" s="1152">
        <v>6</v>
      </c>
      <c r="P7068" s="1180">
        <v>73200</v>
      </c>
    </row>
    <row r="7069" spans="1:16" ht="22.5" x14ac:dyDescent="0.2">
      <c r="A7069" s="1179" t="s">
        <v>4159</v>
      </c>
      <c r="B7069" s="1149" t="s">
        <v>13078</v>
      </c>
      <c r="C7069" s="1149" t="s">
        <v>65</v>
      </c>
      <c r="D7069" s="1150" t="s">
        <v>4770</v>
      </c>
      <c r="E7069" s="1164">
        <v>2500</v>
      </c>
      <c r="F7069" s="1151" t="s">
        <v>19260</v>
      </c>
      <c r="G7069" s="759" t="s">
        <v>19261</v>
      </c>
      <c r="H7069" s="1021" t="s">
        <v>4206</v>
      </c>
      <c r="I7069" s="1021" t="s">
        <v>4274</v>
      </c>
      <c r="J7069" s="1150" t="s">
        <v>4274</v>
      </c>
      <c r="K7069" s="1152"/>
      <c r="L7069" s="1151"/>
      <c r="M7069" s="1164"/>
      <c r="N7069" s="1151" t="s">
        <v>19262</v>
      </c>
      <c r="O7069" s="1152">
        <v>6</v>
      </c>
      <c r="P7069" s="1180">
        <v>15000</v>
      </c>
    </row>
    <row r="7070" spans="1:16" ht="22.5" x14ac:dyDescent="0.2">
      <c r="A7070" s="1179" t="s">
        <v>4159</v>
      </c>
      <c r="B7070" s="1149" t="s">
        <v>13078</v>
      </c>
      <c r="C7070" s="1149" t="s">
        <v>65</v>
      </c>
      <c r="D7070" s="1150" t="s">
        <v>19263</v>
      </c>
      <c r="E7070" s="1164">
        <v>2500</v>
      </c>
      <c r="F7070" s="1151" t="s">
        <v>19260</v>
      </c>
      <c r="G7070" s="759" t="s">
        <v>19261</v>
      </c>
      <c r="H7070" s="1021" t="s">
        <v>4206</v>
      </c>
      <c r="I7070" s="1021" t="s">
        <v>4274</v>
      </c>
      <c r="J7070" s="1150" t="s">
        <v>4274</v>
      </c>
      <c r="K7070" s="1152" t="s">
        <v>19262</v>
      </c>
      <c r="L7070" s="1151">
        <v>4</v>
      </c>
      <c r="M7070" s="1164">
        <v>10416.67</v>
      </c>
      <c r="N7070" s="1151"/>
      <c r="O7070" s="1152"/>
      <c r="P7070" s="1180"/>
    </row>
    <row r="7071" spans="1:16" ht="33.75" x14ac:dyDescent="0.2">
      <c r="A7071" s="1179" t="s">
        <v>4159</v>
      </c>
      <c r="B7071" s="1149" t="s">
        <v>13078</v>
      </c>
      <c r="C7071" s="1149" t="s">
        <v>65</v>
      </c>
      <c r="D7071" s="1150" t="s">
        <v>19264</v>
      </c>
      <c r="E7071" s="1164">
        <v>1500</v>
      </c>
      <c r="F7071" s="1151" t="s">
        <v>19265</v>
      </c>
      <c r="G7071" s="759" t="s">
        <v>19266</v>
      </c>
      <c r="H7071" s="1021" t="s">
        <v>4194</v>
      </c>
      <c r="I7071" s="1021" t="s">
        <v>15923</v>
      </c>
      <c r="J7071" s="1150" t="s">
        <v>7025</v>
      </c>
      <c r="K7071" s="1152"/>
      <c r="L7071" s="1151"/>
      <c r="M7071" s="1164"/>
      <c r="N7071" s="1151" t="s">
        <v>19267</v>
      </c>
      <c r="O7071" s="1152">
        <v>6</v>
      </c>
      <c r="P7071" s="1180">
        <v>9000</v>
      </c>
    </row>
    <row r="7072" spans="1:16" ht="33.75" x14ac:dyDescent="0.2">
      <c r="A7072" s="1179" t="s">
        <v>4159</v>
      </c>
      <c r="B7072" s="1149" t="s">
        <v>13078</v>
      </c>
      <c r="C7072" s="1149" t="s">
        <v>65</v>
      </c>
      <c r="D7072" s="1150" t="s">
        <v>19264</v>
      </c>
      <c r="E7072" s="1164">
        <v>1500</v>
      </c>
      <c r="F7072" s="1151" t="s">
        <v>19265</v>
      </c>
      <c r="G7072" s="759" t="s">
        <v>19266</v>
      </c>
      <c r="H7072" s="1021" t="s">
        <v>4194</v>
      </c>
      <c r="I7072" s="1021" t="s">
        <v>15923</v>
      </c>
      <c r="J7072" s="1150" t="s">
        <v>7025</v>
      </c>
      <c r="K7072" s="1152" t="s">
        <v>19267</v>
      </c>
      <c r="L7072" s="1151">
        <v>6</v>
      </c>
      <c r="M7072" s="1164">
        <v>9800</v>
      </c>
      <c r="N7072" s="1151"/>
      <c r="O7072" s="1152"/>
      <c r="P7072" s="1180"/>
    </row>
    <row r="7073" spans="1:16" ht="22.5" x14ac:dyDescent="0.2">
      <c r="A7073" s="1179" t="s">
        <v>4159</v>
      </c>
      <c r="B7073" s="1149" t="s">
        <v>13078</v>
      </c>
      <c r="C7073" s="1149" t="s">
        <v>65</v>
      </c>
      <c r="D7073" s="1150" t="s">
        <v>18304</v>
      </c>
      <c r="E7073" s="1164">
        <v>1700</v>
      </c>
      <c r="F7073" s="1151" t="s">
        <v>19268</v>
      </c>
      <c r="G7073" s="759" t="s">
        <v>19269</v>
      </c>
      <c r="H7073" s="1021" t="s">
        <v>16818</v>
      </c>
      <c r="I7073" s="1021" t="s">
        <v>4358</v>
      </c>
      <c r="J7073" s="1150" t="s">
        <v>16818</v>
      </c>
      <c r="K7073" s="1152" t="s">
        <v>19270</v>
      </c>
      <c r="L7073" s="1151">
        <v>11</v>
      </c>
      <c r="M7073" s="1164">
        <v>22737.5</v>
      </c>
      <c r="N7073" s="1151"/>
      <c r="O7073" s="1152"/>
      <c r="P7073" s="1180"/>
    </row>
    <row r="7074" spans="1:16" ht="22.5" x14ac:dyDescent="0.2">
      <c r="A7074" s="1179" t="s">
        <v>4159</v>
      </c>
      <c r="B7074" s="1149" t="s">
        <v>13078</v>
      </c>
      <c r="C7074" s="1149" t="s">
        <v>65</v>
      </c>
      <c r="D7074" s="1150" t="s">
        <v>18118</v>
      </c>
      <c r="E7074" s="1164">
        <v>12000</v>
      </c>
      <c r="F7074" s="1151" t="s">
        <v>19271</v>
      </c>
      <c r="G7074" s="759" t="s">
        <v>19272</v>
      </c>
      <c r="H7074" s="1021" t="s">
        <v>8138</v>
      </c>
      <c r="I7074" s="1021" t="s">
        <v>16956</v>
      </c>
      <c r="J7074" s="1150" t="s">
        <v>4386</v>
      </c>
      <c r="K7074" s="1152"/>
      <c r="L7074" s="1151"/>
      <c r="M7074" s="1164"/>
      <c r="N7074" s="1151" t="s">
        <v>19273</v>
      </c>
      <c r="O7074" s="1152">
        <v>4</v>
      </c>
      <c r="P7074" s="1180">
        <v>50800</v>
      </c>
    </row>
    <row r="7075" spans="1:16" ht="33.75" x14ac:dyDescent="0.2">
      <c r="A7075" s="1179" t="s">
        <v>4159</v>
      </c>
      <c r="B7075" s="1149" t="s">
        <v>13078</v>
      </c>
      <c r="C7075" s="1149" t="s">
        <v>65</v>
      </c>
      <c r="D7075" s="1150" t="s">
        <v>19274</v>
      </c>
      <c r="E7075" s="1164">
        <v>3000</v>
      </c>
      <c r="F7075" s="1151" t="s">
        <v>19275</v>
      </c>
      <c r="G7075" s="759" t="s">
        <v>19276</v>
      </c>
      <c r="H7075" s="1021" t="s">
        <v>9934</v>
      </c>
      <c r="I7075" s="1021" t="s">
        <v>16809</v>
      </c>
      <c r="J7075" s="1150" t="s">
        <v>4259</v>
      </c>
      <c r="K7075" s="1152" t="s">
        <v>19277</v>
      </c>
      <c r="L7075" s="1151">
        <v>12</v>
      </c>
      <c r="M7075" s="1164">
        <v>33247.14</v>
      </c>
      <c r="N7075" s="1151"/>
      <c r="O7075" s="1152"/>
      <c r="P7075" s="1180"/>
    </row>
    <row r="7076" spans="1:16" ht="33.75" x14ac:dyDescent="0.2">
      <c r="A7076" s="1179" t="s">
        <v>4159</v>
      </c>
      <c r="B7076" s="1149" t="s">
        <v>13078</v>
      </c>
      <c r="C7076" s="1149" t="s">
        <v>65</v>
      </c>
      <c r="D7076" s="1150" t="s">
        <v>19274</v>
      </c>
      <c r="E7076" s="1164">
        <v>3000</v>
      </c>
      <c r="F7076" s="1151" t="s">
        <v>19275</v>
      </c>
      <c r="G7076" s="759" t="s">
        <v>19276</v>
      </c>
      <c r="H7076" s="1021" t="s">
        <v>9934</v>
      </c>
      <c r="I7076" s="1021" t="s">
        <v>16809</v>
      </c>
      <c r="J7076" s="1150" t="s">
        <v>4259</v>
      </c>
      <c r="K7076" s="1152"/>
      <c r="L7076" s="1151"/>
      <c r="M7076" s="1164"/>
      <c r="N7076" s="1151" t="s">
        <v>19277</v>
      </c>
      <c r="O7076" s="1152">
        <v>6</v>
      </c>
      <c r="P7076" s="1180">
        <v>18000</v>
      </c>
    </row>
    <row r="7077" spans="1:16" ht="22.5" x14ac:dyDescent="0.2">
      <c r="A7077" s="1179" t="s">
        <v>4159</v>
      </c>
      <c r="B7077" s="1149" t="s">
        <v>13078</v>
      </c>
      <c r="C7077" s="1149" t="s">
        <v>65</v>
      </c>
      <c r="D7077" s="1150" t="s">
        <v>17349</v>
      </c>
      <c r="E7077" s="1164">
        <v>6000</v>
      </c>
      <c r="F7077" s="1151" t="s">
        <v>19278</v>
      </c>
      <c r="G7077" s="759" t="s">
        <v>19279</v>
      </c>
      <c r="H7077" s="1021" t="s">
        <v>4243</v>
      </c>
      <c r="I7077" s="1021" t="s">
        <v>4287</v>
      </c>
      <c r="J7077" s="1150" t="s">
        <v>4195</v>
      </c>
      <c r="K7077" s="1152" t="s">
        <v>19280</v>
      </c>
      <c r="L7077" s="1151">
        <v>2</v>
      </c>
      <c r="M7077" s="1164">
        <v>17550</v>
      </c>
      <c r="N7077" s="1151"/>
      <c r="O7077" s="1152"/>
      <c r="P7077" s="1180"/>
    </row>
    <row r="7078" spans="1:16" ht="22.5" x14ac:dyDescent="0.2">
      <c r="A7078" s="1179" t="s">
        <v>4159</v>
      </c>
      <c r="B7078" s="1149" t="s">
        <v>13078</v>
      </c>
      <c r="C7078" s="1149" t="s">
        <v>65</v>
      </c>
      <c r="D7078" s="1150" t="s">
        <v>19281</v>
      </c>
      <c r="E7078" s="1164">
        <v>3000</v>
      </c>
      <c r="F7078" s="1151" t="s">
        <v>19282</v>
      </c>
      <c r="G7078" s="759" t="s">
        <v>19283</v>
      </c>
      <c r="H7078" s="1021" t="s">
        <v>4194</v>
      </c>
      <c r="I7078" s="1021" t="s">
        <v>4274</v>
      </c>
      <c r="J7078" s="1150" t="s">
        <v>4274</v>
      </c>
      <c r="K7078" s="1152" t="s">
        <v>19284</v>
      </c>
      <c r="L7078" s="1151">
        <v>12</v>
      </c>
      <c r="M7078" s="1164">
        <v>36000</v>
      </c>
      <c r="N7078" s="1151"/>
      <c r="O7078" s="1152"/>
      <c r="P7078" s="1180"/>
    </row>
    <row r="7079" spans="1:16" ht="22.5" x14ac:dyDescent="0.2">
      <c r="A7079" s="1179" t="s">
        <v>4159</v>
      </c>
      <c r="B7079" s="1149" t="s">
        <v>13078</v>
      </c>
      <c r="C7079" s="1149" t="s">
        <v>65</v>
      </c>
      <c r="D7079" s="1150" t="s">
        <v>19281</v>
      </c>
      <c r="E7079" s="1164">
        <v>3000</v>
      </c>
      <c r="F7079" s="1151" t="s">
        <v>19282</v>
      </c>
      <c r="G7079" s="759" t="s">
        <v>19283</v>
      </c>
      <c r="H7079" s="1021" t="s">
        <v>4194</v>
      </c>
      <c r="I7079" s="1021" t="s">
        <v>4274</v>
      </c>
      <c r="J7079" s="1150" t="s">
        <v>4274</v>
      </c>
      <c r="K7079" s="1152"/>
      <c r="L7079" s="1151"/>
      <c r="M7079" s="1164"/>
      <c r="N7079" s="1151" t="s">
        <v>19284</v>
      </c>
      <c r="O7079" s="1152">
        <v>6</v>
      </c>
      <c r="P7079" s="1180">
        <v>18000</v>
      </c>
    </row>
    <row r="7080" spans="1:16" ht="22.5" x14ac:dyDescent="0.2">
      <c r="A7080" s="1179" t="s">
        <v>4159</v>
      </c>
      <c r="B7080" s="1149" t="s">
        <v>13078</v>
      </c>
      <c r="C7080" s="1149" t="s">
        <v>65</v>
      </c>
      <c r="D7080" s="1150" t="s">
        <v>19285</v>
      </c>
      <c r="E7080" s="1164">
        <v>3000</v>
      </c>
      <c r="F7080" s="1151" t="s">
        <v>19286</v>
      </c>
      <c r="G7080" s="759" t="s">
        <v>19287</v>
      </c>
      <c r="H7080" s="1021" t="s">
        <v>4243</v>
      </c>
      <c r="I7080" s="1021" t="s">
        <v>4274</v>
      </c>
      <c r="J7080" s="1150" t="s">
        <v>4274</v>
      </c>
      <c r="K7080" s="1152" t="s">
        <v>19288</v>
      </c>
      <c r="L7080" s="1151">
        <v>12</v>
      </c>
      <c r="M7080" s="1164">
        <v>36000</v>
      </c>
      <c r="N7080" s="1151"/>
      <c r="O7080" s="1152"/>
      <c r="P7080" s="1180"/>
    </row>
    <row r="7081" spans="1:16" ht="22.5" x14ac:dyDescent="0.2">
      <c r="A7081" s="1179" t="s">
        <v>4159</v>
      </c>
      <c r="B7081" s="1149" t="s">
        <v>13078</v>
      </c>
      <c r="C7081" s="1149" t="s">
        <v>65</v>
      </c>
      <c r="D7081" s="1150" t="s">
        <v>19285</v>
      </c>
      <c r="E7081" s="1164">
        <v>3000</v>
      </c>
      <c r="F7081" s="1151" t="s">
        <v>19286</v>
      </c>
      <c r="G7081" s="759" t="s">
        <v>19287</v>
      </c>
      <c r="H7081" s="1021" t="s">
        <v>4243</v>
      </c>
      <c r="I7081" s="1021" t="s">
        <v>4274</v>
      </c>
      <c r="J7081" s="1150" t="s">
        <v>4274</v>
      </c>
      <c r="K7081" s="1152"/>
      <c r="L7081" s="1151"/>
      <c r="M7081" s="1164"/>
      <c r="N7081" s="1151" t="s">
        <v>19288</v>
      </c>
      <c r="O7081" s="1152">
        <v>6</v>
      </c>
      <c r="P7081" s="1180">
        <v>18000</v>
      </c>
    </row>
    <row r="7082" spans="1:16" ht="22.5" x14ac:dyDescent="0.2">
      <c r="A7082" s="1179" t="s">
        <v>4159</v>
      </c>
      <c r="B7082" s="1149" t="s">
        <v>13078</v>
      </c>
      <c r="C7082" s="1149" t="s">
        <v>65</v>
      </c>
      <c r="D7082" s="1150" t="s">
        <v>19289</v>
      </c>
      <c r="E7082" s="1164">
        <v>2000</v>
      </c>
      <c r="F7082" s="1151" t="s">
        <v>19290</v>
      </c>
      <c r="G7082" s="759" t="s">
        <v>19291</v>
      </c>
      <c r="H7082" s="1021" t="s">
        <v>16835</v>
      </c>
      <c r="I7082" s="1021" t="s">
        <v>4287</v>
      </c>
      <c r="J7082" s="1150" t="s">
        <v>4195</v>
      </c>
      <c r="K7082" s="1152" t="s">
        <v>19292</v>
      </c>
      <c r="L7082" s="1151">
        <v>12</v>
      </c>
      <c r="M7082" s="1164">
        <v>24000</v>
      </c>
      <c r="N7082" s="1151"/>
      <c r="O7082" s="1152"/>
      <c r="P7082" s="1180"/>
    </row>
    <row r="7083" spans="1:16" ht="22.5" x14ac:dyDescent="0.2">
      <c r="A7083" s="1179" t="s">
        <v>4159</v>
      </c>
      <c r="B7083" s="1149" t="s">
        <v>13078</v>
      </c>
      <c r="C7083" s="1149" t="s">
        <v>65</v>
      </c>
      <c r="D7083" s="1150" t="s">
        <v>19289</v>
      </c>
      <c r="E7083" s="1164">
        <v>2000</v>
      </c>
      <c r="F7083" s="1151" t="s">
        <v>19290</v>
      </c>
      <c r="G7083" s="759" t="s">
        <v>19291</v>
      </c>
      <c r="H7083" s="1021" t="s">
        <v>16835</v>
      </c>
      <c r="I7083" s="1021" t="s">
        <v>4287</v>
      </c>
      <c r="J7083" s="1150" t="s">
        <v>4195</v>
      </c>
      <c r="K7083" s="1152"/>
      <c r="L7083" s="1151"/>
      <c r="M7083" s="1164"/>
      <c r="N7083" s="1151" t="s">
        <v>19292</v>
      </c>
      <c r="O7083" s="1152">
        <v>2</v>
      </c>
      <c r="P7083" s="1180">
        <v>6050</v>
      </c>
    </row>
    <row r="7084" spans="1:16" ht="22.5" x14ac:dyDescent="0.2">
      <c r="A7084" s="1179" t="s">
        <v>4159</v>
      </c>
      <c r="B7084" s="1149" t="s">
        <v>13078</v>
      </c>
      <c r="C7084" s="1149" t="s">
        <v>65</v>
      </c>
      <c r="D7084" s="1150" t="s">
        <v>19293</v>
      </c>
      <c r="E7084" s="1164">
        <v>4000</v>
      </c>
      <c r="F7084" s="1151" t="s">
        <v>19294</v>
      </c>
      <c r="G7084" s="759" t="s">
        <v>19295</v>
      </c>
      <c r="H7084" s="1021" t="s">
        <v>4206</v>
      </c>
      <c r="I7084" s="1021" t="s">
        <v>4287</v>
      </c>
      <c r="J7084" s="1150" t="s">
        <v>4195</v>
      </c>
      <c r="K7084" s="1152"/>
      <c r="L7084" s="1151"/>
      <c r="M7084" s="1164"/>
      <c r="N7084" s="1151" t="s">
        <v>19296</v>
      </c>
      <c r="O7084" s="1152">
        <v>3</v>
      </c>
      <c r="P7084" s="1180">
        <v>14000</v>
      </c>
    </row>
    <row r="7085" spans="1:16" ht="22.5" x14ac:dyDescent="0.2">
      <c r="A7085" s="1179" t="s">
        <v>4159</v>
      </c>
      <c r="B7085" s="1149" t="s">
        <v>13078</v>
      </c>
      <c r="C7085" s="1149" t="s">
        <v>65</v>
      </c>
      <c r="D7085" s="1150" t="s">
        <v>17825</v>
      </c>
      <c r="E7085" s="1164">
        <v>8000</v>
      </c>
      <c r="F7085" s="1151" t="s">
        <v>19297</v>
      </c>
      <c r="G7085" s="759" t="s">
        <v>19298</v>
      </c>
      <c r="H7085" s="1021" t="s">
        <v>4243</v>
      </c>
      <c r="I7085" s="1021" t="s">
        <v>4287</v>
      </c>
      <c r="J7085" s="1150" t="s">
        <v>4195</v>
      </c>
      <c r="K7085" s="1152" t="s">
        <v>19299</v>
      </c>
      <c r="L7085" s="1151">
        <v>12</v>
      </c>
      <c r="M7085" s="1164">
        <v>96000</v>
      </c>
      <c r="N7085" s="1151"/>
      <c r="O7085" s="1152"/>
      <c r="P7085" s="1180"/>
    </row>
    <row r="7086" spans="1:16" ht="22.5" x14ac:dyDescent="0.2">
      <c r="A7086" s="1179" t="s">
        <v>4159</v>
      </c>
      <c r="B7086" s="1149" t="s">
        <v>13078</v>
      </c>
      <c r="C7086" s="1149" t="s">
        <v>65</v>
      </c>
      <c r="D7086" s="1150" t="s">
        <v>17825</v>
      </c>
      <c r="E7086" s="1164">
        <v>8000</v>
      </c>
      <c r="F7086" s="1151" t="s">
        <v>19297</v>
      </c>
      <c r="G7086" s="759" t="s">
        <v>19298</v>
      </c>
      <c r="H7086" s="1021" t="s">
        <v>4243</v>
      </c>
      <c r="I7086" s="1021" t="s">
        <v>4287</v>
      </c>
      <c r="J7086" s="1150" t="s">
        <v>4195</v>
      </c>
      <c r="K7086" s="1152"/>
      <c r="L7086" s="1151"/>
      <c r="M7086" s="1164"/>
      <c r="N7086" s="1151" t="s">
        <v>19299</v>
      </c>
      <c r="O7086" s="1152">
        <v>1</v>
      </c>
      <c r="P7086" s="1180">
        <v>15045.33</v>
      </c>
    </row>
    <row r="7087" spans="1:16" ht="22.5" x14ac:dyDescent="0.2">
      <c r="A7087" s="1179" t="s">
        <v>4159</v>
      </c>
      <c r="B7087" s="1149" t="s">
        <v>13078</v>
      </c>
      <c r="C7087" s="1149" t="s">
        <v>65</v>
      </c>
      <c r="D7087" s="1150" t="s">
        <v>19300</v>
      </c>
      <c r="E7087" s="1164">
        <v>8000</v>
      </c>
      <c r="F7087" s="1151" t="s">
        <v>19301</v>
      </c>
      <c r="G7087" s="759" t="s">
        <v>19302</v>
      </c>
      <c r="H7087" s="1021" t="s">
        <v>4239</v>
      </c>
      <c r="I7087" s="1021" t="s">
        <v>16956</v>
      </c>
      <c r="J7087" s="1150" t="s">
        <v>4386</v>
      </c>
      <c r="K7087" s="1152"/>
      <c r="L7087" s="1151"/>
      <c r="M7087" s="1164"/>
      <c r="N7087" s="1151" t="s">
        <v>19303</v>
      </c>
      <c r="O7087" s="1152">
        <v>3</v>
      </c>
      <c r="P7087" s="1180">
        <v>28266.67</v>
      </c>
    </row>
    <row r="7088" spans="1:16" ht="22.5" x14ac:dyDescent="0.2">
      <c r="A7088" s="1179" t="s">
        <v>4159</v>
      </c>
      <c r="B7088" s="1149" t="s">
        <v>13078</v>
      </c>
      <c r="C7088" s="1149" t="s">
        <v>65</v>
      </c>
      <c r="D7088" s="1150" t="s">
        <v>19304</v>
      </c>
      <c r="E7088" s="1164">
        <v>8000</v>
      </c>
      <c r="F7088" s="1151" t="s">
        <v>19305</v>
      </c>
      <c r="G7088" s="759" t="s">
        <v>19306</v>
      </c>
      <c r="H7088" s="1021" t="s">
        <v>4243</v>
      </c>
      <c r="I7088" s="1021" t="s">
        <v>4287</v>
      </c>
      <c r="J7088" s="1150" t="s">
        <v>4195</v>
      </c>
      <c r="K7088" s="1152" t="s">
        <v>19307</v>
      </c>
      <c r="L7088" s="1151">
        <v>8</v>
      </c>
      <c r="M7088" s="1164">
        <v>65621.34</v>
      </c>
      <c r="N7088" s="1151"/>
      <c r="O7088" s="1152"/>
      <c r="P7088" s="1180"/>
    </row>
    <row r="7089" spans="1:16" ht="22.5" x14ac:dyDescent="0.2">
      <c r="A7089" s="1179" t="s">
        <v>4159</v>
      </c>
      <c r="B7089" s="1149" t="s">
        <v>13078</v>
      </c>
      <c r="C7089" s="1149" t="s">
        <v>65</v>
      </c>
      <c r="D7089" s="1150" t="s">
        <v>18915</v>
      </c>
      <c r="E7089" s="1164">
        <v>2000</v>
      </c>
      <c r="F7089" s="1151" t="s">
        <v>19308</v>
      </c>
      <c r="G7089" s="759" t="s">
        <v>19309</v>
      </c>
      <c r="H7089" s="1021" t="s">
        <v>4194</v>
      </c>
      <c r="I7089" s="1021" t="s">
        <v>16867</v>
      </c>
      <c r="J7089" s="1150" t="s">
        <v>4287</v>
      </c>
      <c r="K7089" s="1152" t="s">
        <v>19310</v>
      </c>
      <c r="L7089" s="1151">
        <v>12</v>
      </c>
      <c r="M7089" s="1164">
        <v>26978</v>
      </c>
      <c r="N7089" s="1151"/>
      <c r="O7089" s="1152"/>
      <c r="P7089" s="1180"/>
    </row>
    <row r="7090" spans="1:16" ht="22.5" x14ac:dyDescent="0.2">
      <c r="A7090" s="1179" t="s">
        <v>4159</v>
      </c>
      <c r="B7090" s="1149" t="s">
        <v>13078</v>
      </c>
      <c r="C7090" s="1149" t="s">
        <v>65</v>
      </c>
      <c r="D7090" s="1150" t="s">
        <v>18673</v>
      </c>
      <c r="E7090" s="1164">
        <v>6000</v>
      </c>
      <c r="F7090" s="1151" t="s">
        <v>19311</v>
      </c>
      <c r="G7090" s="759" t="s">
        <v>19312</v>
      </c>
      <c r="H7090" s="1021" t="s">
        <v>4206</v>
      </c>
      <c r="I7090" s="1021" t="s">
        <v>4287</v>
      </c>
      <c r="J7090" s="1150" t="s">
        <v>4195</v>
      </c>
      <c r="K7090" s="1152"/>
      <c r="L7090" s="1151"/>
      <c r="M7090" s="1164"/>
      <c r="N7090" s="1151" t="s">
        <v>19313</v>
      </c>
      <c r="O7090" s="1152">
        <v>1</v>
      </c>
      <c r="P7090" s="1180">
        <v>7400</v>
      </c>
    </row>
    <row r="7091" spans="1:16" ht="22.5" x14ac:dyDescent="0.2">
      <c r="A7091" s="1179" t="s">
        <v>4159</v>
      </c>
      <c r="B7091" s="1149" t="s">
        <v>13078</v>
      </c>
      <c r="C7091" s="1149" t="s">
        <v>65</v>
      </c>
      <c r="D7091" s="1150" t="s">
        <v>16871</v>
      </c>
      <c r="E7091" s="1164">
        <v>2500</v>
      </c>
      <c r="F7091" s="1151" t="s">
        <v>19314</v>
      </c>
      <c r="G7091" s="759" t="s">
        <v>19315</v>
      </c>
      <c r="H7091" s="1021" t="s">
        <v>4243</v>
      </c>
      <c r="I7091" s="1021" t="s">
        <v>4274</v>
      </c>
      <c r="J7091" s="1150" t="s">
        <v>4274</v>
      </c>
      <c r="K7091" s="1152" t="s">
        <v>19316</v>
      </c>
      <c r="L7091" s="1151">
        <v>12</v>
      </c>
      <c r="M7091" s="1164">
        <v>30000</v>
      </c>
      <c r="N7091" s="1151"/>
      <c r="O7091" s="1152"/>
      <c r="P7091" s="1180"/>
    </row>
    <row r="7092" spans="1:16" ht="22.5" x14ac:dyDescent="0.2">
      <c r="A7092" s="1179" t="s">
        <v>4159</v>
      </c>
      <c r="B7092" s="1149" t="s">
        <v>13078</v>
      </c>
      <c r="C7092" s="1149" t="s">
        <v>65</v>
      </c>
      <c r="D7092" s="1150" t="s">
        <v>16871</v>
      </c>
      <c r="E7092" s="1164">
        <v>2500</v>
      </c>
      <c r="F7092" s="1151" t="s">
        <v>19314</v>
      </c>
      <c r="G7092" s="759" t="s">
        <v>19315</v>
      </c>
      <c r="H7092" s="1021" t="s">
        <v>4243</v>
      </c>
      <c r="I7092" s="1021" t="s">
        <v>4274</v>
      </c>
      <c r="J7092" s="1150" t="s">
        <v>4274</v>
      </c>
      <c r="K7092" s="1152"/>
      <c r="L7092" s="1151"/>
      <c r="M7092" s="1164"/>
      <c r="N7092" s="1151" t="s">
        <v>19316</v>
      </c>
      <c r="O7092" s="1152">
        <v>6</v>
      </c>
      <c r="P7092" s="1180">
        <v>15000</v>
      </c>
    </row>
    <row r="7093" spans="1:16" ht="22.5" x14ac:dyDescent="0.2">
      <c r="A7093" s="1179" t="s">
        <v>4159</v>
      </c>
      <c r="B7093" s="1149" t="s">
        <v>13078</v>
      </c>
      <c r="C7093" s="1149" t="s">
        <v>65</v>
      </c>
      <c r="D7093" s="1150" t="s">
        <v>16871</v>
      </c>
      <c r="E7093" s="1164">
        <v>3000</v>
      </c>
      <c r="F7093" s="1151" t="s">
        <v>19317</v>
      </c>
      <c r="G7093" s="759" t="s">
        <v>19318</v>
      </c>
      <c r="H7093" s="1021" t="s">
        <v>4243</v>
      </c>
      <c r="I7093" s="1021" t="s">
        <v>4274</v>
      </c>
      <c r="J7093" s="1150" t="s">
        <v>4274</v>
      </c>
      <c r="K7093" s="1152" t="s">
        <v>19319</v>
      </c>
      <c r="L7093" s="1151">
        <v>12</v>
      </c>
      <c r="M7093" s="1164">
        <v>36000</v>
      </c>
      <c r="N7093" s="1151"/>
      <c r="O7093" s="1152"/>
      <c r="P7093" s="1180"/>
    </row>
    <row r="7094" spans="1:16" ht="22.5" x14ac:dyDescent="0.2">
      <c r="A7094" s="1179" t="s">
        <v>4159</v>
      </c>
      <c r="B7094" s="1149" t="s">
        <v>13078</v>
      </c>
      <c r="C7094" s="1149" t="s">
        <v>65</v>
      </c>
      <c r="D7094" s="1150" t="s">
        <v>16871</v>
      </c>
      <c r="E7094" s="1164">
        <v>3000</v>
      </c>
      <c r="F7094" s="1151" t="s">
        <v>19317</v>
      </c>
      <c r="G7094" s="759" t="s">
        <v>19318</v>
      </c>
      <c r="H7094" s="1021" t="s">
        <v>4243</v>
      </c>
      <c r="I7094" s="1021" t="s">
        <v>4274</v>
      </c>
      <c r="J7094" s="1150" t="s">
        <v>4274</v>
      </c>
      <c r="K7094" s="1152"/>
      <c r="L7094" s="1151"/>
      <c r="M7094" s="1164"/>
      <c r="N7094" s="1151" t="s">
        <v>19319</v>
      </c>
      <c r="O7094" s="1152">
        <v>6</v>
      </c>
      <c r="P7094" s="1180">
        <v>18000</v>
      </c>
    </row>
    <row r="7095" spans="1:16" ht="22.5" x14ac:dyDescent="0.2">
      <c r="A7095" s="1179" t="s">
        <v>4159</v>
      </c>
      <c r="B7095" s="1149" t="s">
        <v>13078</v>
      </c>
      <c r="C7095" s="1149" t="s">
        <v>65</v>
      </c>
      <c r="D7095" s="1150" t="s">
        <v>17672</v>
      </c>
      <c r="E7095" s="1164">
        <v>4000</v>
      </c>
      <c r="F7095" s="1151" t="s">
        <v>19320</v>
      </c>
      <c r="G7095" s="759" t="s">
        <v>19321</v>
      </c>
      <c r="H7095" s="1021" t="s">
        <v>4243</v>
      </c>
      <c r="I7095" s="1021" t="s">
        <v>4274</v>
      </c>
      <c r="J7095" s="1150" t="s">
        <v>4274</v>
      </c>
      <c r="K7095" s="1152" t="s">
        <v>19322</v>
      </c>
      <c r="L7095" s="1151">
        <v>12</v>
      </c>
      <c r="M7095" s="1164">
        <v>48000</v>
      </c>
      <c r="N7095" s="1151"/>
      <c r="O7095" s="1152"/>
      <c r="P7095" s="1180"/>
    </row>
    <row r="7096" spans="1:16" ht="22.5" x14ac:dyDescent="0.2">
      <c r="A7096" s="1179" t="s">
        <v>4159</v>
      </c>
      <c r="B7096" s="1149" t="s">
        <v>13078</v>
      </c>
      <c r="C7096" s="1149" t="s">
        <v>65</v>
      </c>
      <c r="D7096" s="1150" t="s">
        <v>17672</v>
      </c>
      <c r="E7096" s="1164">
        <v>4000</v>
      </c>
      <c r="F7096" s="1151" t="s">
        <v>19320</v>
      </c>
      <c r="G7096" s="759" t="s">
        <v>19321</v>
      </c>
      <c r="H7096" s="1021" t="s">
        <v>4243</v>
      </c>
      <c r="I7096" s="1021" t="s">
        <v>4274</v>
      </c>
      <c r="J7096" s="1150" t="s">
        <v>4274</v>
      </c>
      <c r="K7096" s="1152"/>
      <c r="L7096" s="1151"/>
      <c r="M7096" s="1164"/>
      <c r="N7096" s="1151" t="s">
        <v>19322</v>
      </c>
      <c r="O7096" s="1152">
        <v>6</v>
      </c>
      <c r="P7096" s="1180">
        <v>24000</v>
      </c>
    </row>
    <row r="7097" spans="1:16" ht="22.5" x14ac:dyDescent="0.2">
      <c r="A7097" s="1179" t="s">
        <v>4159</v>
      </c>
      <c r="B7097" s="1149" t="s">
        <v>13078</v>
      </c>
      <c r="C7097" s="1149" t="s">
        <v>65</v>
      </c>
      <c r="D7097" s="1150" t="s">
        <v>19323</v>
      </c>
      <c r="E7097" s="1164">
        <v>3000</v>
      </c>
      <c r="F7097" s="1151" t="s">
        <v>19324</v>
      </c>
      <c r="G7097" s="759" t="s">
        <v>19325</v>
      </c>
      <c r="H7097" s="1021" t="s">
        <v>4206</v>
      </c>
      <c r="I7097" s="1021" t="s">
        <v>4274</v>
      </c>
      <c r="J7097" s="1150" t="s">
        <v>4274</v>
      </c>
      <c r="K7097" s="1152"/>
      <c r="L7097" s="1151"/>
      <c r="M7097" s="1164"/>
      <c r="N7097" s="1151" t="s">
        <v>19326</v>
      </c>
      <c r="O7097" s="1152">
        <v>1</v>
      </c>
      <c r="P7097" s="1180">
        <v>4300</v>
      </c>
    </row>
    <row r="7098" spans="1:16" ht="22.5" x14ac:dyDescent="0.2">
      <c r="A7098" s="1179" t="s">
        <v>4159</v>
      </c>
      <c r="B7098" s="1149" t="s">
        <v>13078</v>
      </c>
      <c r="C7098" s="1149" t="s">
        <v>65</v>
      </c>
      <c r="D7098" s="1150" t="s">
        <v>18890</v>
      </c>
      <c r="E7098" s="1164">
        <v>2000</v>
      </c>
      <c r="F7098" s="1151" t="s">
        <v>19327</v>
      </c>
      <c r="G7098" s="759" t="s">
        <v>19328</v>
      </c>
      <c r="H7098" s="1021" t="s">
        <v>4194</v>
      </c>
      <c r="I7098" s="1021" t="s">
        <v>4274</v>
      </c>
      <c r="J7098" s="1150" t="s">
        <v>4274</v>
      </c>
      <c r="K7098" s="1152" t="s">
        <v>19329</v>
      </c>
      <c r="L7098" s="1151">
        <v>11</v>
      </c>
      <c r="M7098" s="1164">
        <v>30153.079999999998</v>
      </c>
      <c r="N7098" s="1151"/>
      <c r="O7098" s="1152"/>
      <c r="P7098" s="1180"/>
    </row>
    <row r="7099" spans="1:16" ht="22.5" x14ac:dyDescent="0.2">
      <c r="A7099" s="1179" t="s">
        <v>4159</v>
      </c>
      <c r="B7099" s="1149" t="s">
        <v>13078</v>
      </c>
      <c r="C7099" s="1149" t="s">
        <v>65</v>
      </c>
      <c r="D7099" s="1150" t="s">
        <v>18890</v>
      </c>
      <c r="E7099" s="1164">
        <v>2000</v>
      </c>
      <c r="F7099" s="1151" t="s">
        <v>19327</v>
      </c>
      <c r="G7099" s="759" t="s">
        <v>19328</v>
      </c>
      <c r="H7099" s="1021" t="s">
        <v>4194</v>
      </c>
      <c r="I7099" s="1021" t="s">
        <v>4274</v>
      </c>
      <c r="J7099" s="1150" t="s">
        <v>4274</v>
      </c>
      <c r="K7099" s="1152"/>
      <c r="L7099" s="1151"/>
      <c r="M7099" s="1164"/>
      <c r="N7099" s="1151" t="s">
        <v>19329</v>
      </c>
      <c r="O7099" s="1152">
        <v>6</v>
      </c>
      <c r="P7099" s="1180">
        <v>18300</v>
      </c>
    </row>
    <row r="7100" spans="1:16" ht="22.5" x14ac:dyDescent="0.2">
      <c r="A7100" s="1179" t="s">
        <v>4159</v>
      </c>
      <c r="B7100" s="1149" t="s">
        <v>13078</v>
      </c>
      <c r="C7100" s="1149" t="s">
        <v>65</v>
      </c>
      <c r="D7100" s="1150" t="s">
        <v>19330</v>
      </c>
      <c r="E7100" s="1164">
        <v>9000</v>
      </c>
      <c r="F7100" s="1151" t="s">
        <v>19331</v>
      </c>
      <c r="G7100" s="759" t="s">
        <v>19332</v>
      </c>
      <c r="H7100" s="1021" t="s">
        <v>4243</v>
      </c>
      <c r="I7100" s="1021" t="s">
        <v>4287</v>
      </c>
      <c r="J7100" s="1150" t="s">
        <v>4195</v>
      </c>
      <c r="K7100" s="1152" t="s">
        <v>19333</v>
      </c>
      <c r="L7100" s="1151">
        <v>12</v>
      </c>
      <c r="M7100" s="1164">
        <v>108000</v>
      </c>
      <c r="N7100" s="1151"/>
      <c r="O7100" s="1152"/>
      <c r="P7100" s="1180"/>
    </row>
    <row r="7101" spans="1:16" ht="22.5" x14ac:dyDescent="0.2">
      <c r="A7101" s="1179" t="s">
        <v>4159</v>
      </c>
      <c r="B7101" s="1149" t="s">
        <v>13078</v>
      </c>
      <c r="C7101" s="1149" t="s">
        <v>65</v>
      </c>
      <c r="D7101" s="1150" t="s">
        <v>19330</v>
      </c>
      <c r="E7101" s="1164">
        <v>9000</v>
      </c>
      <c r="F7101" s="1151" t="s">
        <v>19331</v>
      </c>
      <c r="G7101" s="759" t="s">
        <v>19332</v>
      </c>
      <c r="H7101" s="1021" t="s">
        <v>4243</v>
      </c>
      <c r="I7101" s="1021" t="s">
        <v>4287</v>
      </c>
      <c r="J7101" s="1150" t="s">
        <v>4195</v>
      </c>
      <c r="K7101" s="1152"/>
      <c r="L7101" s="1151"/>
      <c r="M7101" s="1164"/>
      <c r="N7101" s="1151" t="s">
        <v>19333</v>
      </c>
      <c r="O7101" s="1152">
        <v>6</v>
      </c>
      <c r="P7101" s="1180">
        <v>53657.3</v>
      </c>
    </row>
    <row r="7102" spans="1:16" ht="22.5" x14ac:dyDescent="0.2">
      <c r="A7102" s="1179" t="s">
        <v>4159</v>
      </c>
      <c r="B7102" s="1149" t="s">
        <v>13078</v>
      </c>
      <c r="C7102" s="1149" t="s">
        <v>65</v>
      </c>
      <c r="D7102" s="1150" t="s">
        <v>17483</v>
      </c>
      <c r="E7102" s="1164">
        <v>3500</v>
      </c>
      <c r="F7102" s="1151" t="s">
        <v>19334</v>
      </c>
      <c r="G7102" s="759" t="s">
        <v>19335</v>
      </c>
      <c r="H7102" s="1021" t="s">
        <v>8138</v>
      </c>
      <c r="I7102" s="1021" t="s">
        <v>4287</v>
      </c>
      <c r="J7102" s="1150" t="s">
        <v>4195</v>
      </c>
      <c r="K7102" s="1152" t="s">
        <v>19336</v>
      </c>
      <c r="L7102" s="1151">
        <v>12</v>
      </c>
      <c r="M7102" s="1164">
        <v>42000</v>
      </c>
      <c r="N7102" s="1151"/>
      <c r="O7102" s="1152"/>
      <c r="P7102" s="1180"/>
    </row>
    <row r="7103" spans="1:16" ht="22.5" x14ac:dyDescent="0.2">
      <c r="A7103" s="1179" t="s">
        <v>4159</v>
      </c>
      <c r="B7103" s="1149" t="s">
        <v>13078</v>
      </c>
      <c r="C7103" s="1149" t="s">
        <v>65</v>
      </c>
      <c r="D7103" s="1150" t="s">
        <v>17483</v>
      </c>
      <c r="E7103" s="1164">
        <v>3500</v>
      </c>
      <c r="F7103" s="1151" t="s">
        <v>19334</v>
      </c>
      <c r="G7103" s="759" t="s">
        <v>19335</v>
      </c>
      <c r="H7103" s="1021" t="s">
        <v>8138</v>
      </c>
      <c r="I7103" s="1021" t="s">
        <v>4287</v>
      </c>
      <c r="J7103" s="1150" t="s">
        <v>4195</v>
      </c>
      <c r="K7103" s="1152"/>
      <c r="L7103" s="1151"/>
      <c r="M7103" s="1164"/>
      <c r="N7103" s="1151" t="s">
        <v>19336</v>
      </c>
      <c r="O7103" s="1152">
        <v>6</v>
      </c>
      <c r="P7103" s="1180">
        <v>21026.25</v>
      </c>
    </row>
    <row r="7104" spans="1:16" ht="22.5" x14ac:dyDescent="0.2">
      <c r="A7104" s="1179" t="s">
        <v>4159</v>
      </c>
      <c r="B7104" s="1149" t="s">
        <v>13078</v>
      </c>
      <c r="C7104" s="1149" t="s">
        <v>65</v>
      </c>
      <c r="D7104" s="1150" t="s">
        <v>19337</v>
      </c>
      <c r="E7104" s="1164">
        <v>2000</v>
      </c>
      <c r="F7104" s="1151" t="s">
        <v>19338</v>
      </c>
      <c r="G7104" s="759" t="s">
        <v>19339</v>
      </c>
      <c r="H7104" s="1021" t="s">
        <v>4243</v>
      </c>
      <c r="I7104" s="1021" t="s">
        <v>4274</v>
      </c>
      <c r="J7104" s="1150" t="s">
        <v>4274</v>
      </c>
      <c r="K7104" s="1152" t="s">
        <v>19340</v>
      </c>
      <c r="L7104" s="1151">
        <v>12</v>
      </c>
      <c r="M7104" s="1164">
        <v>35905.33</v>
      </c>
      <c r="N7104" s="1151"/>
      <c r="O7104" s="1152"/>
      <c r="P7104" s="1180"/>
    </row>
    <row r="7105" spans="1:16" ht="22.5" x14ac:dyDescent="0.2">
      <c r="A7105" s="1179" t="s">
        <v>4159</v>
      </c>
      <c r="B7105" s="1149" t="s">
        <v>13078</v>
      </c>
      <c r="C7105" s="1149" t="s">
        <v>65</v>
      </c>
      <c r="D7105" s="1150" t="s">
        <v>19337</v>
      </c>
      <c r="E7105" s="1164">
        <v>2000</v>
      </c>
      <c r="F7105" s="1151" t="s">
        <v>19338</v>
      </c>
      <c r="G7105" s="759" t="s">
        <v>19339</v>
      </c>
      <c r="H7105" s="1021" t="s">
        <v>4243</v>
      </c>
      <c r="I7105" s="1021" t="s">
        <v>4274</v>
      </c>
      <c r="J7105" s="1150" t="s">
        <v>4274</v>
      </c>
      <c r="K7105" s="1152"/>
      <c r="L7105" s="1151"/>
      <c r="M7105" s="1164"/>
      <c r="N7105" s="1151" t="s">
        <v>19340</v>
      </c>
      <c r="O7105" s="1152">
        <v>6</v>
      </c>
      <c r="P7105" s="1180">
        <v>18000</v>
      </c>
    </row>
    <row r="7106" spans="1:16" ht="33.75" x14ac:dyDescent="0.2">
      <c r="A7106" s="1179" t="s">
        <v>4159</v>
      </c>
      <c r="B7106" s="1149" t="s">
        <v>13078</v>
      </c>
      <c r="C7106" s="1149" t="s">
        <v>65</v>
      </c>
      <c r="D7106" s="1150" t="s">
        <v>19341</v>
      </c>
      <c r="E7106" s="1164">
        <v>1200</v>
      </c>
      <c r="F7106" s="1151" t="s">
        <v>19342</v>
      </c>
      <c r="G7106" s="759" t="s">
        <v>19343</v>
      </c>
      <c r="H7106" s="1021" t="s">
        <v>9934</v>
      </c>
      <c r="I7106" s="1021" t="s">
        <v>16809</v>
      </c>
      <c r="J7106" s="1150" t="s">
        <v>4259</v>
      </c>
      <c r="K7106" s="1152" t="s">
        <v>19344</v>
      </c>
      <c r="L7106" s="1151">
        <v>12</v>
      </c>
      <c r="M7106" s="1164">
        <v>14400</v>
      </c>
      <c r="N7106" s="1151"/>
      <c r="O7106" s="1152"/>
      <c r="P7106" s="1180"/>
    </row>
    <row r="7107" spans="1:16" ht="33.75" x14ac:dyDescent="0.2">
      <c r="A7107" s="1179" t="s">
        <v>4159</v>
      </c>
      <c r="B7107" s="1149" t="s">
        <v>13078</v>
      </c>
      <c r="C7107" s="1149" t="s">
        <v>65</v>
      </c>
      <c r="D7107" s="1150" t="s">
        <v>19341</v>
      </c>
      <c r="E7107" s="1164">
        <v>1200</v>
      </c>
      <c r="F7107" s="1151" t="s">
        <v>19342</v>
      </c>
      <c r="G7107" s="759" t="s">
        <v>19343</v>
      </c>
      <c r="H7107" s="1021" t="s">
        <v>9934</v>
      </c>
      <c r="I7107" s="1021" t="s">
        <v>16809</v>
      </c>
      <c r="J7107" s="1150" t="s">
        <v>4259</v>
      </c>
      <c r="K7107" s="1152"/>
      <c r="L7107" s="1151"/>
      <c r="M7107" s="1164"/>
      <c r="N7107" s="1151" t="s">
        <v>19344</v>
      </c>
      <c r="O7107" s="1152">
        <v>6</v>
      </c>
      <c r="P7107" s="1180">
        <v>7200</v>
      </c>
    </row>
    <row r="7108" spans="1:16" ht="22.5" x14ac:dyDescent="0.2">
      <c r="A7108" s="1179" t="s">
        <v>4159</v>
      </c>
      <c r="B7108" s="1149" t="s">
        <v>13078</v>
      </c>
      <c r="C7108" s="1149" t="s">
        <v>65</v>
      </c>
      <c r="D7108" s="1150" t="s">
        <v>19345</v>
      </c>
      <c r="E7108" s="1164">
        <v>4000</v>
      </c>
      <c r="F7108" s="1151" t="s">
        <v>19346</v>
      </c>
      <c r="G7108" s="759" t="s">
        <v>19347</v>
      </c>
      <c r="H7108" s="1021" t="s">
        <v>11426</v>
      </c>
      <c r="I7108" s="1021" t="s">
        <v>4287</v>
      </c>
      <c r="J7108" s="1150" t="s">
        <v>4195</v>
      </c>
      <c r="K7108" s="1152" t="s">
        <v>19348</v>
      </c>
      <c r="L7108" s="1151">
        <v>12</v>
      </c>
      <c r="M7108" s="1164">
        <v>48000</v>
      </c>
      <c r="N7108" s="1151"/>
      <c r="O7108" s="1152"/>
      <c r="P7108" s="1180"/>
    </row>
    <row r="7109" spans="1:16" ht="22.5" x14ac:dyDescent="0.2">
      <c r="A7109" s="1179" t="s">
        <v>4159</v>
      </c>
      <c r="B7109" s="1149" t="s">
        <v>13078</v>
      </c>
      <c r="C7109" s="1149" t="s">
        <v>65</v>
      </c>
      <c r="D7109" s="1150" t="s">
        <v>19345</v>
      </c>
      <c r="E7109" s="1164">
        <v>4000</v>
      </c>
      <c r="F7109" s="1151" t="s">
        <v>19346</v>
      </c>
      <c r="G7109" s="759" t="s">
        <v>19347</v>
      </c>
      <c r="H7109" s="1021" t="s">
        <v>11426</v>
      </c>
      <c r="I7109" s="1021" t="s">
        <v>4287</v>
      </c>
      <c r="J7109" s="1150" t="s">
        <v>4195</v>
      </c>
      <c r="K7109" s="1152"/>
      <c r="L7109" s="1151"/>
      <c r="M7109" s="1164"/>
      <c r="N7109" s="1151" t="s">
        <v>19348</v>
      </c>
      <c r="O7109" s="1152">
        <v>6</v>
      </c>
      <c r="P7109" s="1180">
        <v>24000</v>
      </c>
    </row>
    <row r="7110" spans="1:16" ht="33.75" x14ac:dyDescent="0.2">
      <c r="A7110" s="1179" t="s">
        <v>4159</v>
      </c>
      <c r="B7110" s="1149" t="s">
        <v>13078</v>
      </c>
      <c r="C7110" s="1149" t="s">
        <v>65</v>
      </c>
      <c r="D7110" s="1150" t="s">
        <v>19349</v>
      </c>
      <c r="E7110" s="1164">
        <v>3200</v>
      </c>
      <c r="F7110" s="1151" t="s">
        <v>19350</v>
      </c>
      <c r="G7110" s="759" t="s">
        <v>19351</v>
      </c>
      <c r="H7110" s="1021" t="s">
        <v>6023</v>
      </c>
      <c r="I7110" s="1021" t="s">
        <v>16809</v>
      </c>
      <c r="J7110" s="1150" t="s">
        <v>4259</v>
      </c>
      <c r="K7110" s="1152" t="s">
        <v>19352</v>
      </c>
      <c r="L7110" s="1151">
        <v>9</v>
      </c>
      <c r="M7110" s="1164">
        <v>30861.87</v>
      </c>
      <c r="N7110" s="1151"/>
      <c r="O7110" s="1152"/>
      <c r="P7110" s="1180"/>
    </row>
    <row r="7111" spans="1:16" ht="22.5" x14ac:dyDescent="0.2">
      <c r="A7111" s="1179" t="s">
        <v>4159</v>
      </c>
      <c r="B7111" s="1149" t="s">
        <v>13078</v>
      </c>
      <c r="C7111" s="1149" t="s">
        <v>65</v>
      </c>
      <c r="D7111" s="1150" t="s">
        <v>19353</v>
      </c>
      <c r="E7111" s="1164">
        <v>3000</v>
      </c>
      <c r="F7111" s="1151" t="s">
        <v>19354</v>
      </c>
      <c r="G7111" s="759" t="s">
        <v>19355</v>
      </c>
      <c r="H7111" s="1021" t="s">
        <v>4206</v>
      </c>
      <c r="I7111" s="1021" t="s">
        <v>4287</v>
      </c>
      <c r="J7111" s="1150" t="s">
        <v>4195</v>
      </c>
      <c r="K7111" s="1152" t="s">
        <v>19356</v>
      </c>
      <c r="L7111" s="1151">
        <v>1</v>
      </c>
      <c r="M7111" s="1164">
        <v>2200</v>
      </c>
      <c r="N7111" s="1151"/>
      <c r="O7111" s="1152"/>
      <c r="P7111" s="1180"/>
    </row>
    <row r="7112" spans="1:16" ht="22.5" x14ac:dyDescent="0.2">
      <c r="A7112" s="1179" t="s">
        <v>4159</v>
      </c>
      <c r="B7112" s="1149" t="s">
        <v>13078</v>
      </c>
      <c r="C7112" s="1149" t="s">
        <v>65</v>
      </c>
      <c r="D7112" s="1150" t="s">
        <v>19357</v>
      </c>
      <c r="E7112" s="1164">
        <v>9200</v>
      </c>
      <c r="F7112" s="1151" t="s">
        <v>19358</v>
      </c>
      <c r="G7112" s="759" t="s">
        <v>19359</v>
      </c>
      <c r="H7112" s="1021" t="s">
        <v>4239</v>
      </c>
      <c r="I7112" s="1021" t="s">
        <v>16867</v>
      </c>
      <c r="J7112" s="1150" t="s">
        <v>4287</v>
      </c>
      <c r="K7112" s="1152" t="s">
        <v>19360</v>
      </c>
      <c r="L7112" s="1151">
        <v>12</v>
      </c>
      <c r="M7112" s="1164">
        <v>110400</v>
      </c>
      <c r="N7112" s="1151"/>
      <c r="O7112" s="1152"/>
      <c r="P7112" s="1180"/>
    </row>
    <row r="7113" spans="1:16" ht="22.5" x14ac:dyDescent="0.2">
      <c r="A7113" s="1179" t="s">
        <v>4159</v>
      </c>
      <c r="B7113" s="1149" t="s">
        <v>13078</v>
      </c>
      <c r="C7113" s="1149" t="s">
        <v>65</v>
      </c>
      <c r="D7113" s="1150" t="s">
        <v>19357</v>
      </c>
      <c r="E7113" s="1164">
        <v>9200</v>
      </c>
      <c r="F7113" s="1151" t="s">
        <v>19358</v>
      </c>
      <c r="G7113" s="759" t="s">
        <v>19359</v>
      </c>
      <c r="H7113" s="1021" t="s">
        <v>4239</v>
      </c>
      <c r="I7113" s="1021" t="s">
        <v>16867</v>
      </c>
      <c r="J7113" s="1150" t="s">
        <v>4287</v>
      </c>
      <c r="K7113" s="1152"/>
      <c r="L7113" s="1151"/>
      <c r="M7113" s="1164"/>
      <c r="N7113" s="1151" t="s">
        <v>19360</v>
      </c>
      <c r="O7113" s="1152">
        <v>6</v>
      </c>
      <c r="P7113" s="1180">
        <v>55200</v>
      </c>
    </row>
    <row r="7114" spans="1:16" ht="22.5" x14ac:dyDescent="0.2">
      <c r="A7114" s="1179" t="s">
        <v>4159</v>
      </c>
      <c r="B7114" s="1149" t="s">
        <v>13078</v>
      </c>
      <c r="C7114" s="1149" t="s">
        <v>65</v>
      </c>
      <c r="D7114" s="1150" t="s">
        <v>19361</v>
      </c>
      <c r="E7114" s="1164">
        <v>2500</v>
      </c>
      <c r="F7114" s="1151" t="s">
        <v>19362</v>
      </c>
      <c r="G7114" s="759" t="s">
        <v>19363</v>
      </c>
      <c r="H7114" s="1021" t="s">
        <v>4206</v>
      </c>
      <c r="I7114" s="1021" t="s">
        <v>4274</v>
      </c>
      <c r="J7114" s="1150" t="s">
        <v>4274</v>
      </c>
      <c r="K7114" s="1152"/>
      <c r="L7114" s="1151"/>
      <c r="M7114" s="1164"/>
      <c r="N7114" s="1151" t="s">
        <v>19364</v>
      </c>
      <c r="O7114" s="1152">
        <v>1</v>
      </c>
      <c r="P7114" s="1180">
        <v>3083.33</v>
      </c>
    </row>
    <row r="7115" spans="1:16" ht="33.75" x14ac:dyDescent="0.2">
      <c r="A7115" s="1179" t="s">
        <v>4159</v>
      </c>
      <c r="B7115" s="1149" t="s">
        <v>13078</v>
      </c>
      <c r="C7115" s="1149" t="s">
        <v>65</v>
      </c>
      <c r="D7115" s="1150" t="s">
        <v>19365</v>
      </c>
      <c r="E7115" s="1164">
        <v>1700</v>
      </c>
      <c r="F7115" s="1151" t="s">
        <v>19366</v>
      </c>
      <c r="G7115" s="759" t="s">
        <v>19367</v>
      </c>
      <c r="H7115" s="1021" t="s">
        <v>19368</v>
      </c>
      <c r="I7115" s="1021" t="s">
        <v>16809</v>
      </c>
      <c r="J7115" s="1150" t="s">
        <v>4259</v>
      </c>
      <c r="K7115" s="1152" t="s">
        <v>19369</v>
      </c>
      <c r="L7115" s="1151">
        <v>12</v>
      </c>
      <c r="M7115" s="1164">
        <v>20400</v>
      </c>
      <c r="N7115" s="1151"/>
      <c r="O7115" s="1152"/>
      <c r="P7115" s="1180"/>
    </row>
    <row r="7116" spans="1:16" ht="33.75" x14ac:dyDescent="0.2">
      <c r="A7116" s="1179" t="s">
        <v>4159</v>
      </c>
      <c r="B7116" s="1149" t="s">
        <v>13078</v>
      </c>
      <c r="C7116" s="1149" t="s">
        <v>65</v>
      </c>
      <c r="D7116" s="1150" t="s">
        <v>19365</v>
      </c>
      <c r="E7116" s="1164">
        <v>1700</v>
      </c>
      <c r="F7116" s="1151" t="s">
        <v>19366</v>
      </c>
      <c r="G7116" s="759" t="s">
        <v>19367</v>
      </c>
      <c r="H7116" s="1021" t="s">
        <v>19368</v>
      </c>
      <c r="I7116" s="1021" t="s">
        <v>16809</v>
      </c>
      <c r="J7116" s="1150" t="s">
        <v>4259</v>
      </c>
      <c r="K7116" s="1152"/>
      <c r="L7116" s="1151"/>
      <c r="M7116" s="1164"/>
      <c r="N7116" s="1151" t="s">
        <v>19369</v>
      </c>
      <c r="O7116" s="1152">
        <v>6</v>
      </c>
      <c r="P7116" s="1180">
        <v>10200</v>
      </c>
    </row>
    <row r="7117" spans="1:16" ht="22.5" x14ac:dyDescent="0.2">
      <c r="A7117" s="1179" t="s">
        <v>4159</v>
      </c>
      <c r="B7117" s="1149" t="s">
        <v>13078</v>
      </c>
      <c r="C7117" s="1149" t="s">
        <v>65</v>
      </c>
      <c r="D7117" s="1150" t="s">
        <v>5745</v>
      </c>
      <c r="E7117" s="1164">
        <v>2500</v>
      </c>
      <c r="F7117" s="1151" t="s">
        <v>19370</v>
      </c>
      <c r="G7117" s="759" t="s">
        <v>19371</v>
      </c>
      <c r="H7117" s="1021" t="s">
        <v>8138</v>
      </c>
      <c r="I7117" s="1021" t="s">
        <v>16867</v>
      </c>
      <c r="J7117" s="1150" t="s">
        <v>4287</v>
      </c>
      <c r="K7117" s="1152" t="s">
        <v>19372</v>
      </c>
      <c r="L7117" s="1151">
        <v>9</v>
      </c>
      <c r="M7117" s="1164">
        <v>24660</v>
      </c>
      <c r="N7117" s="1151"/>
      <c r="O7117" s="1152"/>
      <c r="P7117" s="1180"/>
    </row>
    <row r="7118" spans="1:16" ht="22.5" x14ac:dyDescent="0.2">
      <c r="A7118" s="1179" t="s">
        <v>4159</v>
      </c>
      <c r="B7118" s="1149" t="s">
        <v>13078</v>
      </c>
      <c r="C7118" s="1149" t="s">
        <v>65</v>
      </c>
      <c r="D7118" s="1150" t="s">
        <v>19373</v>
      </c>
      <c r="E7118" s="1164">
        <v>5000</v>
      </c>
      <c r="F7118" s="1151" t="s">
        <v>19374</v>
      </c>
      <c r="G7118" s="759" t="s">
        <v>19375</v>
      </c>
      <c r="H7118" s="1021" t="s">
        <v>4239</v>
      </c>
      <c r="I7118" s="1021" t="s">
        <v>16867</v>
      </c>
      <c r="J7118" s="1150" t="s">
        <v>4287</v>
      </c>
      <c r="K7118" s="1152" t="s">
        <v>19376</v>
      </c>
      <c r="L7118" s="1151">
        <v>2</v>
      </c>
      <c r="M7118" s="1164">
        <v>9930</v>
      </c>
      <c r="N7118" s="1151"/>
      <c r="O7118" s="1152"/>
      <c r="P7118" s="1180"/>
    </row>
    <row r="7119" spans="1:16" ht="22.5" x14ac:dyDescent="0.2">
      <c r="A7119" s="1179" t="s">
        <v>4159</v>
      </c>
      <c r="B7119" s="1149" t="s">
        <v>13078</v>
      </c>
      <c r="C7119" s="1149" t="s">
        <v>65</v>
      </c>
      <c r="D7119" s="1150" t="s">
        <v>19377</v>
      </c>
      <c r="E7119" s="1164">
        <v>3000</v>
      </c>
      <c r="F7119" s="1151" t="s">
        <v>19378</v>
      </c>
      <c r="G7119" s="759" t="s">
        <v>19379</v>
      </c>
      <c r="H7119" s="1021" t="s">
        <v>11426</v>
      </c>
      <c r="I7119" s="1021" t="s">
        <v>4274</v>
      </c>
      <c r="J7119" s="1150" t="s">
        <v>4274</v>
      </c>
      <c r="K7119" s="1152" t="s">
        <v>19380</v>
      </c>
      <c r="L7119" s="1151">
        <v>12</v>
      </c>
      <c r="M7119" s="1164">
        <v>36000</v>
      </c>
      <c r="N7119" s="1151"/>
      <c r="O7119" s="1152"/>
      <c r="P7119" s="1180"/>
    </row>
    <row r="7120" spans="1:16" ht="22.5" x14ac:dyDescent="0.2">
      <c r="A7120" s="1179" t="s">
        <v>4159</v>
      </c>
      <c r="B7120" s="1149" t="s">
        <v>13078</v>
      </c>
      <c r="C7120" s="1149" t="s">
        <v>65</v>
      </c>
      <c r="D7120" s="1150" t="s">
        <v>19377</v>
      </c>
      <c r="E7120" s="1164">
        <v>3000</v>
      </c>
      <c r="F7120" s="1151" t="s">
        <v>19378</v>
      </c>
      <c r="G7120" s="759" t="s">
        <v>19379</v>
      </c>
      <c r="H7120" s="1021" t="s">
        <v>11426</v>
      </c>
      <c r="I7120" s="1021" t="s">
        <v>4274</v>
      </c>
      <c r="J7120" s="1150" t="s">
        <v>4274</v>
      </c>
      <c r="K7120" s="1152"/>
      <c r="L7120" s="1151"/>
      <c r="M7120" s="1164"/>
      <c r="N7120" s="1151" t="s">
        <v>19380</v>
      </c>
      <c r="O7120" s="1152">
        <v>2</v>
      </c>
      <c r="P7120" s="1180">
        <v>10508</v>
      </c>
    </row>
    <row r="7121" spans="1:16" ht="22.5" x14ac:dyDescent="0.2">
      <c r="A7121" s="1179" t="s">
        <v>4159</v>
      </c>
      <c r="B7121" s="1149" t="s">
        <v>13078</v>
      </c>
      <c r="C7121" s="1149" t="s">
        <v>65</v>
      </c>
      <c r="D7121" s="1150" t="s">
        <v>17613</v>
      </c>
      <c r="E7121" s="1164">
        <v>4000</v>
      </c>
      <c r="F7121" s="1151" t="s">
        <v>19381</v>
      </c>
      <c r="G7121" s="759" t="s">
        <v>19382</v>
      </c>
      <c r="H7121" s="1021" t="s">
        <v>4243</v>
      </c>
      <c r="I7121" s="1021" t="s">
        <v>4287</v>
      </c>
      <c r="J7121" s="1150" t="s">
        <v>4195</v>
      </c>
      <c r="K7121" s="1152" t="s">
        <v>15183</v>
      </c>
      <c r="L7121" s="1151">
        <v>12</v>
      </c>
      <c r="M7121" s="1164">
        <v>48000</v>
      </c>
      <c r="N7121" s="1151"/>
      <c r="O7121" s="1152"/>
      <c r="P7121" s="1180"/>
    </row>
    <row r="7122" spans="1:16" ht="22.5" x14ac:dyDescent="0.2">
      <c r="A7122" s="1179" t="s">
        <v>4159</v>
      </c>
      <c r="B7122" s="1149" t="s">
        <v>13078</v>
      </c>
      <c r="C7122" s="1149" t="s">
        <v>65</v>
      </c>
      <c r="D7122" s="1150" t="s">
        <v>17613</v>
      </c>
      <c r="E7122" s="1164">
        <v>4000</v>
      </c>
      <c r="F7122" s="1151" t="s">
        <v>19381</v>
      </c>
      <c r="G7122" s="759" t="s">
        <v>19382</v>
      </c>
      <c r="H7122" s="1021" t="s">
        <v>4243</v>
      </c>
      <c r="I7122" s="1021" t="s">
        <v>4287</v>
      </c>
      <c r="J7122" s="1150" t="s">
        <v>4195</v>
      </c>
      <c r="K7122" s="1152"/>
      <c r="L7122" s="1151"/>
      <c r="M7122" s="1164"/>
      <c r="N7122" s="1151" t="s">
        <v>15183</v>
      </c>
      <c r="O7122" s="1152">
        <v>6</v>
      </c>
      <c r="P7122" s="1180">
        <v>23657.3</v>
      </c>
    </row>
    <row r="7123" spans="1:16" ht="22.5" x14ac:dyDescent="0.2">
      <c r="A7123" s="1179" t="s">
        <v>4159</v>
      </c>
      <c r="B7123" s="1149" t="s">
        <v>13078</v>
      </c>
      <c r="C7123" s="1149" t="s">
        <v>65</v>
      </c>
      <c r="D7123" s="1150" t="s">
        <v>19383</v>
      </c>
      <c r="E7123" s="1164">
        <v>3000</v>
      </c>
      <c r="F7123" s="1151" t="s">
        <v>4312</v>
      </c>
      <c r="G7123" s="759" t="s">
        <v>19384</v>
      </c>
      <c r="H7123" s="1021" t="s">
        <v>4314</v>
      </c>
      <c r="I7123" s="1021" t="s">
        <v>4287</v>
      </c>
      <c r="J7123" s="1150" t="s">
        <v>4195</v>
      </c>
      <c r="K7123" s="1152" t="s">
        <v>17145</v>
      </c>
      <c r="L7123" s="1151">
        <v>1</v>
      </c>
      <c r="M7123" s="1164">
        <v>2058</v>
      </c>
      <c r="N7123" s="1151"/>
      <c r="O7123" s="1152"/>
      <c r="P7123" s="1180"/>
    </row>
    <row r="7124" spans="1:16" ht="22.5" x14ac:dyDescent="0.2">
      <c r="A7124" s="1179" t="s">
        <v>4159</v>
      </c>
      <c r="B7124" s="1149" t="s">
        <v>13078</v>
      </c>
      <c r="C7124" s="1149" t="s">
        <v>65</v>
      </c>
      <c r="D7124" s="1150" t="s">
        <v>17142</v>
      </c>
      <c r="E7124" s="1164">
        <v>3800</v>
      </c>
      <c r="F7124" s="1151" t="s">
        <v>19385</v>
      </c>
      <c r="G7124" s="759" t="s">
        <v>19386</v>
      </c>
      <c r="H7124" s="1021" t="s">
        <v>4206</v>
      </c>
      <c r="I7124" s="1021" t="s">
        <v>4287</v>
      </c>
      <c r="J7124" s="1150" t="s">
        <v>4195</v>
      </c>
      <c r="K7124" s="1152"/>
      <c r="L7124" s="1151"/>
      <c r="M7124" s="1164"/>
      <c r="N7124" s="1151" t="s">
        <v>19387</v>
      </c>
      <c r="O7124" s="1152">
        <v>6</v>
      </c>
      <c r="P7124" s="1180">
        <v>22800</v>
      </c>
    </row>
    <row r="7125" spans="1:16" ht="22.5" x14ac:dyDescent="0.2">
      <c r="A7125" s="1179" t="s">
        <v>4159</v>
      </c>
      <c r="B7125" s="1149" t="s">
        <v>13078</v>
      </c>
      <c r="C7125" s="1149" t="s">
        <v>65</v>
      </c>
      <c r="D7125" s="1150" t="s">
        <v>17142</v>
      </c>
      <c r="E7125" s="1164">
        <v>3800</v>
      </c>
      <c r="F7125" s="1151" t="s">
        <v>19385</v>
      </c>
      <c r="G7125" s="759" t="s">
        <v>19386</v>
      </c>
      <c r="H7125" s="1021" t="s">
        <v>4206</v>
      </c>
      <c r="I7125" s="1021" t="s">
        <v>4287</v>
      </c>
      <c r="J7125" s="1150" t="s">
        <v>4195</v>
      </c>
      <c r="K7125" s="1152" t="s">
        <v>19387</v>
      </c>
      <c r="L7125" s="1151">
        <v>3</v>
      </c>
      <c r="M7125" s="1164">
        <v>14440</v>
      </c>
      <c r="N7125" s="1151"/>
      <c r="O7125" s="1152"/>
      <c r="P7125" s="1180"/>
    </row>
    <row r="7126" spans="1:16" ht="22.5" x14ac:dyDescent="0.2">
      <c r="A7126" s="1179" t="s">
        <v>4159</v>
      </c>
      <c r="B7126" s="1149" t="s">
        <v>13078</v>
      </c>
      <c r="C7126" s="1149" t="s">
        <v>65</v>
      </c>
      <c r="D7126" s="1150" t="s">
        <v>16843</v>
      </c>
      <c r="E7126" s="1164">
        <v>1700</v>
      </c>
      <c r="F7126" s="1151" t="s">
        <v>19388</v>
      </c>
      <c r="G7126" s="759" t="s">
        <v>19389</v>
      </c>
      <c r="H7126" s="1021" t="s">
        <v>16818</v>
      </c>
      <c r="I7126" s="1021" t="s">
        <v>4358</v>
      </c>
      <c r="J7126" s="1150" t="s">
        <v>16818</v>
      </c>
      <c r="K7126" s="1152" t="s">
        <v>19390</v>
      </c>
      <c r="L7126" s="1151">
        <v>12</v>
      </c>
      <c r="M7126" s="1164">
        <v>20400</v>
      </c>
      <c r="N7126" s="1151"/>
      <c r="O7126" s="1152"/>
      <c r="P7126" s="1180"/>
    </row>
    <row r="7127" spans="1:16" ht="22.5" x14ac:dyDescent="0.2">
      <c r="A7127" s="1179" t="s">
        <v>4159</v>
      </c>
      <c r="B7127" s="1149" t="s">
        <v>13078</v>
      </c>
      <c r="C7127" s="1149" t="s">
        <v>65</v>
      </c>
      <c r="D7127" s="1150" t="s">
        <v>16843</v>
      </c>
      <c r="E7127" s="1164">
        <v>1700</v>
      </c>
      <c r="F7127" s="1151" t="s">
        <v>19388</v>
      </c>
      <c r="G7127" s="759" t="s">
        <v>19389</v>
      </c>
      <c r="H7127" s="1021" t="s">
        <v>16818</v>
      </c>
      <c r="I7127" s="1021" t="s">
        <v>4358</v>
      </c>
      <c r="J7127" s="1150" t="s">
        <v>16818</v>
      </c>
      <c r="K7127" s="1152"/>
      <c r="L7127" s="1151"/>
      <c r="M7127" s="1164"/>
      <c r="N7127" s="1151" t="s">
        <v>19390</v>
      </c>
      <c r="O7127" s="1152">
        <v>6</v>
      </c>
      <c r="P7127" s="1180">
        <v>10200</v>
      </c>
    </row>
    <row r="7128" spans="1:16" ht="22.5" x14ac:dyDescent="0.2">
      <c r="A7128" s="1179" t="s">
        <v>4159</v>
      </c>
      <c r="B7128" s="1149" t="s">
        <v>13078</v>
      </c>
      <c r="C7128" s="1149" t="s">
        <v>65</v>
      </c>
      <c r="D7128" s="1150" t="s">
        <v>17111</v>
      </c>
      <c r="E7128" s="1164">
        <v>4500</v>
      </c>
      <c r="F7128" s="1151" t="s">
        <v>19391</v>
      </c>
      <c r="G7128" s="759" t="s">
        <v>19392</v>
      </c>
      <c r="H7128" s="1021" t="s">
        <v>16835</v>
      </c>
      <c r="I7128" s="1021" t="s">
        <v>4287</v>
      </c>
      <c r="J7128" s="1150" t="s">
        <v>4195</v>
      </c>
      <c r="K7128" s="1152" t="s">
        <v>19393</v>
      </c>
      <c r="L7128" s="1151">
        <v>12</v>
      </c>
      <c r="M7128" s="1164">
        <v>54000</v>
      </c>
      <c r="N7128" s="1151"/>
      <c r="O7128" s="1152"/>
      <c r="P7128" s="1180"/>
    </row>
    <row r="7129" spans="1:16" ht="22.5" x14ac:dyDescent="0.2">
      <c r="A7129" s="1179" t="s">
        <v>4159</v>
      </c>
      <c r="B7129" s="1149" t="s">
        <v>13078</v>
      </c>
      <c r="C7129" s="1149" t="s">
        <v>65</v>
      </c>
      <c r="D7129" s="1150" t="s">
        <v>17111</v>
      </c>
      <c r="E7129" s="1164">
        <v>4500</v>
      </c>
      <c r="F7129" s="1151" t="s">
        <v>19391</v>
      </c>
      <c r="G7129" s="759" t="s">
        <v>19392</v>
      </c>
      <c r="H7129" s="1021" t="s">
        <v>16835</v>
      </c>
      <c r="I7129" s="1021" t="s">
        <v>4287</v>
      </c>
      <c r="J7129" s="1150" t="s">
        <v>4195</v>
      </c>
      <c r="K7129" s="1152"/>
      <c r="L7129" s="1151"/>
      <c r="M7129" s="1164"/>
      <c r="N7129" s="1151" t="s">
        <v>19393</v>
      </c>
      <c r="O7129" s="1152">
        <v>6</v>
      </c>
      <c r="P7129" s="1180">
        <v>27000</v>
      </c>
    </row>
    <row r="7130" spans="1:16" ht="22.5" x14ac:dyDescent="0.2">
      <c r="A7130" s="1179" t="s">
        <v>4159</v>
      </c>
      <c r="B7130" s="1149" t="s">
        <v>13078</v>
      </c>
      <c r="C7130" s="1149" t="s">
        <v>65</v>
      </c>
      <c r="D7130" s="1150" t="s">
        <v>19132</v>
      </c>
      <c r="E7130" s="1164">
        <v>9000</v>
      </c>
      <c r="F7130" s="1151" t="s">
        <v>19394</v>
      </c>
      <c r="G7130" s="759" t="s">
        <v>19395</v>
      </c>
      <c r="H7130" s="1021" t="s">
        <v>4243</v>
      </c>
      <c r="I7130" s="1021" t="s">
        <v>16956</v>
      </c>
      <c r="J7130" s="1150" t="s">
        <v>4386</v>
      </c>
      <c r="K7130" s="1152" t="s">
        <v>19396</v>
      </c>
      <c r="L7130" s="1151">
        <v>12</v>
      </c>
      <c r="M7130" s="1164">
        <v>103869.74000000002</v>
      </c>
      <c r="N7130" s="1151"/>
      <c r="O7130" s="1152"/>
      <c r="P7130" s="1180"/>
    </row>
    <row r="7131" spans="1:16" ht="22.5" x14ac:dyDescent="0.2">
      <c r="A7131" s="1179" t="s">
        <v>4159</v>
      </c>
      <c r="B7131" s="1149" t="s">
        <v>13078</v>
      </c>
      <c r="C7131" s="1149" t="s">
        <v>65</v>
      </c>
      <c r="D7131" s="1150" t="s">
        <v>19132</v>
      </c>
      <c r="E7131" s="1164">
        <v>9000</v>
      </c>
      <c r="F7131" s="1151" t="s">
        <v>19394</v>
      </c>
      <c r="G7131" s="759" t="s">
        <v>19395</v>
      </c>
      <c r="H7131" s="1021" t="s">
        <v>4243</v>
      </c>
      <c r="I7131" s="1021" t="s">
        <v>16956</v>
      </c>
      <c r="J7131" s="1150" t="s">
        <v>4386</v>
      </c>
      <c r="K7131" s="1152"/>
      <c r="L7131" s="1151"/>
      <c r="M7131" s="1164"/>
      <c r="N7131" s="1151" t="s">
        <v>19396</v>
      </c>
      <c r="O7131" s="1152">
        <v>6</v>
      </c>
      <c r="P7131" s="1180">
        <v>54000</v>
      </c>
    </row>
    <row r="7132" spans="1:16" ht="22.5" x14ac:dyDescent="0.2">
      <c r="A7132" s="1179" t="s">
        <v>4159</v>
      </c>
      <c r="B7132" s="1149" t="s">
        <v>13078</v>
      </c>
      <c r="C7132" s="1149" t="s">
        <v>65</v>
      </c>
      <c r="D7132" s="1150" t="s">
        <v>19397</v>
      </c>
      <c r="E7132" s="1164">
        <v>4500</v>
      </c>
      <c r="F7132" s="1151" t="s">
        <v>19398</v>
      </c>
      <c r="G7132" s="759" t="s">
        <v>19399</v>
      </c>
      <c r="H7132" s="1021" t="s">
        <v>11426</v>
      </c>
      <c r="I7132" s="1021" t="s">
        <v>16956</v>
      </c>
      <c r="J7132" s="1150" t="s">
        <v>4386</v>
      </c>
      <c r="K7132" s="1152" t="s">
        <v>19400</v>
      </c>
      <c r="L7132" s="1151">
        <v>12</v>
      </c>
      <c r="M7132" s="1164">
        <v>54000</v>
      </c>
      <c r="N7132" s="1151"/>
      <c r="O7132" s="1152"/>
      <c r="P7132" s="1180"/>
    </row>
    <row r="7133" spans="1:16" ht="22.5" x14ac:dyDescent="0.2">
      <c r="A7133" s="1179" t="s">
        <v>4159</v>
      </c>
      <c r="B7133" s="1149" t="s">
        <v>13078</v>
      </c>
      <c r="C7133" s="1149" t="s">
        <v>65</v>
      </c>
      <c r="D7133" s="1150" t="s">
        <v>19397</v>
      </c>
      <c r="E7133" s="1164">
        <v>4500</v>
      </c>
      <c r="F7133" s="1151" t="s">
        <v>19398</v>
      </c>
      <c r="G7133" s="759" t="s">
        <v>19399</v>
      </c>
      <c r="H7133" s="1021" t="s">
        <v>11426</v>
      </c>
      <c r="I7133" s="1021" t="s">
        <v>16956</v>
      </c>
      <c r="J7133" s="1150" t="s">
        <v>4386</v>
      </c>
      <c r="K7133" s="1152"/>
      <c r="L7133" s="1151"/>
      <c r="M7133" s="1164"/>
      <c r="N7133" s="1151" t="s">
        <v>19400</v>
      </c>
      <c r="O7133" s="1152">
        <v>6</v>
      </c>
      <c r="P7133" s="1180">
        <v>27000</v>
      </c>
    </row>
    <row r="7134" spans="1:16" ht="22.5" x14ac:dyDescent="0.2">
      <c r="A7134" s="1179" t="s">
        <v>4159</v>
      </c>
      <c r="B7134" s="1149" t="s">
        <v>13078</v>
      </c>
      <c r="C7134" s="1149" t="s">
        <v>65</v>
      </c>
      <c r="D7134" s="1150" t="s">
        <v>19401</v>
      </c>
      <c r="E7134" s="1164">
        <v>3500</v>
      </c>
      <c r="F7134" s="1151" t="s">
        <v>19402</v>
      </c>
      <c r="G7134" s="759" t="s">
        <v>19403</v>
      </c>
      <c r="H7134" s="1021" t="s">
        <v>4243</v>
      </c>
      <c r="I7134" s="1021" t="s">
        <v>4287</v>
      </c>
      <c r="J7134" s="1150" t="s">
        <v>4195</v>
      </c>
      <c r="K7134" s="1152" t="s">
        <v>19404</v>
      </c>
      <c r="L7134" s="1151">
        <v>11</v>
      </c>
      <c r="M7134" s="1164">
        <v>44488.490000000005</v>
      </c>
      <c r="N7134" s="1151"/>
      <c r="O7134" s="1152"/>
      <c r="P7134" s="1180"/>
    </row>
    <row r="7135" spans="1:16" ht="22.5" x14ac:dyDescent="0.2">
      <c r="A7135" s="1179" t="s">
        <v>4159</v>
      </c>
      <c r="B7135" s="1149" t="s">
        <v>13078</v>
      </c>
      <c r="C7135" s="1149" t="s">
        <v>65</v>
      </c>
      <c r="D7135" s="1150" t="s">
        <v>19405</v>
      </c>
      <c r="E7135" s="1164">
        <v>1200</v>
      </c>
      <c r="F7135" s="1151" t="s">
        <v>19406</v>
      </c>
      <c r="G7135" s="759" t="s">
        <v>19407</v>
      </c>
      <c r="H7135" s="1021" t="s">
        <v>16818</v>
      </c>
      <c r="I7135" s="1021" t="s">
        <v>4358</v>
      </c>
      <c r="J7135" s="1150" t="s">
        <v>16818</v>
      </c>
      <c r="K7135" s="1152" t="s">
        <v>19408</v>
      </c>
      <c r="L7135" s="1151">
        <v>12</v>
      </c>
      <c r="M7135" s="1164">
        <v>14912.65</v>
      </c>
      <c r="N7135" s="1151"/>
      <c r="O7135" s="1152"/>
      <c r="P7135" s="1180"/>
    </row>
    <row r="7136" spans="1:16" ht="22.5" x14ac:dyDescent="0.2">
      <c r="A7136" s="1179" t="s">
        <v>4159</v>
      </c>
      <c r="B7136" s="1149" t="s">
        <v>13078</v>
      </c>
      <c r="C7136" s="1149" t="s">
        <v>65</v>
      </c>
      <c r="D7136" s="1150" t="s">
        <v>19405</v>
      </c>
      <c r="E7136" s="1164">
        <v>1200</v>
      </c>
      <c r="F7136" s="1151" t="s">
        <v>19406</v>
      </c>
      <c r="G7136" s="759" t="s">
        <v>19407</v>
      </c>
      <c r="H7136" s="1021" t="s">
        <v>16818</v>
      </c>
      <c r="I7136" s="1021" t="s">
        <v>4358</v>
      </c>
      <c r="J7136" s="1150" t="s">
        <v>16818</v>
      </c>
      <c r="K7136" s="1152"/>
      <c r="L7136" s="1151"/>
      <c r="M7136" s="1164"/>
      <c r="N7136" s="1151" t="s">
        <v>19408</v>
      </c>
      <c r="O7136" s="1152">
        <v>6</v>
      </c>
      <c r="P7136" s="1180">
        <v>7480</v>
      </c>
    </row>
    <row r="7137" spans="1:16" ht="22.5" x14ac:dyDescent="0.2">
      <c r="A7137" s="1179" t="s">
        <v>4159</v>
      </c>
      <c r="B7137" s="1149" t="s">
        <v>13078</v>
      </c>
      <c r="C7137" s="1149" t="s">
        <v>65</v>
      </c>
      <c r="D7137" s="1150" t="s">
        <v>18430</v>
      </c>
      <c r="E7137" s="1164">
        <v>3000</v>
      </c>
      <c r="F7137" s="1151" t="s">
        <v>19409</v>
      </c>
      <c r="G7137" s="759" t="s">
        <v>19410</v>
      </c>
      <c r="H7137" s="1021" t="s">
        <v>4243</v>
      </c>
      <c r="I7137" s="1021" t="s">
        <v>4274</v>
      </c>
      <c r="J7137" s="1150" t="s">
        <v>4274</v>
      </c>
      <c r="K7137" s="1152" t="s">
        <v>19411</v>
      </c>
      <c r="L7137" s="1151">
        <v>3</v>
      </c>
      <c r="M7137" s="1164">
        <v>12615.32</v>
      </c>
      <c r="N7137" s="1151"/>
      <c r="O7137" s="1152"/>
      <c r="P7137" s="1180"/>
    </row>
    <row r="7138" spans="1:16" ht="22.5" x14ac:dyDescent="0.2">
      <c r="A7138" s="1179" t="s">
        <v>4159</v>
      </c>
      <c r="B7138" s="1149" t="s">
        <v>13078</v>
      </c>
      <c r="C7138" s="1149" t="s">
        <v>65</v>
      </c>
      <c r="D7138" s="1150" t="s">
        <v>18000</v>
      </c>
      <c r="E7138" s="1164">
        <v>6000</v>
      </c>
      <c r="F7138" s="1151" t="s">
        <v>19412</v>
      </c>
      <c r="G7138" s="759" t="s">
        <v>19413</v>
      </c>
      <c r="H7138" s="1021" t="s">
        <v>4243</v>
      </c>
      <c r="I7138" s="1021" t="s">
        <v>16952</v>
      </c>
      <c r="J7138" s="1150" t="s">
        <v>4259</v>
      </c>
      <c r="K7138" s="1152" t="s">
        <v>19414</v>
      </c>
      <c r="L7138" s="1151">
        <v>12</v>
      </c>
      <c r="M7138" s="1164">
        <v>72000</v>
      </c>
      <c r="N7138" s="1151"/>
      <c r="O7138" s="1152"/>
      <c r="P7138" s="1180"/>
    </row>
    <row r="7139" spans="1:16" ht="22.5" x14ac:dyDescent="0.2">
      <c r="A7139" s="1179" t="s">
        <v>4159</v>
      </c>
      <c r="B7139" s="1149" t="s">
        <v>13078</v>
      </c>
      <c r="C7139" s="1149" t="s">
        <v>65</v>
      </c>
      <c r="D7139" s="1150" t="s">
        <v>18000</v>
      </c>
      <c r="E7139" s="1164">
        <v>6000</v>
      </c>
      <c r="F7139" s="1151" t="s">
        <v>19412</v>
      </c>
      <c r="G7139" s="759" t="s">
        <v>19413</v>
      </c>
      <c r="H7139" s="1021" t="s">
        <v>4243</v>
      </c>
      <c r="I7139" s="1021" t="s">
        <v>16952</v>
      </c>
      <c r="J7139" s="1150" t="s">
        <v>4259</v>
      </c>
      <c r="K7139" s="1152"/>
      <c r="L7139" s="1151"/>
      <c r="M7139" s="1164"/>
      <c r="N7139" s="1151" t="s">
        <v>19414</v>
      </c>
      <c r="O7139" s="1152">
        <v>2</v>
      </c>
      <c r="P7139" s="1180">
        <v>12016</v>
      </c>
    </row>
    <row r="7140" spans="1:16" ht="22.5" x14ac:dyDescent="0.2">
      <c r="A7140" s="1179" t="s">
        <v>4159</v>
      </c>
      <c r="B7140" s="1149" t="s">
        <v>13078</v>
      </c>
      <c r="C7140" s="1149" t="s">
        <v>65</v>
      </c>
      <c r="D7140" s="1150" t="s">
        <v>4770</v>
      </c>
      <c r="E7140" s="1164">
        <v>6000</v>
      </c>
      <c r="F7140" s="1151" t="s">
        <v>19415</v>
      </c>
      <c r="G7140" s="759" t="s">
        <v>19416</v>
      </c>
      <c r="H7140" s="1021" t="s">
        <v>4206</v>
      </c>
      <c r="I7140" s="1021" t="s">
        <v>4274</v>
      </c>
      <c r="J7140" s="1150" t="s">
        <v>4274</v>
      </c>
      <c r="K7140" s="1152"/>
      <c r="L7140" s="1151"/>
      <c r="M7140" s="1164"/>
      <c r="N7140" s="1151" t="s">
        <v>19417</v>
      </c>
      <c r="O7140" s="1152">
        <v>6</v>
      </c>
      <c r="P7140" s="1180">
        <v>35656.17</v>
      </c>
    </row>
    <row r="7141" spans="1:16" ht="22.5" x14ac:dyDescent="0.2">
      <c r="A7141" s="1179" t="s">
        <v>4159</v>
      </c>
      <c r="B7141" s="1149" t="s">
        <v>13078</v>
      </c>
      <c r="C7141" s="1149" t="s">
        <v>65</v>
      </c>
      <c r="D7141" s="1150" t="s">
        <v>17457</v>
      </c>
      <c r="E7141" s="1164">
        <v>5500</v>
      </c>
      <c r="F7141" s="1151" t="s">
        <v>19415</v>
      </c>
      <c r="G7141" s="759" t="s">
        <v>19416</v>
      </c>
      <c r="H7141" s="1021" t="s">
        <v>4206</v>
      </c>
      <c r="I7141" s="1021" t="s">
        <v>4274</v>
      </c>
      <c r="J7141" s="1150" t="s">
        <v>4274</v>
      </c>
      <c r="K7141" s="1152" t="s">
        <v>19417</v>
      </c>
      <c r="L7141" s="1151">
        <v>1</v>
      </c>
      <c r="M7141" s="1164">
        <v>3116.67</v>
      </c>
      <c r="N7141" s="1151"/>
      <c r="O7141" s="1152"/>
      <c r="P7141" s="1180"/>
    </row>
    <row r="7142" spans="1:16" ht="33.75" x14ac:dyDescent="0.2">
      <c r="A7142" s="1179" t="s">
        <v>4159</v>
      </c>
      <c r="B7142" s="1149" t="s">
        <v>13078</v>
      </c>
      <c r="C7142" s="1149" t="s">
        <v>65</v>
      </c>
      <c r="D7142" s="1150" t="s">
        <v>19418</v>
      </c>
      <c r="E7142" s="1164">
        <v>1800</v>
      </c>
      <c r="F7142" s="1151" t="s">
        <v>19419</v>
      </c>
      <c r="G7142" s="759" t="s">
        <v>19420</v>
      </c>
      <c r="H7142" s="1021" t="s">
        <v>9934</v>
      </c>
      <c r="I7142" s="1021" t="s">
        <v>16809</v>
      </c>
      <c r="J7142" s="1150" t="s">
        <v>4259</v>
      </c>
      <c r="K7142" s="1152" t="s">
        <v>19421</v>
      </c>
      <c r="L7142" s="1151">
        <v>12</v>
      </c>
      <c r="M7142" s="1164">
        <v>21600</v>
      </c>
      <c r="N7142" s="1151"/>
      <c r="O7142" s="1152"/>
      <c r="P7142" s="1180"/>
    </row>
    <row r="7143" spans="1:16" ht="33.75" x14ac:dyDescent="0.2">
      <c r="A7143" s="1179" t="s">
        <v>4159</v>
      </c>
      <c r="B7143" s="1149" t="s">
        <v>13078</v>
      </c>
      <c r="C7143" s="1149" t="s">
        <v>65</v>
      </c>
      <c r="D7143" s="1150" t="s">
        <v>19418</v>
      </c>
      <c r="E7143" s="1164">
        <v>1800</v>
      </c>
      <c r="F7143" s="1151" t="s">
        <v>19419</v>
      </c>
      <c r="G7143" s="759" t="s">
        <v>19420</v>
      </c>
      <c r="H7143" s="1021" t="s">
        <v>9934</v>
      </c>
      <c r="I7143" s="1021" t="s">
        <v>16809</v>
      </c>
      <c r="J7143" s="1150" t="s">
        <v>4259</v>
      </c>
      <c r="K7143" s="1152"/>
      <c r="L7143" s="1151"/>
      <c r="M7143" s="1164"/>
      <c r="N7143" s="1151" t="s">
        <v>19421</v>
      </c>
      <c r="O7143" s="1152">
        <v>6</v>
      </c>
      <c r="P7143" s="1180">
        <v>10868.78</v>
      </c>
    </row>
    <row r="7144" spans="1:16" ht="22.5" x14ac:dyDescent="0.2">
      <c r="A7144" s="1179" t="s">
        <v>4159</v>
      </c>
      <c r="B7144" s="1149" t="s">
        <v>13078</v>
      </c>
      <c r="C7144" s="1149" t="s">
        <v>65</v>
      </c>
      <c r="D7144" s="1150" t="s">
        <v>18089</v>
      </c>
      <c r="E7144" s="1164">
        <v>6000</v>
      </c>
      <c r="F7144" s="1151" t="s">
        <v>19422</v>
      </c>
      <c r="G7144" s="759" t="s">
        <v>19423</v>
      </c>
      <c r="H7144" s="1021" t="s">
        <v>4206</v>
      </c>
      <c r="I7144" s="1021" t="s">
        <v>16867</v>
      </c>
      <c r="J7144" s="1150" t="s">
        <v>4287</v>
      </c>
      <c r="K7144" s="1152" t="s">
        <v>19424</v>
      </c>
      <c r="L7144" s="1151">
        <v>4</v>
      </c>
      <c r="M7144" s="1164">
        <v>21350</v>
      </c>
      <c r="N7144" s="1151"/>
      <c r="O7144" s="1152"/>
      <c r="P7144" s="1180"/>
    </row>
    <row r="7145" spans="1:16" ht="22.5" x14ac:dyDescent="0.2">
      <c r="A7145" s="1179" t="s">
        <v>4159</v>
      </c>
      <c r="B7145" s="1149" t="s">
        <v>13078</v>
      </c>
      <c r="C7145" s="1149" t="s">
        <v>65</v>
      </c>
      <c r="D7145" s="1150" t="s">
        <v>18886</v>
      </c>
      <c r="E7145" s="1164">
        <v>2000</v>
      </c>
      <c r="F7145" s="1151" t="s">
        <v>19425</v>
      </c>
      <c r="G7145" s="759" t="s">
        <v>19426</v>
      </c>
      <c r="H7145" s="1021" t="s">
        <v>4243</v>
      </c>
      <c r="I7145" s="1021" t="s">
        <v>4274</v>
      </c>
      <c r="J7145" s="1150" t="s">
        <v>4274</v>
      </c>
      <c r="K7145" s="1152" t="s">
        <v>19427</v>
      </c>
      <c r="L7145" s="1151">
        <v>7</v>
      </c>
      <c r="M7145" s="1164">
        <v>18450</v>
      </c>
      <c r="N7145" s="1151"/>
      <c r="O7145" s="1152"/>
      <c r="P7145" s="1180"/>
    </row>
    <row r="7146" spans="1:16" ht="22.5" x14ac:dyDescent="0.2">
      <c r="A7146" s="1179" t="s">
        <v>4159</v>
      </c>
      <c r="B7146" s="1149" t="s">
        <v>13078</v>
      </c>
      <c r="C7146" s="1149" t="s">
        <v>65</v>
      </c>
      <c r="D7146" s="1150" t="s">
        <v>17355</v>
      </c>
      <c r="E7146" s="1164">
        <v>2000</v>
      </c>
      <c r="F7146" s="1151" t="s">
        <v>19425</v>
      </c>
      <c r="G7146" s="759" t="s">
        <v>19426</v>
      </c>
      <c r="H7146" s="1021" t="s">
        <v>4243</v>
      </c>
      <c r="I7146" s="1021" t="s">
        <v>4274</v>
      </c>
      <c r="J7146" s="1150" t="s">
        <v>4274</v>
      </c>
      <c r="K7146" s="1152"/>
      <c r="L7146" s="1151"/>
      <c r="M7146" s="1164"/>
      <c r="N7146" s="1151" t="s">
        <v>19427</v>
      </c>
      <c r="O7146" s="1152">
        <v>6</v>
      </c>
      <c r="P7146" s="1180">
        <v>18000</v>
      </c>
    </row>
    <row r="7147" spans="1:16" ht="22.5" x14ac:dyDescent="0.2">
      <c r="A7147" s="1179" t="s">
        <v>4159</v>
      </c>
      <c r="B7147" s="1149" t="s">
        <v>13078</v>
      </c>
      <c r="C7147" s="1149" t="s">
        <v>65</v>
      </c>
      <c r="D7147" s="1150" t="s">
        <v>16824</v>
      </c>
      <c r="E7147" s="1164">
        <v>3000</v>
      </c>
      <c r="F7147" s="1151" t="s">
        <v>19428</v>
      </c>
      <c r="G7147" s="759" t="s">
        <v>19429</v>
      </c>
      <c r="H7147" s="1021" t="s">
        <v>4243</v>
      </c>
      <c r="I7147" s="1021" t="s">
        <v>4287</v>
      </c>
      <c r="J7147" s="1150" t="s">
        <v>4195</v>
      </c>
      <c r="K7147" s="1152" t="s">
        <v>19430</v>
      </c>
      <c r="L7147" s="1151">
        <v>12</v>
      </c>
      <c r="M7147" s="1164">
        <v>36000</v>
      </c>
      <c r="N7147" s="1151"/>
      <c r="O7147" s="1152"/>
      <c r="P7147" s="1180"/>
    </row>
    <row r="7148" spans="1:16" ht="22.5" x14ac:dyDescent="0.2">
      <c r="A7148" s="1179" t="s">
        <v>4159</v>
      </c>
      <c r="B7148" s="1149" t="s">
        <v>13078</v>
      </c>
      <c r="C7148" s="1149" t="s">
        <v>65</v>
      </c>
      <c r="D7148" s="1150" t="s">
        <v>16824</v>
      </c>
      <c r="E7148" s="1164">
        <v>3000</v>
      </c>
      <c r="F7148" s="1151" t="s">
        <v>19428</v>
      </c>
      <c r="G7148" s="759" t="s">
        <v>19429</v>
      </c>
      <c r="H7148" s="1021" t="s">
        <v>4243</v>
      </c>
      <c r="I7148" s="1021" t="s">
        <v>4287</v>
      </c>
      <c r="J7148" s="1150" t="s">
        <v>4195</v>
      </c>
      <c r="K7148" s="1152"/>
      <c r="L7148" s="1151"/>
      <c r="M7148" s="1164"/>
      <c r="N7148" s="1151" t="s">
        <v>19430</v>
      </c>
      <c r="O7148" s="1152">
        <v>6</v>
      </c>
      <c r="P7148" s="1180">
        <v>18000</v>
      </c>
    </row>
    <row r="7149" spans="1:16" ht="33.75" x14ac:dyDescent="0.2">
      <c r="A7149" s="1179" t="s">
        <v>4159</v>
      </c>
      <c r="B7149" s="1149" t="s">
        <v>13078</v>
      </c>
      <c r="C7149" s="1149" t="s">
        <v>65</v>
      </c>
      <c r="D7149" s="1150" t="s">
        <v>19431</v>
      </c>
      <c r="E7149" s="1164">
        <v>2000</v>
      </c>
      <c r="F7149" s="1151" t="s">
        <v>19432</v>
      </c>
      <c r="G7149" s="759" t="s">
        <v>19433</v>
      </c>
      <c r="H7149" s="1021" t="s">
        <v>9934</v>
      </c>
      <c r="I7149" s="1021" t="s">
        <v>16809</v>
      </c>
      <c r="J7149" s="1150" t="s">
        <v>4259</v>
      </c>
      <c r="K7149" s="1152" t="s">
        <v>2771</v>
      </c>
      <c r="L7149" s="1151">
        <v>12</v>
      </c>
      <c r="M7149" s="1164">
        <v>24000</v>
      </c>
      <c r="N7149" s="1151"/>
      <c r="O7149" s="1152"/>
      <c r="P7149" s="1180"/>
    </row>
    <row r="7150" spans="1:16" ht="33.75" x14ac:dyDescent="0.2">
      <c r="A7150" s="1179" t="s">
        <v>4159</v>
      </c>
      <c r="B7150" s="1149" t="s">
        <v>13078</v>
      </c>
      <c r="C7150" s="1149" t="s">
        <v>65</v>
      </c>
      <c r="D7150" s="1150" t="s">
        <v>19431</v>
      </c>
      <c r="E7150" s="1164">
        <v>2000</v>
      </c>
      <c r="F7150" s="1151" t="s">
        <v>19432</v>
      </c>
      <c r="G7150" s="759" t="s">
        <v>19433</v>
      </c>
      <c r="H7150" s="1021" t="s">
        <v>9934</v>
      </c>
      <c r="I7150" s="1021" t="s">
        <v>16809</v>
      </c>
      <c r="J7150" s="1150" t="s">
        <v>4259</v>
      </c>
      <c r="K7150" s="1152"/>
      <c r="L7150" s="1151"/>
      <c r="M7150" s="1164"/>
      <c r="N7150" s="1151" t="s">
        <v>2771</v>
      </c>
      <c r="O7150" s="1152">
        <v>6</v>
      </c>
      <c r="P7150" s="1180">
        <v>12000</v>
      </c>
    </row>
    <row r="7151" spans="1:16" ht="22.5" x14ac:dyDescent="0.2">
      <c r="A7151" s="1179" t="s">
        <v>4159</v>
      </c>
      <c r="B7151" s="1149" t="s">
        <v>13078</v>
      </c>
      <c r="C7151" s="1149" t="s">
        <v>65</v>
      </c>
      <c r="D7151" s="1150" t="s">
        <v>18214</v>
      </c>
      <c r="E7151" s="1164">
        <v>3000</v>
      </c>
      <c r="F7151" s="1151" t="s">
        <v>19434</v>
      </c>
      <c r="G7151" s="759" t="s">
        <v>19435</v>
      </c>
      <c r="H7151" s="1021" t="s">
        <v>4243</v>
      </c>
      <c r="I7151" s="1021" t="s">
        <v>4287</v>
      </c>
      <c r="J7151" s="1150" t="s">
        <v>4195</v>
      </c>
      <c r="K7151" s="1152" t="s">
        <v>19436</v>
      </c>
      <c r="L7151" s="1151">
        <v>12</v>
      </c>
      <c r="M7151" s="1164">
        <v>36000</v>
      </c>
      <c r="N7151" s="1151"/>
      <c r="O7151" s="1152"/>
      <c r="P7151" s="1180"/>
    </row>
    <row r="7152" spans="1:16" ht="22.5" x14ac:dyDescent="0.2">
      <c r="A7152" s="1179" t="s">
        <v>4159</v>
      </c>
      <c r="B7152" s="1149" t="s">
        <v>13078</v>
      </c>
      <c r="C7152" s="1149" t="s">
        <v>65</v>
      </c>
      <c r="D7152" s="1150" t="s">
        <v>18214</v>
      </c>
      <c r="E7152" s="1164">
        <v>3000</v>
      </c>
      <c r="F7152" s="1151" t="s">
        <v>19434</v>
      </c>
      <c r="G7152" s="759" t="s">
        <v>19435</v>
      </c>
      <c r="H7152" s="1021" t="s">
        <v>4243</v>
      </c>
      <c r="I7152" s="1021" t="s">
        <v>4287</v>
      </c>
      <c r="J7152" s="1150" t="s">
        <v>4195</v>
      </c>
      <c r="K7152" s="1152"/>
      <c r="L7152" s="1151"/>
      <c r="M7152" s="1164"/>
      <c r="N7152" s="1151" t="s">
        <v>19436</v>
      </c>
      <c r="O7152" s="1152">
        <v>6</v>
      </c>
      <c r="P7152" s="1180">
        <v>18000</v>
      </c>
    </row>
    <row r="7153" spans="1:16" ht="22.5" x14ac:dyDescent="0.2">
      <c r="A7153" s="1179" t="s">
        <v>4159</v>
      </c>
      <c r="B7153" s="1149" t="s">
        <v>13078</v>
      </c>
      <c r="C7153" s="1149" t="s">
        <v>65</v>
      </c>
      <c r="D7153" s="1150" t="s">
        <v>17965</v>
      </c>
      <c r="E7153" s="1164">
        <v>3000</v>
      </c>
      <c r="F7153" s="1151" t="s">
        <v>19437</v>
      </c>
      <c r="G7153" s="759" t="s">
        <v>19438</v>
      </c>
      <c r="H7153" s="1021" t="s">
        <v>4206</v>
      </c>
      <c r="I7153" s="1021" t="s">
        <v>4287</v>
      </c>
      <c r="J7153" s="1150" t="s">
        <v>4195</v>
      </c>
      <c r="K7153" s="1152"/>
      <c r="L7153" s="1151"/>
      <c r="M7153" s="1164"/>
      <c r="N7153" s="1151" t="s">
        <v>19439</v>
      </c>
      <c r="O7153" s="1152">
        <v>6</v>
      </c>
      <c r="P7153" s="1180">
        <v>18000</v>
      </c>
    </row>
    <row r="7154" spans="1:16" ht="22.5" x14ac:dyDescent="0.2">
      <c r="A7154" s="1179" t="s">
        <v>4159</v>
      </c>
      <c r="B7154" s="1149" t="s">
        <v>13078</v>
      </c>
      <c r="C7154" s="1149" t="s">
        <v>65</v>
      </c>
      <c r="D7154" s="1150" t="s">
        <v>17965</v>
      </c>
      <c r="E7154" s="1164">
        <v>3000</v>
      </c>
      <c r="F7154" s="1151" t="s">
        <v>19437</v>
      </c>
      <c r="G7154" s="759" t="s">
        <v>19438</v>
      </c>
      <c r="H7154" s="1021" t="s">
        <v>4206</v>
      </c>
      <c r="I7154" s="1021" t="s">
        <v>4287</v>
      </c>
      <c r="J7154" s="1150" t="s">
        <v>4195</v>
      </c>
      <c r="K7154" s="1152" t="s">
        <v>19439</v>
      </c>
      <c r="L7154" s="1151">
        <v>2</v>
      </c>
      <c r="M7154" s="1164">
        <v>7900</v>
      </c>
      <c r="N7154" s="1151"/>
      <c r="O7154" s="1152"/>
      <c r="P7154" s="1180"/>
    </row>
    <row r="7155" spans="1:16" ht="22.5" x14ac:dyDescent="0.2">
      <c r="A7155" s="1179" t="s">
        <v>4159</v>
      </c>
      <c r="B7155" s="1149" t="s">
        <v>13078</v>
      </c>
      <c r="C7155" s="1149" t="s">
        <v>65</v>
      </c>
      <c r="D7155" s="1150" t="s">
        <v>16820</v>
      </c>
      <c r="E7155" s="1164">
        <v>2000</v>
      </c>
      <c r="F7155" s="1151" t="s">
        <v>19440</v>
      </c>
      <c r="G7155" s="759" t="s">
        <v>19441</v>
      </c>
      <c r="H7155" s="1021" t="s">
        <v>4243</v>
      </c>
      <c r="I7155" s="1021" t="s">
        <v>4287</v>
      </c>
      <c r="J7155" s="1150" t="s">
        <v>4195</v>
      </c>
      <c r="K7155" s="1152" t="s">
        <v>19442</v>
      </c>
      <c r="L7155" s="1151">
        <v>10</v>
      </c>
      <c r="M7155" s="1164">
        <v>24094.66</v>
      </c>
      <c r="N7155" s="1151"/>
      <c r="O7155" s="1152"/>
      <c r="P7155" s="1180"/>
    </row>
    <row r="7156" spans="1:16" ht="22.5" x14ac:dyDescent="0.2">
      <c r="A7156" s="1179" t="s">
        <v>4159</v>
      </c>
      <c r="B7156" s="1149" t="s">
        <v>13078</v>
      </c>
      <c r="C7156" s="1149" t="s">
        <v>65</v>
      </c>
      <c r="D7156" s="1150" t="s">
        <v>18631</v>
      </c>
      <c r="E7156" s="1164">
        <v>2000</v>
      </c>
      <c r="F7156" s="1151" t="s">
        <v>19440</v>
      </c>
      <c r="G7156" s="759" t="s">
        <v>19441</v>
      </c>
      <c r="H7156" s="1021" t="s">
        <v>4243</v>
      </c>
      <c r="I7156" s="1021" t="s">
        <v>4287</v>
      </c>
      <c r="J7156" s="1150" t="s">
        <v>4195</v>
      </c>
      <c r="K7156" s="1152"/>
      <c r="L7156" s="1151"/>
      <c r="M7156" s="1164"/>
      <c r="N7156" s="1151" t="s">
        <v>19442</v>
      </c>
      <c r="O7156" s="1152">
        <v>6</v>
      </c>
      <c r="P7156" s="1180">
        <v>18000</v>
      </c>
    </row>
    <row r="7157" spans="1:16" ht="22.5" x14ac:dyDescent="0.2">
      <c r="A7157" s="1179" t="s">
        <v>4159</v>
      </c>
      <c r="B7157" s="1149" t="s">
        <v>13078</v>
      </c>
      <c r="C7157" s="1149" t="s">
        <v>65</v>
      </c>
      <c r="D7157" s="1150" t="s">
        <v>18430</v>
      </c>
      <c r="E7157" s="1164">
        <v>3900</v>
      </c>
      <c r="F7157" s="1151" t="s">
        <v>19443</v>
      </c>
      <c r="G7157" s="759" t="s">
        <v>19444</v>
      </c>
      <c r="H7157" s="1021" t="s">
        <v>4243</v>
      </c>
      <c r="I7157" s="1021" t="s">
        <v>4274</v>
      </c>
      <c r="J7157" s="1150" t="s">
        <v>4274</v>
      </c>
      <c r="K7157" s="1152" t="s">
        <v>19445</v>
      </c>
      <c r="L7157" s="1151">
        <v>12</v>
      </c>
      <c r="M7157" s="1164">
        <v>36429.380000000005</v>
      </c>
      <c r="N7157" s="1151"/>
      <c r="O7157" s="1152"/>
      <c r="P7157" s="1180"/>
    </row>
    <row r="7158" spans="1:16" ht="22.5" x14ac:dyDescent="0.2">
      <c r="A7158" s="1179" t="s">
        <v>4159</v>
      </c>
      <c r="B7158" s="1149" t="s">
        <v>13078</v>
      </c>
      <c r="C7158" s="1149" t="s">
        <v>65</v>
      </c>
      <c r="D7158" s="1150" t="s">
        <v>18430</v>
      </c>
      <c r="E7158" s="1164">
        <v>3900</v>
      </c>
      <c r="F7158" s="1151" t="s">
        <v>19443</v>
      </c>
      <c r="G7158" s="759" t="s">
        <v>19444</v>
      </c>
      <c r="H7158" s="1021" t="s">
        <v>4243</v>
      </c>
      <c r="I7158" s="1021" t="s">
        <v>4274</v>
      </c>
      <c r="J7158" s="1150" t="s">
        <v>4274</v>
      </c>
      <c r="K7158" s="1152"/>
      <c r="L7158" s="1151"/>
      <c r="M7158" s="1164"/>
      <c r="N7158" s="1151" t="s">
        <v>19445</v>
      </c>
      <c r="O7158" s="1152">
        <v>6</v>
      </c>
      <c r="P7158" s="1180">
        <v>18000</v>
      </c>
    </row>
    <row r="7159" spans="1:16" ht="22.5" x14ac:dyDescent="0.2">
      <c r="A7159" s="1179" t="s">
        <v>4159</v>
      </c>
      <c r="B7159" s="1149" t="s">
        <v>13078</v>
      </c>
      <c r="C7159" s="1149" t="s">
        <v>65</v>
      </c>
      <c r="D7159" s="1150" t="s">
        <v>19401</v>
      </c>
      <c r="E7159" s="1164">
        <v>3500</v>
      </c>
      <c r="F7159" s="1151" t="s">
        <v>19446</v>
      </c>
      <c r="G7159" s="759" t="s">
        <v>19447</v>
      </c>
      <c r="H7159" s="1021" t="s">
        <v>4206</v>
      </c>
      <c r="I7159" s="1021" t="s">
        <v>16867</v>
      </c>
      <c r="J7159" s="1150" t="s">
        <v>4287</v>
      </c>
      <c r="K7159" s="1152"/>
      <c r="L7159" s="1151"/>
      <c r="M7159" s="1164"/>
      <c r="N7159" s="1151" t="s">
        <v>19448</v>
      </c>
      <c r="O7159" s="1152">
        <v>1</v>
      </c>
      <c r="P7159" s="1180">
        <v>5016.67</v>
      </c>
    </row>
    <row r="7160" spans="1:16" ht="22.5" x14ac:dyDescent="0.2">
      <c r="A7160" s="1179" t="s">
        <v>4159</v>
      </c>
      <c r="B7160" s="1149" t="s">
        <v>13078</v>
      </c>
      <c r="C7160" s="1149" t="s">
        <v>65</v>
      </c>
      <c r="D7160" s="1150" t="s">
        <v>16871</v>
      </c>
      <c r="E7160" s="1164">
        <v>2500</v>
      </c>
      <c r="F7160" s="1151" t="s">
        <v>19449</v>
      </c>
      <c r="G7160" s="759" t="s">
        <v>19450</v>
      </c>
      <c r="H7160" s="1021" t="s">
        <v>4243</v>
      </c>
      <c r="I7160" s="1021" t="s">
        <v>4274</v>
      </c>
      <c r="J7160" s="1150" t="s">
        <v>4274</v>
      </c>
      <c r="K7160" s="1152" t="s">
        <v>19451</v>
      </c>
      <c r="L7160" s="1151">
        <v>12</v>
      </c>
      <c r="M7160" s="1164">
        <v>30000</v>
      </c>
      <c r="N7160" s="1151"/>
      <c r="O7160" s="1152"/>
      <c r="P7160" s="1180"/>
    </row>
    <row r="7161" spans="1:16" ht="22.5" x14ac:dyDescent="0.2">
      <c r="A7161" s="1179" t="s">
        <v>4159</v>
      </c>
      <c r="B7161" s="1149" t="s">
        <v>13078</v>
      </c>
      <c r="C7161" s="1149" t="s">
        <v>65</v>
      </c>
      <c r="D7161" s="1150" t="s">
        <v>16871</v>
      </c>
      <c r="E7161" s="1164">
        <v>2500</v>
      </c>
      <c r="F7161" s="1151" t="s">
        <v>19449</v>
      </c>
      <c r="G7161" s="759" t="s">
        <v>19450</v>
      </c>
      <c r="H7161" s="1021" t="s">
        <v>4243</v>
      </c>
      <c r="I7161" s="1021" t="s">
        <v>4274</v>
      </c>
      <c r="J7161" s="1150" t="s">
        <v>4274</v>
      </c>
      <c r="K7161" s="1152"/>
      <c r="L7161" s="1151"/>
      <c r="M7161" s="1164"/>
      <c r="N7161" s="1151" t="s">
        <v>19451</v>
      </c>
      <c r="O7161" s="1152">
        <v>6</v>
      </c>
      <c r="P7161" s="1180">
        <v>15000</v>
      </c>
    </row>
    <row r="7162" spans="1:16" ht="22.5" x14ac:dyDescent="0.2">
      <c r="A7162" s="1179" t="s">
        <v>4159</v>
      </c>
      <c r="B7162" s="1149" t="s">
        <v>13078</v>
      </c>
      <c r="C7162" s="1149" t="s">
        <v>65</v>
      </c>
      <c r="D7162" s="1150" t="s">
        <v>19452</v>
      </c>
      <c r="E7162" s="1164">
        <v>2500</v>
      </c>
      <c r="F7162" s="1151" t="s">
        <v>19453</v>
      </c>
      <c r="G7162" s="759" t="s">
        <v>19454</v>
      </c>
      <c r="H7162" s="1021" t="s">
        <v>4206</v>
      </c>
      <c r="I7162" s="1021" t="s">
        <v>4274</v>
      </c>
      <c r="J7162" s="1150" t="s">
        <v>4274</v>
      </c>
      <c r="K7162" s="1152"/>
      <c r="L7162" s="1151"/>
      <c r="M7162" s="1164"/>
      <c r="N7162" s="1151" t="s">
        <v>19455</v>
      </c>
      <c r="O7162" s="1152">
        <v>3</v>
      </c>
      <c r="P7162" s="1180">
        <v>8750</v>
      </c>
    </row>
    <row r="7163" spans="1:16" ht="22.5" x14ac:dyDescent="0.2">
      <c r="A7163" s="1179" t="s">
        <v>4159</v>
      </c>
      <c r="B7163" s="1149" t="s">
        <v>13078</v>
      </c>
      <c r="C7163" s="1149" t="s">
        <v>65</v>
      </c>
      <c r="D7163" s="1150" t="s">
        <v>19456</v>
      </c>
      <c r="E7163" s="1164">
        <v>5000</v>
      </c>
      <c r="F7163" s="1151" t="s">
        <v>19457</v>
      </c>
      <c r="G7163" s="759" t="s">
        <v>19458</v>
      </c>
      <c r="H7163" s="1021" t="s">
        <v>4337</v>
      </c>
      <c r="I7163" s="1021" t="s">
        <v>4287</v>
      </c>
      <c r="J7163" s="1150" t="s">
        <v>4195</v>
      </c>
      <c r="K7163" s="1152" t="s">
        <v>19459</v>
      </c>
      <c r="L7163" s="1151">
        <v>12</v>
      </c>
      <c r="M7163" s="1164">
        <v>60000</v>
      </c>
      <c r="N7163" s="1151"/>
      <c r="O7163" s="1152"/>
      <c r="P7163" s="1180"/>
    </row>
    <row r="7164" spans="1:16" ht="22.5" x14ac:dyDescent="0.2">
      <c r="A7164" s="1179" t="s">
        <v>4159</v>
      </c>
      <c r="B7164" s="1149" t="s">
        <v>13078</v>
      </c>
      <c r="C7164" s="1149" t="s">
        <v>65</v>
      </c>
      <c r="D7164" s="1150" t="s">
        <v>19456</v>
      </c>
      <c r="E7164" s="1164">
        <v>5000</v>
      </c>
      <c r="F7164" s="1151" t="s">
        <v>19457</v>
      </c>
      <c r="G7164" s="759" t="s">
        <v>19458</v>
      </c>
      <c r="H7164" s="1021" t="s">
        <v>4337</v>
      </c>
      <c r="I7164" s="1021" t="s">
        <v>4287</v>
      </c>
      <c r="J7164" s="1150" t="s">
        <v>4195</v>
      </c>
      <c r="K7164" s="1152"/>
      <c r="L7164" s="1151"/>
      <c r="M7164" s="1164"/>
      <c r="N7164" s="1151" t="s">
        <v>19459</v>
      </c>
      <c r="O7164" s="1152">
        <v>6</v>
      </c>
      <c r="P7164" s="1180">
        <v>30000</v>
      </c>
    </row>
    <row r="7165" spans="1:16" ht="22.5" x14ac:dyDescent="0.2">
      <c r="A7165" s="1179" t="s">
        <v>4159</v>
      </c>
      <c r="B7165" s="1149" t="s">
        <v>13078</v>
      </c>
      <c r="C7165" s="1149" t="s">
        <v>65</v>
      </c>
      <c r="D7165" s="1150" t="s">
        <v>19460</v>
      </c>
      <c r="E7165" s="1164">
        <v>5500</v>
      </c>
      <c r="F7165" s="1151" t="s">
        <v>19461</v>
      </c>
      <c r="G7165" s="759" t="s">
        <v>19462</v>
      </c>
      <c r="H7165" s="1021" t="s">
        <v>8741</v>
      </c>
      <c r="I7165" s="1021" t="s">
        <v>4274</v>
      </c>
      <c r="J7165" s="1150" t="s">
        <v>4274</v>
      </c>
      <c r="K7165" s="1152" t="s">
        <v>15619</v>
      </c>
      <c r="L7165" s="1151">
        <v>12</v>
      </c>
      <c r="M7165" s="1164">
        <v>66000</v>
      </c>
      <c r="N7165" s="1151"/>
      <c r="O7165" s="1152"/>
      <c r="P7165" s="1180"/>
    </row>
    <row r="7166" spans="1:16" ht="22.5" x14ac:dyDescent="0.2">
      <c r="A7166" s="1179" t="s">
        <v>4159</v>
      </c>
      <c r="B7166" s="1149" t="s">
        <v>13078</v>
      </c>
      <c r="C7166" s="1149" t="s">
        <v>65</v>
      </c>
      <c r="D7166" s="1150" t="s">
        <v>19460</v>
      </c>
      <c r="E7166" s="1164">
        <v>5500</v>
      </c>
      <c r="F7166" s="1151" t="s">
        <v>19461</v>
      </c>
      <c r="G7166" s="759" t="s">
        <v>19462</v>
      </c>
      <c r="H7166" s="1021" t="s">
        <v>8741</v>
      </c>
      <c r="I7166" s="1021" t="s">
        <v>4274</v>
      </c>
      <c r="J7166" s="1150" t="s">
        <v>4274</v>
      </c>
      <c r="K7166" s="1152"/>
      <c r="L7166" s="1151"/>
      <c r="M7166" s="1164"/>
      <c r="N7166" s="1151" t="s">
        <v>15619</v>
      </c>
      <c r="O7166" s="1152">
        <v>6</v>
      </c>
      <c r="P7166" s="1180">
        <v>33000</v>
      </c>
    </row>
    <row r="7167" spans="1:16" ht="22.5" x14ac:dyDescent="0.2">
      <c r="A7167" s="1179" t="s">
        <v>4159</v>
      </c>
      <c r="B7167" s="1149" t="s">
        <v>13078</v>
      </c>
      <c r="C7167" s="1149" t="s">
        <v>65</v>
      </c>
      <c r="D7167" s="1150" t="s">
        <v>19463</v>
      </c>
      <c r="E7167" s="1164">
        <v>1200</v>
      </c>
      <c r="F7167" s="1151" t="s">
        <v>19464</v>
      </c>
      <c r="G7167" s="759" t="s">
        <v>19465</v>
      </c>
      <c r="H7167" s="1021" t="s">
        <v>16818</v>
      </c>
      <c r="I7167" s="1021" t="s">
        <v>4358</v>
      </c>
      <c r="J7167" s="1150" t="s">
        <v>16818</v>
      </c>
      <c r="K7167" s="1152" t="s">
        <v>19466</v>
      </c>
      <c r="L7167" s="1151">
        <v>12</v>
      </c>
      <c r="M7167" s="1164">
        <v>14400</v>
      </c>
      <c r="N7167" s="1151"/>
      <c r="O7167" s="1152"/>
      <c r="P7167" s="1180"/>
    </row>
    <row r="7168" spans="1:16" ht="22.5" x14ac:dyDescent="0.2">
      <c r="A7168" s="1179" t="s">
        <v>4159</v>
      </c>
      <c r="B7168" s="1149" t="s">
        <v>13078</v>
      </c>
      <c r="C7168" s="1149" t="s">
        <v>65</v>
      </c>
      <c r="D7168" s="1150" t="s">
        <v>19463</v>
      </c>
      <c r="E7168" s="1164">
        <v>1200</v>
      </c>
      <c r="F7168" s="1151" t="s">
        <v>19464</v>
      </c>
      <c r="G7168" s="759" t="s">
        <v>19465</v>
      </c>
      <c r="H7168" s="1021" t="s">
        <v>16818</v>
      </c>
      <c r="I7168" s="1021" t="s">
        <v>4358</v>
      </c>
      <c r="J7168" s="1150" t="s">
        <v>16818</v>
      </c>
      <c r="K7168" s="1152"/>
      <c r="L7168" s="1151"/>
      <c r="M7168" s="1164"/>
      <c r="N7168" s="1151" t="s">
        <v>19466</v>
      </c>
      <c r="O7168" s="1152">
        <v>6</v>
      </c>
      <c r="P7168" s="1180">
        <v>7200</v>
      </c>
    </row>
    <row r="7169" spans="1:16" ht="22.5" x14ac:dyDescent="0.2">
      <c r="A7169" s="1179" t="s">
        <v>4159</v>
      </c>
      <c r="B7169" s="1149" t="s">
        <v>13078</v>
      </c>
      <c r="C7169" s="1149" t="s">
        <v>65</v>
      </c>
      <c r="D7169" s="1150" t="s">
        <v>19467</v>
      </c>
      <c r="E7169" s="1164">
        <v>5000</v>
      </c>
      <c r="F7169" s="1151" t="s">
        <v>19468</v>
      </c>
      <c r="G7169" s="759" t="s">
        <v>19469</v>
      </c>
      <c r="H7169" s="1021" t="s">
        <v>5174</v>
      </c>
      <c r="I7169" s="1021" t="s">
        <v>4274</v>
      </c>
      <c r="J7169" s="1150" t="s">
        <v>4274</v>
      </c>
      <c r="K7169" s="1152" t="s">
        <v>19470</v>
      </c>
      <c r="L7169" s="1151">
        <v>12</v>
      </c>
      <c r="M7169" s="1164">
        <v>60000</v>
      </c>
      <c r="N7169" s="1151"/>
      <c r="O7169" s="1152"/>
      <c r="P7169" s="1180"/>
    </row>
    <row r="7170" spans="1:16" ht="22.5" x14ac:dyDescent="0.2">
      <c r="A7170" s="1179" t="s">
        <v>4159</v>
      </c>
      <c r="B7170" s="1149" t="s">
        <v>13078</v>
      </c>
      <c r="C7170" s="1149" t="s">
        <v>65</v>
      </c>
      <c r="D7170" s="1150" t="s">
        <v>19467</v>
      </c>
      <c r="E7170" s="1164">
        <v>5000</v>
      </c>
      <c r="F7170" s="1151" t="s">
        <v>19468</v>
      </c>
      <c r="G7170" s="759" t="s">
        <v>19469</v>
      </c>
      <c r="H7170" s="1021" t="s">
        <v>5174</v>
      </c>
      <c r="I7170" s="1021" t="s">
        <v>4274</v>
      </c>
      <c r="J7170" s="1150" t="s">
        <v>4274</v>
      </c>
      <c r="K7170" s="1152"/>
      <c r="L7170" s="1151"/>
      <c r="M7170" s="1164"/>
      <c r="N7170" s="1151" t="s">
        <v>19470</v>
      </c>
      <c r="O7170" s="1152">
        <v>6</v>
      </c>
      <c r="P7170" s="1180">
        <v>30000</v>
      </c>
    </row>
    <row r="7171" spans="1:16" ht="22.5" x14ac:dyDescent="0.2">
      <c r="A7171" s="1179" t="s">
        <v>4159</v>
      </c>
      <c r="B7171" s="1149" t="s">
        <v>13078</v>
      </c>
      <c r="C7171" s="1149" t="s">
        <v>65</v>
      </c>
      <c r="D7171" s="1150" t="s">
        <v>17166</v>
      </c>
      <c r="E7171" s="1164">
        <v>3000</v>
      </c>
      <c r="F7171" s="1151" t="s">
        <v>19471</v>
      </c>
      <c r="G7171" s="759" t="s">
        <v>19472</v>
      </c>
      <c r="H7171" s="1021" t="s">
        <v>4206</v>
      </c>
      <c r="I7171" s="1021" t="s">
        <v>4287</v>
      </c>
      <c r="J7171" s="1150" t="s">
        <v>4195</v>
      </c>
      <c r="K7171" s="1152"/>
      <c r="L7171" s="1151"/>
      <c r="M7171" s="1164"/>
      <c r="N7171" s="1151" t="s">
        <v>19473</v>
      </c>
      <c r="O7171" s="1152">
        <v>6</v>
      </c>
      <c r="P7171" s="1180">
        <v>18000</v>
      </c>
    </row>
    <row r="7172" spans="1:16" ht="22.5" x14ac:dyDescent="0.2">
      <c r="A7172" s="1179" t="s">
        <v>4159</v>
      </c>
      <c r="B7172" s="1149" t="s">
        <v>13078</v>
      </c>
      <c r="C7172" s="1149" t="s">
        <v>65</v>
      </c>
      <c r="D7172" s="1150" t="s">
        <v>17166</v>
      </c>
      <c r="E7172" s="1164">
        <v>3000</v>
      </c>
      <c r="F7172" s="1151" t="s">
        <v>19471</v>
      </c>
      <c r="G7172" s="759" t="s">
        <v>19472</v>
      </c>
      <c r="H7172" s="1021" t="s">
        <v>4206</v>
      </c>
      <c r="I7172" s="1021" t="s">
        <v>4287</v>
      </c>
      <c r="J7172" s="1150" t="s">
        <v>4195</v>
      </c>
      <c r="K7172" s="1152" t="s">
        <v>19473</v>
      </c>
      <c r="L7172" s="1151">
        <v>5</v>
      </c>
      <c r="M7172" s="1164">
        <v>14500</v>
      </c>
      <c r="N7172" s="1151"/>
      <c r="O7172" s="1152"/>
      <c r="P7172" s="1180"/>
    </row>
    <row r="7173" spans="1:16" ht="22.5" x14ac:dyDescent="0.2">
      <c r="A7173" s="1179" t="s">
        <v>4159</v>
      </c>
      <c r="B7173" s="1149" t="s">
        <v>13078</v>
      </c>
      <c r="C7173" s="1149" t="s">
        <v>65</v>
      </c>
      <c r="D7173" s="1150" t="s">
        <v>4770</v>
      </c>
      <c r="E7173" s="1164">
        <v>3000</v>
      </c>
      <c r="F7173" s="1151" t="s">
        <v>19474</v>
      </c>
      <c r="G7173" s="759" t="s">
        <v>19475</v>
      </c>
      <c r="H7173" s="1021" t="s">
        <v>4243</v>
      </c>
      <c r="I7173" s="1021" t="s">
        <v>4287</v>
      </c>
      <c r="J7173" s="1150" t="s">
        <v>4195</v>
      </c>
      <c r="K7173" s="1152" t="s">
        <v>19476</v>
      </c>
      <c r="L7173" s="1151">
        <v>8</v>
      </c>
      <c r="M7173" s="1164">
        <v>23483</v>
      </c>
      <c r="N7173" s="1151"/>
      <c r="O7173" s="1152"/>
      <c r="P7173" s="1180"/>
    </row>
    <row r="7174" spans="1:16" ht="22.5" x14ac:dyDescent="0.2">
      <c r="A7174" s="1179" t="s">
        <v>4159</v>
      </c>
      <c r="B7174" s="1149" t="s">
        <v>13078</v>
      </c>
      <c r="C7174" s="1149" t="s">
        <v>65</v>
      </c>
      <c r="D7174" s="1150" t="s">
        <v>16824</v>
      </c>
      <c r="E7174" s="1164">
        <v>2000</v>
      </c>
      <c r="F7174" s="1151" t="s">
        <v>19477</v>
      </c>
      <c r="G7174" s="759" t="s">
        <v>19478</v>
      </c>
      <c r="H7174" s="1021" t="s">
        <v>4243</v>
      </c>
      <c r="I7174" s="1021" t="s">
        <v>4287</v>
      </c>
      <c r="J7174" s="1150" t="s">
        <v>4195</v>
      </c>
      <c r="K7174" s="1152" t="s">
        <v>19479</v>
      </c>
      <c r="L7174" s="1151">
        <v>12</v>
      </c>
      <c r="M7174" s="1164">
        <v>22936.720000000001</v>
      </c>
      <c r="N7174" s="1151"/>
      <c r="O7174" s="1152"/>
      <c r="P7174" s="1180"/>
    </row>
    <row r="7175" spans="1:16" ht="22.5" x14ac:dyDescent="0.2">
      <c r="A7175" s="1179" t="s">
        <v>4159</v>
      </c>
      <c r="B7175" s="1149" t="s">
        <v>13078</v>
      </c>
      <c r="C7175" s="1149" t="s">
        <v>65</v>
      </c>
      <c r="D7175" s="1150" t="s">
        <v>16824</v>
      </c>
      <c r="E7175" s="1164">
        <v>2000</v>
      </c>
      <c r="F7175" s="1151" t="s">
        <v>19477</v>
      </c>
      <c r="G7175" s="759" t="s">
        <v>19478</v>
      </c>
      <c r="H7175" s="1021" t="s">
        <v>4243</v>
      </c>
      <c r="I7175" s="1021" t="s">
        <v>4287</v>
      </c>
      <c r="J7175" s="1150" t="s">
        <v>4195</v>
      </c>
      <c r="K7175" s="1152"/>
      <c r="L7175" s="1151"/>
      <c r="M7175" s="1164"/>
      <c r="N7175" s="1151" t="s">
        <v>19479</v>
      </c>
      <c r="O7175" s="1152">
        <v>6</v>
      </c>
      <c r="P7175" s="1180">
        <v>12000</v>
      </c>
    </row>
    <row r="7176" spans="1:16" ht="22.5" x14ac:dyDescent="0.2">
      <c r="A7176" s="1179" t="s">
        <v>4159</v>
      </c>
      <c r="B7176" s="1149" t="s">
        <v>13078</v>
      </c>
      <c r="C7176" s="1149" t="s">
        <v>65</v>
      </c>
      <c r="D7176" s="1150" t="s">
        <v>18891</v>
      </c>
      <c r="E7176" s="1164">
        <v>13000</v>
      </c>
      <c r="F7176" s="1151" t="s">
        <v>19480</v>
      </c>
      <c r="G7176" s="759" t="s">
        <v>19481</v>
      </c>
      <c r="H7176" s="1021" t="s">
        <v>5205</v>
      </c>
      <c r="I7176" s="1021" t="s">
        <v>4287</v>
      </c>
      <c r="J7176" s="1150" t="s">
        <v>4195</v>
      </c>
      <c r="K7176" s="1152" t="s">
        <v>19482</v>
      </c>
      <c r="L7176" s="1151">
        <v>12</v>
      </c>
      <c r="M7176" s="1164">
        <v>171176.33000000002</v>
      </c>
      <c r="N7176" s="1151"/>
      <c r="O7176" s="1152"/>
      <c r="P7176" s="1180"/>
    </row>
    <row r="7177" spans="1:16" ht="22.5" x14ac:dyDescent="0.2">
      <c r="A7177" s="1179" t="s">
        <v>4159</v>
      </c>
      <c r="B7177" s="1149" t="s">
        <v>13078</v>
      </c>
      <c r="C7177" s="1149" t="s">
        <v>65</v>
      </c>
      <c r="D7177" s="1150" t="s">
        <v>5745</v>
      </c>
      <c r="E7177" s="1164">
        <v>2500</v>
      </c>
      <c r="F7177" s="1151" t="s">
        <v>19483</v>
      </c>
      <c r="G7177" s="759" t="s">
        <v>19484</v>
      </c>
      <c r="H7177" s="1021" t="s">
        <v>4243</v>
      </c>
      <c r="I7177" s="1021" t="s">
        <v>4274</v>
      </c>
      <c r="J7177" s="1150" t="s">
        <v>4274</v>
      </c>
      <c r="K7177" s="1152" t="s">
        <v>19485</v>
      </c>
      <c r="L7177" s="1151">
        <v>2</v>
      </c>
      <c r="M7177" s="1164">
        <v>5000</v>
      </c>
      <c r="N7177" s="1151"/>
      <c r="O7177" s="1152"/>
      <c r="P7177" s="1180"/>
    </row>
    <row r="7178" spans="1:16" ht="22.5" x14ac:dyDescent="0.2">
      <c r="A7178" s="1179" t="s">
        <v>4159</v>
      </c>
      <c r="B7178" s="1149" t="s">
        <v>13078</v>
      </c>
      <c r="C7178" s="1149" t="s">
        <v>65</v>
      </c>
      <c r="D7178" s="1150" t="s">
        <v>5745</v>
      </c>
      <c r="E7178" s="1164">
        <v>3500</v>
      </c>
      <c r="F7178" s="1151" t="s">
        <v>19483</v>
      </c>
      <c r="G7178" s="759" t="s">
        <v>19484</v>
      </c>
      <c r="H7178" s="1021" t="s">
        <v>4243</v>
      </c>
      <c r="I7178" s="1021" t="s">
        <v>4274</v>
      </c>
      <c r="J7178" s="1150" t="s">
        <v>4274</v>
      </c>
      <c r="K7178" s="1152" t="s">
        <v>19486</v>
      </c>
      <c r="L7178" s="1151">
        <v>7</v>
      </c>
      <c r="M7178" s="1164">
        <v>32520.159999999996</v>
      </c>
      <c r="N7178" s="1151"/>
      <c r="O7178" s="1152"/>
      <c r="P7178" s="1180"/>
    </row>
    <row r="7179" spans="1:16" ht="22.5" x14ac:dyDescent="0.2">
      <c r="A7179" s="1179" t="s">
        <v>4159</v>
      </c>
      <c r="B7179" s="1149" t="s">
        <v>13078</v>
      </c>
      <c r="C7179" s="1149" t="s">
        <v>65</v>
      </c>
      <c r="D7179" s="1150" t="s">
        <v>18430</v>
      </c>
      <c r="E7179" s="1164">
        <v>2500</v>
      </c>
      <c r="F7179" s="1151" t="s">
        <v>19483</v>
      </c>
      <c r="G7179" s="759" t="s">
        <v>19484</v>
      </c>
      <c r="H7179" s="1021" t="s">
        <v>4243</v>
      </c>
      <c r="I7179" s="1021" t="s">
        <v>4274</v>
      </c>
      <c r="J7179" s="1150" t="s">
        <v>4274</v>
      </c>
      <c r="K7179" s="1152"/>
      <c r="L7179" s="1151"/>
      <c r="M7179" s="1164"/>
      <c r="N7179" s="1151" t="s">
        <v>19487</v>
      </c>
      <c r="O7179" s="1152">
        <v>1</v>
      </c>
      <c r="P7179" s="1180">
        <v>4300</v>
      </c>
    </row>
    <row r="7180" spans="1:16" ht="22.5" x14ac:dyDescent="0.2">
      <c r="A7180" s="1179" t="s">
        <v>4159</v>
      </c>
      <c r="B7180" s="1149" t="s">
        <v>13078</v>
      </c>
      <c r="C7180" s="1149" t="s">
        <v>65</v>
      </c>
      <c r="D7180" s="1150" t="s">
        <v>17183</v>
      </c>
      <c r="E7180" s="1164">
        <v>2500</v>
      </c>
      <c r="F7180" s="1151" t="s">
        <v>19488</v>
      </c>
      <c r="G7180" s="759" t="s">
        <v>19489</v>
      </c>
      <c r="H7180" s="1021" t="s">
        <v>4206</v>
      </c>
      <c r="I7180" s="1021" t="s">
        <v>16867</v>
      </c>
      <c r="J7180" s="1150" t="s">
        <v>4287</v>
      </c>
      <c r="K7180" s="1152"/>
      <c r="L7180" s="1151"/>
      <c r="M7180" s="1164"/>
      <c r="N7180" s="1151" t="s">
        <v>19490</v>
      </c>
      <c r="O7180" s="1152">
        <v>3</v>
      </c>
      <c r="P7180" s="1180">
        <v>9166.67</v>
      </c>
    </row>
    <row r="7181" spans="1:16" ht="22.5" x14ac:dyDescent="0.2">
      <c r="A7181" s="1179" t="s">
        <v>4159</v>
      </c>
      <c r="B7181" s="1149" t="s">
        <v>13078</v>
      </c>
      <c r="C7181" s="1149" t="s">
        <v>65</v>
      </c>
      <c r="D7181" s="1150" t="s">
        <v>17142</v>
      </c>
      <c r="E7181" s="1164">
        <v>3000</v>
      </c>
      <c r="F7181" s="1151" t="s">
        <v>19491</v>
      </c>
      <c r="G7181" s="759" t="s">
        <v>19492</v>
      </c>
      <c r="H7181" s="1021" t="s">
        <v>4206</v>
      </c>
      <c r="I7181" s="1021" t="s">
        <v>4287</v>
      </c>
      <c r="J7181" s="1150" t="s">
        <v>4195</v>
      </c>
      <c r="K7181" s="1152" t="s">
        <v>19493</v>
      </c>
      <c r="L7181" s="1151">
        <v>6</v>
      </c>
      <c r="M7181" s="1164">
        <v>21233</v>
      </c>
      <c r="N7181" s="1151"/>
      <c r="O7181" s="1152"/>
      <c r="P7181" s="1180"/>
    </row>
    <row r="7182" spans="1:16" ht="22.5" x14ac:dyDescent="0.2">
      <c r="A7182" s="1179" t="s">
        <v>4159</v>
      </c>
      <c r="B7182" s="1149" t="s">
        <v>13078</v>
      </c>
      <c r="C7182" s="1149" t="s">
        <v>65</v>
      </c>
      <c r="D7182" s="1150" t="s">
        <v>18000</v>
      </c>
      <c r="E7182" s="1164">
        <v>6000</v>
      </c>
      <c r="F7182" s="1151" t="s">
        <v>19494</v>
      </c>
      <c r="G7182" s="759" t="s">
        <v>19495</v>
      </c>
      <c r="H7182" s="1021" t="s">
        <v>4243</v>
      </c>
      <c r="I7182" s="1021" t="s">
        <v>4274</v>
      </c>
      <c r="J7182" s="1150" t="s">
        <v>4274</v>
      </c>
      <c r="K7182" s="1152" t="s">
        <v>19496</v>
      </c>
      <c r="L7182" s="1151">
        <v>2</v>
      </c>
      <c r="M7182" s="1164">
        <v>11850</v>
      </c>
      <c r="N7182" s="1151"/>
      <c r="O7182" s="1152"/>
      <c r="P7182" s="1180"/>
    </row>
    <row r="7183" spans="1:16" ht="22.5" x14ac:dyDescent="0.2">
      <c r="A7183" s="1179" t="s">
        <v>4159</v>
      </c>
      <c r="B7183" s="1149" t="s">
        <v>13078</v>
      </c>
      <c r="C7183" s="1149" t="s">
        <v>65</v>
      </c>
      <c r="D7183" s="1150" t="s">
        <v>16871</v>
      </c>
      <c r="E7183" s="1164">
        <v>3000</v>
      </c>
      <c r="F7183" s="1151" t="s">
        <v>19497</v>
      </c>
      <c r="G7183" s="759" t="s">
        <v>19498</v>
      </c>
      <c r="H7183" s="1021" t="s">
        <v>4243</v>
      </c>
      <c r="I7183" s="1021" t="s">
        <v>4274</v>
      </c>
      <c r="J7183" s="1150" t="s">
        <v>4274</v>
      </c>
      <c r="K7183" s="1152" t="s">
        <v>19499</v>
      </c>
      <c r="L7183" s="1151">
        <v>6</v>
      </c>
      <c r="M7183" s="1164">
        <v>19558</v>
      </c>
      <c r="N7183" s="1151"/>
      <c r="O7183" s="1152"/>
      <c r="P7183" s="1180"/>
    </row>
    <row r="7184" spans="1:16" ht="22.5" x14ac:dyDescent="0.2">
      <c r="A7184" s="1179" t="s">
        <v>4159</v>
      </c>
      <c r="B7184" s="1149" t="s">
        <v>13078</v>
      </c>
      <c r="C7184" s="1149" t="s">
        <v>65</v>
      </c>
      <c r="D7184" s="1150" t="s">
        <v>19500</v>
      </c>
      <c r="E7184" s="1164">
        <v>3000</v>
      </c>
      <c r="F7184" s="1151" t="s">
        <v>19497</v>
      </c>
      <c r="G7184" s="759" t="s">
        <v>19498</v>
      </c>
      <c r="H7184" s="1021" t="s">
        <v>4243</v>
      </c>
      <c r="I7184" s="1021" t="s">
        <v>4274</v>
      </c>
      <c r="J7184" s="1150" t="s">
        <v>4274</v>
      </c>
      <c r="K7184" s="1152"/>
      <c r="L7184" s="1151"/>
      <c r="M7184" s="1164"/>
      <c r="N7184" s="1151" t="s">
        <v>19501</v>
      </c>
      <c r="O7184" s="1152">
        <v>6</v>
      </c>
      <c r="P7184" s="1180">
        <v>18000</v>
      </c>
    </row>
    <row r="7185" spans="1:16" ht="22.5" x14ac:dyDescent="0.2">
      <c r="A7185" s="1179" t="s">
        <v>4159</v>
      </c>
      <c r="B7185" s="1149" t="s">
        <v>13078</v>
      </c>
      <c r="C7185" s="1149" t="s">
        <v>65</v>
      </c>
      <c r="D7185" s="1150" t="s">
        <v>19502</v>
      </c>
      <c r="E7185" s="1164">
        <v>5000</v>
      </c>
      <c r="F7185" s="1151" t="s">
        <v>19503</v>
      </c>
      <c r="G7185" s="759" t="s">
        <v>19504</v>
      </c>
      <c r="H7185" s="1021" t="s">
        <v>4243</v>
      </c>
      <c r="I7185" s="1021" t="s">
        <v>4274</v>
      </c>
      <c r="J7185" s="1150" t="s">
        <v>4274</v>
      </c>
      <c r="K7185" s="1152" t="s">
        <v>19505</v>
      </c>
      <c r="L7185" s="1151">
        <v>12</v>
      </c>
      <c r="M7185" s="1164">
        <v>60437.91</v>
      </c>
      <c r="N7185" s="1151"/>
      <c r="O7185" s="1152"/>
      <c r="P7185" s="1180"/>
    </row>
    <row r="7186" spans="1:16" ht="22.5" x14ac:dyDescent="0.2">
      <c r="A7186" s="1179" t="s">
        <v>4159</v>
      </c>
      <c r="B7186" s="1149" t="s">
        <v>13078</v>
      </c>
      <c r="C7186" s="1149" t="s">
        <v>65</v>
      </c>
      <c r="D7186" s="1150" t="s">
        <v>19502</v>
      </c>
      <c r="E7186" s="1164">
        <v>5000</v>
      </c>
      <c r="F7186" s="1151" t="s">
        <v>19503</v>
      </c>
      <c r="G7186" s="759" t="s">
        <v>19504</v>
      </c>
      <c r="H7186" s="1021" t="s">
        <v>4243</v>
      </c>
      <c r="I7186" s="1021" t="s">
        <v>4274</v>
      </c>
      <c r="J7186" s="1150" t="s">
        <v>4274</v>
      </c>
      <c r="K7186" s="1152"/>
      <c r="L7186" s="1151"/>
      <c r="M7186" s="1164"/>
      <c r="N7186" s="1151" t="s">
        <v>19505</v>
      </c>
      <c r="O7186" s="1152">
        <v>6</v>
      </c>
      <c r="P7186" s="1180">
        <v>30000</v>
      </c>
    </row>
    <row r="7187" spans="1:16" ht="33.75" x14ac:dyDescent="0.2">
      <c r="A7187" s="1179" t="s">
        <v>4159</v>
      </c>
      <c r="B7187" s="1149" t="s">
        <v>13078</v>
      </c>
      <c r="C7187" s="1149" t="s">
        <v>65</v>
      </c>
      <c r="D7187" s="1150" t="s">
        <v>19506</v>
      </c>
      <c r="E7187" s="1164">
        <v>3200</v>
      </c>
      <c r="F7187" s="1151" t="s">
        <v>19507</v>
      </c>
      <c r="G7187" s="759" t="s">
        <v>19508</v>
      </c>
      <c r="H7187" s="1021" t="s">
        <v>9934</v>
      </c>
      <c r="I7187" s="1021" t="s">
        <v>16809</v>
      </c>
      <c r="J7187" s="1150" t="s">
        <v>4259</v>
      </c>
      <c r="K7187" s="1152" t="s">
        <v>19509</v>
      </c>
      <c r="L7187" s="1151">
        <v>12</v>
      </c>
      <c r="M7187" s="1164">
        <v>38400</v>
      </c>
      <c r="N7187" s="1151"/>
      <c r="O7187" s="1152"/>
      <c r="P7187" s="1180"/>
    </row>
    <row r="7188" spans="1:16" ht="33.75" x14ac:dyDescent="0.2">
      <c r="A7188" s="1179" t="s">
        <v>4159</v>
      </c>
      <c r="B7188" s="1149" t="s">
        <v>13078</v>
      </c>
      <c r="C7188" s="1149" t="s">
        <v>65</v>
      </c>
      <c r="D7188" s="1150" t="s">
        <v>19506</v>
      </c>
      <c r="E7188" s="1164">
        <v>3200</v>
      </c>
      <c r="F7188" s="1151" t="s">
        <v>19507</v>
      </c>
      <c r="G7188" s="759" t="s">
        <v>19508</v>
      </c>
      <c r="H7188" s="1021" t="s">
        <v>9934</v>
      </c>
      <c r="I7188" s="1021" t="s">
        <v>16809</v>
      </c>
      <c r="J7188" s="1150" t="s">
        <v>4259</v>
      </c>
      <c r="K7188" s="1152"/>
      <c r="L7188" s="1151"/>
      <c r="M7188" s="1164"/>
      <c r="N7188" s="1151" t="s">
        <v>19509</v>
      </c>
      <c r="O7188" s="1152">
        <v>6</v>
      </c>
      <c r="P7188" s="1180">
        <v>19200</v>
      </c>
    </row>
    <row r="7189" spans="1:16" ht="22.5" x14ac:dyDescent="0.2">
      <c r="A7189" s="1179" t="s">
        <v>4159</v>
      </c>
      <c r="B7189" s="1149" t="s">
        <v>13078</v>
      </c>
      <c r="C7189" s="1149" t="s">
        <v>65</v>
      </c>
      <c r="D7189" s="1150" t="s">
        <v>19510</v>
      </c>
      <c r="E7189" s="1164">
        <v>7000</v>
      </c>
      <c r="F7189" s="1151" t="s">
        <v>19511</v>
      </c>
      <c r="G7189" s="759" t="s">
        <v>19512</v>
      </c>
      <c r="H7189" s="1021" t="s">
        <v>5266</v>
      </c>
      <c r="I7189" s="1021" t="s">
        <v>4287</v>
      </c>
      <c r="J7189" s="1150" t="s">
        <v>4195</v>
      </c>
      <c r="K7189" s="1152" t="s">
        <v>14863</v>
      </c>
      <c r="L7189" s="1151">
        <v>12</v>
      </c>
      <c r="M7189" s="1164">
        <v>84000</v>
      </c>
      <c r="N7189" s="1151"/>
      <c r="O7189" s="1152"/>
      <c r="P7189" s="1180"/>
    </row>
    <row r="7190" spans="1:16" ht="22.5" x14ac:dyDescent="0.2">
      <c r="A7190" s="1179" t="s">
        <v>4159</v>
      </c>
      <c r="B7190" s="1149" t="s">
        <v>13078</v>
      </c>
      <c r="C7190" s="1149" t="s">
        <v>65</v>
      </c>
      <c r="D7190" s="1150" t="s">
        <v>19510</v>
      </c>
      <c r="E7190" s="1164">
        <v>7000</v>
      </c>
      <c r="F7190" s="1151" t="s">
        <v>19511</v>
      </c>
      <c r="G7190" s="759" t="s">
        <v>19512</v>
      </c>
      <c r="H7190" s="1021" t="s">
        <v>5266</v>
      </c>
      <c r="I7190" s="1021" t="s">
        <v>4287</v>
      </c>
      <c r="J7190" s="1150" t="s">
        <v>4195</v>
      </c>
      <c r="K7190" s="1152"/>
      <c r="L7190" s="1151"/>
      <c r="M7190" s="1164"/>
      <c r="N7190" s="1151" t="s">
        <v>14863</v>
      </c>
      <c r="O7190" s="1152">
        <v>6</v>
      </c>
      <c r="P7190" s="1180">
        <v>42000</v>
      </c>
    </row>
    <row r="7191" spans="1:16" ht="22.5" x14ac:dyDescent="0.2">
      <c r="A7191" s="1179" t="s">
        <v>4159</v>
      </c>
      <c r="B7191" s="1149" t="s">
        <v>13078</v>
      </c>
      <c r="C7191" s="1149" t="s">
        <v>65</v>
      </c>
      <c r="D7191" s="1150" t="s">
        <v>19513</v>
      </c>
      <c r="E7191" s="1164">
        <v>5000</v>
      </c>
      <c r="F7191" s="1151" t="s">
        <v>19514</v>
      </c>
      <c r="G7191" s="759" t="s">
        <v>19515</v>
      </c>
      <c r="H7191" s="1021" t="s">
        <v>4292</v>
      </c>
      <c r="I7191" s="1021" t="s">
        <v>4274</v>
      </c>
      <c r="J7191" s="1150" t="s">
        <v>4274</v>
      </c>
      <c r="K7191" s="1152" t="s">
        <v>19516</v>
      </c>
      <c r="L7191" s="1151">
        <v>12</v>
      </c>
      <c r="M7191" s="1164">
        <v>60000</v>
      </c>
      <c r="N7191" s="1151"/>
      <c r="O7191" s="1152"/>
      <c r="P7191" s="1180"/>
    </row>
    <row r="7192" spans="1:16" ht="22.5" x14ac:dyDescent="0.2">
      <c r="A7192" s="1179" t="s">
        <v>4159</v>
      </c>
      <c r="B7192" s="1149" t="s">
        <v>13078</v>
      </c>
      <c r="C7192" s="1149" t="s">
        <v>65</v>
      </c>
      <c r="D7192" s="1150" t="s">
        <v>19513</v>
      </c>
      <c r="E7192" s="1164">
        <v>5000</v>
      </c>
      <c r="F7192" s="1151" t="s">
        <v>19514</v>
      </c>
      <c r="G7192" s="759" t="s">
        <v>19515</v>
      </c>
      <c r="H7192" s="1021" t="s">
        <v>4292</v>
      </c>
      <c r="I7192" s="1021" t="s">
        <v>4274</v>
      </c>
      <c r="J7192" s="1150" t="s">
        <v>4274</v>
      </c>
      <c r="K7192" s="1152"/>
      <c r="L7192" s="1151"/>
      <c r="M7192" s="1164"/>
      <c r="N7192" s="1151" t="s">
        <v>19516</v>
      </c>
      <c r="O7192" s="1152">
        <v>6</v>
      </c>
      <c r="P7192" s="1180">
        <v>30000</v>
      </c>
    </row>
    <row r="7193" spans="1:16" ht="22.5" x14ac:dyDescent="0.2">
      <c r="A7193" s="1179" t="s">
        <v>4159</v>
      </c>
      <c r="B7193" s="1149" t="s">
        <v>13078</v>
      </c>
      <c r="C7193" s="1149" t="s">
        <v>65</v>
      </c>
      <c r="D7193" s="1150" t="s">
        <v>17576</v>
      </c>
      <c r="E7193" s="1164">
        <v>3800</v>
      </c>
      <c r="F7193" s="1151" t="s">
        <v>19517</v>
      </c>
      <c r="G7193" s="759" t="s">
        <v>19518</v>
      </c>
      <c r="H7193" s="1021" t="s">
        <v>4206</v>
      </c>
      <c r="I7193" s="1021" t="s">
        <v>4274</v>
      </c>
      <c r="J7193" s="1150" t="s">
        <v>4274</v>
      </c>
      <c r="K7193" s="1152"/>
      <c r="L7193" s="1151"/>
      <c r="M7193" s="1164"/>
      <c r="N7193" s="1151" t="s">
        <v>19519</v>
      </c>
      <c r="O7193" s="1152">
        <v>3</v>
      </c>
      <c r="P7193" s="1180">
        <v>14060</v>
      </c>
    </row>
    <row r="7194" spans="1:16" ht="22.5" x14ac:dyDescent="0.2">
      <c r="A7194" s="1179" t="s">
        <v>4159</v>
      </c>
      <c r="B7194" s="1149" t="s">
        <v>13078</v>
      </c>
      <c r="C7194" s="1149" t="s">
        <v>65</v>
      </c>
      <c r="D7194" s="1150" t="s">
        <v>11544</v>
      </c>
      <c r="E7194" s="1164">
        <v>1800</v>
      </c>
      <c r="F7194" s="1151" t="s">
        <v>19520</v>
      </c>
      <c r="G7194" s="759" t="s">
        <v>19521</v>
      </c>
      <c r="H7194" s="1021" t="s">
        <v>4243</v>
      </c>
      <c r="I7194" s="1021" t="s">
        <v>4287</v>
      </c>
      <c r="J7194" s="1150" t="s">
        <v>4195</v>
      </c>
      <c r="K7194" s="1152" t="s">
        <v>19522</v>
      </c>
      <c r="L7194" s="1151">
        <v>10</v>
      </c>
      <c r="M7194" s="1164">
        <v>21790.2</v>
      </c>
      <c r="N7194" s="1151"/>
      <c r="O7194" s="1152"/>
      <c r="P7194" s="1180"/>
    </row>
    <row r="7195" spans="1:16" ht="22.5" x14ac:dyDescent="0.2">
      <c r="A7195" s="1179" t="s">
        <v>4159</v>
      </c>
      <c r="B7195" s="1149" t="s">
        <v>13078</v>
      </c>
      <c r="C7195" s="1149" t="s">
        <v>65</v>
      </c>
      <c r="D7195" s="1150" t="s">
        <v>16871</v>
      </c>
      <c r="E7195" s="1164">
        <v>2500</v>
      </c>
      <c r="F7195" s="1151" t="s">
        <v>19523</v>
      </c>
      <c r="G7195" s="759" t="s">
        <v>19524</v>
      </c>
      <c r="H7195" s="1021" t="s">
        <v>4206</v>
      </c>
      <c r="I7195" s="1021" t="s">
        <v>4287</v>
      </c>
      <c r="J7195" s="1150" t="s">
        <v>4195</v>
      </c>
      <c r="K7195" s="1152"/>
      <c r="L7195" s="1151"/>
      <c r="M7195" s="1164"/>
      <c r="N7195" s="1151" t="s">
        <v>19525</v>
      </c>
      <c r="O7195" s="1152">
        <v>6</v>
      </c>
      <c r="P7195" s="1180">
        <v>15000</v>
      </c>
    </row>
    <row r="7196" spans="1:16" ht="22.5" x14ac:dyDescent="0.2">
      <c r="A7196" s="1179" t="s">
        <v>4159</v>
      </c>
      <c r="B7196" s="1149" t="s">
        <v>13078</v>
      </c>
      <c r="C7196" s="1149" t="s">
        <v>65</v>
      </c>
      <c r="D7196" s="1150" t="s">
        <v>16871</v>
      </c>
      <c r="E7196" s="1164">
        <v>2500</v>
      </c>
      <c r="F7196" s="1151" t="s">
        <v>19523</v>
      </c>
      <c r="G7196" s="759" t="s">
        <v>19524</v>
      </c>
      <c r="H7196" s="1021" t="s">
        <v>4206</v>
      </c>
      <c r="I7196" s="1021" t="s">
        <v>4287</v>
      </c>
      <c r="J7196" s="1150" t="s">
        <v>4195</v>
      </c>
      <c r="K7196" s="1152" t="s">
        <v>19525</v>
      </c>
      <c r="L7196" s="1151">
        <v>5</v>
      </c>
      <c r="M7196" s="1164">
        <v>11833.34</v>
      </c>
      <c r="N7196" s="1151"/>
      <c r="O7196" s="1152"/>
      <c r="P7196" s="1180"/>
    </row>
    <row r="7197" spans="1:16" ht="22.5" x14ac:dyDescent="0.2">
      <c r="A7197" s="1179" t="s">
        <v>4159</v>
      </c>
      <c r="B7197" s="1149" t="s">
        <v>13078</v>
      </c>
      <c r="C7197" s="1149" t="s">
        <v>65</v>
      </c>
      <c r="D7197" s="1150" t="s">
        <v>19526</v>
      </c>
      <c r="E7197" s="1164">
        <v>4000</v>
      </c>
      <c r="F7197" s="1151" t="s">
        <v>19527</v>
      </c>
      <c r="G7197" s="759" t="s">
        <v>19528</v>
      </c>
      <c r="H7197" s="1021" t="s">
        <v>4239</v>
      </c>
      <c r="I7197" s="1021" t="s">
        <v>16867</v>
      </c>
      <c r="J7197" s="1150" t="s">
        <v>4287</v>
      </c>
      <c r="K7197" s="1152" t="s">
        <v>19529</v>
      </c>
      <c r="L7197" s="1151">
        <v>12</v>
      </c>
      <c r="M7197" s="1164">
        <v>48000</v>
      </c>
      <c r="N7197" s="1151"/>
      <c r="O7197" s="1152"/>
      <c r="P7197" s="1180"/>
    </row>
    <row r="7198" spans="1:16" ht="22.5" x14ac:dyDescent="0.2">
      <c r="A7198" s="1179" t="s">
        <v>4159</v>
      </c>
      <c r="B7198" s="1149" t="s">
        <v>13078</v>
      </c>
      <c r="C7198" s="1149" t="s">
        <v>65</v>
      </c>
      <c r="D7198" s="1150" t="s">
        <v>19526</v>
      </c>
      <c r="E7198" s="1164">
        <v>4000</v>
      </c>
      <c r="F7198" s="1151" t="s">
        <v>19527</v>
      </c>
      <c r="G7198" s="759" t="s">
        <v>19528</v>
      </c>
      <c r="H7198" s="1021" t="s">
        <v>4239</v>
      </c>
      <c r="I7198" s="1021" t="s">
        <v>16867</v>
      </c>
      <c r="J7198" s="1150" t="s">
        <v>4287</v>
      </c>
      <c r="K7198" s="1152"/>
      <c r="L7198" s="1151"/>
      <c r="M7198" s="1164"/>
      <c r="N7198" s="1151" t="s">
        <v>19519</v>
      </c>
      <c r="O7198" s="1152">
        <v>6</v>
      </c>
      <c r="P7198" s="1180">
        <v>24000</v>
      </c>
    </row>
    <row r="7199" spans="1:16" ht="33.75" x14ac:dyDescent="0.2">
      <c r="A7199" s="1179" t="s">
        <v>4159</v>
      </c>
      <c r="B7199" s="1149" t="s">
        <v>13078</v>
      </c>
      <c r="C7199" s="1149" t="s">
        <v>65</v>
      </c>
      <c r="D7199" s="1150" t="s">
        <v>19530</v>
      </c>
      <c r="E7199" s="1164">
        <v>2500</v>
      </c>
      <c r="F7199" s="1151" t="s">
        <v>19531</v>
      </c>
      <c r="G7199" s="759" t="s">
        <v>19532</v>
      </c>
      <c r="H7199" s="1021" t="s">
        <v>7823</v>
      </c>
      <c r="I7199" s="1021" t="s">
        <v>16809</v>
      </c>
      <c r="J7199" s="1150" t="s">
        <v>4259</v>
      </c>
      <c r="K7199" s="1152" t="s">
        <v>19533</v>
      </c>
      <c r="L7199" s="1151">
        <v>12</v>
      </c>
      <c r="M7199" s="1164">
        <v>30000</v>
      </c>
      <c r="N7199" s="1151"/>
      <c r="O7199" s="1152"/>
      <c r="P7199" s="1180"/>
    </row>
    <row r="7200" spans="1:16" ht="33.75" x14ac:dyDescent="0.2">
      <c r="A7200" s="1179" t="s">
        <v>4159</v>
      </c>
      <c r="B7200" s="1149" t="s">
        <v>13078</v>
      </c>
      <c r="C7200" s="1149" t="s">
        <v>65</v>
      </c>
      <c r="D7200" s="1150" t="s">
        <v>19530</v>
      </c>
      <c r="E7200" s="1164">
        <v>2500</v>
      </c>
      <c r="F7200" s="1151" t="s">
        <v>19531</v>
      </c>
      <c r="G7200" s="759" t="s">
        <v>19532</v>
      </c>
      <c r="H7200" s="1021" t="s">
        <v>7823</v>
      </c>
      <c r="I7200" s="1021" t="s">
        <v>16809</v>
      </c>
      <c r="J7200" s="1150" t="s">
        <v>4259</v>
      </c>
      <c r="K7200" s="1152"/>
      <c r="L7200" s="1151"/>
      <c r="M7200" s="1164"/>
      <c r="N7200" s="1151" t="s">
        <v>19533</v>
      </c>
      <c r="O7200" s="1152">
        <v>6</v>
      </c>
      <c r="P7200" s="1180">
        <v>15000</v>
      </c>
    </row>
    <row r="7201" spans="1:16" ht="22.5" x14ac:dyDescent="0.2">
      <c r="A7201" s="1179" t="s">
        <v>4159</v>
      </c>
      <c r="B7201" s="1149" t="s">
        <v>13078</v>
      </c>
      <c r="C7201" s="1149" t="s">
        <v>65</v>
      </c>
      <c r="D7201" s="1150" t="s">
        <v>16871</v>
      </c>
      <c r="E7201" s="1164">
        <v>3000</v>
      </c>
      <c r="F7201" s="1151" t="s">
        <v>19534</v>
      </c>
      <c r="G7201" s="759" t="s">
        <v>19535</v>
      </c>
      <c r="H7201" s="1021" t="s">
        <v>4243</v>
      </c>
      <c r="I7201" s="1021" t="s">
        <v>4274</v>
      </c>
      <c r="J7201" s="1150" t="s">
        <v>4274</v>
      </c>
      <c r="K7201" s="1152" t="s">
        <v>19536</v>
      </c>
      <c r="L7201" s="1151">
        <v>12</v>
      </c>
      <c r="M7201" s="1164">
        <v>36000</v>
      </c>
      <c r="N7201" s="1151"/>
      <c r="O7201" s="1152"/>
      <c r="P7201" s="1180"/>
    </row>
    <row r="7202" spans="1:16" ht="22.5" x14ac:dyDescent="0.2">
      <c r="A7202" s="1179" t="s">
        <v>4159</v>
      </c>
      <c r="B7202" s="1149" t="s">
        <v>13078</v>
      </c>
      <c r="C7202" s="1149" t="s">
        <v>65</v>
      </c>
      <c r="D7202" s="1150" t="s">
        <v>16871</v>
      </c>
      <c r="E7202" s="1164">
        <v>3000</v>
      </c>
      <c r="F7202" s="1151" t="s">
        <v>19534</v>
      </c>
      <c r="G7202" s="759" t="s">
        <v>19535</v>
      </c>
      <c r="H7202" s="1021" t="s">
        <v>4243</v>
      </c>
      <c r="I7202" s="1021" t="s">
        <v>4274</v>
      </c>
      <c r="J7202" s="1150" t="s">
        <v>4274</v>
      </c>
      <c r="K7202" s="1152"/>
      <c r="L7202" s="1151"/>
      <c r="M7202" s="1164"/>
      <c r="N7202" s="1151" t="s">
        <v>19536</v>
      </c>
      <c r="O7202" s="1152">
        <v>6</v>
      </c>
      <c r="P7202" s="1180">
        <v>18000</v>
      </c>
    </row>
    <row r="7203" spans="1:16" ht="22.5" x14ac:dyDescent="0.2">
      <c r="A7203" s="1179" t="s">
        <v>4159</v>
      </c>
      <c r="B7203" s="1149" t="s">
        <v>13078</v>
      </c>
      <c r="C7203" s="1149" t="s">
        <v>65</v>
      </c>
      <c r="D7203" s="1150" t="s">
        <v>16871</v>
      </c>
      <c r="E7203" s="1164">
        <v>3000</v>
      </c>
      <c r="F7203" s="1151" t="s">
        <v>19537</v>
      </c>
      <c r="G7203" s="759" t="s">
        <v>19538</v>
      </c>
      <c r="H7203" s="1021" t="s">
        <v>4243</v>
      </c>
      <c r="I7203" s="1021" t="s">
        <v>4287</v>
      </c>
      <c r="J7203" s="1150" t="s">
        <v>4195</v>
      </c>
      <c r="K7203" s="1152" t="s">
        <v>14972</v>
      </c>
      <c r="L7203" s="1151">
        <v>12</v>
      </c>
      <c r="M7203" s="1164">
        <v>36000</v>
      </c>
      <c r="N7203" s="1151"/>
      <c r="O7203" s="1152"/>
      <c r="P7203" s="1180"/>
    </row>
    <row r="7204" spans="1:16" ht="22.5" x14ac:dyDescent="0.2">
      <c r="A7204" s="1179" t="s">
        <v>4159</v>
      </c>
      <c r="B7204" s="1149" t="s">
        <v>13078</v>
      </c>
      <c r="C7204" s="1149" t="s">
        <v>65</v>
      </c>
      <c r="D7204" s="1150" t="s">
        <v>16871</v>
      </c>
      <c r="E7204" s="1164">
        <v>3000</v>
      </c>
      <c r="F7204" s="1151" t="s">
        <v>19537</v>
      </c>
      <c r="G7204" s="759" t="s">
        <v>19538</v>
      </c>
      <c r="H7204" s="1021" t="s">
        <v>4243</v>
      </c>
      <c r="I7204" s="1021" t="s">
        <v>4287</v>
      </c>
      <c r="J7204" s="1150" t="s">
        <v>4195</v>
      </c>
      <c r="K7204" s="1152"/>
      <c r="L7204" s="1151"/>
      <c r="M7204" s="1164"/>
      <c r="N7204" s="1151" t="s">
        <v>14972</v>
      </c>
      <c r="O7204" s="1152">
        <v>6</v>
      </c>
      <c r="P7204" s="1180">
        <v>18000</v>
      </c>
    </row>
    <row r="7205" spans="1:16" ht="22.5" x14ac:dyDescent="0.2">
      <c r="A7205" s="1179" t="s">
        <v>4159</v>
      </c>
      <c r="B7205" s="1149" t="s">
        <v>13078</v>
      </c>
      <c r="C7205" s="1149" t="s">
        <v>65</v>
      </c>
      <c r="D7205" s="1150" t="s">
        <v>19539</v>
      </c>
      <c r="E7205" s="1164">
        <v>11750</v>
      </c>
      <c r="F7205" s="1151" t="s">
        <v>19540</v>
      </c>
      <c r="G7205" s="759" t="s">
        <v>19541</v>
      </c>
      <c r="H7205" s="1021" t="s">
        <v>4243</v>
      </c>
      <c r="I7205" s="1021" t="s">
        <v>4287</v>
      </c>
      <c r="J7205" s="1150" t="s">
        <v>4195</v>
      </c>
      <c r="K7205" s="1152" t="s">
        <v>19542</v>
      </c>
      <c r="L7205" s="1151">
        <v>12</v>
      </c>
      <c r="M7205" s="1164">
        <v>141000</v>
      </c>
      <c r="N7205" s="1151"/>
      <c r="O7205" s="1152"/>
      <c r="P7205" s="1180"/>
    </row>
    <row r="7206" spans="1:16" ht="22.5" x14ac:dyDescent="0.2">
      <c r="A7206" s="1179" t="s">
        <v>4159</v>
      </c>
      <c r="B7206" s="1149" t="s">
        <v>13078</v>
      </c>
      <c r="C7206" s="1149" t="s">
        <v>65</v>
      </c>
      <c r="D7206" s="1150" t="s">
        <v>19539</v>
      </c>
      <c r="E7206" s="1164">
        <v>11750</v>
      </c>
      <c r="F7206" s="1151" t="s">
        <v>19540</v>
      </c>
      <c r="G7206" s="759" t="s">
        <v>19541</v>
      </c>
      <c r="H7206" s="1021" t="s">
        <v>4243</v>
      </c>
      <c r="I7206" s="1021" t="s">
        <v>4287</v>
      </c>
      <c r="J7206" s="1150" t="s">
        <v>4195</v>
      </c>
      <c r="K7206" s="1152"/>
      <c r="L7206" s="1151"/>
      <c r="M7206" s="1164"/>
      <c r="N7206" s="1151" t="s">
        <v>19542</v>
      </c>
      <c r="O7206" s="1152">
        <v>5</v>
      </c>
      <c r="P7206" s="1180">
        <v>74127.25</v>
      </c>
    </row>
    <row r="7207" spans="1:16" ht="22.5" x14ac:dyDescent="0.2">
      <c r="A7207" s="1179" t="s">
        <v>4159</v>
      </c>
      <c r="B7207" s="1149" t="s">
        <v>13078</v>
      </c>
      <c r="C7207" s="1149" t="s">
        <v>65</v>
      </c>
      <c r="D7207" s="1150" t="s">
        <v>19543</v>
      </c>
      <c r="E7207" s="1164">
        <v>6000</v>
      </c>
      <c r="F7207" s="1151" t="s">
        <v>19544</v>
      </c>
      <c r="G7207" s="759" t="s">
        <v>19545</v>
      </c>
      <c r="H7207" s="1021" t="s">
        <v>11426</v>
      </c>
      <c r="I7207" s="1021" t="s">
        <v>4287</v>
      </c>
      <c r="J7207" s="1150" t="s">
        <v>4195</v>
      </c>
      <c r="K7207" s="1152" t="s">
        <v>19546</v>
      </c>
      <c r="L7207" s="1151">
        <v>12</v>
      </c>
      <c r="M7207" s="1164">
        <v>72000</v>
      </c>
      <c r="N7207" s="1151"/>
      <c r="O7207" s="1152"/>
      <c r="P7207" s="1180"/>
    </row>
    <row r="7208" spans="1:16" ht="22.5" x14ac:dyDescent="0.2">
      <c r="A7208" s="1179" t="s">
        <v>4159</v>
      </c>
      <c r="B7208" s="1149" t="s">
        <v>13078</v>
      </c>
      <c r="C7208" s="1149" t="s">
        <v>65</v>
      </c>
      <c r="D7208" s="1150" t="s">
        <v>19543</v>
      </c>
      <c r="E7208" s="1164">
        <v>6000</v>
      </c>
      <c r="F7208" s="1151" t="s">
        <v>19544</v>
      </c>
      <c r="G7208" s="759" t="s">
        <v>19545</v>
      </c>
      <c r="H7208" s="1021" t="s">
        <v>11426</v>
      </c>
      <c r="I7208" s="1021" t="s">
        <v>4287</v>
      </c>
      <c r="J7208" s="1150" t="s">
        <v>4195</v>
      </c>
      <c r="K7208" s="1152"/>
      <c r="L7208" s="1151"/>
      <c r="M7208" s="1164"/>
      <c r="N7208" s="1151" t="s">
        <v>19546</v>
      </c>
      <c r="O7208" s="1152">
        <v>6</v>
      </c>
      <c r="P7208" s="1180">
        <v>36000</v>
      </c>
    </row>
    <row r="7209" spans="1:16" ht="33.75" x14ac:dyDescent="0.2">
      <c r="A7209" s="1179" t="s">
        <v>4159</v>
      </c>
      <c r="B7209" s="1149" t="s">
        <v>13078</v>
      </c>
      <c r="C7209" s="1149" t="s">
        <v>65</v>
      </c>
      <c r="D7209" s="1150" t="s">
        <v>19547</v>
      </c>
      <c r="E7209" s="1164">
        <v>2400</v>
      </c>
      <c r="F7209" s="1151" t="s">
        <v>19548</v>
      </c>
      <c r="G7209" s="759" t="s">
        <v>19549</v>
      </c>
      <c r="H7209" s="1021" t="s">
        <v>4251</v>
      </c>
      <c r="I7209" s="1021" t="s">
        <v>16809</v>
      </c>
      <c r="J7209" s="1150" t="s">
        <v>4259</v>
      </c>
      <c r="K7209" s="1152" t="s">
        <v>19550</v>
      </c>
      <c r="L7209" s="1151">
        <v>12</v>
      </c>
      <c r="M7209" s="1164">
        <v>28800</v>
      </c>
      <c r="N7209" s="1151"/>
      <c r="O7209" s="1152"/>
      <c r="P7209" s="1180"/>
    </row>
    <row r="7210" spans="1:16" ht="33.75" x14ac:dyDescent="0.2">
      <c r="A7210" s="1179" t="s">
        <v>4159</v>
      </c>
      <c r="B7210" s="1149" t="s">
        <v>13078</v>
      </c>
      <c r="C7210" s="1149" t="s">
        <v>65</v>
      </c>
      <c r="D7210" s="1150" t="s">
        <v>19547</v>
      </c>
      <c r="E7210" s="1164">
        <v>2400</v>
      </c>
      <c r="F7210" s="1151" t="s">
        <v>19548</v>
      </c>
      <c r="G7210" s="759" t="s">
        <v>19549</v>
      </c>
      <c r="H7210" s="1021" t="s">
        <v>4251</v>
      </c>
      <c r="I7210" s="1021" t="s">
        <v>16809</v>
      </c>
      <c r="J7210" s="1150" t="s">
        <v>4259</v>
      </c>
      <c r="K7210" s="1152"/>
      <c r="L7210" s="1151"/>
      <c r="M7210" s="1164"/>
      <c r="N7210" s="1151" t="s">
        <v>19550</v>
      </c>
      <c r="O7210" s="1152">
        <v>6</v>
      </c>
      <c r="P7210" s="1180">
        <v>14057.3</v>
      </c>
    </row>
    <row r="7211" spans="1:16" ht="22.5" x14ac:dyDescent="0.2">
      <c r="A7211" s="1179" t="s">
        <v>4159</v>
      </c>
      <c r="B7211" s="1149" t="s">
        <v>13078</v>
      </c>
      <c r="C7211" s="1149" t="s">
        <v>65</v>
      </c>
      <c r="D7211" s="1150" t="s">
        <v>19551</v>
      </c>
      <c r="E7211" s="1164">
        <v>2500</v>
      </c>
      <c r="F7211" s="1151" t="s">
        <v>19552</v>
      </c>
      <c r="G7211" s="759" t="s">
        <v>19553</v>
      </c>
      <c r="H7211" s="1021" t="s">
        <v>4243</v>
      </c>
      <c r="I7211" s="1021" t="s">
        <v>4274</v>
      </c>
      <c r="J7211" s="1150" t="s">
        <v>4274</v>
      </c>
      <c r="K7211" s="1152" t="s">
        <v>19554</v>
      </c>
      <c r="L7211" s="1151">
        <v>12</v>
      </c>
      <c r="M7211" s="1164">
        <v>30000</v>
      </c>
      <c r="N7211" s="1151"/>
      <c r="O7211" s="1152"/>
      <c r="P7211" s="1180"/>
    </row>
    <row r="7212" spans="1:16" ht="22.5" x14ac:dyDescent="0.2">
      <c r="A7212" s="1179" t="s">
        <v>4159</v>
      </c>
      <c r="B7212" s="1149" t="s">
        <v>13078</v>
      </c>
      <c r="C7212" s="1149" t="s">
        <v>65</v>
      </c>
      <c r="D7212" s="1150" t="s">
        <v>19551</v>
      </c>
      <c r="E7212" s="1164">
        <v>2500</v>
      </c>
      <c r="F7212" s="1151" t="s">
        <v>19552</v>
      </c>
      <c r="G7212" s="759" t="s">
        <v>19553</v>
      </c>
      <c r="H7212" s="1021" t="s">
        <v>4243</v>
      </c>
      <c r="I7212" s="1021" t="s">
        <v>4274</v>
      </c>
      <c r="J7212" s="1150" t="s">
        <v>4274</v>
      </c>
      <c r="K7212" s="1152"/>
      <c r="L7212" s="1151"/>
      <c r="M7212" s="1164"/>
      <c r="N7212" s="1151" t="s">
        <v>19554</v>
      </c>
      <c r="O7212" s="1152">
        <v>4</v>
      </c>
      <c r="P7212" s="1180">
        <v>12402.5</v>
      </c>
    </row>
    <row r="7213" spans="1:16" ht="22.5" x14ac:dyDescent="0.2">
      <c r="A7213" s="1179" t="s">
        <v>4159</v>
      </c>
      <c r="B7213" s="1149" t="s">
        <v>13078</v>
      </c>
      <c r="C7213" s="1149" t="s">
        <v>65</v>
      </c>
      <c r="D7213" s="1150" t="s">
        <v>16871</v>
      </c>
      <c r="E7213" s="1164">
        <v>3000</v>
      </c>
      <c r="F7213" s="1151" t="s">
        <v>19555</v>
      </c>
      <c r="G7213" s="759" t="s">
        <v>19556</v>
      </c>
      <c r="H7213" s="1021" t="s">
        <v>4243</v>
      </c>
      <c r="I7213" s="1021" t="s">
        <v>4274</v>
      </c>
      <c r="J7213" s="1150" t="s">
        <v>4274</v>
      </c>
      <c r="K7213" s="1152" t="s">
        <v>19557</v>
      </c>
      <c r="L7213" s="1151">
        <v>12</v>
      </c>
      <c r="M7213" s="1164">
        <v>36000</v>
      </c>
      <c r="N7213" s="1151"/>
      <c r="O7213" s="1152"/>
      <c r="P7213" s="1180"/>
    </row>
    <row r="7214" spans="1:16" ht="22.5" x14ac:dyDescent="0.2">
      <c r="A7214" s="1179" t="s">
        <v>4159</v>
      </c>
      <c r="B7214" s="1149" t="s">
        <v>13078</v>
      </c>
      <c r="C7214" s="1149" t="s">
        <v>65</v>
      </c>
      <c r="D7214" s="1150" t="s">
        <v>16871</v>
      </c>
      <c r="E7214" s="1164">
        <v>3000</v>
      </c>
      <c r="F7214" s="1151" t="s">
        <v>19555</v>
      </c>
      <c r="G7214" s="759" t="s">
        <v>19556</v>
      </c>
      <c r="H7214" s="1021" t="s">
        <v>4243</v>
      </c>
      <c r="I7214" s="1021" t="s">
        <v>4274</v>
      </c>
      <c r="J7214" s="1150" t="s">
        <v>4274</v>
      </c>
      <c r="K7214" s="1152"/>
      <c r="L7214" s="1151"/>
      <c r="M7214" s="1164"/>
      <c r="N7214" s="1151" t="s">
        <v>19557</v>
      </c>
      <c r="O7214" s="1152">
        <v>6</v>
      </c>
      <c r="P7214" s="1180">
        <v>18000</v>
      </c>
    </row>
    <row r="7215" spans="1:16" ht="22.5" x14ac:dyDescent="0.2">
      <c r="A7215" s="1179" t="s">
        <v>4159</v>
      </c>
      <c r="B7215" s="1149" t="s">
        <v>13078</v>
      </c>
      <c r="C7215" s="1149" t="s">
        <v>65</v>
      </c>
      <c r="D7215" s="1150" t="s">
        <v>18081</v>
      </c>
      <c r="E7215" s="1164">
        <v>3500</v>
      </c>
      <c r="F7215" s="1151" t="s">
        <v>19558</v>
      </c>
      <c r="G7215" s="759" t="s">
        <v>19559</v>
      </c>
      <c r="H7215" s="1021" t="s">
        <v>4243</v>
      </c>
      <c r="I7215" s="1021" t="s">
        <v>4274</v>
      </c>
      <c r="J7215" s="1150" t="s">
        <v>4274</v>
      </c>
      <c r="K7215" s="1152" t="s">
        <v>19560</v>
      </c>
      <c r="L7215" s="1151">
        <v>12</v>
      </c>
      <c r="M7215" s="1164">
        <v>42000</v>
      </c>
      <c r="N7215" s="1151"/>
      <c r="O7215" s="1152"/>
      <c r="P7215" s="1180"/>
    </row>
    <row r="7216" spans="1:16" ht="22.5" x14ac:dyDescent="0.2">
      <c r="A7216" s="1179" t="s">
        <v>4159</v>
      </c>
      <c r="B7216" s="1149" t="s">
        <v>13078</v>
      </c>
      <c r="C7216" s="1149" t="s">
        <v>65</v>
      </c>
      <c r="D7216" s="1150" t="s">
        <v>18081</v>
      </c>
      <c r="E7216" s="1164">
        <v>3500</v>
      </c>
      <c r="F7216" s="1151" t="s">
        <v>19558</v>
      </c>
      <c r="G7216" s="759" t="s">
        <v>19559</v>
      </c>
      <c r="H7216" s="1021" t="s">
        <v>4243</v>
      </c>
      <c r="I7216" s="1021" t="s">
        <v>4274</v>
      </c>
      <c r="J7216" s="1150" t="s">
        <v>4274</v>
      </c>
      <c r="K7216" s="1152"/>
      <c r="L7216" s="1151"/>
      <c r="M7216" s="1164"/>
      <c r="N7216" s="1151" t="s">
        <v>19560</v>
      </c>
      <c r="O7216" s="1152">
        <v>3</v>
      </c>
      <c r="P7216" s="1180">
        <v>13203.16</v>
      </c>
    </row>
    <row r="7217" spans="1:16" ht="22.5" x14ac:dyDescent="0.2">
      <c r="A7217" s="1179" t="s">
        <v>4159</v>
      </c>
      <c r="B7217" s="1149" t="s">
        <v>13078</v>
      </c>
      <c r="C7217" s="1149" t="s">
        <v>65</v>
      </c>
      <c r="D7217" s="1150" t="s">
        <v>19561</v>
      </c>
      <c r="E7217" s="1164">
        <v>5500</v>
      </c>
      <c r="F7217" s="1151" t="s">
        <v>19562</v>
      </c>
      <c r="G7217" s="759" t="s">
        <v>19563</v>
      </c>
      <c r="H7217" s="1021" t="s">
        <v>4524</v>
      </c>
      <c r="I7217" s="1021" t="s">
        <v>4287</v>
      </c>
      <c r="J7217" s="1150" t="s">
        <v>4195</v>
      </c>
      <c r="K7217" s="1152" t="s">
        <v>19564</v>
      </c>
      <c r="L7217" s="1151">
        <v>12</v>
      </c>
      <c r="M7217" s="1164">
        <v>66000</v>
      </c>
      <c r="N7217" s="1151"/>
      <c r="O7217" s="1152"/>
      <c r="P7217" s="1180"/>
    </row>
    <row r="7218" spans="1:16" ht="22.5" x14ac:dyDescent="0.2">
      <c r="A7218" s="1179" t="s">
        <v>4159</v>
      </c>
      <c r="B7218" s="1149" t="s">
        <v>13078</v>
      </c>
      <c r="C7218" s="1149" t="s">
        <v>65</v>
      </c>
      <c r="D7218" s="1150" t="s">
        <v>19561</v>
      </c>
      <c r="E7218" s="1164">
        <v>5500</v>
      </c>
      <c r="F7218" s="1151" t="s">
        <v>19562</v>
      </c>
      <c r="G7218" s="759" t="s">
        <v>19563</v>
      </c>
      <c r="H7218" s="1021" t="s">
        <v>4524</v>
      </c>
      <c r="I7218" s="1021" t="s">
        <v>4287</v>
      </c>
      <c r="J7218" s="1150" t="s">
        <v>4195</v>
      </c>
      <c r="K7218" s="1152"/>
      <c r="L7218" s="1151"/>
      <c r="M7218" s="1164"/>
      <c r="N7218" s="1151" t="s">
        <v>19564</v>
      </c>
      <c r="O7218" s="1152">
        <v>6</v>
      </c>
      <c r="P7218" s="1180">
        <v>33000</v>
      </c>
    </row>
    <row r="7219" spans="1:16" ht="22.5" x14ac:dyDescent="0.2">
      <c r="A7219" s="1179" t="s">
        <v>4159</v>
      </c>
      <c r="B7219" s="1149" t="s">
        <v>13078</v>
      </c>
      <c r="C7219" s="1149" t="s">
        <v>65</v>
      </c>
      <c r="D7219" s="1150" t="s">
        <v>17142</v>
      </c>
      <c r="E7219" s="1164">
        <v>3000</v>
      </c>
      <c r="F7219" s="1151" t="s">
        <v>19565</v>
      </c>
      <c r="G7219" s="759" t="s">
        <v>19566</v>
      </c>
      <c r="H7219" s="1021" t="s">
        <v>4206</v>
      </c>
      <c r="I7219" s="1021" t="s">
        <v>4274</v>
      </c>
      <c r="J7219" s="1150" t="s">
        <v>4274</v>
      </c>
      <c r="K7219" s="1152" t="s">
        <v>19567</v>
      </c>
      <c r="L7219" s="1151">
        <v>6</v>
      </c>
      <c r="M7219" s="1164">
        <v>21233</v>
      </c>
      <c r="N7219" s="1151"/>
      <c r="O7219" s="1152"/>
      <c r="P7219" s="1180"/>
    </row>
    <row r="7220" spans="1:16" ht="22.5" x14ac:dyDescent="0.2">
      <c r="A7220" s="1179" t="s">
        <v>4159</v>
      </c>
      <c r="B7220" s="1149" t="s">
        <v>13078</v>
      </c>
      <c r="C7220" s="1149" t="s">
        <v>65</v>
      </c>
      <c r="D7220" s="1150" t="s">
        <v>19568</v>
      </c>
      <c r="E7220" s="1164">
        <v>12000</v>
      </c>
      <c r="F7220" s="1151" t="s">
        <v>19569</v>
      </c>
      <c r="G7220" s="759" t="s">
        <v>19570</v>
      </c>
      <c r="H7220" s="1021" t="s">
        <v>4239</v>
      </c>
      <c r="I7220" s="1021" t="s">
        <v>4287</v>
      </c>
      <c r="J7220" s="1150" t="s">
        <v>4195</v>
      </c>
      <c r="K7220" s="1152" t="s">
        <v>19571</v>
      </c>
      <c r="L7220" s="1151">
        <v>12</v>
      </c>
      <c r="M7220" s="1164">
        <v>158468</v>
      </c>
      <c r="N7220" s="1151"/>
      <c r="O7220" s="1152"/>
      <c r="P7220" s="1180"/>
    </row>
    <row r="7221" spans="1:16" ht="22.5" x14ac:dyDescent="0.2">
      <c r="A7221" s="1179" t="s">
        <v>4159</v>
      </c>
      <c r="B7221" s="1149" t="s">
        <v>13078</v>
      </c>
      <c r="C7221" s="1149" t="s">
        <v>65</v>
      </c>
      <c r="D7221" s="1150" t="s">
        <v>17334</v>
      </c>
      <c r="E7221" s="1164">
        <v>7000</v>
      </c>
      <c r="F7221" s="1151" t="s">
        <v>19572</v>
      </c>
      <c r="G7221" s="759" t="s">
        <v>19573</v>
      </c>
      <c r="H7221" s="1021" t="s">
        <v>4239</v>
      </c>
      <c r="I7221" s="1021" t="s">
        <v>4287</v>
      </c>
      <c r="J7221" s="1150" t="s">
        <v>4195</v>
      </c>
      <c r="K7221" s="1152"/>
      <c r="L7221" s="1151"/>
      <c r="M7221" s="1164"/>
      <c r="N7221" s="1151" t="s">
        <v>19574</v>
      </c>
      <c r="O7221" s="1152">
        <v>6</v>
      </c>
      <c r="P7221" s="1180">
        <v>42466.66</v>
      </c>
    </row>
    <row r="7222" spans="1:16" ht="22.5" x14ac:dyDescent="0.2">
      <c r="A7222" s="1179" t="s">
        <v>4159</v>
      </c>
      <c r="B7222" s="1149" t="s">
        <v>13078</v>
      </c>
      <c r="C7222" s="1149" t="s">
        <v>65</v>
      </c>
      <c r="D7222" s="1150" t="s">
        <v>17334</v>
      </c>
      <c r="E7222" s="1164">
        <v>7000</v>
      </c>
      <c r="F7222" s="1151" t="s">
        <v>19572</v>
      </c>
      <c r="G7222" s="759" t="s">
        <v>19573</v>
      </c>
      <c r="H7222" s="1021" t="s">
        <v>4239</v>
      </c>
      <c r="I7222" s="1021" t="s">
        <v>4287</v>
      </c>
      <c r="J7222" s="1150" t="s">
        <v>4195</v>
      </c>
      <c r="K7222" s="1152" t="s">
        <v>19574</v>
      </c>
      <c r="L7222" s="1151">
        <v>4</v>
      </c>
      <c r="M7222" s="1164">
        <v>28000</v>
      </c>
      <c r="N7222" s="1151"/>
      <c r="O7222" s="1152"/>
      <c r="P7222" s="1180"/>
    </row>
    <row r="7223" spans="1:16" ht="22.5" x14ac:dyDescent="0.2">
      <c r="A7223" s="1179" t="s">
        <v>4159</v>
      </c>
      <c r="B7223" s="1149" t="s">
        <v>13078</v>
      </c>
      <c r="C7223" s="1149" t="s">
        <v>65</v>
      </c>
      <c r="D7223" s="1150" t="s">
        <v>17588</v>
      </c>
      <c r="E7223" s="1164">
        <v>2700</v>
      </c>
      <c r="F7223" s="1151" t="s">
        <v>19575</v>
      </c>
      <c r="G7223" s="759" t="s">
        <v>19576</v>
      </c>
      <c r="H7223" s="1021" t="s">
        <v>4243</v>
      </c>
      <c r="I7223" s="1021" t="s">
        <v>4274</v>
      </c>
      <c r="J7223" s="1150" t="s">
        <v>4274</v>
      </c>
      <c r="K7223" s="1152" t="s">
        <v>19577</v>
      </c>
      <c r="L7223" s="1151">
        <v>12</v>
      </c>
      <c r="M7223" s="1164">
        <v>39549</v>
      </c>
      <c r="N7223" s="1151"/>
      <c r="O7223" s="1152"/>
      <c r="P7223" s="1180"/>
    </row>
    <row r="7224" spans="1:16" ht="22.5" x14ac:dyDescent="0.2">
      <c r="A7224" s="1179" t="s">
        <v>4159</v>
      </c>
      <c r="B7224" s="1149" t="s">
        <v>13078</v>
      </c>
      <c r="C7224" s="1149" t="s">
        <v>65</v>
      </c>
      <c r="D7224" s="1150" t="s">
        <v>17665</v>
      </c>
      <c r="E7224" s="1164">
        <v>4500</v>
      </c>
      <c r="F7224" s="1151" t="s">
        <v>19578</v>
      </c>
      <c r="G7224" s="759" t="s">
        <v>19579</v>
      </c>
      <c r="H7224" s="1021" t="s">
        <v>4243</v>
      </c>
      <c r="I7224" s="1021" t="s">
        <v>4274</v>
      </c>
      <c r="J7224" s="1150" t="s">
        <v>4274</v>
      </c>
      <c r="K7224" s="1152" t="s">
        <v>19580</v>
      </c>
      <c r="L7224" s="1151">
        <v>12</v>
      </c>
      <c r="M7224" s="1164">
        <v>54000</v>
      </c>
      <c r="N7224" s="1151"/>
      <c r="O7224" s="1152"/>
      <c r="P7224" s="1180"/>
    </row>
    <row r="7225" spans="1:16" ht="22.5" x14ac:dyDescent="0.2">
      <c r="A7225" s="1179" t="s">
        <v>4159</v>
      </c>
      <c r="B7225" s="1149" t="s">
        <v>13078</v>
      </c>
      <c r="C7225" s="1149" t="s">
        <v>65</v>
      </c>
      <c r="D7225" s="1150" t="s">
        <v>17665</v>
      </c>
      <c r="E7225" s="1164">
        <v>4500</v>
      </c>
      <c r="F7225" s="1151" t="s">
        <v>19578</v>
      </c>
      <c r="G7225" s="759" t="s">
        <v>19579</v>
      </c>
      <c r="H7225" s="1021" t="s">
        <v>4243</v>
      </c>
      <c r="I7225" s="1021" t="s">
        <v>4274</v>
      </c>
      <c r="J7225" s="1150" t="s">
        <v>4274</v>
      </c>
      <c r="K7225" s="1152"/>
      <c r="L7225" s="1151"/>
      <c r="M7225" s="1164"/>
      <c r="N7225" s="1151" t="s">
        <v>19580</v>
      </c>
      <c r="O7225" s="1152">
        <v>6</v>
      </c>
      <c r="P7225" s="1180">
        <v>27000</v>
      </c>
    </row>
    <row r="7226" spans="1:16" ht="22.5" x14ac:dyDescent="0.2">
      <c r="A7226" s="1179" t="s">
        <v>4159</v>
      </c>
      <c r="B7226" s="1149" t="s">
        <v>13078</v>
      </c>
      <c r="C7226" s="1149" t="s">
        <v>65</v>
      </c>
      <c r="D7226" s="1150" t="s">
        <v>19581</v>
      </c>
      <c r="E7226" s="1164">
        <v>5500</v>
      </c>
      <c r="F7226" s="1151" t="s">
        <v>19582</v>
      </c>
      <c r="G7226" s="759" t="s">
        <v>19583</v>
      </c>
      <c r="H7226" s="1021" t="s">
        <v>8740</v>
      </c>
      <c r="I7226" s="1021" t="s">
        <v>4287</v>
      </c>
      <c r="J7226" s="1150" t="s">
        <v>4195</v>
      </c>
      <c r="K7226" s="1152" t="s">
        <v>19584</v>
      </c>
      <c r="L7226" s="1151">
        <v>12</v>
      </c>
      <c r="M7226" s="1164">
        <v>66000</v>
      </c>
      <c r="N7226" s="1151"/>
      <c r="O7226" s="1152"/>
      <c r="P7226" s="1180"/>
    </row>
    <row r="7227" spans="1:16" ht="22.5" x14ac:dyDescent="0.2">
      <c r="A7227" s="1179" t="s">
        <v>4159</v>
      </c>
      <c r="B7227" s="1149" t="s">
        <v>13078</v>
      </c>
      <c r="C7227" s="1149" t="s">
        <v>65</v>
      </c>
      <c r="D7227" s="1150" t="s">
        <v>19581</v>
      </c>
      <c r="E7227" s="1164">
        <v>5500</v>
      </c>
      <c r="F7227" s="1151" t="s">
        <v>19582</v>
      </c>
      <c r="G7227" s="759" t="s">
        <v>19583</v>
      </c>
      <c r="H7227" s="1021" t="s">
        <v>8740</v>
      </c>
      <c r="I7227" s="1021" t="s">
        <v>4287</v>
      </c>
      <c r="J7227" s="1150" t="s">
        <v>4195</v>
      </c>
      <c r="K7227" s="1152"/>
      <c r="L7227" s="1151"/>
      <c r="M7227" s="1164"/>
      <c r="N7227" s="1151" t="s">
        <v>19584</v>
      </c>
      <c r="O7227" s="1152">
        <v>6</v>
      </c>
      <c r="P7227" s="1180">
        <v>33000</v>
      </c>
    </row>
    <row r="7228" spans="1:16" ht="22.5" x14ac:dyDescent="0.2">
      <c r="A7228" s="1179" t="s">
        <v>4159</v>
      </c>
      <c r="B7228" s="1149" t="s">
        <v>13078</v>
      </c>
      <c r="C7228" s="1149" t="s">
        <v>65</v>
      </c>
      <c r="D7228" s="1150" t="s">
        <v>19585</v>
      </c>
      <c r="E7228" s="1164">
        <v>9250</v>
      </c>
      <c r="F7228" s="1151" t="s">
        <v>19586</v>
      </c>
      <c r="G7228" s="759" t="s">
        <v>19587</v>
      </c>
      <c r="H7228" s="1021" t="s">
        <v>4243</v>
      </c>
      <c r="I7228" s="1021" t="s">
        <v>4274</v>
      </c>
      <c r="J7228" s="1150" t="s">
        <v>4274</v>
      </c>
      <c r="K7228" s="1152" t="s">
        <v>19588</v>
      </c>
      <c r="L7228" s="1151">
        <v>12</v>
      </c>
      <c r="M7228" s="1164">
        <v>111000</v>
      </c>
      <c r="N7228" s="1151"/>
      <c r="O7228" s="1152"/>
      <c r="P7228" s="1180"/>
    </row>
    <row r="7229" spans="1:16" ht="22.5" x14ac:dyDescent="0.2">
      <c r="A7229" s="1179" t="s">
        <v>4159</v>
      </c>
      <c r="B7229" s="1149" t="s">
        <v>13078</v>
      </c>
      <c r="C7229" s="1149" t="s">
        <v>65</v>
      </c>
      <c r="D7229" s="1150" t="s">
        <v>19585</v>
      </c>
      <c r="E7229" s="1164">
        <v>9250</v>
      </c>
      <c r="F7229" s="1151" t="s">
        <v>19586</v>
      </c>
      <c r="G7229" s="759" t="s">
        <v>19587</v>
      </c>
      <c r="H7229" s="1021" t="s">
        <v>4243</v>
      </c>
      <c r="I7229" s="1021" t="s">
        <v>4274</v>
      </c>
      <c r="J7229" s="1150" t="s">
        <v>4274</v>
      </c>
      <c r="K7229" s="1152"/>
      <c r="L7229" s="1151"/>
      <c r="M7229" s="1164"/>
      <c r="N7229" s="1151" t="s">
        <v>19588</v>
      </c>
      <c r="O7229" s="1152">
        <v>6</v>
      </c>
      <c r="P7229" s="1180">
        <v>55500</v>
      </c>
    </row>
    <row r="7230" spans="1:16" ht="22.5" x14ac:dyDescent="0.2">
      <c r="A7230" s="1179" t="s">
        <v>4159</v>
      </c>
      <c r="B7230" s="1149" t="s">
        <v>13078</v>
      </c>
      <c r="C7230" s="1149" t="s">
        <v>65</v>
      </c>
      <c r="D7230" s="1150" t="s">
        <v>19589</v>
      </c>
      <c r="E7230" s="1164">
        <v>13000</v>
      </c>
      <c r="F7230" s="1151" t="s">
        <v>19590</v>
      </c>
      <c r="G7230" s="759" t="s">
        <v>19591</v>
      </c>
      <c r="H7230" s="1021" t="s">
        <v>19592</v>
      </c>
      <c r="I7230" s="1021" t="s">
        <v>16956</v>
      </c>
      <c r="J7230" s="1150" t="s">
        <v>4386</v>
      </c>
      <c r="K7230" s="1152"/>
      <c r="L7230" s="1151"/>
      <c r="M7230" s="1164"/>
      <c r="N7230" s="1151" t="s">
        <v>19593</v>
      </c>
      <c r="O7230" s="1152">
        <v>6</v>
      </c>
      <c r="P7230" s="1180">
        <v>78000</v>
      </c>
    </row>
    <row r="7231" spans="1:16" ht="22.5" x14ac:dyDescent="0.2">
      <c r="A7231" s="1179" t="s">
        <v>4159</v>
      </c>
      <c r="B7231" s="1149" t="s">
        <v>13078</v>
      </c>
      <c r="C7231" s="1149" t="s">
        <v>65</v>
      </c>
      <c r="D7231" s="1150" t="s">
        <v>19589</v>
      </c>
      <c r="E7231" s="1164">
        <v>13000</v>
      </c>
      <c r="F7231" s="1151" t="s">
        <v>19590</v>
      </c>
      <c r="G7231" s="759" t="s">
        <v>19591</v>
      </c>
      <c r="H7231" s="1021" t="s">
        <v>19592</v>
      </c>
      <c r="I7231" s="1021" t="s">
        <v>16956</v>
      </c>
      <c r="J7231" s="1150" t="s">
        <v>4386</v>
      </c>
      <c r="K7231" s="1152" t="s">
        <v>19593</v>
      </c>
      <c r="L7231" s="1151">
        <v>1</v>
      </c>
      <c r="M7231" s="1164">
        <v>3466.67</v>
      </c>
      <c r="N7231" s="1151"/>
      <c r="O7231" s="1152"/>
      <c r="P7231" s="1180"/>
    </row>
    <row r="7232" spans="1:16" ht="22.5" x14ac:dyDescent="0.2">
      <c r="A7232" s="1179" t="s">
        <v>4159</v>
      </c>
      <c r="B7232" s="1149" t="s">
        <v>13078</v>
      </c>
      <c r="C7232" s="1149" t="s">
        <v>65</v>
      </c>
      <c r="D7232" s="1150" t="s">
        <v>17576</v>
      </c>
      <c r="E7232" s="1164">
        <v>3000</v>
      </c>
      <c r="F7232" s="1151" t="s">
        <v>19594</v>
      </c>
      <c r="G7232" s="759" t="s">
        <v>19595</v>
      </c>
      <c r="H7232" s="1021" t="s">
        <v>4243</v>
      </c>
      <c r="I7232" s="1021" t="s">
        <v>4287</v>
      </c>
      <c r="J7232" s="1150" t="s">
        <v>4195</v>
      </c>
      <c r="K7232" s="1152" t="s">
        <v>19596</v>
      </c>
      <c r="L7232" s="1151">
        <v>2</v>
      </c>
      <c r="M7232" s="1164">
        <v>6546.67</v>
      </c>
      <c r="N7232" s="1151"/>
      <c r="O7232" s="1152"/>
      <c r="P7232" s="1180"/>
    </row>
    <row r="7233" spans="1:16" ht="22.5" x14ac:dyDescent="0.2">
      <c r="A7233" s="1179" t="s">
        <v>4159</v>
      </c>
      <c r="B7233" s="1149" t="s">
        <v>13078</v>
      </c>
      <c r="C7233" s="1149" t="s">
        <v>65</v>
      </c>
      <c r="D7233" s="1150" t="s">
        <v>17576</v>
      </c>
      <c r="E7233" s="1164">
        <v>3800</v>
      </c>
      <c r="F7233" s="1151" t="s">
        <v>19594</v>
      </c>
      <c r="G7233" s="759" t="s">
        <v>19595</v>
      </c>
      <c r="H7233" s="1021" t="s">
        <v>4243</v>
      </c>
      <c r="I7233" s="1021" t="s">
        <v>4287</v>
      </c>
      <c r="J7233" s="1150" t="s">
        <v>4195</v>
      </c>
      <c r="K7233" s="1152" t="s">
        <v>19597</v>
      </c>
      <c r="L7233" s="1151">
        <v>10</v>
      </c>
      <c r="M7233" s="1164">
        <v>50143.210000000006</v>
      </c>
      <c r="N7233" s="1151"/>
      <c r="O7233" s="1152"/>
      <c r="P7233" s="1180"/>
    </row>
    <row r="7234" spans="1:16" ht="22.5" x14ac:dyDescent="0.2">
      <c r="A7234" s="1179" t="s">
        <v>4159</v>
      </c>
      <c r="B7234" s="1149" t="s">
        <v>13078</v>
      </c>
      <c r="C7234" s="1149" t="s">
        <v>65</v>
      </c>
      <c r="D7234" s="1150" t="s">
        <v>17142</v>
      </c>
      <c r="E7234" s="1164">
        <v>5500</v>
      </c>
      <c r="F7234" s="1151" t="s">
        <v>19594</v>
      </c>
      <c r="G7234" s="759" t="s">
        <v>19595</v>
      </c>
      <c r="H7234" s="1021" t="s">
        <v>4243</v>
      </c>
      <c r="I7234" s="1021" t="s">
        <v>4287</v>
      </c>
      <c r="J7234" s="1150" t="s">
        <v>4195</v>
      </c>
      <c r="K7234" s="1152"/>
      <c r="L7234" s="1151"/>
      <c r="M7234" s="1164"/>
      <c r="N7234" s="1151" t="s">
        <v>19598</v>
      </c>
      <c r="O7234" s="1152">
        <v>6</v>
      </c>
      <c r="P7234" s="1180">
        <v>33000</v>
      </c>
    </row>
    <row r="7235" spans="1:16" ht="22.5" x14ac:dyDescent="0.2">
      <c r="A7235" s="1179" t="s">
        <v>4159</v>
      </c>
      <c r="B7235" s="1149" t="s">
        <v>13078</v>
      </c>
      <c r="C7235" s="1149" t="s">
        <v>65</v>
      </c>
      <c r="D7235" s="1150" t="s">
        <v>19599</v>
      </c>
      <c r="E7235" s="1164">
        <v>4000</v>
      </c>
      <c r="F7235" s="1151" t="s">
        <v>19600</v>
      </c>
      <c r="G7235" s="759" t="s">
        <v>19601</v>
      </c>
      <c r="H7235" s="1021" t="s">
        <v>4243</v>
      </c>
      <c r="I7235" s="1021" t="s">
        <v>4287</v>
      </c>
      <c r="J7235" s="1150" t="s">
        <v>4195</v>
      </c>
      <c r="K7235" s="1152" t="s">
        <v>19602</v>
      </c>
      <c r="L7235" s="1151">
        <v>12</v>
      </c>
      <c r="M7235" s="1164">
        <v>48000</v>
      </c>
      <c r="N7235" s="1151" t="s">
        <v>1445</v>
      </c>
      <c r="O7235" s="1152" t="s">
        <v>1445</v>
      </c>
      <c r="P7235" s="1180" t="s">
        <v>1445</v>
      </c>
    </row>
    <row r="7236" spans="1:16" ht="22.5" x14ac:dyDescent="0.2">
      <c r="A7236" s="1179" t="s">
        <v>4159</v>
      </c>
      <c r="B7236" s="1149" t="s">
        <v>13078</v>
      </c>
      <c r="C7236" s="1149" t="s">
        <v>65</v>
      </c>
      <c r="D7236" s="1150" t="s">
        <v>19599</v>
      </c>
      <c r="E7236" s="1164">
        <v>4000</v>
      </c>
      <c r="F7236" s="1151" t="s">
        <v>19600</v>
      </c>
      <c r="G7236" s="759" t="s">
        <v>19601</v>
      </c>
      <c r="H7236" s="1021" t="s">
        <v>4243</v>
      </c>
      <c r="I7236" s="1021" t="s">
        <v>4287</v>
      </c>
      <c r="J7236" s="1150" t="s">
        <v>4195</v>
      </c>
      <c r="K7236" s="1152" t="s">
        <v>1445</v>
      </c>
      <c r="L7236" s="1151" t="s">
        <v>1445</v>
      </c>
      <c r="M7236" s="1164" t="s">
        <v>1445</v>
      </c>
      <c r="N7236" s="1151" t="s">
        <v>19602</v>
      </c>
      <c r="O7236" s="1152">
        <v>6</v>
      </c>
      <c r="P7236" s="1180">
        <v>24000</v>
      </c>
    </row>
    <row r="7237" spans="1:16" ht="22.5" x14ac:dyDescent="0.2">
      <c r="A7237" s="1179" t="s">
        <v>4159</v>
      </c>
      <c r="B7237" s="1149" t="s">
        <v>13078</v>
      </c>
      <c r="C7237" s="1149" t="s">
        <v>65</v>
      </c>
      <c r="D7237" s="1150" t="s">
        <v>18241</v>
      </c>
      <c r="E7237" s="1164">
        <v>2500</v>
      </c>
      <c r="F7237" s="1151" t="s">
        <v>19603</v>
      </c>
      <c r="G7237" s="759" t="s">
        <v>19604</v>
      </c>
      <c r="H7237" s="1021" t="s">
        <v>19605</v>
      </c>
      <c r="I7237" s="1021" t="s">
        <v>16952</v>
      </c>
      <c r="J7237" s="1150" t="s">
        <v>4259</v>
      </c>
      <c r="K7237" s="1152" t="s">
        <v>1445</v>
      </c>
      <c r="L7237" s="1151" t="s">
        <v>1445</v>
      </c>
      <c r="M7237" s="1164" t="s">
        <v>1445</v>
      </c>
      <c r="N7237" s="1151" t="s">
        <v>19606</v>
      </c>
      <c r="O7237" s="1152">
        <v>6</v>
      </c>
      <c r="P7237" s="1180">
        <v>15000</v>
      </c>
    </row>
    <row r="7238" spans="1:16" ht="22.5" x14ac:dyDescent="0.2">
      <c r="A7238" s="1179" t="s">
        <v>4159</v>
      </c>
      <c r="B7238" s="1149" t="s">
        <v>13078</v>
      </c>
      <c r="C7238" s="1149" t="s">
        <v>65</v>
      </c>
      <c r="D7238" s="1150" t="s">
        <v>18241</v>
      </c>
      <c r="E7238" s="1164">
        <v>2500</v>
      </c>
      <c r="F7238" s="1151" t="s">
        <v>19603</v>
      </c>
      <c r="G7238" s="759" t="s">
        <v>19604</v>
      </c>
      <c r="H7238" s="1021" t="s">
        <v>19605</v>
      </c>
      <c r="I7238" s="1021" t="s">
        <v>16952</v>
      </c>
      <c r="J7238" s="1150" t="s">
        <v>4259</v>
      </c>
      <c r="K7238" s="1152" t="s">
        <v>19606</v>
      </c>
      <c r="L7238" s="1151">
        <v>4</v>
      </c>
      <c r="M7238" s="1164">
        <v>10916.67</v>
      </c>
      <c r="N7238" s="1151" t="s">
        <v>1445</v>
      </c>
      <c r="O7238" s="1152" t="s">
        <v>1445</v>
      </c>
      <c r="P7238" s="1180" t="s">
        <v>1445</v>
      </c>
    </row>
    <row r="7239" spans="1:16" ht="22.5" x14ac:dyDescent="0.2">
      <c r="A7239" s="1179" t="s">
        <v>4159</v>
      </c>
      <c r="B7239" s="1149" t="s">
        <v>13078</v>
      </c>
      <c r="C7239" s="1149" t="s">
        <v>65</v>
      </c>
      <c r="D7239" s="1150" t="s">
        <v>18000</v>
      </c>
      <c r="E7239" s="1164">
        <v>6000</v>
      </c>
      <c r="F7239" s="1151" t="s">
        <v>19607</v>
      </c>
      <c r="G7239" s="759" t="s">
        <v>19608</v>
      </c>
      <c r="H7239" s="1021" t="s">
        <v>4243</v>
      </c>
      <c r="I7239" s="1021" t="s">
        <v>16956</v>
      </c>
      <c r="J7239" s="1150" t="s">
        <v>4386</v>
      </c>
      <c r="K7239" s="1152" t="s">
        <v>19609</v>
      </c>
      <c r="L7239" s="1151">
        <v>11</v>
      </c>
      <c r="M7239" s="1164">
        <v>67600</v>
      </c>
      <c r="N7239" s="1151" t="s">
        <v>1445</v>
      </c>
      <c r="O7239" s="1152" t="s">
        <v>1445</v>
      </c>
      <c r="P7239" s="1180" t="s">
        <v>1445</v>
      </c>
    </row>
    <row r="7240" spans="1:16" ht="22.5" x14ac:dyDescent="0.2">
      <c r="A7240" s="1179" t="s">
        <v>4159</v>
      </c>
      <c r="B7240" s="1149" t="s">
        <v>13078</v>
      </c>
      <c r="C7240" s="1149" t="s">
        <v>65</v>
      </c>
      <c r="D7240" s="1150" t="s">
        <v>18000</v>
      </c>
      <c r="E7240" s="1164">
        <v>6000</v>
      </c>
      <c r="F7240" s="1151" t="s">
        <v>19607</v>
      </c>
      <c r="G7240" s="759" t="s">
        <v>19608</v>
      </c>
      <c r="H7240" s="1021" t="s">
        <v>4243</v>
      </c>
      <c r="I7240" s="1021" t="s">
        <v>16956</v>
      </c>
      <c r="J7240" s="1150" t="s">
        <v>4386</v>
      </c>
      <c r="K7240" s="1152" t="s">
        <v>1445</v>
      </c>
      <c r="L7240" s="1151" t="s">
        <v>1445</v>
      </c>
      <c r="M7240" s="1164" t="s">
        <v>1445</v>
      </c>
      <c r="N7240" s="1151" t="s">
        <v>19609</v>
      </c>
      <c r="O7240" s="1152">
        <v>2</v>
      </c>
      <c r="P7240" s="1180">
        <v>18366</v>
      </c>
    </row>
    <row r="7241" spans="1:16" ht="22.5" x14ac:dyDescent="0.2">
      <c r="A7241" s="1179" t="s">
        <v>4159</v>
      </c>
      <c r="B7241" s="1149" t="s">
        <v>13078</v>
      </c>
      <c r="C7241" s="1149" t="s">
        <v>65</v>
      </c>
      <c r="D7241" s="1150" t="s">
        <v>18208</v>
      </c>
      <c r="E7241" s="1164">
        <v>5000</v>
      </c>
      <c r="F7241" s="1151" t="s">
        <v>19610</v>
      </c>
      <c r="G7241" s="759" t="s">
        <v>19611</v>
      </c>
      <c r="H7241" s="1021" t="s">
        <v>4243</v>
      </c>
      <c r="I7241" s="1021" t="s">
        <v>4287</v>
      </c>
      <c r="J7241" s="1150" t="s">
        <v>4195</v>
      </c>
      <c r="K7241" s="1152" t="s">
        <v>14906</v>
      </c>
      <c r="L7241" s="1151">
        <v>12</v>
      </c>
      <c r="M7241" s="1164">
        <v>60333.33</v>
      </c>
      <c r="N7241" s="1151" t="s">
        <v>1445</v>
      </c>
      <c r="O7241" s="1152" t="s">
        <v>1445</v>
      </c>
      <c r="P7241" s="1180" t="s">
        <v>1445</v>
      </c>
    </row>
    <row r="7242" spans="1:16" ht="22.5" x14ac:dyDescent="0.2">
      <c r="A7242" s="1179" t="s">
        <v>4159</v>
      </c>
      <c r="B7242" s="1149" t="s">
        <v>13078</v>
      </c>
      <c r="C7242" s="1149" t="s">
        <v>65</v>
      </c>
      <c r="D7242" s="1150" t="s">
        <v>18208</v>
      </c>
      <c r="E7242" s="1164">
        <v>5000</v>
      </c>
      <c r="F7242" s="1151" t="s">
        <v>19610</v>
      </c>
      <c r="G7242" s="759" t="s">
        <v>19611</v>
      </c>
      <c r="H7242" s="1021" t="s">
        <v>4243</v>
      </c>
      <c r="I7242" s="1021" t="s">
        <v>4287</v>
      </c>
      <c r="J7242" s="1150" t="s">
        <v>4195</v>
      </c>
      <c r="K7242" s="1152" t="s">
        <v>1445</v>
      </c>
      <c r="L7242" s="1151" t="s">
        <v>1445</v>
      </c>
      <c r="M7242" s="1164" t="s">
        <v>1445</v>
      </c>
      <c r="N7242" s="1151" t="s">
        <v>14906</v>
      </c>
      <c r="O7242" s="1152">
        <v>6</v>
      </c>
      <c r="P7242" s="1180">
        <v>30000</v>
      </c>
    </row>
    <row r="7243" spans="1:16" ht="22.5" x14ac:dyDescent="0.2">
      <c r="A7243" s="1179" t="s">
        <v>4159</v>
      </c>
      <c r="B7243" s="1149" t="s">
        <v>13078</v>
      </c>
      <c r="C7243" s="1149" t="s">
        <v>65</v>
      </c>
      <c r="D7243" s="1150" t="s">
        <v>19612</v>
      </c>
      <c r="E7243" s="1164">
        <v>8000</v>
      </c>
      <c r="F7243" s="1151" t="s">
        <v>19613</v>
      </c>
      <c r="G7243" s="759" t="s">
        <v>19614</v>
      </c>
      <c r="H7243" s="1021" t="s">
        <v>4243</v>
      </c>
      <c r="I7243" s="1021" t="s">
        <v>4274</v>
      </c>
      <c r="J7243" s="1150" t="s">
        <v>4274</v>
      </c>
      <c r="K7243" s="1152" t="s">
        <v>19615</v>
      </c>
      <c r="L7243" s="1151">
        <v>12</v>
      </c>
      <c r="M7243" s="1164">
        <v>96000</v>
      </c>
      <c r="N7243" s="1151" t="s">
        <v>1445</v>
      </c>
      <c r="O7243" s="1152" t="s">
        <v>1445</v>
      </c>
      <c r="P7243" s="1180" t="s">
        <v>1445</v>
      </c>
    </row>
    <row r="7244" spans="1:16" ht="22.5" x14ac:dyDescent="0.2">
      <c r="A7244" s="1179" t="s">
        <v>4159</v>
      </c>
      <c r="B7244" s="1149" t="s">
        <v>13078</v>
      </c>
      <c r="C7244" s="1149" t="s">
        <v>65</v>
      </c>
      <c r="D7244" s="1150" t="s">
        <v>19612</v>
      </c>
      <c r="E7244" s="1164">
        <v>8000</v>
      </c>
      <c r="F7244" s="1151" t="s">
        <v>19613</v>
      </c>
      <c r="G7244" s="759" t="s">
        <v>19614</v>
      </c>
      <c r="H7244" s="1021" t="s">
        <v>4243</v>
      </c>
      <c r="I7244" s="1021" t="s">
        <v>4274</v>
      </c>
      <c r="J7244" s="1150" t="s">
        <v>4274</v>
      </c>
      <c r="K7244" s="1152" t="s">
        <v>1445</v>
      </c>
      <c r="L7244" s="1151" t="s">
        <v>1445</v>
      </c>
      <c r="M7244" s="1164" t="s">
        <v>1445</v>
      </c>
      <c r="N7244" s="1151" t="s">
        <v>19615</v>
      </c>
      <c r="O7244" s="1152">
        <v>6</v>
      </c>
      <c r="P7244" s="1180">
        <v>48000</v>
      </c>
    </row>
    <row r="7245" spans="1:16" ht="22.5" x14ac:dyDescent="0.2">
      <c r="A7245" s="1179" t="s">
        <v>4159</v>
      </c>
      <c r="B7245" s="1149" t="s">
        <v>13078</v>
      </c>
      <c r="C7245" s="1149" t="s">
        <v>65</v>
      </c>
      <c r="D7245" s="1150" t="s">
        <v>19616</v>
      </c>
      <c r="E7245" s="1164">
        <v>3000</v>
      </c>
      <c r="F7245" s="1151" t="s">
        <v>19617</v>
      </c>
      <c r="G7245" s="759" t="s">
        <v>19618</v>
      </c>
      <c r="H7245" s="1021" t="s">
        <v>4243</v>
      </c>
      <c r="I7245" s="1021" t="s">
        <v>4287</v>
      </c>
      <c r="J7245" s="1150" t="s">
        <v>4195</v>
      </c>
      <c r="K7245" s="1152" t="s">
        <v>19619</v>
      </c>
      <c r="L7245" s="1151">
        <v>12</v>
      </c>
      <c r="M7245" s="1164">
        <v>36000</v>
      </c>
      <c r="N7245" s="1151" t="s">
        <v>1445</v>
      </c>
      <c r="O7245" s="1152" t="s">
        <v>1445</v>
      </c>
      <c r="P7245" s="1180" t="s">
        <v>1445</v>
      </c>
    </row>
    <row r="7246" spans="1:16" ht="22.5" x14ac:dyDescent="0.2">
      <c r="A7246" s="1179" t="s">
        <v>4159</v>
      </c>
      <c r="B7246" s="1149" t="s">
        <v>13078</v>
      </c>
      <c r="C7246" s="1149" t="s">
        <v>65</v>
      </c>
      <c r="D7246" s="1150" t="s">
        <v>19616</v>
      </c>
      <c r="E7246" s="1164">
        <v>3000</v>
      </c>
      <c r="F7246" s="1151" t="s">
        <v>19617</v>
      </c>
      <c r="G7246" s="759" t="s">
        <v>19618</v>
      </c>
      <c r="H7246" s="1021" t="s">
        <v>4243</v>
      </c>
      <c r="I7246" s="1021" t="s">
        <v>4287</v>
      </c>
      <c r="J7246" s="1150" t="s">
        <v>4195</v>
      </c>
      <c r="K7246" s="1152" t="s">
        <v>1445</v>
      </c>
      <c r="L7246" s="1151" t="s">
        <v>1445</v>
      </c>
      <c r="M7246" s="1164" t="s">
        <v>1445</v>
      </c>
      <c r="N7246" s="1151" t="s">
        <v>19619</v>
      </c>
      <c r="O7246" s="1152">
        <v>6</v>
      </c>
      <c r="P7246" s="1180">
        <v>18000</v>
      </c>
    </row>
    <row r="7247" spans="1:16" ht="22.5" x14ac:dyDescent="0.2">
      <c r="A7247" s="1179" t="s">
        <v>4159</v>
      </c>
      <c r="B7247" s="1149" t="s">
        <v>13078</v>
      </c>
      <c r="C7247" s="1149" t="s">
        <v>65</v>
      </c>
      <c r="D7247" s="1150" t="s">
        <v>19620</v>
      </c>
      <c r="E7247" s="1164">
        <v>3000</v>
      </c>
      <c r="F7247" s="1151" t="s">
        <v>19621</v>
      </c>
      <c r="G7247" s="759" t="s">
        <v>19622</v>
      </c>
      <c r="H7247" s="1021" t="s">
        <v>4243</v>
      </c>
      <c r="I7247" s="1021" t="s">
        <v>4274</v>
      </c>
      <c r="J7247" s="1150" t="s">
        <v>4274</v>
      </c>
      <c r="K7247" s="1152" t="s">
        <v>19623</v>
      </c>
      <c r="L7247" s="1151">
        <v>12</v>
      </c>
      <c r="M7247" s="1164">
        <v>36000</v>
      </c>
      <c r="N7247" s="1151" t="s">
        <v>1445</v>
      </c>
      <c r="O7247" s="1152" t="s">
        <v>1445</v>
      </c>
      <c r="P7247" s="1180" t="s">
        <v>1445</v>
      </c>
    </row>
    <row r="7248" spans="1:16" ht="22.5" x14ac:dyDescent="0.2">
      <c r="A7248" s="1179" t="s">
        <v>4159</v>
      </c>
      <c r="B7248" s="1149" t="s">
        <v>13078</v>
      </c>
      <c r="C7248" s="1149" t="s">
        <v>65</v>
      </c>
      <c r="D7248" s="1150" t="s">
        <v>19620</v>
      </c>
      <c r="E7248" s="1164">
        <v>3000</v>
      </c>
      <c r="F7248" s="1151" t="s">
        <v>19621</v>
      </c>
      <c r="G7248" s="759" t="s">
        <v>19622</v>
      </c>
      <c r="H7248" s="1021" t="s">
        <v>4243</v>
      </c>
      <c r="I7248" s="1021" t="s">
        <v>4274</v>
      </c>
      <c r="J7248" s="1150" t="s">
        <v>4274</v>
      </c>
      <c r="K7248" s="1152" t="s">
        <v>1445</v>
      </c>
      <c r="L7248" s="1151" t="s">
        <v>1445</v>
      </c>
      <c r="M7248" s="1164" t="s">
        <v>1445</v>
      </c>
      <c r="N7248" s="1151" t="s">
        <v>19623</v>
      </c>
      <c r="O7248" s="1152">
        <v>6</v>
      </c>
      <c r="P7248" s="1180">
        <v>18000</v>
      </c>
    </row>
    <row r="7249" spans="1:16" ht="22.5" x14ac:dyDescent="0.2">
      <c r="A7249" s="1179" t="s">
        <v>4159</v>
      </c>
      <c r="B7249" s="1149" t="s">
        <v>13078</v>
      </c>
      <c r="C7249" s="1149" t="s">
        <v>65</v>
      </c>
      <c r="D7249" s="1150" t="s">
        <v>19624</v>
      </c>
      <c r="E7249" s="1164">
        <v>4000</v>
      </c>
      <c r="F7249" s="1151" t="s">
        <v>19625</v>
      </c>
      <c r="G7249" s="759" t="s">
        <v>19626</v>
      </c>
      <c r="H7249" s="1021" t="s">
        <v>4243</v>
      </c>
      <c r="I7249" s="1021" t="s">
        <v>4274</v>
      </c>
      <c r="J7249" s="1150" t="s">
        <v>4274</v>
      </c>
      <c r="K7249" s="1152" t="s">
        <v>19627</v>
      </c>
      <c r="L7249" s="1151">
        <v>12</v>
      </c>
      <c r="M7249" s="1164">
        <v>48000</v>
      </c>
      <c r="N7249" s="1151" t="s">
        <v>1445</v>
      </c>
      <c r="O7249" s="1152" t="s">
        <v>1445</v>
      </c>
      <c r="P7249" s="1180" t="s">
        <v>1445</v>
      </c>
    </row>
    <row r="7250" spans="1:16" ht="22.5" x14ac:dyDescent="0.2">
      <c r="A7250" s="1179" t="s">
        <v>4159</v>
      </c>
      <c r="B7250" s="1149" t="s">
        <v>13078</v>
      </c>
      <c r="C7250" s="1149" t="s">
        <v>65</v>
      </c>
      <c r="D7250" s="1150" t="s">
        <v>19624</v>
      </c>
      <c r="E7250" s="1164">
        <v>4000</v>
      </c>
      <c r="F7250" s="1151" t="s">
        <v>19625</v>
      </c>
      <c r="G7250" s="759" t="s">
        <v>19626</v>
      </c>
      <c r="H7250" s="1021" t="s">
        <v>4243</v>
      </c>
      <c r="I7250" s="1021" t="s">
        <v>4274</v>
      </c>
      <c r="J7250" s="1150" t="s">
        <v>4274</v>
      </c>
      <c r="K7250" s="1152" t="s">
        <v>1445</v>
      </c>
      <c r="L7250" s="1151" t="s">
        <v>1445</v>
      </c>
      <c r="M7250" s="1164" t="s">
        <v>1445</v>
      </c>
      <c r="N7250" s="1151" t="s">
        <v>19627</v>
      </c>
      <c r="O7250" s="1152">
        <v>6</v>
      </c>
      <c r="P7250" s="1180">
        <v>24000</v>
      </c>
    </row>
    <row r="7251" spans="1:16" ht="22.5" x14ac:dyDescent="0.2">
      <c r="A7251" s="1179" t="s">
        <v>4159</v>
      </c>
      <c r="B7251" s="1149" t="s">
        <v>13078</v>
      </c>
      <c r="C7251" s="1149" t="s">
        <v>65</v>
      </c>
      <c r="D7251" s="1150" t="s">
        <v>18103</v>
      </c>
      <c r="E7251" s="1164">
        <v>5500</v>
      </c>
      <c r="F7251" s="1151" t="s">
        <v>19628</v>
      </c>
      <c r="G7251" s="759" t="s">
        <v>19629</v>
      </c>
      <c r="H7251" s="1021" t="s">
        <v>4206</v>
      </c>
      <c r="I7251" s="1021" t="s">
        <v>4287</v>
      </c>
      <c r="J7251" s="1150" t="s">
        <v>4195</v>
      </c>
      <c r="K7251" s="1152" t="s">
        <v>1445</v>
      </c>
      <c r="L7251" s="1151" t="s">
        <v>1445</v>
      </c>
      <c r="M7251" s="1164" t="s">
        <v>1445</v>
      </c>
      <c r="N7251" s="1151" t="s">
        <v>19630</v>
      </c>
      <c r="O7251" s="1152">
        <v>6</v>
      </c>
      <c r="P7251" s="1180">
        <v>33000</v>
      </c>
    </row>
    <row r="7252" spans="1:16" ht="22.5" x14ac:dyDescent="0.2">
      <c r="A7252" s="1179" t="s">
        <v>4159</v>
      </c>
      <c r="B7252" s="1149" t="s">
        <v>13078</v>
      </c>
      <c r="C7252" s="1149" t="s">
        <v>65</v>
      </c>
      <c r="D7252" s="1150" t="s">
        <v>18103</v>
      </c>
      <c r="E7252" s="1164">
        <v>5500</v>
      </c>
      <c r="F7252" s="1151" t="s">
        <v>19628</v>
      </c>
      <c r="G7252" s="759" t="s">
        <v>19629</v>
      </c>
      <c r="H7252" s="1021" t="s">
        <v>4206</v>
      </c>
      <c r="I7252" s="1021" t="s">
        <v>4287</v>
      </c>
      <c r="J7252" s="1150" t="s">
        <v>4195</v>
      </c>
      <c r="K7252" s="1152" t="s">
        <v>19630</v>
      </c>
      <c r="L7252" s="1151">
        <v>4</v>
      </c>
      <c r="M7252" s="1164">
        <v>23283.33</v>
      </c>
      <c r="N7252" s="1151" t="s">
        <v>1445</v>
      </c>
      <c r="O7252" s="1152" t="s">
        <v>1445</v>
      </c>
      <c r="P7252" s="1180" t="s">
        <v>1445</v>
      </c>
    </row>
    <row r="7253" spans="1:16" ht="22.5" x14ac:dyDescent="0.2">
      <c r="A7253" s="1179" t="s">
        <v>4159</v>
      </c>
      <c r="B7253" s="1149" t="s">
        <v>13078</v>
      </c>
      <c r="C7253" s="1149" t="s">
        <v>65</v>
      </c>
      <c r="D7253" s="1150" t="s">
        <v>19631</v>
      </c>
      <c r="E7253" s="1164">
        <v>6000</v>
      </c>
      <c r="F7253" s="1151" t="s">
        <v>19632</v>
      </c>
      <c r="G7253" s="759" t="s">
        <v>19633</v>
      </c>
      <c r="H7253" s="1021" t="s">
        <v>4243</v>
      </c>
      <c r="I7253" s="1021" t="s">
        <v>4274</v>
      </c>
      <c r="J7253" s="1150" t="s">
        <v>4274</v>
      </c>
      <c r="K7253" s="1152" t="s">
        <v>19634</v>
      </c>
      <c r="L7253" s="1151">
        <v>12</v>
      </c>
      <c r="M7253" s="1164">
        <v>72000</v>
      </c>
      <c r="N7253" s="1151" t="s">
        <v>1445</v>
      </c>
      <c r="O7253" s="1152" t="s">
        <v>1445</v>
      </c>
      <c r="P7253" s="1180" t="s">
        <v>1445</v>
      </c>
    </row>
    <row r="7254" spans="1:16" ht="22.5" x14ac:dyDescent="0.2">
      <c r="A7254" s="1179" t="s">
        <v>4159</v>
      </c>
      <c r="B7254" s="1149" t="s">
        <v>13078</v>
      </c>
      <c r="C7254" s="1149" t="s">
        <v>65</v>
      </c>
      <c r="D7254" s="1150" t="s">
        <v>19631</v>
      </c>
      <c r="E7254" s="1164">
        <v>6000</v>
      </c>
      <c r="F7254" s="1151" t="s">
        <v>19632</v>
      </c>
      <c r="G7254" s="759" t="s">
        <v>19633</v>
      </c>
      <c r="H7254" s="1021" t="s">
        <v>4243</v>
      </c>
      <c r="I7254" s="1021" t="s">
        <v>4274</v>
      </c>
      <c r="J7254" s="1150" t="s">
        <v>4274</v>
      </c>
      <c r="K7254" s="1152" t="s">
        <v>1445</v>
      </c>
      <c r="L7254" s="1151" t="s">
        <v>1445</v>
      </c>
      <c r="M7254" s="1164" t="s">
        <v>1445</v>
      </c>
      <c r="N7254" s="1151" t="s">
        <v>19634</v>
      </c>
      <c r="O7254" s="1152">
        <v>6</v>
      </c>
      <c r="P7254" s="1180">
        <v>36000</v>
      </c>
    </row>
    <row r="7255" spans="1:16" ht="33.75" x14ac:dyDescent="0.2">
      <c r="A7255" s="1179" t="s">
        <v>4159</v>
      </c>
      <c r="B7255" s="1149" t="s">
        <v>13078</v>
      </c>
      <c r="C7255" s="1149" t="s">
        <v>65</v>
      </c>
      <c r="D7255" s="1150" t="s">
        <v>19635</v>
      </c>
      <c r="E7255" s="1164">
        <v>1500</v>
      </c>
      <c r="F7255" s="1151" t="s">
        <v>19636</v>
      </c>
      <c r="G7255" s="759" t="s">
        <v>19637</v>
      </c>
      <c r="H7255" s="1021" t="s">
        <v>4839</v>
      </c>
      <c r="I7255" s="1021" t="s">
        <v>16809</v>
      </c>
      <c r="J7255" s="1150" t="s">
        <v>4259</v>
      </c>
      <c r="K7255" s="1152" t="s">
        <v>19638</v>
      </c>
      <c r="L7255" s="1151">
        <v>12</v>
      </c>
      <c r="M7255" s="1164">
        <v>18000</v>
      </c>
      <c r="N7255" s="1151" t="s">
        <v>1445</v>
      </c>
      <c r="O7255" s="1152" t="s">
        <v>1445</v>
      </c>
      <c r="P7255" s="1180" t="s">
        <v>1445</v>
      </c>
    </row>
    <row r="7256" spans="1:16" ht="33.75" x14ac:dyDescent="0.2">
      <c r="A7256" s="1179" t="s">
        <v>4159</v>
      </c>
      <c r="B7256" s="1149" t="s">
        <v>13078</v>
      </c>
      <c r="C7256" s="1149" t="s">
        <v>65</v>
      </c>
      <c r="D7256" s="1150" t="s">
        <v>19635</v>
      </c>
      <c r="E7256" s="1164">
        <v>1500</v>
      </c>
      <c r="F7256" s="1151" t="s">
        <v>19636</v>
      </c>
      <c r="G7256" s="759" t="s">
        <v>19637</v>
      </c>
      <c r="H7256" s="1021" t="s">
        <v>4839</v>
      </c>
      <c r="I7256" s="1021" t="s">
        <v>16809</v>
      </c>
      <c r="J7256" s="1150" t="s">
        <v>4259</v>
      </c>
      <c r="K7256" s="1152" t="s">
        <v>1445</v>
      </c>
      <c r="L7256" s="1151" t="s">
        <v>1445</v>
      </c>
      <c r="M7256" s="1164" t="s">
        <v>1445</v>
      </c>
      <c r="N7256" s="1151" t="s">
        <v>19638</v>
      </c>
      <c r="O7256" s="1152">
        <v>6</v>
      </c>
      <c r="P7256" s="1180">
        <v>9000</v>
      </c>
    </row>
    <row r="7257" spans="1:16" ht="22.5" x14ac:dyDescent="0.2">
      <c r="A7257" s="1179" t="s">
        <v>4159</v>
      </c>
      <c r="B7257" s="1149" t="s">
        <v>13078</v>
      </c>
      <c r="C7257" s="1149" t="s">
        <v>65</v>
      </c>
      <c r="D7257" s="1150" t="s">
        <v>19639</v>
      </c>
      <c r="E7257" s="1164">
        <v>3000</v>
      </c>
      <c r="F7257" s="1151" t="s">
        <v>19640</v>
      </c>
      <c r="G7257" s="759" t="s">
        <v>19641</v>
      </c>
      <c r="H7257" s="1021" t="s">
        <v>4206</v>
      </c>
      <c r="I7257" s="1021" t="s">
        <v>4287</v>
      </c>
      <c r="J7257" s="1150" t="s">
        <v>4195</v>
      </c>
      <c r="K7257" s="1152" t="s">
        <v>1445</v>
      </c>
      <c r="L7257" s="1151" t="s">
        <v>1445</v>
      </c>
      <c r="M7257" s="1164" t="s">
        <v>1445</v>
      </c>
      <c r="N7257" s="1151" t="s">
        <v>19642</v>
      </c>
      <c r="O7257" s="1152">
        <v>1</v>
      </c>
      <c r="P7257" s="1180">
        <v>4300</v>
      </c>
    </row>
    <row r="7258" spans="1:16" ht="22.5" x14ac:dyDescent="0.2">
      <c r="A7258" s="1179" t="s">
        <v>4159</v>
      </c>
      <c r="B7258" s="1149" t="s">
        <v>13078</v>
      </c>
      <c r="C7258" s="1149" t="s">
        <v>65</v>
      </c>
      <c r="D7258" s="1150" t="s">
        <v>5745</v>
      </c>
      <c r="E7258" s="1164">
        <v>2000</v>
      </c>
      <c r="F7258" s="1151" t="s">
        <v>19643</v>
      </c>
      <c r="G7258" s="759" t="s">
        <v>19644</v>
      </c>
      <c r="H7258" s="1021" t="s">
        <v>4206</v>
      </c>
      <c r="I7258" s="1021" t="s">
        <v>4287</v>
      </c>
      <c r="J7258" s="1150" t="s">
        <v>4195</v>
      </c>
      <c r="K7258" s="1152" t="s">
        <v>1445</v>
      </c>
      <c r="L7258" s="1151" t="s">
        <v>1445</v>
      </c>
      <c r="M7258" s="1164" t="s">
        <v>1445</v>
      </c>
      <c r="N7258" s="1151" t="s">
        <v>19645</v>
      </c>
      <c r="O7258" s="1152">
        <v>4</v>
      </c>
      <c r="P7258" s="1180">
        <v>8705.33</v>
      </c>
    </row>
    <row r="7259" spans="1:16" ht="22.5" x14ac:dyDescent="0.2">
      <c r="A7259" s="1179" t="s">
        <v>4159</v>
      </c>
      <c r="B7259" s="1149" t="s">
        <v>13078</v>
      </c>
      <c r="C7259" s="1149" t="s">
        <v>65</v>
      </c>
      <c r="D7259" s="1150" t="s">
        <v>19646</v>
      </c>
      <c r="E7259" s="1164">
        <v>2000</v>
      </c>
      <c r="F7259" s="1151" t="s">
        <v>19643</v>
      </c>
      <c r="G7259" s="759" t="s">
        <v>19644</v>
      </c>
      <c r="H7259" s="1021" t="s">
        <v>4206</v>
      </c>
      <c r="I7259" s="1021" t="s">
        <v>4287</v>
      </c>
      <c r="J7259" s="1150" t="s">
        <v>4195</v>
      </c>
      <c r="K7259" s="1152" t="s">
        <v>19645</v>
      </c>
      <c r="L7259" s="1151">
        <v>1</v>
      </c>
      <c r="M7259" s="1164">
        <v>1866.67</v>
      </c>
      <c r="N7259" s="1151" t="s">
        <v>1445</v>
      </c>
      <c r="O7259" s="1152" t="s">
        <v>1445</v>
      </c>
      <c r="P7259" s="1180" t="s">
        <v>1445</v>
      </c>
    </row>
    <row r="7260" spans="1:16" ht="22.5" x14ac:dyDescent="0.2">
      <c r="A7260" s="1179" t="s">
        <v>4159</v>
      </c>
      <c r="B7260" s="1149" t="s">
        <v>13078</v>
      </c>
      <c r="C7260" s="1149" t="s">
        <v>65</v>
      </c>
      <c r="D7260" s="1150" t="s">
        <v>19647</v>
      </c>
      <c r="E7260" s="1164">
        <v>4000</v>
      </c>
      <c r="F7260" s="1151" t="s">
        <v>19648</v>
      </c>
      <c r="G7260" s="759" t="s">
        <v>19649</v>
      </c>
      <c r="H7260" s="1021" t="s">
        <v>4243</v>
      </c>
      <c r="I7260" s="1021" t="s">
        <v>4287</v>
      </c>
      <c r="J7260" s="1150" t="s">
        <v>4195</v>
      </c>
      <c r="K7260" s="1152" t="s">
        <v>19650</v>
      </c>
      <c r="L7260" s="1151">
        <v>12</v>
      </c>
      <c r="M7260" s="1164">
        <v>48000</v>
      </c>
      <c r="N7260" s="1151" t="s">
        <v>1445</v>
      </c>
      <c r="O7260" s="1152" t="s">
        <v>1445</v>
      </c>
      <c r="P7260" s="1180" t="s">
        <v>1445</v>
      </c>
    </row>
    <row r="7261" spans="1:16" ht="22.5" x14ac:dyDescent="0.2">
      <c r="A7261" s="1179" t="s">
        <v>4159</v>
      </c>
      <c r="B7261" s="1149" t="s">
        <v>13078</v>
      </c>
      <c r="C7261" s="1149" t="s">
        <v>65</v>
      </c>
      <c r="D7261" s="1150" t="s">
        <v>19651</v>
      </c>
      <c r="E7261" s="1164">
        <v>4000</v>
      </c>
      <c r="F7261" s="1151" t="s">
        <v>19648</v>
      </c>
      <c r="G7261" s="759" t="s">
        <v>19649</v>
      </c>
      <c r="H7261" s="1021" t="s">
        <v>4243</v>
      </c>
      <c r="I7261" s="1021" t="s">
        <v>4287</v>
      </c>
      <c r="J7261" s="1150" t="s">
        <v>4195</v>
      </c>
      <c r="K7261" s="1152" t="s">
        <v>1445</v>
      </c>
      <c r="L7261" s="1151" t="s">
        <v>1445</v>
      </c>
      <c r="M7261" s="1164" t="s">
        <v>1445</v>
      </c>
      <c r="N7261" s="1151" t="s">
        <v>19650</v>
      </c>
      <c r="O7261" s="1152">
        <v>1</v>
      </c>
      <c r="P7261" s="1180">
        <v>6556</v>
      </c>
    </row>
    <row r="7262" spans="1:16" ht="22.5" x14ac:dyDescent="0.2">
      <c r="A7262" s="1179" t="s">
        <v>4159</v>
      </c>
      <c r="B7262" s="1149" t="s">
        <v>13078</v>
      </c>
      <c r="C7262" s="1149" t="s">
        <v>65</v>
      </c>
      <c r="D7262" s="1150" t="s">
        <v>10275</v>
      </c>
      <c r="E7262" s="1164">
        <v>7000</v>
      </c>
      <c r="F7262" s="1151" t="s">
        <v>19652</v>
      </c>
      <c r="G7262" s="759" t="s">
        <v>19653</v>
      </c>
      <c r="H7262" s="1021" t="s">
        <v>4349</v>
      </c>
      <c r="I7262" s="1021" t="s">
        <v>4287</v>
      </c>
      <c r="J7262" s="1150" t="s">
        <v>4195</v>
      </c>
      <c r="K7262" s="1152" t="s">
        <v>19654</v>
      </c>
      <c r="L7262" s="1151">
        <v>11</v>
      </c>
      <c r="M7262" s="1164">
        <v>82152</v>
      </c>
      <c r="N7262" s="1151" t="s">
        <v>1445</v>
      </c>
      <c r="O7262" s="1152" t="s">
        <v>1445</v>
      </c>
      <c r="P7262" s="1180" t="s">
        <v>1445</v>
      </c>
    </row>
    <row r="7263" spans="1:16" ht="22.5" x14ac:dyDescent="0.2">
      <c r="A7263" s="1179" t="s">
        <v>4159</v>
      </c>
      <c r="B7263" s="1149" t="s">
        <v>13078</v>
      </c>
      <c r="C7263" s="1149" t="s">
        <v>65</v>
      </c>
      <c r="D7263" s="1150" t="s">
        <v>19655</v>
      </c>
      <c r="E7263" s="1164">
        <v>3000</v>
      </c>
      <c r="F7263" s="1151" t="s">
        <v>19656</v>
      </c>
      <c r="G7263" s="759" t="s">
        <v>19657</v>
      </c>
      <c r="H7263" s="1021" t="s">
        <v>4206</v>
      </c>
      <c r="I7263" s="1021" t="s">
        <v>4274</v>
      </c>
      <c r="J7263" s="1150" t="s">
        <v>4274</v>
      </c>
      <c r="K7263" s="1152" t="s">
        <v>1445</v>
      </c>
      <c r="L7263" s="1151" t="s">
        <v>1445</v>
      </c>
      <c r="M7263" s="1164" t="s">
        <v>1445</v>
      </c>
      <c r="N7263" s="1151" t="s">
        <v>19658</v>
      </c>
      <c r="O7263" s="1152">
        <v>6</v>
      </c>
      <c r="P7263" s="1180">
        <v>17700</v>
      </c>
    </row>
    <row r="7264" spans="1:16" ht="22.5" x14ac:dyDescent="0.2">
      <c r="A7264" s="1179" t="s">
        <v>4159</v>
      </c>
      <c r="B7264" s="1149" t="s">
        <v>13078</v>
      </c>
      <c r="C7264" s="1149" t="s">
        <v>65</v>
      </c>
      <c r="D7264" s="1150" t="s">
        <v>19659</v>
      </c>
      <c r="E7264" s="1164">
        <v>1900</v>
      </c>
      <c r="F7264" s="1151" t="s">
        <v>19660</v>
      </c>
      <c r="G7264" s="759" t="s">
        <v>19661</v>
      </c>
      <c r="H7264" s="1021" t="s">
        <v>11426</v>
      </c>
      <c r="I7264" s="1021" t="s">
        <v>4274</v>
      </c>
      <c r="J7264" s="1150" t="s">
        <v>4274</v>
      </c>
      <c r="K7264" s="1152" t="s">
        <v>1445</v>
      </c>
      <c r="L7264" s="1151" t="s">
        <v>1445</v>
      </c>
      <c r="M7264" s="1164" t="s">
        <v>1445</v>
      </c>
      <c r="N7264" s="1151" t="s">
        <v>19662</v>
      </c>
      <c r="O7264" s="1152">
        <v>6</v>
      </c>
      <c r="P7264" s="1180">
        <v>10070.01</v>
      </c>
    </row>
    <row r="7265" spans="1:16" ht="22.5" x14ac:dyDescent="0.2">
      <c r="A7265" s="1179" t="s">
        <v>4159</v>
      </c>
      <c r="B7265" s="1149" t="s">
        <v>13078</v>
      </c>
      <c r="C7265" s="1149" t="s">
        <v>65</v>
      </c>
      <c r="D7265" s="1150" t="s">
        <v>19659</v>
      </c>
      <c r="E7265" s="1164">
        <v>1900</v>
      </c>
      <c r="F7265" s="1151" t="s">
        <v>19660</v>
      </c>
      <c r="G7265" s="759" t="s">
        <v>19661</v>
      </c>
      <c r="H7265" s="1021" t="s">
        <v>11426</v>
      </c>
      <c r="I7265" s="1021" t="s">
        <v>4274</v>
      </c>
      <c r="J7265" s="1150" t="s">
        <v>4274</v>
      </c>
      <c r="K7265" s="1152" t="s">
        <v>19662</v>
      </c>
      <c r="L7265" s="1151">
        <v>2</v>
      </c>
      <c r="M7265" s="1164">
        <v>4116.67</v>
      </c>
      <c r="N7265" s="1151" t="s">
        <v>1445</v>
      </c>
      <c r="O7265" s="1152" t="s">
        <v>1445</v>
      </c>
      <c r="P7265" s="1180" t="s">
        <v>1445</v>
      </c>
    </row>
    <row r="7266" spans="1:16" ht="22.5" x14ac:dyDescent="0.2">
      <c r="A7266" s="1179" t="s">
        <v>4159</v>
      </c>
      <c r="B7266" s="1149" t="s">
        <v>13078</v>
      </c>
      <c r="C7266" s="1149" t="s">
        <v>65</v>
      </c>
      <c r="D7266" s="1150" t="s">
        <v>19663</v>
      </c>
      <c r="E7266" s="1164">
        <v>2000</v>
      </c>
      <c r="F7266" s="1151" t="s">
        <v>19664</v>
      </c>
      <c r="G7266" s="759" t="s">
        <v>19665</v>
      </c>
      <c r="H7266" s="1021" t="s">
        <v>4243</v>
      </c>
      <c r="I7266" s="1021" t="s">
        <v>4274</v>
      </c>
      <c r="J7266" s="1150" t="s">
        <v>4274</v>
      </c>
      <c r="K7266" s="1152" t="s">
        <v>19666</v>
      </c>
      <c r="L7266" s="1151">
        <v>12</v>
      </c>
      <c r="M7266" s="1164">
        <v>24000</v>
      </c>
      <c r="N7266" s="1151" t="s">
        <v>1445</v>
      </c>
      <c r="O7266" s="1152" t="s">
        <v>1445</v>
      </c>
      <c r="P7266" s="1180" t="s">
        <v>1445</v>
      </c>
    </row>
    <row r="7267" spans="1:16" ht="22.5" x14ac:dyDescent="0.2">
      <c r="A7267" s="1179" t="s">
        <v>4159</v>
      </c>
      <c r="B7267" s="1149" t="s">
        <v>13078</v>
      </c>
      <c r="C7267" s="1149" t="s">
        <v>65</v>
      </c>
      <c r="D7267" s="1150" t="s">
        <v>19663</v>
      </c>
      <c r="E7267" s="1164">
        <v>2000</v>
      </c>
      <c r="F7267" s="1151" t="s">
        <v>19664</v>
      </c>
      <c r="G7267" s="759" t="s">
        <v>19665</v>
      </c>
      <c r="H7267" s="1021" t="s">
        <v>4243</v>
      </c>
      <c r="I7267" s="1021" t="s">
        <v>4274</v>
      </c>
      <c r="J7267" s="1150" t="s">
        <v>4274</v>
      </c>
      <c r="K7267" s="1152" t="s">
        <v>1445</v>
      </c>
      <c r="L7267" s="1151" t="s">
        <v>1445</v>
      </c>
      <c r="M7267" s="1164" t="s">
        <v>1445</v>
      </c>
      <c r="N7267" s="1151" t="s">
        <v>19666</v>
      </c>
      <c r="O7267" s="1152">
        <v>6</v>
      </c>
      <c r="P7267" s="1180">
        <v>12000</v>
      </c>
    </row>
    <row r="7268" spans="1:16" ht="22.5" x14ac:dyDescent="0.2">
      <c r="A7268" s="1179" t="s">
        <v>4159</v>
      </c>
      <c r="B7268" s="1149" t="s">
        <v>13078</v>
      </c>
      <c r="C7268" s="1149" t="s">
        <v>65</v>
      </c>
      <c r="D7268" s="1150" t="s">
        <v>17289</v>
      </c>
      <c r="E7268" s="1164">
        <v>2000</v>
      </c>
      <c r="F7268" s="1151" t="s">
        <v>19667</v>
      </c>
      <c r="G7268" s="759" t="s">
        <v>19668</v>
      </c>
      <c r="H7268" s="1021" t="s">
        <v>4243</v>
      </c>
      <c r="I7268" s="1021" t="s">
        <v>4274</v>
      </c>
      <c r="J7268" s="1150" t="s">
        <v>4274</v>
      </c>
      <c r="K7268" s="1152" t="s">
        <v>19669</v>
      </c>
      <c r="L7268" s="1151">
        <v>12</v>
      </c>
      <c r="M7268" s="1164">
        <v>24000</v>
      </c>
      <c r="N7268" s="1151" t="s">
        <v>1445</v>
      </c>
      <c r="O7268" s="1152" t="s">
        <v>1445</v>
      </c>
      <c r="P7268" s="1180" t="s">
        <v>1445</v>
      </c>
    </row>
    <row r="7269" spans="1:16" ht="22.5" x14ac:dyDescent="0.2">
      <c r="A7269" s="1179" t="s">
        <v>4159</v>
      </c>
      <c r="B7269" s="1149" t="s">
        <v>13078</v>
      </c>
      <c r="C7269" s="1149" t="s">
        <v>65</v>
      </c>
      <c r="D7269" s="1150" t="s">
        <v>17289</v>
      </c>
      <c r="E7269" s="1164">
        <v>2000</v>
      </c>
      <c r="F7269" s="1151" t="s">
        <v>19667</v>
      </c>
      <c r="G7269" s="759" t="s">
        <v>19668</v>
      </c>
      <c r="H7269" s="1021" t="s">
        <v>4243</v>
      </c>
      <c r="I7269" s="1021" t="s">
        <v>4274</v>
      </c>
      <c r="J7269" s="1150" t="s">
        <v>4274</v>
      </c>
      <c r="K7269" s="1152" t="s">
        <v>1445</v>
      </c>
      <c r="L7269" s="1151" t="s">
        <v>1445</v>
      </c>
      <c r="M7269" s="1164" t="s">
        <v>1445</v>
      </c>
      <c r="N7269" s="1151" t="s">
        <v>19669</v>
      </c>
      <c r="O7269" s="1152">
        <v>6</v>
      </c>
      <c r="P7269" s="1180">
        <v>12000</v>
      </c>
    </row>
    <row r="7270" spans="1:16" ht="33.75" x14ac:dyDescent="0.2">
      <c r="A7270" s="1179" t="s">
        <v>4159</v>
      </c>
      <c r="B7270" s="1149" t="s">
        <v>13078</v>
      </c>
      <c r="C7270" s="1149" t="s">
        <v>65</v>
      </c>
      <c r="D7270" s="1150" t="s">
        <v>17243</v>
      </c>
      <c r="E7270" s="1164">
        <v>3500</v>
      </c>
      <c r="F7270" s="1151" t="s">
        <v>19670</v>
      </c>
      <c r="G7270" s="759" t="s">
        <v>19671</v>
      </c>
      <c r="H7270" s="1021" t="s">
        <v>4314</v>
      </c>
      <c r="I7270" s="1021" t="s">
        <v>16809</v>
      </c>
      <c r="J7270" s="1150" t="s">
        <v>4259</v>
      </c>
      <c r="K7270" s="1152" t="s">
        <v>19672</v>
      </c>
      <c r="L7270" s="1151">
        <v>12</v>
      </c>
      <c r="M7270" s="1164">
        <v>42000</v>
      </c>
      <c r="N7270" s="1151" t="s">
        <v>1445</v>
      </c>
      <c r="O7270" s="1152" t="s">
        <v>1445</v>
      </c>
      <c r="P7270" s="1180" t="s">
        <v>1445</v>
      </c>
    </row>
    <row r="7271" spans="1:16" ht="33.75" x14ac:dyDescent="0.2">
      <c r="A7271" s="1179" t="s">
        <v>4159</v>
      </c>
      <c r="B7271" s="1149" t="s">
        <v>13078</v>
      </c>
      <c r="C7271" s="1149" t="s">
        <v>65</v>
      </c>
      <c r="D7271" s="1150" t="s">
        <v>17243</v>
      </c>
      <c r="E7271" s="1164">
        <v>3500</v>
      </c>
      <c r="F7271" s="1151" t="s">
        <v>19670</v>
      </c>
      <c r="G7271" s="759" t="s">
        <v>19671</v>
      </c>
      <c r="H7271" s="1021" t="s">
        <v>4314</v>
      </c>
      <c r="I7271" s="1021" t="s">
        <v>16809</v>
      </c>
      <c r="J7271" s="1150" t="s">
        <v>4259</v>
      </c>
      <c r="K7271" s="1152" t="s">
        <v>1445</v>
      </c>
      <c r="L7271" s="1151" t="s">
        <v>1445</v>
      </c>
      <c r="M7271" s="1164" t="s">
        <v>1445</v>
      </c>
      <c r="N7271" s="1151" t="s">
        <v>19672</v>
      </c>
      <c r="O7271" s="1152">
        <v>6</v>
      </c>
      <c r="P7271" s="1180">
        <v>21000</v>
      </c>
    </row>
    <row r="7272" spans="1:16" ht="33.75" x14ac:dyDescent="0.2">
      <c r="A7272" s="1179" t="s">
        <v>4159</v>
      </c>
      <c r="B7272" s="1149" t="s">
        <v>13078</v>
      </c>
      <c r="C7272" s="1149" t="s">
        <v>65</v>
      </c>
      <c r="D7272" s="1150" t="s">
        <v>19673</v>
      </c>
      <c r="E7272" s="1164">
        <v>2800</v>
      </c>
      <c r="F7272" s="1151" t="s">
        <v>19674</v>
      </c>
      <c r="G7272" s="759" t="s">
        <v>19675</v>
      </c>
      <c r="H7272" s="1021" t="s">
        <v>4251</v>
      </c>
      <c r="I7272" s="1021" t="s">
        <v>16809</v>
      </c>
      <c r="J7272" s="1150" t="s">
        <v>4259</v>
      </c>
      <c r="K7272" s="1152" t="s">
        <v>19676</v>
      </c>
      <c r="L7272" s="1151">
        <v>12</v>
      </c>
      <c r="M7272" s="1164">
        <v>37500</v>
      </c>
      <c r="N7272" s="1151" t="s">
        <v>1445</v>
      </c>
      <c r="O7272" s="1152" t="s">
        <v>1445</v>
      </c>
      <c r="P7272" s="1180" t="s">
        <v>1445</v>
      </c>
    </row>
    <row r="7273" spans="1:16" ht="33.75" x14ac:dyDescent="0.2">
      <c r="A7273" s="1179" t="s">
        <v>4159</v>
      </c>
      <c r="B7273" s="1149" t="s">
        <v>13078</v>
      </c>
      <c r="C7273" s="1149" t="s">
        <v>65</v>
      </c>
      <c r="D7273" s="1150" t="s">
        <v>19673</v>
      </c>
      <c r="E7273" s="1164">
        <v>2800</v>
      </c>
      <c r="F7273" s="1151" t="s">
        <v>19674</v>
      </c>
      <c r="G7273" s="759" t="s">
        <v>19675</v>
      </c>
      <c r="H7273" s="1021" t="s">
        <v>4251</v>
      </c>
      <c r="I7273" s="1021" t="s">
        <v>16809</v>
      </c>
      <c r="J7273" s="1150" t="s">
        <v>4259</v>
      </c>
      <c r="K7273" s="1152" t="s">
        <v>1445</v>
      </c>
      <c r="L7273" s="1151" t="s">
        <v>1445</v>
      </c>
      <c r="M7273" s="1164" t="s">
        <v>1445</v>
      </c>
      <c r="N7273" s="1151" t="s">
        <v>19676</v>
      </c>
      <c r="O7273" s="1152">
        <v>6</v>
      </c>
      <c r="P7273" s="1180">
        <v>18000</v>
      </c>
    </row>
    <row r="7274" spans="1:16" ht="22.5" x14ac:dyDescent="0.2">
      <c r="A7274" s="1179" t="s">
        <v>4159</v>
      </c>
      <c r="B7274" s="1149" t="s">
        <v>13078</v>
      </c>
      <c r="C7274" s="1149" t="s">
        <v>65</v>
      </c>
      <c r="D7274" s="1150" t="s">
        <v>19677</v>
      </c>
      <c r="E7274" s="1164">
        <v>1800</v>
      </c>
      <c r="F7274" s="1151" t="s">
        <v>19678</v>
      </c>
      <c r="G7274" s="759" t="s">
        <v>19679</v>
      </c>
      <c r="H7274" s="1021" t="s">
        <v>16818</v>
      </c>
      <c r="I7274" s="1021" t="s">
        <v>4358</v>
      </c>
      <c r="J7274" s="1150" t="s">
        <v>16818</v>
      </c>
      <c r="K7274" s="1152" t="s">
        <v>19680</v>
      </c>
      <c r="L7274" s="1151">
        <v>12</v>
      </c>
      <c r="M7274" s="1164">
        <v>21600</v>
      </c>
      <c r="N7274" s="1151" t="s">
        <v>1445</v>
      </c>
      <c r="O7274" s="1152" t="s">
        <v>1445</v>
      </c>
      <c r="P7274" s="1180" t="s">
        <v>1445</v>
      </c>
    </row>
    <row r="7275" spans="1:16" ht="22.5" x14ac:dyDescent="0.2">
      <c r="A7275" s="1179" t="s">
        <v>4159</v>
      </c>
      <c r="B7275" s="1149" t="s">
        <v>13078</v>
      </c>
      <c r="C7275" s="1149" t="s">
        <v>65</v>
      </c>
      <c r="D7275" s="1150" t="s">
        <v>19677</v>
      </c>
      <c r="E7275" s="1164">
        <v>1800</v>
      </c>
      <c r="F7275" s="1151" t="s">
        <v>19678</v>
      </c>
      <c r="G7275" s="759" t="s">
        <v>19679</v>
      </c>
      <c r="H7275" s="1021" t="s">
        <v>16818</v>
      </c>
      <c r="I7275" s="1021" t="s">
        <v>4358</v>
      </c>
      <c r="J7275" s="1150" t="s">
        <v>16818</v>
      </c>
      <c r="K7275" s="1152" t="s">
        <v>1445</v>
      </c>
      <c r="L7275" s="1151" t="s">
        <v>1445</v>
      </c>
      <c r="M7275" s="1164" t="s">
        <v>1445</v>
      </c>
      <c r="N7275" s="1151" t="s">
        <v>19680</v>
      </c>
      <c r="O7275" s="1152">
        <v>6</v>
      </c>
      <c r="P7275" s="1180">
        <v>10800</v>
      </c>
    </row>
    <row r="7276" spans="1:16" ht="22.5" x14ac:dyDescent="0.2">
      <c r="A7276" s="1179" t="s">
        <v>4159</v>
      </c>
      <c r="B7276" s="1149" t="s">
        <v>13078</v>
      </c>
      <c r="C7276" s="1149" t="s">
        <v>65</v>
      </c>
      <c r="D7276" s="1150" t="s">
        <v>18332</v>
      </c>
      <c r="E7276" s="1164">
        <v>8000</v>
      </c>
      <c r="F7276" s="1151" t="s">
        <v>19681</v>
      </c>
      <c r="G7276" s="759" t="s">
        <v>19682</v>
      </c>
      <c r="H7276" s="1021" t="s">
        <v>4243</v>
      </c>
      <c r="I7276" s="1021" t="s">
        <v>4287</v>
      </c>
      <c r="J7276" s="1150" t="s">
        <v>4195</v>
      </c>
      <c r="K7276" s="1152" t="s">
        <v>19683</v>
      </c>
      <c r="L7276" s="1151">
        <v>1</v>
      </c>
      <c r="M7276" s="1164">
        <v>7778.67</v>
      </c>
      <c r="N7276" s="1151" t="s">
        <v>1445</v>
      </c>
      <c r="O7276" s="1152" t="s">
        <v>1445</v>
      </c>
      <c r="P7276" s="1180" t="s">
        <v>1445</v>
      </c>
    </row>
    <row r="7277" spans="1:16" ht="22.5" x14ac:dyDescent="0.2">
      <c r="A7277" s="1179" t="s">
        <v>4159</v>
      </c>
      <c r="B7277" s="1149" t="s">
        <v>13078</v>
      </c>
      <c r="C7277" s="1149" t="s">
        <v>65</v>
      </c>
      <c r="D7277" s="1150" t="s">
        <v>18332</v>
      </c>
      <c r="E7277" s="1164">
        <v>8000</v>
      </c>
      <c r="F7277" s="1151" t="s">
        <v>19681</v>
      </c>
      <c r="G7277" s="759" t="s">
        <v>19682</v>
      </c>
      <c r="H7277" s="1021" t="s">
        <v>4243</v>
      </c>
      <c r="I7277" s="1021" t="s">
        <v>4287</v>
      </c>
      <c r="J7277" s="1150" t="s">
        <v>4195</v>
      </c>
      <c r="K7277" s="1152" t="s">
        <v>1445</v>
      </c>
      <c r="L7277" s="1151" t="s">
        <v>1445</v>
      </c>
      <c r="M7277" s="1164" t="s">
        <v>1445</v>
      </c>
      <c r="N7277" s="1151" t="s">
        <v>19683</v>
      </c>
      <c r="O7277" s="1152">
        <v>3</v>
      </c>
      <c r="P7277" s="1180">
        <v>28266.67</v>
      </c>
    </row>
    <row r="7278" spans="1:16" ht="22.5" x14ac:dyDescent="0.2">
      <c r="A7278" s="1179" t="s">
        <v>4159</v>
      </c>
      <c r="B7278" s="1149" t="s">
        <v>13078</v>
      </c>
      <c r="C7278" s="1149" t="s">
        <v>65</v>
      </c>
      <c r="D7278" s="1150" t="s">
        <v>19684</v>
      </c>
      <c r="E7278" s="1164">
        <v>6000</v>
      </c>
      <c r="F7278" s="1151" t="s">
        <v>19685</v>
      </c>
      <c r="G7278" s="759" t="s">
        <v>19686</v>
      </c>
      <c r="H7278" s="1021" t="s">
        <v>4206</v>
      </c>
      <c r="I7278" s="1021" t="s">
        <v>4287</v>
      </c>
      <c r="J7278" s="1150" t="s">
        <v>4195</v>
      </c>
      <c r="K7278" s="1152" t="s">
        <v>1445</v>
      </c>
      <c r="L7278" s="1151" t="s">
        <v>1445</v>
      </c>
      <c r="M7278" s="1164" t="s">
        <v>1445</v>
      </c>
      <c r="N7278" s="1151" t="s">
        <v>15608</v>
      </c>
      <c r="O7278" s="1152">
        <v>6</v>
      </c>
      <c r="P7278" s="1180">
        <v>36600</v>
      </c>
    </row>
    <row r="7279" spans="1:16" ht="22.5" x14ac:dyDescent="0.2">
      <c r="A7279" s="1179" t="s">
        <v>4159</v>
      </c>
      <c r="B7279" s="1149" t="s">
        <v>13078</v>
      </c>
      <c r="C7279" s="1149" t="s">
        <v>65</v>
      </c>
      <c r="D7279" s="1150" t="s">
        <v>19687</v>
      </c>
      <c r="E7279" s="1164">
        <v>6300</v>
      </c>
      <c r="F7279" s="1151" t="s">
        <v>19685</v>
      </c>
      <c r="G7279" s="759" t="s">
        <v>19686</v>
      </c>
      <c r="H7279" s="1021" t="s">
        <v>4206</v>
      </c>
      <c r="I7279" s="1021" t="s">
        <v>4287</v>
      </c>
      <c r="J7279" s="1150" t="s">
        <v>4195</v>
      </c>
      <c r="K7279" s="1152" t="s">
        <v>15608</v>
      </c>
      <c r="L7279" s="1151">
        <v>9</v>
      </c>
      <c r="M7279" s="1164">
        <v>54000</v>
      </c>
      <c r="N7279" s="1151" t="s">
        <v>1445</v>
      </c>
      <c r="O7279" s="1152" t="s">
        <v>1445</v>
      </c>
      <c r="P7279" s="1180" t="s">
        <v>1445</v>
      </c>
    </row>
    <row r="7280" spans="1:16" ht="22.5" x14ac:dyDescent="0.2">
      <c r="A7280" s="1179" t="s">
        <v>4159</v>
      </c>
      <c r="B7280" s="1149" t="s">
        <v>13078</v>
      </c>
      <c r="C7280" s="1149" t="s">
        <v>65</v>
      </c>
      <c r="D7280" s="1150" t="s">
        <v>16840</v>
      </c>
      <c r="E7280" s="1164">
        <v>2000</v>
      </c>
      <c r="F7280" s="1151" t="s">
        <v>19688</v>
      </c>
      <c r="G7280" s="759" t="s">
        <v>19689</v>
      </c>
      <c r="H7280" s="1021" t="s">
        <v>4243</v>
      </c>
      <c r="I7280" s="1021" t="s">
        <v>4274</v>
      </c>
      <c r="J7280" s="1150" t="s">
        <v>4274</v>
      </c>
      <c r="K7280" s="1152" t="s">
        <v>19690</v>
      </c>
      <c r="L7280" s="1151">
        <v>12</v>
      </c>
      <c r="M7280" s="1164">
        <v>24000</v>
      </c>
      <c r="N7280" s="1151" t="s">
        <v>1445</v>
      </c>
      <c r="O7280" s="1152" t="s">
        <v>1445</v>
      </c>
      <c r="P7280" s="1180" t="s">
        <v>1445</v>
      </c>
    </row>
    <row r="7281" spans="1:16" ht="22.5" x14ac:dyDescent="0.2">
      <c r="A7281" s="1179" t="s">
        <v>4159</v>
      </c>
      <c r="B7281" s="1149" t="s">
        <v>13078</v>
      </c>
      <c r="C7281" s="1149" t="s">
        <v>65</v>
      </c>
      <c r="D7281" s="1150" t="s">
        <v>16840</v>
      </c>
      <c r="E7281" s="1164">
        <v>2000</v>
      </c>
      <c r="F7281" s="1151" t="s">
        <v>19688</v>
      </c>
      <c r="G7281" s="759" t="s">
        <v>19689</v>
      </c>
      <c r="H7281" s="1021" t="s">
        <v>4243</v>
      </c>
      <c r="I7281" s="1021" t="s">
        <v>4274</v>
      </c>
      <c r="J7281" s="1150" t="s">
        <v>4274</v>
      </c>
      <c r="K7281" s="1152" t="s">
        <v>1445</v>
      </c>
      <c r="L7281" s="1151" t="s">
        <v>1445</v>
      </c>
      <c r="M7281" s="1164" t="s">
        <v>1445</v>
      </c>
      <c r="N7281" s="1151" t="s">
        <v>19690</v>
      </c>
      <c r="O7281" s="1152">
        <v>6</v>
      </c>
      <c r="P7281" s="1180">
        <v>12000.01</v>
      </c>
    </row>
    <row r="7282" spans="1:16" ht="22.5" x14ac:dyDescent="0.2">
      <c r="A7282" s="1179" t="s">
        <v>4159</v>
      </c>
      <c r="B7282" s="1149" t="s">
        <v>13078</v>
      </c>
      <c r="C7282" s="1149" t="s">
        <v>65</v>
      </c>
      <c r="D7282" s="1150" t="s">
        <v>19691</v>
      </c>
      <c r="E7282" s="1164">
        <v>6000</v>
      </c>
      <c r="F7282" s="1151" t="s">
        <v>19692</v>
      </c>
      <c r="G7282" s="759" t="s">
        <v>19693</v>
      </c>
      <c r="H7282" s="1021" t="s">
        <v>4243</v>
      </c>
      <c r="I7282" s="1021" t="s">
        <v>4287</v>
      </c>
      <c r="J7282" s="1150" t="s">
        <v>4195</v>
      </c>
      <c r="K7282" s="1152" t="s">
        <v>19694</v>
      </c>
      <c r="L7282" s="1151">
        <v>12</v>
      </c>
      <c r="M7282" s="1164">
        <v>72000</v>
      </c>
      <c r="N7282" s="1151" t="s">
        <v>1445</v>
      </c>
      <c r="O7282" s="1152" t="s">
        <v>1445</v>
      </c>
      <c r="P7282" s="1180" t="s">
        <v>1445</v>
      </c>
    </row>
    <row r="7283" spans="1:16" ht="22.5" x14ac:dyDescent="0.2">
      <c r="A7283" s="1179" t="s">
        <v>4159</v>
      </c>
      <c r="B7283" s="1149" t="s">
        <v>13078</v>
      </c>
      <c r="C7283" s="1149" t="s">
        <v>65</v>
      </c>
      <c r="D7283" s="1150" t="s">
        <v>19691</v>
      </c>
      <c r="E7283" s="1164">
        <v>6000</v>
      </c>
      <c r="F7283" s="1151" t="s">
        <v>19692</v>
      </c>
      <c r="G7283" s="759" t="s">
        <v>19693</v>
      </c>
      <c r="H7283" s="1021" t="s">
        <v>4243</v>
      </c>
      <c r="I7283" s="1021" t="s">
        <v>4287</v>
      </c>
      <c r="J7283" s="1150" t="s">
        <v>4195</v>
      </c>
      <c r="K7283" s="1152" t="s">
        <v>1445</v>
      </c>
      <c r="L7283" s="1151" t="s">
        <v>1445</v>
      </c>
      <c r="M7283" s="1164" t="s">
        <v>1445</v>
      </c>
      <c r="N7283" s="1151" t="s">
        <v>19694</v>
      </c>
      <c r="O7283" s="1152">
        <v>6</v>
      </c>
      <c r="P7283" s="1180">
        <v>36000</v>
      </c>
    </row>
    <row r="7284" spans="1:16" ht="22.5" x14ac:dyDescent="0.2">
      <c r="A7284" s="1179" t="s">
        <v>4159</v>
      </c>
      <c r="B7284" s="1149" t="s">
        <v>13078</v>
      </c>
      <c r="C7284" s="1149" t="s">
        <v>65</v>
      </c>
      <c r="D7284" s="1150" t="s">
        <v>18647</v>
      </c>
      <c r="E7284" s="1164">
        <v>2500</v>
      </c>
      <c r="F7284" s="1151" t="s">
        <v>19695</v>
      </c>
      <c r="G7284" s="759" t="s">
        <v>19696</v>
      </c>
      <c r="H7284" s="1021" t="s">
        <v>4243</v>
      </c>
      <c r="I7284" s="1021" t="s">
        <v>4274</v>
      </c>
      <c r="J7284" s="1150" t="s">
        <v>4274</v>
      </c>
      <c r="K7284" s="1152" t="s">
        <v>19697</v>
      </c>
      <c r="L7284" s="1151">
        <v>12</v>
      </c>
      <c r="M7284" s="1164">
        <v>30000</v>
      </c>
      <c r="N7284" s="1151" t="s">
        <v>1445</v>
      </c>
      <c r="O7284" s="1152" t="s">
        <v>1445</v>
      </c>
      <c r="P7284" s="1180" t="s">
        <v>1445</v>
      </c>
    </row>
    <row r="7285" spans="1:16" ht="22.5" x14ac:dyDescent="0.2">
      <c r="A7285" s="1179" t="s">
        <v>4159</v>
      </c>
      <c r="B7285" s="1149" t="s">
        <v>13078</v>
      </c>
      <c r="C7285" s="1149" t="s">
        <v>65</v>
      </c>
      <c r="D7285" s="1150" t="s">
        <v>18647</v>
      </c>
      <c r="E7285" s="1164">
        <v>2500</v>
      </c>
      <c r="F7285" s="1151" t="s">
        <v>19695</v>
      </c>
      <c r="G7285" s="759" t="s">
        <v>19696</v>
      </c>
      <c r="H7285" s="1021" t="s">
        <v>4243</v>
      </c>
      <c r="I7285" s="1021" t="s">
        <v>4274</v>
      </c>
      <c r="J7285" s="1150" t="s">
        <v>4274</v>
      </c>
      <c r="K7285" s="1152" t="s">
        <v>1445</v>
      </c>
      <c r="L7285" s="1151" t="s">
        <v>1445</v>
      </c>
      <c r="M7285" s="1164" t="s">
        <v>1445</v>
      </c>
      <c r="N7285" s="1151" t="s">
        <v>19697</v>
      </c>
      <c r="O7285" s="1152">
        <v>6</v>
      </c>
      <c r="P7285" s="1180">
        <v>21046.46</v>
      </c>
    </row>
    <row r="7286" spans="1:16" ht="22.5" x14ac:dyDescent="0.2">
      <c r="A7286" s="1179" t="s">
        <v>4159</v>
      </c>
      <c r="B7286" s="1149" t="s">
        <v>13078</v>
      </c>
      <c r="C7286" s="1149" t="s">
        <v>65</v>
      </c>
      <c r="D7286" s="1150" t="s">
        <v>17295</v>
      </c>
      <c r="E7286" s="1164">
        <v>2000</v>
      </c>
      <c r="F7286" s="1151" t="s">
        <v>19698</v>
      </c>
      <c r="G7286" s="759" t="s">
        <v>19699</v>
      </c>
      <c r="H7286" s="1021" t="s">
        <v>16818</v>
      </c>
      <c r="I7286" s="1021" t="s">
        <v>4358</v>
      </c>
      <c r="J7286" s="1150" t="s">
        <v>16818</v>
      </c>
      <c r="K7286" s="1152" t="s">
        <v>19700</v>
      </c>
      <c r="L7286" s="1151">
        <v>12</v>
      </c>
      <c r="M7286" s="1164">
        <v>24000</v>
      </c>
      <c r="N7286" s="1151" t="s">
        <v>1445</v>
      </c>
      <c r="O7286" s="1152" t="s">
        <v>1445</v>
      </c>
      <c r="P7286" s="1180" t="s">
        <v>1445</v>
      </c>
    </row>
    <row r="7287" spans="1:16" ht="22.5" x14ac:dyDescent="0.2">
      <c r="A7287" s="1179" t="s">
        <v>4159</v>
      </c>
      <c r="B7287" s="1149" t="s">
        <v>13078</v>
      </c>
      <c r="C7287" s="1149" t="s">
        <v>65</v>
      </c>
      <c r="D7287" s="1150" t="s">
        <v>17295</v>
      </c>
      <c r="E7287" s="1164">
        <v>2000</v>
      </c>
      <c r="F7287" s="1151" t="s">
        <v>19698</v>
      </c>
      <c r="G7287" s="759" t="s">
        <v>19699</v>
      </c>
      <c r="H7287" s="1021" t="s">
        <v>16818</v>
      </c>
      <c r="I7287" s="1021" t="s">
        <v>4358</v>
      </c>
      <c r="J7287" s="1150" t="s">
        <v>16818</v>
      </c>
      <c r="K7287" s="1152" t="s">
        <v>1445</v>
      </c>
      <c r="L7287" s="1151" t="s">
        <v>1445</v>
      </c>
      <c r="M7287" s="1164" t="s">
        <v>1445</v>
      </c>
      <c r="N7287" s="1151" t="s">
        <v>19700</v>
      </c>
      <c r="O7287" s="1152">
        <v>6</v>
      </c>
      <c r="P7287" s="1180">
        <v>12000</v>
      </c>
    </row>
    <row r="7288" spans="1:16" ht="22.5" x14ac:dyDescent="0.2">
      <c r="A7288" s="1179" t="s">
        <v>4159</v>
      </c>
      <c r="B7288" s="1149" t="s">
        <v>13078</v>
      </c>
      <c r="C7288" s="1149" t="s">
        <v>65</v>
      </c>
      <c r="D7288" s="1150" t="s">
        <v>18075</v>
      </c>
      <c r="E7288" s="1164">
        <v>3500</v>
      </c>
      <c r="F7288" s="1151" t="s">
        <v>19701</v>
      </c>
      <c r="G7288" s="759" t="s">
        <v>19702</v>
      </c>
      <c r="H7288" s="1021" t="s">
        <v>4243</v>
      </c>
      <c r="I7288" s="1021" t="s">
        <v>4274</v>
      </c>
      <c r="J7288" s="1150" t="s">
        <v>4274</v>
      </c>
      <c r="K7288" s="1152" t="s">
        <v>19703</v>
      </c>
      <c r="L7288" s="1151">
        <v>11</v>
      </c>
      <c r="M7288" s="1164">
        <v>50886.5</v>
      </c>
      <c r="N7288" s="1151" t="s">
        <v>1445</v>
      </c>
      <c r="O7288" s="1152" t="s">
        <v>1445</v>
      </c>
      <c r="P7288" s="1180" t="s">
        <v>1445</v>
      </c>
    </row>
    <row r="7289" spans="1:16" ht="22.5" x14ac:dyDescent="0.2">
      <c r="A7289" s="1179" t="s">
        <v>4159</v>
      </c>
      <c r="B7289" s="1149" t="s">
        <v>13078</v>
      </c>
      <c r="C7289" s="1149" t="s">
        <v>65</v>
      </c>
      <c r="D7289" s="1150" t="s">
        <v>18075</v>
      </c>
      <c r="E7289" s="1164">
        <v>5500</v>
      </c>
      <c r="F7289" s="1151" t="s">
        <v>19701</v>
      </c>
      <c r="G7289" s="759" t="s">
        <v>19702</v>
      </c>
      <c r="H7289" s="1021" t="s">
        <v>4243</v>
      </c>
      <c r="I7289" s="1021" t="s">
        <v>4274</v>
      </c>
      <c r="J7289" s="1150" t="s">
        <v>4274</v>
      </c>
      <c r="K7289" s="1152" t="s">
        <v>1445</v>
      </c>
      <c r="L7289" s="1151" t="s">
        <v>1445</v>
      </c>
      <c r="M7289" s="1164" t="s">
        <v>1445</v>
      </c>
      <c r="N7289" s="1151" t="s">
        <v>19704</v>
      </c>
      <c r="O7289" s="1152">
        <v>6</v>
      </c>
      <c r="P7289" s="1180">
        <v>33000</v>
      </c>
    </row>
    <row r="7290" spans="1:16" ht="22.5" x14ac:dyDescent="0.2">
      <c r="A7290" s="1179" t="s">
        <v>4159</v>
      </c>
      <c r="B7290" s="1149" t="s">
        <v>13078</v>
      </c>
      <c r="C7290" s="1149" t="s">
        <v>65</v>
      </c>
      <c r="D7290" s="1150" t="s">
        <v>19705</v>
      </c>
      <c r="E7290" s="1164">
        <v>3000</v>
      </c>
      <c r="F7290" s="1151" t="s">
        <v>19706</v>
      </c>
      <c r="G7290" s="759" t="s">
        <v>19707</v>
      </c>
      <c r="H7290" s="1021" t="s">
        <v>4243</v>
      </c>
      <c r="I7290" s="1021" t="s">
        <v>4274</v>
      </c>
      <c r="J7290" s="1150" t="s">
        <v>4274</v>
      </c>
      <c r="K7290" s="1152" t="s">
        <v>19708</v>
      </c>
      <c r="L7290" s="1151">
        <v>12</v>
      </c>
      <c r="M7290" s="1164">
        <v>36000</v>
      </c>
      <c r="N7290" s="1151" t="s">
        <v>1445</v>
      </c>
      <c r="O7290" s="1152" t="s">
        <v>1445</v>
      </c>
      <c r="P7290" s="1180" t="s">
        <v>1445</v>
      </c>
    </row>
    <row r="7291" spans="1:16" ht="22.5" x14ac:dyDescent="0.2">
      <c r="A7291" s="1179" t="s">
        <v>4159</v>
      </c>
      <c r="B7291" s="1149" t="s">
        <v>13078</v>
      </c>
      <c r="C7291" s="1149" t="s">
        <v>65</v>
      </c>
      <c r="D7291" s="1150" t="s">
        <v>19705</v>
      </c>
      <c r="E7291" s="1164">
        <v>3000</v>
      </c>
      <c r="F7291" s="1151" t="s">
        <v>19706</v>
      </c>
      <c r="G7291" s="759" t="s">
        <v>19707</v>
      </c>
      <c r="H7291" s="1021" t="s">
        <v>4243</v>
      </c>
      <c r="I7291" s="1021" t="s">
        <v>4274</v>
      </c>
      <c r="J7291" s="1150" t="s">
        <v>4274</v>
      </c>
      <c r="K7291" s="1152" t="s">
        <v>1445</v>
      </c>
      <c r="L7291" s="1151" t="s">
        <v>1445</v>
      </c>
      <c r="M7291" s="1164" t="s">
        <v>1445</v>
      </c>
      <c r="N7291" s="1151" t="s">
        <v>19708</v>
      </c>
      <c r="O7291" s="1152">
        <v>6</v>
      </c>
      <c r="P7291" s="1180">
        <v>18000</v>
      </c>
    </row>
    <row r="7292" spans="1:16" ht="22.5" x14ac:dyDescent="0.2">
      <c r="A7292" s="1179" t="s">
        <v>4159</v>
      </c>
      <c r="B7292" s="1149" t="s">
        <v>13078</v>
      </c>
      <c r="C7292" s="1149" t="s">
        <v>65</v>
      </c>
      <c r="D7292" s="1150" t="s">
        <v>17079</v>
      </c>
      <c r="E7292" s="1164">
        <v>2500</v>
      </c>
      <c r="F7292" s="1151" t="s">
        <v>19709</v>
      </c>
      <c r="G7292" s="759" t="s">
        <v>19710</v>
      </c>
      <c r="H7292" s="1021" t="s">
        <v>4206</v>
      </c>
      <c r="I7292" s="1021" t="s">
        <v>4274</v>
      </c>
      <c r="J7292" s="1150" t="s">
        <v>4274</v>
      </c>
      <c r="K7292" s="1152" t="s">
        <v>19711</v>
      </c>
      <c r="L7292" s="1151">
        <v>12</v>
      </c>
      <c r="M7292" s="1164">
        <v>30000</v>
      </c>
      <c r="N7292" s="1151" t="s">
        <v>1445</v>
      </c>
      <c r="O7292" s="1152" t="s">
        <v>1445</v>
      </c>
      <c r="P7292" s="1180" t="s">
        <v>1445</v>
      </c>
    </row>
    <row r="7293" spans="1:16" ht="22.5" x14ac:dyDescent="0.2">
      <c r="A7293" s="1179" t="s">
        <v>4159</v>
      </c>
      <c r="B7293" s="1149" t="s">
        <v>13078</v>
      </c>
      <c r="C7293" s="1149" t="s">
        <v>65</v>
      </c>
      <c r="D7293" s="1150" t="s">
        <v>17079</v>
      </c>
      <c r="E7293" s="1164">
        <v>2500</v>
      </c>
      <c r="F7293" s="1151" t="s">
        <v>19709</v>
      </c>
      <c r="G7293" s="759" t="s">
        <v>19710</v>
      </c>
      <c r="H7293" s="1021" t="s">
        <v>4206</v>
      </c>
      <c r="I7293" s="1021" t="s">
        <v>4274</v>
      </c>
      <c r="J7293" s="1150" t="s">
        <v>4274</v>
      </c>
      <c r="K7293" s="1152" t="s">
        <v>1445</v>
      </c>
      <c r="L7293" s="1151" t="s">
        <v>1445</v>
      </c>
      <c r="M7293" s="1164" t="s">
        <v>1445</v>
      </c>
      <c r="N7293" s="1151" t="s">
        <v>19711</v>
      </c>
      <c r="O7293" s="1152">
        <v>6</v>
      </c>
      <c r="P7293" s="1180">
        <v>15000</v>
      </c>
    </row>
    <row r="7294" spans="1:16" ht="22.5" x14ac:dyDescent="0.2">
      <c r="A7294" s="1179" t="s">
        <v>4159</v>
      </c>
      <c r="B7294" s="1149" t="s">
        <v>13078</v>
      </c>
      <c r="C7294" s="1149" t="s">
        <v>65</v>
      </c>
      <c r="D7294" s="1150" t="s">
        <v>17289</v>
      </c>
      <c r="E7294" s="1164">
        <v>3500</v>
      </c>
      <c r="F7294" s="1151" t="s">
        <v>19712</v>
      </c>
      <c r="G7294" s="759" t="s">
        <v>19713</v>
      </c>
      <c r="H7294" s="1021" t="s">
        <v>4243</v>
      </c>
      <c r="I7294" s="1021" t="s">
        <v>4274</v>
      </c>
      <c r="J7294" s="1150" t="s">
        <v>4274</v>
      </c>
      <c r="K7294" s="1152" t="s">
        <v>19714</v>
      </c>
      <c r="L7294" s="1151">
        <v>12</v>
      </c>
      <c r="M7294" s="1164">
        <v>40466.67</v>
      </c>
      <c r="N7294" s="1151" t="s">
        <v>1445</v>
      </c>
      <c r="O7294" s="1152" t="s">
        <v>1445</v>
      </c>
      <c r="P7294" s="1180" t="s">
        <v>1445</v>
      </c>
    </row>
    <row r="7295" spans="1:16" ht="22.5" x14ac:dyDescent="0.2">
      <c r="A7295" s="1179" t="s">
        <v>4159</v>
      </c>
      <c r="B7295" s="1149" t="s">
        <v>13078</v>
      </c>
      <c r="C7295" s="1149" t="s">
        <v>65</v>
      </c>
      <c r="D7295" s="1150" t="s">
        <v>17289</v>
      </c>
      <c r="E7295" s="1164">
        <v>3500</v>
      </c>
      <c r="F7295" s="1151" t="s">
        <v>19712</v>
      </c>
      <c r="G7295" s="759" t="s">
        <v>19713</v>
      </c>
      <c r="H7295" s="1021" t="s">
        <v>4243</v>
      </c>
      <c r="I7295" s="1021" t="s">
        <v>4274</v>
      </c>
      <c r="J7295" s="1150" t="s">
        <v>4274</v>
      </c>
      <c r="K7295" s="1152" t="s">
        <v>1445</v>
      </c>
      <c r="L7295" s="1151" t="s">
        <v>1445</v>
      </c>
      <c r="M7295" s="1164" t="s">
        <v>1445</v>
      </c>
      <c r="N7295" s="1151" t="s">
        <v>19714</v>
      </c>
      <c r="O7295" s="1152">
        <v>6</v>
      </c>
      <c r="P7295" s="1180">
        <v>20857.52</v>
      </c>
    </row>
    <row r="7296" spans="1:16" ht="22.5" x14ac:dyDescent="0.2">
      <c r="A7296" s="1179" t="s">
        <v>4159</v>
      </c>
      <c r="B7296" s="1149" t="s">
        <v>13078</v>
      </c>
      <c r="C7296" s="1149" t="s">
        <v>65</v>
      </c>
      <c r="D7296" s="1150" t="s">
        <v>19715</v>
      </c>
      <c r="E7296" s="1164">
        <v>10000</v>
      </c>
      <c r="F7296" s="1151" t="s">
        <v>19716</v>
      </c>
      <c r="G7296" s="759" t="s">
        <v>19717</v>
      </c>
      <c r="H7296" s="1021" t="s">
        <v>4243</v>
      </c>
      <c r="I7296" s="1021" t="s">
        <v>4287</v>
      </c>
      <c r="J7296" s="1150" t="s">
        <v>4195</v>
      </c>
      <c r="K7296" s="1152" t="s">
        <v>1445</v>
      </c>
      <c r="L7296" s="1151" t="s">
        <v>1445</v>
      </c>
      <c r="M7296" s="1164" t="s">
        <v>1445</v>
      </c>
      <c r="N7296" s="1151" t="s">
        <v>19718</v>
      </c>
      <c r="O7296" s="1152">
        <v>5</v>
      </c>
      <c r="P7296" s="1180">
        <v>49000</v>
      </c>
    </row>
    <row r="7297" spans="1:16" ht="22.5" x14ac:dyDescent="0.2">
      <c r="A7297" s="1179" t="s">
        <v>4159</v>
      </c>
      <c r="B7297" s="1149" t="s">
        <v>13078</v>
      </c>
      <c r="C7297" s="1149" t="s">
        <v>65</v>
      </c>
      <c r="D7297" s="1150" t="s">
        <v>19719</v>
      </c>
      <c r="E7297" s="1164">
        <v>2000</v>
      </c>
      <c r="F7297" s="1151" t="s">
        <v>19720</v>
      </c>
      <c r="G7297" s="759" t="s">
        <v>19721</v>
      </c>
      <c r="H7297" s="1021" t="s">
        <v>4243</v>
      </c>
      <c r="I7297" s="1021" t="s">
        <v>4274</v>
      </c>
      <c r="J7297" s="1150" t="s">
        <v>4274</v>
      </c>
      <c r="K7297" s="1152" t="s">
        <v>19722</v>
      </c>
      <c r="L7297" s="1151">
        <v>12</v>
      </c>
      <c r="M7297" s="1164">
        <v>20266.45</v>
      </c>
      <c r="N7297" s="1151" t="s">
        <v>1445</v>
      </c>
      <c r="O7297" s="1152" t="s">
        <v>1445</v>
      </c>
      <c r="P7297" s="1180" t="s">
        <v>1445</v>
      </c>
    </row>
    <row r="7298" spans="1:16" ht="22.5" x14ac:dyDescent="0.2">
      <c r="A7298" s="1179" t="s">
        <v>4159</v>
      </c>
      <c r="B7298" s="1149" t="s">
        <v>13078</v>
      </c>
      <c r="C7298" s="1149" t="s">
        <v>65</v>
      </c>
      <c r="D7298" s="1150" t="s">
        <v>19719</v>
      </c>
      <c r="E7298" s="1164">
        <v>2000</v>
      </c>
      <c r="F7298" s="1151" t="s">
        <v>19720</v>
      </c>
      <c r="G7298" s="759" t="s">
        <v>19721</v>
      </c>
      <c r="H7298" s="1021" t="s">
        <v>4243</v>
      </c>
      <c r="I7298" s="1021" t="s">
        <v>4274</v>
      </c>
      <c r="J7298" s="1150" t="s">
        <v>4274</v>
      </c>
      <c r="K7298" s="1152" t="s">
        <v>1445</v>
      </c>
      <c r="L7298" s="1151" t="s">
        <v>1445</v>
      </c>
      <c r="M7298" s="1164" t="s">
        <v>1445</v>
      </c>
      <c r="N7298" s="1151" t="s">
        <v>19722</v>
      </c>
      <c r="O7298" s="1152">
        <v>6</v>
      </c>
      <c r="P7298" s="1180">
        <v>12000</v>
      </c>
    </row>
    <row r="7299" spans="1:16" ht="22.5" x14ac:dyDescent="0.2">
      <c r="A7299" s="1179" t="s">
        <v>4159</v>
      </c>
      <c r="B7299" s="1149" t="s">
        <v>13078</v>
      </c>
      <c r="C7299" s="1149" t="s">
        <v>65</v>
      </c>
      <c r="D7299" s="1150" t="s">
        <v>16871</v>
      </c>
      <c r="E7299" s="1164">
        <v>3250</v>
      </c>
      <c r="F7299" s="1151" t="s">
        <v>19723</v>
      </c>
      <c r="G7299" s="759" t="s">
        <v>19724</v>
      </c>
      <c r="H7299" s="1021" t="s">
        <v>4243</v>
      </c>
      <c r="I7299" s="1021" t="s">
        <v>4274</v>
      </c>
      <c r="J7299" s="1150" t="s">
        <v>4274</v>
      </c>
      <c r="K7299" s="1152" t="s">
        <v>19725</v>
      </c>
      <c r="L7299" s="1151">
        <v>12</v>
      </c>
      <c r="M7299" s="1164">
        <v>37500</v>
      </c>
      <c r="N7299" s="1151" t="s">
        <v>1445</v>
      </c>
      <c r="O7299" s="1152" t="s">
        <v>1445</v>
      </c>
      <c r="P7299" s="1180" t="s">
        <v>1445</v>
      </c>
    </row>
    <row r="7300" spans="1:16" ht="22.5" x14ac:dyDescent="0.2">
      <c r="A7300" s="1179" t="s">
        <v>4159</v>
      </c>
      <c r="B7300" s="1149" t="s">
        <v>13078</v>
      </c>
      <c r="C7300" s="1149" t="s">
        <v>65</v>
      </c>
      <c r="D7300" s="1150" t="s">
        <v>19726</v>
      </c>
      <c r="E7300" s="1164">
        <v>3250</v>
      </c>
      <c r="F7300" s="1151" t="s">
        <v>19723</v>
      </c>
      <c r="G7300" s="759" t="s">
        <v>19724</v>
      </c>
      <c r="H7300" s="1021" t="s">
        <v>4243</v>
      </c>
      <c r="I7300" s="1021" t="s">
        <v>4274</v>
      </c>
      <c r="J7300" s="1150" t="s">
        <v>4274</v>
      </c>
      <c r="K7300" s="1152" t="s">
        <v>1445</v>
      </c>
      <c r="L7300" s="1151" t="s">
        <v>1445</v>
      </c>
      <c r="M7300" s="1164" t="s">
        <v>1445</v>
      </c>
      <c r="N7300" s="1151" t="s">
        <v>19725</v>
      </c>
      <c r="O7300" s="1152">
        <v>6</v>
      </c>
      <c r="P7300" s="1180">
        <v>18000</v>
      </c>
    </row>
    <row r="7301" spans="1:16" ht="22.5" x14ac:dyDescent="0.2">
      <c r="A7301" s="1179" t="s">
        <v>4159</v>
      </c>
      <c r="B7301" s="1149" t="s">
        <v>13078</v>
      </c>
      <c r="C7301" s="1149" t="s">
        <v>65</v>
      </c>
      <c r="D7301" s="1150" t="s">
        <v>19727</v>
      </c>
      <c r="E7301" s="1164">
        <v>2500</v>
      </c>
      <c r="F7301" s="1151" t="s">
        <v>19728</v>
      </c>
      <c r="G7301" s="759" t="s">
        <v>19729</v>
      </c>
      <c r="H7301" s="1021" t="s">
        <v>4243</v>
      </c>
      <c r="I7301" s="1021" t="s">
        <v>4274</v>
      </c>
      <c r="J7301" s="1150" t="s">
        <v>4274</v>
      </c>
      <c r="K7301" s="1152" t="s">
        <v>19730</v>
      </c>
      <c r="L7301" s="1151">
        <v>12</v>
      </c>
      <c r="M7301" s="1164">
        <v>31886.059999999998</v>
      </c>
      <c r="N7301" s="1151" t="s">
        <v>1445</v>
      </c>
      <c r="O7301" s="1152" t="s">
        <v>1445</v>
      </c>
      <c r="P7301" s="1180" t="s">
        <v>1445</v>
      </c>
    </row>
    <row r="7302" spans="1:16" ht="22.5" x14ac:dyDescent="0.2">
      <c r="A7302" s="1179" t="s">
        <v>4159</v>
      </c>
      <c r="B7302" s="1149" t="s">
        <v>13078</v>
      </c>
      <c r="C7302" s="1149" t="s">
        <v>65</v>
      </c>
      <c r="D7302" s="1150" t="s">
        <v>19727</v>
      </c>
      <c r="E7302" s="1164">
        <v>2500</v>
      </c>
      <c r="F7302" s="1151" t="s">
        <v>19728</v>
      </c>
      <c r="G7302" s="759" t="s">
        <v>19729</v>
      </c>
      <c r="H7302" s="1021" t="s">
        <v>4243</v>
      </c>
      <c r="I7302" s="1021" t="s">
        <v>4274</v>
      </c>
      <c r="J7302" s="1150" t="s">
        <v>4274</v>
      </c>
      <c r="K7302" s="1152" t="s">
        <v>1445</v>
      </c>
      <c r="L7302" s="1151" t="s">
        <v>1445</v>
      </c>
      <c r="M7302" s="1164" t="s">
        <v>1445</v>
      </c>
      <c r="N7302" s="1151" t="s">
        <v>19730</v>
      </c>
      <c r="O7302" s="1152">
        <v>6</v>
      </c>
      <c r="P7302" s="1180">
        <v>18000</v>
      </c>
    </row>
    <row r="7303" spans="1:16" ht="22.5" x14ac:dyDescent="0.2">
      <c r="A7303" s="1179" t="s">
        <v>4159</v>
      </c>
      <c r="B7303" s="1149" t="s">
        <v>13078</v>
      </c>
      <c r="C7303" s="1149" t="s">
        <v>65</v>
      </c>
      <c r="D7303" s="1150" t="s">
        <v>4770</v>
      </c>
      <c r="E7303" s="1164">
        <v>6000</v>
      </c>
      <c r="F7303" s="1151" t="s">
        <v>19731</v>
      </c>
      <c r="G7303" s="759" t="s">
        <v>19732</v>
      </c>
      <c r="H7303" s="1021" t="s">
        <v>4243</v>
      </c>
      <c r="I7303" s="1021" t="s">
        <v>4287</v>
      </c>
      <c r="J7303" s="1150" t="s">
        <v>4195</v>
      </c>
      <c r="K7303" s="1152" t="s">
        <v>19733</v>
      </c>
      <c r="L7303" s="1151">
        <v>3</v>
      </c>
      <c r="M7303" s="1164">
        <v>14084</v>
      </c>
      <c r="N7303" s="1151" t="s">
        <v>1445</v>
      </c>
      <c r="O7303" s="1152" t="s">
        <v>1445</v>
      </c>
      <c r="P7303" s="1180" t="s">
        <v>1445</v>
      </c>
    </row>
    <row r="7304" spans="1:16" ht="22.5" x14ac:dyDescent="0.2">
      <c r="A7304" s="1179" t="s">
        <v>4159</v>
      </c>
      <c r="B7304" s="1149" t="s">
        <v>13078</v>
      </c>
      <c r="C7304" s="1149" t="s">
        <v>65</v>
      </c>
      <c r="D7304" s="1150" t="s">
        <v>16843</v>
      </c>
      <c r="E7304" s="1164">
        <v>1700</v>
      </c>
      <c r="F7304" s="1151" t="s">
        <v>19734</v>
      </c>
      <c r="G7304" s="759" t="s">
        <v>19735</v>
      </c>
      <c r="H7304" s="1021" t="s">
        <v>16818</v>
      </c>
      <c r="I7304" s="1021" t="s">
        <v>4358</v>
      </c>
      <c r="J7304" s="1150" t="s">
        <v>16818</v>
      </c>
      <c r="K7304" s="1152" t="s">
        <v>19736</v>
      </c>
      <c r="L7304" s="1151">
        <v>12</v>
      </c>
      <c r="M7304" s="1164">
        <v>20400</v>
      </c>
      <c r="N7304" s="1151" t="s">
        <v>1445</v>
      </c>
      <c r="O7304" s="1152" t="s">
        <v>1445</v>
      </c>
      <c r="P7304" s="1180" t="s">
        <v>1445</v>
      </c>
    </row>
    <row r="7305" spans="1:16" ht="22.5" x14ac:dyDescent="0.2">
      <c r="A7305" s="1179" t="s">
        <v>4159</v>
      </c>
      <c r="B7305" s="1149" t="s">
        <v>13078</v>
      </c>
      <c r="C7305" s="1149" t="s">
        <v>65</v>
      </c>
      <c r="D7305" s="1150" t="s">
        <v>16843</v>
      </c>
      <c r="E7305" s="1164">
        <v>1700</v>
      </c>
      <c r="F7305" s="1151" t="s">
        <v>19734</v>
      </c>
      <c r="G7305" s="759" t="s">
        <v>19735</v>
      </c>
      <c r="H7305" s="1021" t="s">
        <v>16818</v>
      </c>
      <c r="I7305" s="1021" t="s">
        <v>4358</v>
      </c>
      <c r="J7305" s="1150" t="s">
        <v>16818</v>
      </c>
      <c r="K7305" s="1152" t="s">
        <v>1445</v>
      </c>
      <c r="L7305" s="1151" t="s">
        <v>1445</v>
      </c>
      <c r="M7305" s="1164" t="s">
        <v>1445</v>
      </c>
      <c r="N7305" s="1151" t="s">
        <v>19736</v>
      </c>
      <c r="O7305" s="1152">
        <v>6</v>
      </c>
      <c r="P7305" s="1180">
        <v>10200</v>
      </c>
    </row>
    <row r="7306" spans="1:16" ht="22.5" x14ac:dyDescent="0.2">
      <c r="A7306" s="1179" t="s">
        <v>4159</v>
      </c>
      <c r="B7306" s="1149" t="s">
        <v>13078</v>
      </c>
      <c r="C7306" s="1149" t="s">
        <v>65</v>
      </c>
      <c r="D7306" s="1150" t="s">
        <v>17258</v>
      </c>
      <c r="E7306" s="1164">
        <v>4000</v>
      </c>
      <c r="F7306" s="1151" t="s">
        <v>19737</v>
      </c>
      <c r="G7306" s="759" t="s">
        <v>19738</v>
      </c>
      <c r="H7306" s="1021" t="s">
        <v>4243</v>
      </c>
      <c r="I7306" s="1021" t="s">
        <v>4274</v>
      </c>
      <c r="J7306" s="1150" t="s">
        <v>4274</v>
      </c>
      <c r="K7306" s="1152" t="s">
        <v>14956</v>
      </c>
      <c r="L7306" s="1151">
        <v>2</v>
      </c>
      <c r="M7306" s="1164">
        <v>9033.33</v>
      </c>
      <c r="N7306" s="1151" t="s">
        <v>1445</v>
      </c>
      <c r="O7306" s="1152" t="s">
        <v>1445</v>
      </c>
      <c r="P7306" s="1180" t="s">
        <v>1445</v>
      </c>
    </row>
    <row r="7307" spans="1:16" ht="22.5" x14ac:dyDescent="0.2">
      <c r="A7307" s="1179" t="s">
        <v>4159</v>
      </c>
      <c r="B7307" s="1149" t="s">
        <v>13078</v>
      </c>
      <c r="C7307" s="1149" t="s">
        <v>65</v>
      </c>
      <c r="D7307" s="1150" t="s">
        <v>16898</v>
      </c>
      <c r="E7307" s="1164">
        <v>1500</v>
      </c>
      <c r="F7307" s="1151" t="s">
        <v>19739</v>
      </c>
      <c r="G7307" s="759" t="s">
        <v>19740</v>
      </c>
      <c r="H7307" s="1021" t="s">
        <v>19741</v>
      </c>
      <c r="I7307" s="1021" t="s">
        <v>17792</v>
      </c>
      <c r="J7307" s="1150" t="s">
        <v>4259</v>
      </c>
      <c r="K7307" s="1152" t="s">
        <v>1445</v>
      </c>
      <c r="L7307" s="1151" t="s">
        <v>1445</v>
      </c>
      <c r="M7307" s="1164" t="s">
        <v>1445</v>
      </c>
      <c r="N7307" s="1151" t="s">
        <v>19742</v>
      </c>
      <c r="O7307" s="1152">
        <v>4</v>
      </c>
      <c r="P7307" s="1180">
        <v>7050</v>
      </c>
    </row>
    <row r="7308" spans="1:16" ht="22.5" x14ac:dyDescent="0.2">
      <c r="A7308" s="1179" t="s">
        <v>4159</v>
      </c>
      <c r="B7308" s="1149" t="s">
        <v>13078</v>
      </c>
      <c r="C7308" s="1149" t="s">
        <v>65</v>
      </c>
      <c r="D7308" s="1150" t="s">
        <v>19743</v>
      </c>
      <c r="E7308" s="1164">
        <v>2000</v>
      </c>
      <c r="F7308" s="1151" t="s">
        <v>19744</v>
      </c>
      <c r="G7308" s="759" t="s">
        <v>19745</v>
      </c>
      <c r="H7308" s="1021" t="s">
        <v>4623</v>
      </c>
      <c r="I7308" s="1021" t="s">
        <v>4274</v>
      </c>
      <c r="J7308" s="1150" t="s">
        <v>4274</v>
      </c>
      <c r="K7308" s="1152" t="s">
        <v>19746</v>
      </c>
      <c r="L7308" s="1151">
        <v>10</v>
      </c>
      <c r="M7308" s="1164">
        <v>20933.330000000002</v>
      </c>
      <c r="N7308" s="1151" t="s">
        <v>1445</v>
      </c>
      <c r="O7308" s="1152" t="s">
        <v>1445</v>
      </c>
      <c r="P7308" s="1180" t="s">
        <v>1445</v>
      </c>
    </row>
    <row r="7309" spans="1:16" ht="22.5" x14ac:dyDescent="0.2">
      <c r="A7309" s="1179" t="s">
        <v>4159</v>
      </c>
      <c r="B7309" s="1149" t="s">
        <v>13078</v>
      </c>
      <c r="C7309" s="1149" t="s">
        <v>65</v>
      </c>
      <c r="D7309" s="1150" t="s">
        <v>19743</v>
      </c>
      <c r="E7309" s="1164">
        <v>2000</v>
      </c>
      <c r="F7309" s="1151" t="s">
        <v>19744</v>
      </c>
      <c r="G7309" s="759" t="s">
        <v>19745</v>
      </c>
      <c r="H7309" s="1021" t="s">
        <v>4623</v>
      </c>
      <c r="I7309" s="1021" t="s">
        <v>4274</v>
      </c>
      <c r="J7309" s="1150" t="s">
        <v>4274</v>
      </c>
      <c r="K7309" s="1152" t="s">
        <v>1445</v>
      </c>
      <c r="L7309" s="1151" t="s">
        <v>1445</v>
      </c>
      <c r="M7309" s="1164" t="s">
        <v>1445</v>
      </c>
      <c r="N7309" s="1151" t="s">
        <v>19746</v>
      </c>
      <c r="O7309" s="1152">
        <v>6</v>
      </c>
      <c r="P7309" s="1180">
        <v>12000</v>
      </c>
    </row>
    <row r="7310" spans="1:16" ht="22.5" x14ac:dyDescent="0.2">
      <c r="A7310" s="1179" t="s">
        <v>4159</v>
      </c>
      <c r="B7310" s="1149" t="s">
        <v>13078</v>
      </c>
      <c r="C7310" s="1149" t="s">
        <v>65</v>
      </c>
      <c r="D7310" s="1150" t="s">
        <v>17262</v>
      </c>
      <c r="E7310" s="1164">
        <v>2000</v>
      </c>
      <c r="F7310" s="1151" t="s">
        <v>19747</v>
      </c>
      <c r="G7310" s="759" t="s">
        <v>19748</v>
      </c>
      <c r="H7310" s="1021" t="s">
        <v>4243</v>
      </c>
      <c r="I7310" s="1021" t="s">
        <v>4274</v>
      </c>
      <c r="J7310" s="1150" t="s">
        <v>4274</v>
      </c>
      <c r="K7310" s="1152" t="s">
        <v>19749</v>
      </c>
      <c r="L7310" s="1151">
        <v>2</v>
      </c>
      <c r="M7310" s="1164">
        <v>2600</v>
      </c>
      <c r="N7310" s="1151" t="s">
        <v>1445</v>
      </c>
      <c r="O7310" s="1152" t="s">
        <v>1445</v>
      </c>
      <c r="P7310" s="1180" t="s">
        <v>1445</v>
      </c>
    </row>
    <row r="7311" spans="1:16" ht="22.5" x14ac:dyDescent="0.2">
      <c r="A7311" s="1179" t="s">
        <v>4159</v>
      </c>
      <c r="B7311" s="1149" t="s">
        <v>13078</v>
      </c>
      <c r="C7311" s="1149" t="s">
        <v>65</v>
      </c>
      <c r="D7311" s="1150" t="s">
        <v>17262</v>
      </c>
      <c r="E7311" s="1164">
        <v>2500</v>
      </c>
      <c r="F7311" s="1151" t="s">
        <v>19747</v>
      </c>
      <c r="G7311" s="759" t="s">
        <v>19748</v>
      </c>
      <c r="H7311" s="1021" t="s">
        <v>4243</v>
      </c>
      <c r="I7311" s="1021" t="s">
        <v>4274</v>
      </c>
      <c r="J7311" s="1150" t="s">
        <v>4274</v>
      </c>
      <c r="K7311" s="1152" t="s">
        <v>19750</v>
      </c>
      <c r="L7311" s="1151">
        <v>10</v>
      </c>
      <c r="M7311" s="1164">
        <v>30561.33</v>
      </c>
      <c r="N7311" s="1151" t="s">
        <v>1445</v>
      </c>
      <c r="O7311" s="1152" t="s">
        <v>1445</v>
      </c>
      <c r="P7311" s="1180" t="s">
        <v>1445</v>
      </c>
    </row>
    <row r="7312" spans="1:16" ht="22.5" x14ac:dyDescent="0.2">
      <c r="A7312" s="1179" t="s">
        <v>4159</v>
      </c>
      <c r="B7312" s="1149" t="s">
        <v>13078</v>
      </c>
      <c r="C7312" s="1149" t="s">
        <v>65</v>
      </c>
      <c r="D7312" s="1150" t="s">
        <v>17262</v>
      </c>
      <c r="E7312" s="1164">
        <v>2000</v>
      </c>
      <c r="F7312" s="1151" t="s">
        <v>19747</v>
      </c>
      <c r="G7312" s="759" t="s">
        <v>19748</v>
      </c>
      <c r="H7312" s="1021" t="s">
        <v>4243</v>
      </c>
      <c r="I7312" s="1021" t="s">
        <v>4274</v>
      </c>
      <c r="J7312" s="1150" t="s">
        <v>4274</v>
      </c>
      <c r="K7312" s="1152" t="s">
        <v>1445</v>
      </c>
      <c r="L7312" s="1151" t="s">
        <v>1445</v>
      </c>
      <c r="M7312" s="1164" t="s">
        <v>1445</v>
      </c>
      <c r="N7312" s="1151" t="s">
        <v>19749</v>
      </c>
      <c r="O7312" s="1152">
        <v>6</v>
      </c>
      <c r="P7312" s="1180">
        <v>17062.510000000002</v>
      </c>
    </row>
    <row r="7313" spans="1:16" ht="22.5" x14ac:dyDescent="0.2">
      <c r="A7313" s="1179" t="s">
        <v>4159</v>
      </c>
      <c r="B7313" s="1149" t="s">
        <v>13078</v>
      </c>
      <c r="C7313" s="1149" t="s">
        <v>65</v>
      </c>
      <c r="D7313" s="1150" t="s">
        <v>19751</v>
      </c>
      <c r="E7313" s="1164">
        <v>6000</v>
      </c>
      <c r="F7313" s="1151" t="s">
        <v>19752</v>
      </c>
      <c r="G7313" s="759" t="s">
        <v>19753</v>
      </c>
      <c r="H7313" s="1021" t="s">
        <v>9072</v>
      </c>
      <c r="I7313" s="1021" t="s">
        <v>4287</v>
      </c>
      <c r="J7313" s="1150" t="s">
        <v>4195</v>
      </c>
      <c r="K7313" s="1152" t="s">
        <v>19754</v>
      </c>
      <c r="L7313" s="1151">
        <v>12</v>
      </c>
      <c r="M7313" s="1164">
        <v>67726</v>
      </c>
      <c r="N7313" s="1151" t="s">
        <v>1445</v>
      </c>
      <c r="O7313" s="1152" t="s">
        <v>1445</v>
      </c>
      <c r="P7313" s="1180" t="s">
        <v>1445</v>
      </c>
    </row>
    <row r="7314" spans="1:16" ht="22.5" x14ac:dyDescent="0.2">
      <c r="A7314" s="1179" t="s">
        <v>4159</v>
      </c>
      <c r="B7314" s="1149" t="s">
        <v>13078</v>
      </c>
      <c r="C7314" s="1149" t="s">
        <v>65</v>
      </c>
      <c r="D7314" s="1150" t="s">
        <v>19751</v>
      </c>
      <c r="E7314" s="1164">
        <v>6000</v>
      </c>
      <c r="F7314" s="1151" t="s">
        <v>19752</v>
      </c>
      <c r="G7314" s="759" t="s">
        <v>19753</v>
      </c>
      <c r="H7314" s="1021" t="s">
        <v>9072</v>
      </c>
      <c r="I7314" s="1021" t="s">
        <v>4287</v>
      </c>
      <c r="J7314" s="1150" t="s">
        <v>4195</v>
      </c>
      <c r="K7314" s="1152" t="s">
        <v>1445</v>
      </c>
      <c r="L7314" s="1151" t="s">
        <v>1445</v>
      </c>
      <c r="M7314" s="1164" t="s">
        <v>1445</v>
      </c>
      <c r="N7314" s="1151" t="s">
        <v>19754</v>
      </c>
      <c r="O7314" s="1152">
        <v>4</v>
      </c>
      <c r="P7314" s="1180">
        <v>28134</v>
      </c>
    </row>
    <row r="7315" spans="1:16" ht="22.5" x14ac:dyDescent="0.2">
      <c r="A7315" s="1179" t="s">
        <v>4159</v>
      </c>
      <c r="B7315" s="1149" t="s">
        <v>13078</v>
      </c>
      <c r="C7315" s="1149" t="s">
        <v>65</v>
      </c>
      <c r="D7315" s="1150" t="s">
        <v>18174</v>
      </c>
      <c r="E7315" s="1164">
        <v>2500</v>
      </c>
      <c r="F7315" s="1151" t="s">
        <v>19755</v>
      </c>
      <c r="G7315" s="759" t="s">
        <v>19756</v>
      </c>
      <c r="H7315" s="1021" t="s">
        <v>4206</v>
      </c>
      <c r="I7315" s="1021" t="s">
        <v>4274</v>
      </c>
      <c r="J7315" s="1150" t="s">
        <v>4274</v>
      </c>
      <c r="K7315" s="1152" t="s">
        <v>1445</v>
      </c>
      <c r="L7315" s="1151" t="s">
        <v>1445</v>
      </c>
      <c r="M7315" s="1164" t="s">
        <v>1445</v>
      </c>
      <c r="N7315" s="1151" t="s">
        <v>19757</v>
      </c>
      <c r="O7315" s="1152">
        <v>5</v>
      </c>
      <c r="P7315" s="1180">
        <v>12833.33</v>
      </c>
    </row>
    <row r="7316" spans="1:16" ht="22.5" x14ac:dyDescent="0.2">
      <c r="A7316" s="1179" t="s">
        <v>4159</v>
      </c>
      <c r="B7316" s="1149" t="s">
        <v>13078</v>
      </c>
      <c r="C7316" s="1149" t="s">
        <v>65</v>
      </c>
      <c r="D7316" s="1150" t="s">
        <v>19758</v>
      </c>
      <c r="E7316" s="1164">
        <v>4000</v>
      </c>
      <c r="F7316" s="1151" t="s">
        <v>19759</v>
      </c>
      <c r="G7316" s="759" t="s">
        <v>19760</v>
      </c>
      <c r="H7316" s="1021" t="s">
        <v>4211</v>
      </c>
      <c r="I7316" s="1021" t="s">
        <v>4287</v>
      </c>
      <c r="J7316" s="1150" t="s">
        <v>4195</v>
      </c>
      <c r="K7316" s="1152" t="s">
        <v>19761</v>
      </c>
      <c r="L7316" s="1151">
        <v>12</v>
      </c>
      <c r="M7316" s="1164">
        <v>48042.83</v>
      </c>
      <c r="N7316" s="1151" t="s">
        <v>1445</v>
      </c>
      <c r="O7316" s="1152" t="s">
        <v>1445</v>
      </c>
      <c r="P7316" s="1180" t="s">
        <v>1445</v>
      </c>
    </row>
    <row r="7317" spans="1:16" ht="22.5" x14ac:dyDescent="0.2">
      <c r="A7317" s="1179" t="s">
        <v>4159</v>
      </c>
      <c r="B7317" s="1149" t="s">
        <v>13078</v>
      </c>
      <c r="C7317" s="1149" t="s">
        <v>65</v>
      </c>
      <c r="D7317" s="1150" t="s">
        <v>19758</v>
      </c>
      <c r="E7317" s="1164">
        <v>4000</v>
      </c>
      <c r="F7317" s="1151" t="s">
        <v>19759</v>
      </c>
      <c r="G7317" s="759" t="s">
        <v>19760</v>
      </c>
      <c r="H7317" s="1021" t="s">
        <v>4211</v>
      </c>
      <c r="I7317" s="1021" t="s">
        <v>4287</v>
      </c>
      <c r="J7317" s="1150" t="s">
        <v>4195</v>
      </c>
      <c r="K7317" s="1152" t="s">
        <v>1445</v>
      </c>
      <c r="L7317" s="1151" t="s">
        <v>1445</v>
      </c>
      <c r="M7317" s="1164" t="s">
        <v>1445</v>
      </c>
      <c r="N7317" s="1151" t="s">
        <v>19761</v>
      </c>
      <c r="O7317" s="1152">
        <v>1</v>
      </c>
      <c r="P7317" s="1180">
        <v>13144</v>
      </c>
    </row>
    <row r="7318" spans="1:16" ht="33.75" x14ac:dyDescent="0.2">
      <c r="A7318" s="1179" t="s">
        <v>4159</v>
      </c>
      <c r="B7318" s="1149" t="s">
        <v>13078</v>
      </c>
      <c r="C7318" s="1149" t="s">
        <v>65</v>
      </c>
      <c r="D7318" s="1150" t="s">
        <v>19762</v>
      </c>
      <c r="E7318" s="1164">
        <v>2000</v>
      </c>
      <c r="F7318" s="1151" t="s">
        <v>19763</v>
      </c>
      <c r="G7318" s="759" t="s">
        <v>19764</v>
      </c>
      <c r="H7318" s="1021" t="s">
        <v>14198</v>
      </c>
      <c r="I7318" s="1021" t="s">
        <v>4274</v>
      </c>
      <c r="J7318" s="1150" t="s">
        <v>4274</v>
      </c>
      <c r="K7318" s="1152" t="s">
        <v>1445</v>
      </c>
      <c r="L7318" s="1151" t="s">
        <v>1445</v>
      </c>
      <c r="M7318" s="1164" t="s">
        <v>1445</v>
      </c>
      <c r="N7318" s="1151" t="s">
        <v>19765</v>
      </c>
      <c r="O7318" s="1152">
        <v>6</v>
      </c>
      <c r="P7318" s="1180">
        <v>12000</v>
      </c>
    </row>
    <row r="7319" spans="1:16" ht="33.75" x14ac:dyDescent="0.2">
      <c r="A7319" s="1179" t="s">
        <v>4159</v>
      </c>
      <c r="B7319" s="1149" t="s">
        <v>13078</v>
      </c>
      <c r="C7319" s="1149" t="s">
        <v>65</v>
      </c>
      <c r="D7319" s="1150" t="s">
        <v>17438</v>
      </c>
      <c r="E7319" s="1164">
        <v>2000</v>
      </c>
      <c r="F7319" s="1151" t="s">
        <v>19763</v>
      </c>
      <c r="G7319" s="759" t="s">
        <v>19764</v>
      </c>
      <c r="H7319" s="1021" t="s">
        <v>14198</v>
      </c>
      <c r="I7319" s="1021" t="s">
        <v>4274</v>
      </c>
      <c r="J7319" s="1150" t="s">
        <v>4274</v>
      </c>
      <c r="K7319" s="1152" t="s">
        <v>19765</v>
      </c>
      <c r="L7319" s="1151">
        <v>4</v>
      </c>
      <c r="M7319" s="1164">
        <v>9200</v>
      </c>
      <c r="N7319" s="1151" t="s">
        <v>1445</v>
      </c>
      <c r="O7319" s="1152" t="s">
        <v>1445</v>
      </c>
      <c r="P7319" s="1180" t="s">
        <v>1445</v>
      </c>
    </row>
    <row r="7320" spans="1:16" ht="22.5" x14ac:dyDescent="0.2">
      <c r="A7320" s="1179" t="s">
        <v>4159</v>
      </c>
      <c r="B7320" s="1149" t="s">
        <v>13078</v>
      </c>
      <c r="C7320" s="1149" t="s">
        <v>65</v>
      </c>
      <c r="D7320" s="1150" t="s">
        <v>19766</v>
      </c>
      <c r="E7320" s="1164">
        <v>2000</v>
      </c>
      <c r="F7320" s="1151" t="s">
        <v>19767</v>
      </c>
      <c r="G7320" s="759" t="s">
        <v>19768</v>
      </c>
      <c r="H7320" s="1021" t="s">
        <v>5496</v>
      </c>
      <c r="I7320" s="1021" t="s">
        <v>4274</v>
      </c>
      <c r="J7320" s="1150" t="s">
        <v>4274</v>
      </c>
      <c r="K7320" s="1152" t="s">
        <v>19769</v>
      </c>
      <c r="L7320" s="1151">
        <v>11</v>
      </c>
      <c r="M7320" s="1164">
        <v>22533.33</v>
      </c>
      <c r="N7320" s="1151" t="s">
        <v>1445</v>
      </c>
      <c r="O7320" s="1152" t="s">
        <v>1445</v>
      </c>
      <c r="P7320" s="1180" t="s">
        <v>1445</v>
      </c>
    </row>
    <row r="7321" spans="1:16" ht="22.5" x14ac:dyDescent="0.2">
      <c r="A7321" s="1179" t="s">
        <v>4159</v>
      </c>
      <c r="B7321" s="1149" t="s">
        <v>13078</v>
      </c>
      <c r="C7321" s="1149" t="s">
        <v>65</v>
      </c>
      <c r="D7321" s="1150" t="s">
        <v>19770</v>
      </c>
      <c r="E7321" s="1164">
        <v>2000</v>
      </c>
      <c r="F7321" s="1151" t="s">
        <v>19767</v>
      </c>
      <c r="G7321" s="759" t="s">
        <v>19768</v>
      </c>
      <c r="H7321" s="1021" t="s">
        <v>5496</v>
      </c>
      <c r="I7321" s="1021" t="s">
        <v>4274</v>
      </c>
      <c r="J7321" s="1150" t="s">
        <v>4274</v>
      </c>
      <c r="K7321" s="1152" t="s">
        <v>1445</v>
      </c>
      <c r="L7321" s="1151" t="s">
        <v>1445</v>
      </c>
      <c r="M7321" s="1164" t="s">
        <v>1445</v>
      </c>
      <c r="N7321" s="1151" t="s">
        <v>19769</v>
      </c>
      <c r="O7321" s="1152">
        <v>5</v>
      </c>
      <c r="P7321" s="1180">
        <v>10244.67</v>
      </c>
    </row>
    <row r="7322" spans="1:16" ht="22.5" x14ac:dyDescent="0.2">
      <c r="A7322" s="1179" t="s">
        <v>4159</v>
      </c>
      <c r="B7322" s="1149" t="s">
        <v>13078</v>
      </c>
      <c r="C7322" s="1149" t="s">
        <v>65</v>
      </c>
      <c r="D7322" s="1150" t="s">
        <v>19705</v>
      </c>
      <c r="E7322" s="1164">
        <v>3000</v>
      </c>
      <c r="F7322" s="1151" t="s">
        <v>19771</v>
      </c>
      <c r="G7322" s="759" t="s">
        <v>19772</v>
      </c>
      <c r="H7322" s="1021" t="s">
        <v>4243</v>
      </c>
      <c r="I7322" s="1021" t="s">
        <v>4274</v>
      </c>
      <c r="J7322" s="1150" t="s">
        <v>4274</v>
      </c>
      <c r="K7322" s="1152" t="s">
        <v>19773</v>
      </c>
      <c r="L7322" s="1151">
        <v>12</v>
      </c>
      <c r="M7322" s="1164">
        <v>36000</v>
      </c>
      <c r="N7322" s="1151" t="s">
        <v>1445</v>
      </c>
      <c r="O7322" s="1152" t="s">
        <v>1445</v>
      </c>
      <c r="P7322" s="1180" t="s">
        <v>1445</v>
      </c>
    </row>
    <row r="7323" spans="1:16" ht="22.5" x14ac:dyDescent="0.2">
      <c r="A7323" s="1179" t="s">
        <v>4159</v>
      </c>
      <c r="B7323" s="1149" t="s">
        <v>13078</v>
      </c>
      <c r="C7323" s="1149" t="s">
        <v>65</v>
      </c>
      <c r="D7323" s="1150" t="s">
        <v>19705</v>
      </c>
      <c r="E7323" s="1164">
        <v>3000</v>
      </c>
      <c r="F7323" s="1151" t="s">
        <v>19771</v>
      </c>
      <c r="G7323" s="759" t="s">
        <v>19772</v>
      </c>
      <c r="H7323" s="1021" t="s">
        <v>4243</v>
      </c>
      <c r="I7323" s="1021" t="s">
        <v>4274</v>
      </c>
      <c r="J7323" s="1150" t="s">
        <v>4274</v>
      </c>
      <c r="K7323" s="1152" t="s">
        <v>1445</v>
      </c>
      <c r="L7323" s="1151" t="s">
        <v>1445</v>
      </c>
      <c r="M7323" s="1164" t="s">
        <v>1445</v>
      </c>
      <c r="N7323" s="1151" t="s">
        <v>19773</v>
      </c>
      <c r="O7323" s="1152">
        <v>6</v>
      </c>
      <c r="P7323" s="1180">
        <v>18000</v>
      </c>
    </row>
    <row r="7324" spans="1:16" ht="22.5" x14ac:dyDescent="0.2">
      <c r="A7324" s="1179" t="s">
        <v>4159</v>
      </c>
      <c r="B7324" s="1149" t="s">
        <v>13078</v>
      </c>
      <c r="C7324" s="1149" t="s">
        <v>65</v>
      </c>
      <c r="D7324" s="1150" t="s">
        <v>17825</v>
      </c>
      <c r="E7324" s="1164">
        <v>5500</v>
      </c>
      <c r="F7324" s="1151" t="s">
        <v>19774</v>
      </c>
      <c r="G7324" s="759" t="s">
        <v>19775</v>
      </c>
      <c r="H7324" s="1021" t="s">
        <v>4243</v>
      </c>
      <c r="I7324" s="1021" t="s">
        <v>4287</v>
      </c>
      <c r="J7324" s="1150" t="s">
        <v>4195</v>
      </c>
      <c r="K7324" s="1152" t="s">
        <v>19776</v>
      </c>
      <c r="L7324" s="1151">
        <v>9</v>
      </c>
      <c r="M7324" s="1164">
        <v>62264.67</v>
      </c>
      <c r="N7324" s="1151" t="s">
        <v>1445</v>
      </c>
      <c r="O7324" s="1152" t="s">
        <v>1445</v>
      </c>
      <c r="P7324" s="1180" t="s">
        <v>1445</v>
      </c>
    </row>
    <row r="7325" spans="1:16" ht="22.5" x14ac:dyDescent="0.2">
      <c r="A7325" s="1179" t="s">
        <v>4159</v>
      </c>
      <c r="B7325" s="1149" t="s">
        <v>13078</v>
      </c>
      <c r="C7325" s="1149" t="s">
        <v>65</v>
      </c>
      <c r="D7325" s="1150" t="s">
        <v>16891</v>
      </c>
      <c r="E7325" s="1164">
        <v>5500</v>
      </c>
      <c r="F7325" s="1151" t="s">
        <v>19774</v>
      </c>
      <c r="G7325" s="759" t="s">
        <v>19775</v>
      </c>
      <c r="H7325" s="1021" t="s">
        <v>4243</v>
      </c>
      <c r="I7325" s="1021" t="s">
        <v>4287</v>
      </c>
      <c r="J7325" s="1150" t="s">
        <v>4195</v>
      </c>
      <c r="K7325" s="1152" t="s">
        <v>1445</v>
      </c>
      <c r="L7325" s="1151" t="s">
        <v>1445</v>
      </c>
      <c r="M7325" s="1164" t="s">
        <v>1445</v>
      </c>
      <c r="N7325" s="1151" t="s">
        <v>19776</v>
      </c>
      <c r="O7325" s="1152">
        <v>1</v>
      </c>
      <c r="P7325" s="1180">
        <v>11021.33</v>
      </c>
    </row>
    <row r="7326" spans="1:16" ht="22.5" x14ac:dyDescent="0.2">
      <c r="A7326" s="1179" t="s">
        <v>4159</v>
      </c>
      <c r="B7326" s="1149" t="s">
        <v>13078</v>
      </c>
      <c r="C7326" s="1149" t="s">
        <v>65</v>
      </c>
      <c r="D7326" s="1150" t="s">
        <v>19777</v>
      </c>
      <c r="E7326" s="1164">
        <v>5000</v>
      </c>
      <c r="F7326" s="1151" t="s">
        <v>19778</v>
      </c>
      <c r="G7326" s="759" t="s">
        <v>19779</v>
      </c>
      <c r="H7326" s="1021" t="s">
        <v>4239</v>
      </c>
      <c r="I7326" s="1021" t="s">
        <v>4287</v>
      </c>
      <c r="J7326" s="1150" t="s">
        <v>4195</v>
      </c>
      <c r="K7326" s="1152" t="s">
        <v>1445</v>
      </c>
      <c r="L7326" s="1151" t="s">
        <v>1445</v>
      </c>
      <c r="M7326" s="1164" t="s">
        <v>1445</v>
      </c>
      <c r="N7326" s="1151" t="s">
        <v>19780</v>
      </c>
      <c r="O7326" s="1152">
        <v>1</v>
      </c>
      <c r="P7326" s="1180">
        <v>6166.67</v>
      </c>
    </row>
    <row r="7327" spans="1:16" ht="22.5" x14ac:dyDescent="0.2">
      <c r="A7327" s="1179" t="s">
        <v>4159</v>
      </c>
      <c r="B7327" s="1149" t="s">
        <v>13078</v>
      </c>
      <c r="C7327" s="1149" t="s">
        <v>65</v>
      </c>
      <c r="D7327" s="1150" t="s">
        <v>18146</v>
      </c>
      <c r="E7327" s="1164">
        <v>2000</v>
      </c>
      <c r="F7327" s="1151" t="s">
        <v>19781</v>
      </c>
      <c r="G7327" s="759" t="s">
        <v>19782</v>
      </c>
      <c r="H7327" s="1021" t="s">
        <v>4243</v>
      </c>
      <c r="I7327" s="1021" t="s">
        <v>4274</v>
      </c>
      <c r="J7327" s="1150" t="s">
        <v>4274</v>
      </c>
      <c r="K7327" s="1152" t="s">
        <v>19783</v>
      </c>
      <c r="L7327" s="1151">
        <v>12</v>
      </c>
      <c r="M7327" s="1164">
        <v>24000</v>
      </c>
      <c r="N7327" s="1151" t="s">
        <v>1445</v>
      </c>
      <c r="O7327" s="1152" t="s">
        <v>1445</v>
      </c>
      <c r="P7327" s="1180" t="s">
        <v>1445</v>
      </c>
    </row>
    <row r="7328" spans="1:16" ht="22.5" x14ac:dyDescent="0.2">
      <c r="A7328" s="1179" t="s">
        <v>4159</v>
      </c>
      <c r="B7328" s="1149" t="s">
        <v>13078</v>
      </c>
      <c r="C7328" s="1149" t="s">
        <v>65</v>
      </c>
      <c r="D7328" s="1150" t="s">
        <v>18146</v>
      </c>
      <c r="E7328" s="1164">
        <v>2000</v>
      </c>
      <c r="F7328" s="1151" t="s">
        <v>19781</v>
      </c>
      <c r="G7328" s="759" t="s">
        <v>19782</v>
      </c>
      <c r="H7328" s="1021" t="s">
        <v>4243</v>
      </c>
      <c r="I7328" s="1021" t="s">
        <v>4274</v>
      </c>
      <c r="J7328" s="1150" t="s">
        <v>4274</v>
      </c>
      <c r="K7328" s="1152" t="s">
        <v>1445</v>
      </c>
      <c r="L7328" s="1151" t="s">
        <v>1445</v>
      </c>
      <c r="M7328" s="1164" t="s">
        <v>1445</v>
      </c>
      <c r="N7328" s="1151" t="s">
        <v>19783</v>
      </c>
      <c r="O7328" s="1152">
        <v>6</v>
      </c>
      <c r="P7328" s="1180">
        <v>12000.01</v>
      </c>
    </row>
    <row r="7329" spans="1:16" ht="22.5" x14ac:dyDescent="0.2">
      <c r="A7329" s="1179" t="s">
        <v>4159</v>
      </c>
      <c r="B7329" s="1149" t="s">
        <v>13078</v>
      </c>
      <c r="C7329" s="1149" t="s">
        <v>65</v>
      </c>
      <c r="D7329" s="1150" t="s">
        <v>19784</v>
      </c>
      <c r="E7329" s="1164">
        <v>6000</v>
      </c>
      <c r="F7329" s="1151" t="s">
        <v>19785</v>
      </c>
      <c r="G7329" s="759" t="s">
        <v>19786</v>
      </c>
      <c r="H7329" s="1021" t="s">
        <v>8138</v>
      </c>
      <c r="I7329" s="1021" t="s">
        <v>16956</v>
      </c>
      <c r="J7329" s="1150" t="s">
        <v>4386</v>
      </c>
      <c r="K7329" s="1152" t="s">
        <v>19787</v>
      </c>
      <c r="L7329" s="1151">
        <v>12</v>
      </c>
      <c r="M7329" s="1164">
        <v>72000</v>
      </c>
      <c r="N7329" s="1151" t="s">
        <v>1445</v>
      </c>
      <c r="O7329" s="1152" t="s">
        <v>1445</v>
      </c>
      <c r="P7329" s="1180" t="s">
        <v>1445</v>
      </c>
    </row>
    <row r="7330" spans="1:16" ht="22.5" x14ac:dyDescent="0.2">
      <c r="A7330" s="1179" t="s">
        <v>4159</v>
      </c>
      <c r="B7330" s="1149" t="s">
        <v>13078</v>
      </c>
      <c r="C7330" s="1149" t="s">
        <v>65</v>
      </c>
      <c r="D7330" s="1150" t="s">
        <v>19784</v>
      </c>
      <c r="E7330" s="1164">
        <v>6000</v>
      </c>
      <c r="F7330" s="1151" t="s">
        <v>19785</v>
      </c>
      <c r="G7330" s="759" t="s">
        <v>19786</v>
      </c>
      <c r="H7330" s="1021" t="s">
        <v>8138</v>
      </c>
      <c r="I7330" s="1021" t="s">
        <v>16956</v>
      </c>
      <c r="J7330" s="1150" t="s">
        <v>4386</v>
      </c>
      <c r="K7330" s="1152" t="s">
        <v>1445</v>
      </c>
      <c r="L7330" s="1151" t="s">
        <v>1445</v>
      </c>
      <c r="M7330" s="1164" t="s">
        <v>1445</v>
      </c>
      <c r="N7330" s="1151" t="s">
        <v>19787</v>
      </c>
      <c r="O7330" s="1152">
        <v>6</v>
      </c>
      <c r="P7330" s="1180">
        <v>36000</v>
      </c>
    </row>
    <row r="7331" spans="1:16" ht="22.5" x14ac:dyDescent="0.2">
      <c r="A7331" s="1179" t="s">
        <v>4159</v>
      </c>
      <c r="B7331" s="1149" t="s">
        <v>13078</v>
      </c>
      <c r="C7331" s="1149" t="s">
        <v>65</v>
      </c>
      <c r="D7331" s="1150" t="s">
        <v>19788</v>
      </c>
      <c r="E7331" s="1164">
        <v>13000</v>
      </c>
      <c r="F7331" s="1151" t="s">
        <v>19789</v>
      </c>
      <c r="G7331" s="759" t="s">
        <v>19790</v>
      </c>
      <c r="H7331" s="1021" t="s">
        <v>19791</v>
      </c>
      <c r="I7331" s="1021" t="s">
        <v>16956</v>
      </c>
      <c r="J7331" s="1150" t="s">
        <v>4386</v>
      </c>
      <c r="K7331" s="1152" t="s">
        <v>19792</v>
      </c>
      <c r="L7331" s="1151">
        <v>10</v>
      </c>
      <c r="M7331" s="1164">
        <v>129566.67</v>
      </c>
      <c r="N7331" s="1151" t="s">
        <v>1445</v>
      </c>
      <c r="O7331" s="1152" t="s">
        <v>1445</v>
      </c>
      <c r="P7331" s="1180" t="s">
        <v>1445</v>
      </c>
    </row>
    <row r="7332" spans="1:16" ht="22.5" x14ac:dyDescent="0.2">
      <c r="A7332" s="1179" t="s">
        <v>4159</v>
      </c>
      <c r="B7332" s="1149" t="s">
        <v>13078</v>
      </c>
      <c r="C7332" s="1149" t="s">
        <v>65</v>
      </c>
      <c r="D7332" s="1150" t="s">
        <v>19793</v>
      </c>
      <c r="E7332" s="1164">
        <v>13000</v>
      </c>
      <c r="F7332" s="1151" t="s">
        <v>19789</v>
      </c>
      <c r="G7332" s="759" t="s">
        <v>19790</v>
      </c>
      <c r="H7332" s="1021" t="s">
        <v>19791</v>
      </c>
      <c r="I7332" s="1021" t="s">
        <v>16956</v>
      </c>
      <c r="J7332" s="1150" t="s">
        <v>4386</v>
      </c>
      <c r="K7332" s="1152" t="s">
        <v>1445</v>
      </c>
      <c r="L7332" s="1151" t="s">
        <v>1445</v>
      </c>
      <c r="M7332" s="1164" t="s">
        <v>1445</v>
      </c>
      <c r="N7332" s="1151" t="s">
        <v>19792</v>
      </c>
      <c r="O7332" s="1152">
        <v>6</v>
      </c>
      <c r="P7332" s="1180">
        <v>84500</v>
      </c>
    </row>
    <row r="7333" spans="1:16" ht="33.75" x14ac:dyDescent="0.2">
      <c r="A7333" s="1179" t="s">
        <v>4159</v>
      </c>
      <c r="B7333" s="1149" t="s">
        <v>13078</v>
      </c>
      <c r="C7333" s="1149" t="s">
        <v>65</v>
      </c>
      <c r="D7333" s="1150" t="s">
        <v>19794</v>
      </c>
      <c r="E7333" s="1164">
        <v>1500</v>
      </c>
      <c r="F7333" s="1151" t="s">
        <v>19795</v>
      </c>
      <c r="G7333" s="759" t="s">
        <v>19796</v>
      </c>
      <c r="H7333" s="1021" t="s">
        <v>5736</v>
      </c>
      <c r="I7333" s="1021" t="s">
        <v>16809</v>
      </c>
      <c r="J7333" s="1150" t="s">
        <v>4259</v>
      </c>
      <c r="K7333" s="1152" t="s">
        <v>19797</v>
      </c>
      <c r="L7333" s="1151">
        <v>1</v>
      </c>
      <c r="M7333" s="1164">
        <v>1500</v>
      </c>
      <c r="N7333" s="1151" t="s">
        <v>1445</v>
      </c>
      <c r="O7333" s="1152" t="s">
        <v>1445</v>
      </c>
      <c r="P7333" s="1180" t="s">
        <v>1445</v>
      </c>
    </row>
    <row r="7334" spans="1:16" ht="33.75" x14ac:dyDescent="0.2">
      <c r="A7334" s="1179" t="s">
        <v>4159</v>
      </c>
      <c r="B7334" s="1149" t="s">
        <v>13078</v>
      </c>
      <c r="C7334" s="1149" t="s">
        <v>65</v>
      </c>
      <c r="D7334" s="1150" t="s">
        <v>19794</v>
      </c>
      <c r="E7334" s="1164">
        <v>2500</v>
      </c>
      <c r="F7334" s="1151" t="s">
        <v>19795</v>
      </c>
      <c r="G7334" s="759" t="s">
        <v>19796</v>
      </c>
      <c r="H7334" s="1021" t="s">
        <v>5736</v>
      </c>
      <c r="I7334" s="1021" t="s">
        <v>16809</v>
      </c>
      <c r="J7334" s="1150" t="s">
        <v>4259</v>
      </c>
      <c r="K7334" s="1152" t="s">
        <v>19798</v>
      </c>
      <c r="L7334" s="1151">
        <v>11</v>
      </c>
      <c r="M7334" s="1164">
        <v>30858.17</v>
      </c>
      <c r="N7334" s="1151" t="s">
        <v>1445</v>
      </c>
      <c r="O7334" s="1152" t="s">
        <v>1445</v>
      </c>
      <c r="P7334" s="1180" t="s">
        <v>1445</v>
      </c>
    </row>
    <row r="7335" spans="1:16" ht="33.75" x14ac:dyDescent="0.2">
      <c r="A7335" s="1179" t="s">
        <v>4159</v>
      </c>
      <c r="B7335" s="1149" t="s">
        <v>13078</v>
      </c>
      <c r="C7335" s="1149" t="s">
        <v>65</v>
      </c>
      <c r="D7335" s="1150" t="s">
        <v>19794</v>
      </c>
      <c r="E7335" s="1164">
        <v>1500</v>
      </c>
      <c r="F7335" s="1151" t="s">
        <v>19795</v>
      </c>
      <c r="G7335" s="759" t="s">
        <v>19796</v>
      </c>
      <c r="H7335" s="1021" t="s">
        <v>5736</v>
      </c>
      <c r="I7335" s="1021" t="s">
        <v>16809</v>
      </c>
      <c r="J7335" s="1150" t="s">
        <v>4259</v>
      </c>
      <c r="K7335" s="1152" t="s">
        <v>1445</v>
      </c>
      <c r="L7335" s="1151" t="s">
        <v>1445</v>
      </c>
      <c r="M7335" s="1164" t="s">
        <v>1445</v>
      </c>
      <c r="N7335" s="1151" t="s">
        <v>19797</v>
      </c>
      <c r="O7335" s="1152">
        <v>6</v>
      </c>
      <c r="P7335" s="1180">
        <v>15000</v>
      </c>
    </row>
    <row r="7336" spans="1:16" ht="33.75" x14ac:dyDescent="0.2">
      <c r="A7336" s="1179" t="s">
        <v>4159</v>
      </c>
      <c r="B7336" s="1149" t="s">
        <v>13078</v>
      </c>
      <c r="C7336" s="1149" t="s">
        <v>65</v>
      </c>
      <c r="D7336" s="1150" t="s">
        <v>19799</v>
      </c>
      <c r="E7336" s="1164">
        <v>2000</v>
      </c>
      <c r="F7336" s="1151" t="s">
        <v>19800</v>
      </c>
      <c r="G7336" s="759" t="s">
        <v>19801</v>
      </c>
      <c r="H7336" s="1021" t="s">
        <v>17097</v>
      </c>
      <c r="I7336" s="1021" t="s">
        <v>16809</v>
      </c>
      <c r="J7336" s="1150" t="s">
        <v>4259</v>
      </c>
      <c r="K7336" s="1152" t="s">
        <v>19802</v>
      </c>
      <c r="L7336" s="1151">
        <v>12</v>
      </c>
      <c r="M7336" s="1164">
        <v>25800</v>
      </c>
      <c r="N7336" s="1151"/>
      <c r="O7336" s="1152"/>
      <c r="P7336" s="1180"/>
    </row>
    <row r="7337" spans="1:16" ht="33.75" x14ac:dyDescent="0.2">
      <c r="A7337" s="1179" t="s">
        <v>4159</v>
      </c>
      <c r="B7337" s="1149" t="s">
        <v>13078</v>
      </c>
      <c r="C7337" s="1149" t="s">
        <v>65</v>
      </c>
      <c r="D7337" s="1150" t="s">
        <v>19803</v>
      </c>
      <c r="E7337" s="1164">
        <v>2000</v>
      </c>
      <c r="F7337" s="1151" t="s">
        <v>19800</v>
      </c>
      <c r="G7337" s="759" t="s">
        <v>19801</v>
      </c>
      <c r="H7337" s="1021" t="s">
        <v>17097</v>
      </c>
      <c r="I7337" s="1021" t="s">
        <v>16809</v>
      </c>
      <c r="J7337" s="1150" t="s">
        <v>4259</v>
      </c>
      <c r="K7337" s="1152"/>
      <c r="L7337" s="1151"/>
      <c r="M7337" s="1164"/>
      <c r="N7337" s="1151" t="s">
        <v>19802</v>
      </c>
      <c r="O7337" s="1152">
        <v>6</v>
      </c>
      <c r="P7337" s="1180">
        <v>13800</v>
      </c>
    </row>
    <row r="7338" spans="1:16" ht="33.75" x14ac:dyDescent="0.2">
      <c r="A7338" s="1179" t="s">
        <v>4159</v>
      </c>
      <c r="B7338" s="1149" t="s">
        <v>13078</v>
      </c>
      <c r="C7338" s="1149" t="s">
        <v>65</v>
      </c>
      <c r="D7338" s="1150" t="s">
        <v>19799</v>
      </c>
      <c r="E7338" s="1164">
        <v>3800</v>
      </c>
      <c r="F7338" s="1151" t="s">
        <v>19804</v>
      </c>
      <c r="G7338" s="759" t="s">
        <v>19805</v>
      </c>
      <c r="H7338" s="1021" t="s">
        <v>9934</v>
      </c>
      <c r="I7338" s="1021" t="s">
        <v>16809</v>
      </c>
      <c r="J7338" s="1150" t="s">
        <v>4259</v>
      </c>
      <c r="K7338" s="1152" t="s">
        <v>19806</v>
      </c>
      <c r="L7338" s="1151">
        <v>12</v>
      </c>
      <c r="M7338" s="1164">
        <v>45600</v>
      </c>
      <c r="N7338" s="1151"/>
      <c r="O7338" s="1152"/>
      <c r="P7338" s="1180"/>
    </row>
    <row r="7339" spans="1:16" ht="33.75" x14ac:dyDescent="0.2">
      <c r="A7339" s="1179" t="s">
        <v>4159</v>
      </c>
      <c r="B7339" s="1149" t="s">
        <v>13078</v>
      </c>
      <c r="C7339" s="1149" t="s">
        <v>65</v>
      </c>
      <c r="D7339" s="1150" t="s">
        <v>19799</v>
      </c>
      <c r="E7339" s="1164">
        <v>3800</v>
      </c>
      <c r="F7339" s="1151" t="s">
        <v>19804</v>
      </c>
      <c r="G7339" s="759" t="s">
        <v>19805</v>
      </c>
      <c r="H7339" s="1021" t="s">
        <v>9934</v>
      </c>
      <c r="I7339" s="1021" t="s">
        <v>16809</v>
      </c>
      <c r="J7339" s="1150" t="s">
        <v>4259</v>
      </c>
      <c r="K7339" s="1152"/>
      <c r="L7339" s="1151"/>
      <c r="M7339" s="1164"/>
      <c r="N7339" s="1151" t="s">
        <v>19806</v>
      </c>
      <c r="O7339" s="1152">
        <v>6</v>
      </c>
      <c r="P7339" s="1180">
        <v>22800</v>
      </c>
    </row>
    <row r="7340" spans="1:16" ht="33.75" x14ac:dyDescent="0.2">
      <c r="A7340" s="1179" t="s">
        <v>4159</v>
      </c>
      <c r="B7340" s="1149" t="s">
        <v>13078</v>
      </c>
      <c r="C7340" s="1149" t="s">
        <v>65</v>
      </c>
      <c r="D7340" s="1150" t="s">
        <v>18368</v>
      </c>
      <c r="E7340" s="1164">
        <v>1800</v>
      </c>
      <c r="F7340" s="1151" t="s">
        <v>19807</v>
      </c>
      <c r="G7340" s="759" t="s">
        <v>19808</v>
      </c>
      <c r="H7340" s="1021" t="s">
        <v>4470</v>
      </c>
      <c r="I7340" s="1021" t="s">
        <v>15923</v>
      </c>
      <c r="J7340" s="1150" t="s">
        <v>7025</v>
      </c>
      <c r="K7340" s="1152" t="s">
        <v>19809</v>
      </c>
      <c r="L7340" s="1151">
        <v>12</v>
      </c>
      <c r="M7340" s="1164">
        <v>21600</v>
      </c>
      <c r="N7340" s="1151"/>
      <c r="O7340" s="1152"/>
      <c r="P7340" s="1180"/>
    </row>
    <row r="7341" spans="1:16" ht="33.75" x14ac:dyDescent="0.2">
      <c r="A7341" s="1179" t="s">
        <v>4159</v>
      </c>
      <c r="B7341" s="1149" t="s">
        <v>13078</v>
      </c>
      <c r="C7341" s="1149" t="s">
        <v>65</v>
      </c>
      <c r="D7341" s="1150" t="s">
        <v>18368</v>
      </c>
      <c r="E7341" s="1164">
        <v>1800</v>
      </c>
      <c r="F7341" s="1151" t="s">
        <v>19807</v>
      </c>
      <c r="G7341" s="759" t="s">
        <v>19808</v>
      </c>
      <c r="H7341" s="1021" t="s">
        <v>4470</v>
      </c>
      <c r="I7341" s="1021" t="s">
        <v>15923</v>
      </c>
      <c r="J7341" s="1150" t="s">
        <v>7025</v>
      </c>
      <c r="K7341" s="1152"/>
      <c r="L7341" s="1151"/>
      <c r="M7341" s="1164"/>
      <c r="N7341" s="1151" t="s">
        <v>19809</v>
      </c>
      <c r="O7341" s="1152">
        <v>6</v>
      </c>
      <c r="P7341" s="1180">
        <v>10800</v>
      </c>
    </row>
    <row r="7342" spans="1:16" ht="22.5" x14ac:dyDescent="0.2">
      <c r="A7342" s="1179" t="s">
        <v>4159</v>
      </c>
      <c r="B7342" s="1149" t="s">
        <v>13078</v>
      </c>
      <c r="C7342" s="1149" t="s">
        <v>65</v>
      </c>
      <c r="D7342" s="1150" t="s">
        <v>19810</v>
      </c>
      <c r="E7342" s="1164">
        <v>3000</v>
      </c>
      <c r="F7342" s="1151" t="s">
        <v>19811</v>
      </c>
      <c r="G7342" s="759" t="s">
        <v>19812</v>
      </c>
      <c r="H7342" s="1021" t="s">
        <v>11426</v>
      </c>
      <c r="I7342" s="1021" t="s">
        <v>4274</v>
      </c>
      <c r="J7342" s="1150" t="s">
        <v>4274</v>
      </c>
      <c r="K7342" s="1152" t="s">
        <v>19813</v>
      </c>
      <c r="L7342" s="1151">
        <v>12</v>
      </c>
      <c r="M7342" s="1164">
        <v>36000</v>
      </c>
      <c r="N7342" s="1151"/>
      <c r="O7342" s="1152"/>
      <c r="P7342" s="1180"/>
    </row>
    <row r="7343" spans="1:16" ht="22.5" x14ac:dyDescent="0.2">
      <c r="A7343" s="1179" t="s">
        <v>4159</v>
      </c>
      <c r="B7343" s="1149" t="s">
        <v>13078</v>
      </c>
      <c r="C7343" s="1149" t="s">
        <v>65</v>
      </c>
      <c r="D7343" s="1150" t="s">
        <v>19810</v>
      </c>
      <c r="E7343" s="1164">
        <v>3000</v>
      </c>
      <c r="F7343" s="1151" t="s">
        <v>19811</v>
      </c>
      <c r="G7343" s="759" t="s">
        <v>19812</v>
      </c>
      <c r="H7343" s="1021" t="s">
        <v>11426</v>
      </c>
      <c r="I7343" s="1021" t="s">
        <v>4274</v>
      </c>
      <c r="J7343" s="1150" t="s">
        <v>4274</v>
      </c>
      <c r="K7343" s="1152"/>
      <c r="L7343" s="1151"/>
      <c r="M7343" s="1164"/>
      <c r="N7343" s="1151" t="s">
        <v>19813</v>
      </c>
      <c r="O7343" s="1152">
        <v>6</v>
      </c>
      <c r="P7343" s="1180">
        <v>18000</v>
      </c>
    </row>
    <row r="7344" spans="1:16" ht="22.5" x14ac:dyDescent="0.2">
      <c r="A7344" s="1179" t="s">
        <v>4159</v>
      </c>
      <c r="B7344" s="1149" t="s">
        <v>13078</v>
      </c>
      <c r="C7344" s="1149" t="s">
        <v>65</v>
      </c>
      <c r="D7344" s="1150" t="s">
        <v>19814</v>
      </c>
      <c r="E7344" s="1164">
        <v>12000</v>
      </c>
      <c r="F7344" s="1151" t="s">
        <v>19815</v>
      </c>
      <c r="G7344" s="759" t="s">
        <v>19816</v>
      </c>
      <c r="H7344" s="1021" t="s">
        <v>4206</v>
      </c>
      <c r="I7344" s="1021" t="s">
        <v>16867</v>
      </c>
      <c r="J7344" s="1150" t="s">
        <v>4287</v>
      </c>
      <c r="K7344" s="1152" t="s">
        <v>19817</v>
      </c>
      <c r="L7344" s="1151">
        <v>12</v>
      </c>
      <c r="M7344" s="1164">
        <v>144000</v>
      </c>
      <c r="N7344" s="1151"/>
      <c r="O7344" s="1152"/>
      <c r="P7344" s="1180"/>
    </row>
    <row r="7345" spans="1:16" ht="22.5" x14ac:dyDescent="0.2">
      <c r="A7345" s="1179" t="s">
        <v>4159</v>
      </c>
      <c r="B7345" s="1149" t="s">
        <v>13078</v>
      </c>
      <c r="C7345" s="1149" t="s">
        <v>65</v>
      </c>
      <c r="D7345" s="1150" t="s">
        <v>19814</v>
      </c>
      <c r="E7345" s="1164">
        <v>12000</v>
      </c>
      <c r="F7345" s="1151" t="s">
        <v>19815</v>
      </c>
      <c r="G7345" s="759" t="s">
        <v>19816</v>
      </c>
      <c r="H7345" s="1021" t="s">
        <v>4206</v>
      </c>
      <c r="I7345" s="1021" t="s">
        <v>16867</v>
      </c>
      <c r="J7345" s="1150" t="s">
        <v>4287</v>
      </c>
      <c r="K7345" s="1152"/>
      <c r="L7345" s="1151"/>
      <c r="M7345" s="1164"/>
      <c r="N7345" s="1151" t="s">
        <v>19817</v>
      </c>
      <c r="O7345" s="1152">
        <v>6</v>
      </c>
      <c r="P7345" s="1180">
        <v>72000</v>
      </c>
    </row>
    <row r="7346" spans="1:16" ht="22.5" x14ac:dyDescent="0.2">
      <c r="A7346" s="1179" t="s">
        <v>4159</v>
      </c>
      <c r="B7346" s="1149" t="s">
        <v>13078</v>
      </c>
      <c r="C7346" s="1149" t="s">
        <v>65</v>
      </c>
      <c r="D7346" s="1150" t="s">
        <v>17087</v>
      </c>
      <c r="E7346" s="1164">
        <v>5500</v>
      </c>
      <c r="F7346" s="1151" t="s">
        <v>19818</v>
      </c>
      <c r="G7346" s="759" t="s">
        <v>19819</v>
      </c>
      <c r="H7346" s="1021" t="s">
        <v>4206</v>
      </c>
      <c r="I7346" s="1021" t="s">
        <v>16867</v>
      </c>
      <c r="J7346" s="1150" t="s">
        <v>4287</v>
      </c>
      <c r="K7346" s="1152"/>
      <c r="L7346" s="1151"/>
      <c r="M7346" s="1164"/>
      <c r="N7346" s="1151" t="s">
        <v>19820</v>
      </c>
      <c r="O7346" s="1152">
        <v>5</v>
      </c>
      <c r="P7346" s="1180">
        <v>29883.33</v>
      </c>
    </row>
    <row r="7347" spans="1:16" ht="22.5" x14ac:dyDescent="0.2">
      <c r="A7347" s="1179" t="s">
        <v>4159</v>
      </c>
      <c r="B7347" s="1149" t="s">
        <v>13078</v>
      </c>
      <c r="C7347" s="1149" t="s">
        <v>65</v>
      </c>
      <c r="D7347" s="1150" t="s">
        <v>19821</v>
      </c>
      <c r="E7347" s="1164">
        <v>2000</v>
      </c>
      <c r="F7347" s="1151" t="s">
        <v>19822</v>
      </c>
      <c r="G7347" s="759" t="s">
        <v>19823</v>
      </c>
      <c r="H7347" s="1021" t="s">
        <v>4194</v>
      </c>
      <c r="I7347" s="1021" t="s">
        <v>4274</v>
      </c>
      <c r="J7347" s="1150" t="s">
        <v>4274</v>
      </c>
      <c r="K7347" s="1152" t="s">
        <v>19824</v>
      </c>
      <c r="L7347" s="1151">
        <v>12</v>
      </c>
      <c r="M7347" s="1164">
        <v>24000</v>
      </c>
      <c r="N7347" s="1151"/>
      <c r="O7347" s="1152"/>
      <c r="P7347" s="1180"/>
    </row>
    <row r="7348" spans="1:16" ht="22.5" x14ac:dyDescent="0.2">
      <c r="A7348" s="1179" t="s">
        <v>4159</v>
      </c>
      <c r="B7348" s="1149" t="s">
        <v>13078</v>
      </c>
      <c r="C7348" s="1149" t="s">
        <v>65</v>
      </c>
      <c r="D7348" s="1150" t="s">
        <v>19821</v>
      </c>
      <c r="E7348" s="1164">
        <v>2000</v>
      </c>
      <c r="F7348" s="1151" t="s">
        <v>19822</v>
      </c>
      <c r="G7348" s="759" t="s">
        <v>19823</v>
      </c>
      <c r="H7348" s="1021" t="s">
        <v>4194</v>
      </c>
      <c r="I7348" s="1021" t="s">
        <v>4274</v>
      </c>
      <c r="J7348" s="1150" t="s">
        <v>4274</v>
      </c>
      <c r="K7348" s="1152"/>
      <c r="L7348" s="1151"/>
      <c r="M7348" s="1164"/>
      <c r="N7348" s="1151" t="s">
        <v>19824</v>
      </c>
      <c r="O7348" s="1152">
        <v>6</v>
      </c>
      <c r="P7348" s="1180">
        <v>12000</v>
      </c>
    </row>
    <row r="7349" spans="1:16" ht="22.5" x14ac:dyDescent="0.2">
      <c r="A7349" s="1179" t="s">
        <v>4159</v>
      </c>
      <c r="B7349" s="1149" t="s">
        <v>13078</v>
      </c>
      <c r="C7349" s="1149" t="s">
        <v>65</v>
      </c>
      <c r="D7349" s="1150" t="s">
        <v>19825</v>
      </c>
      <c r="E7349" s="1164">
        <v>10000</v>
      </c>
      <c r="F7349" s="1151" t="s">
        <v>19826</v>
      </c>
      <c r="G7349" s="759" t="s">
        <v>19827</v>
      </c>
      <c r="H7349" s="1021" t="s">
        <v>7241</v>
      </c>
      <c r="I7349" s="1021" t="s">
        <v>4287</v>
      </c>
      <c r="J7349" s="1150" t="s">
        <v>4195</v>
      </c>
      <c r="K7349" s="1152"/>
      <c r="L7349" s="1151"/>
      <c r="M7349" s="1164"/>
      <c r="N7349" s="1151" t="s">
        <v>19828</v>
      </c>
      <c r="O7349" s="1152">
        <v>1</v>
      </c>
      <c r="P7349" s="1180">
        <v>12333.33</v>
      </c>
    </row>
    <row r="7350" spans="1:16" ht="22.5" x14ac:dyDescent="0.2">
      <c r="A7350" s="1179" t="s">
        <v>4159</v>
      </c>
      <c r="B7350" s="1149" t="s">
        <v>13078</v>
      </c>
      <c r="C7350" s="1149" t="s">
        <v>65</v>
      </c>
      <c r="D7350" s="1150" t="s">
        <v>17158</v>
      </c>
      <c r="E7350" s="1164">
        <v>3000</v>
      </c>
      <c r="F7350" s="1151" t="s">
        <v>19829</v>
      </c>
      <c r="G7350" s="759" t="s">
        <v>19830</v>
      </c>
      <c r="H7350" s="1021" t="s">
        <v>4206</v>
      </c>
      <c r="I7350" s="1021" t="s">
        <v>16867</v>
      </c>
      <c r="J7350" s="1150" t="s">
        <v>4287</v>
      </c>
      <c r="K7350" s="1152" t="s">
        <v>19831</v>
      </c>
      <c r="L7350" s="1151">
        <v>4</v>
      </c>
      <c r="M7350" s="1164">
        <v>9322.8700000000008</v>
      </c>
      <c r="N7350" s="1151"/>
      <c r="O7350" s="1152"/>
      <c r="P7350" s="1180"/>
    </row>
    <row r="7351" spans="1:16" ht="22.5" x14ac:dyDescent="0.2">
      <c r="A7351" s="1179" t="s">
        <v>4159</v>
      </c>
      <c r="B7351" s="1149" t="s">
        <v>13078</v>
      </c>
      <c r="C7351" s="1149" t="s">
        <v>65</v>
      </c>
      <c r="D7351" s="1150" t="s">
        <v>18085</v>
      </c>
      <c r="E7351" s="1164">
        <v>2500</v>
      </c>
      <c r="F7351" s="1151" t="s">
        <v>19832</v>
      </c>
      <c r="G7351" s="759" t="s">
        <v>19833</v>
      </c>
      <c r="H7351" s="1021" t="s">
        <v>4243</v>
      </c>
      <c r="I7351" s="1021" t="s">
        <v>4274</v>
      </c>
      <c r="J7351" s="1150" t="s">
        <v>4274</v>
      </c>
      <c r="K7351" s="1152" t="s">
        <v>19834</v>
      </c>
      <c r="L7351" s="1151">
        <v>12</v>
      </c>
      <c r="M7351" s="1164">
        <v>31258.33</v>
      </c>
      <c r="N7351" s="1151"/>
      <c r="O7351" s="1152"/>
      <c r="P7351" s="1180"/>
    </row>
    <row r="7352" spans="1:16" ht="22.5" x14ac:dyDescent="0.2">
      <c r="A7352" s="1179" t="s">
        <v>4159</v>
      </c>
      <c r="B7352" s="1149" t="s">
        <v>13078</v>
      </c>
      <c r="C7352" s="1149" t="s">
        <v>65</v>
      </c>
      <c r="D7352" s="1150" t="s">
        <v>19835</v>
      </c>
      <c r="E7352" s="1164">
        <v>2500</v>
      </c>
      <c r="F7352" s="1151" t="s">
        <v>19836</v>
      </c>
      <c r="G7352" s="759" t="s">
        <v>19837</v>
      </c>
      <c r="H7352" s="1021" t="s">
        <v>4243</v>
      </c>
      <c r="I7352" s="1021" t="s">
        <v>4274</v>
      </c>
      <c r="J7352" s="1150" t="s">
        <v>4274</v>
      </c>
      <c r="K7352" s="1152" t="s">
        <v>19838</v>
      </c>
      <c r="L7352" s="1151">
        <v>12</v>
      </c>
      <c r="M7352" s="1164">
        <v>30000</v>
      </c>
      <c r="N7352" s="1151"/>
      <c r="O7352" s="1152"/>
      <c r="P7352" s="1180"/>
    </row>
    <row r="7353" spans="1:16" ht="22.5" x14ac:dyDescent="0.2">
      <c r="A7353" s="1179" t="s">
        <v>4159</v>
      </c>
      <c r="B7353" s="1149" t="s">
        <v>13078</v>
      </c>
      <c r="C7353" s="1149" t="s">
        <v>65</v>
      </c>
      <c r="D7353" s="1150" t="s">
        <v>19835</v>
      </c>
      <c r="E7353" s="1164">
        <v>2500</v>
      </c>
      <c r="F7353" s="1151" t="s">
        <v>19836</v>
      </c>
      <c r="G7353" s="759" t="s">
        <v>19837</v>
      </c>
      <c r="H7353" s="1021" t="s">
        <v>4243</v>
      </c>
      <c r="I7353" s="1021" t="s">
        <v>4274</v>
      </c>
      <c r="J7353" s="1150" t="s">
        <v>4274</v>
      </c>
      <c r="K7353" s="1152"/>
      <c r="L7353" s="1151"/>
      <c r="M7353" s="1164"/>
      <c r="N7353" s="1151" t="s">
        <v>19838</v>
      </c>
      <c r="O7353" s="1152">
        <v>6</v>
      </c>
      <c r="P7353" s="1180">
        <v>15000</v>
      </c>
    </row>
    <row r="7354" spans="1:16" ht="22.5" x14ac:dyDescent="0.2">
      <c r="A7354" s="1179" t="s">
        <v>4159</v>
      </c>
      <c r="B7354" s="1149" t="s">
        <v>13078</v>
      </c>
      <c r="C7354" s="1149" t="s">
        <v>65</v>
      </c>
      <c r="D7354" s="1150" t="s">
        <v>19176</v>
      </c>
      <c r="E7354" s="1164">
        <v>9000</v>
      </c>
      <c r="F7354" s="1151" t="s">
        <v>19839</v>
      </c>
      <c r="G7354" s="759" t="s">
        <v>19840</v>
      </c>
      <c r="H7354" s="1021" t="s">
        <v>4243</v>
      </c>
      <c r="I7354" s="1021" t="s">
        <v>4274</v>
      </c>
      <c r="J7354" s="1150" t="s">
        <v>4274</v>
      </c>
      <c r="K7354" s="1152" t="s">
        <v>19841</v>
      </c>
      <c r="L7354" s="1151">
        <v>12</v>
      </c>
      <c r="M7354" s="1164">
        <v>108000</v>
      </c>
      <c r="N7354" s="1151"/>
      <c r="O7354" s="1152"/>
      <c r="P7354" s="1180"/>
    </row>
    <row r="7355" spans="1:16" ht="22.5" x14ac:dyDescent="0.2">
      <c r="A7355" s="1179" t="s">
        <v>4159</v>
      </c>
      <c r="B7355" s="1149" t="s">
        <v>13078</v>
      </c>
      <c r="C7355" s="1149" t="s">
        <v>65</v>
      </c>
      <c r="D7355" s="1150" t="s">
        <v>19176</v>
      </c>
      <c r="E7355" s="1164">
        <v>9000</v>
      </c>
      <c r="F7355" s="1151" t="s">
        <v>19839</v>
      </c>
      <c r="G7355" s="759" t="s">
        <v>19840</v>
      </c>
      <c r="H7355" s="1021" t="s">
        <v>4243</v>
      </c>
      <c r="I7355" s="1021" t="s">
        <v>4274</v>
      </c>
      <c r="J7355" s="1150" t="s">
        <v>4274</v>
      </c>
      <c r="K7355" s="1152"/>
      <c r="L7355" s="1151"/>
      <c r="M7355" s="1164"/>
      <c r="N7355" s="1151" t="s">
        <v>19841</v>
      </c>
      <c r="O7355" s="1152">
        <v>6</v>
      </c>
      <c r="P7355" s="1180">
        <v>47482.57</v>
      </c>
    </row>
    <row r="7356" spans="1:16" ht="22.5" x14ac:dyDescent="0.2">
      <c r="A7356" s="1179" t="s">
        <v>4159</v>
      </c>
      <c r="B7356" s="1149" t="s">
        <v>13078</v>
      </c>
      <c r="C7356" s="1149" t="s">
        <v>65</v>
      </c>
      <c r="D7356" s="1150" t="s">
        <v>19842</v>
      </c>
      <c r="E7356" s="1164">
        <v>6000</v>
      </c>
      <c r="F7356" s="1151" t="s">
        <v>19843</v>
      </c>
      <c r="G7356" s="759" t="s">
        <v>19844</v>
      </c>
      <c r="H7356" s="1021" t="s">
        <v>4211</v>
      </c>
      <c r="I7356" s="1021" t="s">
        <v>16867</v>
      </c>
      <c r="J7356" s="1150" t="s">
        <v>4287</v>
      </c>
      <c r="K7356" s="1152" t="s">
        <v>15570</v>
      </c>
      <c r="L7356" s="1151">
        <v>12</v>
      </c>
      <c r="M7356" s="1164">
        <v>72000</v>
      </c>
      <c r="N7356" s="1151"/>
      <c r="O7356" s="1152"/>
      <c r="P7356" s="1180"/>
    </row>
    <row r="7357" spans="1:16" ht="22.5" x14ac:dyDescent="0.2">
      <c r="A7357" s="1179" t="s">
        <v>4159</v>
      </c>
      <c r="B7357" s="1149" t="s">
        <v>13078</v>
      </c>
      <c r="C7357" s="1149" t="s">
        <v>65</v>
      </c>
      <c r="D7357" s="1150" t="s">
        <v>19842</v>
      </c>
      <c r="E7357" s="1164">
        <v>6000</v>
      </c>
      <c r="F7357" s="1151" t="s">
        <v>19843</v>
      </c>
      <c r="G7357" s="759" t="s">
        <v>19844</v>
      </c>
      <c r="H7357" s="1021" t="s">
        <v>4211</v>
      </c>
      <c r="I7357" s="1021" t="s">
        <v>16867</v>
      </c>
      <c r="J7357" s="1150" t="s">
        <v>4287</v>
      </c>
      <c r="K7357" s="1152"/>
      <c r="L7357" s="1151"/>
      <c r="M7357" s="1164"/>
      <c r="N7357" s="1151" t="s">
        <v>15570</v>
      </c>
      <c r="O7357" s="1152">
        <v>6</v>
      </c>
      <c r="P7357" s="1180">
        <v>35370.99</v>
      </c>
    </row>
    <row r="7358" spans="1:16" ht="22.5" x14ac:dyDescent="0.2">
      <c r="A7358" s="1179" t="s">
        <v>4159</v>
      </c>
      <c r="B7358" s="1149" t="s">
        <v>13078</v>
      </c>
      <c r="C7358" s="1149" t="s">
        <v>65</v>
      </c>
      <c r="D7358" s="1150" t="s">
        <v>16891</v>
      </c>
      <c r="E7358" s="1164">
        <v>6000</v>
      </c>
      <c r="F7358" s="1151" t="s">
        <v>19845</v>
      </c>
      <c r="G7358" s="759" t="s">
        <v>19846</v>
      </c>
      <c r="H7358" s="1021" t="s">
        <v>4206</v>
      </c>
      <c r="I7358" s="1021" t="s">
        <v>4287</v>
      </c>
      <c r="J7358" s="1150" t="s">
        <v>4195</v>
      </c>
      <c r="K7358" s="1152"/>
      <c r="L7358" s="1151"/>
      <c r="M7358" s="1164"/>
      <c r="N7358" s="1151" t="s">
        <v>19847</v>
      </c>
      <c r="O7358" s="1152">
        <v>6</v>
      </c>
      <c r="P7358" s="1180">
        <v>36033.25</v>
      </c>
    </row>
    <row r="7359" spans="1:16" ht="22.5" x14ac:dyDescent="0.2">
      <c r="A7359" s="1179" t="s">
        <v>4159</v>
      </c>
      <c r="B7359" s="1149" t="s">
        <v>13078</v>
      </c>
      <c r="C7359" s="1149" t="s">
        <v>65</v>
      </c>
      <c r="D7359" s="1150" t="s">
        <v>16891</v>
      </c>
      <c r="E7359" s="1164">
        <v>6000</v>
      </c>
      <c r="F7359" s="1151" t="s">
        <v>19845</v>
      </c>
      <c r="G7359" s="759" t="s">
        <v>19846</v>
      </c>
      <c r="H7359" s="1021" t="s">
        <v>4206</v>
      </c>
      <c r="I7359" s="1021" t="s">
        <v>4287</v>
      </c>
      <c r="J7359" s="1150" t="s">
        <v>4195</v>
      </c>
      <c r="K7359" s="1152" t="s">
        <v>19847</v>
      </c>
      <c r="L7359" s="1151">
        <v>1</v>
      </c>
      <c r="M7359" s="1164">
        <v>8800</v>
      </c>
      <c r="N7359" s="1151"/>
      <c r="O7359" s="1152"/>
      <c r="P7359" s="1180"/>
    </row>
    <row r="7360" spans="1:16" ht="22.5" x14ac:dyDescent="0.2">
      <c r="A7360" s="1179" t="s">
        <v>4159</v>
      </c>
      <c r="B7360" s="1149" t="s">
        <v>13078</v>
      </c>
      <c r="C7360" s="1149" t="s">
        <v>65</v>
      </c>
      <c r="D7360" s="1150" t="s">
        <v>17303</v>
      </c>
      <c r="E7360" s="1164">
        <v>5000</v>
      </c>
      <c r="F7360" s="1151" t="s">
        <v>19848</v>
      </c>
      <c r="G7360" s="759" t="s">
        <v>19849</v>
      </c>
      <c r="H7360" s="1021" t="s">
        <v>4206</v>
      </c>
      <c r="I7360" s="1021" t="s">
        <v>4287</v>
      </c>
      <c r="J7360" s="1150" t="s">
        <v>4195</v>
      </c>
      <c r="K7360" s="1152"/>
      <c r="L7360" s="1151"/>
      <c r="M7360" s="1164"/>
      <c r="N7360" s="1151" t="s">
        <v>19850</v>
      </c>
      <c r="O7360" s="1152">
        <v>1</v>
      </c>
      <c r="P7360" s="1180">
        <v>6166.67</v>
      </c>
    </row>
    <row r="7361" spans="1:16" ht="22.5" x14ac:dyDescent="0.2">
      <c r="A7361" s="1179" t="s">
        <v>4159</v>
      </c>
      <c r="B7361" s="1149" t="s">
        <v>13078</v>
      </c>
      <c r="C7361" s="1149" t="s">
        <v>65</v>
      </c>
      <c r="D7361" s="1150" t="s">
        <v>16875</v>
      </c>
      <c r="E7361" s="1164">
        <v>5500</v>
      </c>
      <c r="F7361" s="1151" t="s">
        <v>19851</v>
      </c>
      <c r="G7361" s="759" t="s">
        <v>19852</v>
      </c>
      <c r="H7361" s="1021" t="s">
        <v>4206</v>
      </c>
      <c r="I7361" s="1021" t="s">
        <v>4287</v>
      </c>
      <c r="J7361" s="1150" t="s">
        <v>4195</v>
      </c>
      <c r="K7361" s="1152"/>
      <c r="L7361" s="1151"/>
      <c r="M7361" s="1164"/>
      <c r="N7361" s="1151" t="s">
        <v>19853</v>
      </c>
      <c r="O7361" s="1152">
        <v>6</v>
      </c>
      <c r="P7361" s="1180">
        <v>33000</v>
      </c>
    </row>
    <row r="7362" spans="1:16" ht="22.5" x14ac:dyDescent="0.2">
      <c r="A7362" s="1179" t="s">
        <v>4159</v>
      </c>
      <c r="B7362" s="1149" t="s">
        <v>13078</v>
      </c>
      <c r="C7362" s="1149" t="s">
        <v>65</v>
      </c>
      <c r="D7362" s="1150" t="s">
        <v>16875</v>
      </c>
      <c r="E7362" s="1164">
        <v>5800</v>
      </c>
      <c r="F7362" s="1151" t="s">
        <v>19851</v>
      </c>
      <c r="G7362" s="759" t="s">
        <v>19852</v>
      </c>
      <c r="H7362" s="1021" t="s">
        <v>4206</v>
      </c>
      <c r="I7362" s="1021" t="s">
        <v>4287</v>
      </c>
      <c r="J7362" s="1150" t="s">
        <v>4195</v>
      </c>
      <c r="K7362" s="1152" t="s">
        <v>19853</v>
      </c>
      <c r="L7362" s="1151">
        <v>12</v>
      </c>
      <c r="M7362" s="1164">
        <v>66000</v>
      </c>
      <c r="N7362" s="1151"/>
      <c r="O7362" s="1152"/>
      <c r="P7362" s="1180"/>
    </row>
    <row r="7363" spans="1:16" ht="22.5" x14ac:dyDescent="0.2">
      <c r="A7363" s="1179" t="s">
        <v>4159</v>
      </c>
      <c r="B7363" s="1149" t="s">
        <v>13078</v>
      </c>
      <c r="C7363" s="1149" t="s">
        <v>65</v>
      </c>
      <c r="D7363" s="1150" t="s">
        <v>18597</v>
      </c>
      <c r="E7363" s="1164">
        <v>7000</v>
      </c>
      <c r="F7363" s="1151" t="s">
        <v>19854</v>
      </c>
      <c r="G7363" s="759" t="s">
        <v>19855</v>
      </c>
      <c r="H7363" s="1021" t="s">
        <v>4243</v>
      </c>
      <c r="I7363" s="1021" t="s">
        <v>4287</v>
      </c>
      <c r="J7363" s="1150" t="s">
        <v>4195</v>
      </c>
      <c r="K7363" s="1152" t="s">
        <v>19856</v>
      </c>
      <c r="L7363" s="1151">
        <v>3</v>
      </c>
      <c r="M7363" s="1164">
        <v>19873</v>
      </c>
      <c r="N7363" s="1151"/>
      <c r="O7363" s="1152"/>
      <c r="P7363" s="1180"/>
    </row>
    <row r="7364" spans="1:16" ht="22.5" x14ac:dyDescent="0.2">
      <c r="A7364" s="1179" t="s">
        <v>4159</v>
      </c>
      <c r="B7364" s="1149" t="s">
        <v>13078</v>
      </c>
      <c r="C7364" s="1149" t="s">
        <v>65</v>
      </c>
      <c r="D7364" s="1150" t="s">
        <v>17690</v>
      </c>
      <c r="E7364" s="1164">
        <v>1800</v>
      </c>
      <c r="F7364" s="1151" t="s">
        <v>19857</v>
      </c>
      <c r="G7364" s="759" t="s">
        <v>19858</v>
      </c>
      <c r="H7364" s="1021" t="s">
        <v>7823</v>
      </c>
      <c r="I7364" s="1021" t="s">
        <v>4287</v>
      </c>
      <c r="J7364" s="1150" t="s">
        <v>4195</v>
      </c>
      <c r="K7364" s="1152" t="s">
        <v>19859</v>
      </c>
      <c r="L7364" s="1151">
        <v>12</v>
      </c>
      <c r="M7364" s="1164">
        <v>21600</v>
      </c>
      <c r="N7364" s="1151"/>
      <c r="O7364" s="1152"/>
      <c r="P7364" s="1180"/>
    </row>
    <row r="7365" spans="1:16" ht="22.5" x14ac:dyDescent="0.2">
      <c r="A7365" s="1179" t="s">
        <v>4159</v>
      </c>
      <c r="B7365" s="1149" t="s">
        <v>13078</v>
      </c>
      <c r="C7365" s="1149" t="s">
        <v>65</v>
      </c>
      <c r="D7365" s="1150" t="s">
        <v>17690</v>
      </c>
      <c r="E7365" s="1164">
        <v>1800</v>
      </c>
      <c r="F7365" s="1151" t="s">
        <v>19857</v>
      </c>
      <c r="G7365" s="759" t="s">
        <v>19858</v>
      </c>
      <c r="H7365" s="1021" t="s">
        <v>7823</v>
      </c>
      <c r="I7365" s="1021" t="s">
        <v>4287</v>
      </c>
      <c r="J7365" s="1150" t="s">
        <v>4195</v>
      </c>
      <c r="K7365" s="1152"/>
      <c r="L7365" s="1151"/>
      <c r="M7365" s="1164"/>
      <c r="N7365" s="1151" t="s">
        <v>19859</v>
      </c>
      <c r="O7365" s="1152">
        <v>6</v>
      </c>
      <c r="P7365" s="1180">
        <v>10800</v>
      </c>
    </row>
    <row r="7366" spans="1:16" ht="22.5" x14ac:dyDescent="0.2">
      <c r="A7366" s="1179" t="s">
        <v>4159</v>
      </c>
      <c r="B7366" s="1149" t="s">
        <v>13078</v>
      </c>
      <c r="C7366" s="1149" t="s">
        <v>65</v>
      </c>
      <c r="D7366" s="1150" t="s">
        <v>19860</v>
      </c>
      <c r="E7366" s="1164">
        <v>3200</v>
      </c>
      <c r="F7366" s="1151" t="s">
        <v>19861</v>
      </c>
      <c r="G7366" s="759" t="s">
        <v>19862</v>
      </c>
      <c r="H7366" s="1021" t="s">
        <v>4239</v>
      </c>
      <c r="I7366" s="1021" t="s">
        <v>4274</v>
      </c>
      <c r="J7366" s="1150" t="s">
        <v>4274</v>
      </c>
      <c r="K7366" s="1152"/>
      <c r="L7366" s="1151"/>
      <c r="M7366" s="1164"/>
      <c r="N7366" s="1151" t="s">
        <v>19863</v>
      </c>
      <c r="O7366" s="1152">
        <v>6</v>
      </c>
      <c r="P7366" s="1180">
        <v>19200</v>
      </c>
    </row>
    <row r="7367" spans="1:16" ht="22.5" x14ac:dyDescent="0.2">
      <c r="A7367" s="1179" t="s">
        <v>4159</v>
      </c>
      <c r="B7367" s="1149" t="s">
        <v>13078</v>
      </c>
      <c r="C7367" s="1149" t="s">
        <v>65</v>
      </c>
      <c r="D7367" s="1150" t="s">
        <v>19860</v>
      </c>
      <c r="E7367" s="1164">
        <v>3200</v>
      </c>
      <c r="F7367" s="1151" t="s">
        <v>19861</v>
      </c>
      <c r="G7367" s="759" t="s">
        <v>19862</v>
      </c>
      <c r="H7367" s="1021" t="s">
        <v>4239</v>
      </c>
      <c r="I7367" s="1021" t="s">
        <v>4274</v>
      </c>
      <c r="J7367" s="1150" t="s">
        <v>4274</v>
      </c>
      <c r="K7367" s="1152" t="s">
        <v>19863</v>
      </c>
      <c r="L7367" s="1151">
        <v>1</v>
      </c>
      <c r="M7367" s="1164">
        <v>4800</v>
      </c>
      <c r="N7367" s="1151"/>
      <c r="O7367" s="1152"/>
      <c r="P7367" s="1180"/>
    </row>
    <row r="7368" spans="1:16" ht="22.5" x14ac:dyDescent="0.2">
      <c r="A7368" s="1179" t="s">
        <v>4159</v>
      </c>
      <c r="B7368" s="1149" t="s">
        <v>13078</v>
      </c>
      <c r="C7368" s="1149" t="s">
        <v>65</v>
      </c>
      <c r="D7368" s="1150" t="s">
        <v>4770</v>
      </c>
      <c r="E7368" s="1164">
        <v>4000</v>
      </c>
      <c r="F7368" s="1151" t="s">
        <v>19864</v>
      </c>
      <c r="G7368" s="759" t="s">
        <v>19865</v>
      </c>
      <c r="H7368" s="1021" t="s">
        <v>4206</v>
      </c>
      <c r="I7368" s="1021" t="s">
        <v>4287</v>
      </c>
      <c r="J7368" s="1150" t="s">
        <v>4195</v>
      </c>
      <c r="K7368" s="1152" t="s">
        <v>15613</v>
      </c>
      <c r="L7368" s="1151">
        <v>1</v>
      </c>
      <c r="M7368" s="1164">
        <v>2656</v>
      </c>
      <c r="N7368" s="1151"/>
      <c r="O7368" s="1152"/>
      <c r="P7368" s="1180"/>
    </row>
    <row r="7369" spans="1:16" ht="22.5" x14ac:dyDescent="0.2">
      <c r="A7369" s="1179" t="s">
        <v>4159</v>
      </c>
      <c r="B7369" s="1149" t="s">
        <v>13078</v>
      </c>
      <c r="C7369" s="1149" t="s">
        <v>65</v>
      </c>
      <c r="D7369" s="1150" t="s">
        <v>19866</v>
      </c>
      <c r="E7369" s="1164">
        <v>8000</v>
      </c>
      <c r="F7369" s="1151" t="s">
        <v>19867</v>
      </c>
      <c r="G7369" s="759" t="s">
        <v>19868</v>
      </c>
      <c r="H7369" s="1021" t="s">
        <v>4243</v>
      </c>
      <c r="I7369" s="1021" t="s">
        <v>4274</v>
      </c>
      <c r="J7369" s="1150" t="s">
        <v>4274</v>
      </c>
      <c r="K7369" s="1152" t="s">
        <v>19869</v>
      </c>
      <c r="L7369" s="1151">
        <v>2</v>
      </c>
      <c r="M7369" s="1164">
        <v>16000</v>
      </c>
      <c r="N7369" s="1151"/>
      <c r="O7369" s="1152"/>
      <c r="P7369" s="1180"/>
    </row>
    <row r="7370" spans="1:16" ht="22.5" x14ac:dyDescent="0.2">
      <c r="A7370" s="1179" t="s">
        <v>4159</v>
      </c>
      <c r="B7370" s="1149" t="s">
        <v>13078</v>
      </c>
      <c r="C7370" s="1149" t="s">
        <v>65</v>
      </c>
      <c r="D7370" s="1150" t="s">
        <v>19866</v>
      </c>
      <c r="E7370" s="1164">
        <v>9000</v>
      </c>
      <c r="F7370" s="1151" t="s">
        <v>19867</v>
      </c>
      <c r="G7370" s="759" t="s">
        <v>19868</v>
      </c>
      <c r="H7370" s="1021" t="s">
        <v>4243</v>
      </c>
      <c r="I7370" s="1021" t="s">
        <v>4274</v>
      </c>
      <c r="J7370" s="1150" t="s">
        <v>4274</v>
      </c>
      <c r="K7370" s="1152" t="s">
        <v>19869</v>
      </c>
      <c r="L7370" s="1151">
        <v>10</v>
      </c>
      <c r="M7370" s="1164">
        <v>94200</v>
      </c>
      <c r="N7370" s="1151"/>
      <c r="O7370" s="1152"/>
      <c r="P7370" s="1180"/>
    </row>
    <row r="7371" spans="1:16" ht="22.5" x14ac:dyDescent="0.2">
      <c r="A7371" s="1179" t="s">
        <v>4159</v>
      </c>
      <c r="B7371" s="1149" t="s">
        <v>13078</v>
      </c>
      <c r="C7371" s="1149" t="s">
        <v>65</v>
      </c>
      <c r="D7371" s="1150" t="s">
        <v>19866</v>
      </c>
      <c r="E7371" s="1164">
        <v>8000</v>
      </c>
      <c r="F7371" s="1151" t="s">
        <v>19867</v>
      </c>
      <c r="G7371" s="759" t="s">
        <v>19868</v>
      </c>
      <c r="H7371" s="1021" t="s">
        <v>4243</v>
      </c>
      <c r="I7371" s="1021" t="s">
        <v>4274</v>
      </c>
      <c r="J7371" s="1150" t="s">
        <v>4274</v>
      </c>
      <c r="K7371" s="1152"/>
      <c r="L7371" s="1151"/>
      <c r="M7371" s="1164"/>
      <c r="N7371" s="1151" t="s">
        <v>19869</v>
      </c>
      <c r="O7371" s="1152">
        <v>6</v>
      </c>
      <c r="P7371" s="1180">
        <v>54000</v>
      </c>
    </row>
    <row r="7372" spans="1:16" ht="22.5" x14ac:dyDescent="0.2">
      <c r="A7372" s="1179" t="s">
        <v>4159</v>
      </c>
      <c r="B7372" s="1149" t="s">
        <v>13078</v>
      </c>
      <c r="C7372" s="1149" t="s">
        <v>65</v>
      </c>
      <c r="D7372" s="1150" t="s">
        <v>18267</v>
      </c>
      <c r="E7372" s="1164">
        <v>5500</v>
      </c>
      <c r="F7372" s="1151" t="s">
        <v>19870</v>
      </c>
      <c r="G7372" s="759" t="s">
        <v>19871</v>
      </c>
      <c r="H7372" s="1021" t="s">
        <v>4243</v>
      </c>
      <c r="I7372" s="1021" t="s">
        <v>4287</v>
      </c>
      <c r="J7372" s="1150" t="s">
        <v>4195</v>
      </c>
      <c r="K7372" s="1152" t="s">
        <v>19872</v>
      </c>
      <c r="L7372" s="1151">
        <v>10</v>
      </c>
      <c r="M7372" s="1164">
        <v>54633.33</v>
      </c>
      <c r="N7372" s="1151"/>
      <c r="O7372" s="1152"/>
      <c r="P7372" s="1180"/>
    </row>
    <row r="7373" spans="1:16" ht="22.5" x14ac:dyDescent="0.2">
      <c r="A7373" s="1179" t="s">
        <v>4159</v>
      </c>
      <c r="B7373" s="1149" t="s">
        <v>13078</v>
      </c>
      <c r="C7373" s="1149" t="s">
        <v>65</v>
      </c>
      <c r="D7373" s="1150" t="s">
        <v>18267</v>
      </c>
      <c r="E7373" s="1164">
        <v>5500</v>
      </c>
      <c r="F7373" s="1151" t="s">
        <v>19870</v>
      </c>
      <c r="G7373" s="759" t="s">
        <v>19873</v>
      </c>
      <c r="H7373" s="1021" t="s">
        <v>4243</v>
      </c>
      <c r="I7373" s="1021" t="s">
        <v>4287</v>
      </c>
      <c r="J7373" s="1150" t="s">
        <v>4195</v>
      </c>
      <c r="K7373" s="1152"/>
      <c r="L7373" s="1151"/>
      <c r="M7373" s="1164"/>
      <c r="N7373" s="1151" t="s">
        <v>19872</v>
      </c>
      <c r="O7373" s="1152">
        <v>6</v>
      </c>
      <c r="P7373" s="1180">
        <v>33000</v>
      </c>
    </row>
    <row r="7374" spans="1:16" ht="22.5" x14ac:dyDescent="0.2">
      <c r="A7374" s="1179" t="s">
        <v>4159</v>
      </c>
      <c r="B7374" s="1149" t="s">
        <v>13078</v>
      </c>
      <c r="C7374" s="1149" t="s">
        <v>65</v>
      </c>
      <c r="D7374" s="1150" t="s">
        <v>19874</v>
      </c>
      <c r="E7374" s="1164">
        <v>3000</v>
      </c>
      <c r="F7374" s="1151" t="s">
        <v>19875</v>
      </c>
      <c r="G7374" s="759" t="s">
        <v>19876</v>
      </c>
      <c r="H7374" s="1021" t="s">
        <v>11426</v>
      </c>
      <c r="I7374" s="1021" t="s">
        <v>4274</v>
      </c>
      <c r="J7374" s="1150" t="s">
        <v>4274</v>
      </c>
      <c r="K7374" s="1152" t="s">
        <v>19877</v>
      </c>
      <c r="L7374" s="1151">
        <v>12</v>
      </c>
      <c r="M7374" s="1164">
        <v>36000</v>
      </c>
      <c r="N7374" s="1151"/>
      <c r="O7374" s="1152"/>
      <c r="P7374" s="1180"/>
    </row>
    <row r="7375" spans="1:16" ht="22.5" x14ac:dyDescent="0.2">
      <c r="A7375" s="1179" t="s">
        <v>4159</v>
      </c>
      <c r="B7375" s="1149" t="s">
        <v>13078</v>
      </c>
      <c r="C7375" s="1149" t="s">
        <v>65</v>
      </c>
      <c r="D7375" s="1150" t="s">
        <v>19874</v>
      </c>
      <c r="E7375" s="1164">
        <v>3000</v>
      </c>
      <c r="F7375" s="1151" t="s">
        <v>19875</v>
      </c>
      <c r="G7375" s="759" t="s">
        <v>19876</v>
      </c>
      <c r="H7375" s="1021" t="s">
        <v>11426</v>
      </c>
      <c r="I7375" s="1021" t="s">
        <v>4274</v>
      </c>
      <c r="J7375" s="1150" t="s">
        <v>4274</v>
      </c>
      <c r="K7375" s="1152"/>
      <c r="L7375" s="1151"/>
      <c r="M7375" s="1164"/>
      <c r="N7375" s="1151" t="s">
        <v>19877</v>
      </c>
      <c r="O7375" s="1152">
        <v>6</v>
      </c>
      <c r="P7375" s="1180">
        <v>18000</v>
      </c>
    </row>
    <row r="7376" spans="1:16" ht="22.5" x14ac:dyDescent="0.2">
      <c r="A7376" s="1179" t="s">
        <v>4159</v>
      </c>
      <c r="B7376" s="1149" t="s">
        <v>13078</v>
      </c>
      <c r="C7376" s="1149" t="s">
        <v>65</v>
      </c>
      <c r="D7376" s="1150" t="s">
        <v>18379</v>
      </c>
      <c r="E7376" s="1164">
        <v>5000</v>
      </c>
      <c r="F7376" s="1151" t="s">
        <v>19878</v>
      </c>
      <c r="G7376" s="759" t="s">
        <v>19879</v>
      </c>
      <c r="H7376" s="1021" t="s">
        <v>4206</v>
      </c>
      <c r="I7376" s="1021" t="s">
        <v>16867</v>
      </c>
      <c r="J7376" s="1150" t="s">
        <v>4287</v>
      </c>
      <c r="K7376" s="1152" t="s">
        <v>19880</v>
      </c>
      <c r="L7376" s="1151">
        <v>3</v>
      </c>
      <c r="M7376" s="1164">
        <v>19666.669999999998</v>
      </c>
      <c r="N7376" s="1151"/>
      <c r="O7376" s="1152"/>
      <c r="P7376" s="1180"/>
    </row>
    <row r="7377" spans="1:16" ht="22.5" x14ac:dyDescent="0.2">
      <c r="A7377" s="1179" t="s">
        <v>4159</v>
      </c>
      <c r="B7377" s="1149" t="s">
        <v>13078</v>
      </c>
      <c r="C7377" s="1149" t="s">
        <v>65</v>
      </c>
      <c r="D7377" s="1150" t="s">
        <v>4770</v>
      </c>
      <c r="E7377" s="1164">
        <v>3000</v>
      </c>
      <c r="F7377" s="1151" t="s">
        <v>19881</v>
      </c>
      <c r="G7377" s="759" t="s">
        <v>19882</v>
      </c>
      <c r="H7377" s="1021" t="s">
        <v>4206</v>
      </c>
      <c r="I7377" s="1021" t="s">
        <v>4287</v>
      </c>
      <c r="J7377" s="1150" t="s">
        <v>4195</v>
      </c>
      <c r="K7377" s="1152"/>
      <c r="L7377" s="1151"/>
      <c r="M7377" s="1164"/>
      <c r="N7377" s="1151" t="s">
        <v>19883</v>
      </c>
      <c r="O7377" s="1152">
        <v>5</v>
      </c>
      <c r="P7377" s="1180">
        <v>19975</v>
      </c>
    </row>
    <row r="7378" spans="1:16" ht="22.5" x14ac:dyDescent="0.2">
      <c r="A7378" s="1179" t="s">
        <v>4159</v>
      </c>
      <c r="B7378" s="1149" t="s">
        <v>13078</v>
      </c>
      <c r="C7378" s="1149" t="s">
        <v>65</v>
      </c>
      <c r="D7378" s="1150" t="s">
        <v>4770</v>
      </c>
      <c r="E7378" s="1164">
        <v>6000</v>
      </c>
      <c r="F7378" s="1151" t="s">
        <v>19884</v>
      </c>
      <c r="G7378" s="759" t="s">
        <v>19885</v>
      </c>
      <c r="H7378" s="1021" t="s">
        <v>4243</v>
      </c>
      <c r="I7378" s="1021" t="s">
        <v>4274</v>
      </c>
      <c r="J7378" s="1150" t="s">
        <v>4274</v>
      </c>
      <c r="K7378" s="1152" t="s">
        <v>19886</v>
      </c>
      <c r="L7378" s="1151">
        <v>8</v>
      </c>
      <c r="M7378" s="1164">
        <v>52850</v>
      </c>
      <c r="N7378" s="1151"/>
      <c r="O7378" s="1152"/>
      <c r="P7378" s="1180"/>
    </row>
    <row r="7379" spans="1:16" ht="22.5" x14ac:dyDescent="0.2">
      <c r="A7379" s="1179" t="s">
        <v>4159</v>
      </c>
      <c r="B7379" s="1149" t="s">
        <v>13078</v>
      </c>
      <c r="C7379" s="1149" t="s">
        <v>65</v>
      </c>
      <c r="D7379" s="1150" t="s">
        <v>19887</v>
      </c>
      <c r="E7379" s="1164">
        <v>7500</v>
      </c>
      <c r="F7379" s="1151" t="s">
        <v>19888</v>
      </c>
      <c r="G7379" s="759" t="s">
        <v>19889</v>
      </c>
      <c r="H7379" s="1021" t="s">
        <v>4243</v>
      </c>
      <c r="I7379" s="1021" t="s">
        <v>4274</v>
      </c>
      <c r="J7379" s="1150" t="s">
        <v>4274</v>
      </c>
      <c r="K7379" s="1152" t="s">
        <v>19890</v>
      </c>
      <c r="L7379" s="1151">
        <v>12</v>
      </c>
      <c r="M7379" s="1164">
        <v>90000</v>
      </c>
      <c r="N7379" s="1151"/>
      <c r="O7379" s="1152"/>
      <c r="P7379" s="1180"/>
    </row>
    <row r="7380" spans="1:16" ht="22.5" x14ac:dyDescent="0.2">
      <c r="A7380" s="1179" t="s">
        <v>4159</v>
      </c>
      <c r="B7380" s="1149" t="s">
        <v>13078</v>
      </c>
      <c r="C7380" s="1149" t="s">
        <v>65</v>
      </c>
      <c r="D7380" s="1150" t="s">
        <v>19887</v>
      </c>
      <c r="E7380" s="1164">
        <v>7500</v>
      </c>
      <c r="F7380" s="1151" t="s">
        <v>19888</v>
      </c>
      <c r="G7380" s="759" t="s">
        <v>19889</v>
      </c>
      <c r="H7380" s="1021" t="s">
        <v>4243</v>
      </c>
      <c r="I7380" s="1021" t="s">
        <v>4274</v>
      </c>
      <c r="J7380" s="1150" t="s">
        <v>4274</v>
      </c>
      <c r="K7380" s="1152"/>
      <c r="L7380" s="1151"/>
      <c r="M7380" s="1164"/>
      <c r="N7380" s="1151" t="s">
        <v>19890</v>
      </c>
      <c r="O7380" s="1152">
        <v>6</v>
      </c>
      <c r="P7380" s="1180">
        <v>45000</v>
      </c>
    </row>
    <row r="7381" spans="1:16" ht="22.5" x14ac:dyDescent="0.2">
      <c r="A7381" s="1179" t="s">
        <v>4159</v>
      </c>
      <c r="B7381" s="1149" t="s">
        <v>13078</v>
      </c>
      <c r="C7381" s="1149" t="s">
        <v>65</v>
      </c>
      <c r="D7381" s="1150" t="s">
        <v>17438</v>
      </c>
      <c r="E7381" s="1164">
        <v>2000</v>
      </c>
      <c r="F7381" s="1151" t="s">
        <v>19891</v>
      </c>
      <c r="G7381" s="759" t="s">
        <v>19892</v>
      </c>
      <c r="H7381" s="1021" t="s">
        <v>4194</v>
      </c>
      <c r="I7381" s="1021" t="s">
        <v>4274</v>
      </c>
      <c r="J7381" s="1150" t="s">
        <v>4274</v>
      </c>
      <c r="K7381" s="1152" t="s">
        <v>19893</v>
      </c>
      <c r="L7381" s="1151">
        <v>12</v>
      </c>
      <c r="M7381" s="1164">
        <v>24000</v>
      </c>
      <c r="N7381" s="1151"/>
      <c r="O7381" s="1152"/>
      <c r="P7381" s="1180"/>
    </row>
    <row r="7382" spans="1:16" ht="22.5" x14ac:dyDescent="0.2">
      <c r="A7382" s="1179" t="s">
        <v>4159</v>
      </c>
      <c r="B7382" s="1149" t="s">
        <v>13078</v>
      </c>
      <c r="C7382" s="1149" t="s">
        <v>65</v>
      </c>
      <c r="D7382" s="1150" t="s">
        <v>17438</v>
      </c>
      <c r="E7382" s="1164">
        <v>2000</v>
      </c>
      <c r="F7382" s="1151" t="s">
        <v>19891</v>
      </c>
      <c r="G7382" s="759" t="s">
        <v>19892</v>
      </c>
      <c r="H7382" s="1021" t="s">
        <v>4194</v>
      </c>
      <c r="I7382" s="1021" t="s">
        <v>4274</v>
      </c>
      <c r="J7382" s="1150" t="s">
        <v>4274</v>
      </c>
      <c r="K7382" s="1152"/>
      <c r="L7382" s="1151"/>
      <c r="M7382" s="1164"/>
      <c r="N7382" s="1151" t="s">
        <v>19893</v>
      </c>
      <c r="O7382" s="1152">
        <v>6</v>
      </c>
      <c r="P7382" s="1180">
        <v>12000</v>
      </c>
    </row>
    <row r="7383" spans="1:16" ht="22.5" x14ac:dyDescent="0.2">
      <c r="A7383" s="1179" t="s">
        <v>4159</v>
      </c>
      <c r="B7383" s="1149" t="s">
        <v>13078</v>
      </c>
      <c r="C7383" s="1149" t="s">
        <v>65</v>
      </c>
      <c r="D7383" s="1150" t="s">
        <v>17111</v>
      </c>
      <c r="E7383" s="1164">
        <v>4000</v>
      </c>
      <c r="F7383" s="1151" t="s">
        <v>19894</v>
      </c>
      <c r="G7383" s="759" t="s">
        <v>19895</v>
      </c>
      <c r="H7383" s="1021" t="s">
        <v>16835</v>
      </c>
      <c r="I7383" s="1021" t="s">
        <v>4287</v>
      </c>
      <c r="J7383" s="1150" t="s">
        <v>4195</v>
      </c>
      <c r="K7383" s="1152" t="s">
        <v>19896</v>
      </c>
      <c r="L7383" s="1151">
        <v>12</v>
      </c>
      <c r="M7383" s="1164">
        <v>48000</v>
      </c>
      <c r="N7383" s="1151"/>
      <c r="O7383" s="1152"/>
      <c r="P7383" s="1180"/>
    </row>
    <row r="7384" spans="1:16" ht="22.5" x14ac:dyDescent="0.2">
      <c r="A7384" s="1179" t="s">
        <v>4159</v>
      </c>
      <c r="B7384" s="1149" t="s">
        <v>13078</v>
      </c>
      <c r="C7384" s="1149" t="s">
        <v>65</v>
      </c>
      <c r="D7384" s="1150" t="s">
        <v>17111</v>
      </c>
      <c r="E7384" s="1164">
        <v>4000</v>
      </c>
      <c r="F7384" s="1151" t="s">
        <v>19894</v>
      </c>
      <c r="G7384" s="759" t="s">
        <v>19895</v>
      </c>
      <c r="H7384" s="1021" t="s">
        <v>16835</v>
      </c>
      <c r="I7384" s="1021" t="s">
        <v>4287</v>
      </c>
      <c r="J7384" s="1150" t="s">
        <v>4195</v>
      </c>
      <c r="K7384" s="1152"/>
      <c r="L7384" s="1151"/>
      <c r="M7384" s="1164"/>
      <c r="N7384" s="1151" t="s">
        <v>19896</v>
      </c>
      <c r="O7384" s="1152">
        <v>6</v>
      </c>
      <c r="P7384" s="1180">
        <v>24000</v>
      </c>
    </row>
    <row r="7385" spans="1:16" ht="22.5" x14ac:dyDescent="0.2">
      <c r="A7385" s="1179" t="s">
        <v>4159</v>
      </c>
      <c r="B7385" s="1149" t="s">
        <v>13078</v>
      </c>
      <c r="C7385" s="1149" t="s">
        <v>65</v>
      </c>
      <c r="D7385" s="1150" t="s">
        <v>19140</v>
      </c>
      <c r="E7385" s="1164">
        <v>3000</v>
      </c>
      <c r="F7385" s="1151" t="s">
        <v>19897</v>
      </c>
      <c r="G7385" s="759" t="s">
        <v>19898</v>
      </c>
      <c r="H7385" s="1021" t="s">
        <v>4243</v>
      </c>
      <c r="I7385" s="1021" t="s">
        <v>4274</v>
      </c>
      <c r="J7385" s="1150" t="s">
        <v>4274</v>
      </c>
      <c r="K7385" s="1152" t="s">
        <v>19899</v>
      </c>
      <c r="L7385" s="1151">
        <v>12</v>
      </c>
      <c r="M7385" s="1164">
        <v>31740.73</v>
      </c>
      <c r="N7385" s="1151"/>
      <c r="O7385" s="1152"/>
      <c r="P7385" s="1180"/>
    </row>
    <row r="7386" spans="1:16" ht="22.5" x14ac:dyDescent="0.2">
      <c r="A7386" s="1179" t="s">
        <v>4159</v>
      </c>
      <c r="B7386" s="1149" t="s">
        <v>13078</v>
      </c>
      <c r="C7386" s="1149" t="s">
        <v>65</v>
      </c>
      <c r="D7386" s="1150" t="s">
        <v>19140</v>
      </c>
      <c r="E7386" s="1164">
        <v>3000</v>
      </c>
      <c r="F7386" s="1151" t="s">
        <v>19897</v>
      </c>
      <c r="G7386" s="759" t="s">
        <v>19898</v>
      </c>
      <c r="H7386" s="1021" t="s">
        <v>4243</v>
      </c>
      <c r="I7386" s="1021" t="s">
        <v>4274</v>
      </c>
      <c r="J7386" s="1150" t="s">
        <v>4274</v>
      </c>
      <c r="K7386" s="1152"/>
      <c r="L7386" s="1151"/>
      <c r="M7386" s="1164"/>
      <c r="N7386" s="1151" t="s">
        <v>19899</v>
      </c>
      <c r="O7386" s="1152">
        <v>6</v>
      </c>
      <c r="P7386" s="1180">
        <v>18000</v>
      </c>
    </row>
    <row r="7387" spans="1:16" ht="22.5" x14ac:dyDescent="0.2">
      <c r="A7387" s="1179" t="s">
        <v>4159</v>
      </c>
      <c r="B7387" s="1149" t="s">
        <v>13078</v>
      </c>
      <c r="C7387" s="1149" t="s">
        <v>65</v>
      </c>
      <c r="D7387" s="1150" t="s">
        <v>19900</v>
      </c>
      <c r="E7387" s="1164">
        <v>2000</v>
      </c>
      <c r="F7387" s="1151" t="s">
        <v>19901</v>
      </c>
      <c r="G7387" s="759" t="s">
        <v>19902</v>
      </c>
      <c r="H7387" s="1021" t="s">
        <v>4206</v>
      </c>
      <c r="I7387" s="1021" t="s">
        <v>4274</v>
      </c>
      <c r="J7387" s="1150" t="s">
        <v>4274</v>
      </c>
      <c r="K7387" s="1152"/>
      <c r="L7387" s="1151"/>
      <c r="M7387" s="1164"/>
      <c r="N7387" s="1151" t="s">
        <v>19903</v>
      </c>
      <c r="O7387" s="1152">
        <v>6</v>
      </c>
      <c r="P7387" s="1180">
        <v>12000</v>
      </c>
    </row>
    <row r="7388" spans="1:16" ht="22.5" x14ac:dyDescent="0.2">
      <c r="A7388" s="1179" t="s">
        <v>4159</v>
      </c>
      <c r="B7388" s="1149" t="s">
        <v>13078</v>
      </c>
      <c r="C7388" s="1149" t="s">
        <v>65</v>
      </c>
      <c r="D7388" s="1150" t="s">
        <v>19904</v>
      </c>
      <c r="E7388" s="1164">
        <v>2000</v>
      </c>
      <c r="F7388" s="1151" t="s">
        <v>19901</v>
      </c>
      <c r="G7388" s="759" t="s">
        <v>19902</v>
      </c>
      <c r="H7388" s="1021" t="s">
        <v>4206</v>
      </c>
      <c r="I7388" s="1021" t="s">
        <v>4274</v>
      </c>
      <c r="J7388" s="1150" t="s">
        <v>4274</v>
      </c>
      <c r="K7388" s="1152" t="s">
        <v>19903</v>
      </c>
      <c r="L7388" s="1151">
        <v>4</v>
      </c>
      <c r="M7388" s="1164">
        <v>8333.33</v>
      </c>
      <c r="N7388" s="1151"/>
      <c r="O7388" s="1152"/>
      <c r="P7388" s="1180"/>
    </row>
    <row r="7389" spans="1:16" ht="22.5" x14ac:dyDescent="0.2">
      <c r="A7389" s="1179" t="s">
        <v>4159</v>
      </c>
      <c r="B7389" s="1149" t="s">
        <v>13078</v>
      </c>
      <c r="C7389" s="1149" t="s">
        <v>65</v>
      </c>
      <c r="D7389" s="1150" t="s">
        <v>19905</v>
      </c>
      <c r="E7389" s="1164">
        <v>4000</v>
      </c>
      <c r="F7389" s="1151" t="s">
        <v>19906</v>
      </c>
      <c r="G7389" s="759" t="s">
        <v>19907</v>
      </c>
      <c r="H7389" s="1021" t="s">
        <v>11426</v>
      </c>
      <c r="I7389" s="1021" t="s">
        <v>4287</v>
      </c>
      <c r="J7389" s="1150" t="s">
        <v>4195</v>
      </c>
      <c r="K7389" s="1152"/>
      <c r="L7389" s="1151"/>
      <c r="M7389" s="1164"/>
      <c r="N7389" s="1151" t="s">
        <v>19908</v>
      </c>
      <c r="O7389" s="1152">
        <v>1</v>
      </c>
      <c r="P7389" s="1180">
        <v>5733.33</v>
      </c>
    </row>
    <row r="7390" spans="1:16" ht="33.75" x14ac:dyDescent="0.2">
      <c r="A7390" s="1179" t="s">
        <v>4159</v>
      </c>
      <c r="B7390" s="1149" t="s">
        <v>13078</v>
      </c>
      <c r="C7390" s="1149" t="s">
        <v>65</v>
      </c>
      <c r="D7390" s="1150" t="s">
        <v>17209</v>
      </c>
      <c r="E7390" s="1164">
        <v>2000</v>
      </c>
      <c r="F7390" s="1151" t="s">
        <v>19909</v>
      </c>
      <c r="G7390" s="759" t="s">
        <v>19910</v>
      </c>
      <c r="H7390" s="1021" t="s">
        <v>4206</v>
      </c>
      <c r="I7390" s="1021" t="s">
        <v>15923</v>
      </c>
      <c r="J7390" s="1150" t="s">
        <v>7025</v>
      </c>
      <c r="K7390" s="1152"/>
      <c r="L7390" s="1151"/>
      <c r="M7390" s="1164"/>
      <c r="N7390" s="1151" t="s">
        <v>19911</v>
      </c>
      <c r="O7390" s="1152">
        <v>6</v>
      </c>
      <c r="P7390" s="1180">
        <v>12000</v>
      </c>
    </row>
    <row r="7391" spans="1:16" ht="33.75" x14ac:dyDescent="0.2">
      <c r="A7391" s="1179" t="s">
        <v>4159</v>
      </c>
      <c r="B7391" s="1149" t="s">
        <v>13078</v>
      </c>
      <c r="C7391" s="1149" t="s">
        <v>65</v>
      </c>
      <c r="D7391" s="1150" t="s">
        <v>17209</v>
      </c>
      <c r="E7391" s="1164">
        <v>2000</v>
      </c>
      <c r="F7391" s="1151" t="s">
        <v>19909</v>
      </c>
      <c r="G7391" s="759" t="s">
        <v>19910</v>
      </c>
      <c r="H7391" s="1021" t="s">
        <v>4206</v>
      </c>
      <c r="I7391" s="1021" t="s">
        <v>15923</v>
      </c>
      <c r="J7391" s="1150" t="s">
        <v>7025</v>
      </c>
      <c r="K7391" s="1152" t="s">
        <v>19911</v>
      </c>
      <c r="L7391" s="1151">
        <v>2</v>
      </c>
      <c r="M7391" s="1164">
        <v>5266.67</v>
      </c>
      <c r="N7391" s="1151"/>
      <c r="O7391" s="1152"/>
      <c r="P7391" s="1180"/>
    </row>
    <row r="7392" spans="1:16" ht="22.5" x14ac:dyDescent="0.2">
      <c r="A7392" s="1179" t="s">
        <v>4159</v>
      </c>
      <c r="B7392" s="1149" t="s">
        <v>13078</v>
      </c>
      <c r="C7392" s="1149" t="s">
        <v>65</v>
      </c>
      <c r="D7392" s="1150" t="s">
        <v>19912</v>
      </c>
      <c r="E7392" s="1164">
        <v>2000</v>
      </c>
      <c r="F7392" s="1151" t="s">
        <v>19913</v>
      </c>
      <c r="G7392" s="759" t="s">
        <v>19914</v>
      </c>
      <c r="H7392" s="1021" t="s">
        <v>4206</v>
      </c>
      <c r="I7392" s="1021" t="s">
        <v>16867</v>
      </c>
      <c r="J7392" s="1150" t="s">
        <v>4287</v>
      </c>
      <c r="K7392" s="1152"/>
      <c r="L7392" s="1151"/>
      <c r="M7392" s="1164"/>
      <c r="N7392" s="1151" t="s">
        <v>19915</v>
      </c>
      <c r="O7392" s="1152">
        <v>3</v>
      </c>
      <c r="P7392" s="1180">
        <v>7000</v>
      </c>
    </row>
    <row r="7393" spans="1:16" ht="22.5" x14ac:dyDescent="0.2">
      <c r="A7393" s="1179" t="s">
        <v>4159</v>
      </c>
      <c r="B7393" s="1149" t="s">
        <v>13078</v>
      </c>
      <c r="C7393" s="1149" t="s">
        <v>65</v>
      </c>
      <c r="D7393" s="1150" t="s">
        <v>19916</v>
      </c>
      <c r="E7393" s="1164">
        <v>3000</v>
      </c>
      <c r="F7393" s="1151" t="s">
        <v>19917</v>
      </c>
      <c r="G7393" s="759" t="s">
        <v>19918</v>
      </c>
      <c r="H7393" s="1021" t="s">
        <v>4194</v>
      </c>
      <c r="I7393" s="1021" t="s">
        <v>4274</v>
      </c>
      <c r="J7393" s="1150" t="s">
        <v>4274</v>
      </c>
      <c r="K7393" s="1152" t="s">
        <v>19919</v>
      </c>
      <c r="L7393" s="1151">
        <v>12</v>
      </c>
      <c r="M7393" s="1164">
        <v>36000</v>
      </c>
      <c r="N7393" s="1151"/>
      <c r="O7393" s="1152"/>
      <c r="P7393" s="1180"/>
    </row>
    <row r="7394" spans="1:16" ht="22.5" x14ac:dyDescent="0.2">
      <c r="A7394" s="1179" t="s">
        <v>4159</v>
      </c>
      <c r="B7394" s="1149" t="s">
        <v>13078</v>
      </c>
      <c r="C7394" s="1149" t="s">
        <v>65</v>
      </c>
      <c r="D7394" s="1150" t="s">
        <v>19916</v>
      </c>
      <c r="E7394" s="1164">
        <v>3000</v>
      </c>
      <c r="F7394" s="1151" t="s">
        <v>19917</v>
      </c>
      <c r="G7394" s="759" t="s">
        <v>19918</v>
      </c>
      <c r="H7394" s="1021" t="s">
        <v>4194</v>
      </c>
      <c r="I7394" s="1021" t="s">
        <v>4274</v>
      </c>
      <c r="J7394" s="1150" t="s">
        <v>4274</v>
      </c>
      <c r="K7394" s="1152"/>
      <c r="L7394" s="1151"/>
      <c r="M7394" s="1164"/>
      <c r="N7394" s="1151" t="s">
        <v>19919</v>
      </c>
      <c r="O7394" s="1152">
        <v>6</v>
      </c>
      <c r="P7394" s="1180">
        <v>18000</v>
      </c>
    </row>
    <row r="7395" spans="1:16" ht="22.5" x14ac:dyDescent="0.2">
      <c r="A7395" s="1179" t="s">
        <v>4159</v>
      </c>
      <c r="B7395" s="1149" t="s">
        <v>13078</v>
      </c>
      <c r="C7395" s="1149" t="s">
        <v>65</v>
      </c>
      <c r="D7395" s="1150" t="s">
        <v>16887</v>
      </c>
      <c r="E7395" s="1164">
        <v>2000</v>
      </c>
      <c r="F7395" s="1151" t="s">
        <v>19920</v>
      </c>
      <c r="G7395" s="759" t="s">
        <v>19921</v>
      </c>
      <c r="H7395" s="1021" t="s">
        <v>4243</v>
      </c>
      <c r="I7395" s="1021" t="s">
        <v>4274</v>
      </c>
      <c r="J7395" s="1150" t="s">
        <v>4274</v>
      </c>
      <c r="K7395" s="1152" t="s">
        <v>15730</v>
      </c>
      <c r="L7395" s="1151">
        <v>12</v>
      </c>
      <c r="M7395" s="1164">
        <v>24000</v>
      </c>
      <c r="N7395" s="1151"/>
      <c r="O7395" s="1152"/>
      <c r="P7395" s="1180"/>
    </row>
    <row r="7396" spans="1:16" ht="22.5" x14ac:dyDescent="0.2">
      <c r="A7396" s="1179" t="s">
        <v>4159</v>
      </c>
      <c r="B7396" s="1149" t="s">
        <v>13078</v>
      </c>
      <c r="C7396" s="1149" t="s">
        <v>65</v>
      </c>
      <c r="D7396" s="1150" t="s">
        <v>16887</v>
      </c>
      <c r="E7396" s="1164">
        <v>2000</v>
      </c>
      <c r="F7396" s="1151" t="s">
        <v>19920</v>
      </c>
      <c r="G7396" s="759" t="s">
        <v>19921</v>
      </c>
      <c r="H7396" s="1021" t="s">
        <v>4243</v>
      </c>
      <c r="I7396" s="1021" t="s">
        <v>4274</v>
      </c>
      <c r="J7396" s="1150" t="s">
        <v>4274</v>
      </c>
      <c r="K7396" s="1152"/>
      <c r="L7396" s="1151"/>
      <c r="M7396" s="1164"/>
      <c r="N7396" s="1151" t="s">
        <v>15730</v>
      </c>
      <c r="O7396" s="1152">
        <v>6</v>
      </c>
      <c r="P7396" s="1180">
        <v>12000</v>
      </c>
    </row>
    <row r="7397" spans="1:16" ht="22.5" x14ac:dyDescent="0.2">
      <c r="A7397" s="1179" t="s">
        <v>4159</v>
      </c>
      <c r="B7397" s="1149" t="s">
        <v>13078</v>
      </c>
      <c r="C7397" s="1149" t="s">
        <v>65</v>
      </c>
      <c r="D7397" s="1150" t="s">
        <v>19922</v>
      </c>
      <c r="E7397" s="1164">
        <v>11000</v>
      </c>
      <c r="F7397" s="1151" t="s">
        <v>19923</v>
      </c>
      <c r="G7397" s="759" t="s">
        <v>19924</v>
      </c>
      <c r="H7397" s="1021" t="s">
        <v>4243</v>
      </c>
      <c r="I7397" s="1021" t="s">
        <v>4287</v>
      </c>
      <c r="J7397" s="1150" t="s">
        <v>4195</v>
      </c>
      <c r="K7397" s="1152" t="s">
        <v>19925</v>
      </c>
      <c r="L7397" s="1151">
        <v>12</v>
      </c>
      <c r="M7397" s="1164">
        <v>130906.5</v>
      </c>
      <c r="N7397" s="1151"/>
      <c r="O7397" s="1152"/>
      <c r="P7397" s="1180"/>
    </row>
    <row r="7398" spans="1:16" ht="22.5" x14ac:dyDescent="0.2">
      <c r="A7398" s="1179" t="s">
        <v>4159</v>
      </c>
      <c r="B7398" s="1149" t="s">
        <v>13078</v>
      </c>
      <c r="C7398" s="1149" t="s">
        <v>65</v>
      </c>
      <c r="D7398" s="1150" t="s">
        <v>19922</v>
      </c>
      <c r="E7398" s="1164">
        <v>11000</v>
      </c>
      <c r="F7398" s="1151" t="s">
        <v>19923</v>
      </c>
      <c r="G7398" s="759" t="s">
        <v>19924</v>
      </c>
      <c r="H7398" s="1021" t="s">
        <v>4243</v>
      </c>
      <c r="I7398" s="1021" t="s">
        <v>4287</v>
      </c>
      <c r="J7398" s="1150" t="s">
        <v>4195</v>
      </c>
      <c r="K7398" s="1152"/>
      <c r="L7398" s="1151"/>
      <c r="M7398" s="1164"/>
      <c r="N7398" s="1151" t="s">
        <v>19925</v>
      </c>
      <c r="O7398" s="1152">
        <v>6</v>
      </c>
      <c r="P7398" s="1180">
        <v>55065</v>
      </c>
    </row>
    <row r="7399" spans="1:16" ht="33.75" x14ac:dyDescent="0.2">
      <c r="A7399" s="1179" t="s">
        <v>4159</v>
      </c>
      <c r="B7399" s="1149" t="s">
        <v>13078</v>
      </c>
      <c r="C7399" s="1149" t="s">
        <v>65</v>
      </c>
      <c r="D7399" s="1150" t="s">
        <v>19926</v>
      </c>
      <c r="E7399" s="1164">
        <v>2500</v>
      </c>
      <c r="F7399" s="1151" t="s">
        <v>19927</v>
      </c>
      <c r="G7399" s="759" t="s">
        <v>19928</v>
      </c>
      <c r="H7399" s="1021" t="s">
        <v>9934</v>
      </c>
      <c r="I7399" s="1021" t="s">
        <v>16809</v>
      </c>
      <c r="J7399" s="1150" t="s">
        <v>4259</v>
      </c>
      <c r="K7399" s="1152" t="s">
        <v>19929</v>
      </c>
      <c r="L7399" s="1151">
        <v>12</v>
      </c>
      <c r="M7399" s="1164">
        <v>30000</v>
      </c>
      <c r="N7399" s="1151"/>
      <c r="O7399" s="1152"/>
      <c r="P7399" s="1180"/>
    </row>
    <row r="7400" spans="1:16" ht="33.75" x14ac:dyDescent="0.2">
      <c r="A7400" s="1179" t="s">
        <v>4159</v>
      </c>
      <c r="B7400" s="1149" t="s">
        <v>13078</v>
      </c>
      <c r="C7400" s="1149" t="s">
        <v>65</v>
      </c>
      <c r="D7400" s="1150" t="s">
        <v>19926</v>
      </c>
      <c r="E7400" s="1164">
        <v>2500</v>
      </c>
      <c r="F7400" s="1151" t="s">
        <v>19927</v>
      </c>
      <c r="G7400" s="759" t="s">
        <v>19928</v>
      </c>
      <c r="H7400" s="1021" t="s">
        <v>9934</v>
      </c>
      <c r="I7400" s="1021" t="s">
        <v>16809</v>
      </c>
      <c r="J7400" s="1150" t="s">
        <v>4259</v>
      </c>
      <c r="K7400" s="1152"/>
      <c r="L7400" s="1151"/>
      <c r="M7400" s="1164"/>
      <c r="N7400" s="1151" t="s">
        <v>19929</v>
      </c>
      <c r="O7400" s="1152">
        <v>6</v>
      </c>
      <c r="P7400" s="1180">
        <v>16131.66</v>
      </c>
    </row>
    <row r="7401" spans="1:16" ht="22.5" x14ac:dyDescent="0.2">
      <c r="A7401" s="1179" t="s">
        <v>4159</v>
      </c>
      <c r="B7401" s="1149" t="s">
        <v>13078</v>
      </c>
      <c r="C7401" s="1149" t="s">
        <v>65</v>
      </c>
      <c r="D7401" s="1150" t="s">
        <v>18208</v>
      </c>
      <c r="E7401" s="1164">
        <v>5000</v>
      </c>
      <c r="F7401" s="1151" t="s">
        <v>19930</v>
      </c>
      <c r="G7401" s="759" t="s">
        <v>19931</v>
      </c>
      <c r="H7401" s="1021" t="s">
        <v>4243</v>
      </c>
      <c r="I7401" s="1021" t="s">
        <v>4274</v>
      </c>
      <c r="J7401" s="1150" t="s">
        <v>4274</v>
      </c>
      <c r="K7401" s="1152" t="s">
        <v>19932</v>
      </c>
      <c r="L7401" s="1151">
        <v>12</v>
      </c>
      <c r="M7401" s="1164">
        <v>60333.33</v>
      </c>
      <c r="N7401" s="1151"/>
      <c r="O7401" s="1152"/>
      <c r="P7401" s="1180"/>
    </row>
    <row r="7402" spans="1:16" ht="22.5" x14ac:dyDescent="0.2">
      <c r="A7402" s="1179" t="s">
        <v>4159</v>
      </c>
      <c r="B7402" s="1149" t="s">
        <v>13078</v>
      </c>
      <c r="C7402" s="1149" t="s">
        <v>65</v>
      </c>
      <c r="D7402" s="1150" t="s">
        <v>18208</v>
      </c>
      <c r="E7402" s="1164">
        <v>5000</v>
      </c>
      <c r="F7402" s="1151" t="s">
        <v>19930</v>
      </c>
      <c r="G7402" s="759" t="s">
        <v>19931</v>
      </c>
      <c r="H7402" s="1021" t="s">
        <v>4243</v>
      </c>
      <c r="I7402" s="1021" t="s">
        <v>4274</v>
      </c>
      <c r="J7402" s="1150" t="s">
        <v>4274</v>
      </c>
      <c r="K7402" s="1152"/>
      <c r="L7402" s="1151"/>
      <c r="M7402" s="1164"/>
      <c r="N7402" s="1151" t="s">
        <v>19932</v>
      </c>
      <c r="O7402" s="1152">
        <v>6</v>
      </c>
      <c r="P7402" s="1180">
        <v>30000</v>
      </c>
    </row>
    <row r="7403" spans="1:16" ht="22.5" x14ac:dyDescent="0.2">
      <c r="A7403" s="1179" t="s">
        <v>4159</v>
      </c>
      <c r="B7403" s="1149" t="s">
        <v>13078</v>
      </c>
      <c r="C7403" s="1149" t="s">
        <v>65</v>
      </c>
      <c r="D7403" s="1150" t="s">
        <v>17183</v>
      </c>
      <c r="E7403" s="1164">
        <v>2500</v>
      </c>
      <c r="F7403" s="1151" t="s">
        <v>19933</v>
      </c>
      <c r="G7403" s="759" t="s">
        <v>19934</v>
      </c>
      <c r="H7403" s="1021" t="s">
        <v>4243</v>
      </c>
      <c r="I7403" s="1021" t="s">
        <v>4274</v>
      </c>
      <c r="J7403" s="1150" t="s">
        <v>4274</v>
      </c>
      <c r="K7403" s="1152" t="s">
        <v>19935</v>
      </c>
      <c r="L7403" s="1151">
        <v>1</v>
      </c>
      <c r="M7403" s="1164">
        <v>3722.5</v>
      </c>
      <c r="N7403" s="1151"/>
      <c r="O7403" s="1152"/>
      <c r="P7403" s="1180"/>
    </row>
    <row r="7404" spans="1:16" ht="22.5" x14ac:dyDescent="0.2">
      <c r="A7404" s="1179" t="s">
        <v>4159</v>
      </c>
      <c r="B7404" s="1149" t="s">
        <v>13078</v>
      </c>
      <c r="C7404" s="1149" t="s">
        <v>65</v>
      </c>
      <c r="D7404" s="1150" t="s">
        <v>5745</v>
      </c>
      <c r="E7404" s="1164">
        <v>2000</v>
      </c>
      <c r="F7404" s="1151" t="s">
        <v>19936</v>
      </c>
      <c r="G7404" s="759" t="s">
        <v>19937</v>
      </c>
      <c r="H7404" s="1021" t="s">
        <v>4243</v>
      </c>
      <c r="I7404" s="1021" t="s">
        <v>4274</v>
      </c>
      <c r="J7404" s="1150" t="s">
        <v>4274</v>
      </c>
      <c r="K7404" s="1152" t="s">
        <v>19938</v>
      </c>
      <c r="L7404" s="1151">
        <v>10</v>
      </c>
      <c r="M7404" s="1164">
        <v>19928</v>
      </c>
      <c r="N7404" s="1151"/>
      <c r="O7404" s="1152"/>
      <c r="P7404" s="1180"/>
    </row>
    <row r="7405" spans="1:16" ht="22.5" x14ac:dyDescent="0.2">
      <c r="A7405" s="1179" t="s">
        <v>4159</v>
      </c>
      <c r="B7405" s="1149" t="s">
        <v>13078</v>
      </c>
      <c r="C7405" s="1149" t="s">
        <v>65</v>
      </c>
      <c r="D7405" s="1150" t="s">
        <v>19939</v>
      </c>
      <c r="E7405" s="1164">
        <v>13000</v>
      </c>
      <c r="F7405" s="1151" t="s">
        <v>19940</v>
      </c>
      <c r="G7405" s="759" t="s">
        <v>19941</v>
      </c>
      <c r="H7405" s="1021" t="s">
        <v>4206</v>
      </c>
      <c r="I7405" s="1021" t="s">
        <v>4287</v>
      </c>
      <c r="J7405" s="1150" t="s">
        <v>4195</v>
      </c>
      <c r="K7405" s="1152"/>
      <c r="L7405" s="1151"/>
      <c r="M7405" s="1164"/>
      <c r="N7405" s="1151" t="s">
        <v>19942</v>
      </c>
      <c r="O7405" s="1152">
        <v>1</v>
      </c>
      <c r="P7405" s="1180">
        <v>16033.33</v>
      </c>
    </row>
    <row r="7406" spans="1:16" ht="22.5" x14ac:dyDescent="0.2">
      <c r="A7406" s="1179" t="s">
        <v>4159</v>
      </c>
      <c r="B7406" s="1149" t="s">
        <v>13078</v>
      </c>
      <c r="C7406" s="1149" t="s">
        <v>65</v>
      </c>
      <c r="D7406" s="1150" t="s">
        <v>19140</v>
      </c>
      <c r="E7406" s="1164">
        <v>2500</v>
      </c>
      <c r="F7406" s="1151" t="s">
        <v>19943</v>
      </c>
      <c r="G7406" s="759" t="s">
        <v>19944</v>
      </c>
      <c r="H7406" s="1021" t="s">
        <v>4243</v>
      </c>
      <c r="I7406" s="1021" t="s">
        <v>4274</v>
      </c>
      <c r="J7406" s="1150" t="s">
        <v>4274</v>
      </c>
      <c r="K7406" s="1152" t="s">
        <v>19945</v>
      </c>
      <c r="L7406" s="1151">
        <v>12</v>
      </c>
      <c r="M7406" s="1164">
        <v>30000</v>
      </c>
      <c r="N7406" s="1151"/>
      <c r="O7406" s="1152"/>
      <c r="P7406" s="1180"/>
    </row>
    <row r="7407" spans="1:16" ht="22.5" x14ac:dyDescent="0.2">
      <c r="A7407" s="1179" t="s">
        <v>4159</v>
      </c>
      <c r="B7407" s="1149" t="s">
        <v>13078</v>
      </c>
      <c r="C7407" s="1149" t="s">
        <v>65</v>
      </c>
      <c r="D7407" s="1150" t="s">
        <v>19140</v>
      </c>
      <c r="E7407" s="1164">
        <v>2500</v>
      </c>
      <c r="F7407" s="1151" t="s">
        <v>19943</v>
      </c>
      <c r="G7407" s="759" t="s">
        <v>19944</v>
      </c>
      <c r="H7407" s="1021" t="s">
        <v>4243</v>
      </c>
      <c r="I7407" s="1021" t="s">
        <v>4274</v>
      </c>
      <c r="J7407" s="1150" t="s">
        <v>4274</v>
      </c>
      <c r="K7407" s="1152"/>
      <c r="L7407" s="1151"/>
      <c r="M7407" s="1164"/>
      <c r="N7407" s="1151" t="s">
        <v>19945</v>
      </c>
      <c r="O7407" s="1152">
        <v>6</v>
      </c>
      <c r="P7407" s="1180">
        <v>15000</v>
      </c>
    </row>
    <row r="7408" spans="1:16" ht="22.5" x14ac:dyDescent="0.2">
      <c r="A7408" s="1179" t="s">
        <v>4159</v>
      </c>
      <c r="B7408" s="1149" t="s">
        <v>13078</v>
      </c>
      <c r="C7408" s="1149" t="s">
        <v>65</v>
      </c>
      <c r="D7408" s="1150" t="s">
        <v>4770</v>
      </c>
      <c r="E7408" s="1164">
        <v>4000</v>
      </c>
      <c r="F7408" s="1151" t="s">
        <v>19946</v>
      </c>
      <c r="G7408" s="759" t="s">
        <v>19947</v>
      </c>
      <c r="H7408" s="1021" t="s">
        <v>4243</v>
      </c>
      <c r="I7408" s="1021" t="s">
        <v>4274</v>
      </c>
      <c r="J7408" s="1150" t="s">
        <v>4274</v>
      </c>
      <c r="K7408" s="1152" t="s">
        <v>19948</v>
      </c>
      <c r="L7408" s="1151">
        <v>2</v>
      </c>
      <c r="M7408" s="1164">
        <v>4456</v>
      </c>
      <c r="N7408" s="1151"/>
      <c r="O7408" s="1152"/>
      <c r="P7408" s="1180"/>
    </row>
    <row r="7409" spans="1:16" ht="22.5" x14ac:dyDescent="0.2">
      <c r="A7409" s="1179" t="s">
        <v>4159</v>
      </c>
      <c r="B7409" s="1149" t="s">
        <v>13078</v>
      </c>
      <c r="C7409" s="1149" t="s">
        <v>65</v>
      </c>
      <c r="D7409" s="1150" t="s">
        <v>19949</v>
      </c>
      <c r="E7409" s="1164">
        <v>2500</v>
      </c>
      <c r="F7409" s="1151" t="s">
        <v>19950</v>
      </c>
      <c r="G7409" s="759" t="s">
        <v>19951</v>
      </c>
      <c r="H7409" s="1021" t="s">
        <v>4470</v>
      </c>
      <c r="I7409" s="1021" t="s">
        <v>13087</v>
      </c>
      <c r="J7409" s="1150" t="s">
        <v>4259</v>
      </c>
      <c r="K7409" s="1152" t="s">
        <v>19952</v>
      </c>
      <c r="L7409" s="1151">
        <v>12</v>
      </c>
      <c r="M7409" s="1164">
        <v>30000</v>
      </c>
      <c r="N7409" s="1151"/>
      <c r="O7409" s="1152"/>
      <c r="P7409" s="1180"/>
    </row>
    <row r="7410" spans="1:16" ht="22.5" x14ac:dyDescent="0.2">
      <c r="A7410" s="1179" t="s">
        <v>4159</v>
      </c>
      <c r="B7410" s="1149" t="s">
        <v>13078</v>
      </c>
      <c r="C7410" s="1149" t="s">
        <v>65</v>
      </c>
      <c r="D7410" s="1150" t="s">
        <v>19949</v>
      </c>
      <c r="E7410" s="1164">
        <v>2500</v>
      </c>
      <c r="F7410" s="1151" t="s">
        <v>19950</v>
      </c>
      <c r="G7410" s="759" t="s">
        <v>19951</v>
      </c>
      <c r="H7410" s="1021" t="s">
        <v>4470</v>
      </c>
      <c r="I7410" s="1021" t="s">
        <v>13087</v>
      </c>
      <c r="J7410" s="1150" t="s">
        <v>4259</v>
      </c>
      <c r="K7410" s="1152"/>
      <c r="L7410" s="1151"/>
      <c r="M7410" s="1164"/>
      <c r="N7410" s="1151" t="s">
        <v>19952</v>
      </c>
      <c r="O7410" s="1152">
        <v>6</v>
      </c>
      <c r="P7410" s="1180">
        <v>15000</v>
      </c>
    </row>
    <row r="7411" spans="1:16" ht="33.75" x14ac:dyDescent="0.2">
      <c r="A7411" s="1179" t="s">
        <v>4159</v>
      </c>
      <c r="B7411" s="1149" t="s">
        <v>13078</v>
      </c>
      <c r="C7411" s="1149" t="s">
        <v>65</v>
      </c>
      <c r="D7411" s="1150" t="s">
        <v>19953</v>
      </c>
      <c r="E7411" s="1164">
        <v>1500</v>
      </c>
      <c r="F7411" s="1151" t="s">
        <v>19954</v>
      </c>
      <c r="G7411" s="759" t="s">
        <v>19955</v>
      </c>
      <c r="H7411" s="1021" t="s">
        <v>9934</v>
      </c>
      <c r="I7411" s="1021" t="s">
        <v>16809</v>
      </c>
      <c r="J7411" s="1150" t="s">
        <v>4259</v>
      </c>
      <c r="K7411" s="1152" t="s">
        <v>19956</v>
      </c>
      <c r="L7411" s="1151">
        <v>12</v>
      </c>
      <c r="M7411" s="1164">
        <v>18000</v>
      </c>
      <c r="N7411" s="1151"/>
      <c r="O7411" s="1152"/>
      <c r="P7411" s="1180"/>
    </row>
    <row r="7412" spans="1:16" ht="33.75" x14ac:dyDescent="0.2">
      <c r="A7412" s="1179" t="s">
        <v>4159</v>
      </c>
      <c r="B7412" s="1149" t="s">
        <v>13078</v>
      </c>
      <c r="C7412" s="1149" t="s">
        <v>65</v>
      </c>
      <c r="D7412" s="1150" t="s">
        <v>19953</v>
      </c>
      <c r="E7412" s="1164">
        <v>1500</v>
      </c>
      <c r="F7412" s="1151" t="s">
        <v>19954</v>
      </c>
      <c r="G7412" s="759" t="s">
        <v>19955</v>
      </c>
      <c r="H7412" s="1021" t="s">
        <v>9934</v>
      </c>
      <c r="I7412" s="1021" t="s">
        <v>16809</v>
      </c>
      <c r="J7412" s="1150" t="s">
        <v>4259</v>
      </c>
      <c r="K7412" s="1152"/>
      <c r="L7412" s="1151"/>
      <c r="M7412" s="1164"/>
      <c r="N7412" s="1151" t="s">
        <v>19956</v>
      </c>
      <c r="O7412" s="1152">
        <v>6</v>
      </c>
      <c r="P7412" s="1180">
        <v>9000</v>
      </c>
    </row>
    <row r="7413" spans="1:16" ht="22.5" x14ac:dyDescent="0.2">
      <c r="A7413" s="1179" t="s">
        <v>4159</v>
      </c>
      <c r="B7413" s="1149" t="s">
        <v>13078</v>
      </c>
      <c r="C7413" s="1149" t="s">
        <v>65</v>
      </c>
      <c r="D7413" s="1150" t="s">
        <v>18607</v>
      </c>
      <c r="E7413" s="1164">
        <v>11000</v>
      </c>
      <c r="F7413" s="1151" t="s">
        <v>19957</v>
      </c>
      <c r="G7413" s="759" t="s">
        <v>19958</v>
      </c>
      <c r="H7413" s="1021" t="s">
        <v>4243</v>
      </c>
      <c r="I7413" s="1021" t="s">
        <v>4287</v>
      </c>
      <c r="J7413" s="1150" t="s">
        <v>4195</v>
      </c>
      <c r="K7413" s="1152" t="s">
        <v>19959</v>
      </c>
      <c r="L7413" s="1151">
        <v>2</v>
      </c>
      <c r="M7413" s="1164">
        <v>19433.330000000002</v>
      </c>
      <c r="N7413" s="1151"/>
      <c r="O7413" s="1152"/>
      <c r="P7413" s="1180"/>
    </row>
    <row r="7414" spans="1:16" ht="22.5" x14ac:dyDescent="0.2">
      <c r="A7414" s="1179" t="s">
        <v>4159</v>
      </c>
      <c r="B7414" s="1149" t="s">
        <v>13078</v>
      </c>
      <c r="C7414" s="1149" t="s">
        <v>65</v>
      </c>
      <c r="D7414" s="1150" t="s">
        <v>19960</v>
      </c>
      <c r="E7414" s="1164">
        <v>3800</v>
      </c>
      <c r="F7414" s="1151" t="s">
        <v>19961</v>
      </c>
      <c r="G7414" s="759" t="s">
        <v>19962</v>
      </c>
      <c r="H7414" s="1021" t="s">
        <v>4243</v>
      </c>
      <c r="I7414" s="1021" t="s">
        <v>4287</v>
      </c>
      <c r="J7414" s="1150" t="s">
        <v>4195</v>
      </c>
      <c r="K7414" s="1152" t="s">
        <v>19963</v>
      </c>
      <c r="L7414" s="1151">
        <v>12</v>
      </c>
      <c r="M7414" s="1164">
        <v>21600</v>
      </c>
      <c r="N7414" s="1151"/>
      <c r="O7414" s="1152"/>
      <c r="P7414" s="1180"/>
    </row>
    <row r="7415" spans="1:16" ht="22.5" x14ac:dyDescent="0.2">
      <c r="A7415" s="1179" t="s">
        <v>4159</v>
      </c>
      <c r="B7415" s="1149" t="s">
        <v>13078</v>
      </c>
      <c r="C7415" s="1149" t="s">
        <v>65</v>
      </c>
      <c r="D7415" s="1150" t="s">
        <v>19960</v>
      </c>
      <c r="E7415" s="1164">
        <v>3800</v>
      </c>
      <c r="F7415" s="1151" t="s">
        <v>19961</v>
      </c>
      <c r="G7415" s="759" t="s">
        <v>19962</v>
      </c>
      <c r="H7415" s="1021" t="s">
        <v>4243</v>
      </c>
      <c r="I7415" s="1021" t="s">
        <v>4287</v>
      </c>
      <c r="J7415" s="1150" t="s">
        <v>4195</v>
      </c>
      <c r="K7415" s="1152"/>
      <c r="L7415" s="1151"/>
      <c r="M7415" s="1164"/>
      <c r="N7415" s="1151" t="s">
        <v>19963</v>
      </c>
      <c r="O7415" s="1152">
        <v>6</v>
      </c>
      <c r="P7415" s="1180">
        <v>10800</v>
      </c>
    </row>
    <row r="7416" spans="1:16" ht="22.5" x14ac:dyDescent="0.2">
      <c r="A7416" s="1179" t="s">
        <v>4159</v>
      </c>
      <c r="B7416" s="1149" t="s">
        <v>13078</v>
      </c>
      <c r="C7416" s="1149" t="s">
        <v>65</v>
      </c>
      <c r="D7416" s="1150" t="s">
        <v>17166</v>
      </c>
      <c r="E7416" s="1164">
        <v>3250</v>
      </c>
      <c r="F7416" s="1151" t="s">
        <v>19964</v>
      </c>
      <c r="G7416" s="759" t="s">
        <v>19965</v>
      </c>
      <c r="H7416" s="1021" t="s">
        <v>4243</v>
      </c>
      <c r="I7416" s="1021" t="s">
        <v>4287</v>
      </c>
      <c r="J7416" s="1150" t="s">
        <v>4195</v>
      </c>
      <c r="K7416" s="1152" t="s">
        <v>19966</v>
      </c>
      <c r="L7416" s="1151">
        <v>9</v>
      </c>
      <c r="M7416" s="1164">
        <v>31308.33</v>
      </c>
      <c r="N7416" s="1151"/>
      <c r="O7416" s="1152"/>
      <c r="P7416" s="1180"/>
    </row>
    <row r="7417" spans="1:16" ht="22.5" x14ac:dyDescent="0.2">
      <c r="A7417" s="1179" t="s">
        <v>4159</v>
      </c>
      <c r="B7417" s="1149" t="s">
        <v>13078</v>
      </c>
      <c r="C7417" s="1149" t="s">
        <v>65</v>
      </c>
      <c r="D7417" s="1150" t="s">
        <v>17166</v>
      </c>
      <c r="E7417" s="1164">
        <v>3250</v>
      </c>
      <c r="F7417" s="1151" t="s">
        <v>19964</v>
      </c>
      <c r="G7417" s="759" t="s">
        <v>19965</v>
      </c>
      <c r="H7417" s="1021" t="s">
        <v>4243</v>
      </c>
      <c r="I7417" s="1021" t="s">
        <v>4287</v>
      </c>
      <c r="J7417" s="1150" t="s">
        <v>4195</v>
      </c>
      <c r="K7417" s="1152"/>
      <c r="L7417" s="1151"/>
      <c r="M7417" s="1164"/>
      <c r="N7417" s="1151" t="s">
        <v>19966</v>
      </c>
      <c r="O7417" s="1152">
        <v>6</v>
      </c>
      <c r="P7417" s="1180">
        <v>19500</v>
      </c>
    </row>
    <row r="7418" spans="1:16" ht="22.5" x14ac:dyDescent="0.2">
      <c r="A7418" s="1179" t="s">
        <v>4159</v>
      </c>
      <c r="B7418" s="1149" t="s">
        <v>13078</v>
      </c>
      <c r="C7418" s="1149" t="s">
        <v>65</v>
      </c>
      <c r="D7418" s="1150" t="s">
        <v>18886</v>
      </c>
      <c r="E7418" s="1164">
        <v>3000</v>
      </c>
      <c r="F7418" s="1151" t="s">
        <v>19967</v>
      </c>
      <c r="G7418" s="759" t="s">
        <v>19968</v>
      </c>
      <c r="H7418" s="1021" t="s">
        <v>4243</v>
      </c>
      <c r="I7418" s="1021" t="s">
        <v>4274</v>
      </c>
      <c r="J7418" s="1150" t="s">
        <v>4274</v>
      </c>
      <c r="K7418" s="1152" t="s">
        <v>19969</v>
      </c>
      <c r="L7418" s="1151">
        <v>12</v>
      </c>
      <c r="M7418" s="1164">
        <v>35373.050000000003</v>
      </c>
      <c r="N7418" s="1151"/>
      <c r="O7418" s="1152"/>
      <c r="P7418" s="1180"/>
    </row>
    <row r="7419" spans="1:16" ht="22.5" x14ac:dyDescent="0.2">
      <c r="A7419" s="1179" t="s">
        <v>4159</v>
      </c>
      <c r="B7419" s="1149" t="s">
        <v>13078</v>
      </c>
      <c r="C7419" s="1149" t="s">
        <v>65</v>
      </c>
      <c r="D7419" s="1150" t="s">
        <v>18886</v>
      </c>
      <c r="E7419" s="1164">
        <v>3000</v>
      </c>
      <c r="F7419" s="1151" t="s">
        <v>19967</v>
      </c>
      <c r="G7419" s="759" t="s">
        <v>19968</v>
      </c>
      <c r="H7419" s="1021" t="s">
        <v>4243</v>
      </c>
      <c r="I7419" s="1021" t="s">
        <v>4274</v>
      </c>
      <c r="J7419" s="1150" t="s">
        <v>4274</v>
      </c>
      <c r="K7419" s="1152"/>
      <c r="L7419" s="1151"/>
      <c r="M7419" s="1164"/>
      <c r="N7419" s="1151" t="s">
        <v>19969</v>
      </c>
      <c r="O7419" s="1152">
        <v>6</v>
      </c>
      <c r="P7419" s="1180">
        <v>18500</v>
      </c>
    </row>
    <row r="7420" spans="1:16" ht="22.5" x14ac:dyDescent="0.2">
      <c r="A7420" s="1179" t="s">
        <v>4159</v>
      </c>
      <c r="B7420" s="1149" t="s">
        <v>13078</v>
      </c>
      <c r="C7420" s="1149" t="s">
        <v>65</v>
      </c>
      <c r="D7420" s="1150" t="s">
        <v>19970</v>
      </c>
      <c r="E7420" s="1164">
        <v>3000</v>
      </c>
      <c r="F7420" s="1151" t="s">
        <v>19971</v>
      </c>
      <c r="G7420" s="759" t="s">
        <v>19972</v>
      </c>
      <c r="H7420" s="1021" t="s">
        <v>4194</v>
      </c>
      <c r="I7420" s="1021" t="s">
        <v>4287</v>
      </c>
      <c r="J7420" s="1150" t="s">
        <v>4195</v>
      </c>
      <c r="K7420" s="1152" t="s">
        <v>19973</v>
      </c>
      <c r="L7420" s="1151">
        <v>12</v>
      </c>
      <c r="M7420" s="1164">
        <v>36000</v>
      </c>
      <c r="N7420" s="1151"/>
      <c r="O7420" s="1152"/>
      <c r="P7420" s="1180"/>
    </row>
    <row r="7421" spans="1:16" ht="22.5" x14ac:dyDescent="0.2">
      <c r="A7421" s="1179" t="s">
        <v>4159</v>
      </c>
      <c r="B7421" s="1149" t="s">
        <v>13078</v>
      </c>
      <c r="C7421" s="1149" t="s">
        <v>65</v>
      </c>
      <c r="D7421" s="1150" t="s">
        <v>19970</v>
      </c>
      <c r="E7421" s="1164">
        <v>3000</v>
      </c>
      <c r="F7421" s="1151" t="s">
        <v>19971</v>
      </c>
      <c r="G7421" s="759" t="s">
        <v>19972</v>
      </c>
      <c r="H7421" s="1021" t="s">
        <v>4194</v>
      </c>
      <c r="I7421" s="1021" t="s">
        <v>4287</v>
      </c>
      <c r="J7421" s="1150" t="s">
        <v>4195</v>
      </c>
      <c r="K7421" s="1152"/>
      <c r="L7421" s="1151"/>
      <c r="M7421" s="1164"/>
      <c r="N7421" s="1151" t="s">
        <v>19973</v>
      </c>
      <c r="O7421" s="1152">
        <v>6</v>
      </c>
      <c r="P7421" s="1180">
        <v>18200</v>
      </c>
    </row>
    <row r="7422" spans="1:16" ht="22.5" x14ac:dyDescent="0.2">
      <c r="A7422" s="1179" t="s">
        <v>4159</v>
      </c>
      <c r="B7422" s="1149" t="s">
        <v>13078</v>
      </c>
      <c r="C7422" s="1149" t="s">
        <v>65</v>
      </c>
      <c r="D7422" s="1150" t="s">
        <v>19974</v>
      </c>
      <c r="E7422" s="1164">
        <v>9000</v>
      </c>
      <c r="F7422" s="1151" t="s">
        <v>19975</v>
      </c>
      <c r="G7422" s="759" t="s">
        <v>19976</v>
      </c>
      <c r="H7422" s="1021" t="s">
        <v>11426</v>
      </c>
      <c r="I7422" s="1021" t="s">
        <v>16867</v>
      </c>
      <c r="J7422" s="1150" t="s">
        <v>4287</v>
      </c>
      <c r="K7422" s="1152"/>
      <c r="L7422" s="1151"/>
      <c r="M7422" s="1164"/>
      <c r="N7422" s="1151" t="s">
        <v>19977</v>
      </c>
      <c r="O7422" s="1152">
        <v>4</v>
      </c>
      <c r="P7422" s="1180">
        <v>37200</v>
      </c>
    </row>
    <row r="7423" spans="1:16" ht="33.75" x14ac:dyDescent="0.2">
      <c r="A7423" s="1179" t="s">
        <v>4159</v>
      </c>
      <c r="B7423" s="1149" t="s">
        <v>13078</v>
      </c>
      <c r="C7423" s="1149" t="s">
        <v>65</v>
      </c>
      <c r="D7423" s="1150" t="s">
        <v>19978</v>
      </c>
      <c r="E7423" s="1164">
        <v>2300</v>
      </c>
      <c r="F7423" s="1151" t="s">
        <v>19979</v>
      </c>
      <c r="G7423" s="759" t="s">
        <v>19980</v>
      </c>
      <c r="H7423" s="1021" t="s">
        <v>7823</v>
      </c>
      <c r="I7423" s="1021" t="s">
        <v>16809</v>
      </c>
      <c r="J7423" s="1150" t="s">
        <v>4259</v>
      </c>
      <c r="K7423" s="1152" t="s">
        <v>19981</v>
      </c>
      <c r="L7423" s="1151">
        <v>6</v>
      </c>
      <c r="M7423" s="1164">
        <v>21765.3</v>
      </c>
      <c r="N7423" s="1151"/>
      <c r="O7423" s="1152"/>
      <c r="P7423" s="1180"/>
    </row>
    <row r="7424" spans="1:16" ht="33.75" x14ac:dyDescent="0.2">
      <c r="A7424" s="1179" t="s">
        <v>4159</v>
      </c>
      <c r="B7424" s="1149" t="s">
        <v>13078</v>
      </c>
      <c r="C7424" s="1149" t="s">
        <v>65</v>
      </c>
      <c r="D7424" s="1150" t="s">
        <v>19982</v>
      </c>
      <c r="E7424" s="1164">
        <v>2300</v>
      </c>
      <c r="F7424" s="1151" t="s">
        <v>19979</v>
      </c>
      <c r="G7424" s="759" t="s">
        <v>19980</v>
      </c>
      <c r="H7424" s="1021" t="s">
        <v>7823</v>
      </c>
      <c r="I7424" s="1021" t="s">
        <v>16809</v>
      </c>
      <c r="J7424" s="1150" t="s">
        <v>4259</v>
      </c>
      <c r="K7424" s="1152"/>
      <c r="L7424" s="1151"/>
      <c r="M7424" s="1164"/>
      <c r="N7424" s="1151" t="s">
        <v>19981</v>
      </c>
      <c r="O7424" s="1152">
        <v>5</v>
      </c>
      <c r="P7424" s="1180">
        <v>19735.5</v>
      </c>
    </row>
    <row r="7425" spans="1:16" ht="22.5" x14ac:dyDescent="0.2">
      <c r="A7425" s="1179" t="s">
        <v>4159</v>
      </c>
      <c r="B7425" s="1149" t="s">
        <v>13078</v>
      </c>
      <c r="C7425" s="1149" t="s">
        <v>65</v>
      </c>
      <c r="D7425" s="1150" t="s">
        <v>19983</v>
      </c>
      <c r="E7425" s="1164">
        <v>2500</v>
      </c>
      <c r="F7425" s="1151" t="s">
        <v>19984</v>
      </c>
      <c r="G7425" s="759" t="s">
        <v>19985</v>
      </c>
      <c r="H7425" s="1021" t="s">
        <v>16818</v>
      </c>
      <c r="I7425" s="1021" t="s">
        <v>4358</v>
      </c>
      <c r="J7425" s="1150" t="s">
        <v>16818</v>
      </c>
      <c r="K7425" s="1152" t="s">
        <v>19986</v>
      </c>
      <c r="L7425" s="1151">
        <v>12</v>
      </c>
      <c r="M7425" s="1164">
        <v>30000</v>
      </c>
      <c r="N7425" s="1151"/>
      <c r="O7425" s="1152"/>
      <c r="P7425" s="1180"/>
    </row>
    <row r="7426" spans="1:16" ht="22.5" x14ac:dyDescent="0.2">
      <c r="A7426" s="1179" t="s">
        <v>4159</v>
      </c>
      <c r="B7426" s="1149" t="s">
        <v>13078</v>
      </c>
      <c r="C7426" s="1149" t="s">
        <v>65</v>
      </c>
      <c r="D7426" s="1150" t="s">
        <v>19983</v>
      </c>
      <c r="E7426" s="1164">
        <v>2500</v>
      </c>
      <c r="F7426" s="1151" t="s">
        <v>19984</v>
      </c>
      <c r="G7426" s="759" t="s">
        <v>19985</v>
      </c>
      <c r="H7426" s="1021" t="s">
        <v>16818</v>
      </c>
      <c r="I7426" s="1021" t="s">
        <v>4358</v>
      </c>
      <c r="J7426" s="1150" t="s">
        <v>16818</v>
      </c>
      <c r="K7426" s="1152"/>
      <c r="L7426" s="1151"/>
      <c r="M7426" s="1164"/>
      <c r="N7426" s="1151" t="s">
        <v>19986</v>
      </c>
      <c r="O7426" s="1152">
        <v>6</v>
      </c>
      <c r="P7426" s="1180">
        <v>15000</v>
      </c>
    </row>
    <row r="7427" spans="1:16" ht="22.5" x14ac:dyDescent="0.2">
      <c r="A7427" s="1179" t="s">
        <v>4159</v>
      </c>
      <c r="B7427" s="1149" t="s">
        <v>13078</v>
      </c>
      <c r="C7427" s="1149" t="s">
        <v>65</v>
      </c>
      <c r="D7427" s="1150" t="s">
        <v>19987</v>
      </c>
      <c r="E7427" s="1164">
        <v>2500</v>
      </c>
      <c r="F7427" s="1151" t="s">
        <v>19988</v>
      </c>
      <c r="G7427" s="759" t="s">
        <v>19989</v>
      </c>
      <c r="H7427" s="1021" t="s">
        <v>4243</v>
      </c>
      <c r="I7427" s="1021" t="s">
        <v>4274</v>
      </c>
      <c r="J7427" s="1150" t="s">
        <v>4274</v>
      </c>
      <c r="K7427" s="1152" t="s">
        <v>19990</v>
      </c>
      <c r="L7427" s="1151">
        <v>12</v>
      </c>
      <c r="M7427" s="1164">
        <v>30000</v>
      </c>
      <c r="N7427" s="1151"/>
      <c r="O7427" s="1152"/>
      <c r="P7427" s="1180"/>
    </row>
    <row r="7428" spans="1:16" ht="22.5" x14ac:dyDescent="0.2">
      <c r="A7428" s="1179" t="s">
        <v>4159</v>
      </c>
      <c r="B7428" s="1149" t="s">
        <v>13078</v>
      </c>
      <c r="C7428" s="1149" t="s">
        <v>65</v>
      </c>
      <c r="D7428" s="1150" t="s">
        <v>19987</v>
      </c>
      <c r="E7428" s="1164">
        <v>2500</v>
      </c>
      <c r="F7428" s="1151" t="s">
        <v>19988</v>
      </c>
      <c r="G7428" s="759" t="s">
        <v>19989</v>
      </c>
      <c r="H7428" s="1021" t="s">
        <v>4243</v>
      </c>
      <c r="I7428" s="1021" t="s">
        <v>4274</v>
      </c>
      <c r="J7428" s="1150" t="s">
        <v>4274</v>
      </c>
      <c r="K7428" s="1152"/>
      <c r="L7428" s="1151"/>
      <c r="M7428" s="1164"/>
      <c r="N7428" s="1151" t="s">
        <v>19990</v>
      </c>
      <c r="O7428" s="1152">
        <v>2</v>
      </c>
      <c r="P7428" s="1180">
        <v>8298.33</v>
      </c>
    </row>
    <row r="7429" spans="1:16" ht="22.5" x14ac:dyDescent="0.2">
      <c r="A7429" s="1179" t="s">
        <v>4159</v>
      </c>
      <c r="B7429" s="1149" t="s">
        <v>13078</v>
      </c>
      <c r="C7429" s="1149" t="s">
        <v>65</v>
      </c>
      <c r="D7429" s="1150" t="s">
        <v>4770</v>
      </c>
      <c r="E7429" s="1164">
        <v>8000</v>
      </c>
      <c r="F7429" s="1151" t="s">
        <v>19991</v>
      </c>
      <c r="G7429" s="759" t="s">
        <v>19992</v>
      </c>
      <c r="H7429" s="1021" t="s">
        <v>4243</v>
      </c>
      <c r="I7429" s="1021" t="s">
        <v>4274</v>
      </c>
      <c r="J7429" s="1150" t="s">
        <v>4274</v>
      </c>
      <c r="K7429" s="1152" t="s">
        <v>19993</v>
      </c>
      <c r="L7429" s="1151">
        <v>8</v>
      </c>
      <c r="M7429" s="1164">
        <v>56845.33</v>
      </c>
      <c r="N7429" s="1151"/>
      <c r="O7429" s="1152"/>
      <c r="P7429" s="1180"/>
    </row>
    <row r="7430" spans="1:16" ht="22.5" x14ac:dyDescent="0.2">
      <c r="A7430" s="1179" t="s">
        <v>4159</v>
      </c>
      <c r="B7430" s="1149" t="s">
        <v>13078</v>
      </c>
      <c r="C7430" s="1149" t="s">
        <v>65</v>
      </c>
      <c r="D7430" s="1150" t="s">
        <v>18793</v>
      </c>
      <c r="E7430" s="1164">
        <v>8000</v>
      </c>
      <c r="F7430" s="1151" t="s">
        <v>19991</v>
      </c>
      <c r="G7430" s="759" t="s">
        <v>19992</v>
      </c>
      <c r="H7430" s="1021" t="s">
        <v>4243</v>
      </c>
      <c r="I7430" s="1021" t="s">
        <v>4274</v>
      </c>
      <c r="J7430" s="1150" t="s">
        <v>4274</v>
      </c>
      <c r="K7430" s="1152"/>
      <c r="L7430" s="1151"/>
      <c r="M7430" s="1164"/>
      <c r="N7430" s="1151" t="s">
        <v>19993</v>
      </c>
      <c r="O7430" s="1152">
        <v>1</v>
      </c>
      <c r="P7430" s="1180">
        <v>10051.67</v>
      </c>
    </row>
    <row r="7431" spans="1:16" ht="22.5" x14ac:dyDescent="0.2">
      <c r="A7431" s="1179" t="s">
        <v>4159</v>
      </c>
      <c r="B7431" s="1149" t="s">
        <v>13078</v>
      </c>
      <c r="C7431" s="1149" t="s">
        <v>65</v>
      </c>
      <c r="D7431" s="1150" t="s">
        <v>16925</v>
      </c>
      <c r="E7431" s="1164">
        <v>3000</v>
      </c>
      <c r="F7431" s="1151" t="s">
        <v>19994</v>
      </c>
      <c r="G7431" s="759" t="s">
        <v>19995</v>
      </c>
      <c r="H7431" s="1021" t="s">
        <v>4206</v>
      </c>
      <c r="I7431" s="1021" t="s">
        <v>4274</v>
      </c>
      <c r="J7431" s="1150" t="s">
        <v>4274</v>
      </c>
      <c r="K7431" s="1152"/>
      <c r="L7431" s="1151"/>
      <c r="M7431" s="1164"/>
      <c r="N7431" s="1151" t="s">
        <v>19996</v>
      </c>
      <c r="O7431" s="1152">
        <v>6</v>
      </c>
      <c r="P7431" s="1180">
        <v>18000</v>
      </c>
    </row>
    <row r="7432" spans="1:16" ht="22.5" x14ac:dyDescent="0.2">
      <c r="A7432" s="1179" t="s">
        <v>4159</v>
      </c>
      <c r="B7432" s="1149" t="s">
        <v>13078</v>
      </c>
      <c r="C7432" s="1149" t="s">
        <v>65</v>
      </c>
      <c r="D7432" s="1150" t="s">
        <v>16925</v>
      </c>
      <c r="E7432" s="1164">
        <v>3000</v>
      </c>
      <c r="F7432" s="1151" t="s">
        <v>19994</v>
      </c>
      <c r="G7432" s="759" t="s">
        <v>19995</v>
      </c>
      <c r="H7432" s="1021" t="s">
        <v>4206</v>
      </c>
      <c r="I7432" s="1021" t="s">
        <v>4274</v>
      </c>
      <c r="J7432" s="1150" t="s">
        <v>4274</v>
      </c>
      <c r="K7432" s="1152" t="s">
        <v>19996</v>
      </c>
      <c r="L7432" s="1151">
        <v>2</v>
      </c>
      <c r="M7432" s="1164">
        <v>7900</v>
      </c>
      <c r="N7432" s="1151"/>
      <c r="O7432" s="1152"/>
      <c r="P7432" s="1180"/>
    </row>
    <row r="7433" spans="1:16" ht="33.75" x14ac:dyDescent="0.2">
      <c r="A7433" s="1179" t="s">
        <v>4159</v>
      </c>
      <c r="B7433" s="1149" t="s">
        <v>13078</v>
      </c>
      <c r="C7433" s="1149" t="s">
        <v>65</v>
      </c>
      <c r="D7433" s="1150" t="s">
        <v>4800</v>
      </c>
      <c r="E7433" s="1164">
        <v>3500</v>
      </c>
      <c r="F7433" s="1151" t="s">
        <v>19997</v>
      </c>
      <c r="G7433" s="759" t="s">
        <v>19998</v>
      </c>
      <c r="H7433" s="1021" t="s">
        <v>11426</v>
      </c>
      <c r="I7433" s="1021" t="s">
        <v>15923</v>
      </c>
      <c r="J7433" s="1150" t="s">
        <v>7025</v>
      </c>
      <c r="K7433" s="1152"/>
      <c r="L7433" s="1151"/>
      <c r="M7433" s="1164"/>
      <c r="N7433" s="1151" t="s">
        <v>19999</v>
      </c>
      <c r="O7433" s="1152">
        <v>1</v>
      </c>
      <c r="P7433" s="1180">
        <v>4316.67</v>
      </c>
    </row>
    <row r="7434" spans="1:16" ht="22.5" x14ac:dyDescent="0.2">
      <c r="A7434" s="1179" t="s">
        <v>4159</v>
      </c>
      <c r="B7434" s="1149" t="s">
        <v>13078</v>
      </c>
      <c r="C7434" s="1149" t="s">
        <v>65</v>
      </c>
      <c r="D7434" s="1150" t="s">
        <v>20000</v>
      </c>
      <c r="E7434" s="1164">
        <v>4900</v>
      </c>
      <c r="F7434" s="1151" t="s">
        <v>20001</v>
      </c>
      <c r="G7434" s="759" t="s">
        <v>20002</v>
      </c>
      <c r="H7434" s="1021" t="s">
        <v>11426</v>
      </c>
      <c r="I7434" s="1021" t="s">
        <v>4274</v>
      </c>
      <c r="J7434" s="1150" t="s">
        <v>4274</v>
      </c>
      <c r="K7434" s="1152" t="s">
        <v>20003</v>
      </c>
      <c r="L7434" s="1151">
        <v>12</v>
      </c>
      <c r="M7434" s="1164">
        <v>42000</v>
      </c>
      <c r="N7434" s="1151"/>
      <c r="O7434" s="1152"/>
      <c r="P7434" s="1180"/>
    </row>
    <row r="7435" spans="1:16" ht="22.5" x14ac:dyDescent="0.2">
      <c r="A7435" s="1179" t="s">
        <v>4159</v>
      </c>
      <c r="B7435" s="1149" t="s">
        <v>13078</v>
      </c>
      <c r="C7435" s="1149" t="s">
        <v>65</v>
      </c>
      <c r="D7435" s="1150" t="s">
        <v>20000</v>
      </c>
      <c r="E7435" s="1164">
        <v>4900</v>
      </c>
      <c r="F7435" s="1151" t="s">
        <v>20001</v>
      </c>
      <c r="G7435" s="759" t="s">
        <v>20002</v>
      </c>
      <c r="H7435" s="1021" t="s">
        <v>11426</v>
      </c>
      <c r="I7435" s="1021" t="s">
        <v>4274</v>
      </c>
      <c r="J7435" s="1150" t="s">
        <v>4274</v>
      </c>
      <c r="K7435" s="1152"/>
      <c r="L7435" s="1151"/>
      <c r="M7435" s="1164"/>
      <c r="N7435" s="1151" t="s">
        <v>20003</v>
      </c>
      <c r="O7435" s="1152">
        <v>6</v>
      </c>
      <c r="P7435" s="1180">
        <v>21043.75</v>
      </c>
    </row>
    <row r="7436" spans="1:16" ht="22.5" x14ac:dyDescent="0.2">
      <c r="A7436" s="1179" t="s">
        <v>4159</v>
      </c>
      <c r="B7436" s="1149" t="s">
        <v>13078</v>
      </c>
      <c r="C7436" s="1149" t="s">
        <v>65</v>
      </c>
      <c r="D7436" s="1150" t="s">
        <v>20004</v>
      </c>
      <c r="E7436" s="1164">
        <v>10000</v>
      </c>
      <c r="F7436" s="1151" t="s">
        <v>20005</v>
      </c>
      <c r="G7436" s="759" t="s">
        <v>20006</v>
      </c>
      <c r="H7436" s="1021" t="s">
        <v>20007</v>
      </c>
      <c r="I7436" s="1021" t="s">
        <v>16956</v>
      </c>
      <c r="J7436" s="1150" t="s">
        <v>4195</v>
      </c>
      <c r="K7436" s="1152" t="s">
        <v>1445</v>
      </c>
      <c r="L7436" s="1151" t="s">
        <v>1445</v>
      </c>
      <c r="M7436" s="1164" t="s">
        <v>1445</v>
      </c>
      <c r="N7436" s="1151" t="s">
        <v>20008</v>
      </c>
      <c r="O7436" s="1152">
        <v>1</v>
      </c>
      <c r="P7436" s="1180">
        <v>12333.33</v>
      </c>
    </row>
    <row r="7437" spans="1:16" ht="22.5" x14ac:dyDescent="0.2">
      <c r="A7437" s="1179" t="s">
        <v>4159</v>
      </c>
      <c r="B7437" s="1149" t="s">
        <v>13078</v>
      </c>
      <c r="C7437" s="1149" t="s">
        <v>65</v>
      </c>
      <c r="D7437" s="1150" t="s">
        <v>17929</v>
      </c>
      <c r="E7437" s="1164">
        <v>1800</v>
      </c>
      <c r="F7437" s="1151" t="s">
        <v>20009</v>
      </c>
      <c r="G7437" s="759" t="s">
        <v>20010</v>
      </c>
      <c r="H7437" s="1021" t="s">
        <v>4259</v>
      </c>
      <c r="I7437" s="1021" t="s">
        <v>13087</v>
      </c>
      <c r="J7437" s="1150" t="s">
        <v>4259</v>
      </c>
      <c r="K7437" s="1152" t="s">
        <v>20011</v>
      </c>
      <c r="L7437" s="1151">
        <v>12</v>
      </c>
      <c r="M7437" s="1164">
        <v>21600</v>
      </c>
      <c r="N7437" s="1151" t="s">
        <v>1445</v>
      </c>
      <c r="O7437" s="1152" t="s">
        <v>1445</v>
      </c>
      <c r="P7437" s="1180" t="s">
        <v>1445</v>
      </c>
    </row>
    <row r="7438" spans="1:16" ht="22.5" x14ac:dyDescent="0.2">
      <c r="A7438" s="1179" t="s">
        <v>4159</v>
      </c>
      <c r="B7438" s="1149" t="s">
        <v>13078</v>
      </c>
      <c r="C7438" s="1149" t="s">
        <v>65</v>
      </c>
      <c r="D7438" s="1150" t="s">
        <v>17929</v>
      </c>
      <c r="E7438" s="1164">
        <v>1800</v>
      </c>
      <c r="F7438" s="1151" t="s">
        <v>20009</v>
      </c>
      <c r="G7438" s="759" t="s">
        <v>20010</v>
      </c>
      <c r="H7438" s="1021" t="s">
        <v>4259</v>
      </c>
      <c r="I7438" s="1021" t="s">
        <v>13087</v>
      </c>
      <c r="J7438" s="1150" t="s">
        <v>4259</v>
      </c>
      <c r="K7438" s="1152" t="s">
        <v>1445</v>
      </c>
      <c r="L7438" s="1151" t="s">
        <v>1445</v>
      </c>
      <c r="M7438" s="1164" t="s">
        <v>1445</v>
      </c>
      <c r="N7438" s="1151" t="s">
        <v>20011</v>
      </c>
      <c r="O7438" s="1152">
        <v>6</v>
      </c>
      <c r="P7438" s="1180">
        <v>10800</v>
      </c>
    </row>
    <row r="7439" spans="1:16" ht="22.5" x14ac:dyDescent="0.2">
      <c r="A7439" s="1179" t="s">
        <v>4159</v>
      </c>
      <c r="B7439" s="1149" t="s">
        <v>13078</v>
      </c>
      <c r="C7439" s="1149" t="s">
        <v>65</v>
      </c>
      <c r="D7439" s="1150" t="s">
        <v>20012</v>
      </c>
      <c r="E7439" s="1164">
        <v>5000</v>
      </c>
      <c r="F7439" s="1151" t="s">
        <v>20013</v>
      </c>
      <c r="G7439" s="759" t="s">
        <v>20014</v>
      </c>
      <c r="H7439" s="1021" t="s">
        <v>16835</v>
      </c>
      <c r="I7439" s="1021" t="s">
        <v>4274</v>
      </c>
      <c r="J7439" s="1150" t="s">
        <v>4274</v>
      </c>
      <c r="K7439" s="1152" t="s">
        <v>20015</v>
      </c>
      <c r="L7439" s="1151">
        <v>12</v>
      </c>
      <c r="M7439" s="1164">
        <v>92846.67</v>
      </c>
      <c r="N7439" s="1151" t="s">
        <v>1445</v>
      </c>
      <c r="O7439" s="1152" t="s">
        <v>1445</v>
      </c>
      <c r="P7439" s="1180" t="s">
        <v>1445</v>
      </c>
    </row>
    <row r="7440" spans="1:16" ht="22.5" x14ac:dyDescent="0.2">
      <c r="A7440" s="1179" t="s">
        <v>4159</v>
      </c>
      <c r="B7440" s="1149" t="s">
        <v>13078</v>
      </c>
      <c r="C7440" s="1149" t="s">
        <v>65</v>
      </c>
      <c r="D7440" s="1150" t="s">
        <v>20012</v>
      </c>
      <c r="E7440" s="1164">
        <v>5000</v>
      </c>
      <c r="F7440" s="1151" t="s">
        <v>20013</v>
      </c>
      <c r="G7440" s="759" t="s">
        <v>20014</v>
      </c>
      <c r="H7440" s="1021" t="s">
        <v>16835</v>
      </c>
      <c r="I7440" s="1021" t="s">
        <v>4274</v>
      </c>
      <c r="J7440" s="1150" t="s">
        <v>4274</v>
      </c>
      <c r="K7440" s="1152" t="s">
        <v>1445</v>
      </c>
      <c r="L7440" s="1151" t="s">
        <v>1445</v>
      </c>
      <c r="M7440" s="1164" t="s">
        <v>1445</v>
      </c>
      <c r="N7440" s="1151" t="s">
        <v>20015</v>
      </c>
      <c r="O7440" s="1152">
        <v>6</v>
      </c>
      <c r="P7440" s="1180">
        <v>43980</v>
      </c>
    </row>
    <row r="7441" spans="1:16" ht="22.5" x14ac:dyDescent="0.2">
      <c r="A7441" s="1179" t="s">
        <v>4159</v>
      </c>
      <c r="B7441" s="1149" t="s">
        <v>13078</v>
      </c>
      <c r="C7441" s="1149" t="s">
        <v>65</v>
      </c>
      <c r="D7441" s="1150" t="s">
        <v>20016</v>
      </c>
      <c r="E7441" s="1164">
        <v>6000</v>
      </c>
      <c r="F7441" s="1151" t="s">
        <v>20017</v>
      </c>
      <c r="G7441" s="759" t="s">
        <v>20018</v>
      </c>
      <c r="H7441" s="1021" t="s">
        <v>4239</v>
      </c>
      <c r="I7441" s="1021" t="s">
        <v>4287</v>
      </c>
      <c r="J7441" s="1150" t="s">
        <v>4195</v>
      </c>
      <c r="K7441" s="1152" t="s">
        <v>20019</v>
      </c>
      <c r="L7441" s="1151">
        <v>12</v>
      </c>
      <c r="M7441" s="1164">
        <v>72000</v>
      </c>
      <c r="N7441" s="1151" t="s">
        <v>1445</v>
      </c>
      <c r="O7441" s="1152" t="s">
        <v>1445</v>
      </c>
      <c r="P7441" s="1180" t="s">
        <v>1445</v>
      </c>
    </row>
    <row r="7442" spans="1:16" ht="22.5" x14ac:dyDescent="0.2">
      <c r="A7442" s="1179" t="s">
        <v>4159</v>
      </c>
      <c r="B7442" s="1149" t="s">
        <v>13078</v>
      </c>
      <c r="C7442" s="1149" t="s">
        <v>65</v>
      </c>
      <c r="D7442" s="1150" t="s">
        <v>20016</v>
      </c>
      <c r="E7442" s="1164">
        <v>6000</v>
      </c>
      <c r="F7442" s="1151" t="s">
        <v>20017</v>
      </c>
      <c r="G7442" s="759" t="s">
        <v>20018</v>
      </c>
      <c r="H7442" s="1021" t="s">
        <v>4239</v>
      </c>
      <c r="I7442" s="1021" t="s">
        <v>4287</v>
      </c>
      <c r="J7442" s="1150" t="s">
        <v>4195</v>
      </c>
      <c r="K7442" s="1152" t="s">
        <v>1445</v>
      </c>
      <c r="L7442" s="1151" t="s">
        <v>1445</v>
      </c>
      <c r="M7442" s="1164" t="s">
        <v>1445</v>
      </c>
      <c r="N7442" s="1151" t="s">
        <v>20019</v>
      </c>
      <c r="O7442" s="1152">
        <v>6</v>
      </c>
      <c r="P7442" s="1180">
        <v>36000</v>
      </c>
    </row>
    <row r="7443" spans="1:16" ht="22.5" x14ac:dyDescent="0.2">
      <c r="A7443" s="1179" t="s">
        <v>4159</v>
      </c>
      <c r="B7443" s="1149" t="s">
        <v>13078</v>
      </c>
      <c r="C7443" s="1149" t="s">
        <v>65</v>
      </c>
      <c r="D7443" s="1150" t="s">
        <v>20020</v>
      </c>
      <c r="E7443" s="1164">
        <v>4000</v>
      </c>
      <c r="F7443" s="1151" t="s">
        <v>20021</v>
      </c>
      <c r="G7443" s="759" t="s">
        <v>20022</v>
      </c>
      <c r="H7443" s="1021" t="s">
        <v>11426</v>
      </c>
      <c r="I7443" s="1021" t="s">
        <v>4287</v>
      </c>
      <c r="J7443" s="1150" t="s">
        <v>4195</v>
      </c>
      <c r="K7443" s="1152" t="s">
        <v>20023</v>
      </c>
      <c r="L7443" s="1151">
        <v>12</v>
      </c>
      <c r="M7443" s="1164">
        <v>55110.67</v>
      </c>
      <c r="N7443" s="1151" t="s">
        <v>1445</v>
      </c>
      <c r="O7443" s="1152" t="s">
        <v>1445</v>
      </c>
      <c r="P7443" s="1180" t="s">
        <v>1445</v>
      </c>
    </row>
    <row r="7444" spans="1:16" ht="22.5" x14ac:dyDescent="0.2">
      <c r="A7444" s="1179" t="s">
        <v>4159</v>
      </c>
      <c r="B7444" s="1149" t="s">
        <v>13078</v>
      </c>
      <c r="C7444" s="1149" t="s">
        <v>65</v>
      </c>
      <c r="D7444" s="1150" t="s">
        <v>20020</v>
      </c>
      <c r="E7444" s="1164">
        <v>7000</v>
      </c>
      <c r="F7444" s="1151" t="s">
        <v>20021</v>
      </c>
      <c r="G7444" s="759" t="s">
        <v>20022</v>
      </c>
      <c r="H7444" s="1021" t="s">
        <v>11426</v>
      </c>
      <c r="I7444" s="1021" t="s">
        <v>4287</v>
      </c>
      <c r="J7444" s="1150" t="s">
        <v>4195</v>
      </c>
      <c r="K7444" s="1152" t="s">
        <v>1445</v>
      </c>
      <c r="L7444" s="1151" t="s">
        <v>1445</v>
      </c>
      <c r="M7444" s="1164" t="s">
        <v>1445</v>
      </c>
      <c r="N7444" s="1151" t="s">
        <v>20024</v>
      </c>
      <c r="O7444" s="1152">
        <v>6</v>
      </c>
      <c r="P7444" s="1180">
        <v>42000</v>
      </c>
    </row>
    <row r="7445" spans="1:16" ht="33.75" x14ac:dyDescent="0.2">
      <c r="A7445" s="1179" t="s">
        <v>4159</v>
      </c>
      <c r="B7445" s="1149" t="s">
        <v>13078</v>
      </c>
      <c r="C7445" s="1149" t="s">
        <v>65</v>
      </c>
      <c r="D7445" s="1150" t="s">
        <v>5212</v>
      </c>
      <c r="E7445" s="1164">
        <v>2500</v>
      </c>
      <c r="F7445" s="1151" t="s">
        <v>20025</v>
      </c>
      <c r="G7445" s="759" t="s">
        <v>20026</v>
      </c>
      <c r="H7445" s="1021" t="s">
        <v>4206</v>
      </c>
      <c r="I7445" s="1021" t="s">
        <v>15923</v>
      </c>
      <c r="J7445" s="1150" t="s">
        <v>7025</v>
      </c>
      <c r="K7445" s="1152" t="s">
        <v>1445</v>
      </c>
      <c r="L7445" s="1151" t="s">
        <v>1445</v>
      </c>
      <c r="M7445" s="1164" t="s">
        <v>1445</v>
      </c>
      <c r="N7445" s="1151" t="s">
        <v>20027</v>
      </c>
      <c r="O7445" s="1152">
        <v>6</v>
      </c>
      <c r="P7445" s="1180">
        <v>16235.83</v>
      </c>
    </row>
    <row r="7446" spans="1:16" ht="33.75" x14ac:dyDescent="0.2">
      <c r="A7446" s="1179" t="s">
        <v>4159</v>
      </c>
      <c r="B7446" s="1149" t="s">
        <v>13078</v>
      </c>
      <c r="C7446" s="1149" t="s">
        <v>65</v>
      </c>
      <c r="D7446" s="1150" t="s">
        <v>20028</v>
      </c>
      <c r="E7446" s="1164">
        <v>2500</v>
      </c>
      <c r="F7446" s="1151" t="s">
        <v>20025</v>
      </c>
      <c r="G7446" s="759" t="s">
        <v>20026</v>
      </c>
      <c r="H7446" s="1021" t="s">
        <v>4206</v>
      </c>
      <c r="I7446" s="1021" t="s">
        <v>15923</v>
      </c>
      <c r="J7446" s="1150" t="s">
        <v>7025</v>
      </c>
      <c r="K7446" s="1152" t="s">
        <v>20027</v>
      </c>
      <c r="L7446" s="1151">
        <v>1</v>
      </c>
      <c r="M7446" s="1164">
        <v>833.33</v>
      </c>
      <c r="N7446" s="1151" t="s">
        <v>1445</v>
      </c>
      <c r="O7446" s="1152" t="s">
        <v>1445</v>
      </c>
      <c r="P7446" s="1180" t="s">
        <v>1445</v>
      </c>
    </row>
    <row r="7447" spans="1:16" ht="22.5" x14ac:dyDescent="0.2">
      <c r="A7447" s="1179" t="s">
        <v>4159</v>
      </c>
      <c r="B7447" s="1149" t="s">
        <v>13078</v>
      </c>
      <c r="C7447" s="1149" t="s">
        <v>65</v>
      </c>
      <c r="D7447" s="1150" t="s">
        <v>20029</v>
      </c>
      <c r="E7447" s="1164">
        <v>10000</v>
      </c>
      <c r="F7447" s="1151" t="s">
        <v>20030</v>
      </c>
      <c r="G7447" s="759" t="s">
        <v>20031</v>
      </c>
      <c r="H7447" s="1021" t="s">
        <v>4243</v>
      </c>
      <c r="I7447" s="1021" t="s">
        <v>4287</v>
      </c>
      <c r="J7447" s="1150" t="s">
        <v>4195</v>
      </c>
      <c r="K7447" s="1152" t="s">
        <v>20032</v>
      </c>
      <c r="L7447" s="1151">
        <v>3</v>
      </c>
      <c r="M7447" s="1164">
        <v>26553.33</v>
      </c>
      <c r="N7447" s="1151" t="s">
        <v>1445</v>
      </c>
      <c r="O7447" s="1152" t="s">
        <v>1445</v>
      </c>
      <c r="P7447" s="1180" t="s">
        <v>1445</v>
      </c>
    </row>
    <row r="7448" spans="1:16" ht="22.5" x14ac:dyDescent="0.2">
      <c r="A7448" s="1179" t="s">
        <v>4159</v>
      </c>
      <c r="B7448" s="1149" t="s">
        <v>13078</v>
      </c>
      <c r="C7448" s="1149" t="s">
        <v>65</v>
      </c>
      <c r="D7448" s="1150" t="s">
        <v>16824</v>
      </c>
      <c r="E7448" s="1164">
        <v>3000</v>
      </c>
      <c r="F7448" s="1151" t="s">
        <v>20033</v>
      </c>
      <c r="G7448" s="759" t="s">
        <v>20034</v>
      </c>
      <c r="H7448" s="1021" t="s">
        <v>4243</v>
      </c>
      <c r="I7448" s="1021" t="s">
        <v>4287</v>
      </c>
      <c r="J7448" s="1150" t="s">
        <v>4195</v>
      </c>
      <c r="K7448" s="1152" t="s">
        <v>20035</v>
      </c>
      <c r="L7448" s="1151">
        <v>12</v>
      </c>
      <c r="M7448" s="1164">
        <v>36052.130000000005</v>
      </c>
      <c r="N7448" s="1151" t="s">
        <v>1445</v>
      </c>
      <c r="O7448" s="1152" t="s">
        <v>1445</v>
      </c>
      <c r="P7448" s="1180" t="s">
        <v>1445</v>
      </c>
    </row>
    <row r="7449" spans="1:16" ht="22.5" x14ac:dyDescent="0.2">
      <c r="A7449" s="1179" t="s">
        <v>4159</v>
      </c>
      <c r="B7449" s="1149" t="s">
        <v>13078</v>
      </c>
      <c r="C7449" s="1149" t="s">
        <v>65</v>
      </c>
      <c r="D7449" s="1150" t="s">
        <v>16824</v>
      </c>
      <c r="E7449" s="1164">
        <v>3000</v>
      </c>
      <c r="F7449" s="1151" t="s">
        <v>20033</v>
      </c>
      <c r="G7449" s="759" t="s">
        <v>20034</v>
      </c>
      <c r="H7449" s="1021" t="s">
        <v>4243</v>
      </c>
      <c r="I7449" s="1021" t="s">
        <v>4287</v>
      </c>
      <c r="J7449" s="1150" t="s">
        <v>4195</v>
      </c>
      <c r="K7449" s="1152" t="s">
        <v>1445</v>
      </c>
      <c r="L7449" s="1151" t="s">
        <v>1445</v>
      </c>
      <c r="M7449" s="1164" t="s">
        <v>1445</v>
      </c>
      <c r="N7449" s="1151" t="s">
        <v>20035</v>
      </c>
      <c r="O7449" s="1152">
        <v>6</v>
      </c>
      <c r="P7449" s="1180">
        <v>18000</v>
      </c>
    </row>
    <row r="7450" spans="1:16" ht="33.75" x14ac:dyDescent="0.2">
      <c r="A7450" s="1179" t="s">
        <v>4159</v>
      </c>
      <c r="B7450" s="1149" t="s">
        <v>13078</v>
      </c>
      <c r="C7450" s="1149" t="s">
        <v>65</v>
      </c>
      <c r="D7450" s="1150" t="s">
        <v>20036</v>
      </c>
      <c r="E7450" s="1164">
        <v>3600</v>
      </c>
      <c r="F7450" s="1151" t="s">
        <v>20037</v>
      </c>
      <c r="G7450" s="759" t="s">
        <v>20038</v>
      </c>
      <c r="H7450" s="1021" t="s">
        <v>4251</v>
      </c>
      <c r="I7450" s="1021" t="s">
        <v>16809</v>
      </c>
      <c r="J7450" s="1150" t="s">
        <v>4259</v>
      </c>
      <c r="K7450" s="1152" t="s">
        <v>20039</v>
      </c>
      <c r="L7450" s="1151">
        <v>12</v>
      </c>
      <c r="M7450" s="1164">
        <v>43200</v>
      </c>
      <c r="N7450" s="1151" t="s">
        <v>1445</v>
      </c>
      <c r="O7450" s="1152" t="s">
        <v>1445</v>
      </c>
      <c r="P7450" s="1180" t="s">
        <v>1445</v>
      </c>
    </row>
    <row r="7451" spans="1:16" ht="33.75" x14ac:dyDescent="0.2">
      <c r="A7451" s="1179" t="s">
        <v>4159</v>
      </c>
      <c r="B7451" s="1149" t="s">
        <v>13078</v>
      </c>
      <c r="C7451" s="1149" t="s">
        <v>65</v>
      </c>
      <c r="D7451" s="1150" t="s">
        <v>20036</v>
      </c>
      <c r="E7451" s="1164">
        <v>3600</v>
      </c>
      <c r="F7451" s="1151" t="s">
        <v>20037</v>
      </c>
      <c r="G7451" s="759" t="s">
        <v>20038</v>
      </c>
      <c r="H7451" s="1021" t="s">
        <v>4251</v>
      </c>
      <c r="I7451" s="1021" t="s">
        <v>16809</v>
      </c>
      <c r="J7451" s="1150" t="s">
        <v>4259</v>
      </c>
      <c r="K7451" s="1152" t="s">
        <v>1445</v>
      </c>
      <c r="L7451" s="1151" t="s">
        <v>1445</v>
      </c>
      <c r="M7451" s="1164" t="s">
        <v>1445</v>
      </c>
      <c r="N7451" s="1151" t="s">
        <v>20039</v>
      </c>
      <c r="O7451" s="1152">
        <v>6</v>
      </c>
      <c r="P7451" s="1180">
        <v>21600</v>
      </c>
    </row>
    <row r="7452" spans="1:16" ht="22.5" x14ac:dyDescent="0.2">
      <c r="A7452" s="1179" t="s">
        <v>4159</v>
      </c>
      <c r="B7452" s="1149" t="s">
        <v>13078</v>
      </c>
      <c r="C7452" s="1149" t="s">
        <v>65</v>
      </c>
      <c r="D7452" s="1150" t="s">
        <v>17040</v>
      </c>
      <c r="E7452" s="1164">
        <v>4000</v>
      </c>
      <c r="F7452" s="1151" t="s">
        <v>20040</v>
      </c>
      <c r="G7452" s="759" t="s">
        <v>20041</v>
      </c>
      <c r="H7452" s="1021" t="s">
        <v>4243</v>
      </c>
      <c r="I7452" s="1021" t="s">
        <v>4287</v>
      </c>
      <c r="J7452" s="1150" t="s">
        <v>4195</v>
      </c>
      <c r="K7452" s="1152" t="s">
        <v>20042</v>
      </c>
      <c r="L7452" s="1151">
        <v>12</v>
      </c>
      <c r="M7452" s="1164">
        <v>43794.9</v>
      </c>
      <c r="N7452" s="1151" t="s">
        <v>1445</v>
      </c>
      <c r="O7452" s="1152" t="s">
        <v>1445</v>
      </c>
      <c r="P7452" s="1180" t="s">
        <v>1445</v>
      </c>
    </row>
    <row r="7453" spans="1:16" ht="22.5" x14ac:dyDescent="0.2">
      <c r="A7453" s="1179" t="s">
        <v>4159</v>
      </c>
      <c r="B7453" s="1149" t="s">
        <v>13078</v>
      </c>
      <c r="C7453" s="1149" t="s">
        <v>65</v>
      </c>
      <c r="D7453" s="1150" t="s">
        <v>17040</v>
      </c>
      <c r="E7453" s="1164">
        <v>4000</v>
      </c>
      <c r="F7453" s="1151" t="s">
        <v>20040</v>
      </c>
      <c r="G7453" s="759" t="s">
        <v>20041</v>
      </c>
      <c r="H7453" s="1021" t="s">
        <v>4243</v>
      </c>
      <c r="I7453" s="1021" t="s">
        <v>4287</v>
      </c>
      <c r="J7453" s="1150" t="s">
        <v>4195</v>
      </c>
      <c r="K7453" s="1152" t="s">
        <v>1445</v>
      </c>
      <c r="L7453" s="1151" t="s">
        <v>1445</v>
      </c>
      <c r="M7453" s="1164" t="s">
        <v>1445</v>
      </c>
      <c r="N7453" s="1151" t="s">
        <v>20042</v>
      </c>
      <c r="O7453" s="1152">
        <v>6</v>
      </c>
      <c r="P7453" s="1180">
        <v>24000</v>
      </c>
    </row>
    <row r="7454" spans="1:16" ht="22.5" x14ac:dyDescent="0.2">
      <c r="A7454" s="1179" t="s">
        <v>4159</v>
      </c>
      <c r="B7454" s="1149" t="s">
        <v>13078</v>
      </c>
      <c r="C7454" s="1149" t="s">
        <v>65</v>
      </c>
      <c r="D7454" s="1150" t="s">
        <v>16843</v>
      </c>
      <c r="E7454" s="1164">
        <v>1700</v>
      </c>
      <c r="F7454" s="1151" t="s">
        <v>20043</v>
      </c>
      <c r="G7454" s="759" t="s">
        <v>20044</v>
      </c>
      <c r="H7454" s="1021" t="s">
        <v>16818</v>
      </c>
      <c r="I7454" s="1021" t="s">
        <v>4358</v>
      </c>
      <c r="J7454" s="1150" t="s">
        <v>16818</v>
      </c>
      <c r="K7454" s="1152" t="s">
        <v>20045</v>
      </c>
      <c r="L7454" s="1151">
        <v>12</v>
      </c>
      <c r="M7454" s="1164">
        <v>20400</v>
      </c>
      <c r="N7454" s="1151" t="s">
        <v>1445</v>
      </c>
      <c r="O7454" s="1152" t="s">
        <v>1445</v>
      </c>
      <c r="P7454" s="1180" t="s">
        <v>1445</v>
      </c>
    </row>
    <row r="7455" spans="1:16" ht="22.5" x14ac:dyDescent="0.2">
      <c r="A7455" s="1179" t="s">
        <v>4159</v>
      </c>
      <c r="B7455" s="1149" t="s">
        <v>13078</v>
      </c>
      <c r="C7455" s="1149" t="s">
        <v>65</v>
      </c>
      <c r="D7455" s="1150" t="s">
        <v>16843</v>
      </c>
      <c r="E7455" s="1164">
        <v>1700</v>
      </c>
      <c r="F7455" s="1151" t="s">
        <v>20043</v>
      </c>
      <c r="G7455" s="759" t="s">
        <v>20044</v>
      </c>
      <c r="H7455" s="1021" t="s">
        <v>16818</v>
      </c>
      <c r="I7455" s="1021" t="s">
        <v>4358</v>
      </c>
      <c r="J7455" s="1150" t="s">
        <v>16818</v>
      </c>
      <c r="K7455" s="1152" t="s">
        <v>1445</v>
      </c>
      <c r="L7455" s="1151" t="s">
        <v>1445</v>
      </c>
      <c r="M7455" s="1164" t="s">
        <v>1445</v>
      </c>
      <c r="N7455" s="1151" t="s">
        <v>20045</v>
      </c>
      <c r="O7455" s="1152">
        <v>6</v>
      </c>
      <c r="P7455" s="1180">
        <v>10200</v>
      </c>
    </row>
    <row r="7456" spans="1:16" ht="22.5" x14ac:dyDescent="0.2">
      <c r="A7456" s="1179" t="s">
        <v>4159</v>
      </c>
      <c r="B7456" s="1149" t="s">
        <v>13078</v>
      </c>
      <c r="C7456" s="1149" t="s">
        <v>65</v>
      </c>
      <c r="D7456" s="1150" t="s">
        <v>20046</v>
      </c>
      <c r="E7456" s="1164">
        <v>2500</v>
      </c>
      <c r="F7456" s="1151" t="s">
        <v>20047</v>
      </c>
      <c r="G7456" s="759" t="s">
        <v>20048</v>
      </c>
      <c r="H7456" s="1021" t="s">
        <v>4243</v>
      </c>
      <c r="I7456" s="1021" t="s">
        <v>4274</v>
      </c>
      <c r="J7456" s="1150" t="s">
        <v>4274</v>
      </c>
      <c r="K7456" s="1152" t="s">
        <v>20049</v>
      </c>
      <c r="L7456" s="1151">
        <v>12</v>
      </c>
      <c r="M7456" s="1164">
        <v>29686.85</v>
      </c>
      <c r="N7456" s="1151" t="s">
        <v>1445</v>
      </c>
      <c r="O7456" s="1152" t="s">
        <v>1445</v>
      </c>
      <c r="P7456" s="1180" t="s">
        <v>1445</v>
      </c>
    </row>
    <row r="7457" spans="1:16" ht="22.5" x14ac:dyDescent="0.2">
      <c r="A7457" s="1179" t="s">
        <v>4159</v>
      </c>
      <c r="B7457" s="1149" t="s">
        <v>13078</v>
      </c>
      <c r="C7457" s="1149" t="s">
        <v>65</v>
      </c>
      <c r="D7457" s="1150" t="s">
        <v>20046</v>
      </c>
      <c r="E7457" s="1164">
        <v>2500</v>
      </c>
      <c r="F7457" s="1151" t="s">
        <v>20047</v>
      </c>
      <c r="G7457" s="759" t="s">
        <v>20048</v>
      </c>
      <c r="H7457" s="1021" t="s">
        <v>4243</v>
      </c>
      <c r="I7457" s="1021" t="s">
        <v>4274</v>
      </c>
      <c r="J7457" s="1150" t="s">
        <v>4274</v>
      </c>
      <c r="K7457" s="1152" t="s">
        <v>1445</v>
      </c>
      <c r="L7457" s="1151" t="s">
        <v>1445</v>
      </c>
      <c r="M7457" s="1164" t="s">
        <v>1445</v>
      </c>
      <c r="N7457" s="1151" t="s">
        <v>20049</v>
      </c>
      <c r="O7457" s="1152">
        <v>6</v>
      </c>
      <c r="P7457" s="1180">
        <v>14344.130000000001</v>
      </c>
    </row>
    <row r="7458" spans="1:16" ht="22.5" x14ac:dyDescent="0.2">
      <c r="A7458" s="1179" t="s">
        <v>4159</v>
      </c>
      <c r="B7458" s="1149" t="s">
        <v>13078</v>
      </c>
      <c r="C7458" s="1149" t="s">
        <v>65</v>
      </c>
      <c r="D7458" s="1150" t="s">
        <v>20050</v>
      </c>
      <c r="E7458" s="1164">
        <v>5500</v>
      </c>
      <c r="F7458" s="1151" t="s">
        <v>20051</v>
      </c>
      <c r="G7458" s="759" t="s">
        <v>20052</v>
      </c>
      <c r="H7458" s="1021" t="s">
        <v>4243</v>
      </c>
      <c r="I7458" s="1021" t="s">
        <v>4287</v>
      </c>
      <c r="J7458" s="1150" t="s">
        <v>4195</v>
      </c>
      <c r="K7458" s="1152" t="s">
        <v>20053</v>
      </c>
      <c r="L7458" s="1151">
        <v>3</v>
      </c>
      <c r="M7458" s="1164">
        <v>17324.5</v>
      </c>
      <c r="N7458" s="1151" t="s">
        <v>1445</v>
      </c>
      <c r="O7458" s="1152" t="s">
        <v>1445</v>
      </c>
      <c r="P7458" s="1180" t="s">
        <v>1445</v>
      </c>
    </row>
    <row r="7459" spans="1:16" ht="22.5" x14ac:dyDescent="0.2">
      <c r="A7459" s="1179" t="s">
        <v>4159</v>
      </c>
      <c r="B7459" s="1149" t="s">
        <v>13078</v>
      </c>
      <c r="C7459" s="1149" t="s">
        <v>65</v>
      </c>
      <c r="D7459" s="1150" t="s">
        <v>18081</v>
      </c>
      <c r="E7459" s="1164">
        <v>3500</v>
      </c>
      <c r="F7459" s="1151" t="s">
        <v>20054</v>
      </c>
      <c r="G7459" s="759" t="s">
        <v>20055</v>
      </c>
      <c r="H7459" s="1021" t="s">
        <v>4243</v>
      </c>
      <c r="I7459" s="1021" t="s">
        <v>4274</v>
      </c>
      <c r="J7459" s="1150" t="s">
        <v>4274</v>
      </c>
      <c r="K7459" s="1152" t="s">
        <v>20056</v>
      </c>
      <c r="L7459" s="1151">
        <v>12</v>
      </c>
      <c r="M7459" s="1164">
        <v>42000</v>
      </c>
      <c r="N7459" s="1151" t="s">
        <v>1445</v>
      </c>
      <c r="O7459" s="1152" t="s">
        <v>1445</v>
      </c>
      <c r="P7459" s="1180" t="s">
        <v>1445</v>
      </c>
    </row>
    <row r="7460" spans="1:16" ht="22.5" x14ac:dyDescent="0.2">
      <c r="A7460" s="1179" t="s">
        <v>4159</v>
      </c>
      <c r="B7460" s="1149" t="s">
        <v>13078</v>
      </c>
      <c r="C7460" s="1149" t="s">
        <v>65</v>
      </c>
      <c r="D7460" s="1150" t="s">
        <v>18081</v>
      </c>
      <c r="E7460" s="1164">
        <v>3500</v>
      </c>
      <c r="F7460" s="1151" t="s">
        <v>20054</v>
      </c>
      <c r="G7460" s="759" t="s">
        <v>20055</v>
      </c>
      <c r="H7460" s="1021" t="s">
        <v>4243</v>
      </c>
      <c r="I7460" s="1021" t="s">
        <v>4274</v>
      </c>
      <c r="J7460" s="1150" t="s">
        <v>4274</v>
      </c>
      <c r="K7460" s="1152" t="s">
        <v>1445</v>
      </c>
      <c r="L7460" s="1151" t="s">
        <v>1445</v>
      </c>
      <c r="M7460" s="1164" t="s">
        <v>1445</v>
      </c>
      <c r="N7460" s="1151" t="s">
        <v>20056</v>
      </c>
      <c r="O7460" s="1152">
        <v>4</v>
      </c>
      <c r="P7460" s="1180">
        <v>22254.17</v>
      </c>
    </row>
    <row r="7461" spans="1:16" ht="22.5" x14ac:dyDescent="0.2">
      <c r="A7461" s="1179" t="s">
        <v>4159</v>
      </c>
      <c r="B7461" s="1149" t="s">
        <v>13078</v>
      </c>
      <c r="C7461" s="1149" t="s">
        <v>65</v>
      </c>
      <c r="D7461" s="1150" t="s">
        <v>19167</v>
      </c>
      <c r="E7461" s="1164">
        <v>3000</v>
      </c>
      <c r="F7461" s="1151" t="s">
        <v>20057</v>
      </c>
      <c r="G7461" s="759" t="s">
        <v>20058</v>
      </c>
      <c r="H7461" s="1021" t="s">
        <v>4337</v>
      </c>
      <c r="I7461" s="1021" t="s">
        <v>4287</v>
      </c>
      <c r="J7461" s="1150" t="s">
        <v>4195</v>
      </c>
      <c r="K7461" s="1152" t="s">
        <v>20059</v>
      </c>
      <c r="L7461" s="1151">
        <v>10</v>
      </c>
      <c r="M7461" s="1164">
        <v>29900</v>
      </c>
      <c r="N7461" s="1151" t="s">
        <v>1445</v>
      </c>
      <c r="O7461" s="1152" t="s">
        <v>1445</v>
      </c>
      <c r="P7461" s="1180" t="s">
        <v>1445</v>
      </c>
    </row>
    <row r="7462" spans="1:16" ht="22.5" x14ac:dyDescent="0.2">
      <c r="A7462" s="1179" t="s">
        <v>4159</v>
      </c>
      <c r="B7462" s="1149" t="s">
        <v>13078</v>
      </c>
      <c r="C7462" s="1149" t="s">
        <v>65</v>
      </c>
      <c r="D7462" s="1150" t="s">
        <v>19167</v>
      </c>
      <c r="E7462" s="1164">
        <v>3000</v>
      </c>
      <c r="F7462" s="1151" t="s">
        <v>20057</v>
      </c>
      <c r="G7462" s="759" t="s">
        <v>20058</v>
      </c>
      <c r="H7462" s="1021" t="s">
        <v>4337</v>
      </c>
      <c r="I7462" s="1021" t="s">
        <v>4287</v>
      </c>
      <c r="J7462" s="1150" t="s">
        <v>4195</v>
      </c>
      <c r="K7462" s="1152" t="s">
        <v>1445</v>
      </c>
      <c r="L7462" s="1151" t="s">
        <v>1445</v>
      </c>
      <c r="M7462" s="1164" t="s">
        <v>1445</v>
      </c>
      <c r="N7462" s="1151" t="s">
        <v>20059</v>
      </c>
      <c r="O7462" s="1152">
        <v>6</v>
      </c>
      <c r="P7462" s="1180">
        <v>18000</v>
      </c>
    </row>
    <row r="7463" spans="1:16" ht="22.5" x14ac:dyDescent="0.2">
      <c r="A7463" s="1179" t="s">
        <v>4159</v>
      </c>
      <c r="B7463" s="1149" t="s">
        <v>13078</v>
      </c>
      <c r="C7463" s="1149" t="s">
        <v>65</v>
      </c>
      <c r="D7463" s="1150" t="s">
        <v>16824</v>
      </c>
      <c r="E7463" s="1164">
        <v>3000</v>
      </c>
      <c r="F7463" s="1151" t="s">
        <v>20060</v>
      </c>
      <c r="G7463" s="759" t="s">
        <v>20061</v>
      </c>
      <c r="H7463" s="1021" t="s">
        <v>4243</v>
      </c>
      <c r="I7463" s="1021" t="s">
        <v>4274</v>
      </c>
      <c r="J7463" s="1150" t="s">
        <v>4274</v>
      </c>
      <c r="K7463" s="1152" t="s">
        <v>20062</v>
      </c>
      <c r="L7463" s="1151">
        <v>12</v>
      </c>
      <c r="M7463" s="1164">
        <v>36000</v>
      </c>
      <c r="N7463" s="1151" t="s">
        <v>1445</v>
      </c>
      <c r="O7463" s="1152" t="s">
        <v>1445</v>
      </c>
      <c r="P7463" s="1180" t="s">
        <v>1445</v>
      </c>
    </row>
    <row r="7464" spans="1:16" ht="22.5" x14ac:dyDescent="0.2">
      <c r="A7464" s="1179" t="s">
        <v>4159</v>
      </c>
      <c r="B7464" s="1149" t="s">
        <v>13078</v>
      </c>
      <c r="C7464" s="1149" t="s">
        <v>65</v>
      </c>
      <c r="D7464" s="1150" t="s">
        <v>16824</v>
      </c>
      <c r="E7464" s="1164">
        <v>3000</v>
      </c>
      <c r="F7464" s="1151" t="s">
        <v>20060</v>
      </c>
      <c r="G7464" s="759" t="s">
        <v>20061</v>
      </c>
      <c r="H7464" s="1021" t="s">
        <v>4243</v>
      </c>
      <c r="I7464" s="1021" t="s">
        <v>4274</v>
      </c>
      <c r="J7464" s="1150" t="s">
        <v>4274</v>
      </c>
      <c r="K7464" s="1152" t="s">
        <v>1445</v>
      </c>
      <c r="L7464" s="1151" t="s">
        <v>1445</v>
      </c>
      <c r="M7464" s="1164" t="s">
        <v>1445</v>
      </c>
      <c r="N7464" s="1151" t="s">
        <v>20062</v>
      </c>
      <c r="O7464" s="1152">
        <v>6</v>
      </c>
      <c r="P7464" s="1180">
        <v>18000</v>
      </c>
    </row>
    <row r="7465" spans="1:16" ht="22.5" x14ac:dyDescent="0.2">
      <c r="A7465" s="1179" t="s">
        <v>4159</v>
      </c>
      <c r="B7465" s="1149" t="s">
        <v>13078</v>
      </c>
      <c r="C7465" s="1149" t="s">
        <v>65</v>
      </c>
      <c r="D7465" s="1150" t="s">
        <v>16871</v>
      </c>
      <c r="E7465" s="1164">
        <v>3000</v>
      </c>
      <c r="F7465" s="1151" t="s">
        <v>20063</v>
      </c>
      <c r="G7465" s="759" t="s">
        <v>20064</v>
      </c>
      <c r="H7465" s="1021" t="s">
        <v>4243</v>
      </c>
      <c r="I7465" s="1021" t="s">
        <v>16956</v>
      </c>
      <c r="J7465" s="1150" t="s">
        <v>4386</v>
      </c>
      <c r="K7465" s="1152" t="s">
        <v>20065</v>
      </c>
      <c r="L7465" s="1151">
        <v>12</v>
      </c>
      <c r="M7465" s="1164">
        <v>36000</v>
      </c>
      <c r="N7465" s="1151" t="s">
        <v>1445</v>
      </c>
      <c r="O7465" s="1152" t="s">
        <v>1445</v>
      </c>
      <c r="P7465" s="1180" t="s">
        <v>1445</v>
      </c>
    </row>
    <row r="7466" spans="1:16" ht="22.5" x14ac:dyDescent="0.2">
      <c r="A7466" s="1179" t="s">
        <v>4159</v>
      </c>
      <c r="B7466" s="1149" t="s">
        <v>13078</v>
      </c>
      <c r="C7466" s="1149" t="s">
        <v>65</v>
      </c>
      <c r="D7466" s="1150" t="s">
        <v>16871</v>
      </c>
      <c r="E7466" s="1164">
        <v>3000</v>
      </c>
      <c r="F7466" s="1151" t="s">
        <v>20063</v>
      </c>
      <c r="G7466" s="759" t="s">
        <v>20064</v>
      </c>
      <c r="H7466" s="1021" t="s">
        <v>4243</v>
      </c>
      <c r="I7466" s="1021" t="s">
        <v>16956</v>
      </c>
      <c r="J7466" s="1150" t="s">
        <v>4386</v>
      </c>
      <c r="K7466" s="1152" t="s">
        <v>1445</v>
      </c>
      <c r="L7466" s="1151" t="s">
        <v>1445</v>
      </c>
      <c r="M7466" s="1164" t="s">
        <v>1445</v>
      </c>
      <c r="N7466" s="1151" t="s">
        <v>20065</v>
      </c>
      <c r="O7466" s="1152">
        <v>6</v>
      </c>
      <c r="P7466" s="1180">
        <v>18000</v>
      </c>
    </row>
    <row r="7467" spans="1:16" ht="22.5" x14ac:dyDescent="0.2">
      <c r="A7467" s="1179" t="s">
        <v>4159</v>
      </c>
      <c r="B7467" s="1149" t="s">
        <v>13078</v>
      </c>
      <c r="C7467" s="1149" t="s">
        <v>65</v>
      </c>
      <c r="D7467" s="1150" t="s">
        <v>20066</v>
      </c>
      <c r="E7467" s="1164">
        <v>8600</v>
      </c>
      <c r="F7467" s="1151" t="s">
        <v>20067</v>
      </c>
      <c r="G7467" s="759" t="s">
        <v>20068</v>
      </c>
      <c r="H7467" s="1021" t="s">
        <v>4243</v>
      </c>
      <c r="I7467" s="1021" t="s">
        <v>4287</v>
      </c>
      <c r="J7467" s="1150" t="s">
        <v>4195</v>
      </c>
      <c r="K7467" s="1152" t="s">
        <v>20069</v>
      </c>
      <c r="L7467" s="1151">
        <v>12</v>
      </c>
      <c r="M7467" s="1164">
        <v>103200</v>
      </c>
      <c r="N7467" s="1151" t="s">
        <v>1445</v>
      </c>
      <c r="O7467" s="1152" t="s">
        <v>1445</v>
      </c>
      <c r="P7467" s="1180" t="s">
        <v>1445</v>
      </c>
    </row>
    <row r="7468" spans="1:16" ht="22.5" x14ac:dyDescent="0.2">
      <c r="A7468" s="1179" t="s">
        <v>4159</v>
      </c>
      <c r="B7468" s="1149" t="s">
        <v>13078</v>
      </c>
      <c r="C7468" s="1149" t="s">
        <v>65</v>
      </c>
      <c r="D7468" s="1150" t="s">
        <v>20066</v>
      </c>
      <c r="E7468" s="1164">
        <v>8600</v>
      </c>
      <c r="F7468" s="1151" t="s">
        <v>20067</v>
      </c>
      <c r="G7468" s="759" t="s">
        <v>20068</v>
      </c>
      <c r="H7468" s="1021" t="s">
        <v>4243</v>
      </c>
      <c r="I7468" s="1021" t="s">
        <v>4287</v>
      </c>
      <c r="J7468" s="1150" t="s">
        <v>4195</v>
      </c>
      <c r="K7468" s="1152" t="s">
        <v>1445</v>
      </c>
      <c r="L7468" s="1151" t="s">
        <v>1445</v>
      </c>
      <c r="M7468" s="1164" t="s">
        <v>1445</v>
      </c>
      <c r="N7468" s="1151" t="s">
        <v>20069</v>
      </c>
      <c r="O7468" s="1152">
        <v>6</v>
      </c>
      <c r="P7468" s="1180">
        <v>51600</v>
      </c>
    </row>
    <row r="7469" spans="1:16" ht="22.5" x14ac:dyDescent="0.2">
      <c r="A7469" s="1179" t="s">
        <v>4159</v>
      </c>
      <c r="B7469" s="1149" t="s">
        <v>13078</v>
      </c>
      <c r="C7469" s="1149" t="s">
        <v>65</v>
      </c>
      <c r="D7469" s="1150" t="s">
        <v>18890</v>
      </c>
      <c r="E7469" s="1164">
        <v>3000</v>
      </c>
      <c r="F7469" s="1151" t="s">
        <v>20070</v>
      </c>
      <c r="G7469" s="759" t="s">
        <v>20071</v>
      </c>
      <c r="H7469" s="1021" t="s">
        <v>4194</v>
      </c>
      <c r="I7469" s="1021" t="s">
        <v>4274</v>
      </c>
      <c r="J7469" s="1150" t="s">
        <v>4274</v>
      </c>
      <c r="K7469" s="1152" t="s">
        <v>20072</v>
      </c>
      <c r="L7469" s="1151">
        <v>1</v>
      </c>
      <c r="M7469" s="1164">
        <v>2900</v>
      </c>
      <c r="N7469" s="1151" t="s">
        <v>1445</v>
      </c>
      <c r="O7469" s="1152" t="s">
        <v>1445</v>
      </c>
      <c r="P7469" s="1180" t="s">
        <v>1445</v>
      </c>
    </row>
    <row r="7470" spans="1:16" ht="22.5" x14ac:dyDescent="0.2">
      <c r="A7470" s="1179" t="s">
        <v>4159</v>
      </c>
      <c r="B7470" s="1149" t="s">
        <v>13078</v>
      </c>
      <c r="C7470" s="1149" t="s">
        <v>65</v>
      </c>
      <c r="D7470" s="1150" t="s">
        <v>16871</v>
      </c>
      <c r="E7470" s="1164">
        <v>3000</v>
      </c>
      <c r="F7470" s="1151" t="s">
        <v>20073</v>
      </c>
      <c r="G7470" s="759" t="s">
        <v>20074</v>
      </c>
      <c r="H7470" s="1021" t="s">
        <v>4243</v>
      </c>
      <c r="I7470" s="1021" t="s">
        <v>4287</v>
      </c>
      <c r="J7470" s="1150" t="s">
        <v>4195</v>
      </c>
      <c r="K7470" s="1152" t="s">
        <v>15593</v>
      </c>
      <c r="L7470" s="1151">
        <v>12</v>
      </c>
      <c r="M7470" s="1164">
        <v>36000</v>
      </c>
      <c r="N7470" s="1151" t="s">
        <v>1445</v>
      </c>
      <c r="O7470" s="1152" t="s">
        <v>1445</v>
      </c>
      <c r="P7470" s="1180" t="s">
        <v>1445</v>
      </c>
    </row>
    <row r="7471" spans="1:16" ht="22.5" x14ac:dyDescent="0.2">
      <c r="A7471" s="1179" t="s">
        <v>4159</v>
      </c>
      <c r="B7471" s="1149" t="s">
        <v>13078</v>
      </c>
      <c r="C7471" s="1149" t="s">
        <v>65</v>
      </c>
      <c r="D7471" s="1150" t="s">
        <v>16871</v>
      </c>
      <c r="E7471" s="1164">
        <v>3000</v>
      </c>
      <c r="F7471" s="1151" t="s">
        <v>20073</v>
      </c>
      <c r="G7471" s="759" t="s">
        <v>20074</v>
      </c>
      <c r="H7471" s="1021" t="s">
        <v>4243</v>
      </c>
      <c r="I7471" s="1021" t="s">
        <v>4287</v>
      </c>
      <c r="J7471" s="1150" t="s">
        <v>4195</v>
      </c>
      <c r="K7471" s="1152" t="s">
        <v>1445</v>
      </c>
      <c r="L7471" s="1151" t="s">
        <v>1445</v>
      </c>
      <c r="M7471" s="1164" t="s">
        <v>1445</v>
      </c>
      <c r="N7471" s="1151" t="s">
        <v>15593</v>
      </c>
      <c r="O7471" s="1152">
        <v>6</v>
      </c>
      <c r="P7471" s="1180">
        <v>18000</v>
      </c>
    </row>
    <row r="7472" spans="1:16" ht="22.5" x14ac:dyDescent="0.2">
      <c r="A7472" s="1179" t="s">
        <v>4159</v>
      </c>
      <c r="B7472" s="1149" t="s">
        <v>13078</v>
      </c>
      <c r="C7472" s="1149" t="s">
        <v>65</v>
      </c>
      <c r="D7472" s="1150" t="s">
        <v>17887</v>
      </c>
      <c r="E7472" s="1164">
        <v>2000</v>
      </c>
      <c r="F7472" s="1151" t="s">
        <v>20075</v>
      </c>
      <c r="G7472" s="759" t="s">
        <v>20076</v>
      </c>
      <c r="H7472" s="1021" t="s">
        <v>4206</v>
      </c>
      <c r="I7472" s="1021" t="s">
        <v>4274</v>
      </c>
      <c r="J7472" s="1150" t="s">
        <v>4274</v>
      </c>
      <c r="K7472" s="1152" t="s">
        <v>1445</v>
      </c>
      <c r="L7472" s="1151" t="s">
        <v>1445</v>
      </c>
      <c r="M7472" s="1164" t="s">
        <v>1445</v>
      </c>
      <c r="N7472" s="1151" t="s">
        <v>20077</v>
      </c>
      <c r="O7472" s="1152">
        <v>6</v>
      </c>
      <c r="P7472" s="1180">
        <v>12000</v>
      </c>
    </row>
    <row r="7473" spans="1:16" ht="22.5" x14ac:dyDescent="0.2">
      <c r="A7473" s="1179" t="s">
        <v>4159</v>
      </c>
      <c r="B7473" s="1149" t="s">
        <v>13078</v>
      </c>
      <c r="C7473" s="1149" t="s">
        <v>65</v>
      </c>
      <c r="D7473" s="1150" t="s">
        <v>18863</v>
      </c>
      <c r="E7473" s="1164">
        <v>2000</v>
      </c>
      <c r="F7473" s="1151" t="s">
        <v>20075</v>
      </c>
      <c r="G7473" s="759" t="s">
        <v>20076</v>
      </c>
      <c r="H7473" s="1021" t="s">
        <v>4206</v>
      </c>
      <c r="I7473" s="1021" t="s">
        <v>4274</v>
      </c>
      <c r="J7473" s="1150" t="s">
        <v>4274</v>
      </c>
      <c r="K7473" s="1152" t="s">
        <v>20077</v>
      </c>
      <c r="L7473" s="1151">
        <v>6</v>
      </c>
      <c r="M7473" s="1164">
        <v>12933.33</v>
      </c>
      <c r="N7473" s="1151" t="s">
        <v>1445</v>
      </c>
      <c r="O7473" s="1152" t="s">
        <v>1445</v>
      </c>
      <c r="P7473" s="1180" t="s">
        <v>1445</v>
      </c>
    </row>
    <row r="7474" spans="1:16" ht="22.5" x14ac:dyDescent="0.2">
      <c r="A7474" s="1179" t="s">
        <v>4159</v>
      </c>
      <c r="B7474" s="1149" t="s">
        <v>13078</v>
      </c>
      <c r="C7474" s="1149" t="s">
        <v>65</v>
      </c>
      <c r="D7474" s="1150" t="s">
        <v>20078</v>
      </c>
      <c r="E7474" s="1164">
        <v>2500</v>
      </c>
      <c r="F7474" s="1151" t="s">
        <v>20079</v>
      </c>
      <c r="G7474" s="759" t="s">
        <v>20080</v>
      </c>
      <c r="H7474" s="1021" t="s">
        <v>4243</v>
      </c>
      <c r="I7474" s="1021" t="s">
        <v>4274</v>
      </c>
      <c r="J7474" s="1150" t="s">
        <v>4274</v>
      </c>
      <c r="K7474" s="1152" t="s">
        <v>20081</v>
      </c>
      <c r="L7474" s="1151">
        <v>12</v>
      </c>
      <c r="M7474" s="1164">
        <v>25918.760000000002</v>
      </c>
      <c r="N7474" s="1151" t="s">
        <v>1445</v>
      </c>
      <c r="O7474" s="1152" t="s">
        <v>1445</v>
      </c>
      <c r="P7474" s="1180" t="s">
        <v>1445</v>
      </c>
    </row>
    <row r="7475" spans="1:16" ht="22.5" x14ac:dyDescent="0.2">
      <c r="A7475" s="1179" t="s">
        <v>4159</v>
      </c>
      <c r="B7475" s="1149" t="s">
        <v>13078</v>
      </c>
      <c r="C7475" s="1149" t="s">
        <v>65</v>
      </c>
      <c r="D7475" s="1150" t="s">
        <v>20078</v>
      </c>
      <c r="E7475" s="1164">
        <v>2500</v>
      </c>
      <c r="F7475" s="1151" t="s">
        <v>20079</v>
      </c>
      <c r="G7475" s="759" t="s">
        <v>20080</v>
      </c>
      <c r="H7475" s="1021" t="s">
        <v>4243</v>
      </c>
      <c r="I7475" s="1021" t="s">
        <v>4274</v>
      </c>
      <c r="J7475" s="1150" t="s">
        <v>4274</v>
      </c>
      <c r="K7475" s="1152" t="s">
        <v>1445</v>
      </c>
      <c r="L7475" s="1151" t="s">
        <v>1445</v>
      </c>
      <c r="M7475" s="1164" t="s">
        <v>1445</v>
      </c>
      <c r="N7475" s="1151" t="s">
        <v>20081</v>
      </c>
      <c r="O7475" s="1152">
        <v>6</v>
      </c>
      <c r="P7475" s="1180">
        <v>15000</v>
      </c>
    </row>
    <row r="7476" spans="1:16" ht="22.5" x14ac:dyDescent="0.2">
      <c r="A7476" s="1179" t="s">
        <v>4159</v>
      </c>
      <c r="B7476" s="1149" t="s">
        <v>13078</v>
      </c>
      <c r="C7476" s="1149" t="s">
        <v>65</v>
      </c>
      <c r="D7476" s="1150" t="s">
        <v>16871</v>
      </c>
      <c r="E7476" s="1164">
        <v>2500</v>
      </c>
      <c r="F7476" s="1151" t="s">
        <v>20082</v>
      </c>
      <c r="G7476" s="759" t="s">
        <v>20083</v>
      </c>
      <c r="H7476" s="1021" t="s">
        <v>4206</v>
      </c>
      <c r="I7476" s="1021" t="s">
        <v>4287</v>
      </c>
      <c r="J7476" s="1150" t="s">
        <v>4195</v>
      </c>
      <c r="K7476" s="1152" t="s">
        <v>1445</v>
      </c>
      <c r="L7476" s="1151" t="s">
        <v>1445</v>
      </c>
      <c r="M7476" s="1164" t="s">
        <v>1445</v>
      </c>
      <c r="N7476" s="1151" t="s">
        <v>20084</v>
      </c>
      <c r="O7476" s="1152">
        <v>6</v>
      </c>
      <c r="P7476" s="1180">
        <v>15000</v>
      </c>
    </row>
    <row r="7477" spans="1:16" ht="22.5" x14ac:dyDescent="0.2">
      <c r="A7477" s="1179" t="s">
        <v>4159</v>
      </c>
      <c r="B7477" s="1149" t="s">
        <v>13078</v>
      </c>
      <c r="C7477" s="1149" t="s">
        <v>65</v>
      </c>
      <c r="D7477" s="1150" t="s">
        <v>16871</v>
      </c>
      <c r="E7477" s="1164">
        <v>2500</v>
      </c>
      <c r="F7477" s="1151" t="s">
        <v>20082</v>
      </c>
      <c r="G7477" s="759" t="s">
        <v>20083</v>
      </c>
      <c r="H7477" s="1021" t="s">
        <v>4206</v>
      </c>
      <c r="I7477" s="1021" t="s">
        <v>4287</v>
      </c>
      <c r="J7477" s="1150" t="s">
        <v>4195</v>
      </c>
      <c r="K7477" s="1152" t="s">
        <v>20084</v>
      </c>
      <c r="L7477" s="1151">
        <v>2</v>
      </c>
      <c r="M7477" s="1164">
        <v>6000</v>
      </c>
      <c r="N7477" s="1151" t="s">
        <v>1445</v>
      </c>
      <c r="O7477" s="1152" t="s">
        <v>1445</v>
      </c>
      <c r="P7477" s="1180" t="s">
        <v>1445</v>
      </c>
    </row>
    <row r="7478" spans="1:16" ht="22.5" x14ac:dyDescent="0.2">
      <c r="A7478" s="1179" t="s">
        <v>4159</v>
      </c>
      <c r="B7478" s="1149" t="s">
        <v>13078</v>
      </c>
      <c r="C7478" s="1149" t="s">
        <v>65</v>
      </c>
      <c r="D7478" s="1150" t="s">
        <v>17438</v>
      </c>
      <c r="E7478" s="1164">
        <v>2000</v>
      </c>
      <c r="F7478" s="1151" t="s">
        <v>20085</v>
      </c>
      <c r="G7478" s="759" t="s">
        <v>20086</v>
      </c>
      <c r="H7478" s="1021" t="s">
        <v>4194</v>
      </c>
      <c r="I7478" s="1021" t="s">
        <v>4274</v>
      </c>
      <c r="J7478" s="1150" t="s">
        <v>4274</v>
      </c>
      <c r="K7478" s="1152" t="s">
        <v>20087</v>
      </c>
      <c r="L7478" s="1151">
        <v>12</v>
      </c>
      <c r="M7478" s="1164">
        <v>24200</v>
      </c>
      <c r="N7478" s="1151" t="s">
        <v>1445</v>
      </c>
      <c r="O7478" s="1152" t="s">
        <v>1445</v>
      </c>
      <c r="P7478" s="1180" t="s">
        <v>1445</v>
      </c>
    </row>
    <row r="7479" spans="1:16" ht="22.5" x14ac:dyDescent="0.2">
      <c r="A7479" s="1179" t="s">
        <v>4159</v>
      </c>
      <c r="B7479" s="1149" t="s">
        <v>13078</v>
      </c>
      <c r="C7479" s="1149" t="s">
        <v>65</v>
      </c>
      <c r="D7479" s="1150" t="s">
        <v>17438</v>
      </c>
      <c r="E7479" s="1164">
        <v>2000</v>
      </c>
      <c r="F7479" s="1151" t="s">
        <v>20085</v>
      </c>
      <c r="G7479" s="759" t="s">
        <v>20086</v>
      </c>
      <c r="H7479" s="1021" t="s">
        <v>4194</v>
      </c>
      <c r="I7479" s="1021" t="s">
        <v>4274</v>
      </c>
      <c r="J7479" s="1150" t="s">
        <v>4274</v>
      </c>
      <c r="K7479" s="1152" t="s">
        <v>1445</v>
      </c>
      <c r="L7479" s="1151" t="s">
        <v>1445</v>
      </c>
      <c r="M7479" s="1164" t="s">
        <v>1445</v>
      </c>
      <c r="N7479" s="1151" t="s">
        <v>20087</v>
      </c>
      <c r="O7479" s="1152">
        <v>6</v>
      </c>
      <c r="P7479" s="1180">
        <v>12000</v>
      </c>
    </row>
    <row r="7480" spans="1:16" ht="22.5" x14ac:dyDescent="0.2">
      <c r="A7480" s="1179" t="s">
        <v>4159</v>
      </c>
      <c r="B7480" s="1149" t="s">
        <v>13078</v>
      </c>
      <c r="C7480" s="1149" t="s">
        <v>65</v>
      </c>
      <c r="D7480" s="1150" t="s">
        <v>16944</v>
      </c>
      <c r="E7480" s="1164">
        <v>3000</v>
      </c>
      <c r="F7480" s="1151" t="s">
        <v>20088</v>
      </c>
      <c r="G7480" s="759" t="s">
        <v>20089</v>
      </c>
      <c r="H7480" s="1021" t="s">
        <v>4243</v>
      </c>
      <c r="I7480" s="1021" t="s">
        <v>4274</v>
      </c>
      <c r="J7480" s="1150" t="s">
        <v>4274</v>
      </c>
      <c r="K7480" s="1152" t="s">
        <v>20090</v>
      </c>
      <c r="L7480" s="1151">
        <v>12</v>
      </c>
      <c r="M7480" s="1164">
        <v>36000</v>
      </c>
      <c r="N7480" s="1151" t="s">
        <v>1445</v>
      </c>
      <c r="O7480" s="1152" t="s">
        <v>1445</v>
      </c>
      <c r="P7480" s="1180" t="s">
        <v>1445</v>
      </c>
    </row>
    <row r="7481" spans="1:16" ht="22.5" x14ac:dyDescent="0.2">
      <c r="A7481" s="1179" t="s">
        <v>4159</v>
      </c>
      <c r="B7481" s="1149" t="s">
        <v>13078</v>
      </c>
      <c r="C7481" s="1149" t="s">
        <v>65</v>
      </c>
      <c r="D7481" s="1150" t="s">
        <v>16944</v>
      </c>
      <c r="E7481" s="1164">
        <v>3000</v>
      </c>
      <c r="F7481" s="1151" t="s">
        <v>20088</v>
      </c>
      <c r="G7481" s="759" t="s">
        <v>20089</v>
      </c>
      <c r="H7481" s="1021" t="s">
        <v>4243</v>
      </c>
      <c r="I7481" s="1021" t="s">
        <v>4274</v>
      </c>
      <c r="J7481" s="1150" t="s">
        <v>4274</v>
      </c>
      <c r="K7481" s="1152" t="s">
        <v>1445</v>
      </c>
      <c r="L7481" s="1151" t="s">
        <v>1445</v>
      </c>
      <c r="M7481" s="1164" t="s">
        <v>1445</v>
      </c>
      <c r="N7481" s="1151" t="s">
        <v>20090</v>
      </c>
      <c r="O7481" s="1152">
        <v>6</v>
      </c>
      <c r="P7481" s="1180">
        <v>18000</v>
      </c>
    </row>
    <row r="7482" spans="1:16" ht="22.5" x14ac:dyDescent="0.2">
      <c r="A7482" s="1179" t="s">
        <v>4159</v>
      </c>
      <c r="B7482" s="1149" t="s">
        <v>13078</v>
      </c>
      <c r="C7482" s="1149" t="s">
        <v>65</v>
      </c>
      <c r="D7482" s="1150" t="s">
        <v>17349</v>
      </c>
      <c r="E7482" s="1164">
        <v>5000</v>
      </c>
      <c r="F7482" s="1151" t="s">
        <v>20091</v>
      </c>
      <c r="G7482" s="759" t="s">
        <v>20092</v>
      </c>
      <c r="H7482" s="1021" t="s">
        <v>4243</v>
      </c>
      <c r="I7482" s="1021" t="s">
        <v>4287</v>
      </c>
      <c r="J7482" s="1150" t="s">
        <v>4195</v>
      </c>
      <c r="K7482" s="1152" t="s">
        <v>20093</v>
      </c>
      <c r="L7482" s="1151">
        <v>12</v>
      </c>
      <c r="M7482" s="1164">
        <v>60000</v>
      </c>
      <c r="N7482" s="1151" t="s">
        <v>1445</v>
      </c>
      <c r="O7482" s="1152" t="s">
        <v>1445</v>
      </c>
      <c r="P7482" s="1180" t="s">
        <v>1445</v>
      </c>
    </row>
    <row r="7483" spans="1:16" ht="22.5" x14ac:dyDescent="0.2">
      <c r="A7483" s="1179" t="s">
        <v>4159</v>
      </c>
      <c r="B7483" s="1149" t="s">
        <v>13078</v>
      </c>
      <c r="C7483" s="1149" t="s">
        <v>65</v>
      </c>
      <c r="D7483" s="1150" t="s">
        <v>17349</v>
      </c>
      <c r="E7483" s="1164">
        <v>5000</v>
      </c>
      <c r="F7483" s="1151" t="s">
        <v>20091</v>
      </c>
      <c r="G7483" s="759" t="s">
        <v>20092</v>
      </c>
      <c r="H7483" s="1021" t="s">
        <v>4243</v>
      </c>
      <c r="I7483" s="1021" t="s">
        <v>4287</v>
      </c>
      <c r="J7483" s="1150" t="s">
        <v>4195</v>
      </c>
      <c r="K7483" s="1152" t="s">
        <v>1445</v>
      </c>
      <c r="L7483" s="1151" t="s">
        <v>1445</v>
      </c>
      <c r="M7483" s="1164" t="s">
        <v>1445</v>
      </c>
      <c r="N7483" s="1151" t="s">
        <v>20093</v>
      </c>
      <c r="O7483" s="1152">
        <v>6</v>
      </c>
      <c r="P7483" s="1180">
        <v>30000</v>
      </c>
    </row>
    <row r="7484" spans="1:16" ht="22.5" x14ac:dyDescent="0.2">
      <c r="A7484" s="1179" t="s">
        <v>4159</v>
      </c>
      <c r="B7484" s="1149" t="s">
        <v>13078</v>
      </c>
      <c r="C7484" s="1149" t="s">
        <v>65</v>
      </c>
      <c r="D7484" s="1150" t="s">
        <v>20050</v>
      </c>
      <c r="E7484" s="1164">
        <v>6500</v>
      </c>
      <c r="F7484" s="1151" t="s">
        <v>20094</v>
      </c>
      <c r="G7484" s="759" t="s">
        <v>20095</v>
      </c>
      <c r="H7484" s="1021" t="s">
        <v>4243</v>
      </c>
      <c r="I7484" s="1021" t="s">
        <v>4274</v>
      </c>
      <c r="J7484" s="1150" t="s">
        <v>4274</v>
      </c>
      <c r="K7484" s="1152" t="s">
        <v>20096</v>
      </c>
      <c r="L7484" s="1151">
        <v>12</v>
      </c>
      <c r="M7484" s="1164">
        <v>78000</v>
      </c>
      <c r="N7484" s="1151" t="s">
        <v>1445</v>
      </c>
      <c r="O7484" s="1152" t="s">
        <v>1445</v>
      </c>
      <c r="P7484" s="1180" t="s">
        <v>1445</v>
      </c>
    </row>
    <row r="7485" spans="1:16" ht="22.5" x14ac:dyDescent="0.2">
      <c r="A7485" s="1179" t="s">
        <v>4159</v>
      </c>
      <c r="B7485" s="1149" t="s">
        <v>13078</v>
      </c>
      <c r="C7485" s="1149" t="s">
        <v>65</v>
      </c>
      <c r="D7485" s="1150" t="s">
        <v>20050</v>
      </c>
      <c r="E7485" s="1164">
        <v>6500</v>
      </c>
      <c r="F7485" s="1151" t="s">
        <v>20094</v>
      </c>
      <c r="G7485" s="759" t="s">
        <v>20095</v>
      </c>
      <c r="H7485" s="1021" t="s">
        <v>4243</v>
      </c>
      <c r="I7485" s="1021" t="s">
        <v>4274</v>
      </c>
      <c r="J7485" s="1150" t="s">
        <v>4274</v>
      </c>
      <c r="K7485" s="1152" t="s">
        <v>1445</v>
      </c>
      <c r="L7485" s="1151" t="s">
        <v>1445</v>
      </c>
      <c r="M7485" s="1164" t="s">
        <v>1445</v>
      </c>
      <c r="N7485" s="1151" t="s">
        <v>20096</v>
      </c>
      <c r="O7485" s="1152">
        <v>6</v>
      </c>
      <c r="P7485" s="1180">
        <v>39000</v>
      </c>
    </row>
    <row r="7486" spans="1:16" ht="22.5" x14ac:dyDescent="0.2">
      <c r="A7486" s="1179" t="s">
        <v>4159</v>
      </c>
      <c r="B7486" s="1149" t="s">
        <v>13078</v>
      </c>
      <c r="C7486" s="1149" t="s">
        <v>65</v>
      </c>
      <c r="D7486" s="1150" t="s">
        <v>18214</v>
      </c>
      <c r="E7486" s="1164">
        <v>3000</v>
      </c>
      <c r="F7486" s="1151" t="s">
        <v>20097</v>
      </c>
      <c r="G7486" s="759" t="s">
        <v>20098</v>
      </c>
      <c r="H7486" s="1021" t="s">
        <v>4243</v>
      </c>
      <c r="I7486" s="1021" t="s">
        <v>4287</v>
      </c>
      <c r="J7486" s="1150" t="s">
        <v>4195</v>
      </c>
      <c r="K7486" s="1152" t="s">
        <v>20099</v>
      </c>
      <c r="L7486" s="1151">
        <v>12</v>
      </c>
      <c r="M7486" s="1164">
        <v>36000</v>
      </c>
      <c r="N7486" s="1151" t="s">
        <v>1445</v>
      </c>
      <c r="O7486" s="1152" t="s">
        <v>1445</v>
      </c>
      <c r="P7486" s="1180" t="s">
        <v>1445</v>
      </c>
    </row>
    <row r="7487" spans="1:16" ht="22.5" x14ac:dyDescent="0.2">
      <c r="A7487" s="1179" t="s">
        <v>4159</v>
      </c>
      <c r="B7487" s="1149" t="s">
        <v>13078</v>
      </c>
      <c r="C7487" s="1149" t="s">
        <v>65</v>
      </c>
      <c r="D7487" s="1150" t="s">
        <v>18214</v>
      </c>
      <c r="E7487" s="1164">
        <v>3000</v>
      </c>
      <c r="F7487" s="1151" t="s">
        <v>20097</v>
      </c>
      <c r="G7487" s="759" t="s">
        <v>20098</v>
      </c>
      <c r="H7487" s="1021" t="s">
        <v>4243</v>
      </c>
      <c r="I7487" s="1021" t="s">
        <v>4287</v>
      </c>
      <c r="J7487" s="1150" t="s">
        <v>4195</v>
      </c>
      <c r="K7487" s="1152" t="s">
        <v>1445</v>
      </c>
      <c r="L7487" s="1151" t="s">
        <v>1445</v>
      </c>
      <c r="M7487" s="1164" t="s">
        <v>1445</v>
      </c>
      <c r="N7487" s="1151" t="s">
        <v>20099</v>
      </c>
      <c r="O7487" s="1152">
        <v>6</v>
      </c>
      <c r="P7487" s="1180">
        <v>18000</v>
      </c>
    </row>
    <row r="7488" spans="1:16" ht="22.5" x14ac:dyDescent="0.2">
      <c r="A7488" s="1179" t="s">
        <v>4159</v>
      </c>
      <c r="B7488" s="1149" t="s">
        <v>13078</v>
      </c>
      <c r="C7488" s="1149" t="s">
        <v>65</v>
      </c>
      <c r="D7488" s="1150" t="s">
        <v>20100</v>
      </c>
      <c r="E7488" s="1164">
        <v>5000</v>
      </c>
      <c r="F7488" s="1151" t="s">
        <v>20101</v>
      </c>
      <c r="G7488" s="759" t="s">
        <v>20102</v>
      </c>
      <c r="H7488" s="1021" t="s">
        <v>4349</v>
      </c>
      <c r="I7488" s="1021" t="s">
        <v>4274</v>
      </c>
      <c r="J7488" s="1150" t="s">
        <v>4274</v>
      </c>
      <c r="K7488" s="1152" t="s">
        <v>20103</v>
      </c>
      <c r="L7488" s="1151">
        <v>12</v>
      </c>
      <c r="M7488" s="1164">
        <v>60000</v>
      </c>
      <c r="N7488" s="1151" t="s">
        <v>1445</v>
      </c>
      <c r="O7488" s="1152" t="s">
        <v>1445</v>
      </c>
      <c r="P7488" s="1180" t="s">
        <v>1445</v>
      </c>
    </row>
    <row r="7489" spans="1:16" ht="22.5" x14ac:dyDescent="0.2">
      <c r="A7489" s="1179" t="s">
        <v>4159</v>
      </c>
      <c r="B7489" s="1149" t="s">
        <v>13078</v>
      </c>
      <c r="C7489" s="1149" t="s">
        <v>65</v>
      </c>
      <c r="D7489" s="1150" t="s">
        <v>20100</v>
      </c>
      <c r="E7489" s="1164">
        <v>5000</v>
      </c>
      <c r="F7489" s="1151" t="s">
        <v>20101</v>
      </c>
      <c r="G7489" s="759" t="s">
        <v>20102</v>
      </c>
      <c r="H7489" s="1021" t="s">
        <v>4349</v>
      </c>
      <c r="I7489" s="1021" t="s">
        <v>4274</v>
      </c>
      <c r="J7489" s="1150" t="s">
        <v>4274</v>
      </c>
      <c r="K7489" s="1152" t="s">
        <v>1445</v>
      </c>
      <c r="L7489" s="1151" t="s">
        <v>1445</v>
      </c>
      <c r="M7489" s="1164" t="s">
        <v>1445</v>
      </c>
      <c r="N7489" s="1151" t="s">
        <v>20103</v>
      </c>
      <c r="O7489" s="1152">
        <v>6</v>
      </c>
      <c r="P7489" s="1180">
        <v>30000</v>
      </c>
    </row>
    <row r="7490" spans="1:16" ht="22.5" x14ac:dyDescent="0.2">
      <c r="A7490" s="1179" t="s">
        <v>4159</v>
      </c>
      <c r="B7490" s="1149" t="s">
        <v>13078</v>
      </c>
      <c r="C7490" s="1149" t="s">
        <v>65</v>
      </c>
      <c r="D7490" s="1150" t="s">
        <v>20104</v>
      </c>
      <c r="E7490" s="1164">
        <v>3500</v>
      </c>
      <c r="F7490" s="1151" t="s">
        <v>20105</v>
      </c>
      <c r="G7490" s="759" t="s">
        <v>20106</v>
      </c>
      <c r="H7490" s="1021" t="s">
        <v>4243</v>
      </c>
      <c r="I7490" s="1021" t="s">
        <v>4274</v>
      </c>
      <c r="J7490" s="1150" t="s">
        <v>4274</v>
      </c>
      <c r="K7490" s="1152" t="s">
        <v>20107</v>
      </c>
      <c r="L7490" s="1151">
        <v>12</v>
      </c>
      <c r="M7490" s="1164">
        <v>47462.66</v>
      </c>
      <c r="N7490" s="1151" t="s">
        <v>1445</v>
      </c>
      <c r="O7490" s="1152" t="s">
        <v>1445</v>
      </c>
      <c r="P7490" s="1180" t="s">
        <v>1445</v>
      </c>
    </row>
    <row r="7491" spans="1:16" ht="22.5" x14ac:dyDescent="0.2">
      <c r="A7491" s="1179" t="s">
        <v>4159</v>
      </c>
      <c r="B7491" s="1149" t="s">
        <v>13078</v>
      </c>
      <c r="C7491" s="1149" t="s">
        <v>65</v>
      </c>
      <c r="D7491" s="1150" t="s">
        <v>20108</v>
      </c>
      <c r="E7491" s="1164">
        <v>3500</v>
      </c>
      <c r="F7491" s="1151" t="s">
        <v>20109</v>
      </c>
      <c r="G7491" s="759" t="s">
        <v>20110</v>
      </c>
      <c r="H7491" s="1021" t="s">
        <v>4243</v>
      </c>
      <c r="I7491" s="1021" t="s">
        <v>4274</v>
      </c>
      <c r="J7491" s="1150" t="s">
        <v>4274</v>
      </c>
      <c r="K7491" s="1152" t="s">
        <v>20111</v>
      </c>
      <c r="L7491" s="1151">
        <v>8</v>
      </c>
      <c r="M7491" s="1164">
        <v>23413.33</v>
      </c>
      <c r="N7491" s="1151" t="s">
        <v>1445</v>
      </c>
      <c r="O7491" s="1152" t="s">
        <v>1445</v>
      </c>
      <c r="P7491" s="1180" t="s">
        <v>1445</v>
      </c>
    </row>
    <row r="7492" spans="1:16" ht="22.5" x14ac:dyDescent="0.2">
      <c r="A7492" s="1179" t="s">
        <v>4159</v>
      </c>
      <c r="B7492" s="1149" t="s">
        <v>13078</v>
      </c>
      <c r="C7492" s="1149" t="s">
        <v>65</v>
      </c>
      <c r="D7492" s="1150" t="s">
        <v>20112</v>
      </c>
      <c r="E7492" s="1164">
        <v>3000</v>
      </c>
      <c r="F7492" s="1151" t="s">
        <v>20113</v>
      </c>
      <c r="G7492" s="759" t="s">
        <v>20114</v>
      </c>
      <c r="H7492" s="1021" t="s">
        <v>4243</v>
      </c>
      <c r="I7492" s="1021" t="s">
        <v>4274</v>
      </c>
      <c r="J7492" s="1150" t="s">
        <v>4274</v>
      </c>
      <c r="K7492" s="1152" t="s">
        <v>20115</v>
      </c>
      <c r="L7492" s="1151">
        <v>12</v>
      </c>
      <c r="M7492" s="1164">
        <v>36000</v>
      </c>
      <c r="N7492" s="1151" t="s">
        <v>1445</v>
      </c>
      <c r="O7492" s="1152" t="s">
        <v>1445</v>
      </c>
      <c r="P7492" s="1180" t="s">
        <v>1445</v>
      </c>
    </row>
    <row r="7493" spans="1:16" ht="22.5" x14ac:dyDescent="0.2">
      <c r="A7493" s="1179" t="s">
        <v>4159</v>
      </c>
      <c r="B7493" s="1149" t="s">
        <v>13078</v>
      </c>
      <c r="C7493" s="1149" t="s">
        <v>65</v>
      </c>
      <c r="D7493" s="1150" t="s">
        <v>20112</v>
      </c>
      <c r="E7493" s="1164">
        <v>3000</v>
      </c>
      <c r="F7493" s="1151" t="s">
        <v>20113</v>
      </c>
      <c r="G7493" s="759" t="s">
        <v>20114</v>
      </c>
      <c r="H7493" s="1021" t="s">
        <v>4243</v>
      </c>
      <c r="I7493" s="1021" t="s">
        <v>4274</v>
      </c>
      <c r="J7493" s="1150" t="s">
        <v>4274</v>
      </c>
      <c r="K7493" s="1152" t="s">
        <v>1445</v>
      </c>
      <c r="L7493" s="1151" t="s">
        <v>1445</v>
      </c>
      <c r="M7493" s="1164" t="s">
        <v>1445</v>
      </c>
      <c r="N7493" s="1151" t="s">
        <v>20115</v>
      </c>
      <c r="O7493" s="1152">
        <v>6</v>
      </c>
      <c r="P7493" s="1180">
        <v>18000</v>
      </c>
    </row>
    <row r="7494" spans="1:16" ht="22.5" x14ac:dyDescent="0.2">
      <c r="A7494" s="1179" t="s">
        <v>4159</v>
      </c>
      <c r="B7494" s="1149" t="s">
        <v>13078</v>
      </c>
      <c r="C7494" s="1149" t="s">
        <v>65</v>
      </c>
      <c r="D7494" s="1150" t="s">
        <v>17941</v>
      </c>
      <c r="E7494" s="1164">
        <v>4000</v>
      </c>
      <c r="F7494" s="1151" t="s">
        <v>20116</v>
      </c>
      <c r="G7494" s="759" t="s">
        <v>20117</v>
      </c>
      <c r="H7494" s="1021" t="s">
        <v>16835</v>
      </c>
      <c r="I7494" s="1021" t="s">
        <v>4287</v>
      </c>
      <c r="J7494" s="1150" t="s">
        <v>4195</v>
      </c>
      <c r="K7494" s="1152" t="s">
        <v>20118</v>
      </c>
      <c r="L7494" s="1151">
        <v>12</v>
      </c>
      <c r="M7494" s="1164">
        <v>48000</v>
      </c>
      <c r="N7494" s="1151" t="s">
        <v>1445</v>
      </c>
      <c r="O7494" s="1152" t="s">
        <v>1445</v>
      </c>
      <c r="P7494" s="1180" t="s">
        <v>1445</v>
      </c>
    </row>
    <row r="7495" spans="1:16" ht="22.5" x14ac:dyDescent="0.2">
      <c r="A7495" s="1179" t="s">
        <v>4159</v>
      </c>
      <c r="B7495" s="1149" t="s">
        <v>13078</v>
      </c>
      <c r="C7495" s="1149" t="s">
        <v>65</v>
      </c>
      <c r="D7495" s="1150" t="s">
        <v>17941</v>
      </c>
      <c r="E7495" s="1164">
        <v>4000</v>
      </c>
      <c r="F7495" s="1151" t="s">
        <v>20116</v>
      </c>
      <c r="G7495" s="759" t="s">
        <v>20117</v>
      </c>
      <c r="H7495" s="1021" t="s">
        <v>16835</v>
      </c>
      <c r="I7495" s="1021" t="s">
        <v>4287</v>
      </c>
      <c r="J7495" s="1150" t="s">
        <v>4195</v>
      </c>
      <c r="K7495" s="1152" t="s">
        <v>1445</v>
      </c>
      <c r="L7495" s="1151" t="s">
        <v>1445</v>
      </c>
      <c r="M7495" s="1164" t="s">
        <v>1445</v>
      </c>
      <c r="N7495" s="1151" t="s">
        <v>20118</v>
      </c>
      <c r="O7495" s="1152">
        <v>6</v>
      </c>
      <c r="P7495" s="1180">
        <v>24000</v>
      </c>
    </row>
    <row r="7496" spans="1:16" ht="22.5" x14ac:dyDescent="0.2">
      <c r="A7496" s="1179" t="s">
        <v>4159</v>
      </c>
      <c r="B7496" s="1149" t="s">
        <v>13078</v>
      </c>
      <c r="C7496" s="1149" t="s">
        <v>65</v>
      </c>
      <c r="D7496" s="1150" t="s">
        <v>17142</v>
      </c>
      <c r="E7496" s="1164">
        <v>3250</v>
      </c>
      <c r="F7496" s="1151" t="s">
        <v>20119</v>
      </c>
      <c r="G7496" s="759" t="s">
        <v>20120</v>
      </c>
      <c r="H7496" s="1021" t="s">
        <v>4243</v>
      </c>
      <c r="I7496" s="1021" t="s">
        <v>4274</v>
      </c>
      <c r="J7496" s="1150" t="s">
        <v>4274</v>
      </c>
      <c r="K7496" s="1152" t="s">
        <v>20121</v>
      </c>
      <c r="L7496" s="1151">
        <v>2</v>
      </c>
      <c r="M7496" s="1164">
        <v>8541</v>
      </c>
      <c r="N7496" s="1151" t="s">
        <v>1445</v>
      </c>
      <c r="O7496" s="1152" t="s">
        <v>1445</v>
      </c>
      <c r="P7496" s="1180" t="s">
        <v>1445</v>
      </c>
    </row>
    <row r="7497" spans="1:16" ht="22.5" x14ac:dyDescent="0.2">
      <c r="A7497" s="1179" t="s">
        <v>4159</v>
      </c>
      <c r="B7497" s="1149" t="s">
        <v>13078</v>
      </c>
      <c r="C7497" s="1149" t="s">
        <v>65</v>
      </c>
      <c r="D7497" s="1150" t="s">
        <v>17445</v>
      </c>
      <c r="E7497" s="1164">
        <v>1700</v>
      </c>
      <c r="F7497" s="1151" t="s">
        <v>20122</v>
      </c>
      <c r="G7497" s="759" t="s">
        <v>20123</v>
      </c>
      <c r="H7497" s="1021" t="s">
        <v>16818</v>
      </c>
      <c r="I7497" s="1021" t="s">
        <v>4358</v>
      </c>
      <c r="J7497" s="1150" t="s">
        <v>16818</v>
      </c>
      <c r="K7497" s="1152" t="s">
        <v>20124</v>
      </c>
      <c r="L7497" s="1151">
        <v>12</v>
      </c>
      <c r="M7497" s="1164">
        <v>20400</v>
      </c>
      <c r="N7497" s="1151" t="s">
        <v>1445</v>
      </c>
      <c r="O7497" s="1152" t="s">
        <v>1445</v>
      </c>
      <c r="P7497" s="1180" t="s">
        <v>1445</v>
      </c>
    </row>
    <row r="7498" spans="1:16" ht="22.5" x14ac:dyDescent="0.2">
      <c r="A7498" s="1179" t="s">
        <v>4159</v>
      </c>
      <c r="B7498" s="1149" t="s">
        <v>13078</v>
      </c>
      <c r="C7498" s="1149" t="s">
        <v>65</v>
      </c>
      <c r="D7498" s="1150" t="s">
        <v>17445</v>
      </c>
      <c r="E7498" s="1164">
        <v>1700</v>
      </c>
      <c r="F7498" s="1151" t="s">
        <v>20122</v>
      </c>
      <c r="G7498" s="759" t="s">
        <v>20123</v>
      </c>
      <c r="H7498" s="1021" t="s">
        <v>16818</v>
      </c>
      <c r="I7498" s="1021" t="s">
        <v>4358</v>
      </c>
      <c r="J7498" s="1150" t="s">
        <v>16818</v>
      </c>
      <c r="K7498" s="1152" t="s">
        <v>1445</v>
      </c>
      <c r="L7498" s="1151" t="s">
        <v>1445</v>
      </c>
      <c r="M7498" s="1164" t="s">
        <v>1445</v>
      </c>
      <c r="N7498" s="1151" t="s">
        <v>20124</v>
      </c>
      <c r="O7498" s="1152">
        <v>6</v>
      </c>
      <c r="P7498" s="1180">
        <v>10200</v>
      </c>
    </row>
    <row r="7499" spans="1:16" ht="22.5" x14ac:dyDescent="0.2">
      <c r="A7499" s="1179" t="s">
        <v>4159</v>
      </c>
      <c r="B7499" s="1149" t="s">
        <v>13078</v>
      </c>
      <c r="C7499" s="1149" t="s">
        <v>65</v>
      </c>
      <c r="D7499" s="1150" t="s">
        <v>20125</v>
      </c>
      <c r="E7499" s="1164">
        <v>3800</v>
      </c>
      <c r="F7499" s="1151" t="s">
        <v>20126</v>
      </c>
      <c r="G7499" s="759" t="s">
        <v>20127</v>
      </c>
      <c r="H7499" s="1021" t="s">
        <v>18726</v>
      </c>
      <c r="I7499" s="1021" t="s">
        <v>16867</v>
      </c>
      <c r="J7499" s="1150" t="s">
        <v>4287</v>
      </c>
      <c r="K7499" s="1152" t="s">
        <v>20128</v>
      </c>
      <c r="L7499" s="1151">
        <v>12</v>
      </c>
      <c r="M7499" s="1164">
        <v>45600</v>
      </c>
      <c r="N7499" s="1151" t="s">
        <v>1445</v>
      </c>
      <c r="O7499" s="1152" t="s">
        <v>1445</v>
      </c>
      <c r="P7499" s="1180" t="s">
        <v>1445</v>
      </c>
    </row>
    <row r="7500" spans="1:16" ht="22.5" x14ac:dyDescent="0.2">
      <c r="A7500" s="1179" t="s">
        <v>4159</v>
      </c>
      <c r="B7500" s="1149" t="s">
        <v>13078</v>
      </c>
      <c r="C7500" s="1149" t="s">
        <v>65</v>
      </c>
      <c r="D7500" s="1150" t="s">
        <v>20125</v>
      </c>
      <c r="E7500" s="1164">
        <v>3800</v>
      </c>
      <c r="F7500" s="1151" t="s">
        <v>20126</v>
      </c>
      <c r="G7500" s="759" t="s">
        <v>20127</v>
      </c>
      <c r="H7500" s="1021" t="s">
        <v>18726</v>
      </c>
      <c r="I7500" s="1021" t="s">
        <v>16867</v>
      </c>
      <c r="J7500" s="1150" t="s">
        <v>4287</v>
      </c>
      <c r="K7500" s="1152" t="s">
        <v>1445</v>
      </c>
      <c r="L7500" s="1151" t="s">
        <v>1445</v>
      </c>
      <c r="M7500" s="1164" t="s">
        <v>1445</v>
      </c>
      <c r="N7500" s="1151" t="s">
        <v>20128</v>
      </c>
      <c r="O7500" s="1152">
        <v>6</v>
      </c>
      <c r="P7500" s="1180">
        <v>22800</v>
      </c>
    </row>
    <row r="7501" spans="1:16" ht="22.5" x14ac:dyDescent="0.2">
      <c r="A7501" s="1179" t="s">
        <v>4159</v>
      </c>
      <c r="B7501" s="1149" t="s">
        <v>13078</v>
      </c>
      <c r="C7501" s="1149" t="s">
        <v>65</v>
      </c>
      <c r="D7501" s="1150" t="s">
        <v>20129</v>
      </c>
      <c r="E7501" s="1164">
        <v>2000</v>
      </c>
      <c r="F7501" s="1151" t="s">
        <v>20130</v>
      </c>
      <c r="G7501" s="759" t="s">
        <v>20131</v>
      </c>
      <c r="H7501" s="1021" t="s">
        <v>4206</v>
      </c>
      <c r="I7501" s="1021" t="s">
        <v>16867</v>
      </c>
      <c r="J7501" s="1150" t="s">
        <v>4287</v>
      </c>
      <c r="K7501" s="1152" t="s">
        <v>20132</v>
      </c>
      <c r="L7501" s="1151">
        <v>12</v>
      </c>
      <c r="M7501" s="1164">
        <v>36228</v>
      </c>
      <c r="N7501" s="1151" t="s">
        <v>1445</v>
      </c>
      <c r="O7501" s="1152" t="s">
        <v>1445</v>
      </c>
      <c r="P7501" s="1180" t="s">
        <v>1445</v>
      </c>
    </row>
    <row r="7502" spans="1:16" ht="22.5" x14ac:dyDescent="0.2">
      <c r="A7502" s="1179" t="s">
        <v>4159</v>
      </c>
      <c r="B7502" s="1149" t="s">
        <v>13078</v>
      </c>
      <c r="C7502" s="1149" t="s">
        <v>65</v>
      </c>
      <c r="D7502" s="1150" t="s">
        <v>20129</v>
      </c>
      <c r="E7502" s="1164">
        <v>2000</v>
      </c>
      <c r="F7502" s="1151" t="s">
        <v>20130</v>
      </c>
      <c r="G7502" s="759" t="s">
        <v>20131</v>
      </c>
      <c r="H7502" s="1021" t="s">
        <v>4206</v>
      </c>
      <c r="I7502" s="1021" t="s">
        <v>16867</v>
      </c>
      <c r="J7502" s="1150" t="s">
        <v>4287</v>
      </c>
      <c r="K7502" s="1152" t="s">
        <v>1445</v>
      </c>
      <c r="L7502" s="1151" t="s">
        <v>1445</v>
      </c>
      <c r="M7502" s="1164" t="s">
        <v>1445</v>
      </c>
      <c r="N7502" s="1151" t="s">
        <v>20132</v>
      </c>
      <c r="O7502" s="1152">
        <v>6</v>
      </c>
      <c r="P7502" s="1180">
        <v>18000</v>
      </c>
    </row>
    <row r="7503" spans="1:16" ht="22.5" x14ac:dyDescent="0.2">
      <c r="A7503" s="1179" t="s">
        <v>4159</v>
      </c>
      <c r="B7503" s="1149" t="s">
        <v>13078</v>
      </c>
      <c r="C7503" s="1149" t="s">
        <v>65</v>
      </c>
      <c r="D7503" s="1150" t="s">
        <v>17355</v>
      </c>
      <c r="E7503" s="1164">
        <v>3000</v>
      </c>
      <c r="F7503" s="1151" t="s">
        <v>20133</v>
      </c>
      <c r="G7503" s="759" t="s">
        <v>20134</v>
      </c>
      <c r="H7503" s="1021" t="s">
        <v>4243</v>
      </c>
      <c r="I7503" s="1021" t="s">
        <v>4274</v>
      </c>
      <c r="J7503" s="1150" t="s">
        <v>4274</v>
      </c>
      <c r="K7503" s="1152" t="s">
        <v>20135</v>
      </c>
      <c r="L7503" s="1151">
        <v>7</v>
      </c>
      <c r="M7503" s="1164">
        <v>28691.67</v>
      </c>
      <c r="N7503" s="1151" t="s">
        <v>1445</v>
      </c>
      <c r="O7503" s="1152" t="s">
        <v>1445</v>
      </c>
      <c r="P7503" s="1180" t="s">
        <v>1445</v>
      </c>
    </row>
    <row r="7504" spans="1:16" ht="22.5" x14ac:dyDescent="0.2">
      <c r="A7504" s="1179" t="s">
        <v>4159</v>
      </c>
      <c r="B7504" s="1149" t="s">
        <v>13078</v>
      </c>
      <c r="C7504" s="1149" t="s">
        <v>65</v>
      </c>
      <c r="D7504" s="1150" t="s">
        <v>20136</v>
      </c>
      <c r="E7504" s="1164">
        <v>3000</v>
      </c>
      <c r="F7504" s="1151" t="s">
        <v>20133</v>
      </c>
      <c r="G7504" s="759" t="s">
        <v>20134</v>
      </c>
      <c r="H7504" s="1021" t="s">
        <v>4243</v>
      </c>
      <c r="I7504" s="1021" t="s">
        <v>4274</v>
      </c>
      <c r="J7504" s="1150" t="s">
        <v>4274</v>
      </c>
      <c r="K7504" s="1152" t="s">
        <v>1445</v>
      </c>
      <c r="L7504" s="1151" t="s">
        <v>1445</v>
      </c>
      <c r="M7504" s="1164" t="s">
        <v>1445</v>
      </c>
      <c r="N7504" s="1151" t="s">
        <v>20135</v>
      </c>
      <c r="O7504" s="1152">
        <v>5</v>
      </c>
      <c r="P7504" s="1180">
        <v>24000</v>
      </c>
    </row>
    <row r="7505" spans="1:16" ht="33.75" x14ac:dyDescent="0.2">
      <c r="A7505" s="1179" t="s">
        <v>4159</v>
      </c>
      <c r="B7505" s="1149" t="s">
        <v>13078</v>
      </c>
      <c r="C7505" s="1149" t="s">
        <v>65</v>
      </c>
      <c r="D7505" s="1150" t="s">
        <v>20137</v>
      </c>
      <c r="E7505" s="1164">
        <v>2162.5</v>
      </c>
      <c r="F7505" s="1151" t="s">
        <v>20138</v>
      </c>
      <c r="G7505" s="759" t="s">
        <v>20139</v>
      </c>
      <c r="H7505" s="1021" t="s">
        <v>9934</v>
      </c>
      <c r="I7505" s="1021" t="s">
        <v>16809</v>
      </c>
      <c r="J7505" s="1150" t="s">
        <v>4259</v>
      </c>
      <c r="K7505" s="1152" t="s">
        <v>14987</v>
      </c>
      <c r="L7505" s="1151">
        <v>12</v>
      </c>
      <c r="M7505" s="1164">
        <v>20911.63</v>
      </c>
      <c r="N7505" s="1151" t="s">
        <v>1445</v>
      </c>
      <c r="O7505" s="1152" t="s">
        <v>1445</v>
      </c>
      <c r="P7505" s="1180" t="s">
        <v>1445</v>
      </c>
    </row>
    <row r="7506" spans="1:16" ht="33.75" x14ac:dyDescent="0.2">
      <c r="A7506" s="1179" t="s">
        <v>4159</v>
      </c>
      <c r="B7506" s="1149" t="s">
        <v>13078</v>
      </c>
      <c r="C7506" s="1149" t="s">
        <v>65</v>
      </c>
      <c r="D7506" s="1150" t="s">
        <v>20137</v>
      </c>
      <c r="E7506" s="1164">
        <v>2162.5</v>
      </c>
      <c r="F7506" s="1151" t="s">
        <v>20138</v>
      </c>
      <c r="G7506" s="759" t="s">
        <v>20139</v>
      </c>
      <c r="H7506" s="1021" t="s">
        <v>9934</v>
      </c>
      <c r="I7506" s="1021" t="s">
        <v>16809</v>
      </c>
      <c r="J7506" s="1150" t="s">
        <v>4259</v>
      </c>
      <c r="K7506" s="1152" t="s">
        <v>1445</v>
      </c>
      <c r="L7506" s="1151" t="s">
        <v>1445</v>
      </c>
      <c r="M7506" s="1164" t="s">
        <v>1445</v>
      </c>
      <c r="N7506" s="1151" t="s">
        <v>14987</v>
      </c>
      <c r="O7506" s="1152">
        <v>6</v>
      </c>
      <c r="P7506" s="1180">
        <v>12000</v>
      </c>
    </row>
    <row r="7507" spans="1:16" ht="22.5" x14ac:dyDescent="0.2">
      <c r="A7507" s="1179" t="s">
        <v>4159</v>
      </c>
      <c r="B7507" s="1149" t="s">
        <v>13078</v>
      </c>
      <c r="C7507" s="1149" t="s">
        <v>65</v>
      </c>
      <c r="D7507" s="1150" t="s">
        <v>20140</v>
      </c>
      <c r="E7507" s="1164">
        <v>6000</v>
      </c>
      <c r="F7507" s="1151" t="s">
        <v>20141</v>
      </c>
      <c r="G7507" s="759" t="s">
        <v>20142</v>
      </c>
      <c r="H7507" s="1021" t="s">
        <v>4243</v>
      </c>
      <c r="I7507" s="1021" t="s">
        <v>4274</v>
      </c>
      <c r="J7507" s="1150" t="s">
        <v>4274</v>
      </c>
      <c r="K7507" s="1152" t="s">
        <v>20143</v>
      </c>
      <c r="L7507" s="1151">
        <v>10</v>
      </c>
      <c r="M7507" s="1164">
        <v>75316</v>
      </c>
      <c r="N7507" s="1151" t="s">
        <v>1445</v>
      </c>
      <c r="O7507" s="1152" t="s">
        <v>1445</v>
      </c>
      <c r="P7507" s="1180" t="s">
        <v>1445</v>
      </c>
    </row>
    <row r="7508" spans="1:16" ht="22.5" x14ac:dyDescent="0.2">
      <c r="A7508" s="1179" t="s">
        <v>4159</v>
      </c>
      <c r="B7508" s="1149" t="s">
        <v>13078</v>
      </c>
      <c r="C7508" s="1149" t="s">
        <v>65</v>
      </c>
      <c r="D7508" s="1150" t="s">
        <v>20140</v>
      </c>
      <c r="E7508" s="1164">
        <v>8000</v>
      </c>
      <c r="F7508" s="1151" t="s">
        <v>20141</v>
      </c>
      <c r="G7508" s="759" t="s">
        <v>20142</v>
      </c>
      <c r="H7508" s="1021" t="s">
        <v>4243</v>
      </c>
      <c r="I7508" s="1021" t="s">
        <v>4274</v>
      </c>
      <c r="J7508" s="1150" t="s">
        <v>4274</v>
      </c>
      <c r="K7508" s="1152" t="s">
        <v>1445</v>
      </c>
      <c r="L7508" s="1151" t="s">
        <v>1445</v>
      </c>
      <c r="M7508" s="1164" t="s">
        <v>1445</v>
      </c>
      <c r="N7508" s="1151" t="s">
        <v>20144</v>
      </c>
      <c r="O7508" s="1152">
        <v>6</v>
      </c>
      <c r="P7508" s="1180">
        <v>47786.28</v>
      </c>
    </row>
    <row r="7509" spans="1:16" ht="22.5" x14ac:dyDescent="0.2">
      <c r="A7509" s="1179" t="s">
        <v>4159</v>
      </c>
      <c r="B7509" s="1149" t="s">
        <v>13078</v>
      </c>
      <c r="C7509" s="1149" t="s">
        <v>65</v>
      </c>
      <c r="D7509" s="1150" t="s">
        <v>20145</v>
      </c>
      <c r="E7509" s="1164">
        <v>1700</v>
      </c>
      <c r="F7509" s="1151" t="s">
        <v>20146</v>
      </c>
      <c r="G7509" s="759" t="s">
        <v>20147</v>
      </c>
      <c r="H7509" s="1021" t="s">
        <v>16818</v>
      </c>
      <c r="I7509" s="1021" t="s">
        <v>4358</v>
      </c>
      <c r="J7509" s="1150" t="s">
        <v>16818</v>
      </c>
      <c r="K7509" s="1152" t="s">
        <v>20148</v>
      </c>
      <c r="L7509" s="1151">
        <v>12</v>
      </c>
      <c r="M7509" s="1164">
        <v>20400</v>
      </c>
      <c r="N7509" s="1151" t="s">
        <v>1445</v>
      </c>
      <c r="O7509" s="1152" t="s">
        <v>1445</v>
      </c>
      <c r="P7509" s="1180" t="s">
        <v>1445</v>
      </c>
    </row>
    <row r="7510" spans="1:16" ht="22.5" x14ac:dyDescent="0.2">
      <c r="A7510" s="1179" t="s">
        <v>4159</v>
      </c>
      <c r="B7510" s="1149" t="s">
        <v>13078</v>
      </c>
      <c r="C7510" s="1149" t="s">
        <v>65</v>
      </c>
      <c r="D7510" s="1150" t="s">
        <v>20145</v>
      </c>
      <c r="E7510" s="1164">
        <v>1700</v>
      </c>
      <c r="F7510" s="1151" t="s">
        <v>20146</v>
      </c>
      <c r="G7510" s="759" t="s">
        <v>20147</v>
      </c>
      <c r="H7510" s="1021" t="s">
        <v>16818</v>
      </c>
      <c r="I7510" s="1021" t="s">
        <v>4358</v>
      </c>
      <c r="J7510" s="1150" t="s">
        <v>16818</v>
      </c>
      <c r="K7510" s="1152" t="s">
        <v>1445</v>
      </c>
      <c r="L7510" s="1151" t="s">
        <v>1445</v>
      </c>
      <c r="M7510" s="1164" t="s">
        <v>1445</v>
      </c>
      <c r="N7510" s="1151" t="s">
        <v>20148</v>
      </c>
      <c r="O7510" s="1152">
        <v>6</v>
      </c>
      <c r="P7510" s="1180">
        <v>10200.01</v>
      </c>
    </row>
    <row r="7511" spans="1:16" ht="22.5" x14ac:dyDescent="0.2">
      <c r="A7511" s="1179" t="s">
        <v>4159</v>
      </c>
      <c r="B7511" s="1149" t="s">
        <v>13078</v>
      </c>
      <c r="C7511" s="1149" t="s">
        <v>65</v>
      </c>
      <c r="D7511" s="1150" t="s">
        <v>20149</v>
      </c>
      <c r="E7511" s="1164">
        <v>2500</v>
      </c>
      <c r="F7511" s="1151" t="s">
        <v>20150</v>
      </c>
      <c r="G7511" s="759" t="s">
        <v>20151</v>
      </c>
      <c r="H7511" s="1021" t="s">
        <v>4243</v>
      </c>
      <c r="I7511" s="1021" t="s">
        <v>4274</v>
      </c>
      <c r="J7511" s="1150" t="s">
        <v>4274</v>
      </c>
      <c r="K7511" s="1152" t="s">
        <v>20152</v>
      </c>
      <c r="L7511" s="1151">
        <v>12</v>
      </c>
      <c r="M7511" s="1164">
        <v>37566.67</v>
      </c>
      <c r="N7511" s="1151" t="s">
        <v>1445</v>
      </c>
      <c r="O7511" s="1152" t="s">
        <v>1445</v>
      </c>
      <c r="P7511" s="1180" t="s">
        <v>1445</v>
      </c>
    </row>
    <row r="7512" spans="1:16" ht="22.5" x14ac:dyDescent="0.2">
      <c r="A7512" s="1179" t="s">
        <v>4159</v>
      </c>
      <c r="B7512" s="1149" t="s">
        <v>13078</v>
      </c>
      <c r="C7512" s="1149" t="s">
        <v>65</v>
      </c>
      <c r="D7512" s="1150" t="s">
        <v>20153</v>
      </c>
      <c r="E7512" s="1164">
        <v>3000</v>
      </c>
      <c r="F7512" s="1151" t="s">
        <v>20150</v>
      </c>
      <c r="G7512" s="759" t="s">
        <v>20151</v>
      </c>
      <c r="H7512" s="1021" t="s">
        <v>4243</v>
      </c>
      <c r="I7512" s="1021" t="s">
        <v>4274</v>
      </c>
      <c r="J7512" s="1150" t="s">
        <v>4274</v>
      </c>
      <c r="K7512" s="1152" t="s">
        <v>1445</v>
      </c>
      <c r="L7512" s="1151" t="s">
        <v>1445</v>
      </c>
      <c r="M7512" s="1164" t="s">
        <v>1445</v>
      </c>
      <c r="N7512" s="1151" t="s">
        <v>20154</v>
      </c>
      <c r="O7512" s="1152">
        <v>6</v>
      </c>
      <c r="P7512" s="1180">
        <v>18000</v>
      </c>
    </row>
    <row r="7513" spans="1:16" ht="22.5" x14ac:dyDescent="0.2">
      <c r="A7513" s="1179" t="s">
        <v>4159</v>
      </c>
      <c r="B7513" s="1149" t="s">
        <v>13078</v>
      </c>
      <c r="C7513" s="1149" t="s">
        <v>65</v>
      </c>
      <c r="D7513" s="1150" t="s">
        <v>16982</v>
      </c>
      <c r="E7513" s="1164">
        <v>3000</v>
      </c>
      <c r="F7513" s="1151" t="s">
        <v>20155</v>
      </c>
      <c r="G7513" s="759" t="s">
        <v>20156</v>
      </c>
      <c r="H7513" s="1021" t="s">
        <v>4243</v>
      </c>
      <c r="I7513" s="1021" t="s">
        <v>4287</v>
      </c>
      <c r="J7513" s="1150" t="s">
        <v>4195</v>
      </c>
      <c r="K7513" s="1152" t="s">
        <v>20157</v>
      </c>
      <c r="L7513" s="1151">
        <v>12</v>
      </c>
      <c r="M7513" s="1164">
        <v>36000</v>
      </c>
      <c r="N7513" s="1151" t="s">
        <v>1445</v>
      </c>
      <c r="O7513" s="1152" t="s">
        <v>1445</v>
      </c>
      <c r="P7513" s="1180" t="s">
        <v>1445</v>
      </c>
    </row>
    <row r="7514" spans="1:16" ht="22.5" x14ac:dyDescent="0.2">
      <c r="A7514" s="1179" t="s">
        <v>4159</v>
      </c>
      <c r="B7514" s="1149" t="s">
        <v>13078</v>
      </c>
      <c r="C7514" s="1149" t="s">
        <v>65</v>
      </c>
      <c r="D7514" s="1150" t="s">
        <v>16982</v>
      </c>
      <c r="E7514" s="1164">
        <v>3000</v>
      </c>
      <c r="F7514" s="1151" t="s">
        <v>20155</v>
      </c>
      <c r="G7514" s="759" t="s">
        <v>20156</v>
      </c>
      <c r="H7514" s="1021" t="s">
        <v>4243</v>
      </c>
      <c r="I7514" s="1021" t="s">
        <v>4287</v>
      </c>
      <c r="J7514" s="1150" t="s">
        <v>4195</v>
      </c>
      <c r="K7514" s="1152" t="s">
        <v>1445</v>
      </c>
      <c r="L7514" s="1151" t="s">
        <v>1445</v>
      </c>
      <c r="M7514" s="1164" t="s">
        <v>1445</v>
      </c>
      <c r="N7514" s="1151" t="s">
        <v>20157</v>
      </c>
      <c r="O7514" s="1152">
        <v>6</v>
      </c>
      <c r="P7514" s="1180">
        <v>18000</v>
      </c>
    </row>
    <row r="7515" spans="1:16" ht="22.5" x14ac:dyDescent="0.2">
      <c r="A7515" s="1179" t="s">
        <v>4159</v>
      </c>
      <c r="B7515" s="1149" t="s">
        <v>13078</v>
      </c>
      <c r="C7515" s="1149" t="s">
        <v>65</v>
      </c>
      <c r="D7515" s="1150" t="s">
        <v>20158</v>
      </c>
      <c r="E7515" s="1164">
        <v>6500</v>
      </c>
      <c r="F7515" s="1151" t="s">
        <v>20159</v>
      </c>
      <c r="G7515" s="759" t="s">
        <v>20160</v>
      </c>
      <c r="H7515" s="1021" t="s">
        <v>4239</v>
      </c>
      <c r="I7515" s="1021" t="s">
        <v>4274</v>
      </c>
      <c r="J7515" s="1150" t="s">
        <v>4274</v>
      </c>
      <c r="K7515" s="1152" t="s">
        <v>20161</v>
      </c>
      <c r="L7515" s="1151">
        <v>12</v>
      </c>
      <c r="M7515" s="1164">
        <v>77957.34</v>
      </c>
      <c r="N7515" s="1151" t="s">
        <v>1445</v>
      </c>
      <c r="O7515" s="1152" t="s">
        <v>1445</v>
      </c>
      <c r="P7515" s="1180" t="s">
        <v>1445</v>
      </c>
    </row>
    <row r="7516" spans="1:16" ht="22.5" x14ac:dyDescent="0.2">
      <c r="A7516" s="1179" t="s">
        <v>4159</v>
      </c>
      <c r="B7516" s="1149" t="s">
        <v>13078</v>
      </c>
      <c r="C7516" s="1149" t="s">
        <v>65</v>
      </c>
      <c r="D7516" s="1150" t="s">
        <v>20158</v>
      </c>
      <c r="E7516" s="1164">
        <v>6500</v>
      </c>
      <c r="F7516" s="1151" t="s">
        <v>20159</v>
      </c>
      <c r="G7516" s="759" t="s">
        <v>20160</v>
      </c>
      <c r="H7516" s="1021" t="s">
        <v>4239</v>
      </c>
      <c r="I7516" s="1021" t="s">
        <v>4274</v>
      </c>
      <c r="J7516" s="1150" t="s">
        <v>4274</v>
      </c>
      <c r="K7516" s="1152" t="s">
        <v>1445</v>
      </c>
      <c r="L7516" s="1151" t="s">
        <v>1445</v>
      </c>
      <c r="M7516" s="1164" t="s">
        <v>1445</v>
      </c>
      <c r="N7516" s="1151" t="s">
        <v>20161</v>
      </c>
      <c r="O7516" s="1152">
        <v>6</v>
      </c>
      <c r="P7516" s="1180">
        <v>39000</v>
      </c>
    </row>
    <row r="7517" spans="1:16" ht="22.5" x14ac:dyDescent="0.2">
      <c r="A7517" s="1179" t="s">
        <v>4159</v>
      </c>
      <c r="B7517" s="1149" t="s">
        <v>13078</v>
      </c>
      <c r="C7517" s="1149" t="s">
        <v>65</v>
      </c>
      <c r="D7517" s="1150" t="s">
        <v>20162</v>
      </c>
      <c r="E7517" s="1164">
        <v>3000</v>
      </c>
      <c r="F7517" s="1151" t="s">
        <v>20163</v>
      </c>
      <c r="G7517" s="759" t="s">
        <v>20164</v>
      </c>
      <c r="H7517" s="1021" t="s">
        <v>8138</v>
      </c>
      <c r="I7517" s="1021" t="s">
        <v>16867</v>
      </c>
      <c r="J7517" s="1150" t="s">
        <v>4287</v>
      </c>
      <c r="K7517" s="1152" t="s">
        <v>15809</v>
      </c>
      <c r="L7517" s="1151">
        <v>12</v>
      </c>
      <c r="M7517" s="1164">
        <v>35978.5</v>
      </c>
      <c r="N7517" s="1151" t="s">
        <v>1445</v>
      </c>
      <c r="O7517" s="1152" t="s">
        <v>1445</v>
      </c>
      <c r="P7517" s="1180" t="s">
        <v>1445</v>
      </c>
    </row>
    <row r="7518" spans="1:16" ht="22.5" x14ac:dyDescent="0.2">
      <c r="A7518" s="1179" t="s">
        <v>4159</v>
      </c>
      <c r="B7518" s="1149" t="s">
        <v>13078</v>
      </c>
      <c r="C7518" s="1149" t="s">
        <v>65</v>
      </c>
      <c r="D7518" s="1150" t="s">
        <v>20162</v>
      </c>
      <c r="E7518" s="1164">
        <v>3000</v>
      </c>
      <c r="F7518" s="1151" t="s">
        <v>20163</v>
      </c>
      <c r="G7518" s="759" t="s">
        <v>20164</v>
      </c>
      <c r="H7518" s="1021" t="s">
        <v>8138</v>
      </c>
      <c r="I7518" s="1021" t="s">
        <v>16867</v>
      </c>
      <c r="J7518" s="1150" t="s">
        <v>4287</v>
      </c>
      <c r="K7518" s="1152" t="s">
        <v>1445</v>
      </c>
      <c r="L7518" s="1151" t="s">
        <v>1445</v>
      </c>
      <c r="M7518" s="1164" t="s">
        <v>1445</v>
      </c>
      <c r="N7518" s="1151" t="s">
        <v>15809</v>
      </c>
      <c r="O7518" s="1152">
        <v>6</v>
      </c>
      <c r="P7518" s="1180">
        <v>18000</v>
      </c>
    </row>
    <row r="7519" spans="1:16" ht="22.5" x14ac:dyDescent="0.2">
      <c r="A7519" s="1179" t="s">
        <v>4159</v>
      </c>
      <c r="B7519" s="1149" t="s">
        <v>13078</v>
      </c>
      <c r="C7519" s="1149" t="s">
        <v>65</v>
      </c>
      <c r="D7519" s="1150" t="s">
        <v>17916</v>
      </c>
      <c r="E7519" s="1164">
        <v>3000</v>
      </c>
      <c r="F7519" s="1151" t="s">
        <v>20165</v>
      </c>
      <c r="G7519" s="759" t="s">
        <v>20166</v>
      </c>
      <c r="H7519" s="1021" t="s">
        <v>4243</v>
      </c>
      <c r="I7519" s="1021" t="s">
        <v>4274</v>
      </c>
      <c r="J7519" s="1150" t="s">
        <v>4274</v>
      </c>
      <c r="K7519" s="1152" t="s">
        <v>20167</v>
      </c>
      <c r="L7519" s="1151">
        <v>12</v>
      </c>
      <c r="M7519" s="1164">
        <v>36000</v>
      </c>
      <c r="N7519" s="1151" t="s">
        <v>1445</v>
      </c>
      <c r="O7519" s="1152" t="s">
        <v>1445</v>
      </c>
      <c r="P7519" s="1180" t="s">
        <v>1445</v>
      </c>
    </row>
    <row r="7520" spans="1:16" ht="22.5" x14ac:dyDescent="0.2">
      <c r="A7520" s="1179" t="s">
        <v>4159</v>
      </c>
      <c r="B7520" s="1149" t="s">
        <v>13078</v>
      </c>
      <c r="C7520" s="1149" t="s">
        <v>65</v>
      </c>
      <c r="D7520" s="1150" t="s">
        <v>17916</v>
      </c>
      <c r="E7520" s="1164">
        <v>3000</v>
      </c>
      <c r="F7520" s="1151" t="s">
        <v>20165</v>
      </c>
      <c r="G7520" s="759" t="s">
        <v>20166</v>
      </c>
      <c r="H7520" s="1021" t="s">
        <v>4243</v>
      </c>
      <c r="I7520" s="1021" t="s">
        <v>4274</v>
      </c>
      <c r="J7520" s="1150" t="s">
        <v>4274</v>
      </c>
      <c r="K7520" s="1152" t="s">
        <v>1445</v>
      </c>
      <c r="L7520" s="1151" t="s">
        <v>1445</v>
      </c>
      <c r="M7520" s="1164" t="s">
        <v>1445</v>
      </c>
      <c r="N7520" s="1151" t="s">
        <v>20167</v>
      </c>
      <c r="O7520" s="1152">
        <v>3</v>
      </c>
      <c r="P7520" s="1180">
        <v>12775</v>
      </c>
    </row>
    <row r="7521" spans="1:16" ht="22.5" x14ac:dyDescent="0.2">
      <c r="A7521" s="1179" t="s">
        <v>4159</v>
      </c>
      <c r="B7521" s="1149" t="s">
        <v>13078</v>
      </c>
      <c r="C7521" s="1149" t="s">
        <v>65</v>
      </c>
      <c r="D7521" s="1150" t="s">
        <v>18146</v>
      </c>
      <c r="E7521" s="1164">
        <v>2500</v>
      </c>
      <c r="F7521" s="1151" t="s">
        <v>20168</v>
      </c>
      <c r="G7521" s="759" t="s">
        <v>20169</v>
      </c>
      <c r="H7521" s="1021" t="s">
        <v>4243</v>
      </c>
      <c r="I7521" s="1021" t="s">
        <v>4274</v>
      </c>
      <c r="J7521" s="1150" t="s">
        <v>4274</v>
      </c>
      <c r="K7521" s="1152" t="s">
        <v>15324</v>
      </c>
      <c r="L7521" s="1151">
        <v>12</v>
      </c>
      <c r="M7521" s="1164">
        <v>30000</v>
      </c>
      <c r="N7521" s="1151" t="s">
        <v>1445</v>
      </c>
      <c r="O7521" s="1152" t="s">
        <v>1445</v>
      </c>
      <c r="P7521" s="1180" t="s">
        <v>1445</v>
      </c>
    </row>
    <row r="7522" spans="1:16" ht="22.5" x14ac:dyDescent="0.2">
      <c r="A7522" s="1179" t="s">
        <v>4159</v>
      </c>
      <c r="B7522" s="1149" t="s">
        <v>13078</v>
      </c>
      <c r="C7522" s="1149" t="s">
        <v>65</v>
      </c>
      <c r="D7522" s="1150" t="s">
        <v>18146</v>
      </c>
      <c r="E7522" s="1164">
        <v>2500</v>
      </c>
      <c r="F7522" s="1151" t="s">
        <v>20168</v>
      </c>
      <c r="G7522" s="759" t="s">
        <v>20169</v>
      </c>
      <c r="H7522" s="1021" t="s">
        <v>4243</v>
      </c>
      <c r="I7522" s="1021" t="s">
        <v>4274</v>
      </c>
      <c r="J7522" s="1150" t="s">
        <v>4274</v>
      </c>
      <c r="K7522" s="1152" t="s">
        <v>1445</v>
      </c>
      <c r="L7522" s="1151" t="s">
        <v>1445</v>
      </c>
      <c r="M7522" s="1164" t="s">
        <v>1445</v>
      </c>
      <c r="N7522" s="1151" t="s">
        <v>15324</v>
      </c>
      <c r="O7522" s="1152">
        <v>6</v>
      </c>
      <c r="P7522" s="1180">
        <v>15000</v>
      </c>
    </row>
    <row r="7523" spans="1:16" ht="22.5" x14ac:dyDescent="0.2">
      <c r="A7523" s="1179" t="s">
        <v>4159</v>
      </c>
      <c r="B7523" s="1149" t="s">
        <v>13078</v>
      </c>
      <c r="C7523" s="1149" t="s">
        <v>65</v>
      </c>
      <c r="D7523" s="1150" t="s">
        <v>19263</v>
      </c>
      <c r="E7523" s="1164">
        <v>2500</v>
      </c>
      <c r="F7523" s="1151" t="s">
        <v>20170</v>
      </c>
      <c r="G7523" s="759" t="s">
        <v>20171</v>
      </c>
      <c r="H7523" s="1021" t="s">
        <v>4243</v>
      </c>
      <c r="I7523" s="1021" t="s">
        <v>4274</v>
      </c>
      <c r="J7523" s="1150" t="s">
        <v>4274</v>
      </c>
      <c r="K7523" s="1152" t="s">
        <v>14702</v>
      </c>
      <c r="L7523" s="1151">
        <v>2</v>
      </c>
      <c r="M7523" s="1164">
        <v>5458.33</v>
      </c>
      <c r="N7523" s="1151" t="s">
        <v>1445</v>
      </c>
      <c r="O7523" s="1152" t="s">
        <v>1445</v>
      </c>
      <c r="P7523" s="1180" t="s">
        <v>1445</v>
      </c>
    </row>
    <row r="7524" spans="1:16" ht="33.75" x14ac:dyDescent="0.2">
      <c r="A7524" s="1179" t="s">
        <v>4159</v>
      </c>
      <c r="B7524" s="1149" t="s">
        <v>13078</v>
      </c>
      <c r="C7524" s="1149" t="s">
        <v>65</v>
      </c>
      <c r="D7524" s="1150" t="s">
        <v>17752</v>
      </c>
      <c r="E7524" s="1164">
        <v>2000</v>
      </c>
      <c r="F7524" s="1151" t="s">
        <v>20172</v>
      </c>
      <c r="G7524" s="759" t="s">
        <v>20173</v>
      </c>
      <c r="H7524" s="1021" t="s">
        <v>4206</v>
      </c>
      <c r="I7524" s="1021" t="s">
        <v>15923</v>
      </c>
      <c r="J7524" s="1150" t="s">
        <v>7025</v>
      </c>
      <c r="K7524" s="1152" t="s">
        <v>1445</v>
      </c>
      <c r="L7524" s="1151" t="s">
        <v>1445</v>
      </c>
      <c r="M7524" s="1164" t="s">
        <v>1445</v>
      </c>
      <c r="N7524" s="1151" t="s">
        <v>20174</v>
      </c>
      <c r="O7524" s="1152">
        <v>6</v>
      </c>
      <c r="P7524" s="1180">
        <v>11800</v>
      </c>
    </row>
    <row r="7525" spans="1:16" ht="22.5" x14ac:dyDescent="0.2">
      <c r="A7525" s="1179" t="s">
        <v>4159</v>
      </c>
      <c r="B7525" s="1149" t="s">
        <v>13078</v>
      </c>
      <c r="C7525" s="1149" t="s">
        <v>65</v>
      </c>
      <c r="D7525" s="1150" t="s">
        <v>20175</v>
      </c>
      <c r="E7525" s="1164">
        <v>1700</v>
      </c>
      <c r="F7525" s="1151" t="s">
        <v>20176</v>
      </c>
      <c r="G7525" s="759" t="s">
        <v>20177</v>
      </c>
      <c r="H7525" s="1021" t="s">
        <v>16818</v>
      </c>
      <c r="I7525" s="1021" t="s">
        <v>4358</v>
      </c>
      <c r="J7525" s="1150" t="s">
        <v>16818</v>
      </c>
      <c r="K7525" s="1152" t="s">
        <v>20178</v>
      </c>
      <c r="L7525" s="1151">
        <v>12</v>
      </c>
      <c r="M7525" s="1164">
        <v>20400</v>
      </c>
      <c r="N7525" s="1151" t="s">
        <v>1445</v>
      </c>
      <c r="O7525" s="1152" t="s">
        <v>1445</v>
      </c>
      <c r="P7525" s="1180" t="s">
        <v>1445</v>
      </c>
    </row>
    <row r="7526" spans="1:16" ht="22.5" x14ac:dyDescent="0.2">
      <c r="A7526" s="1179" t="s">
        <v>4159</v>
      </c>
      <c r="B7526" s="1149" t="s">
        <v>13078</v>
      </c>
      <c r="C7526" s="1149" t="s">
        <v>65</v>
      </c>
      <c r="D7526" s="1150" t="s">
        <v>20175</v>
      </c>
      <c r="E7526" s="1164">
        <v>1700</v>
      </c>
      <c r="F7526" s="1151" t="s">
        <v>20176</v>
      </c>
      <c r="G7526" s="759" t="s">
        <v>20177</v>
      </c>
      <c r="H7526" s="1021" t="s">
        <v>16818</v>
      </c>
      <c r="I7526" s="1021" t="s">
        <v>4358</v>
      </c>
      <c r="J7526" s="1150" t="s">
        <v>16818</v>
      </c>
      <c r="K7526" s="1152" t="s">
        <v>1445</v>
      </c>
      <c r="L7526" s="1151" t="s">
        <v>1445</v>
      </c>
      <c r="M7526" s="1164" t="s">
        <v>1445</v>
      </c>
      <c r="N7526" s="1151" t="s">
        <v>20178</v>
      </c>
      <c r="O7526" s="1152">
        <v>6</v>
      </c>
      <c r="P7526" s="1180">
        <v>10200</v>
      </c>
    </row>
    <row r="7527" spans="1:16" ht="22.5" x14ac:dyDescent="0.2">
      <c r="A7527" s="1179" t="s">
        <v>4159</v>
      </c>
      <c r="B7527" s="1149" t="s">
        <v>13078</v>
      </c>
      <c r="C7527" s="1149" t="s">
        <v>65</v>
      </c>
      <c r="D7527" s="1150" t="s">
        <v>16843</v>
      </c>
      <c r="E7527" s="1164">
        <v>1700</v>
      </c>
      <c r="F7527" s="1151" t="s">
        <v>20179</v>
      </c>
      <c r="G7527" s="759" t="s">
        <v>20180</v>
      </c>
      <c r="H7527" s="1021" t="s">
        <v>16818</v>
      </c>
      <c r="I7527" s="1021" t="s">
        <v>4358</v>
      </c>
      <c r="J7527" s="1150" t="s">
        <v>16818</v>
      </c>
      <c r="K7527" s="1152" t="s">
        <v>20181</v>
      </c>
      <c r="L7527" s="1151">
        <v>12</v>
      </c>
      <c r="M7527" s="1164">
        <v>20400</v>
      </c>
      <c r="N7527" s="1151" t="s">
        <v>1445</v>
      </c>
      <c r="O7527" s="1152" t="s">
        <v>1445</v>
      </c>
      <c r="P7527" s="1180" t="s">
        <v>1445</v>
      </c>
    </row>
    <row r="7528" spans="1:16" ht="22.5" x14ac:dyDescent="0.2">
      <c r="A7528" s="1179" t="s">
        <v>4159</v>
      </c>
      <c r="B7528" s="1149" t="s">
        <v>13078</v>
      </c>
      <c r="C7528" s="1149" t="s">
        <v>65</v>
      </c>
      <c r="D7528" s="1150" t="s">
        <v>16843</v>
      </c>
      <c r="E7528" s="1164">
        <v>1700</v>
      </c>
      <c r="F7528" s="1151" t="s">
        <v>20179</v>
      </c>
      <c r="G7528" s="759" t="s">
        <v>20180</v>
      </c>
      <c r="H7528" s="1021" t="s">
        <v>16818</v>
      </c>
      <c r="I7528" s="1021" t="s">
        <v>4358</v>
      </c>
      <c r="J7528" s="1150" t="s">
        <v>16818</v>
      </c>
      <c r="K7528" s="1152" t="s">
        <v>1445</v>
      </c>
      <c r="L7528" s="1151" t="s">
        <v>1445</v>
      </c>
      <c r="M7528" s="1164" t="s">
        <v>1445</v>
      </c>
      <c r="N7528" s="1151" t="s">
        <v>20181</v>
      </c>
      <c r="O7528" s="1152">
        <v>6</v>
      </c>
      <c r="P7528" s="1180">
        <v>10200</v>
      </c>
    </row>
    <row r="7529" spans="1:16" ht="22.5" x14ac:dyDescent="0.2">
      <c r="A7529" s="1179" t="s">
        <v>4159</v>
      </c>
      <c r="B7529" s="1149" t="s">
        <v>13078</v>
      </c>
      <c r="C7529" s="1149" t="s">
        <v>65</v>
      </c>
      <c r="D7529" s="1150" t="s">
        <v>19835</v>
      </c>
      <c r="E7529" s="1164">
        <v>3000</v>
      </c>
      <c r="F7529" s="1151" t="s">
        <v>20182</v>
      </c>
      <c r="G7529" s="759" t="s">
        <v>20183</v>
      </c>
      <c r="H7529" s="1021" t="s">
        <v>4243</v>
      </c>
      <c r="I7529" s="1021" t="s">
        <v>4274</v>
      </c>
      <c r="J7529" s="1150" t="s">
        <v>4274</v>
      </c>
      <c r="K7529" s="1152" t="s">
        <v>20184</v>
      </c>
      <c r="L7529" s="1151">
        <v>12</v>
      </c>
      <c r="M7529" s="1164">
        <v>36000</v>
      </c>
      <c r="N7529" s="1151" t="s">
        <v>1445</v>
      </c>
      <c r="O7529" s="1152" t="s">
        <v>1445</v>
      </c>
      <c r="P7529" s="1180" t="s">
        <v>1445</v>
      </c>
    </row>
    <row r="7530" spans="1:16" ht="22.5" x14ac:dyDescent="0.2">
      <c r="A7530" s="1179" t="s">
        <v>4159</v>
      </c>
      <c r="B7530" s="1149" t="s">
        <v>13078</v>
      </c>
      <c r="C7530" s="1149" t="s">
        <v>65</v>
      </c>
      <c r="D7530" s="1150" t="s">
        <v>19835</v>
      </c>
      <c r="E7530" s="1164">
        <v>3000</v>
      </c>
      <c r="F7530" s="1151" t="s">
        <v>20182</v>
      </c>
      <c r="G7530" s="759" t="s">
        <v>20183</v>
      </c>
      <c r="H7530" s="1021" t="s">
        <v>4243</v>
      </c>
      <c r="I7530" s="1021" t="s">
        <v>4274</v>
      </c>
      <c r="J7530" s="1150" t="s">
        <v>4274</v>
      </c>
      <c r="K7530" s="1152" t="s">
        <v>1445</v>
      </c>
      <c r="L7530" s="1151" t="s">
        <v>1445</v>
      </c>
      <c r="M7530" s="1164" t="s">
        <v>1445</v>
      </c>
      <c r="N7530" s="1151" t="s">
        <v>20184</v>
      </c>
      <c r="O7530" s="1152">
        <v>6</v>
      </c>
      <c r="P7530" s="1180">
        <v>18000</v>
      </c>
    </row>
    <row r="7531" spans="1:16" ht="22.5" x14ac:dyDescent="0.2">
      <c r="A7531" s="1179" t="s">
        <v>4159</v>
      </c>
      <c r="B7531" s="1149" t="s">
        <v>13078</v>
      </c>
      <c r="C7531" s="1149" t="s">
        <v>65</v>
      </c>
      <c r="D7531" s="1150" t="s">
        <v>20185</v>
      </c>
      <c r="E7531" s="1164">
        <v>7000</v>
      </c>
      <c r="F7531" s="1151" t="s">
        <v>20186</v>
      </c>
      <c r="G7531" s="759" t="s">
        <v>20187</v>
      </c>
      <c r="H7531" s="1021" t="s">
        <v>4243</v>
      </c>
      <c r="I7531" s="1021" t="s">
        <v>4274</v>
      </c>
      <c r="J7531" s="1150" t="s">
        <v>4274</v>
      </c>
      <c r="K7531" s="1152" t="s">
        <v>20188</v>
      </c>
      <c r="L7531" s="1151">
        <v>12</v>
      </c>
      <c r="M7531" s="1164">
        <v>84000</v>
      </c>
      <c r="N7531" s="1151"/>
      <c r="O7531" s="1152"/>
      <c r="P7531" s="1180"/>
    </row>
    <row r="7532" spans="1:16" ht="22.5" x14ac:dyDescent="0.2">
      <c r="A7532" s="1179" t="s">
        <v>4159</v>
      </c>
      <c r="B7532" s="1149" t="s">
        <v>13078</v>
      </c>
      <c r="C7532" s="1149" t="s">
        <v>65</v>
      </c>
      <c r="D7532" s="1150" t="s">
        <v>20185</v>
      </c>
      <c r="E7532" s="1164">
        <v>7000</v>
      </c>
      <c r="F7532" s="1151" t="s">
        <v>20186</v>
      </c>
      <c r="G7532" s="759" t="s">
        <v>20187</v>
      </c>
      <c r="H7532" s="1021" t="s">
        <v>4243</v>
      </c>
      <c r="I7532" s="1021" t="s">
        <v>4274</v>
      </c>
      <c r="J7532" s="1150" t="s">
        <v>4274</v>
      </c>
      <c r="K7532" s="1152"/>
      <c r="L7532" s="1151"/>
      <c r="M7532" s="1164"/>
      <c r="N7532" s="1151" t="s">
        <v>20188</v>
      </c>
      <c r="O7532" s="1152">
        <v>6</v>
      </c>
      <c r="P7532" s="1180">
        <v>42000</v>
      </c>
    </row>
    <row r="7533" spans="1:16" ht="22.5" x14ac:dyDescent="0.2">
      <c r="A7533" s="1179" t="s">
        <v>4159</v>
      </c>
      <c r="B7533" s="1149" t="s">
        <v>13078</v>
      </c>
      <c r="C7533" s="1149" t="s">
        <v>65</v>
      </c>
      <c r="D7533" s="1150" t="s">
        <v>20189</v>
      </c>
      <c r="E7533" s="1164">
        <v>6600</v>
      </c>
      <c r="F7533" s="1151" t="s">
        <v>20190</v>
      </c>
      <c r="G7533" s="759" t="s">
        <v>20191</v>
      </c>
      <c r="H7533" s="1021" t="s">
        <v>4243</v>
      </c>
      <c r="I7533" s="1021" t="s">
        <v>4274</v>
      </c>
      <c r="J7533" s="1150" t="s">
        <v>4274</v>
      </c>
      <c r="K7533" s="1152" t="s">
        <v>20192</v>
      </c>
      <c r="L7533" s="1151">
        <v>12</v>
      </c>
      <c r="M7533" s="1164">
        <v>84000</v>
      </c>
      <c r="N7533" s="1151"/>
      <c r="O7533" s="1152"/>
      <c r="P7533" s="1180"/>
    </row>
    <row r="7534" spans="1:16" ht="22.5" x14ac:dyDescent="0.2">
      <c r="A7534" s="1179" t="s">
        <v>4159</v>
      </c>
      <c r="B7534" s="1149" t="s">
        <v>13078</v>
      </c>
      <c r="C7534" s="1149" t="s">
        <v>65</v>
      </c>
      <c r="D7534" s="1150" t="s">
        <v>20193</v>
      </c>
      <c r="E7534" s="1164">
        <v>6600</v>
      </c>
      <c r="F7534" s="1151" t="s">
        <v>20190</v>
      </c>
      <c r="G7534" s="759" t="s">
        <v>20191</v>
      </c>
      <c r="H7534" s="1021" t="s">
        <v>4243</v>
      </c>
      <c r="I7534" s="1021" t="s">
        <v>4274</v>
      </c>
      <c r="J7534" s="1150" t="s">
        <v>4274</v>
      </c>
      <c r="K7534" s="1152"/>
      <c r="L7534" s="1151"/>
      <c r="M7534" s="1164"/>
      <c r="N7534" s="1151" t="s">
        <v>20192</v>
      </c>
      <c r="O7534" s="1152">
        <v>4</v>
      </c>
      <c r="P7534" s="1180">
        <v>36750</v>
      </c>
    </row>
    <row r="7535" spans="1:16" ht="22.5" x14ac:dyDescent="0.2">
      <c r="A7535" s="1179" t="s">
        <v>4159</v>
      </c>
      <c r="B7535" s="1149" t="s">
        <v>13078</v>
      </c>
      <c r="C7535" s="1149" t="s">
        <v>65</v>
      </c>
      <c r="D7535" s="1150" t="s">
        <v>20194</v>
      </c>
      <c r="E7535" s="1164">
        <v>2000</v>
      </c>
      <c r="F7535" s="1151" t="s">
        <v>20195</v>
      </c>
      <c r="G7535" s="759" t="s">
        <v>20196</v>
      </c>
      <c r="H7535" s="1021" t="s">
        <v>4243</v>
      </c>
      <c r="I7535" s="1021" t="s">
        <v>4274</v>
      </c>
      <c r="J7535" s="1150" t="s">
        <v>4274</v>
      </c>
      <c r="K7535" s="1152" t="s">
        <v>20197</v>
      </c>
      <c r="L7535" s="1151">
        <v>12</v>
      </c>
      <c r="M7535" s="1164">
        <v>24000</v>
      </c>
      <c r="N7535" s="1151"/>
      <c r="O7535" s="1152"/>
      <c r="P7535" s="1180"/>
    </row>
    <row r="7536" spans="1:16" ht="22.5" x14ac:dyDescent="0.2">
      <c r="A7536" s="1179" t="s">
        <v>4159</v>
      </c>
      <c r="B7536" s="1149" t="s">
        <v>13078</v>
      </c>
      <c r="C7536" s="1149" t="s">
        <v>65</v>
      </c>
      <c r="D7536" s="1150" t="s">
        <v>20194</v>
      </c>
      <c r="E7536" s="1164">
        <v>2000</v>
      </c>
      <c r="F7536" s="1151" t="s">
        <v>20195</v>
      </c>
      <c r="G7536" s="759" t="s">
        <v>20196</v>
      </c>
      <c r="H7536" s="1021" t="s">
        <v>4243</v>
      </c>
      <c r="I7536" s="1021" t="s">
        <v>4274</v>
      </c>
      <c r="J7536" s="1150" t="s">
        <v>4274</v>
      </c>
      <c r="K7536" s="1152"/>
      <c r="L7536" s="1151"/>
      <c r="M7536" s="1164"/>
      <c r="N7536" s="1151" t="s">
        <v>20197</v>
      </c>
      <c r="O7536" s="1152">
        <v>6</v>
      </c>
      <c r="P7536" s="1180">
        <v>12000</v>
      </c>
    </row>
    <row r="7537" spans="1:16" ht="22.5" x14ac:dyDescent="0.2">
      <c r="A7537" s="1179" t="s">
        <v>4159</v>
      </c>
      <c r="B7537" s="1149" t="s">
        <v>13078</v>
      </c>
      <c r="C7537" s="1149" t="s">
        <v>65</v>
      </c>
      <c r="D7537" s="1150" t="s">
        <v>16871</v>
      </c>
      <c r="E7537" s="1164">
        <v>3000</v>
      </c>
      <c r="F7537" s="1151" t="s">
        <v>20198</v>
      </c>
      <c r="G7537" s="759" t="s">
        <v>20199</v>
      </c>
      <c r="H7537" s="1021" t="s">
        <v>4243</v>
      </c>
      <c r="I7537" s="1021" t="s">
        <v>4287</v>
      </c>
      <c r="J7537" s="1150" t="s">
        <v>4195</v>
      </c>
      <c r="K7537" s="1152" t="s">
        <v>20200</v>
      </c>
      <c r="L7537" s="1151">
        <v>12</v>
      </c>
      <c r="M7537" s="1164">
        <v>36500</v>
      </c>
      <c r="N7537" s="1151"/>
      <c r="O7537" s="1152"/>
      <c r="P7537" s="1180"/>
    </row>
    <row r="7538" spans="1:16" ht="22.5" x14ac:dyDescent="0.2">
      <c r="A7538" s="1179" t="s">
        <v>4159</v>
      </c>
      <c r="B7538" s="1149" t="s">
        <v>13078</v>
      </c>
      <c r="C7538" s="1149" t="s">
        <v>65</v>
      </c>
      <c r="D7538" s="1150" t="s">
        <v>16871</v>
      </c>
      <c r="E7538" s="1164">
        <v>3000</v>
      </c>
      <c r="F7538" s="1151" t="s">
        <v>20198</v>
      </c>
      <c r="G7538" s="759" t="s">
        <v>20199</v>
      </c>
      <c r="H7538" s="1021" t="s">
        <v>4243</v>
      </c>
      <c r="I7538" s="1021" t="s">
        <v>4287</v>
      </c>
      <c r="J7538" s="1150" t="s">
        <v>4195</v>
      </c>
      <c r="K7538" s="1152"/>
      <c r="L7538" s="1151"/>
      <c r="M7538" s="1164"/>
      <c r="N7538" s="1151" t="s">
        <v>20200</v>
      </c>
      <c r="O7538" s="1152">
        <v>6</v>
      </c>
      <c r="P7538" s="1180">
        <v>18867</v>
      </c>
    </row>
    <row r="7539" spans="1:16" ht="22.5" x14ac:dyDescent="0.2">
      <c r="A7539" s="1179" t="s">
        <v>4159</v>
      </c>
      <c r="B7539" s="1149" t="s">
        <v>13078</v>
      </c>
      <c r="C7539" s="1149" t="s">
        <v>65</v>
      </c>
      <c r="D7539" s="1150" t="s">
        <v>17965</v>
      </c>
      <c r="E7539" s="1164">
        <v>3000</v>
      </c>
      <c r="F7539" s="1151" t="s">
        <v>20201</v>
      </c>
      <c r="G7539" s="759" t="s">
        <v>20202</v>
      </c>
      <c r="H7539" s="1021" t="s">
        <v>4243</v>
      </c>
      <c r="I7539" s="1021" t="s">
        <v>4274</v>
      </c>
      <c r="J7539" s="1150" t="s">
        <v>4274</v>
      </c>
      <c r="K7539" s="1152" t="s">
        <v>18388</v>
      </c>
      <c r="L7539" s="1151">
        <v>12</v>
      </c>
      <c r="M7539" s="1164">
        <v>36000</v>
      </c>
      <c r="N7539" s="1151"/>
      <c r="O7539" s="1152"/>
      <c r="P7539" s="1180"/>
    </row>
    <row r="7540" spans="1:16" ht="22.5" x14ac:dyDescent="0.2">
      <c r="A7540" s="1179" t="s">
        <v>4159</v>
      </c>
      <c r="B7540" s="1149" t="s">
        <v>13078</v>
      </c>
      <c r="C7540" s="1149" t="s">
        <v>65</v>
      </c>
      <c r="D7540" s="1150" t="s">
        <v>17965</v>
      </c>
      <c r="E7540" s="1164">
        <v>3000</v>
      </c>
      <c r="F7540" s="1151" t="s">
        <v>20201</v>
      </c>
      <c r="G7540" s="759" t="s">
        <v>20202</v>
      </c>
      <c r="H7540" s="1021" t="s">
        <v>4243</v>
      </c>
      <c r="I7540" s="1021" t="s">
        <v>4274</v>
      </c>
      <c r="J7540" s="1150" t="s">
        <v>4274</v>
      </c>
      <c r="K7540" s="1152"/>
      <c r="L7540" s="1151"/>
      <c r="M7540" s="1164"/>
      <c r="N7540" s="1151" t="s">
        <v>18388</v>
      </c>
      <c r="O7540" s="1152">
        <v>6</v>
      </c>
      <c r="P7540" s="1180">
        <v>25425</v>
      </c>
    </row>
    <row r="7541" spans="1:16" ht="22.5" x14ac:dyDescent="0.2">
      <c r="A7541" s="1179" t="s">
        <v>4159</v>
      </c>
      <c r="B7541" s="1149" t="s">
        <v>13078</v>
      </c>
      <c r="C7541" s="1149" t="s">
        <v>65</v>
      </c>
      <c r="D7541" s="1150" t="s">
        <v>16843</v>
      </c>
      <c r="E7541" s="1164">
        <v>1700</v>
      </c>
      <c r="F7541" s="1151" t="s">
        <v>20203</v>
      </c>
      <c r="G7541" s="759" t="s">
        <v>20204</v>
      </c>
      <c r="H7541" s="1021" t="s">
        <v>16818</v>
      </c>
      <c r="I7541" s="1021" t="s">
        <v>4358</v>
      </c>
      <c r="J7541" s="1150" t="s">
        <v>16818</v>
      </c>
      <c r="K7541" s="1152" t="s">
        <v>20205</v>
      </c>
      <c r="L7541" s="1151">
        <v>12</v>
      </c>
      <c r="M7541" s="1164">
        <v>20400</v>
      </c>
      <c r="N7541" s="1151"/>
      <c r="O7541" s="1152"/>
      <c r="P7541" s="1180"/>
    </row>
    <row r="7542" spans="1:16" ht="22.5" x14ac:dyDescent="0.2">
      <c r="A7542" s="1179" t="s">
        <v>4159</v>
      </c>
      <c r="B7542" s="1149" t="s">
        <v>13078</v>
      </c>
      <c r="C7542" s="1149" t="s">
        <v>65</v>
      </c>
      <c r="D7542" s="1150" t="s">
        <v>16843</v>
      </c>
      <c r="E7542" s="1164">
        <v>1700</v>
      </c>
      <c r="F7542" s="1151" t="s">
        <v>20203</v>
      </c>
      <c r="G7542" s="759" t="s">
        <v>20204</v>
      </c>
      <c r="H7542" s="1021" t="s">
        <v>16818</v>
      </c>
      <c r="I7542" s="1021" t="s">
        <v>4358</v>
      </c>
      <c r="J7542" s="1150" t="s">
        <v>16818</v>
      </c>
      <c r="K7542" s="1152"/>
      <c r="L7542" s="1151"/>
      <c r="M7542" s="1164"/>
      <c r="N7542" s="1151" t="s">
        <v>20205</v>
      </c>
      <c r="O7542" s="1152">
        <v>6</v>
      </c>
      <c r="P7542" s="1180">
        <v>10200</v>
      </c>
    </row>
    <row r="7543" spans="1:16" ht="22.5" x14ac:dyDescent="0.2">
      <c r="A7543" s="1179" t="s">
        <v>4159</v>
      </c>
      <c r="B7543" s="1149" t="s">
        <v>13078</v>
      </c>
      <c r="C7543" s="1149" t="s">
        <v>65</v>
      </c>
      <c r="D7543" s="1150" t="s">
        <v>20046</v>
      </c>
      <c r="E7543" s="1164">
        <v>2500</v>
      </c>
      <c r="F7543" s="1151" t="s">
        <v>20206</v>
      </c>
      <c r="G7543" s="759" t="s">
        <v>20207</v>
      </c>
      <c r="H7543" s="1021" t="s">
        <v>4243</v>
      </c>
      <c r="I7543" s="1021" t="s">
        <v>4274</v>
      </c>
      <c r="J7543" s="1150" t="s">
        <v>4274</v>
      </c>
      <c r="K7543" s="1152" t="s">
        <v>20208</v>
      </c>
      <c r="L7543" s="1151">
        <v>12</v>
      </c>
      <c r="M7543" s="1164">
        <v>30000</v>
      </c>
      <c r="N7543" s="1151"/>
      <c r="O7543" s="1152"/>
      <c r="P7543" s="1180"/>
    </row>
    <row r="7544" spans="1:16" ht="22.5" x14ac:dyDescent="0.2">
      <c r="A7544" s="1179" t="s">
        <v>4159</v>
      </c>
      <c r="B7544" s="1149" t="s">
        <v>13078</v>
      </c>
      <c r="C7544" s="1149" t="s">
        <v>65</v>
      </c>
      <c r="D7544" s="1150" t="s">
        <v>20046</v>
      </c>
      <c r="E7544" s="1164">
        <v>2500</v>
      </c>
      <c r="F7544" s="1151" t="s">
        <v>20206</v>
      </c>
      <c r="G7544" s="759" t="s">
        <v>20207</v>
      </c>
      <c r="H7544" s="1021" t="s">
        <v>4243</v>
      </c>
      <c r="I7544" s="1021" t="s">
        <v>4274</v>
      </c>
      <c r="J7544" s="1150" t="s">
        <v>4274</v>
      </c>
      <c r="K7544" s="1152"/>
      <c r="L7544" s="1151"/>
      <c r="M7544" s="1164"/>
      <c r="N7544" s="1151" t="s">
        <v>20208</v>
      </c>
      <c r="O7544" s="1152">
        <v>6</v>
      </c>
      <c r="P7544" s="1180">
        <v>15000</v>
      </c>
    </row>
    <row r="7545" spans="1:16" ht="33.75" x14ac:dyDescent="0.2">
      <c r="A7545" s="1179" t="s">
        <v>4159</v>
      </c>
      <c r="B7545" s="1149" t="s">
        <v>13078</v>
      </c>
      <c r="C7545" s="1149" t="s">
        <v>65</v>
      </c>
      <c r="D7545" s="1150" t="s">
        <v>20209</v>
      </c>
      <c r="E7545" s="1164">
        <v>1500</v>
      </c>
      <c r="F7545" s="1151" t="s">
        <v>20210</v>
      </c>
      <c r="G7545" s="759" t="s">
        <v>20211</v>
      </c>
      <c r="H7545" s="1021" t="s">
        <v>9934</v>
      </c>
      <c r="I7545" s="1021" t="s">
        <v>16809</v>
      </c>
      <c r="J7545" s="1150" t="s">
        <v>4259</v>
      </c>
      <c r="K7545" s="1152" t="s">
        <v>20212</v>
      </c>
      <c r="L7545" s="1151">
        <v>12</v>
      </c>
      <c r="M7545" s="1164">
        <v>18000</v>
      </c>
      <c r="N7545" s="1151"/>
      <c r="O7545" s="1152"/>
      <c r="P7545" s="1180"/>
    </row>
    <row r="7546" spans="1:16" ht="33.75" x14ac:dyDescent="0.2">
      <c r="A7546" s="1179" t="s">
        <v>4159</v>
      </c>
      <c r="B7546" s="1149" t="s">
        <v>13078</v>
      </c>
      <c r="C7546" s="1149" t="s">
        <v>65</v>
      </c>
      <c r="D7546" s="1150" t="s">
        <v>20209</v>
      </c>
      <c r="E7546" s="1164">
        <v>1500</v>
      </c>
      <c r="F7546" s="1151" t="s">
        <v>20210</v>
      </c>
      <c r="G7546" s="759" t="s">
        <v>20211</v>
      </c>
      <c r="H7546" s="1021" t="s">
        <v>9934</v>
      </c>
      <c r="I7546" s="1021" t="s">
        <v>16809</v>
      </c>
      <c r="J7546" s="1150" t="s">
        <v>4259</v>
      </c>
      <c r="K7546" s="1152"/>
      <c r="L7546" s="1151"/>
      <c r="M7546" s="1164"/>
      <c r="N7546" s="1151" t="s">
        <v>20212</v>
      </c>
      <c r="O7546" s="1152">
        <v>6</v>
      </c>
      <c r="P7546" s="1180">
        <v>9000</v>
      </c>
    </row>
    <row r="7547" spans="1:16" ht="22.5" x14ac:dyDescent="0.2">
      <c r="A7547" s="1179" t="s">
        <v>4159</v>
      </c>
      <c r="B7547" s="1149" t="s">
        <v>13078</v>
      </c>
      <c r="C7547" s="1149" t="s">
        <v>65</v>
      </c>
      <c r="D7547" s="1150" t="s">
        <v>16871</v>
      </c>
      <c r="E7547" s="1164">
        <v>2500</v>
      </c>
      <c r="F7547" s="1151" t="s">
        <v>20213</v>
      </c>
      <c r="G7547" s="759" t="s">
        <v>20214</v>
      </c>
      <c r="H7547" s="1021" t="s">
        <v>4243</v>
      </c>
      <c r="I7547" s="1021" t="s">
        <v>4274</v>
      </c>
      <c r="J7547" s="1150" t="s">
        <v>4274</v>
      </c>
      <c r="K7547" s="1152" t="s">
        <v>20215</v>
      </c>
      <c r="L7547" s="1151">
        <v>12</v>
      </c>
      <c r="M7547" s="1164">
        <v>38000</v>
      </c>
      <c r="N7547" s="1151"/>
      <c r="O7547" s="1152"/>
      <c r="P7547" s="1180"/>
    </row>
    <row r="7548" spans="1:16" ht="22.5" x14ac:dyDescent="0.2">
      <c r="A7548" s="1179" t="s">
        <v>4159</v>
      </c>
      <c r="B7548" s="1149" t="s">
        <v>13078</v>
      </c>
      <c r="C7548" s="1149" t="s">
        <v>65</v>
      </c>
      <c r="D7548" s="1150" t="s">
        <v>16871</v>
      </c>
      <c r="E7548" s="1164">
        <v>2500</v>
      </c>
      <c r="F7548" s="1151" t="s">
        <v>20213</v>
      </c>
      <c r="G7548" s="759" t="s">
        <v>20214</v>
      </c>
      <c r="H7548" s="1021" t="s">
        <v>4243</v>
      </c>
      <c r="I7548" s="1021" t="s">
        <v>4274</v>
      </c>
      <c r="J7548" s="1150" t="s">
        <v>4274</v>
      </c>
      <c r="K7548" s="1152"/>
      <c r="L7548" s="1151"/>
      <c r="M7548" s="1164"/>
      <c r="N7548" s="1151" t="s">
        <v>20215</v>
      </c>
      <c r="O7548" s="1152">
        <v>6</v>
      </c>
      <c r="P7548" s="1180">
        <v>18000</v>
      </c>
    </row>
    <row r="7549" spans="1:16" ht="33.75" x14ac:dyDescent="0.2">
      <c r="A7549" s="1179" t="s">
        <v>4159</v>
      </c>
      <c r="B7549" s="1149" t="s">
        <v>13078</v>
      </c>
      <c r="C7549" s="1149" t="s">
        <v>65</v>
      </c>
      <c r="D7549" s="1150" t="s">
        <v>20216</v>
      </c>
      <c r="E7549" s="1164">
        <v>2000</v>
      </c>
      <c r="F7549" s="1151" t="s">
        <v>20217</v>
      </c>
      <c r="G7549" s="759" t="s">
        <v>20218</v>
      </c>
      <c r="H7549" s="1021" t="s">
        <v>4206</v>
      </c>
      <c r="I7549" s="1021" t="s">
        <v>15923</v>
      </c>
      <c r="J7549" s="1150" t="s">
        <v>7025</v>
      </c>
      <c r="K7549" s="1152"/>
      <c r="L7549" s="1151"/>
      <c r="M7549" s="1164"/>
      <c r="N7549" s="1151" t="s">
        <v>20219</v>
      </c>
      <c r="O7549" s="1152">
        <v>4</v>
      </c>
      <c r="P7549" s="1180">
        <v>8466.67</v>
      </c>
    </row>
    <row r="7550" spans="1:16" ht="22.5" x14ac:dyDescent="0.2">
      <c r="A7550" s="1179" t="s">
        <v>4159</v>
      </c>
      <c r="B7550" s="1149" t="s">
        <v>13078</v>
      </c>
      <c r="C7550" s="1149" t="s">
        <v>65</v>
      </c>
      <c r="D7550" s="1150" t="s">
        <v>20220</v>
      </c>
      <c r="E7550" s="1164">
        <v>2000</v>
      </c>
      <c r="F7550" s="1151" t="s">
        <v>20221</v>
      </c>
      <c r="G7550" s="759" t="s">
        <v>20222</v>
      </c>
      <c r="H7550" s="1021" t="s">
        <v>11426</v>
      </c>
      <c r="I7550" s="1021" t="s">
        <v>16867</v>
      </c>
      <c r="J7550" s="1150" t="s">
        <v>4287</v>
      </c>
      <c r="K7550" s="1152" t="s">
        <v>20223</v>
      </c>
      <c r="L7550" s="1151">
        <v>12</v>
      </c>
      <c r="M7550" s="1164">
        <v>24000</v>
      </c>
      <c r="N7550" s="1151"/>
      <c r="O7550" s="1152"/>
      <c r="P7550" s="1180"/>
    </row>
    <row r="7551" spans="1:16" ht="22.5" x14ac:dyDescent="0.2">
      <c r="A7551" s="1179" t="s">
        <v>4159</v>
      </c>
      <c r="B7551" s="1149" t="s">
        <v>13078</v>
      </c>
      <c r="C7551" s="1149" t="s">
        <v>65</v>
      </c>
      <c r="D7551" s="1150" t="s">
        <v>20220</v>
      </c>
      <c r="E7551" s="1164">
        <v>2000</v>
      </c>
      <c r="F7551" s="1151" t="s">
        <v>20221</v>
      </c>
      <c r="G7551" s="759" t="s">
        <v>20222</v>
      </c>
      <c r="H7551" s="1021" t="s">
        <v>11426</v>
      </c>
      <c r="I7551" s="1021" t="s">
        <v>16867</v>
      </c>
      <c r="J7551" s="1150" t="s">
        <v>4287</v>
      </c>
      <c r="K7551" s="1152"/>
      <c r="L7551" s="1151"/>
      <c r="M7551" s="1164"/>
      <c r="N7551" s="1151" t="s">
        <v>20223</v>
      </c>
      <c r="O7551" s="1152">
        <v>6</v>
      </c>
      <c r="P7551" s="1180">
        <v>12000</v>
      </c>
    </row>
    <row r="7552" spans="1:16" ht="22.5" x14ac:dyDescent="0.2">
      <c r="A7552" s="1179" t="s">
        <v>4159</v>
      </c>
      <c r="B7552" s="1149" t="s">
        <v>13078</v>
      </c>
      <c r="C7552" s="1149" t="s">
        <v>65</v>
      </c>
      <c r="D7552" s="1150" t="s">
        <v>17657</v>
      </c>
      <c r="E7552" s="1164">
        <v>1700</v>
      </c>
      <c r="F7552" s="1151" t="s">
        <v>20224</v>
      </c>
      <c r="G7552" s="759" t="s">
        <v>20225</v>
      </c>
      <c r="H7552" s="1021" t="s">
        <v>16818</v>
      </c>
      <c r="I7552" s="1021" t="s">
        <v>4358</v>
      </c>
      <c r="J7552" s="1150" t="s">
        <v>16818</v>
      </c>
      <c r="K7552" s="1152" t="s">
        <v>20226</v>
      </c>
      <c r="L7552" s="1151">
        <v>11</v>
      </c>
      <c r="M7552" s="1164">
        <v>22553.34</v>
      </c>
      <c r="N7552" s="1151"/>
      <c r="O7552" s="1152"/>
      <c r="P7552" s="1180"/>
    </row>
    <row r="7553" spans="1:16" ht="22.5" x14ac:dyDescent="0.2">
      <c r="A7553" s="1179" t="s">
        <v>4159</v>
      </c>
      <c r="B7553" s="1149" t="s">
        <v>13078</v>
      </c>
      <c r="C7553" s="1149" t="s">
        <v>65</v>
      </c>
      <c r="D7553" s="1150" t="s">
        <v>17545</v>
      </c>
      <c r="E7553" s="1164">
        <v>3500</v>
      </c>
      <c r="F7553" s="1151" t="s">
        <v>20227</v>
      </c>
      <c r="G7553" s="759" t="s">
        <v>20228</v>
      </c>
      <c r="H7553" s="1021" t="s">
        <v>4206</v>
      </c>
      <c r="I7553" s="1021" t="s">
        <v>16867</v>
      </c>
      <c r="J7553" s="1150" t="s">
        <v>4287</v>
      </c>
      <c r="K7553" s="1152"/>
      <c r="L7553" s="1151"/>
      <c r="M7553" s="1164"/>
      <c r="N7553" s="1151" t="s">
        <v>20229</v>
      </c>
      <c r="O7553" s="1152">
        <v>1</v>
      </c>
      <c r="P7553" s="1180">
        <v>4316.67</v>
      </c>
    </row>
    <row r="7554" spans="1:16" ht="22.5" x14ac:dyDescent="0.2">
      <c r="A7554" s="1179" t="s">
        <v>4159</v>
      </c>
      <c r="B7554" s="1149" t="s">
        <v>13078</v>
      </c>
      <c r="C7554" s="1149" t="s">
        <v>65</v>
      </c>
      <c r="D7554" s="1150" t="s">
        <v>17391</v>
      </c>
      <c r="E7554" s="1164">
        <v>2500</v>
      </c>
      <c r="F7554" s="1151" t="s">
        <v>20230</v>
      </c>
      <c r="G7554" s="759" t="s">
        <v>20231</v>
      </c>
      <c r="H7554" s="1021" t="s">
        <v>4243</v>
      </c>
      <c r="I7554" s="1021" t="s">
        <v>4274</v>
      </c>
      <c r="J7554" s="1150" t="s">
        <v>4274</v>
      </c>
      <c r="K7554" s="1152" t="s">
        <v>20232</v>
      </c>
      <c r="L7554" s="1151">
        <v>12</v>
      </c>
      <c r="M7554" s="1164">
        <v>30000</v>
      </c>
      <c r="N7554" s="1151"/>
      <c r="O7554" s="1152"/>
      <c r="P7554" s="1180"/>
    </row>
    <row r="7555" spans="1:16" ht="22.5" x14ac:dyDescent="0.2">
      <c r="A7555" s="1179" t="s">
        <v>4159</v>
      </c>
      <c r="B7555" s="1149" t="s">
        <v>13078</v>
      </c>
      <c r="C7555" s="1149" t="s">
        <v>65</v>
      </c>
      <c r="D7555" s="1150" t="s">
        <v>17391</v>
      </c>
      <c r="E7555" s="1164">
        <v>2500</v>
      </c>
      <c r="F7555" s="1151" t="s">
        <v>20230</v>
      </c>
      <c r="G7555" s="759" t="s">
        <v>20231</v>
      </c>
      <c r="H7555" s="1021" t="s">
        <v>4243</v>
      </c>
      <c r="I7555" s="1021" t="s">
        <v>4274</v>
      </c>
      <c r="J7555" s="1150" t="s">
        <v>4274</v>
      </c>
      <c r="K7555" s="1152"/>
      <c r="L7555" s="1151"/>
      <c r="M7555" s="1164"/>
      <c r="N7555" s="1151" t="s">
        <v>20232</v>
      </c>
      <c r="O7555" s="1152">
        <v>6</v>
      </c>
      <c r="P7555" s="1180">
        <v>15000</v>
      </c>
    </row>
    <row r="7556" spans="1:16" ht="33.75" x14ac:dyDescent="0.2">
      <c r="A7556" s="1179" t="s">
        <v>4159</v>
      </c>
      <c r="B7556" s="1149" t="s">
        <v>13078</v>
      </c>
      <c r="C7556" s="1149" t="s">
        <v>65</v>
      </c>
      <c r="D7556" s="1150" t="s">
        <v>20233</v>
      </c>
      <c r="E7556" s="1164">
        <v>2200</v>
      </c>
      <c r="F7556" s="1151" t="s">
        <v>20234</v>
      </c>
      <c r="G7556" s="759" t="s">
        <v>20235</v>
      </c>
      <c r="H7556" s="1021" t="s">
        <v>9934</v>
      </c>
      <c r="I7556" s="1021" t="s">
        <v>16809</v>
      </c>
      <c r="J7556" s="1150" t="s">
        <v>4259</v>
      </c>
      <c r="K7556" s="1152" t="s">
        <v>20236</v>
      </c>
      <c r="L7556" s="1151">
        <v>12</v>
      </c>
      <c r="M7556" s="1164">
        <v>26400</v>
      </c>
      <c r="N7556" s="1151"/>
      <c r="O7556" s="1152"/>
      <c r="P7556" s="1180"/>
    </row>
    <row r="7557" spans="1:16" ht="33.75" x14ac:dyDescent="0.2">
      <c r="A7557" s="1179" t="s">
        <v>4159</v>
      </c>
      <c r="B7557" s="1149" t="s">
        <v>13078</v>
      </c>
      <c r="C7557" s="1149" t="s">
        <v>65</v>
      </c>
      <c r="D7557" s="1150" t="s">
        <v>20233</v>
      </c>
      <c r="E7557" s="1164">
        <v>2200</v>
      </c>
      <c r="F7557" s="1151" t="s">
        <v>20234</v>
      </c>
      <c r="G7557" s="759" t="s">
        <v>20235</v>
      </c>
      <c r="H7557" s="1021" t="s">
        <v>9934</v>
      </c>
      <c r="I7557" s="1021" t="s">
        <v>16809</v>
      </c>
      <c r="J7557" s="1150" t="s">
        <v>4259</v>
      </c>
      <c r="K7557" s="1152"/>
      <c r="L7557" s="1151"/>
      <c r="M7557" s="1164"/>
      <c r="N7557" s="1151" t="s">
        <v>20236</v>
      </c>
      <c r="O7557" s="1152">
        <v>6</v>
      </c>
      <c r="P7557" s="1180">
        <v>13200</v>
      </c>
    </row>
    <row r="7558" spans="1:16" ht="22.5" x14ac:dyDescent="0.2">
      <c r="A7558" s="1179" t="s">
        <v>4159</v>
      </c>
      <c r="B7558" s="1149" t="s">
        <v>13078</v>
      </c>
      <c r="C7558" s="1149" t="s">
        <v>65</v>
      </c>
      <c r="D7558" s="1150" t="s">
        <v>20237</v>
      </c>
      <c r="E7558" s="1164">
        <v>6000</v>
      </c>
      <c r="F7558" s="1151" t="s">
        <v>20238</v>
      </c>
      <c r="G7558" s="759" t="s">
        <v>20239</v>
      </c>
      <c r="H7558" s="1021" t="s">
        <v>4243</v>
      </c>
      <c r="I7558" s="1021" t="s">
        <v>4274</v>
      </c>
      <c r="J7558" s="1150" t="s">
        <v>4274</v>
      </c>
      <c r="K7558" s="1152" t="s">
        <v>14961</v>
      </c>
      <c r="L7558" s="1151">
        <v>12</v>
      </c>
      <c r="M7558" s="1164">
        <v>72000</v>
      </c>
      <c r="N7558" s="1151"/>
      <c r="O7558" s="1152"/>
      <c r="P7558" s="1180"/>
    </row>
    <row r="7559" spans="1:16" ht="22.5" x14ac:dyDescent="0.2">
      <c r="A7559" s="1179" t="s">
        <v>4159</v>
      </c>
      <c r="B7559" s="1149" t="s">
        <v>13078</v>
      </c>
      <c r="C7559" s="1149" t="s">
        <v>65</v>
      </c>
      <c r="D7559" s="1150" t="s">
        <v>20237</v>
      </c>
      <c r="E7559" s="1164">
        <v>6000</v>
      </c>
      <c r="F7559" s="1151" t="s">
        <v>20238</v>
      </c>
      <c r="G7559" s="759" t="s">
        <v>20239</v>
      </c>
      <c r="H7559" s="1021" t="s">
        <v>4243</v>
      </c>
      <c r="I7559" s="1021" t="s">
        <v>4274</v>
      </c>
      <c r="J7559" s="1150" t="s">
        <v>4274</v>
      </c>
      <c r="K7559" s="1152"/>
      <c r="L7559" s="1151"/>
      <c r="M7559" s="1164"/>
      <c r="N7559" s="1151" t="s">
        <v>14961</v>
      </c>
      <c r="O7559" s="1152">
        <v>6</v>
      </c>
      <c r="P7559" s="1180">
        <v>36000</v>
      </c>
    </row>
    <row r="7560" spans="1:16" ht="22.5" x14ac:dyDescent="0.2">
      <c r="A7560" s="1179" t="s">
        <v>4159</v>
      </c>
      <c r="B7560" s="1149" t="s">
        <v>13078</v>
      </c>
      <c r="C7560" s="1149" t="s">
        <v>65</v>
      </c>
      <c r="D7560" s="1150" t="s">
        <v>20240</v>
      </c>
      <c r="E7560" s="1164">
        <v>4500</v>
      </c>
      <c r="F7560" s="1151" t="s">
        <v>20241</v>
      </c>
      <c r="G7560" s="759" t="s">
        <v>20242</v>
      </c>
      <c r="H7560" s="1021" t="s">
        <v>8518</v>
      </c>
      <c r="I7560" s="1021" t="s">
        <v>4274</v>
      </c>
      <c r="J7560" s="1150" t="s">
        <v>4274</v>
      </c>
      <c r="K7560" s="1152" t="s">
        <v>20243</v>
      </c>
      <c r="L7560" s="1151">
        <v>12</v>
      </c>
      <c r="M7560" s="1164">
        <v>54000</v>
      </c>
      <c r="N7560" s="1151"/>
      <c r="O7560" s="1152"/>
      <c r="P7560" s="1180"/>
    </row>
    <row r="7561" spans="1:16" ht="22.5" x14ac:dyDescent="0.2">
      <c r="A7561" s="1179" t="s">
        <v>4159</v>
      </c>
      <c r="B7561" s="1149" t="s">
        <v>13078</v>
      </c>
      <c r="C7561" s="1149" t="s">
        <v>65</v>
      </c>
      <c r="D7561" s="1150" t="s">
        <v>20240</v>
      </c>
      <c r="E7561" s="1164">
        <v>4500</v>
      </c>
      <c r="F7561" s="1151" t="s">
        <v>20241</v>
      </c>
      <c r="G7561" s="759" t="s">
        <v>20242</v>
      </c>
      <c r="H7561" s="1021" t="s">
        <v>8518</v>
      </c>
      <c r="I7561" s="1021" t="s">
        <v>4274</v>
      </c>
      <c r="J7561" s="1150" t="s">
        <v>4274</v>
      </c>
      <c r="K7561" s="1152" t="s">
        <v>20243</v>
      </c>
      <c r="L7561" s="1151"/>
      <c r="M7561" s="1164"/>
      <c r="N7561" s="1151" t="s">
        <v>20243</v>
      </c>
      <c r="O7561" s="1152">
        <v>6</v>
      </c>
      <c r="P7561" s="1180">
        <v>27150</v>
      </c>
    </row>
    <row r="7562" spans="1:16" ht="22.5" x14ac:dyDescent="0.2">
      <c r="A7562" s="1179" t="s">
        <v>4159</v>
      </c>
      <c r="B7562" s="1149" t="s">
        <v>13078</v>
      </c>
      <c r="C7562" s="1149" t="s">
        <v>65</v>
      </c>
      <c r="D7562" s="1150" t="s">
        <v>18304</v>
      </c>
      <c r="E7562" s="1164">
        <v>1700</v>
      </c>
      <c r="F7562" s="1151" t="s">
        <v>20244</v>
      </c>
      <c r="G7562" s="759" t="s">
        <v>20245</v>
      </c>
      <c r="H7562" s="1021" t="s">
        <v>16818</v>
      </c>
      <c r="I7562" s="1021" t="s">
        <v>4358</v>
      </c>
      <c r="J7562" s="1150" t="s">
        <v>16818</v>
      </c>
      <c r="K7562" s="1152" t="s">
        <v>20246</v>
      </c>
      <c r="L7562" s="1151">
        <v>11</v>
      </c>
      <c r="M7562" s="1164">
        <v>18355.77</v>
      </c>
      <c r="N7562" s="1151"/>
      <c r="O7562" s="1152"/>
      <c r="P7562" s="1180"/>
    </row>
    <row r="7563" spans="1:16" ht="22.5" x14ac:dyDescent="0.2">
      <c r="A7563" s="1179" t="s">
        <v>4159</v>
      </c>
      <c r="B7563" s="1149" t="s">
        <v>13078</v>
      </c>
      <c r="C7563" s="1149" t="s">
        <v>65</v>
      </c>
      <c r="D7563" s="1150" t="s">
        <v>20247</v>
      </c>
      <c r="E7563" s="1164">
        <v>2000</v>
      </c>
      <c r="F7563" s="1151" t="s">
        <v>20248</v>
      </c>
      <c r="G7563" s="759" t="s">
        <v>20249</v>
      </c>
      <c r="H7563" s="1021" t="s">
        <v>4194</v>
      </c>
      <c r="I7563" s="1021" t="s">
        <v>4274</v>
      </c>
      <c r="J7563" s="1150" t="s">
        <v>4274</v>
      </c>
      <c r="K7563" s="1152" t="s">
        <v>20250</v>
      </c>
      <c r="L7563" s="1151">
        <v>3</v>
      </c>
      <c r="M7563" s="1164">
        <v>6994.67</v>
      </c>
      <c r="N7563" s="1151"/>
      <c r="O7563" s="1152"/>
      <c r="P7563" s="1180"/>
    </row>
    <row r="7564" spans="1:16" ht="22.5" x14ac:dyDescent="0.2">
      <c r="A7564" s="1179" t="s">
        <v>4159</v>
      </c>
      <c r="B7564" s="1149" t="s">
        <v>13078</v>
      </c>
      <c r="C7564" s="1149" t="s">
        <v>65</v>
      </c>
      <c r="D7564" s="1150" t="s">
        <v>4770</v>
      </c>
      <c r="E7564" s="1164">
        <v>3800</v>
      </c>
      <c r="F7564" s="1151" t="s">
        <v>20251</v>
      </c>
      <c r="G7564" s="759" t="s">
        <v>20252</v>
      </c>
      <c r="H7564" s="1021" t="s">
        <v>4243</v>
      </c>
      <c r="I7564" s="1021" t="s">
        <v>4287</v>
      </c>
      <c r="J7564" s="1150" t="s">
        <v>4195</v>
      </c>
      <c r="K7564" s="1152" t="s">
        <v>20253</v>
      </c>
      <c r="L7564" s="1151">
        <v>7</v>
      </c>
      <c r="M7564" s="1164">
        <v>29323.34</v>
      </c>
      <c r="N7564" s="1151"/>
      <c r="O7564" s="1152"/>
      <c r="P7564" s="1180"/>
    </row>
    <row r="7565" spans="1:16" ht="22.5" x14ac:dyDescent="0.2">
      <c r="A7565" s="1179" t="s">
        <v>4159</v>
      </c>
      <c r="B7565" s="1149" t="s">
        <v>13078</v>
      </c>
      <c r="C7565" s="1149" t="s">
        <v>65</v>
      </c>
      <c r="D7565" s="1150" t="s">
        <v>4770</v>
      </c>
      <c r="E7565" s="1164">
        <v>5500</v>
      </c>
      <c r="F7565" s="1151" t="s">
        <v>20254</v>
      </c>
      <c r="G7565" s="759" t="s">
        <v>20255</v>
      </c>
      <c r="H7565" s="1021" t="s">
        <v>4243</v>
      </c>
      <c r="I7565" s="1021" t="s">
        <v>4287</v>
      </c>
      <c r="J7565" s="1150" t="s">
        <v>4195</v>
      </c>
      <c r="K7565" s="1152" t="s">
        <v>20256</v>
      </c>
      <c r="L7565" s="1151">
        <v>8</v>
      </c>
      <c r="M7565" s="1164">
        <v>49468.83</v>
      </c>
      <c r="N7565" s="1151"/>
      <c r="O7565" s="1152"/>
      <c r="P7565" s="1180"/>
    </row>
    <row r="7566" spans="1:16" ht="22.5" x14ac:dyDescent="0.2">
      <c r="A7566" s="1179" t="s">
        <v>4159</v>
      </c>
      <c r="B7566" s="1149" t="s">
        <v>13078</v>
      </c>
      <c r="C7566" s="1149" t="s">
        <v>65</v>
      </c>
      <c r="D7566" s="1150" t="s">
        <v>16871</v>
      </c>
      <c r="E7566" s="1164">
        <v>3000</v>
      </c>
      <c r="F7566" s="1151" t="s">
        <v>20257</v>
      </c>
      <c r="G7566" s="759" t="s">
        <v>20258</v>
      </c>
      <c r="H7566" s="1021" t="s">
        <v>4243</v>
      </c>
      <c r="I7566" s="1021" t="s">
        <v>4274</v>
      </c>
      <c r="J7566" s="1150" t="s">
        <v>4274</v>
      </c>
      <c r="K7566" s="1152" t="s">
        <v>20259</v>
      </c>
      <c r="L7566" s="1151">
        <v>12</v>
      </c>
      <c r="M7566" s="1164">
        <v>36000</v>
      </c>
      <c r="N7566" s="1151"/>
      <c r="O7566" s="1152"/>
      <c r="P7566" s="1180"/>
    </row>
    <row r="7567" spans="1:16" ht="22.5" x14ac:dyDescent="0.2">
      <c r="A7567" s="1179" t="s">
        <v>4159</v>
      </c>
      <c r="B7567" s="1149" t="s">
        <v>13078</v>
      </c>
      <c r="C7567" s="1149" t="s">
        <v>65</v>
      </c>
      <c r="D7567" s="1150" t="s">
        <v>16871</v>
      </c>
      <c r="E7567" s="1164">
        <v>3000</v>
      </c>
      <c r="F7567" s="1151" t="s">
        <v>20257</v>
      </c>
      <c r="G7567" s="759" t="s">
        <v>20258</v>
      </c>
      <c r="H7567" s="1021" t="s">
        <v>4243</v>
      </c>
      <c r="I7567" s="1021" t="s">
        <v>4274</v>
      </c>
      <c r="J7567" s="1150" t="s">
        <v>4274</v>
      </c>
      <c r="K7567" s="1152"/>
      <c r="L7567" s="1151"/>
      <c r="M7567" s="1164"/>
      <c r="N7567" s="1151" t="s">
        <v>20259</v>
      </c>
      <c r="O7567" s="1152">
        <v>6</v>
      </c>
      <c r="P7567" s="1180">
        <v>17794.38</v>
      </c>
    </row>
    <row r="7568" spans="1:16" ht="22.5" x14ac:dyDescent="0.2">
      <c r="A7568" s="1179" t="s">
        <v>4159</v>
      </c>
      <c r="B7568" s="1149" t="s">
        <v>13078</v>
      </c>
      <c r="C7568" s="1149" t="s">
        <v>65</v>
      </c>
      <c r="D7568" s="1150" t="s">
        <v>20260</v>
      </c>
      <c r="E7568" s="1164">
        <v>3000</v>
      </c>
      <c r="F7568" s="1151" t="s">
        <v>20261</v>
      </c>
      <c r="G7568" s="759" t="s">
        <v>20262</v>
      </c>
      <c r="H7568" s="1021" t="s">
        <v>4243</v>
      </c>
      <c r="I7568" s="1021" t="s">
        <v>4274</v>
      </c>
      <c r="J7568" s="1150" t="s">
        <v>4274</v>
      </c>
      <c r="K7568" s="1152" t="s">
        <v>20263</v>
      </c>
      <c r="L7568" s="1151">
        <v>12</v>
      </c>
      <c r="M7568" s="1164">
        <v>36000</v>
      </c>
      <c r="N7568" s="1151"/>
      <c r="O7568" s="1152"/>
      <c r="P7568" s="1180"/>
    </row>
    <row r="7569" spans="1:16" ht="22.5" x14ac:dyDescent="0.2">
      <c r="A7569" s="1179" t="s">
        <v>4159</v>
      </c>
      <c r="B7569" s="1149" t="s">
        <v>13078</v>
      </c>
      <c r="C7569" s="1149" t="s">
        <v>65</v>
      </c>
      <c r="D7569" s="1150" t="s">
        <v>20260</v>
      </c>
      <c r="E7569" s="1164">
        <v>3000</v>
      </c>
      <c r="F7569" s="1151" t="s">
        <v>20261</v>
      </c>
      <c r="G7569" s="759" t="s">
        <v>20262</v>
      </c>
      <c r="H7569" s="1021" t="s">
        <v>4243</v>
      </c>
      <c r="I7569" s="1021" t="s">
        <v>4274</v>
      </c>
      <c r="J7569" s="1150" t="s">
        <v>4274</v>
      </c>
      <c r="K7569" s="1152"/>
      <c r="L7569" s="1151"/>
      <c r="M7569" s="1164"/>
      <c r="N7569" s="1151" t="s">
        <v>20263</v>
      </c>
      <c r="O7569" s="1152">
        <v>6</v>
      </c>
      <c r="P7569" s="1180">
        <v>18000</v>
      </c>
    </row>
    <row r="7570" spans="1:16" ht="33.75" x14ac:dyDescent="0.2">
      <c r="A7570" s="1179" t="s">
        <v>4159</v>
      </c>
      <c r="B7570" s="1149" t="s">
        <v>13078</v>
      </c>
      <c r="C7570" s="1149" t="s">
        <v>65</v>
      </c>
      <c r="D7570" s="1150" t="s">
        <v>20264</v>
      </c>
      <c r="E7570" s="1164">
        <v>1800</v>
      </c>
      <c r="F7570" s="1151" t="s">
        <v>20265</v>
      </c>
      <c r="G7570" s="759" t="s">
        <v>20266</v>
      </c>
      <c r="H7570" s="1021" t="s">
        <v>17097</v>
      </c>
      <c r="I7570" s="1021" t="s">
        <v>16809</v>
      </c>
      <c r="J7570" s="1150" t="s">
        <v>4259</v>
      </c>
      <c r="K7570" s="1152" t="s">
        <v>20267</v>
      </c>
      <c r="L7570" s="1151">
        <v>12</v>
      </c>
      <c r="M7570" s="1164">
        <v>21600</v>
      </c>
      <c r="N7570" s="1151"/>
      <c r="O7570" s="1152"/>
      <c r="P7570" s="1180"/>
    </row>
    <row r="7571" spans="1:16" ht="33.75" x14ac:dyDescent="0.2">
      <c r="A7571" s="1179" t="s">
        <v>4159</v>
      </c>
      <c r="B7571" s="1149" t="s">
        <v>13078</v>
      </c>
      <c r="C7571" s="1149" t="s">
        <v>65</v>
      </c>
      <c r="D7571" s="1150" t="s">
        <v>20264</v>
      </c>
      <c r="E7571" s="1164">
        <v>1800</v>
      </c>
      <c r="F7571" s="1151" t="s">
        <v>20265</v>
      </c>
      <c r="G7571" s="759" t="s">
        <v>20266</v>
      </c>
      <c r="H7571" s="1021" t="s">
        <v>17097</v>
      </c>
      <c r="I7571" s="1021" t="s">
        <v>16809</v>
      </c>
      <c r="J7571" s="1150" t="s">
        <v>4259</v>
      </c>
      <c r="K7571" s="1152"/>
      <c r="L7571" s="1151"/>
      <c r="M7571" s="1164"/>
      <c r="N7571" s="1151" t="s">
        <v>20267</v>
      </c>
      <c r="O7571" s="1152">
        <v>6</v>
      </c>
      <c r="P7571" s="1180">
        <v>10800</v>
      </c>
    </row>
    <row r="7572" spans="1:16" ht="22.5" x14ac:dyDescent="0.2">
      <c r="A7572" s="1179" t="s">
        <v>4159</v>
      </c>
      <c r="B7572" s="1149" t="s">
        <v>13078</v>
      </c>
      <c r="C7572" s="1149" t="s">
        <v>65</v>
      </c>
      <c r="D7572" s="1150" t="s">
        <v>18847</v>
      </c>
      <c r="E7572" s="1164">
        <v>3000</v>
      </c>
      <c r="F7572" s="1151" t="s">
        <v>20268</v>
      </c>
      <c r="G7572" s="759" t="s">
        <v>20269</v>
      </c>
      <c r="H7572" s="1021" t="s">
        <v>4705</v>
      </c>
      <c r="I7572" s="1021" t="s">
        <v>4287</v>
      </c>
      <c r="J7572" s="1150" t="s">
        <v>4195</v>
      </c>
      <c r="K7572" s="1152" t="s">
        <v>20270</v>
      </c>
      <c r="L7572" s="1151">
        <v>10</v>
      </c>
      <c r="M7572" s="1164">
        <v>32100</v>
      </c>
      <c r="N7572" s="1151"/>
      <c r="O7572" s="1152"/>
      <c r="P7572" s="1180"/>
    </row>
    <row r="7573" spans="1:16" ht="22.5" x14ac:dyDescent="0.2">
      <c r="A7573" s="1179" t="s">
        <v>4159</v>
      </c>
      <c r="B7573" s="1149" t="s">
        <v>13078</v>
      </c>
      <c r="C7573" s="1149" t="s">
        <v>65</v>
      </c>
      <c r="D7573" s="1150" t="s">
        <v>18847</v>
      </c>
      <c r="E7573" s="1164">
        <v>3000</v>
      </c>
      <c r="F7573" s="1151" t="s">
        <v>20268</v>
      </c>
      <c r="G7573" s="759" t="s">
        <v>20269</v>
      </c>
      <c r="H7573" s="1021" t="s">
        <v>4705</v>
      </c>
      <c r="I7573" s="1021" t="s">
        <v>4287</v>
      </c>
      <c r="J7573" s="1150" t="s">
        <v>4195</v>
      </c>
      <c r="K7573" s="1152"/>
      <c r="L7573" s="1151"/>
      <c r="M7573" s="1164"/>
      <c r="N7573" s="1151" t="s">
        <v>20270</v>
      </c>
      <c r="O7573" s="1152">
        <v>6</v>
      </c>
      <c r="P7573" s="1180">
        <v>18000</v>
      </c>
    </row>
    <row r="7574" spans="1:16" ht="22.5" x14ac:dyDescent="0.2">
      <c r="A7574" s="1179" t="s">
        <v>4159</v>
      </c>
      <c r="B7574" s="1149" t="s">
        <v>13078</v>
      </c>
      <c r="C7574" s="1149" t="s">
        <v>65</v>
      </c>
      <c r="D7574" s="1150" t="s">
        <v>19281</v>
      </c>
      <c r="E7574" s="1164">
        <v>3000</v>
      </c>
      <c r="F7574" s="1151" t="s">
        <v>20271</v>
      </c>
      <c r="G7574" s="759" t="s">
        <v>20272</v>
      </c>
      <c r="H7574" s="1021" t="s">
        <v>4194</v>
      </c>
      <c r="I7574" s="1021" t="s">
        <v>4274</v>
      </c>
      <c r="J7574" s="1150" t="s">
        <v>4274</v>
      </c>
      <c r="K7574" s="1152" t="s">
        <v>20273</v>
      </c>
      <c r="L7574" s="1151">
        <v>12</v>
      </c>
      <c r="M7574" s="1164">
        <v>36000</v>
      </c>
      <c r="N7574" s="1151"/>
      <c r="O7574" s="1152"/>
      <c r="P7574" s="1180"/>
    </row>
    <row r="7575" spans="1:16" ht="22.5" x14ac:dyDescent="0.2">
      <c r="A7575" s="1179" t="s">
        <v>4159</v>
      </c>
      <c r="B7575" s="1149" t="s">
        <v>13078</v>
      </c>
      <c r="C7575" s="1149" t="s">
        <v>65</v>
      </c>
      <c r="D7575" s="1150" t="s">
        <v>19281</v>
      </c>
      <c r="E7575" s="1164">
        <v>3000</v>
      </c>
      <c r="F7575" s="1151" t="s">
        <v>20271</v>
      </c>
      <c r="G7575" s="759" t="s">
        <v>20272</v>
      </c>
      <c r="H7575" s="1021" t="s">
        <v>4194</v>
      </c>
      <c r="I7575" s="1021" t="s">
        <v>4274</v>
      </c>
      <c r="J7575" s="1150" t="s">
        <v>4274</v>
      </c>
      <c r="K7575" s="1152"/>
      <c r="L7575" s="1151"/>
      <c r="M7575" s="1164"/>
      <c r="N7575" s="1151" t="s">
        <v>20273</v>
      </c>
      <c r="O7575" s="1152">
        <v>6</v>
      </c>
      <c r="P7575" s="1180">
        <v>18000</v>
      </c>
    </row>
    <row r="7576" spans="1:16" ht="22.5" x14ac:dyDescent="0.2">
      <c r="A7576" s="1179" t="s">
        <v>4159</v>
      </c>
      <c r="B7576" s="1149" t="s">
        <v>13078</v>
      </c>
      <c r="C7576" s="1149" t="s">
        <v>65</v>
      </c>
      <c r="D7576" s="1150" t="s">
        <v>20274</v>
      </c>
      <c r="E7576" s="1164">
        <v>3000</v>
      </c>
      <c r="F7576" s="1151" t="s">
        <v>20275</v>
      </c>
      <c r="G7576" s="759" t="s">
        <v>20276</v>
      </c>
      <c r="H7576" s="1021" t="s">
        <v>4206</v>
      </c>
      <c r="I7576" s="1021" t="s">
        <v>16867</v>
      </c>
      <c r="J7576" s="1150" t="s">
        <v>4287</v>
      </c>
      <c r="K7576" s="1152" t="s">
        <v>20277</v>
      </c>
      <c r="L7576" s="1151">
        <v>12</v>
      </c>
      <c r="M7576" s="1164">
        <v>36000</v>
      </c>
      <c r="N7576" s="1151"/>
      <c r="O7576" s="1152"/>
      <c r="P7576" s="1180"/>
    </row>
    <row r="7577" spans="1:16" ht="22.5" x14ac:dyDescent="0.2">
      <c r="A7577" s="1179" t="s">
        <v>4159</v>
      </c>
      <c r="B7577" s="1149" t="s">
        <v>13078</v>
      </c>
      <c r="C7577" s="1149" t="s">
        <v>65</v>
      </c>
      <c r="D7577" s="1150" t="s">
        <v>20278</v>
      </c>
      <c r="E7577" s="1164">
        <v>3000</v>
      </c>
      <c r="F7577" s="1151" t="s">
        <v>20275</v>
      </c>
      <c r="G7577" s="759" t="s">
        <v>20276</v>
      </c>
      <c r="H7577" s="1021" t="s">
        <v>4206</v>
      </c>
      <c r="I7577" s="1021" t="s">
        <v>16867</v>
      </c>
      <c r="J7577" s="1150" t="s">
        <v>4287</v>
      </c>
      <c r="K7577" s="1152"/>
      <c r="L7577" s="1151"/>
      <c r="M7577" s="1164"/>
      <c r="N7577" s="1151" t="s">
        <v>20277</v>
      </c>
      <c r="O7577" s="1152">
        <v>2</v>
      </c>
      <c r="P7577" s="1180">
        <v>11825</v>
      </c>
    </row>
    <row r="7578" spans="1:16" ht="22.5" x14ac:dyDescent="0.2">
      <c r="A7578" s="1179" t="s">
        <v>4159</v>
      </c>
      <c r="B7578" s="1149" t="s">
        <v>13078</v>
      </c>
      <c r="C7578" s="1149" t="s">
        <v>65</v>
      </c>
      <c r="D7578" s="1150" t="s">
        <v>16894</v>
      </c>
      <c r="E7578" s="1164">
        <v>6500</v>
      </c>
      <c r="F7578" s="1151" t="s">
        <v>20279</v>
      </c>
      <c r="G7578" s="759" t="s">
        <v>20280</v>
      </c>
      <c r="H7578" s="1021" t="s">
        <v>4243</v>
      </c>
      <c r="I7578" s="1021" t="s">
        <v>4287</v>
      </c>
      <c r="J7578" s="1150" t="s">
        <v>4195</v>
      </c>
      <c r="K7578" s="1152" t="s">
        <v>20281</v>
      </c>
      <c r="L7578" s="1151">
        <v>12</v>
      </c>
      <c r="M7578" s="1164">
        <v>78195.539999999994</v>
      </c>
      <c r="N7578" s="1151"/>
      <c r="O7578" s="1152"/>
      <c r="P7578" s="1180"/>
    </row>
    <row r="7579" spans="1:16" ht="22.5" x14ac:dyDescent="0.2">
      <c r="A7579" s="1179" t="s">
        <v>4159</v>
      </c>
      <c r="B7579" s="1149" t="s">
        <v>13078</v>
      </c>
      <c r="C7579" s="1149" t="s">
        <v>65</v>
      </c>
      <c r="D7579" s="1150" t="s">
        <v>16894</v>
      </c>
      <c r="E7579" s="1164">
        <v>6500</v>
      </c>
      <c r="F7579" s="1151" t="s">
        <v>20279</v>
      </c>
      <c r="G7579" s="759" t="s">
        <v>20280</v>
      </c>
      <c r="H7579" s="1021" t="s">
        <v>4243</v>
      </c>
      <c r="I7579" s="1021" t="s">
        <v>4287</v>
      </c>
      <c r="J7579" s="1150" t="s">
        <v>4195</v>
      </c>
      <c r="K7579" s="1152"/>
      <c r="L7579" s="1151"/>
      <c r="M7579" s="1164"/>
      <c r="N7579" s="1151" t="s">
        <v>20281</v>
      </c>
      <c r="O7579" s="1152">
        <v>6</v>
      </c>
      <c r="P7579" s="1180">
        <v>39000</v>
      </c>
    </row>
    <row r="7580" spans="1:16" ht="22.5" x14ac:dyDescent="0.2">
      <c r="A7580" s="1179" t="s">
        <v>4159</v>
      </c>
      <c r="B7580" s="1149" t="s">
        <v>13078</v>
      </c>
      <c r="C7580" s="1149" t="s">
        <v>65</v>
      </c>
      <c r="D7580" s="1150" t="s">
        <v>20282</v>
      </c>
      <c r="E7580" s="1164">
        <v>3000</v>
      </c>
      <c r="F7580" s="1151" t="s">
        <v>20283</v>
      </c>
      <c r="G7580" s="759" t="s">
        <v>20284</v>
      </c>
      <c r="H7580" s="1021" t="s">
        <v>4206</v>
      </c>
      <c r="I7580" s="1021" t="s">
        <v>4274</v>
      </c>
      <c r="J7580" s="1150" t="s">
        <v>4274</v>
      </c>
      <c r="K7580" s="1152" t="s">
        <v>17348</v>
      </c>
      <c r="L7580" s="1151">
        <v>1</v>
      </c>
      <c r="M7580" s="1164">
        <v>1858.66</v>
      </c>
      <c r="N7580" s="1151"/>
      <c r="O7580" s="1152"/>
      <c r="P7580" s="1180"/>
    </row>
    <row r="7581" spans="1:16" ht="22.5" x14ac:dyDescent="0.2">
      <c r="A7581" s="1179" t="s">
        <v>4159</v>
      </c>
      <c r="B7581" s="1149" t="s">
        <v>13078</v>
      </c>
      <c r="C7581" s="1149" t="s">
        <v>65</v>
      </c>
      <c r="D7581" s="1150" t="s">
        <v>20175</v>
      </c>
      <c r="E7581" s="1164">
        <v>1700</v>
      </c>
      <c r="F7581" s="1151" t="s">
        <v>20285</v>
      </c>
      <c r="G7581" s="759" t="s">
        <v>20286</v>
      </c>
      <c r="H7581" s="1021" t="s">
        <v>16818</v>
      </c>
      <c r="I7581" s="1021" t="s">
        <v>4358</v>
      </c>
      <c r="J7581" s="1150" t="s">
        <v>16818</v>
      </c>
      <c r="K7581" s="1152" t="s">
        <v>20287</v>
      </c>
      <c r="L7581" s="1151">
        <v>12</v>
      </c>
      <c r="M7581" s="1164">
        <v>20400</v>
      </c>
      <c r="N7581" s="1151"/>
      <c r="O7581" s="1152"/>
      <c r="P7581" s="1180"/>
    </row>
    <row r="7582" spans="1:16" ht="22.5" x14ac:dyDescent="0.2">
      <c r="A7582" s="1179" t="s">
        <v>4159</v>
      </c>
      <c r="B7582" s="1149" t="s">
        <v>13078</v>
      </c>
      <c r="C7582" s="1149" t="s">
        <v>65</v>
      </c>
      <c r="D7582" s="1150" t="s">
        <v>20175</v>
      </c>
      <c r="E7582" s="1164">
        <v>1700</v>
      </c>
      <c r="F7582" s="1151" t="s">
        <v>20285</v>
      </c>
      <c r="G7582" s="759" t="s">
        <v>20286</v>
      </c>
      <c r="H7582" s="1021" t="s">
        <v>16818</v>
      </c>
      <c r="I7582" s="1021" t="s">
        <v>4358</v>
      </c>
      <c r="J7582" s="1150" t="s">
        <v>16818</v>
      </c>
      <c r="K7582" s="1152"/>
      <c r="L7582" s="1151"/>
      <c r="M7582" s="1164"/>
      <c r="N7582" s="1151" t="s">
        <v>20287</v>
      </c>
      <c r="O7582" s="1152">
        <v>6</v>
      </c>
      <c r="P7582" s="1180">
        <v>10200</v>
      </c>
    </row>
    <row r="7583" spans="1:16" ht="22.5" x14ac:dyDescent="0.2">
      <c r="A7583" s="1179" t="s">
        <v>4159</v>
      </c>
      <c r="B7583" s="1149" t="s">
        <v>13078</v>
      </c>
      <c r="C7583" s="1149" t="s">
        <v>65</v>
      </c>
      <c r="D7583" s="1150" t="s">
        <v>17262</v>
      </c>
      <c r="E7583" s="1164">
        <v>2000</v>
      </c>
      <c r="F7583" s="1151" t="s">
        <v>20288</v>
      </c>
      <c r="G7583" s="759" t="s">
        <v>20289</v>
      </c>
      <c r="H7583" s="1021" t="s">
        <v>4206</v>
      </c>
      <c r="I7583" s="1021" t="s">
        <v>4274</v>
      </c>
      <c r="J7583" s="1150" t="s">
        <v>4274</v>
      </c>
      <c r="K7583" s="1152" t="s">
        <v>20290</v>
      </c>
      <c r="L7583" s="1151">
        <v>5</v>
      </c>
      <c r="M7583" s="1164">
        <v>9866.67</v>
      </c>
      <c r="N7583" s="1151"/>
      <c r="O7583" s="1152"/>
      <c r="P7583" s="1180"/>
    </row>
    <row r="7584" spans="1:16" ht="22.5" x14ac:dyDescent="0.2">
      <c r="A7584" s="1179" t="s">
        <v>4159</v>
      </c>
      <c r="B7584" s="1149" t="s">
        <v>13078</v>
      </c>
      <c r="C7584" s="1149" t="s">
        <v>65</v>
      </c>
      <c r="D7584" s="1150" t="s">
        <v>5745</v>
      </c>
      <c r="E7584" s="1164">
        <v>2000</v>
      </c>
      <c r="F7584" s="1151" t="s">
        <v>20288</v>
      </c>
      <c r="G7584" s="759" t="s">
        <v>20289</v>
      </c>
      <c r="H7584" s="1021" t="s">
        <v>4206</v>
      </c>
      <c r="I7584" s="1021" t="s">
        <v>4274</v>
      </c>
      <c r="J7584" s="1150" t="s">
        <v>4274</v>
      </c>
      <c r="K7584" s="1152"/>
      <c r="L7584" s="1151"/>
      <c r="M7584" s="1164"/>
      <c r="N7584" s="1151" t="s">
        <v>20290</v>
      </c>
      <c r="O7584" s="1152">
        <v>4</v>
      </c>
      <c r="P7584" s="1180">
        <v>7972</v>
      </c>
    </row>
    <row r="7585" spans="1:16" ht="33.75" x14ac:dyDescent="0.2">
      <c r="A7585" s="1179" t="s">
        <v>4159</v>
      </c>
      <c r="B7585" s="1149" t="s">
        <v>13078</v>
      </c>
      <c r="C7585" s="1149" t="s">
        <v>65</v>
      </c>
      <c r="D7585" s="1150" t="s">
        <v>20291</v>
      </c>
      <c r="E7585" s="1164">
        <v>1800</v>
      </c>
      <c r="F7585" s="1151" t="s">
        <v>20292</v>
      </c>
      <c r="G7585" s="759" t="s">
        <v>20293</v>
      </c>
      <c r="H7585" s="1021" t="s">
        <v>7823</v>
      </c>
      <c r="I7585" s="1021" t="s">
        <v>16809</v>
      </c>
      <c r="J7585" s="1150" t="s">
        <v>4259</v>
      </c>
      <c r="K7585" s="1152" t="s">
        <v>20294</v>
      </c>
      <c r="L7585" s="1151">
        <v>9</v>
      </c>
      <c r="M7585" s="1164">
        <v>21074.400000000001</v>
      </c>
      <c r="N7585" s="1151"/>
      <c r="O7585" s="1152"/>
      <c r="P7585" s="1180"/>
    </row>
    <row r="7586" spans="1:16" ht="22.5" x14ac:dyDescent="0.2">
      <c r="A7586" s="1179" t="s">
        <v>4159</v>
      </c>
      <c r="B7586" s="1149" t="s">
        <v>13078</v>
      </c>
      <c r="C7586" s="1149" t="s">
        <v>65</v>
      </c>
      <c r="D7586" s="1150" t="s">
        <v>17505</v>
      </c>
      <c r="E7586" s="1164">
        <v>3500</v>
      </c>
      <c r="F7586" s="1151" t="s">
        <v>20295</v>
      </c>
      <c r="G7586" s="759" t="s">
        <v>20296</v>
      </c>
      <c r="H7586" s="1021" t="s">
        <v>4243</v>
      </c>
      <c r="I7586" s="1021" t="s">
        <v>4287</v>
      </c>
      <c r="J7586" s="1150" t="s">
        <v>4195</v>
      </c>
      <c r="K7586" s="1152" t="s">
        <v>20297</v>
      </c>
      <c r="L7586" s="1151">
        <v>12</v>
      </c>
      <c r="M7586" s="1164">
        <v>42000</v>
      </c>
      <c r="N7586" s="1151"/>
      <c r="O7586" s="1152"/>
      <c r="P7586" s="1180"/>
    </row>
    <row r="7587" spans="1:16" ht="22.5" x14ac:dyDescent="0.2">
      <c r="A7587" s="1179" t="s">
        <v>4159</v>
      </c>
      <c r="B7587" s="1149" t="s">
        <v>13078</v>
      </c>
      <c r="C7587" s="1149" t="s">
        <v>65</v>
      </c>
      <c r="D7587" s="1150" t="s">
        <v>17505</v>
      </c>
      <c r="E7587" s="1164">
        <v>3500</v>
      </c>
      <c r="F7587" s="1151" t="s">
        <v>20295</v>
      </c>
      <c r="G7587" s="759" t="s">
        <v>20296</v>
      </c>
      <c r="H7587" s="1021" t="s">
        <v>4243</v>
      </c>
      <c r="I7587" s="1021" t="s">
        <v>4287</v>
      </c>
      <c r="J7587" s="1150" t="s">
        <v>4195</v>
      </c>
      <c r="K7587" s="1152"/>
      <c r="L7587" s="1151"/>
      <c r="M7587" s="1164"/>
      <c r="N7587" s="1151" t="s">
        <v>20297</v>
      </c>
      <c r="O7587" s="1152">
        <v>6</v>
      </c>
      <c r="P7587" s="1180">
        <v>21000</v>
      </c>
    </row>
    <row r="7588" spans="1:16" ht="22.5" x14ac:dyDescent="0.2">
      <c r="A7588" s="1179" t="s">
        <v>4159</v>
      </c>
      <c r="B7588" s="1149" t="s">
        <v>13078</v>
      </c>
      <c r="C7588" s="1149" t="s">
        <v>65</v>
      </c>
      <c r="D7588" s="1150" t="s">
        <v>20298</v>
      </c>
      <c r="E7588" s="1164">
        <v>12500</v>
      </c>
      <c r="F7588" s="1151" t="s">
        <v>20299</v>
      </c>
      <c r="G7588" s="759" t="s">
        <v>20300</v>
      </c>
      <c r="H7588" s="1021" t="s">
        <v>4243</v>
      </c>
      <c r="I7588" s="1021" t="s">
        <v>4287</v>
      </c>
      <c r="J7588" s="1150" t="s">
        <v>4195</v>
      </c>
      <c r="K7588" s="1152" t="s">
        <v>20301</v>
      </c>
      <c r="L7588" s="1151">
        <v>12</v>
      </c>
      <c r="M7588" s="1164">
        <v>150000</v>
      </c>
      <c r="N7588" s="1151"/>
      <c r="O7588" s="1152"/>
      <c r="P7588" s="1180"/>
    </row>
    <row r="7589" spans="1:16" ht="22.5" x14ac:dyDescent="0.2">
      <c r="A7589" s="1179" t="s">
        <v>4159</v>
      </c>
      <c r="B7589" s="1149" t="s">
        <v>13078</v>
      </c>
      <c r="C7589" s="1149" t="s">
        <v>65</v>
      </c>
      <c r="D7589" s="1150" t="s">
        <v>20298</v>
      </c>
      <c r="E7589" s="1164">
        <v>12500</v>
      </c>
      <c r="F7589" s="1151" t="s">
        <v>20299</v>
      </c>
      <c r="G7589" s="759" t="s">
        <v>20300</v>
      </c>
      <c r="H7589" s="1021" t="s">
        <v>4243</v>
      </c>
      <c r="I7589" s="1021" t="s">
        <v>4287</v>
      </c>
      <c r="J7589" s="1150" t="s">
        <v>4195</v>
      </c>
      <c r="K7589" s="1152"/>
      <c r="L7589" s="1151"/>
      <c r="M7589" s="1164"/>
      <c r="N7589" s="1151" t="s">
        <v>20301</v>
      </c>
      <c r="O7589" s="1152">
        <v>6</v>
      </c>
      <c r="P7589" s="1180">
        <v>75000</v>
      </c>
    </row>
    <row r="7590" spans="1:16" ht="22.5" x14ac:dyDescent="0.2">
      <c r="A7590" s="1179" t="s">
        <v>4159</v>
      </c>
      <c r="B7590" s="1149" t="s">
        <v>13078</v>
      </c>
      <c r="C7590" s="1149" t="s">
        <v>65</v>
      </c>
      <c r="D7590" s="1150" t="s">
        <v>19293</v>
      </c>
      <c r="E7590" s="1164">
        <v>4000</v>
      </c>
      <c r="F7590" s="1151" t="s">
        <v>20302</v>
      </c>
      <c r="G7590" s="759" t="s">
        <v>20303</v>
      </c>
      <c r="H7590" s="1021" t="s">
        <v>4243</v>
      </c>
      <c r="I7590" s="1021" t="s">
        <v>4274</v>
      </c>
      <c r="J7590" s="1150" t="s">
        <v>4274</v>
      </c>
      <c r="K7590" s="1152" t="s">
        <v>20304</v>
      </c>
      <c r="L7590" s="1151">
        <v>12</v>
      </c>
      <c r="M7590" s="1164">
        <v>48000</v>
      </c>
      <c r="N7590" s="1151"/>
      <c r="O7590" s="1152"/>
      <c r="P7590" s="1180"/>
    </row>
    <row r="7591" spans="1:16" ht="22.5" x14ac:dyDescent="0.2">
      <c r="A7591" s="1179" t="s">
        <v>4159</v>
      </c>
      <c r="B7591" s="1149" t="s">
        <v>13078</v>
      </c>
      <c r="C7591" s="1149" t="s">
        <v>65</v>
      </c>
      <c r="D7591" s="1150" t="s">
        <v>19293</v>
      </c>
      <c r="E7591" s="1164">
        <v>4000</v>
      </c>
      <c r="F7591" s="1151" t="s">
        <v>20302</v>
      </c>
      <c r="G7591" s="759" t="s">
        <v>20303</v>
      </c>
      <c r="H7591" s="1021" t="s">
        <v>4243</v>
      </c>
      <c r="I7591" s="1021" t="s">
        <v>4274</v>
      </c>
      <c r="J7591" s="1150" t="s">
        <v>4274</v>
      </c>
      <c r="K7591" s="1152"/>
      <c r="L7591" s="1151"/>
      <c r="M7591" s="1164"/>
      <c r="N7591" s="1151" t="s">
        <v>20304</v>
      </c>
      <c r="O7591" s="1152">
        <v>6</v>
      </c>
      <c r="P7591" s="1180">
        <v>37333.339999999997</v>
      </c>
    </row>
    <row r="7592" spans="1:16" ht="22.5" x14ac:dyDescent="0.2">
      <c r="A7592" s="1179" t="s">
        <v>4159</v>
      </c>
      <c r="B7592" s="1149" t="s">
        <v>13078</v>
      </c>
      <c r="C7592" s="1149" t="s">
        <v>65</v>
      </c>
      <c r="D7592" s="1150" t="s">
        <v>4800</v>
      </c>
      <c r="E7592" s="1164">
        <v>5000</v>
      </c>
      <c r="F7592" s="1151" t="s">
        <v>20305</v>
      </c>
      <c r="G7592" s="759" t="s">
        <v>20306</v>
      </c>
      <c r="H7592" s="1021" t="s">
        <v>4239</v>
      </c>
      <c r="I7592" s="1021" t="s">
        <v>4287</v>
      </c>
      <c r="J7592" s="1150" t="s">
        <v>4195</v>
      </c>
      <c r="K7592" s="1152"/>
      <c r="L7592" s="1151"/>
      <c r="M7592" s="1164"/>
      <c r="N7592" s="1151" t="s">
        <v>20307</v>
      </c>
      <c r="O7592" s="1152">
        <v>4</v>
      </c>
      <c r="P7592" s="1180">
        <v>21125</v>
      </c>
    </row>
    <row r="7593" spans="1:16" ht="22.5" x14ac:dyDescent="0.2">
      <c r="A7593" s="1179" t="s">
        <v>4159</v>
      </c>
      <c r="B7593" s="1149" t="s">
        <v>13078</v>
      </c>
      <c r="C7593" s="1149" t="s">
        <v>65</v>
      </c>
      <c r="D7593" s="1150" t="s">
        <v>18292</v>
      </c>
      <c r="E7593" s="1164">
        <v>3500</v>
      </c>
      <c r="F7593" s="1151" t="s">
        <v>20308</v>
      </c>
      <c r="G7593" s="759" t="s">
        <v>20309</v>
      </c>
      <c r="H7593" s="1021" t="s">
        <v>4243</v>
      </c>
      <c r="I7593" s="1021" t="s">
        <v>4274</v>
      </c>
      <c r="J7593" s="1150" t="s">
        <v>4274</v>
      </c>
      <c r="K7593" s="1152" t="s">
        <v>20310</v>
      </c>
      <c r="L7593" s="1151">
        <v>12</v>
      </c>
      <c r="M7593" s="1164">
        <v>42000</v>
      </c>
      <c r="N7593" s="1151"/>
      <c r="O7593" s="1152"/>
      <c r="P7593" s="1180"/>
    </row>
    <row r="7594" spans="1:16" ht="22.5" x14ac:dyDescent="0.2">
      <c r="A7594" s="1179" t="s">
        <v>4159</v>
      </c>
      <c r="B7594" s="1149" t="s">
        <v>13078</v>
      </c>
      <c r="C7594" s="1149" t="s">
        <v>65</v>
      </c>
      <c r="D7594" s="1150" t="s">
        <v>18292</v>
      </c>
      <c r="E7594" s="1164">
        <v>3500</v>
      </c>
      <c r="F7594" s="1151" t="s">
        <v>20308</v>
      </c>
      <c r="G7594" s="759" t="s">
        <v>20309</v>
      </c>
      <c r="H7594" s="1021" t="s">
        <v>4243</v>
      </c>
      <c r="I7594" s="1021" t="s">
        <v>4274</v>
      </c>
      <c r="J7594" s="1150" t="s">
        <v>4274</v>
      </c>
      <c r="K7594" s="1152"/>
      <c r="L7594" s="1151"/>
      <c r="M7594" s="1164"/>
      <c r="N7594" s="1151" t="s">
        <v>20310</v>
      </c>
      <c r="O7594" s="1152">
        <v>6</v>
      </c>
      <c r="P7594" s="1180">
        <v>21000</v>
      </c>
    </row>
    <row r="7595" spans="1:16" ht="22.5" x14ac:dyDescent="0.2">
      <c r="A7595" s="1179" t="s">
        <v>4159</v>
      </c>
      <c r="B7595" s="1149" t="s">
        <v>13078</v>
      </c>
      <c r="C7595" s="1149" t="s">
        <v>65</v>
      </c>
      <c r="D7595" s="1150" t="s">
        <v>20185</v>
      </c>
      <c r="E7595" s="1164">
        <v>7000</v>
      </c>
      <c r="F7595" s="1151" t="s">
        <v>20311</v>
      </c>
      <c r="G7595" s="759" t="s">
        <v>20312</v>
      </c>
      <c r="H7595" s="1021" t="s">
        <v>4243</v>
      </c>
      <c r="I7595" s="1021" t="s">
        <v>4274</v>
      </c>
      <c r="J7595" s="1150" t="s">
        <v>4274</v>
      </c>
      <c r="K7595" s="1152" t="s">
        <v>20313</v>
      </c>
      <c r="L7595" s="1151">
        <v>12</v>
      </c>
      <c r="M7595" s="1164">
        <v>84000</v>
      </c>
      <c r="N7595" s="1151"/>
      <c r="O7595" s="1152"/>
      <c r="P7595" s="1180"/>
    </row>
    <row r="7596" spans="1:16" ht="22.5" x14ac:dyDescent="0.2">
      <c r="A7596" s="1179" t="s">
        <v>4159</v>
      </c>
      <c r="B7596" s="1149" t="s">
        <v>13078</v>
      </c>
      <c r="C7596" s="1149" t="s">
        <v>65</v>
      </c>
      <c r="D7596" s="1150" t="s">
        <v>20185</v>
      </c>
      <c r="E7596" s="1164">
        <v>7000</v>
      </c>
      <c r="F7596" s="1151" t="s">
        <v>20311</v>
      </c>
      <c r="G7596" s="759" t="s">
        <v>20312</v>
      </c>
      <c r="H7596" s="1021" t="s">
        <v>4243</v>
      </c>
      <c r="I7596" s="1021" t="s">
        <v>4274</v>
      </c>
      <c r="J7596" s="1150" t="s">
        <v>4274</v>
      </c>
      <c r="K7596" s="1152"/>
      <c r="L7596" s="1151"/>
      <c r="M7596" s="1164"/>
      <c r="N7596" s="1151" t="s">
        <v>20313</v>
      </c>
      <c r="O7596" s="1152">
        <v>6</v>
      </c>
      <c r="P7596" s="1180">
        <v>42000</v>
      </c>
    </row>
    <row r="7597" spans="1:16" ht="22.5" x14ac:dyDescent="0.2">
      <c r="A7597" s="1179" t="s">
        <v>4159</v>
      </c>
      <c r="B7597" s="1149" t="s">
        <v>13078</v>
      </c>
      <c r="C7597" s="1149" t="s">
        <v>65</v>
      </c>
      <c r="D7597" s="1150" t="s">
        <v>20314</v>
      </c>
      <c r="E7597" s="1164">
        <v>3500</v>
      </c>
      <c r="F7597" s="1151" t="s">
        <v>20315</v>
      </c>
      <c r="G7597" s="759" t="s">
        <v>20316</v>
      </c>
      <c r="H7597" s="1021" t="s">
        <v>4211</v>
      </c>
      <c r="I7597" s="1021" t="s">
        <v>4287</v>
      </c>
      <c r="J7597" s="1150" t="s">
        <v>4195</v>
      </c>
      <c r="K7597" s="1152" t="s">
        <v>20317</v>
      </c>
      <c r="L7597" s="1151">
        <v>2</v>
      </c>
      <c r="M7597" s="1164">
        <v>6650</v>
      </c>
      <c r="N7597" s="1151"/>
      <c r="O7597" s="1152"/>
      <c r="P7597" s="1180"/>
    </row>
    <row r="7598" spans="1:16" ht="22.5" x14ac:dyDescent="0.2">
      <c r="A7598" s="1179" t="s">
        <v>4159</v>
      </c>
      <c r="B7598" s="1149" t="s">
        <v>13078</v>
      </c>
      <c r="C7598" s="1149" t="s">
        <v>65</v>
      </c>
      <c r="D7598" s="1150" t="s">
        <v>20314</v>
      </c>
      <c r="E7598" s="1164">
        <v>3500</v>
      </c>
      <c r="F7598" s="1151" t="s">
        <v>20315</v>
      </c>
      <c r="G7598" s="759" t="s">
        <v>20316</v>
      </c>
      <c r="H7598" s="1021" t="s">
        <v>4211</v>
      </c>
      <c r="I7598" s="1021" t="s">
        <v>4287</v>
      </c>
      <c r="J7598" s="1150" t="s">
        <v>4195</v>
      </c>
      <c r="K7598" s="1152"/>
      <c r="L7598" s="1151"/>
      <c r="M7598" s="1164"/>
      <c r="N7598" s="1151" t="s">
        <v>20317</v>
      </c>
      <c r="O7598" s="1152">
        <v>6</v>
      </c>
      <c r="P7598" s="1180">
        <v>21000</v>
      </c>
    </row>
    <row r="7599" spans="1:16" ht="22.5" x14ac:dyDescent="0.2">
      <c r="A7599" s="1179" t="s">
        <v>4159</v>
      </c>
      <c r="B7599" s="1149" t="s">
        <v>13078</v>
      </c>
      <c r="C7599" s="1149" t="s">
        <v>65</v>
      </c>
      <c r="D7599" s="1150" t="s">
        <v>18111</v>
      </c>
      <c r="E7599" s="1164">
        <v>3000</v>
      </c>
      <c r="F7599" s="1151" t="s">
        <v>20318</v>
      </c>
      <c r="G7599" s="759" t="s">
        <v>20319</v>
      </c>
      <c r="H7599" s="1021" t="s">
        <v>4206</v>
      </c>
      <c r="I7599" s="1021" t="s">
        <v>4287</v>
      </c>
      <c r="J7599" s="1150" t="s">
        <v>4195</v>
      </c>
      <c r="K7599" s="1152" t="s">
        <v>20320</v>
      </c>
      <c r="L7599" s="1151">
        <v>12</v>
      </c>
      <c r="M7599" s="1164">
        <v>36000</v>
      </c>
      <c r="N7599" s="1151"/>
      <c r="O7599" s="1152"/>
      <c r="P7599" s="1180"/>
    </row>
    <row r="7600" spans="1:16" ht="22.5" x14ac:dyDescent="0.2">
      <c r="A7600" s="1179" t="s">
        <v>4159</v>
      </c>
      <c r="B7600" s="1149" t="s">
        <v>13078</v>
      </c>
      <c r="C7600" s="1149" t="s">
        <v>65</v>
      </c>
      <c r="D7600" s="1150" t="s">
        <v>18111</v>
      </c>
      <c r="E7600" s="1164">
        <v>3000</v>
      </c>
      <c r="F7600" s="1151" t="s">
        <v>20318</v>
      </c>
      <c r="G7600" s="759" t="s">
        <v>20319</v>
      </c>
      <c r="H7600" s="1021" t="s">
        <v>4206</v>
      </c>
      <c r="I7600" s="1021" t="s">
        <v>4287</v>
      </c>
      <c r="J7600" s="1150" t="s">
        <v>4195</v>
      </c>
      <c r="K7600" s="1152"/>
      <c r="L7600" s="1151"/>
      <c r="M7600" s="1164"/>
      <c r="N7600" s="1151" t="s">
        <v>20320</v>
      </c>
      <c r="O7600" s="1152">
        <v>6</v>
      </c>
      <c r="P7600" s="1180">
        <v>18000</v>
      </c>
    </row>
    <row r="7601" spans="1:16" ht="22.5" x14ac:dyDescent="0.2">
      <c r="A7601" s="1179" t="s">
        <v>4159</v>
      </c>
      <c r="B7601" s="1149" t="s">
        <v>13078</v>
      </c>
      <c r="C7601" s="1149" t="s">
        <v>65</v>
      </c>
      <c r="D7601" s="1150" t="s">
        <v>17686</v>
      </c>
      <c r="E7601" s="1164">
        <v>4000</v>
      </c>
      <c r="F7601" s="1151" t="s">
        <v>20321</v>
      </c>
      <c r="G7601" s="759" t="s">
        <v>20322</v>
      </c>
      <c r="H7601" s="1021" t="s">
        <v>4243</v>
      </c>
      <c r="I7601" s="1021" t="s">
        <v>4274</v>
      </c>
      <c r="J7601" s="1150" t="s">
        <v>4274</v>
      </c>
      <c r="K7601" s="1152" t="s">
        <v>15187</v>
      </c>
      <c r="L7601" s="1151">
        <v>12</v>
      </c>
      <c r="M7601" s="1164">
        <v>48075</v>
      </c>
      <c r="N7601" s="1151"/>
      <c r="O7601" s="1152"/>
      <c r="P7601" s="1180"/>
    </row>
    <row r="7602" spans="1:16" ht="22.5" x14ac:dyDescent="0.2">
      <c r="A7602" s="1179" t="s">
        <v>4159</v>
      </c>
      <c r="B7602" s="1149" t="s">
        <v>13078</v>
      </c>
      <c r="C7602" s="1149" t="s">
        <v>65</v>
      </c>
      <c r="D7602" s="1150" t="s">
        <v>17686</v>
      </c>
      <c r="E7602" s="1164">
        <v>4000</v>
      </c>
      <c r="F7602" s="1151" t="s">
        <v>20321</v>
      </c>
      <c r="G7602" s="759" t="s">
        <v>20322</v>
      </c>
      <c r="H7602" s="1021" t="s">
        <v>4243</v>
      </c>
      <c r="I7602" s="1021" t="s">
        <v>4274</v>
      </c>
      <c r="J7602" s="1150" t="s">
        <v>4274</v>
      </c>
      <c r="K7602" s="1152"/>
      <c r="L7602" s="1151"/>
      <c r="M7602" s="1164"/>
      <c r="N7602" s="1151" t="s">
        <v>15187</v>
      </c>
      <c r="O7602" s="1152">
        <v>6</v>
      </c>
      <c r="P7602" s="1180">
        <v>23999.989999999998</v>
      </c>
    </row>
    <row r="7603" spans="1:16" ht="22.5" x14ac:dyDescent="0.2">
      <c r="A7603" s="1179" t="s">
        <v>4159</v>
      </c>
      <c r="B7603" s="1149" t="s">
        <v>13078</v>
      </c>
      <c r="C7603" s="1149" t="s">
        <v>65</v>
      </c>
      <c r="D7603" s="1150" t="s">
        <v>20323</v>
      </c>
      <c r="E7603" s="1164">
        <v>5000</v>
      </c>
      <c r="F7603" s="1151" t="s">
        <v>20324</v>
      </c>
      <c r="G7603" s="759" t="s">
        <v>20325</v>
      </c>
      <c r="H7603" s="1021" t="s">
        <v>4239</v>
      </c>
      <c r="I7603" s="1021" t="s">
        <v>4274</v>
      </c>
      <c r="J7603" s="1150" t="s">
        <v>4274</v>
      </c>
      <c r="K7603" s="1152" t="s">
        <v>15141</v>
      </c>
      <c r="L7603" s="1151">
        <v>12</v>
      </c>
      <c r="M7603" s="1164">
        <v>66194.990000000005</v>
      </c>
      <c r="N7603" s="1151"/>
      <c r="O7603" s="1152"/>
      <c r="P7603" s="1180"/>
    </row>
    <row r="7604" spans="1:16" ht="22.5" x14ac:dyDescent="0.2">
      <c r="A7604" s="1179" t="s">
        <v>4159</v>
      </c>
      <c r="B7604" s="1149" t="s">
        <v>13078</v>
      </c>
      <c r="C7604" s="1149" t="s">
        <v>65</v>
      </c>
      <c r="D7604" s="1150" t="s">
        <v>4770</v>
      </c>
      <c r="E7604" s="1164">
        <v>2500</v>
      </c>
      <c r="F7604" s="1151" t="s">
        <v>20326</v>
      </c>
      <c r="G7604" s="759" t="s">
        <v>20327</v>
      </c>
      <c r="H7604" s="1021" t="s">
        <v>4206</v>
      </c>
      <c r="I7604" s="1021" t="s">
        <v>4274</v>
      </c>
      <c r="J7604" s="1150" t="s">
        <v>4274</v>
      </c>
      <c r="K7604" s="1152" t="s">
        <v>20328</v>
      </c>
      <c r="L7604" s="1151">
        <v>1</v>
      </c>
      <c r="M7604" s="1164">
        <v>3701.67</v>
      </c>
      <c r="N7604" s="1151"/>
      <c r="O7604" s="1152"/>
      <c r="P7604" s="1180"/>
    </row>
    <row r="7605" spans="1:16" ht="22.5" x14ac:dyDescent="0.2">
      <c r="A7605" s="1179" t="s">
        <v>4159</v>
      </c>
      <c r="B7605" s="1149" t="s">
        <v>13078</v>
      </c>
      <c r="C7605" s="1149" t="s">
        <v>65</v>
      </c>
      <c r="D7605" s="1150" t="s">
        <v>4770</v>
      </c>
      <c r="E7605" s="1164">
        <v>5500</v>
      </c>
      <c r="F7605" s="1151" t="s">
        <v>20329</v>
      </c>
      <c r="G7605" s="759" t="s">
        <v>20330</v>
      </c>
      <c r="H7605" s="1021" t="s">
        <v>4206</v>
      </c>
      <c r="I7605" s="1021" t="s">
        <v>4274</v>
      </c>
      <c r="J7605" s="1150" t="s">
        <v>4274</v>
      </c>
      <c r="K7605" s="1152" t="s">
        <v>20331</v>
      </c>
      <c r="L7605" s="1151">
        <v>1</v>
      </c>
      <c r="M7605" s="1164">
        <v>1497.83</v>
      </c>
      <c r="N7605" s="1151"/>
      <c r="O7605" s="1152"/>
      <c r="P7605" s="1180"/>
    </row>
    <row r="7606" spans="1:16" ht="22.5" x14ac:dyDescent="0.2">
      <c r="A7606" s="1179" t="s">
        <v>4159</v>
      </c>
      <c r="B7606" s="1149" t="s">
        <v>13078</v>
      </c>
      <c r="C7606" s="1149" t="s">
        <v>65</v>
      </c>
      <c r="D7606" s="1150" t="s">
        <v>20332</v>
      </c>
      <c r="E7606" s="1164">
        <v>7500</v>
      </c>
      <c r="F7606" s="1151" t="s">
        <v>20333</v>
      </c>
      <c r="G7606" s="759" t="s">
        <v>20334</v>
      </c>
      <c r="H7606" s="1021" t="s">
        <v>4243</v>
      </c>
      <c r="I7606" s="1021" t="s">
        <v>4274</v>
      </c>
      <c r="J7606" s="1150" t="s">
        <v>4274</v>
      </c>
      <c r="K7606" s="1152" t="s">
        <v>20335</v>
      </c>
      <c r="L7606" s="1151">
        <v>12</v>
      </c>
      <c r="M7606" s="1164">
        <v>85936.320000000007</v>
      </c>
      <c r="N7606" s="1151"/>
      <c r="O7606" s="1152"/>
      <c r="P7606" s="1180"/>
    </row>
    <row r="7607" spans="1:16" ht="22.5" x14ac:dyDescent="0.2">
      <c r="A7607" s="1179" t="s">
        <v>4159</v>
      </c>
      <c r="B7607" s="1149" t="s">
        <v>13078</v>
      </c>
      <c r="C7607" s="1149" t="s">
        <v>65</v>
      </c>
      <c r="D7607" s="1150" t="s">
        <v>20332</v>
      </c>
      <c r="E7607" s="1164">
        <v>7500</v>
      </c>
      <c r="F7607" s="1151" t="s">
        <v>20333</v>
      </c>
      <c r="G7607" s="759" t="s">
        <v>20334</v>
      </c>
      <c r="H7607" s="1021" t="s">
        <v>4243</v>
      </c>
      <c r="I7607" s="1021" t="s">
        <v>4274</v>
      </c>
      <c r="J7607" s="1150" t="s">
        <v>4274</v>
      </c>
      <c r="K7607" s="1152"/>
      <c r="L7607" s="1151"/>
      <c r="M7607" s="1164"/>
      <c r="N7607" s="1151" t="s">
        <v>20335</v>
      </c>
      <c r="O7607" s="1152">
        <v>6</v>
      </c>
      <c r="P7607" s="1180">
        <v>45000</v>
      </c>
    </row>
    <row r="7608" spans="1:16" ht="22.5" x14ac:dyDescent="0.2">
      <c r="A7608" s="1179" t="s">
        <v>4159</v>
      </c>
      <c r="B7608" s="1149" t="s">
        <v>13078</v>
      </c>
      <c r="C7608" s="1149" t="s">
        <v>65</v>
      </c>
      <c r="D7608" s="1150" t="s">
        <v>20336</v>
      </c>
      <c r="E7608" s="1164">
        <v>4500</v>
      </c>
      <c r="F7608" s="1151" t="s">
        <v>20337</v>
      </c>
      <c r="G7608" s="759" t="s">
        <v>20338</v>
      </c>
      <c r="H7608" s="1021" t="s">
        <v>4243</v>
      </c>
      <c r="I7608" s="1021" t="s">
        <v>4287</v>
      </c>
      <c r="J7608" s="1150" t="s">
        <v>4195</v>
      </c>
      <c r="K7608" s="1152" t="s">
        <v>20339</v>
      </c>
      <c r="L7608" s="1151">
        <v>12</v>
      </c>
      <c r="M7608" s="1164">
        <v>54000</v>
      </c>
      <c r="N7608" s="1151"/>
      <c r="O7608" s="1152"/>
      <c r="P7608" s="1180"/>
    </row>
    <row r="7609" spans="1:16" ht="22.5" x14ac:dyDescent="0.2">
      <c r="A7609" s="1179" t="s">
        <v>4159</v>
      </c>
      <c r="B7609" s="1149" t="s">
        <v>13078</v>
      </c>
      <c r="C7609" s="1149" t="s">
        <v>65</v>
      </c>
      <c r="D7609" s="1150" t="s">
        <v>20336</v>
      </c>
      <c r="E7609" s="1164">
        <v>4500</v>
      </c>
      <c r="F7609" s="1151" t="s">
        <v>20337</v>
      </c>
      <c r="G7609" s="759" t="s">
        <v>20338</v>
      </c>
      <c r="H7609" s="1021" t="s">
        <v>4243</v>
      </c>
      <c r="I7609" s="1021" t="s">
        <v>4287</v>
      </c>
      <c r="J7609" s="1150" t="s">
        <v>4195</v>
      </c>
      <c r="K7609" s="1152"/>
      <c r="L7609" s="1151"/>
      <c r="M7609" s="1164"/>
      <c r="N7609" s="1151" t="s">
        <v>20339</v>
      </c>
      <c r="O7609" s="1152">
        <v>5</v>
      </c>
      <c r="P7609" s="1180">
        <v>25512</v>
      </c>
    </row>
    <row r="7610" spans="1:16" ht="22.5" x14ac:dyDescent="0.2">
      <c r="A7610" s="1179" t="s">
        <v>4159</v>
      </c>
      <c r="B7610" s="1149" t="s">
        <v>13078</v>
      </c>
      <c r="C7610" s="1149" t="s">
        <v>65</v>
      </c>
      <c r="D7610" s="1150" t="s">
        <v>20340</v>
      </c>
      <c r="E7610" s="1164">
        <v>4000</v>
      </c>
      <c r="F7610" s="1151" t="s">
        <v>20341</v>
      </c>
      <c r="G7610" s="759" t="s">
        <v>20342</v>
      </c>
      <c r="H7610" s="1021" t="s">
        <v>16835</v>
      </c>
      <c r="I7610" s="1021" t="s">
        <v>4274</v>
      </c>
      <c r="J7610" s="1150" t="s">
        <v>4274</v>
      </c>
      <c r="K7610" s="1152"/>
      <c r="L7610" s="1151"/>
      <c r="M7610" s="1164"/>
      <c r="N7610" s="1151" t="s">
        <v>20343</v>
      </c>
      <c r="O7610" s="1152">
        <v>6</v>
      </c>
      <c r="P7610" s="1180">
        <v>24000</v>
      </c>
    </row>
    <row r="7611" spans="1:16" ht="22.5" x14ac:dyDescent="0.2">
      <c r="A7611" s="1179" t="s">
        <v>4159</v>
      </c>
      <c r="B7611" s="1149" t="s">
        <v>13078</v>
      </c>
      <c r="C7611" s="1149" t="s">
        <v>65</v>
      </c>
      <c r="D7611" s="1150" t="s">
        <v>20344</v>
      </c>
      <c r="E7611" s="1164">
        <v>3200</v>
      </c>
      <c r="F7611" s="1151" t="s">
        <v>20341</v>
      </c>
      <c r="G7611" s="759" t="s">
        <v>20342</v>
      </c>
      <c r="H7611" s="1021" t="s">
        <v>16835</v>
      </c>
      <c r="I7611" s="1021" t="s">
        <v>4274</v>
      </c>
      <c r="J7611" s="1150" t="s">
        <v>4274</v>
      </c>
      <c r="K7611" s="1152" t="s">
        <v>20345</v>
      </c>
      <c r="L7611" s="1151">
        <v>12</v>
      </c>
      <c r="M7611" s="1164">
        <v>46358</v>
      </c>
      <c r="N7611" s="1151"/>
      <c r="O7611" s="1152"/>
      <c r="P7611" s="1180"/>
    </row>
    <row r="7612" spans="1:16" ht="33.75" x14ac:dyDescent="0.2">
      <c r="A7612" s="1179" t="s">
        <v>4159</v>
      </c>
      <c r="B7612" s="1149" t="s">
        <v>13078</v>
      </c>
      <c r="C7612" s="1149" t="s">
        <v>65</v>
      </c>
      <c r="D7612" s="1150" t="s">
        <v>19431</v>
      </c>
      <c r="E7612" s="1164">
        <v>2500</v>
      </c>
      <c r="F7612" s="1151" t="s">
        <v>20346</v>
      </c>
      <c r="G7612" s="759" t="s">
        <v>20347</v>
      </c>
      <c r="H7612" s="1021" t="s">
        <v>9934</v>
      </c>
      <c r="I7612" s="1021" t="s">
        <v>16809</v>
      </c>
      <c r="J7612" s="1150" t="s">
        <v>4259</v>
      </c>
      <c r="K7612" s="1152" t="s">
        <v>20348</v>
      </c>
      <c r="L7612" s="1151">
        <v>12</v>
      </c>
      <c r="M7612" s="1164">
        <v>30000</v>
      </c>
      <c r="N7612" s="1151"/>
      <c r="O7612" s="1152"/>
      <c r="P7612" s="1180"/>
    </row>
    <row r="7613" spans="1:16" ht="33.75" x14ac:dyDescent="0.2">
      <c r="A7613" s="1179" t="s">
        <v>4159</v>
      </c>
      <c r="B7613" s="1149" t="s">
        <v>13078</v>
      </c>
      <c r="C7613" s="1149" t="s">
        <v>65</v>
      </c>
      <c r="D7613" s="1150" t="s">
        <v>19431</v>
      </c>
      <c r="E7613" s="1164">
        <v>2500</v>
      </c>
      <c r="F7613" s="1151" t="s">
        <v>20346</v>
      </c>
      <c r="G7613" s="759" t="s">
        <v>20347</v>
      </c>
      <c r="H7613" s="1021" t="s">
        <v>9934</v>
      </c>
      <c r="I7613" s="1021" t="s">
        <v>16809</v>
      </c>
      <c r="J7613" s="1150" t="s">
        <v>4259</v>
      </c>
      <c r="K7613" s="1152"/>
      <c r="L7613" s="1151"/>
      <c r="M7613" s="1164"/>
      <c r="N7613" s="1151" t="s">
        <v>20348</v>
      </c>
      <c r="O7613" s="1152">
        <v>6</v>
      </c>
      <c r="P7613" s="1180">
        <v>15000</v>
      </c>
    </row>
    <row r="7614" spans="1:16" ht="22.5" x14ac:dyDescent="0.2">
      <c r="A7614" s="1179" t="s">
        <v>4159</v>
      </c>
      <c r="B7614" s="1149" t="s">
        <v>13078</v>
      </c>
      <c r="C7614" s="1149" t="s">
        <v>65</v>
      </c>
      <c r="D7614" s="1150" t="s">
        <v>17258</v>
      </c>
      <c r="E7614" s="1164">
        <v>5000</v>
      </c>
      <c r="F7614" s="1151" t="s">
        <v>20349</v>
      </c>
      <c r="G7614" s="759" t="s">
        <v>20350</v>
      </c>
      <c r="H7614" s="1021" t="s">
        <v>4243</v>
      </c>
      <c r="I7614" s="1021" t="s">
        <v>4274</v>
      </c>
      <c r="J7614" s="1150" t="s">
        <v>4274</v>
      </c>
      <c r="K7614" s="1152" t="s">
        <v>20351</v>
      </c>
      <c r="L7614" s="1151">
        <v>12</v>
      </c>
      <c r="M7614" s="1164">
        <v>65570</v>
      </c>
      <c r="N7614" s="1151"/>
      <c r="O7614" s="1152"/>
      <c r="P7614" s="1180"/>
    </row>
    <row r="7615" spans="1:16" ht="22.5" x14ac:dyDescent="0.2">
      <c r="A7615" s="1179" t="s">
        <v>4159</v>
      </c>
      <c r="B7615" s="1149" t="s">
        <v>13078</v>
      </c>
      <c r="C7615" s="1149" t="s">
        <v>65</v>
      </c>
      <c r="D7615" s="1150" t="s">
        <v>20216</v>
      </c>
      <c r="E7615" s="1164">
        <v>2000</v>
      </c>
      <c r="F7615" s="1151" t="s">
        <v>20352</v>
      </c>
      <c r="G7615" s="759" t="s">
        <v>20353</v>
      </c>
      <c r="H7615" s="1021" t="s">
        <v>4514</v>
      </c>
      <c r="I7615" s="1021" t="s">
        <v>4274</v>
      </c>
      <c r="J7615" s="1150" t="s">
        <v>4274</v>
      </c>
      <c r="K7615" s="1152" t="s">
        <v>20354</v>
      </c>
      <c r="L7615" s="1151">
        <v>12</v>
      </c>
      <c r="M7615" s="1164">
        <v>24107.14</v>
      </c>
      <c r="N7615" s="1151"/>
      <c r="O7615" s="1152"/>
      <c r="P7615" s="1180"/>
    </row>
    <row r="7616" spans="1:16" ht="22.5" x14ac:dyDescent="0.2">
      <c r="A7616" s="1179" t="s">
        <v>4159</v>
      </c>
      <c r="B7616" s="1149" t="s">
        <v>13078</v>
      </c>
      <c r="C7616" s="1149" t="s">
        <v>65</v>
      </c>
      <c r="D7616" s="1150" t="s">
        <v>20216</v>
      </c>
      <c r="E7616" s="1164">
        <v>2000</v>
      </c>
      <c r="F7616" s="1151" t="s">
        <v>20352</v>
      </c>
      <c r="G7616" s="759" t="s">
        <v>20353</v>
      </c>
      <c r="H7616" s="1021" t="s">
        <v>4514</v>
      </c>
      <c r="I7616" s="1021" t="s">
        <v>4274</v>
      </c>
      <c r="J7616" s="1150" t="s">
        <v>4274</v>
      </c>
      <c r="K7616" s="1152"/>
      <c r="L7616" s="1151"/>
      <c r="M7616" s="1164"/>
      <c r="N7616" s="1151" t="s">
        <v>20354</v>
      </c>
      <c r="O7616" s="1152">
        <v>6</v>
      </c>
      <c r="P7616" s="1180">
        <v>18400</v>
      </c>
    </row>
    <row r="7617" spans="1:16" ht="22.5" x14ac:dyDescent="0.2">
      <c r="A7617" s="1179" t="s">
        <v>4159</v>
      </c>
      <c r="B7617" s="1149" t="s">
        <v>13078</v>
      </c>
      <c r="C7617" s="1149" t="s">
        <v>65</v>
      </c>
      <c r="D7617" s="1150" t="s">
        <v>20314</v>
      </c>
      <c r="E7617" s="1164">
        <v>3500</v>
      </c>
      <c r="F7617" s="1151" t="s">
        <v>20355</v>
      </c>
      <c r="G7617" s="759" t="s">
        <v>20356</v>
      </c>
      <c r="H7617" s="1021" t="s">
        <v>4211</v>
      </c>
      <c r="I7617" s="1021" t="s">
        <v>4274</v>
      </c>
      <c r="J7617" s="1150" t="s">
        <v>4274</v>
      </c>
      <c r="K7617" s="1152" t="s">
        <v>20357</v>
      </c>
      <c r="L7617" s="1151">
        <v>3</v>
      </c>
      <c r="M7617" s="1164">
        <v>14311.49</v>
      </c>
      <c r="N7617" s="1151"/>
      <c r="O7617" s="1152"/>
      <c r="P7617" s="1180"/>
    </row>
    <row r="7618" spans="1:16" ht="22.5" x14ac:dyDescent="0.2">
      <c r="A7618" s="1179" t="s">
        <v>4159</v>
      </c>
      <c r="B7618" s="1149" t="s">
        <v>13078</v>
      </c>
      <c r="C7618" s="1149" t="s">
        <v>65</v>
      </c>
      <c r="D7618" s="1150" t="s">
        <v>20358</v>
      </c>
      <c r="E7618" s="1164">
        <v>13000</v>
      </c>
      <c r="F7618" s="1151" t="s">
        <v>20359</v>
      </c>
      <c r="G7618" s="759" t="s">
        <v>20360</v>
      </c>
      <c r="H7618" s="1021" t="s">
        <v>4243</v>
      </c>
      <c r="I7618" s="1021" t="s">
        <v>4274</v>
      </c>
      <c r="J7618" s="1150" t="s">
        <v>4274</v>
      </c>
      <c r="K7618" s="1152" t="s">
        <v>20361</v>
      </c>
      <c r="L7618" s="1151">
        <v>12</v>
      </c>
      <c r="M7618" s="1164">
        <v>156000</v>
      </c>
      <c r="N7618" s="1151"/>
      <c r="O7618" s="1152"/>
      <c r="P7618" s="1180"/>
    </row>
    <row r="7619" spans="1:16" ht="22.5" x14ac:dyDescent="0.2">
      <c r="A7619" s="1179" t="s">
        <v>4159</v>
      </c>
      <c r="B7619" s="1149" t="s">
        <v>13078</v>
      </c>
      <c r="C7619" s="1149" t="s">
        <v>65</v>
      </c>
      <c r="D7619" s="1150" t="s">
        <v>20358</v>
      </c>
      <c r="E7619" s="1164">
        <v>13000</v>
      </c>
      <c r="F7619" s="1151" t="s">
        <v>20359</v>
      </c>
      <c r="G7619" s="759" t="s">
        <v>20360</v>
      </c>
      <c r="H7619" s="1021" t="s">
        <v>4243</v>
      </c>
      <c r="I7619" s="1021" t="s">
        <v>4274</v>
      </c>
      <c r="J7619" s="1150" t="s">
        <v>4274</v>
      </c>
      <c r="K7619" s="1152"/>
      <c r="L7619" s="1151"/>
      <c r="M7619" s="1164"/>
      <c r="N7619" s="1151" t="s">
        <v>20361</v>
      </c>
      <c r="O7619" s="1152">
        <v>6</v>
      </c>
      <c r="P7619" s="1180">
        <v>78000</v>
      </c>
    </row>
    <row r="7620" spans="1:16" ht="22.5" x14ac:dyDescent="0.2">
      <c r="A7620" s="1179" t="s">
        <v>4159</v>
      </c>
      <c r="B7620" s="1149" t="s">
        <v>13078</v>
      </c>
      <c r="C7620" s="1149" t="s">
        <v>65</v>
      </c>
      <c r="D7620" s="1150" t="s">
        <v>20362</v>
      </c>
      <c r="E7620" s="1164">
        <v>2000</v>
      </c>
      <c r="F7620" s="1151" t="s">
        <v>20363</v>
      </c>
      <c r="G7620" s="759" t="s">
        <v>20364</v>
      </c>
      <c r="H7620" s="1021" t="s">
        <v>4243</v>
      </c>
      <c r="I7620" s="1021" t="s">
        <v>4274</v>
      </c>
      <c r="J7620" s="1150" t="s">
        <v>4274</v>
      </c>
      <c r="K7620" s="1152"/>
      <c r="L7620" s="1151"/>
      <c r="M7620" s="1164"/>
      <c r="N7620" s="1151" t="s">
        <v>15573</v>
      </c>
      <c r="O7620" s="1152">
        <v>6</v>
      </c>
      <c r="P7620" s="1180">
        <v>26550</v>
      </c>
    </row>
    <row r="7621" spans="1:16" ht="22.5" x14ac:dyDescent="0.2">
      <c r="A7621" s="1179" t="s">
        <v>4159</v>
      </c>
      <c r="B7621" s="1149" t="s">
        <v>13078</v>
      </c>
      <c r="C7621" s="1149" t="s">
        <v>65</v>
      </c>
      <c r="D7621" s="1150" t="s">
        <v>20362</v>
      </c>
      <c r="E7621" s="1164">
        <v>2000</v>
      </c>
      <c r="F7621" s="1151" t="s">
        <v>20363</v>
      </c>
      <c r="G7621" s="759" t="s">
        <v>20365</v>
      </c>
      <c r="H7621" s="1021" t="s">
        <v>4243</v>
      </c>
      <c r="I7621" s="1021" t="s">
        <v>4274</v>
      </c>
      <c r="J7621" s="1150" t="s">
        <v>4274</v>
      </c>
      <c r="K7621" s="1152" t="s">
        <v>15573</v>
      </c>
      <c r="L7621" s="1151">
        <v>12</v>
      </c>
      <c r="M7621" s="1164">
        <v>24000</v>
      </c>
      <c r="N7621" s="1151"/>
      <c r="O7621" s="1152"/>
      <c r="P7621" s="1180"/>
    </row>
    <row r="7622" spans="1:16" ht="22.5" x14ac:dyDescent="0.2">
      <c r="A7622" s="1179" t="s">
        <v>4159</v>
      </c>
      <c r="B7622" s="1149" t="s">
        <v>13078</v>
      </c>
      <c r="C7622" s="1149" t="s">
        <v>65</v>
      </c>
      <c r="D7622" s="1150" t="s">
        <v>20362</v>
      </c>
      <c r="E7622" s="1164">
        <v>2000</v>
      </c>
      <c r="F7622" s="1151" t="s">
        <v>20363</v>
      </c>
      <c r="G7622" s="759" t="s">
        <v>20365</v>
      </c>
      <c r="H7622" s="1021" t="s">
        <v>4243</v>
      </c>
      <c r="I7622" s="1021" t="s">
        <v>4274</v>
      </c>
      <c r="J7622" s="1150" t="s">
        <v>4274</v>
      </c>
      <c r="K7622" s="1152"/>
      <c r="L7622" s="1151"/>
      <c r="M7622" s="1164"/>
      <c r="N7622" s="1151" t="s">
        <v>15573</v>
      </c>
      <c r="O7622" s="1152">
        <v>1</v>
      </c>
      <c r="P7622" s="1180">
        <v>3633.33</v>
      </c>
    </row>
    <row r="7623" spans="1:16" ht="22.5" x14ac:dyDescent="0.2">
      <c r="A7623" s="1179" t="s">
        <v>4159</v>
      </c>
      <c r="B7623" s="1149" t="s">
        <v>13078</v>
      </c>
      <c r="C7623" s="1149" t="s">
        <v>65</v>
      </c>
      <c r="D7623" s="1150" t="s">
        <v>20366</v>
      </c>
      <c r="E7623" s="1164">
        <v>3000</v>
      </c>
      <c r="F7623" s="1151" t="s">
        <v>20367</v>
      </c>
      <c r="G7623" s="759" t="s">
        <v>20368</v>
      </c>
      <c r="H7623" s="1021" t="s">
        <v>4206</v>
      </c>
      <c r="I7623" s="1021" t="s">
        <v>16867</v>
      </c>
      <c r="J7623" s="1150" t="s">
        <v>4287</v>
      </c>
      <c r="K7623" s="1152" t="s">
        <v>20369</v>
      </c>
      <c r="L7623" s="1151">
        <v>12</v>
      </c>
      <c r="M7623" s="1164">
        <v>36000</v>
      </c>
      <c r="N7623" s="1151"/>
      <c r="O7623" s="1152"/>
      <c r="P7623" s="1180"/>
    </row>
    <row r="7624" spans="1:16" ht="22.5" x14ac:dyDescent="0.2">
      <c r="A7624" s="1179" t="s">
        <v>4159</v>
      </c>
      <c r="B7624" s="1149" t="s">
        <v>13078</v>
      </c>
      <c r="C7624" s="1149" t="s">
        <v>65</v>
      </c>
      <c r="D7624" s="1150" t="s">
        <v>20366</v>
      </c>
      <c r="E7624" s="1164">
        <v>3000</v>
      </c>
      <c r="F7624" s="1151" t="s">
        <v>20367</v>
      </c>
      <c r="G7624" s="759" t="s">
        <v>20368</v>
      </c>
      <c r="H7624" s="1021" t="s">
        <v>4206</v>
      </c>
      <c r="I7624" s="1021" t="s">
        <v>16867</v>
      </c>
      <c r="J7624" s="1150" t="s">
        <v>4287</v>
      </c>
      <c r="K7624" s="1152"/>
      <c r="L7624" s="1151"/>
      <c r="M7624" s="1164"/>
      <c r="N7624" s="1151" t="s">
        <v>20369</v>
      </c>
      <c r="O7624" s="1152">
        <v>6</v>
      </c>
      <c r="P7624" s="1180">
        <v>18000</v>
      </c>
    </row>
    <row r="7625" spans="1:16" ht="22.5" x14ac:dyDescent="0.2">
      <c r="A7625" s="1179" t="s">
        <v>4159</v>
      </c>
      <c r="B7625" s="1149" t="s">
        <v>13078</v>
      </c>
      <c r="C7625" s="1149" t="s">
        <v>65</v>
      </c>
      <c r="D7625" s="1150" t="s">
        <v>20370</v>
      </c>
      <c r="E7625" s="1164">
        <v>7500</v>
      </c>
      <c r="F7625" s="1151" t="s">
        <v>20371</v>
      </c>
      <c r="G7625" s="759" t="s">
        <v>20372</v>
      </c>
      <c r="H7625" s="1021" t="s">
        <v>4243</v>
      </c>
      <c r="I7625" s="1021" t="s">
        <v>4287</v>
      </c>
      <c r="J7625" s="1150" t="s">
        <v>4195</v>
      </c>
      <c r="K7625" s="1152"/>
      <c r="L7625" s="1151"/>
      <c r="M7625" s="1164"/>
      <c r="N7625" s="1151" t="s">
        <v>20373</v>
      </c>
      <c r="O7625" s="1152">
        <v>2</v>
      </c>
      <c r="P7625" s="1180">
        <v>19187.5</v>
      </c>
    </row>
    <row r="7626" spans="1:16" ht="22.5" x14ac:dyDescent="0.2">
      <c r="A7626" s="1179" t="s">
        <v>4159</v>
      </c>
      <c r="B7626" s="1149" t="s">
        <v>13078</v>
      </c>
      <c r="C7626" s="1149" t="s">
        <v>65</v>
      </c>
      <c r="D7626" s="1150" t="s">
        <v>20374</v>
      </c>
      <c r="E7626" s="1164">
        <v>7500</v>
      </c>
      <c r="F7626" s="1151" t="s">
        <v>20371</v>
      </c>
      <c r="G7626" s="759" t="s">
        <v>20372</v>
      </c>
      <c r="H7626" s="1021" t="s">
        <v>4243</v>
      </c>
      <c r="I7626" s="1021" t="s">
        <v>4287</v>
      </c>
      <c r="J7626" s="1150" t="s">
        <v>4195</v>
      </c>
      <c r="K7626" s="1152" t="s">
        <v>20373</v>
      </c>
      <c r="L7626" s="1151">
        <v>4</v>
      </c>
      <c r="M7626" s="1164">
        <v>35250</v>
      </c>
      <c r="N7626" s="1151"/>
      <c r="O7626" s="1152"/>
      <c r="P7626" s="1180"/>
    </row>
    <row r="7627" spans="1:16" ht="33.75" x14ac:dyDescent="0.2">
      <c r="A7627" s="1179" t="s">
        <v>4159</v>
      </c>
      <c r="B7627" s="1149" t="s">
        <v>13078</v>
      </c>
      <c r="C7627" s="1149" t="s">
        <v>65</v>
      </c>
      <c r="D7627" s="1150" t="s">
        <v>17079</v>
      </c>
      <c r="E7627" s="1164">
        <v>2000</v>
      </c>
      <c r="F7627" s="1151" t="s">
        <v>20375</v>
      </c>
      <c r="G7627" s="759" t="s">
        <v>20376</v>
      </c>
      <c r="H7627" s="1021" t="s">
        <v>9934</v>
      </c>
      <c r="I7627" s="1021" t="s">
        <v>16809</v>
      </c>
      <c r="J7627" s="1150" t="s">
        <v>4259</v>
      </c>
      <c r="K7627" s="1152" t="s">
        <v>20377</v>
      </c>
      <c r="L7627" s="1151">
        <v>12</v>
      </c>
      <c r="M7627" s="1164">
        <v>24000</v>
      </c>
      <c r="N7627" s="1151"/>
      <c r="O7627" s="1152"/>
      <c r="P7627" s="1180"/>
    </row>
    <row r="7628" spans="1:16" ht="33.75" x14ac:dyDescent="0.2">
      <c r="A7628" s="1179" t="s">
        <v>4159</v>
      </c>
      <c r="B7628" s="1149" t="s">
        <v>13078</v>
      </c>
      <c r="C7628" s="1149" t="s">
        <v>65</v>
      </c>
      <c r="D7628" s="1150" t="s">
        <v>17079</v>
      </c>
      <c r="E7628" s="1164">
        <v>2000</v>
      </c>
      <c r="F7628" s="1151" t="s">
        <v>20375</v>
      </c>
      <c r="G7628" s="759" t="s">
        <v>20376</v>
      </c>
      <c r="H7628" s="1021" t="s">
        <v>9934</v>
      </c>
      <c r="I7628" s="1021" t="s">
        <v>16809</v>
      </c>
      <c r="J7628" s="1150" t="s">
        <v>4259</v>
      </c>
      <c r="K7628" s="1152"/>
      <c r="L7628" s="1151"/>
      <c r="M7628" s="1164"/>
      <c r="N7628" s="1151" t="s">
        <v>20377</v>
      </c>
      <c r="O7628" s="1152">
        <v>6</v>
      </c>
      <c r="P7628" s="1180">
        <v>19655.84</v>
      </c>
    </row>
    <row r="7629" spans="1:16" ht="23.25" thickBot="1" x14ac:dyDescent="0.25">
      <c r="A7629" s="1181" t="s">
        <v>4159</v>
      </c>
      <c r="B7629" s="1182" t="s">
        <v>13078</v>
      </c>
      <c r="C7629" s="1182" t="s">
        <v>20378</v>
      </c>
      <c r="D7629" s="1183" t="s">
        <v>643</v>
      </c>
      <c r="E7629" s="1184">
        <v>25000</v>
      </c>
      <c r="F7629" s="1185" t="s">
        <v>20379</v>
      </c>
      <c r="G7629" s="852" t="s">
        <v>20380</v>
      </c>
      <c r="H7629" s="1186" t="s">
        <v>4239</v>
      </c>
      <c r="I7629" s="1186" t="s">
        <v>16956</v>
      </c>
      <c r="J7629" s="1183" t="s">
        <v>4386</v>
      </c>
      <c r="K7629" s="1187"/>
      <c r="L7629" s="1185"/>
      <c r="M7629" s="1184"/>
      <c r="N7629" s="1185"/>
      <c r="O7629" s="1187"/>
      <c r="P7629" s="1188"/>
    </row>
    <row r="7630" spans="1:16" ht="12" thickTop="1" x14ac:dyDescent="0.2"/>
  </sheetData>
  <mergeCells count="18">
    <mergeCell ref="K4:M4"/>
    <mergeCell ref="N4:P4"/>
    <mergeCell ref="A4:E4"/>
    <mergeCell ref="F4:J4"/>
    <mergeCell ref="A6:P6"/>
    <mergeCell ref="A1190:P1190"/>
    <mergeCell ref="A2433:P2433"/>
    <mergeCell ref="A2435:P2435"/>
    <mergeCell ref="A2604:P2604"/>
    <mergeCell ref="A3145:P3145"/>
    <mergeCell ref="A5430:P5430"/>
    <mergeCell ref="A5723:P5723"/>
    <mergeCell ref="A5951:P5951"/>
    <mergeCell ref="A3204:P3204"/>
    <mergeCell ref="A3476:P3476"/>
    <mergeCell ref="A4116:P4116"/>
    <mergeCell ref="A4895:P4895"/>
    <mergeCell ref="A5111:P5111"/>
  </mergeCells>
  <printOptions horizontalCentered="1"/>
  <pageMargins left="0.23622047244094491" right="0.23622047244094491" top="0.74803149606299213" bottom="0.74803149606299213" header="0.31496062992125984" footer="0.31496062992125984"/>
  <pageSetup paperSize="9" scale="54" fitToHeight="0"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pageSetUpPr fitToPage="1"/>
  </sheetPr>
  <dimension ref="A1:S255"/>
  <sheetViews>
    <sheetView topLeftCell="B1" zoomScale="130" zoomScaleNormal="130" zoomScaleSheetLayoutView="100" zoomScalePageLayoutView="55" workbookViewId="0">
      <pane ySplit="5" topLeftCell="A237" activePane="bottomLeft" state="frozen"/>
      <selection pane="bottomLeft" activeCell="C243" sqref="C243"/>
    </sheetView>
  </sheetViews>
  <sheetFormatPr baseColWidth="10" defaultColWidth="11.42578125" defaultRowHeight="11.25" x14ac:dyDescent="0.2"/>
  <cols>
    <col min="1" max="2" width="13.85546875" style="1212" customWidth="1"/>
    <col min="3" max="3" width="34" style="1212" customWidth="1"/>
    <col min="4" max="4" width="12.7109375" style="1212" customWidth="1"/>
    <col min="5" max="5" width="18.7109375" style="1212" customWidth="1"/>
    <col min="6" max="6" width="13.7109375" style="1212" customWidth="1"/>
    <col min="7" max="7" width="8.85546875" style="1213" customWidth="1"/>
    <col min="8" max="8" width="6.7109375" style="1213" customWidth="1"/>
    <col min="9" max="9" width="17.140625" style="1212" customWidth="1"/>
    <col min="10" max="10" width="19.42578125" style="1212" customWidth="1"/>
    <col min="11" max="11" width="11.7109375" style="1214" customWidth="1"/>
    <col min="12" max="12" width="18.140625" style="1212" customWidth="1"/>
    <col min="13" max="14" width="11.140625" style="1222" customWidth="1"/>
    <col min="15" max="16384" width="11.42578125" style="1212"/>
  </cols>
  <sheetData>
    <row r="1" spans="1:19" s="1207" customFormat="1" ht="12.75" x14ac:dyDescent="0.2">
      <c r="A1" s="1712" t="s">
        <v>311</v>
      </c>
      <c r="K1" s="1208"/>
      <c r="M1" s="1220"/>
      <c r="N1" s="1220"/>
    </row>
    <row r="2" spans="1:19" s="1211" customFormat="1" ht="12.75" x14ac:dyDescent="0.2">
      <c r="A2" s="1218" t="s">
        <v>4186</v>
      </c>
      <c r="B2" s="1209"/>
      <c r="C2" s="1209"/>
      <c r="D2" s="1209"/>
      <c r="E2" s="1209"/>
      <c r="F2" s="1209"/>
      <c r="G2" s="1209"/>
      <c r="H2" s="1209"/>
      <c r="I2" s="1209"/>
      <c r="J2" s="1209"/>
      <c r="K2" s="1210"/>
      <c r="L2" s="1209"/>
      <c r="M2" s="1221"/>
      <c r="N2" s="1221"/>
      <c r="O2" s="1209"/>
      <c r="P2" s="1209"/>
      <c r="Q2" s="1209"/>
      <c r="R2" s="1209"/>
      <c r="S2" s="1209"/>
    </row>
    <row r="3" spans="1:19" ht="12" thickBot="1" x14ac:dyDescent="0.25">
      <c r="A3" s="1209"/>
    </row>
    <row r="4" spans="1:19" s="3" customFormat="1" ht="22.9" customHeight="1" thickTop="1" x14ac:dyDescent="0.2">
      <c r="A4" s="1940" t="s">
        <v>220</v>
      </c>
      <c r="B4" s="1941"/>
      <c r="C4" s="1941" t="s">
        <v>221</v>
      </c>
      <c r="D4" s="1941"/>
      <c r="E4" s="1941" t="s">
        <v>223</v>
      </c>
      <c r="F4" s="1941"/>
      <c r="G4" s="1941"/>
      <c r="H4" s="1941"/>
      <c r="I4" s="1941"/>
      <c r="J4" s="1941" t="s">
        <v>224</v>
      </c>
      <c r="K4" s="1941"/>
      <c r="L4" s="1941"/>
      <c r="M4" s="2039" t="s">
        <v>21090</v>
      </c>
      <c r="N4" s="2041" t="s">
        <v>21091</v>
      </c>
    </row>
    <row r="5" spans="1:19" s="1215" customFormat="1" ht="86.25" customHeight="1" x14ac:dyDescent="0.2">
      <c r="A5" s="1224" t="s">
        <v>67</v>
      </c>
      <c r="B5" s="1156" t="s">
        <v>68</v>
      </c>
      <c r="C5" s="1156" t="s">
        <v>222</v>
      </c>
      <c r="D5" s="1156" t="s">
        <v>21387</v>
      </c>
      <c r="E5" s="1156" t="s">
        <v>225</v>
      </c>
      <c r="F5" s="1156" t="s">
        <v>226</v>
      </c>
      <c r="G5" s="1219" t="s">
        <v>227</v>
      </c>
      <c r="H5" s="1219" t="s">
        <v>228</v>
      </c>
      <c r="I5" s="1219" t="s">
        <v>22</v>
      </c>
      <c r="J5" s="1156" t="s">
        <v>21092</v>
      </c>
      <c r="K5" s="1156" t="s">
        <v>21093</v>
      </c>
      <c r="L5" s="1156" t="s">
        <v>21388</v>
      </c>
      <c r="M5" s="2040"/>
      <c r="N5" s="2042"/>
    </row>
    <row r="6" spans="1:19" ht="22.5" x14ac:dyDescent="0.2">
      <c r="A6" s="892" t="s">
        <v>20383</v>
      </c>
      <c r="B6" s="893" t="s">
        <v>3910</v>
      </c>
      <c r="C6" s="1017" t="s">
        <v>20384</v>
      </c>
      <c r="D6" s="763">
        <v>20266409461</v>
      </c>
      <c r="E6" s="966" t="s">
        <v>20385</v>
      </c>
      <c r="F6" s="966">
        <v>12183702</v>
      </c>
      <c r="G6" s="966" t="s">
        <v>20386</v>
      </c>
      <c r="H6" s="966">
        <v>5</v>
      </c>
      <c r="I6" s="966"/>
      <c r="J6" s="966" t="s">
        <v>20387</v>
      </c>
      <c r="K6" s="1216">
        <f>1550.21+16293</f>
        <v>17843.21</v>
      </c>
      <c r="L6" s="966" t="s">
        <v>20388</v>
      </c>
      <c r="M6" s="1223">
        <v>3100.42</v>
      </c>
      <c r="N6" s="1225">
        <v>9301.26</v>
      </c>
    </row>
    <row r="7" spans="1:19" ht="22.5" x14ac:dyDescent="0.2">
      <c r="A7" s="892" t="s">
        <v>20383</v>
      </c>
      <c r="B7" s="893" t="s">
        <v>3910</v>
      </c>
      <c r="C7" s="893" t="s">
        <v>20389</v>
      </c>
      <c r="D7" s="966">
        <v>20493040643</v>
      </c>
      <c r="E7" s="966" t="s">
        <v>20390</v>
      </c>
      <c r="F7" s="966">
        <v>12219229</v>
      </c>
      <c r="G7" s="966">
        <v>1417.3</v>
      </c>
      <c r="H7" s="966">
        <v>10</v>
      </c>
      <c r="I7" s="966"/>
      <c r="J7" s="966" t="s">
        <v>20391</v>
      </c>
      <c r="K7" s="1216">
        <v>36000</v>
      </c>
      <c r="L7" s="966" t="s">
        <v>20392</v>
      </c>
      <c r="M7" s="1223">
        <v>432000</v>
      </c>
      <c r="N7" s="1225">
        <v>180000</v>
      </c>
    </row>
    <row r="8" spans="1:19" ht="45" x14ac:dyDescent="0.2">
      <c r="A8" s="892" t="s">
        <v>20383</v>
      </c>
      <c r="B8" s="893" t="s">
        <v>3910</v>
      </c>
      <c r="C8" s="893" t="s">
        <v>20393</v>
      </c>
      <c r="D8" s="966">
        <v>20513004592</v>
      </c>
      <c r="E8" s="966" t="s">
        <v>20394</v>
      </c>
      <c r="F8" s="966" t="s">
        <v>20395</v>
      </c>
      <c r="G8" s="966">
        <v>3968</v>
      </c>
      <c r="H8" s="966">
        <v>38</v>
      </c>
      <c r="I8" s="966" t="s">
        <v>20396</v>
      </c>
      <c r="J8" s="966" t="s">
        <v>20397</v>
      </c>
      <c r="K8" s="1216">
        <v>230313.85</v>
      </c>
      <c r="L8" s="966" t="s">
        <v>20392</v>
      </c>
      <c r="M8" s="1223">
        <v>2490127.77</v>
      </c>
      <c r="N8" s="1225">
        <v>1420268.73</v>
      </c>
    </row>
    <row r="9" spans="1:19" ht="15.6" customHeight="1" x14ac:dyDescent="0.2">
      <c r="A9" s="892" t="s">
        <v>20383</v>
      </c>
      <c r="B9" s="893" t="s">
        <v>3910</v>
      </c>
      <c r="C9" s="893" t="s">
        <v>20398</v>
      </c>
      <c r="D9" s="966">
        <v>20514020907</v>
      </c>
      <c r="E9" s="966" t="s">
        <v>20399</v>
      </c>
      <c r="F9" s="966">
        <v>12361612</v>
      </c>
      <c r="G9" s="966">
        <v>1422</v>
      </c>
      <c r="H9" s="966"/>
      <c r="I9" s="966"/>
      <c r="J9" s="966" t="s">
        <v>20400</v>
      </c>
      <c r="K9" s="1216">
        <v>88875</v>
      </c>
      <c r="L9" s="966" t="s">
        <v>20401</v>
      </c>
      <c r="M9" s="1223">
        <v>1066500</v>
      </c>
      <c r="N9" s="1225">
        <v>369834.67</v>
      </c>
    </row>
    <row r="10" spans="1:19" ht="22.5" x14ac:dyDescent="0.2">
      <c r="A10" s="892" t="s">
        <v>20383</v>
      </c>
      <c r="B10" s="893" t="s">
        <v>3910</v>
      </c>
      <c r="C10" s="893" t="s">
        <v>20402</v>
      </c>
      <c r="D10" s="966" t="s">
        <v>20403</v>
      </c>
      <c r="E10" s="966"/>
      <c r="F10" s="966"/>
      <c r="G10" s="966"/>
      <c r="H10" s="966"/>
      <c r="I10" s="966"/>
      <c r="J10" s="966" t="s">
        <v>20404</v>
      </c>
      <c r="K10" s="1216" t="s">
        <v>3042</v>
      </c>
      <c r="L10" s="966" t="s">
        <v>20405</v>
      </c>
      <c r="M10" s="1223">
        <v>31360.73</v>
      </c>
      <c r="N10" s="1225">
        <v>0</v>
      </c>
    </row>
    <row r="11" spans="1:19" ht="22.5" x14ac:dyDescent="0.2">
      <c r="A11" s="892" t="s">
        <v>20383</v>
      </c>
      <c r="B11" s="893" t="s">
        <v>3910</v>
      </c>
      <c r="C11" s="893" t="s">
        <v>20402</v>
      </c>
      <c r="D11" s="966" t="s">
        <v>20403</v>
      </c>
      <c r="E11" s="966"/>
      <c r="F11" s="966"/>
      <c r="G11" s="966"/>
      <c r="H11" s="966"/>
      <c r="I11" s="966"/>
      <c r="J11" s="966" t="s">
        <v>20404</v>
      </c>
      <c r="K11" s="1216" t="s">
        <v>3042</v>
      </c>
      <c r="L11" s="966" t="s">
        <v>20405</v>
      </c>
      <c r="M11" s="1223">
        <v>0</v>
      </c>
      <c r="N11" s="1225">
        <v>31047.58</v>
      </c>
    </row>
    <row r="12" spans="1:19" ht="33.75" x14ac:dyDescent="0.2">
      <c r="A12" s="892" t="s">
        <v>20383</v>
      </c>
      <c r="B12" s="893" t="s">
        <v>3910</v>
      </c>
      <c r="C12" s="893" t="s">
        <v>20406</v>
      </c>
      <c r="D12" s="966">
        <v>20100039207</v>
      </c>
      <c r="E12" s="966"/>
      <c r="F12" s="966"/>
      <c r="G12" s="966"/>
      <c r="H12" s="966"/>
      <c r="I12" s="966"/>
      <c r="J12" s="966" t="s">
        <v>20404</v>
      </c>
      <c r="K12" s="1216" t="s">
        <v>3042</v>
      </c>
      <c r="L12" s="966" t="s">
        <v>20407</v>
      </c>
      <c r="M12" s="1223">
        <v>20872.490000000002</v>
      </c>
      <c r="N12" s="1225">
        <v>0</v>
      </c>
    </row>
    <row r="13" spans="1:19" ht="22.5" x14ac:dyDescent="0.2">
      <c r="A13" s="892" t="s">
        <v>20383</v>
      </c>
      <c r="B13" s="893" t="s">
        <v>3915</v>
      </c>
      <c r="C13" s="893" t="s">
        <v>20408</v>
      </c>
      <c r="D13" s="966">
        <v>20510551363</v>
      </c>
      <c r="E13" s="966" t="s">
        <v>20385</v>
      </c>
      <c r="F13" s="966" t="s">
        <v>20409</v>
      </c>
      <c r="G13" s="966">
        <v>2716.44</v>
      </c>
      <c r="H13" s="966">
        <v>0</v>
      </c>
      <c r="I13" s="966">
        <v>0</v>
      </c>
      <c r="J13" s="966" t="s">
        <v>20410</v>
      </c>
      <c r="K13" s="1216">
        <v>113085.4</v>
      </c>
      <c r="L13" s="966" t="s">
        <v>20411</v>
      </c>
      <c r="M13" s="1223">
        <v>1005529</v>
      </c>
      <c r="N13" s="1225">
        <v>1098220</v>
      </c>
    </row>
    <row r="14" spans="1:19" ht="14.45" customHeight="1" x14ac:dyDescent="0.2">
      <c r="A14" s="892" t="s">
        <v>20383</v>
      </c>
      <c r="B14" s="893" t="s">
        <v>3915</v>
      </c>
      <c r="C14" s="893" t="s">
        <v>20412</v>
      </c>
      <c r="D14" s="966">
        <v>20517036006</v>
      </c>
      <c r="E14" s="966" t="s">
        <v>20385</v>
      </c>
      <c r="F14" s="966">
        <v>12053672</v>
      </c>
      <c r="G14" s="966">
        <v>450</v>
      </c>
      <c r="H14" s="966">
        <v>2</v>
      </c>
      <c r="I14" s="966">
        <v>0</v>
      </c>
      <c r="J14" s="966" t="s">
        <v>20413</v>
      </c>
      <c r="K14" s="1216">
        <v>16633.060000000001</v>
      </c>
      <c r="L14" s="966" t="s">
        <v>20411</v>
      </c>
      <c r="M14" s="1223">
        <v>23954</v>
      </c>
      <c r="N14" s="1225">
        <v>83165</v>
      </c>
    </row>
    <row r="15" spans="1:19" ht="14.45" customHeight="1" x14ac:dyDescent="0.2">
      <c r="A15" s="892" t="s">
        <v>20383</v>
      </c>
      <c r="B15" s="893" t="s">
        <v>3915</v>
      </c>
      <c r="C15" s="893" t="s">
        <v>20414</v>
      </c>
      <c r="D15" s="966">
        <v>29253491</v>
      </c>
      <c r="E15" s="966" t="s">
        <v>20385</v>
      </c>
      <c r="F15" s="966">
        <v>11105037</v>
      </c>
      <c r="G15" s="966">
        <v>103.48</v>
      </c>
      <c r="H15" s="966">
        <v>0</v>
      </c>
      <c r="I15" s="966">
        <v>0</v>
      </c>
      <c r="J15" s="966" t="s">
        <v>20415</v>
      </c>
      <c r="K15" s="1216">
        <v>4430</v>
      </c>
      <c r="L15" s="966" t="s">
        <v>20411</v>
      </c>
      <c r="M15" s="1223">
        <v>13170</v>
      </c>
      <c r="N15" s="1225">
        <v>22150</v>
      </c>
    </row>
    <row r="16" spans="1:19" ht="22.5" x14ac:dyDescent="0.2">
      <c r="A16" s="892" t="s">
        <v>20383</v>
      </c>
      <c r="B16" s="893" t="s">
        <v>3915</v>
      </c>
      <c r="C16" s="893" t="s">
        <v>20416</v>
      </c>
      <c r="D16" s="966">
        <v>17817764</v>
      </c>
      <c r="E16" s="966" t="s">
        <v>20385</v>
      </c>
      <c r="F16" s="966">
        <v>3092997</v>
      </c>
      <c r="G16" s="966">
        <v>825</v>
      </c>
      <c r="H16" s="966">
        <v>0</v>
      </c>
      <c r="I16" s="966">
        <v>0</v>
      </c>
      <c r="J16" s="966" t="s">
        <v>20417</v>
      </c>
      <c r="K16" s="1216">
        <v>19171.97</v>
      </c>
      <c r="L16" s="966" t="s">
        <v>20411</v>
      </c>
      <c r="M16" s="1223">
        <v>43000</v>
      </c>
      <c r="N16" s="1225">
        <v>107500</v>
      </c>
    </row>
    <row r="17" spans="1:14" ht="13.9" customHeight="1" x14ac:dyDescent="0.2">
      <c r="A17" s="892" t="s">
        <v>20383</v>
      </c>
      <c r="B17" s="893" t="s">
        <v>3915</v>
      </c>
      <c r="C17" s="893" t="s">
        <v>20418</v>
      </c>
      <c r="D17" s="966">
        <v>16688406</v>
      </c>
      <c r="E17" s="966" t="s">
        <v>20385</v>
      </c>
      <c r="F17" s="966">
        <v>2226694</v>
      </c>
      <c r="G17" s="966">
        <v>189.3</v>
      </c>
      <c r="H17" s="966">
        <v>0</v>
      </c>
      <c r="I17" s="966">
        <v>0</v>
      </c>
      <c r="J17" s="966" t="s">
        <v>20419</v>
      </c>
      <c r="K17" s="1216"/>
      <c r="L17" s="966" t="s">
        <v>20411</v>
      </c>
      <c r="M17" s="1223">
        <v>42900</v>
      </c>
      <c r="N17" s="1225">
        <v>23100</v>
      </c>
    </row>
    <row r="18" spans="1:14" ht="13.9" customHeight="1" x14ac:dyDescent="0.2">
      <c r="A18" s="892" t="s">
        <v>20383</v>
      </c>
      <c r="B18" s="893" t="s">
        <v>3915</v>
      </c>
      <c r="C18" s="893" t="s">
        <v>20420</v>
      </c>
      <c r="D18" s="966">
        <v>51045220</v>
      </c>
      <c r="E18" s="966" t="s">
        <v>20385</v>
      </c>
      <c r="F18" s="966">
        <v>11738987</v>
      </c>
      <c r="G18" s="966">
        <v>685.22</v>
      </c>
      <c r="H18" s="966">
        <v>0</v>
      </c>
      <c r="I18" s="966">
        <v>0</v>
      </c>
      <c r="J18" s="966" t="s">
        <v>20421</v>
      </c>
      <c r="K18" s="1216">
        <v>23270</v>
      </c>
      <c r="L18" s="966" t="s">
        <v>20411</v>
      </c>
      <c r="M18" s="1223">
        <v>69810</v>
      </c>
      <c r="N18" s="1225">
        <v>139620</v>
      </c>
    </row>
    <row r="19" spans="1:14" ht="22.5" x14ac:dyDescent="0.2">
      <c r="A19" s="892" t="s">
        <v>20383</v>
      </c>
      <c r="B19" s="893" t="s">
        <v>3915</v>
      </c>
      <c r="C19" s="893" t="s">
        <v>20422</v>
      </c>
      <c r="D19" s="966"/>
      <c r="E19" s="966" t="s">
        <v>20385</v>
      </c>
      <c r="F19" s="966"/>
      <c r="G19" s="966"/>
      <c r="H19" s="966"/>
      <c r="I19" s="966"/>
      <c r="J19" s="966"/>
      <c r="K19" s="1216">
        <v>3300</v>
      </c>
      <c r="L19" s="966"/>
      <c r="M19" s="1223">
        <v>38067</v>
      </c>
      <c r="N19" s="1225">
        <v>0</v>
      </c>
    </row>
    <row r="20" spans="1:14" ht="13.15" customHeight="1" x14ac:dyDescent="0.2">
      <c r="A20" s="892" t="s">
        <v>20383</v>
      </c>
      <c r="B20" s="893" t="s">
        <v>3915</v>
      </c>
      <c r="C20" s="893" t="s">
        <v>20423</v>
      </c>
      <c r="D20" s="966"/>
      <c r="E20" s="966" t="s">
        <v>20385</v>
      </c>
      <c r="F20" s="966"/>
      <c r="G20" s="966"/>
      <c r="H20" s="966"/>
      <c r="I20" s="966"/>
      <c r="J20" s="966"/>
      <c r="K20" s="1216"/>
      <c r="L20" s="966"/>
      <c r="M20" s="1223">
        <v>3943</v>
      </c>
      <c r="N20" s="1225">
        <v>0</v>
      </c>
    </row>
    <row r="21" spans="1:14" ht="13.15" customHeight="1" x14ac:dyDescent="0.2">
      <c r="A21" s="892" t="s">
        <v>20383</v>
      </c>
      <c r="B21" s="893" t="s">
        <v>3915</v>
      </c>
      <c r="C21" s="893" t="s">
        <v>20424</v>
      </c>
      <c r="D21" s="966"/>
      <c r="E21" s="966" t="s">
        <v>20385</v>
      </c>
      <c r="F21" s="966"/>
      <c r="G21" s="966"/>
      <c r="H21" s="966"/>
      <c r="I21" s="966"/>
      <c r="J21" s="966"/>
      <c r="K21" s="1216"/>
      <c r="L21" s="966"/>
      <c r="M21" s="1223">
        <v>589401</v>
      </c>
      <c r="N21" s="1225">
        <v>3166594</v>
      </c>
    </row>
    <row r="22" spans="1:14" ht="13.15" customHeight="1" x14ac:dyDescent="0.2">
      <c r="A22" s="892" t="s">
        <v>20383</v>
      </c>
      <c r="B22" s="893" t="s">
        <v>3915</v>
      </c>
      <c r="C22" s="893" t="s">
        <v>20425</v>
      </c>
      <c r="D22" s="966"/>
      <c r="E22" s="966" t="s">
        <v>20385</v>
      </c>
      <c r="F22" s="966"/>
      <c r="G22" s="966"/>
      <c r="H22" s="966"/>
      <c r="I22" s="966"/>
      <c r="J22" s="966"/>
      <c r="K22" s="1216"/>
      <c r="L22" s="966"/>
      <c r="M22" s="1223">
        <v>0</v>
      </c>
      <c r="N22" s="1225">
        <v>4275667</v>
      </c>
    </row>
    <row r="23" spans="1:14" ht="13.15" customHeight="1" x14ac:dyDescent="0.2">
      <c r="A23" s="892" t="s">
        <v>20383</v>
      </c>
      <c r="B23" s="893" t="s">
        <v>3915</v>
      </c>
      <c r="C23" s="893" t="s">
        <v>20426</v>
      </c>
      <c r="D23" s="966"/>
      <c r="E23" s="966" t="s">
        <v>20385</v>
      </c>
      <c r="F23" s="966"/>
      <c r="G23" s="966"/>
      <c r="H23" s="966"/>
      <c r="I23" s="966"/>
      <c r="J23" s="966"/>
      <c r="K23" s="1216"/>
      <c r="L23" s="966"/>
      <c r="M23" s="1223">
        <v>0</v>
      </c>
      <c r="N23" s="1225">
        <v>9727956</v>
      </c>
    </row>
    <row r="24" spans="1:14" ht="22.5" x14ac:dyDescent="0.2">
      <c r="A24" s="892" t="s">
        <v>20383</v>
      </c>
      <c r="B24" s="893" t="s">
        <v>3915</v>
      </c>
      <c r="C24" s="893" t="s">
        <v>20427</v>
      </c>
      <c r="D24" s="966"/>
      <c r="E24" s="966" t="s">
        <v>20385</v>
      </c>
      <c r="F24" s="966"/>
      <c r="G24" s="966"/>
      <c r="H24" s="966"/>
      <c r="I24" s="966"/>
      <c r="J24" s="966"/>
      <c r="K24" s="1216"/>
      <c r="L24" s="966"/>
      <c r="M24" s="1223">
        <v>0</v>
      </c>
      <c r="N24" s="1225">
        <v>1326645</v>
      </c>
    </row>
    <row r="25" spans="1:14" ht="22.5" x14ac:dyDescent="0.2">
      <c r="A25" s="892" t="s">
        <v>20383</v>
      </c>
      <c r="B25" s="893" t="s">
        <v>3915</v>
      </c>
      <c r="C25" s="893" t="s">
        <v>20428</v>
      </c>
      <c r="D25" s="966"/>
      <c r="E25" s="966" t="s">
        <v>20385</v>
      </c>
      <c r="F25" s="966"/>
      <c r="G25" s="966"/>
      <c r="H25" s="966"/>
      <c r="I25" s="966"/>
      <c r="J25" s="966"/>
      <c r="K25" s="1216"/>
      <c r="L25" s="966"/>
      <c r="M25" s="1223">
        <v>0</v>
      </c>
      <c r="N25" s="1225">
        <v>10241294</v>
      </c>
    </row>
    <row r="26" spans="1:14" ht="22.5" x14ac:dyDescent="0.2">
      <c r="A26" s="892" t="s">
        <v>20429</v>
      </c>
      <c r="B26" s="893" t="s">
        <v>3949</v>
      </c>
      <c r="C26" s="893" t="s">
        <v>20430</v>
      </c>
      <c r="D26" s="966">
        <v>7192106</v>
      </c>
      <c r="E26" s="966" t="s">
        <v>20431</v>
      </c>
      <c r="F26" s="966"/>
      <c r="G26" s="966">
        <v>160</v>
      </c>
      <c r="H26" s="966"/>
      <c r="I26" s="966"/>
      <c r="J26" s="966" t="s">
        <v>20432</v>
      </c>
      <c r="K26" s="1216">
        <v>3772</v>
      </c>
      <c r="L26" s="966" t="s">
        <v>20433</v>
      </c>
      <c r="M26" s="1223">
        <v>45264</v>
      </c>
      <c r="N26" s="1225">
        <v>18860</v>
      </c>
    </row>
    <row r="27" spans="1:14" ht="22.5" x14ac:dyDescent="0.2">
      <c r="A27" s="892" t="s">
        <v>20429</v>
      </c>
      <c r="B27" s="893" t="s">
        <v>3949</v>
      </c>
      <c r="C27" s="893" t="s">
        <v>20434</v>
      </c>
      <c r="D27" s="966">
        <v>1065027</v>
      </c>
      <c r="E27" s="966" t="s">
        <v>20431</v>
      </c>
      <c r="F27" s="966"/>
      <c r="G27" s="966">
        <v>500</v>
      </c>
      <c r="H27" s="966"/>
      <c r="I27" s="966"/>
      <c r="J27" s="966" t="s">
        <v>20435</v>
      </c>
      <c r="K27" s="1216">
        <v>4000</v>
      </c>
      <c r="L27" s="966" t="s">
        <v>20436</v>
      </c>
      <c r="M27" s="1223">
        <v>36000</v>
      </c>
      <c r="N27" s="1225">
        <v>15000</v>
      </c>
    </row>
    <row r="28" spans="1:14" ht="22.5" x14ac:dyDescent="0.2">
      <c r="A28" s="892" t="s">
        <v>20429</v>
      </c>
      <c r="B28" s="893" t="s">
        <v>3949</v>
      </c>
      <c r="C28" s="893" t="s">
        <v>20437</v>
      </c>
      <c r="D28" s="966">
        <v>7993652</v>
      </c>
      <c r="E28" s="966" t="s">
        <v>20431</v>
      </c>
      <c r="F28" s="966"/>
      <c r="G28" s="966">
        <v>410</v>
      </c>
      <c r="H28" s="966"/>
      <c r="I28" s="966"/>
      <c r="J28" s="966" t="s">
        <v>20438</v>
      </c>
      <c r="K28" s="1216">
        <v>4000</v>
      </c>
      <c r="L28" s="966" t="s">
        <v>20439</v>
      </c>
      <c r="M28" s="1223">
        <v>48000</v>
      </c>
      <c r="N28" s="1225">
        <v>16000</v>
      </c>
    </row>
    <row r="29" spans="1:14" ht="22.5" x14ac:dyDescent="0.2">
      <c r="A29" s="892" t="s">
        <v>20429</v>
      </c>
      <c r="B29" s="893" t="s">
        <v>3949</v>
      </c>
      <c r="C29" s="893" t="s">
        <v>20440</v>
      </c>
      <c r="D29" s="966">
        <v>31649705</v>
      </c>
      <c r="E29" s="966" t="s">
        <v>20431</v>
      </c>
      <c r="F29" s="966"/>
      <c r="G29" s="966">
        <v>350</v>
      </c>
      <c r="H29" s="966"/>
      <c r="I29" s="966"/>
      <c r="J29" s="966" t="s">
        <v>20441</v>
      </c>
      <c r="K29" s="1216">
        <v>3570</v>
      </c>
      <c r="L29" s="966" t="s">
        <v>20442</v>
      </c>
      <c r="M29" s="1223">
        <v>42840</v>
      </c>
      <c r="N29" s="1225">
        <v>21420</v>
      </c>
    </row>
    <row r="30" spans="1:14" ht="22.5" x14ac:dyDescent="0.2">
      <c r="A30" s="892" t="s">
        <v>20429</v>
      </c>
      <c r="B30" s="893" t="s">
        <v>3949</v>
      </c>
      <c r="C30" s="893" t="s">
        <v>20443</v>
      </c>
      <c r="D30" s="966">
        <v>231438</v>
      </c>
      <c r="E30" s="966" t="s">
        <v>20431</v>
      </c>
      <c r="F30" s="966">
        <v>2006837</v>
      </c>
      <c r="G30" s="966">
        <v>507</v>
      </c>
      <c r="H30" s="966"/>
      <c r="I30" s="966"/>
      <c r="J30" s="966" t="s">
        <v>20444</v>
      </c>
      <c r="K30" s="1216">
        <v>6000</v>
      </c>
      <c r="L30" s="966" t="s">
        <v>20445</v>
      </c>
      <c r="M30" s="1223">
        <v>72000</v>
      </c>
      <c r="N30" s="1225">
        <v>30000</v>
      </c>
    </row>
    <row r="31" spans="1:14" ht="22.5" x14ac:dyDescent="0.2">
      <c r="A31" s="892" t="s">
        <v>20429</v>
      </c>
      <c r="B31" s="893" t="s">
        <v>3949</v>
      </c>
      <c r="C31" s="893" t="s">
        <v>20446</v>
      </c>
      <c r="D31" s="966">
        <v>23200271</v>
      </c>
      <c r="E31" s="966" t="s">
        <v>20431</v>
      </c>
      <c r="F31" s="966" t="s">
        <v>20447</v>
      </c>
      <c r="G31" s="966">
        <v>228</v>
      </c>
      <c r="H31" s="966"/>
      <c r="I31" s="966"/>
      <c r="J31" s="966" t="s">
        <v>20448</v>
      </c>
      <c r="K31" s="1216">
        <v>2300</v>
      </c>
      <c r="L31" s="966" t="s">
        <v>20449</v>
      </c>
      <c r="M31" s="1223">
        <v>27600</v>
      </c>
      <c r="N31" s="1225">
        <v>11500</v>
      </c>
    </row>
    <row r="32" spans="1:14" ht="22.5" x14ac:dyDescent="0.2">
      <c r="A32" s="892" t="s">
        <v>20429</v>
      </c>
      <c r="B32" s="893" t="s">
        <v>3949</v>
      </c>
      <c r="C32" s="893" t="s">
        <v>20450</v>
      </c>
      <c r="D32" s="966">
        <v>2645445</v>
      </c>
      <c r="E32" s="966" t="s">
        <v>20431</v>
      </c>
      <c r="F32" s="966" t="s">
        <v>20451</v>
      </c>
      <c r="G32" s="966">
        <v>200</v>
      </c>
      <c r="H32" s="966"/>
      <c r="I32" s="966"/>
      <c r="J32" s="966" t="s">
        <v>20452</v>
      </c>
      <c r="K32" s="1216">
        <v>4500</v>
      </c>
      <c r="L32" s="966" t="s">
        <v>20445</v>
      </c>
      <c r="M32" s="1223">
        <v>16000</v>
      </c>
      <c r="N32" s="1225">
        <v>27000</v>
      </c>
    </row>
    <row r="33" spans="1:14" ht="22.5" x14ac:dyDescent="0.2">
      <c r="A33" s="892" t="s">
        <v>20429</v>
      </c>
      <c r="B33" s="893" t="s">
        <v>3949</v>
      </c>
      <c r="C33" s="893" t="s">
        <v>20453</v>
      </c>
      <c r="D33" s="966">
        <v>32971170</v>
      </c>
      <c r="E33" s="966" t="s">
        <v>20431</v>
      </c>
      <c r="F33" s="966"/>
      <c r="G33" s="966">
        <v>190</v>
      </c>
      <c r="H33" s="966"/>
      <c r="I33" s="966"/>
      <c r="J33" s="966" t="s">
        <v>20454</v>
      </c>
      <c r="K33" s="1216">
        <v>3000</v>
      </c>
      <c r="L33" s="966" t="s">
        <v>20455</v>
      </c>
      <c r="M33" s="1223">
        <v>33000</v>
      </c>
      <c r="N33" s="1225">
        <v>18000</v>
      </c>
    </row>
    <row r="34" spans="1:14" ht="22.5" x14ac:dyDescent="0.2">
      <c r="A34" s="892" t="s">
        <v>20429</v>
      </c>
      <c r="B34" s="893" t="s">
        <v>3949</v>
      </c>
      <c r="C34" s="893" t="s">
        <v>20456</v>
      </c>
      <c r="D34" s="966">
        <v>28209748</v>
      </c>
      <c r="E34" s="966" t="s">
        <v>20431</v>
      </c>
      <c r="F34" s="966"/>
      <c r="G34" s="966">
        <v>225</v>
      </c>
      <c r="H34" s="966"/>
      <c r="I34" s="966"/>
      <c r="J34" s="966" t="s">
        <v>20457</v>
      </c>
      <c r="K34" s="1216">
        <v>6000</v>
      </c>
      <c r="L34" s="966" t="s">
        <v>20458</v>
      </c>
      <c r="M34" s="1223">
        <v>66000</v>
      </c>
      <c r="N34" s="1225">
        <v>36000</v>
      </c>
    </row>
    <row r="35" spans="1:14" ht="22.5" x14ac:dyDescent="0.2">
      <c r="A35" s="892" t="s">
        <v>20429</v>
      </c>
      <c r="B35" s="893" t="s">
        <v>3949</v>
      </c>
      <c r="C35" s="893" t="s">
        <v>20459</v>
      </c>
      <c r="D35" s="966">
        <v>31011868</v>
      </c>
      <c r="E35" s="966" t="s">
        <v>20431</v>
      </c>
      <c r="F35" s="966"/>
      <c r="G35" s="966">
        <v>708</v>
      </c>
      <c r="H35" s="966"/>
      <c r="I35" s="966"/>
      <c r="J35" s="966" t="s">
        <v>20460</v>
      </c>
      <c r="K35" s="1216">
        <v>4500</v>
      </c>
      <c r="L35" s="966" t="s">
        <v>20461</v>
      </c>
      <c r="M35" s="1223">
        <v>58500</v>
      </c>
      <c r="N35" s="1225">
        <v>22500</v>
      </c>
    </row>
    <row r="36" spans="1:14" ht="22.5" x14ac:dyDescent="0.2">
      <c r="A36" s="892" t="s">
        <v>20429</v>
      </c>
      <c r="B36" s="893" t="s">
        <v>3949</v>
      </c>
      <c r="C36" s="893" t="s">
        <v>20462</v>
      </c>
      <c r="D36" s="966">
        <v>6438057</v>
      </c>
      <c r="E36" s="966" t="s">
        <v>20431</v>
      </c>
      <c r="F36" s="966" t="s">
        <v>20463</v>
      </c>
      <c r="G36" s="966">
        <v>520</v>
      </c>
      <c r="H36" s="966"/>
      <c r="I36" s="966"/>
      <c r="J36" s="966" t="s">
        <v>20464</v>
      </c>
      <c r="K36" s="1216">
        <v>8000</v>
      </c>
      <c r="L36" s="966" t="s">
        <v>20465</v>
      </c>
      <c r="M36" s="1223">
        <v>96000</v>
      </c>
      <c r="N36" s="1225">
        <v>40000</v>
      </c>
    </row>
    <row r="37" spans="1:14" ht="22.5" x14ac:dyDescent="0.2">
      <c r="A37" s="892" t="s">
        <v>20429</v>
      </c>
      <c r="B37" s="893" t="s">
        <v>3949</v>
      </c>
      <c r="C37" s="893" t="s">
        <v>20466</v>
      </c>
      <c r="D37" s="966">
        <v>15150680198</v>
      </c>
      <c r="E37" s="966" t="s">
        <v>20431</v>
      </c>
      <c r="F37" s="966" t="s">
        <v>20467</v>
      </c>
      <c r="G37" s="966">
        <v>1158</v>
      </c>
      <c r="H37" s="966"/>
      <c r="I37" s="966"/>
      <c r="J37" s="966" t="s">
        <v>20468</v>
      </c>
      <c r="K37" s="1216">
        <v>36698</v>
      </c>
      <c r="L37" s="966" t="s">
        <v>20469</v>
      </c>
      <c r="M37" s="1223">
        <v>220188</v>
      </c>
      <c r="N37" s="1225">
        <v>192490</v>
      </c>
    </row>
    <row r="38" spans="1:14" ht="22.5" x14ac:dyDescent="0.2">
      <c r="A38" s="892" t="s">
        <v>20429</v>
      </c>
      <c r="B38" s="893" t="s">
        <v>3949</v>
      </c>
      <c r="C38" s="893" t="s">
        <v>20470</v>
      </c>
      <c r="D38" s="966">
        <v>48077770</v>
      </c>
      <c r="E38" s="966" t="s">
        <v>20431</v>
      </c>
      <c r="F38" s="966"/>
      <c r="G38" s="966">
        <v>739</v>
      </c>
      <c r="H38" s="966"/>
      <c r="I38" s="966"/>
      <c r="J38" s="966" t="s">
        <v>20471</v>
      </c>
      <c r="K38" s="1216">
        <v>2500</v>
      </c>
      <c r="L38" s="966" t="s">
        <v>20472</v>
      </c>
      <c r="M38" s="1223">
        <v>30000</v>
      </c>
      <c r="N38" s="1225">
        <v>7500</v>
      </c>
    </row>
    <row r="39" spans="1:14" ht="22.5" x14ac:dyDescent="0.2">
      <c r="A39" s="892" t="s">
        <v>20429</v>
      </c>
      <c r="B39" s="893" t="s">
        <v>3949</v>
      </c>
      <c r="C39" s="893" t="s">
        <v>20473</v>
      </c>
      <c r="D39" s="966">
        <v>2645445</v>
      </c>
      <c r="E39" s="966" t="s">
        <v>20431</v>
      </c>
      <c r="F39" s="966" t="s">
        <v>20451</v>
      </c>
      <c r="G39" s="966">
        <v>200</v>
      </c>
      <c r="H39" s="966">
        <v>11</v>
      </c>
      <c r="I39" s="966"/>
      <c r="J39" s="966" t="s">
        <v>20474</v>
      </c>
      <c r="K39" s="1216">
        <v>4000</v>
      </c>
      <c r="L39" s="966" t="s">
        <v>20445</v>
      </c>
      <c r="M39" s="1223">
        <v>32000</v>
      </c>
      <c r="N39" s="1225">
        <v>0</v>
      </c>
    </row>
    <row r="40" spans="1:14" ht="22.5" x14ac:dyDescent="0.2">
      <c r="A40" s="892" t="s">
        <v>20429</v>
      </c>
      <c r="B40" s="893" t="s">
        <v>3949</v>
      </c>
      <c r="C40" s="893" t="s">
        <v>20475</v>
      </c>
      <c r="D40" s="966">
        <v>20473773156</v>
      </c>
      <c r="E40" s="966" t="s">
        <v>20431</v>
      </c>
      <c r="F40" s="966"/>
      <c r="G40" s="966">
        <v>2100</v>
      </c>
      <c r="H40" s="966"/>
      <c r="I40" s="966"/>
      <c r="J40" s="966" t="s">
        <v>20476</v>
      </c>
      <c r="K40" s="1216">
        <v>32000</v>
      </c>
      <c r="L40" s="966" t="s">
        <v>20477</v>
      </c>
      <c r="M40" s="1223">
        <v>384000</v>
      </c>
      <c r="N40" s="1225">
        <v>159000</v>
      </c>
    </row>
    <row r="41" spans="1:14" ht="22.5" x14ac:dyDescent="0.2">
      <c r="A41" s="892" t="s">
        <v>20429</v>
      </c>
      <c r="B41" s="893" t="s">
        <v>3949</v>
      </c>
      <c r="C41" s="893" t="s">
        <v>20478</v>
      </c>
      <c r="D41" s="966">
        <v>20144116829</v>
      </c>
      <c r="E41" s="966" t="s">
        <v>20431</v>
      </c>
      <c r="F41" s="966"/>
      <c r="G41" s="966">
        <v>1500</v>
      </c>
      <c r="H41" s="966"/>
      <c r="I41" s="966"/>
      <c r="J41" s="966" t="s">
        <v>20479</v>
      </c>
      <c r="K41" s="1216">
        <v>21500</v>
      </c>
      <c r="L41" s="966" t="s">
        <v>20480</v>
      </c>
      <c r="M41" s="1223">
        <v>265065</v>
      </c>
      <c r="N41" s="1225">
        <v>116890</v>
      </c>
    </row>
    <row r="42" spans="1:14" ht="22.5" x14ac:dyDescent="0.2">
      <c r="A42" s="892" t="s">
        <v>20429</v>
      </c>
      <c r="B42" s="893" t="s">
        <v>3949</v>
      </c>
      <c r="C42" s="893" t="s">
        <v>20481</v>
      </c>
      <c r="D42" s="966">
        <v>2822815</v>
      </c>
      <c r="E42" s="966" t="s">
        <v>20431</v>
      </c>
      <c r="F42" s="966" t="s">
        <v>20482</v>
      </c>
      <c r="G42" s="966">
        <v>1800</v>
      </c>
      <c r="H42" s="966"/>
      <c r="I42" s="966"/>
      <c r="J42" s="966" t="s">
        <v>20483</v>
      </c>
      <c r="K42" s="1216">
        <v>12800</v>
      </c>
      <c r="L42" s="966" t="s">
        <v>20484</v>
      </c>
      <c r="M42" s="1223">
        <v>153600</v>
      </c>
      <c r="N42" s="1225">
        <v>64000</v>
      </c>
    </row>
    <row r="43" spans="1:14" ht="22.5" x14ac:dyDescent="0.2">
      <c r="A43" s="892" t="s">
        <v>20429</v>
      </c>
      <c r="B43" s="893" t="s">
        <v>3949</v>
      </c>
      <c r="C43" s="893" t="s">
        <v>20485</v>
      </c>
      <c r="D43" s="966">
        <v>6688586</v>
      </c>
      <c r="E43" s="966" t="s">
        <v>20431</v>
      </c>
      <c r="F43" s="966">
        <v>4753512</v>
      </c>
      <c r="G43" s="966">
        <v>270</v>
      </c>
      <c r="H43" s="966"/>
      <c r="I43" s="966"/>
      <c r="J43" s="966" t="s">
        <v>20486</v>
      </c>
      <c r="K43" s="1216">
        <v>25000</v>
      </c>
      <c r="L43" s="966" t="s">
        <v>20487</v>
      </c>
      <c r="M43" s="1223">
        <v>100000</v>
      </c>
      <c r="N43" s="1225">
        <v>0</v>
      </c>
    </row>
    <row r="44" spans="1:14" ht="33.75" x14ac:dyDescent="0.2">
      <c r="A44" s="892" t="s">
        <v>20429</v>
      </c>
      <c r="B44" s="893" t="s">
        <v>3949</v>
      </c>
      <c r="C44" s="893" t="s">
        <v>20488</v>
      </c>
      <c r="D44" s="966">
        <v>20467534026</v>
      </c>
      <c r="E44" s="966" t="s">
        <v>20431</v>
      </c>
      <c r="F44" s="966" t="s">
        <v>20489</v>
      </c>
      <c r="G44" s="966">
        <v>1200</v>
      </c>
      <c r="H44" s="966"/>
      <c r="I44" s="966"/>
      <c r="J44" s="966" t="s">
        <v>20490</v>
      </c>
      <c r="K44" s="1216">
        <v>39612.6</v>
      </c>
      <c r="L44" s="966" t="s">
        <v>20491</v>
      </c>
      <c r="M44" s="1223">
        <v>408845</v>
      </c>
      <c r="N44" s="1225">
        <v>0</v>
      </c>
    </row>
    <row r="45" spans="1:14" ht="33.75" x14ac:dyDescent="0.2">
      <c r="A45" s="892" t="s">
        <v>20492</v>
      </c>
      <c r="B45" s="893" t="s">
        <v>20493</v>
      </c>
      <c r="C45" s="893" t="s">
        <v>20494</v>
      </c>
      <c r="D45" s="966" t="s">
        <v>20495</v>
      </c>
      <c r="E45" s="966" t="s">
        <v>20496</v>
      </c>
      <c r="F45" s="966" t="s">
        <v>20497</v>
      </c>
      <c r="G45" s="966">
        <v>783.12</v>
      </c>
      <c r="H45" s="966" t="s">
        <v>11412</v>
      </c>
      <c r="I45" s="966" t="s">
        <v>20498</v>
      </c>
      <c r="J45" s="966" t="s">
        <v>20499</v>
      </c>
      <c r="K45" s="1216">
        <v>6000</v>
      </c>
      <c r="L45" s="966" t="s">
        <v>20411</v>
      </c>
      <c r="M45" s="1223">
        <v>72000</v>
      </c>
      <c r="N45" s="1225">
        <v>36000</v>
      </c>
    </row>
    <row r="46" spans="1:14" ht="33.75" x14ac:dyDescent="0.2">
      <c r="A46" s="892" t="s">
        <v>20492</v>
      </c>
      <c r="B46" s="893" t="s">
        <v>20493</v>
      </c>
      <c r="C46" s="893" t="s">
        <v>20500</v>
      </c>
      <c r="D46" s="966" t="s">
        <v>20501</v>
      </c>
      <c r="E46" s="966" t="s">
        <v>20502</v>
      </c>
      <c r="F46" s="966" t="s">
        <v>20503</v>
      </c>
      <c r="G46" s="966">
        <v>681.22</v>
      </c>
      <c r="H46" s="966" t="s">
        <v>11412</v>
      </c>
      <c r="I46" s="966" t="s">
        <v>20504</v>
      </c>
      <c r="J46" s="966" t="s">
        <v>20505</v>
      </c>
      <c r="K46" s="1216">
        <v>5000</v>
      </c>
      <c r="L46" s="966" t="s">
        <v>20411</v>
      </c>
      <c r="M46" s="1223">
        <v>60000</v>
      </c>
      <c r="N46" s="1225">
        <v>30000</v>
      </c>
    </row>
    <row r="47" spans="1:14" ht="33.75" x14ac:dyDescent="0.2">
      <c r="A47" s="892" t="s">
        <v>20492</v>
      </c>
      <c r="B47" s="893" t="s">
        <v>20493</v>
      </c>
      <c r="C47" s="893" t="s">
        <v>20506</v>
      </c>
      <c r="D47" s="966" t="s">
        <v>20507</v>
      </c>
      <c r="E47" s="966" t="s">
        <v>20508</v>
      </c>
      <c r="F47" s="966" t="s">
        <v>20509</v>
      </c>
      <c r="G47" s="966">
        <v>576</v>
      </c>
      <c r="H47" s="966" t="s">
        <v>11412</v>
      </c>
      <c r="I47" s="966" t="s">
        <v>20510</v>
      </c>
      <c r="J47" s="966" t="s">
        <v>20511</v>
      </c>
      <c r="K47" s="1216">
        <v>5000</v>
      </c>
      <c r="L47" s="966" t="s">
        <v>20401</v>
      </c>
      <c r="M47" s="1223">
        <v>60000</v>
      </c>
      <c r="N47" s="1225">
        <v>25000</v>
      </c>
    </row>
    <row r="48" spans="1:14" ht="22.5" x14ac:dyDescent="0.2">
      <c r="A48" s="892" t="s">
        <v>20492</v>
      </c>
      <c r="B48" s="893" t="s">
        <v>20493</v>
      </c>
      <c r="C48" s="893" t="s">
        <v>20512</v>
      </c>
      <c r="D48" s="966" t="s">
        <v>20513</v>
      </c>
      <c r="E48" s="966" t="s">
        <v>20508</v>
      </c>
      <c r="F48" s="966" t="s">
        <v>20514</v>
      </c>
      <c r="G48" s="966">
        <v>298.7</v>
      </c>
      <c r="H48" s="966" t="s">
        <v>11464</v>
      </c>
      <c r="I48" s="966" t="s">
        <v>20515</v>
      </c>
      <c r="J48" s="966" t="s">
        <v>20516</v>
      </c>
      <c r="K48" s="1216">
        <v>3500</v>
      </c>
      <c r="L48" s="966" t="s">
        <v>20401</v>
      </c>
      <c r="M48" s="1223">
        <v>42000</v>
      </c>
      <c r="N48" s="1225">
        <v>21000</v>
      </c>
    </row>
    <row r="49" spans="1:14" ht="22.5" x14ac:dyDescent="0.2">
      <c r="A49" s="892" t="s">
        <v>20492</v>
      </c>
      <c r="B49" s="893" t="s">
        <v>20493</v>
      </c>
      <c r="C49" s="893" t="s">
        <v>20517</v>
      </c>
      <c r="D49" s="966" t="s">
        <v>20518</v>
      </c>
      <c r="E49" s="966" t="s">
        <v>20508</v>
      </c>
      <c r="F49" s="966" t="s">
        <v>20519</v>
      </c>
      <c r="G49" s="966">
        <v>852.25</v>
      </c>
      <c r="H49" s="966" t="s">
        <v>11464</v>
      </c>
      <c r="I49" s="966" t="s">
        <v>20520</v>
      </c>
      <c r="J49" s="966" t="s">
        <v>20521</v>
      </c>
      <c r="K49" s="1216">
        <v>3000</v>
      </c>
      <c r="L49" s="966" t="s">
        <v>20401</v>
      </c>
      <c r="M49" s="1223">
        <v>0</v>
      </c>
      <c r="N49" s="1225">
        <v>18000</v>
      </c>
    </row>
    <row r="50" spans="1:14" ht="22.5" x14ac:dyDescent="0.2">
      <c r="A50" s="892" t="s">
        <v>20492</v>
      </c>
      <c r="B50" s="893" t="s">
        <v>20493</v>
      </c>
      <c r="C50" s="893" t="s">
        <v>20522</v>
      </c>
      <c r="D50" s="966" t="s">
        <v>20523</v>
      </c>
      <c r="E50" s="966" t="s">
        <v>20390</v>
      </c>
      <c r="F50" s="966" t="s">
        <v>20524</v>
      </c>
      <c r="G50" s="966">
        <v>152</v>
      </c>
      <c r="H50" s="966" t="s">
        <v>11464</v>
      </c>
      <c r="I50" s="966" t="s">
        <v>20525</v>
      </c>
      <c r="J50" s="966" t="s">
        <v>20526</v>
      </c>
      <c r="K50" s="1216">
        <v>5000</v>
      </c>
      <c r="L50" s="966" t="s">
        <v>20401</v>
      </c>
      <c r="M50" s="1223">
        <v>0</v>
      </c>
      <c r="N50" s="1225">
        <v>30000</v>
      </c>
    </row>
    <row r="51" spans="1:14" ht="33.75" x14ac:dyDescent="0.2">
      <c r="A51" s="892" t="s">
        <v>20492</v>
      </c>
      <c r="B51" s="893" t="s">
        <v>20493</v>
      </c>
      <c r="C51" s="893" t="s">
        <v>20527</v>
      </c>
      <c r="D51" s="966" t="s">
        <v>20528</v>
      </c>
      <c r="E51" s="966" t="s">
        <v>20529</v>
      </c>
      <c r="F51" s="966" t="s">
        <v>20530</v>
      </c>
      <c r="G51" s="966">
        <v>2675</v>
      </c>
      <c r="H51" s="966" t="s">
        <v>11412</v>
      </c>
      <c r="I51" s="966" t="s">
        <v>20531</v>
      </c>
      <c r="J51" s="966" t="s">
        <v>20532</v>
      </c>
      <c r="K51" s="1216">
        <v>8330</v>
      </c>
      <c r="L51" s="966" t="s">
        <v>20533</v>
      </c>
      <c r="M51" s="1223">
        <v>99960</v>
      </c>
      <c r="N51" s="1225">
        <v>49980</v>
      </c>
    </row>
    <row r="52" spans="1:14" ht="33.75" x14ac:dyDescent="0.2">
      <c r="A52" s="892" t="s">
        <v>20492</v>
      </c>
      <c r="B52" s="893" t="s">
        <v>20493</v>
      </c>
      <c r="C52" s="893" t="s">
        <v>20534</v>
      </c>
      <c r="D52" s="966" t="s">
        <v>20535</v>
      </c>
      <c r="E52" s="966" t="s">
        <v>20529</v>
      </c>
      <c r="F52" s="966" t="s">
        <v>20536</v>
      </c>
      <c r="G52" s="966">
        <v>471</v>
      </c>
      <c r="H52" s="966" t="s">
        <v>11464</v>
      </c>
      <c r="I52" s="966" t="s">
        <v>20537</v>
      </c>
      <c r="J52" s="966" t="s">
        <v>20538</v>
      </c>
      <c r="K52" s="1216">
        <v>4500</v>
      </c>
      <c r="L52" s="966" t="s">
        <v>20533</v>
      </c>
      <c r="M52" s="1223">
        <v>54000</v>
      </c>
      <c r="N52" s="1225">
        <v>27000</v>
      </c>
    </row>
    <row r="53" spans="1:14" ht="33.75" x14ac:dyDescent="0.2">
      <c r="A53" s="892" t="s">
        <v>20492</v>
      </c>
      <c r="B53" s="893" t="s">
        <v>20493</v>
      </c>
      <c r="C53" s="893" t="s">
        <v>20539</v>
      </c>
      <c r="D53" s="966" t="s">
        <v>20540</v>
      </c>
      <c r="E53" s="966" t="s">
        <v>20529</v>
      </c>
      <c r="F53" s="966" t="s">
        <v>20541</v>
      </c>
      <c r="G53" s="966">
        <v>121.16</v>
      </c>
      <c r="H53" s="966" t="s">
        <v>11412</v>
      </c>
      <c r="I53" s="966" t="s">
        <v>20542</v>
      </c>
      <c r="J53" s="966" t="s">
        <v>20543</v>
      </c>
      <c r="K53" s="1216">
        <v>5500</v>
      </c>
      <c r="L53" s="966" t="s">
        <v>20533</v>
      </c>
      <c r="M53" s="1223">
        <v>66000</v>
      </c>
      <c r="N53" s="1225">
        <v>33000</v>
      </c>
    </row>
    <row r="54" spans="1:14" ht="22.5" x14ac:dyDescent="0.2">
      <c r="A54" s="892" t="s">
        <v>20492</v>
      </c>
      <c r="B54" s="893" t="s">
        <v>20493</v>
      </c>
      <c r="C54" s="893" t="s">
        <v>20544</v>
      </c>
      <c r="D54" s="966" t="s">
        <v>20545</v>
      </c>
      <c r="E54" s="966" t="s">
        <v>20529</v>
      </c>
      <c r="F54" s="966" t="s">
        <v>20546</v>
      </c>
      <c r="G54" s="966">
        <v>558</v>
      </c>
      <c r="H54" s="966" t="s">
        <v>11412</v>
      </c>
      <c r="I54" s="966" t="s">
        <v>20547</v>
      </c>
      <c r="J54" s="966" t="s">
        <v>20548</v>
      </c>
      <c r="K54" s="1216">
        <v>4000</v>
      </c>
      <c r="L54" s="966" t="s">
        <v>20549</v>
      </c>
      <c r="M54" s="1223">
        <v>48000</v>
      </c>
      <c r="N54" s="1225">
        <v>24000</v>
      </c>
    </row>
    <row r="55" spans="1:14" ht="22.5" x14ac:dyDescent="0.2">
      <c r="A55" s="892" t="s">
        <v>20492</v>
      </c>
      <c r="B55" s="893" t="s">
        <v>20493</v>
      </c>
      <c r="C55" s="893" t="s">
        <v>20550</v>
      </c>
      <c r="D55" s="966" t="s">
        <v>20551</v>
      </c>
      <c r="E55" s="966" t="s">
        <v>20390</v>
      </c>
      <c r="F55" s="966" t="s">
        <v>20552</v>
      </c>
      <c r="G55" s="966">
        <v>336</v>
      </c>
      <c r="H55" s="966" t="s">
        <v>11412</v>
      </c>
      <c r="I55" s="966" t="s">
        <v>20553</v>
      </c>
      <c r="J55" s="966" t="s">
        <v>20554</v>
      </c>
      <c r="K55" s="1216">
        <v>5500</v>
      </c>
      <c r="L55" s="966" t="s">
        <v>20555</v>
      </c>
      <c r="M55" s="1223">
        <v>66000</v>
      </c>
      <c r="N55" s="1225">
        <v>33000</v>
      </c>
    </row>
    <row r="56" spans="1:14" ht="22.5" x14ac:dyDescent="0.2">
      <c r="A56" s="892" t="s">
        <v>20492</v>
      </c>
      <c r="B56" s="893" t="s">
        <v>20493</v>
      </c>
      <c r="C56" s="893" t="s">
        <v>20556</v>
      </c>
      <c r="D56" s="966" t="s">
        <v>20557</v>
      </c>
      <c r="E56" s="966" t="s">
        <v>20390</v>
      </c>
      <c r="F56" s="966" t="s">
        <v>20558</v>
      </c>
      <c r="G56" s="966">
        <v>295.8</v>
      </c>
      <c r="H56" s="966" t="s">
        <v>11412</v>
      </c>
      <c r="I56" s="966" t="s">
        <v>20559</v>
      </c>
      <c r="J56" s="966" t="s">
        <v>20560</v>
      </c>
      <c r="K56" s="1216">
        <v>4000</v>
      </c>
      <c r="L56" s="966" t="s">
        <v>20555</v>
      </c>
      <c r="M56" s="1223">
        <v>48000</v>
      </c>
      <c r="N56" s="1225">
        <v>20000</v>
      </c>
    </row>
    <row r="57" spans="1:14" ht="22.5" x14ac:dyDescent="0.2">
      <c r="A57" s="892" t="s">
        <v>20492</v>
      </c>
      <c r="B57" s="893" t="s">
        <v>20493</v>
      </c>
      <c r="C57" s="893" t="s">
        <v>20561</v>
      </c>
      <c r="D57" s="966" t="s">
        <v>20562</v>
      </c>
      <c r="E57" s="966" t="s">
        <v>20390</v>
      </c>
      <c r="F57" s="966" t="s">
        <v>20563</v>
      </c>
      <c r="G57" s="966">
        <v>172</v>
      </c>
      <c r="H57" s="966" t="s">
        <v>11412</v>
      </c>
      <c r="I57" s="966" t="s">
        <v>20564</v>
      </c>
      <c r="J57" s="966" t="s">
        <v>20565</v>
      </c>
      <c r="K57" s="1216">
        <v>5500</v>
      </c>
      <c r="L57" s="966" t="s">
        <v>20555</v>
      </c>
      <c r="M57" s="1223">
        <v>66000</v>
      </c>
      <c r="N57" s="1225">
        <v>27500</v>
      </c>
    </row>
    <row r="58" spans="1:14" ht="33.75" x14ac:dyDescent="0.2">
      <c r="A58" s="892" t="s">
        <v>20492</v>
      </c>
      <c r="B58" s="893" t="s">
        <v>20493</v>
      </c>
      <c r="C58" s="893" t="s">
        <v>20566</v>
      </c>
      <c r="D58" s="966" t="s">
        <v>20567</v>
      </c>
      <c r="E58" s="966" t="s">
        <v>20390</v>
      </c>
      <c r="F58" s="966" t="s">
        <v>20568</v>
      </c>
      <c r="G58" s="966">
        <v>306</v>
      </c>
      <c r="H58" s="966" t="s">
        <v>11464</v>
      </c>
      <c r="I58" s="966" t="s">
        <v>20569</v>
      </c>
      <c r="J58" s="966" t="s">
        <v>20570</v>
      </c>
      <c r="K58" s="1216">
        <v>2600</v>
      </c>
      <c r="L58" s="966" t="s">
        <v>20555</v>
      </c>
      <c r="M58" s="1223">
        <v>0</v>
      </c>
      <c r="N58" s="1225">
        <v>15600</v>
      </c>
    </row>
    <row r="59" spans="1:14" ht="22.5" x14ac:dyDescent="0.2">
      <c r="A59" s="892" t="s">
        <v>20492</v>
      </c>
      <c r="B59" s="893" t="s">
        <v>20493</v>
      </c>
      <c r="C59" s="893" t="s">
        <v>20571</v>
      </c>
      <c r="D59" s="966" t="s">
        <v>20572</v>
      </c>
      <c r="E59" s="966" t="s">
        <v>20390</v>
      </c>
      <c r="F59" s="966" t="s">
        <v>20573</v>
      </c>
      <c r="G59" s="966">
        <v>190</v>
      </c>
      <c r="H59" s="966" t="s">
        <v>11464</v>
      </c>
      <c r="I59" s="966" t="s">
        <v>20574</v>
      </c>
      <c r="J59" s="966" t="s">
        <v>20575</v>
      </c>
      <c r="K59" s="1216">
        <v>4200</v>
      </c>
      <c r="L59" s="966" t="s">
        <v>20411</v>
      </c>
      <c r="M59" s="1223">
        <v>50400</v>
      </c>
      <c r="N59" s="1225">
        <v>25200</v>
      </c>
    </row>
    <row r="60" spans="1:14" ht="22.5" x14ac:dyDescent="0.2">
      <c r="A60" s="892" t="s">
        <v>20492</v>
      </c>
      <c r="B60" s="893" t="s">
        <v>20493</v>
      </c>
      <c r="C60" s="893" t="s">
        <v>20576</v>
      </c>
      <c r="D60" s="966" t="s">
        <v>20577</v>
      </c>
      <c r="E60" s="966" t="s">
        <v>20390</v>
      </c>
      <c r="F60" s="966" t="s">
        <v>20578</v>
      </c>
      <c r="G60" s="966">
        <v>403</v>
      </c>
      <c r="H60" s="966">
        <v>22</v>
      </c>
      <c r="I60" s="966" t="s">
        <v>20579</v>
      </c>
      <c r="J60" s="966" t="s">
        <v>20580</v>
      </c>
      <c r="K60" s="1216">
        <v>2000</v>
      </c>
      <c r="L60" s="966" t="s">
        <v>20411</v>
      </c>
      <c r="M60" s="1223">
        <v>24000</v>
      </c>
      <c r="N60" s="1225">
        <v>12000</v>
      </c>
    </row>
    <row r="61" spans="1:14" ht="45" x14ac:dyDescent="0.2">
      <c r="A61" s="892" t="s">
        <v>20492</v>
      </c>
      <c r="B61" s="893" t="s">
        <v>20493</v>
      </c>
      <c r="C61" s="893" t="s">
        <v>20581</v>
      </c>
      <c r="D61" s="966" t="s">
        <v>20582</v>
      </c>
      <c r="E61" s="966" t="s">
        <v>20390</v>
      </c>
      <c r="F61" s="966" t="s">
        <v>20583</v>
      </c>
      <c r="G61" s="966">
        <v>475.62</v>
      </c>
      <c r="H61" s="966" t="s">
        <v>20584</v>
      </c>
      <c r="I61" s="966" t="s">
        <v>20585</v>
      </c>
      <c r="J61" s="966" t="s">
        <v>20586</v>
      </c>
      <c r="K61" s="1216">
        <v>6000</v>
      </c>
      <c r="L61" s="966" t="s">
        <v>20411</v>
      </c>
      <c r="M61" s="1223">
        <v>0</v>
      </c>
      <c r="N61" s="1225">
        <v>24000</v>
      </c>
    </row>
    <row r="62" spans="1:14" ht="22.5" x14ac:dyDescent="0.2">
      <c r="A62" s="892" t="s">
        <v>20492</v>
      </c>
      <c r="B62" s="893" t="s">
        <v>20493</v>
      </c>
      <c r="C62" s="893" t="s">
        <v>20587</v>
      </c>
      <c r="D62" s="966" t="s">
        <v>20588</v>
      </c>
      <c r="E62" s="966" t="s">
        <v>20390</v>
      </c>
      <c r="F62" s="966" t="s">
        <v>20589</v>
      </c>
      <c r="G62" s="966">
        <v>720</v>
      </c>
      <c r="H62" s="966" t="s">
        <v>11464</v>
      </c>
      <c r="I62" s="966" t="s">
        <v>20590</v>
      </c>
      <c r="J62" s="966" t="s">
        <v>20591</v>
      </c>
      <c r="K62" s="1216">
        <v>4000</v>
      </c>
      <c r="L62" s="966" t="s">
        <v>20411</v>
      </c>
      <c r="M62" s="1223">
        <v>0</v>
      </c>
      <c r="N62" s="1225">
        <v>8000</v>
      </c>
    </row>
    <row r="63" spans="1:14" ht="33.75" x14ac:dyDescent="0.2">
      <c r="A63" s="892" t="s">
        <v>20492</v>
      </c>
      <c r="B63" s="893" t="s">
        <v>20493</v>
      </c>
      <c r="C63" s="893" t="s">
        <v>20592</v>
      </c>
      <c r="D63" s="966">
        <v>20101060013</v>
      </c>
      <c r="E63" s="966" t="s">
        <v>20390</v>
      </c>
      <c r="F63" s="966" t="s">
        <v>20593</v>
      </c>
      <c r="G63" s="966">
        <v>1695.24</v>
      </c>
      <c r="H63" s="966" t="s">
        <v>11412</v>
      </c>
      <c r="I63" s="966" t="s">
        <v>20594</v>
      </c>
      <c r="J63" s="966" t="s">
        <v>20543</v>
      </c>
      <c r="K63" s="1216">
        <v>63237.49</v>
      </c>
      <c r="L63" s="966" t="s">
        <v>20411</v>
      </c>
      <c r="M63" s="1223">
        <v>758849.88</v>
      </c>
      <c r="N63" s="1225">
        <v>379424.94</v>
      </c>
    </row>
    <row r="64" spans="1:14" ht="33.75" x14ac:dyDescent="0.2">
      <c r="A64" s="892" t="s">
        <v>20492</v>
      </c>
      <c r="B64" s="893" t="s">
        <v>20493</v>
      </c>
      <c r="C64" s="893" t="s">
        <v>20592</v>
      </c>
      <c r="D64" s="966">
        <v>20101060013</v>
      </c>
      <c r="E64" s="966" t="s">
        <v>20390</v>
      </c>
      <c r="F64" s="966" t="s">
        <v>20595</v>
      </c>
      <c r="G64" s="966" t="s">
        <v>20596</v>
      </c>
      <c r="H64" s="966" t="s">
        <v>11412</v>
      </c>
      <c r="I64" s="966" t="s">
        <v>20597</v>
      </c>
      <c r="J64" s="966" t="s">
        <v>20598</v>
      </c>
      <c r="K64" s="1216">
        <v>46665.34</v>
      </c>
      <c r="L64" s="966" t="s">
        <v>20411</v>
      </c>
      <c r="M64" s="1223">
        <v>408352.6</v>
      </c>
      <c r="N64" s="1225">
        <v>279992.06000000011</v>
      </c>
    </row>
    <row r="65" spans="1:14" ht="33.75" x14ac:dyDescent="0.2">
      <c r="A65" s="892" t="s">
        <v>20492</v>
      </c>
      <c r="B65" s="893" t="s">
        <v>20493</v>
      </c>
      <c r="C65" s="893" t="s">
        <v>20599</v>
      </c>
      <c r="D65" s="966" t="s">
        <v>20600</v>
      </c>
      <c r="E65" s="966" t="s">
        <v>20390</v>
      </c>
      <c r="F65" s="966" t="s">
        <v>20514</v>
      </c>
      <c r="G65" s="966">
        <v>298.7</v>
      </c>
      <c r="H65" s="966" t="s">
        <v>11464</v>
      </c>
      <c r="I65" s="966" t="s">
        <v>20601</v>
      </c>
      <c r="J65" s="966" t="s">
        <v>20602</v>
      </c>
      <c r="K65" s="1216">
        <v>3500</v>
      </c>
      <c r="L65" s="966" t="s">
        <v>20411</v>
      </c>
      <c r="M65" s="1223">
        <v>0</v>
      </c>
      <c r="N65" s="1225">
        <v>21000</v>
      </c>
    </row>
    <row r="66" spans="1:14" ht="22.5" x14ac:dyDescent="0.2">
      <c r="A66" s="892" t="s">
        <v>20492</v>
      </c>
      <c r="B66" s="893" t="s">
        <v>20493</v>
      </c>
      <c r="C66" s="893" t="s">
        <v>20603</v>
      </c>
      <c r="D66" s="966" t="s">
        <v>20604</v>
      </c>
      <c r="E66" s="966" t="s">
        <v>20390</v>
      </c>
      <c r="F66" s="966" t="s">
        <v>20605</v>
      </c>
      <c r="G66" s="966">
        <v>295</v>
      </c>
      <c r="H66" s="966" t="s">
        <v>11464</v>
      </c>
      <c r="I66" s="966" t="s">
        <v>20606</v>
      </c>
      <c r="J66" s="966" t="s">
        <v>20607</v>
      </c>
      <c r="K66" s="1216">
        <v>5940</v>
      </c>
      <c r="L66" s="966" t="s">
        <v>20411</v>
      </c>
      <c r="M66" s="1223">
        <v>0</v>
      </c>
      <c r="N66" s="1225">
        <v>11880</v>
      </c>
    </row>
    <row r="67" spans="1:14" ht="33.75" x14ac:dyDescent="0.2">
      <c r="A67" s="892" t="s">
        <v>20492</v>
      </c>
      <c r="B67" s="893" t="s">
        <v>11296</v>
      </c>
      <c r="C67" s="893" t="s">
        <v>20608</v>
      </c>
      <c r="D67" s="966" t="s">
        <v>20609</v>
      </c>
      <c r="E67" s="966" t="s">
        <v>20496</v>
      </c>
      <c r="F67" s="966" t="s">
        <v>20610</v>
      </c>
      <c r="G67" s="966">
        <v>870</v>
      </c>
      <c r="H67" s="966" t="s">
        <v>11412</v>
      </c>
      <c r="I67" s="966" t="s">
        <v>20611</v>
      </c>
      <c r="J67" s="966" t="s">
        <v>20612</v>
      </c>
      <c r="K67" s="1216">
        <v>12200</v>
      </c>
      <c r="L67" s="966" t="s">
        <v>20613</v>
      </c>
      <c r="M67" s="1223">
        <v>146400</v>
      </c>
      <c r="N67" s="1225">
        <v>73200</v>
      </c>
    </row>
    <row r="68" spans="1:14" ht="22.5" x14ac:dyDescent="0.2">
      <c r="A68" s="892" t="s">
        <v>20492</v>
      </c>
      <c r="B68" s="893" t="s">
        <v>11296</v>
      </c>
      <c r="C68" s="893" t="s">
        <v>20608</v>
      </c>
      <c r="D68" s="966" t="s">
        <v>20609</v>
      </c>
      <c r="E68" s="966" t="s">
        <v>20502</v>
      </c>
      <c r="F68" s="966" t="s">
        <v>20610</v>
      </c>
      <c r="G68" s="966">
        <v>600</v>
      </c>
      <c r="H68" s="966" t="s">
        <v>11412</v>
      </c>
      <c r="I68" s="966" t="s">
        <v>20614</v>
      </c>
      <c r="J68" s="966" t="s">
        <v>20615</v>
      </c>
      <c r="K68" s="1216">
        <v>4900</v>
      </c>
      <c r="L68" s="966" t="s">
        <v>20411</v>
      </c>
      <c r="M68" s="1223">
        <v>58800</v>
      </c>
      <c r="N68" s="1225">
        <v>24500</v>
      </c>
    </row>
    <row r="69" spans="1:14" ht="22.5" x14ac:dyDescent="0.2">
      <c r="A69" s="892" t="s">
        <v>20492</v>
      </c>
      <c r="B69" s="893" t="s">
        <v>11296</v>
      </c>
      <c r="C69" s="893" t="s">
        <v>20616</v>
      </c>
      <c r="D69" s="966" t="s">
        <v>20617</v>
      </c>
      <c r="E69" s="966" t="s">
        <v>20502</v>
      </c>
      <c r="F69" s="966" t="s">
        <v>20618</v>
      </c>
      <c r="G69" s="966">
        <v>1250</v>
      </c>
      <c r="H69" s="966" t="s">
        <v>11412</v>
      </c>
      <c r="I69" s="966" t="s">
        <v>20619</v>
      </c>
      <c r="J69" s="966" t="s">
        <v>20620</v>
      </c>
      <c r="K69" s="1216">
        <v>7500</v>
      </c>
      <c r="L69" s="966" t="s">
        <v>20401</v>
      </c>
      <c r="M69" s="1223">
        <v>79500</v>
      </c>
      <c r="N69" s="1225">
        <v>45000</v>
      </c>
    </row>
    <row r="70" spans="1:14" ht="22.5" x14ac:dyDescent="0.2">
      <c r="A70" s="892" t="s">
        <v>20492</v>
      </c>
      <c r="B70" s="893" t="s">
        <v>11296</v>
      </c>
      <c r="C70" s="893" t="s">
        <v>20621</v>
      </c>
      <c r="D70" s="966" t="s">
        <v>20622</v>
      </c>
      <c r="E70" s="966" t="s">
        <v>20623</v>
      </c>
      <c r="F70" s="966" t="s">
        <v>20618</v>
      </c>
      <c r="G70" s="966">
        <v>300</v>
      </c>
      <c r="H70" s="966" t="s">
        <v>11464</v>
      </c>
      <c r="I70" s="966" t="s">
        <v>20624</v>
      </c>
      <c r="J70" s="966" t="s">
        <v>20625</v>
      </c>
      <c r="K70" s="1216">
        <v>3500</v>
      </c>
      <c r="L70" s="966" t="s">
        <v>20401</v>
      </c>
      <c r="M70" s="1223">
        <v>45000</v>
      </c>
      <c r="N70" s="1225">
        <v>24500</v>
      </c>
    </row>
    <row r="71" spans="1:14" ht="33.75" x14ac:dyDescent="0.2">
      <c r="A71" s="892" t="s">
        <v>20492</v>
      </c>
      <c r="B71" s="893" t="s">
        <v>11296</v>
      </c>
      <c r="C71" s="893" t="s">
        <v>20626</v>
      </c>
      <c r="D71" s="966" t="s">
        <v>20627</v>
      </c>
      <c r="E71" s="966" t="s">
        <v>20623</v>
      </c>
      <c r="F71" s="966" t="s">
        <v>20628</v>
      </c>
      <c r="G71" s="966">
        <v>190</v>
      </c>
      <c r="H71" s="966" t="s">
        <v>11464</v>
      </c>
      <c r="I71" s="966" t="s">
        <v>20629</v>
      </c>
      <c r="J71" s="966" t="s">
        <v>20630</v>
      </c>
      <c r="K71" s="1216">
        <v>2900</v>
      </c>
      <c r="L71" s="966" t="s">
        <v>20401</v>
      </c>
      <c r="M71" s="1223">
        <v>20475</v>
      </c>
      <c r="N71" s="1225">
        <v>11600</v>
      </c>
    </row>
    <row r="72" spans="1:14" ht="33.75" x14ac:dyDescent="0.2">
      <c r="A72" s="892" t="s">
        <v>20492</v>
      </c>
      <c r="B72" s="893" t="s">
        <v>11296</v>
      </c>
      <c r="C72" s="893" t="s">
        <v>20631</v>
      </c>
      <c r="D72" s="966" t="s">
        <v>20632</v>
      </c>
      <c r="E72" s="966" t="s">
        <v>20623</v>
      </c>
      <c r="F72" s="966" t="s">
        <v>20618</v>
      </c>
      <c r="G72" s="966">
        <v>194</v>
      </c>
      <c r="H72" s="966" t="s">
        <v>11464</v>
      </c>
      <c r="I72" s="966" t="s">
        <v>20633</v>
      </c>
      <c r="J72" s="966" t="s">
        <v>20630</v>
      </c>
      <c r="K72" s="1216">
        <v>3000</v>
      </c>
      <c r="L72" s="966" t="s">
        <v>20401</v>
      </c>
      <c r="M72" s="1223">
        <v>36000</v>
      </c>
      <c r="N72" s="1225">
        <v>18000</v>
      </c>
    </row>
    <row r="73" spans="1:14" ht="33.75" x14ac:dyDescent="0.2">
      <c r="A73" s="892" t="s">
        <v>20492</v>
      </c>
      <c r="B73" s="893" t="s">
        <v>11296</v>
      </c>
      <c r="C73" s="893" t="s">
        <v>20634</v>
      </c>
      <c r="D73" s="966" t="s">
        <v>20635</v>
      </c>
      <c r="E73" s="966" t="s">
        <v>20623</v>
      </c>
      <c r="F73" s="966" t="s">
        <v>20618</v>
      </c>
      <c r="G73" s="966">
        <v>50</v>
      </c>
      <c r="H73" s="966" t="s">
        <v>11412</v>
      </c>
      <c r="I73" s="966" t="s">
        <v>20636</v>
      </c>
      <c r="J73" s="966" t="s">
        <v>20637</v>
      </c>
      <c r="K73" s="1216">
        <v>300</v>
      </c>
      <c r="L73" s="966" t="s">
        <v>20401</v>
      </c>
      <c r="M73" s="1223">
        <v>3900</v>
      </c>
      <c r="N73" s="1225">
        <v>1800</v>
      </c>
    </row>
    <row r="74" spans="1:14" ht="33.75" x14ac:dyDescent="0.2">
      <c r="A74" s="892" t="s">
        <v>20492</v>
      </c>
      <c r="B74" s="893" t="s">
        <v>11296</v>
      </c>
      <c r="C74" s="893" t="s">
        <v>20638</v>
      </c>
      <c r="D74" s="966" t="s">
        <v>20639</v>
      </c>
      <c r="E74" s="966" t="s">
        <v>20623</v>
      </c>
      <c r="F74" s="966" t="s">
        <v>20640</v>
      </c>
      <c r="G74" s="966">
        <v>374</v>
      </c>
      <c r="H74" s="966" t="s">
        <v>11464</v>
      </c>
      <c r="I74" s="966" t="s">
        <v>20641</v>
      </c>
      <c r="J74" s="966" t="s">
        <v>20637</v>
      </c>
      <c r="K74" s="1216">
        <v>2200</v>
      </c>
      <c r="L74" s="966" t="s">
        <v>20411</v>
      </c>
      <c r="M74" s="1223">
        <v>26400</v>
      </c>
      <c r="N74" s="1225">
        <v>13200</v>
      </c>
    </row>
    <row r="75" spans="1:14" ht="22.5" x14ac:dyDescent="0.2">
      <c r="A75" s="892" t="s">
        <v>20492</v>
      </c>
      <c r="B75" s="893" t="s">
        <v>11296</v>
      </c>
      <c r="C75" s="893" t="s">
        <v>20642</v>
      </c>
      <c r="D75" s="966" t="s">
        <v>20643</v>
      </c>
      <c r="E75" s="966" t="s">
        <v>20623</v>
      </c>
      <c r="F75" s="966" t="s">
        <v>20618</v>
      </c>
      <c r="G75" s="966">
        <v>800</v>
      </c>
      <c r="H75" s="966" t="s">
        <v>11412</v>
      </c>
      <c r="I75" s="966" t="s">
        <v>20644</v>
      </c>
      <c r="J75" s="966" t="s">
        <v>20637</v>
      </c>
      <c r="K75" s="1216">
        <v>4200</v>
      </c>
      <c r="L75" s="966" t="s">
        <v>20411</v>
      </c>
      <c r="M75" s="1223">
        <v>49700</v>
      </c>
      <c r="N75" s="1225">
        <v>25200</v>
      </c>
    </row>
    <row r="76" spans="1:14" ht="22.5" x14ac:dyDescent="0.2">
      <c r="A76" s="892" t="s">
        <v>20492</v>
      </c>
      <c r="B76" s="893" t="s">
        <v>11296</v>
      </c>
      <c r="C76" s="893" t="s">
        <v>20645</v>
      </c>
      <c r="D76" s="966" t="s">
        <v>20646</v>
      </c>
      <c r="E76" s="966" t="s">
        <v>20623</v>
      </c>
      <c r="F76" s="966" t="s">
        <v>20618</v>
      </c>
      <c r="G76" s="966">
        <v>300</v>
      </c>
      <c r="H76" s="966" t="s">
        <v>11412</v>
      </c>
      <c r="I76" s="966" t="s">
        <v>20647</v>
      </c>
      <c r="J76" s="966" t="s">
        <v>20620</v>
      </c>
      <c r="K76" s="1216">
        <v>4500</v>
      </c>
      <c r="L76" s="966" t="s">
        <v>20411</v>
      </c>
      <c r="M76" s="1223">
        <v>54000</v>
      </c>
      <c r="N76" s="1225">
        <v>27000</v>
      </c>
    </row>
    <row r="77" spans="1:14" ht="22.5" x14ac:dyDescent="0.2">
      <c r="A77" s="892" t="s">
        <v>20492</v>
      </c>
      <c r="B77" s="893" t="s">
        <v>11296</v>
      </c>
      <c r="C77" s="893" t="s">
        <v>20648</v>
      </c>
      <c r="D77" s="966" t="s">
        <v>20649</v>
      </c>
      <c r="E77" s="966" t="s">
        <v>20623</v>
      </c>
      <c r="F77" s="966" t="s">
        <v>20618</v>
      </c>
      <c r="G77" s="966">
        <v>100</v>
      </c>
      <c r="H77" s="966" t="s">
        <v>11412</v>
      </c>
      <c r="I77" s="966" t="s">
        <v>20650</v>
      </c>
      <c r="J77" s="966" t="s">
        <v>20651</v>
      </c>
      <c r="K77" s="1216">
        <v>450</v>
      </c>
      <c r="L77" s="966" t="s">
        <v>20411</v>
      </c>
      <c r="M77" s="1223">
        <v>900</v>
      </c>
      <c r="N77" s="1225"/>
    </row>
    <row r="78" spans="1:14" ht="22.5" x14ac:dyDescent="0.2">
      <c r="A78" s="892" t="s">
        <v>20652</v>
      </c>
      <c r="B78" s="893" t="s">
        <v>3989</v>
      </c>
      <c r="C78" s="893" t="s">
        <v>20653</v>
      </c>
      <c r="D78" s="966" t="s">
        <v>20654</v>
      </c>
      <c r="E78" s="966" t="s">
        <v>20385</v>
      </c>
      <c r="F78" s="966" t="s">
        <v>20655</v>
      </c>
      <c r="G78" s="966" t="s">
        <v>20656</v>
      </c>
      <c r="H78" s="966">
        <v>5</v>
      </c>
      <c r="I78" s="966" t="s">
        <v>20657</v>
      </c>
      <c r="J78" s="966" t="s">
        <v>20658</v>
      </c>
      <c r="K78" s="1216">
        <v>32761</v>
      </c>
      <c r="L78" s="966" t="s">
        <v>20411</v>
      </c>
      <c r="M78" s="1223">
        <v>657205</v>
      </c>
      <c r="N78" s="1225">
        <v>65470</v>
      </c>
    </row>
    <row r="79" spans="1:14" ht="13.15" customHeight="1" x14ac:dyDescent="0.2">
      <c r="A79" s="892" t="s">
        <v>20659</v>
      </c>
      <c r="B79" s="893" t="s">
        <v>3992</v>
      </c>
      <c r="C79" s="893" t="s">
        <v>20660</v>
      </c>
      <c r="D79" s="966">
        <v>32860851</v>
      </c>
      <c r="E79" s="966" t="s">
        <v>20390</v>
      </c>
      <c r="F79" s="966" t="s">
        <v>20661</v>
      </c>
      <c r="G79" s="966" t="s">
        <v>20662</v>
      </c>
      <c r="H79" s="966">
        <v>0</v>
      </c>
      <c r="I79" s="966"/>
      <c r="J79" s="966" t="s">
        <v>20663</v>
      </c>
      <c r="K79" s="1216">
        <v>5000</v>
      </c>
      <c r="L79" s="966" t="s">
        <v>20411</v>
      </c>
      <c r="M79" s="1223">
        <v>60000</v>
      </c>
      <c r="N79" s="1225">
        <v>30000</v>
      </c>
    </row>
    <row r="80" spans="1:14" ht="33.75" x14ac:dyDescent="0.2">
      <c r="A80" s="892" t="s">
        <v>20659</v>
      </c>
      <c r="B80" s="893" t="s">
        <v>3992</v>
      </c>
      <c r="C80" s="893" t="s">
        <v>20664</v>
      </c>
      <c r="D80" s="966" t="s">
        <v>20665</v>
      </c>
      <c r="E80" s="966" t="s">
        <v>20390</v>
      </c>
      <c r="F80" s="966" t="s">
        <v>20666</v>
      </c>
      <c r="G80" s="966" t="s">
        <v>20667</v>
      </c>
      <c r="H80" s="966">
        <v>0</v>
      </c>
      <c r="I80" s="966"/>
      <c r="J80" s="966" t="s">
        <v>20663</v>
      </c>
      <c r="K80" s="1216">
        <v>5280</v>
      </c>
      <c r="L80" s="966" t="s">
        <v>20668</v>
      </c>
      <c r="M80" s="1223">
        <v>63360</v>
      </c>
      <c r="N80" s="1225">
        <v>42240</v>
      </c>
    </row>
    <row r="81" spans="1:14" ht="22.5" x14ac:dyDescent="0.2">
      <c r="A81" s="892" t="s">
        <v>20659</v>
      </c>
      <c r="B81" s="893" t="s">
        <v>3992</v>
      </c>
      <c r="C81" s="893" t="s">
        <v>20669</v>
      </c>
      <c r="D81" s="966" t="s">
        <v>20670</v>
      </c>
      <c r="E81" s="966" t="s">
        <v>20390</v>
      </c>
      <c r="F81" s="966" t="s">
        <v>20671</v>
      </c>
      <c r="G81" s="966" t="s">
        <v>20672</v>
      </c>
      <c r="H81" s="966">
        <v>0</v>
      </c>
      <c r="I81" s="966"/>
      <c r="J81" s="966" t="s">
        <v>20663</v>
      </c>
      <c r="K81" s="1216">
        <v>3000</v>
      </c>
      <c r="L81" s="966" t="s">
        <v>20668</v>
      </c>
      <c r="M81" s="1223">
        <v>36000</v>
      </c>
      <c r="N81" s="1225">
        <v>30000</v>
      </c>
    </row>
    <row r="82" spans="1:14" ht="13.15" customHeight="1" x14ac:dyDescent="0.2">
      <c r="A82" s="892" t="s">
        <v>20659</v>
      </c>
      <c r="B82" s="893" t="s">
        <v>3992</v>
      </c>
      <c r="C82" s="893" t="s">
        <v>20673</v>
      </c>
      <c r="D82" s="966">
        <v>8607009</v>
      </c>
      <c r="E82" s="966" t="s">
        <v>20390</v>
      </c>
      <c r="F82" s="966" t="s">
        <v>20674</v>
      </c>
      <c r="G82" s="966" t="s">
        <v>20675</v>
      </c>
      <c r="H82" s="966">
        <v>0</v>
      </c>
      <c r="I82" s="966"/>
      <c r="J82" s="966" t="s">
        <v>20676</v>
      </c>
      <c r="K82" s="1216">
        <v>3500</v>
      </c>
      <c r="L82" s="966" t="s">
        <v>20411</v>
      </c>
      <c r="M82" s="1223">
        <v>42000</v>
      </c>
      <c r="N82" s="1225">
        <v>24500</v>
      </c>
    </row>
    <row r="83" spans="1:14" ht="13.15" customHeight="1" x14ac:dyDescent="0.2">
      <c r="A83" s="892" t="s">
        <v>20659</v>
      </c>
      <c r="B83" s="893" t="s">
        <v>3992</v>
      </c>
      <c r="C83" s="893" t="s">
        <v>20677</v>
      </c>
      <c r="D83" s="966">
        <v>4414792</v>
      </c>
      <c r="E83" s="966" t="s">
        <v>20390</v>
      </c>
      <c r="F83" s="966" t="s">
        <v>20678</v>
      </c>
      <c r="G83" s="966" t="s">
        <v>20679</v>
      </c>
      <c r="H83" s="966">
        <v>0</v>
      </c>
      <c r="I83" s="966"/>
      <c r="J83" s="966" t="s">
        <v>20680</v>
      </c>
      <c r="K83" s="1216">
        <v>2500</v>
      </c>
      <c r="L83" s="966" t="s">
        <v>20411</v>
      </c>
      <c r="M83" s="1223">
        <v>30000</v>
      </c>
      <c r="N83" s="1225">
        <v>15000</v>
      </c>
    </row>
    <row r="84" spans="1:14" ht="13.15" customHeight="1" x14ac:dyDescent="0.2">
      <c r="A84" s="892" t="s">
        <v>20659</v>
      </c>
      <c r="B84" s="893" t="s">
        <v>3992</v>
      </c>
      <c r="C84" s="893" t="s">
        <v>20681</v>
      </c>
      <c r="D84" s="966">
        <v>4009264</v>
      </c>
      <c r="E84" s="966" t="s">
        <v>20390</v>
      </c>
      <c r="F84" s="966" t="s">
        <v>20682</v>
      </c>
      <c r="G84" s="966" t="s">
        <v>20683</v>
      </c>
      <c r="H84" s="966">
        <v>0</v>
      </c>
      <c r="I84" s="966"/>
      <c r="J84" s="966" t="s">
        <v>20680</v>
      </c>
      <c r="K84" s="1216">
        <v>2500</v>
      </c>
      <c r="L84" s="966" t="s">
        <v>20411</v>
      </c>
      <c r="M84" s="1223">
        <v>30000</v>
      </c>
      <c r="N84" s="1225">
        <v>15000</v>
      </c>
    </row>
    <row r="85" spans="1:14" ht="33.75" x14ac:dyDescent="0.2">
      <c r="A85" s="892" t="s">
        <v>20659</v>
      </c>
      <c r="B85" s="893" t="s">
        <v>3992</v>
      </c>
      <c r="C85" s="893" t="s">
        <v>20684</v>
      </c>
      <c r="D85" s="966" t="s">
        <v>20685</v>
      </c>
      <c r="E85" s="966" t="s">
        <v>20390</v>
      </c>
      <c r="F85" s="966" t="s">
        <v>20666</v>
      </c>
      <c r="G85" s="966" t="s">
        <v>20686</v>
      </c>
      <c r="H85" s="966">
        <v>0</v>
      </c>
      <c r="I85" s="966"/>
      <c r="J85" s="966" t="s">
        <v>20687</v>
      </c>
      <c r="K85" s="1216">
        <v>3990</v>
      </c>
      <c r="L85" s="966" t="s">
        <v>20411</v>
      </c>
      <c r="M85" s="1223">
        <v>47880</v>
      </c>
      <c r="N85" s="1225">
        <v>23940</v>
      </c>
    </row>
    <row r="86" spans="1:14" ht="33.75" x14ac:dyDescent="0.2">
      <c r="A86" s="892" t="s">
        <v>20659</v>
      </c>
      <c r="B86" s="893" t="s">
        <v>3992</v>
      </c>
      <c r="C86" s="893" t="s">
        <v>20688</v>
      </c>
      <c r="D86" s="966" t="s">
        <v>20689</v>
      </c>
      <c r="E86" s="966" t="s">
        <v>20390</v>
      </c>
      <c r="F86" s="966" t="s">
        <v>20690</v>
      </c>
      <c r="G86" s="966" t="s">
        <v>20691</v>
      </c>
      <c r="H86" s="966">
        <v>0</v>
      </c>
      <c r="I86" s="966"/>
      <c r="J86" s="966" t="s">
        <v>20687</v>
      </c>
      <c r="K86" s="1216">
        <v>5000</v>
      </c>
      <c r="L86" s="966" t="s">
        <v>20411</v>
      </c>
      <c r="M86" s="1223">
        <v>60000</v>
      </c>
      <c r="N86" s="1225">
        <v>30000</v>
      </c>
    </row>
    <row r="87" spans="1:14" ht="13.15" customHeight="1" x14ac:dyDescent="0.2">
      <c r="A87" s="892" t="s">
        <v>20659</v>
      </c>
      <c r="B87" s="893" t="s">
        <v>3992</v>
      </c>
      <c r="C87" s="893" t="s">
        <v>20692</v>
      </c>
      <c r="D87" s="966">
        <v>11385663</v>
      </c>
      <c r="E87" s="966" t="s">
        <v>20390</v>
      </c>
      <c r="F87" s="966" t="s">
        <v>20693</v>
      </c>
      <c r="G87" s="966" t="s">
        <v>20694</v>
      </c>
      <c r="H87" s="966">
        <v>10</v>
      </c>
      <c r="I87" s="966"/>
      <c r="J87" s="966" t="s">
        <v>20695</v>
      </c>
      <c r="K87" s="1216">
        <v>126294.22</v>
      </c>
      <c r="L87" s="966" t="s">
        <v>20411</v>
      </c>
      <c r="M87" s="1223">
        <v>1515530.6</v>
      </c>
      <c r="N87" s="1225">
        <v>448527.41</v>
      </c>
    </row>
    <row r="88" spans="1:14" ht="13.15" customHeight="1" x14ac:dyDescent="0.2">
      <c r="A88" s="892" t="s">
        <v>20659</v>
      </c>
      <c r="B88" s="893" t="s">
        <v>3992</v>
      </c>
      <c r="C88" s="893" t="s">
        <v>20696</v>
      </c>
      <c r="D88" s="966">
        <v>21448907</v>
      </c>
      <c r="E88" s="966" t="s">
        <v>20390</v>
      </c>
      <c r="F88" s="966" t="s">
        <v>20697</v>
      </c>
      <c r="G88" s="966" t="s">
        <v>20698</v>
      </c>
      <c r="H88" s="966">
        <v>0</v>
      </c>
      <c r="I88" s="966"/>
      <c r="J88" s="966" t="s">
        <v>20699</v>
      </c>
      <c r="K88" s="1216">
        <v>3700</v>
      </c>
      <c r="L88" s="966" t="s">
        <v>20411</v>
      </c>
      <c r="M88" s="1223">
        <v>44400</v>
      </c>
      <c r="N88" s="1225">
        <v>22200</v>
      </c>
    </row>
    <row r="89" spans="1:14" ht="33.75" x14ac:dyDescent="0.2">
      <c r="A89" s="892" t="s">
        <v>20659</v>
      </c>
      <c r="B89" s="893" t="s">
        <v>3992</v>
      </c>
      <c r="C89" s="893" t="s">
        <v>20700</v>
      </c>
      <c r="D89" s="966">
        <v>23213876</v>
      </c>
      <c r="E89" s="966" t="s">
        <v>20390</v>
      </c>
      <c r="F89" s="966" t="s">
        <v>20701</v>
      </c>
      <c r="G89" s="966" t="s">
        <v>20702</v>
      </c>
      <c r="H89" s="966">
        <v>0</v>
      </c>
      <c r="I89" s="966"/>
      <c r="J89" s="966" t="s">
        <v>20663</v>
      </c>
      <c r="K89" s="1216">
        <v>5000</v>
      </c>
      <c r="L89" s="966" t="s">
        <v>20411</v>
      </c>
      <c r="M89" s="1223">
        <v>60000</v>
      </c>
      <c r="N89" s="1225">
        <v>30000</v>
      </c>
    </row>
    <row r="90" spans="1:14" ht="22.5" x14ac:dyDescent="0.2">
      <c r="A90" s="892" t="s">
        <v>20659</v>
      </c>
      <c r="B90" s="893" t="s">
        <v>3992</v>
      </c>
      <c r="C90" s="893" t="s">
        <v>20703</v>
      </c>
      <c r="D90" s="966">
        <v>412773</v>
      </c>
      <c r="E90" s="966" t="s">
        <v>20390</v>
      </c>
      <c r="F90" s="966" t="s">
        <v>20704</v>
      </c>
      <c r="G90" s="966" t="s">
        <v>20705</v>
      </c>
      <c r="H90" s="966">
        <v>0</v>
      </c>
      <c r="I90" s="966"/>
      <c r="J90" s="966" t="s">
        <v>20663</v>
      </c>
      <c r="K90" s="1216">
        <v>3500</v>
      </c>
      <c r="L90" s="966" t="s">
        <v>20706</v>
      </c>
      <c r="M90" s="1223">
        <v>42000</v>
      </c>
      <c r="N90" s="1225">
        <v>24500</v>
      </c>
    </row>
    <row r="91" spans="1:14" ht="33.75" x14ac:dyDescent="0.2">
      <c r="A91" s="892" t="s">
        <v>20659</v>
      </c>
      <c r="B91" s="893" t="s">
        <v>3992</v>
      </c>
      <c r="C91" s="893" t="s">
        <v>20707</v>
      </c>
      <c r="D91" s="966" t="s">
        <v>20708</v>
      </c>
      <c r="E91" s="966" t="s">
        <v>20390</v>
      </c>
      <c r="F91" s="966" t="s">
        <v>20709</v>
      </c>
      <c r="G91" s="966" t="s">
        <v>20710</v>
      </c>
      <c r="H91" s="966">
        <v>0</v>
      </c>
      <c r="I91" s="966"/>
      <c r="J91" s="966" t="s">
        <v>20663</v>
      </c>
      <c r="K91" s="1216">
        <v>6000</v>
      </c>
      <c r="L91" s="966" t="s">
        <v>20706</v>
      </c>
      <c r="M91" s="1223">
        <v>72000</v>
      </c>
      <c r="N91" s="1225">
        <v>48000</v>
      </c>
    </row>
    <row r="92" spans="1:14" ht="33.75" x14ac:dyDescent="0.2">
      <c r="A92" s="892" t="s">
        <v>20659</v>
      </c>
      <c r="B92" s="893" t="s">
        <v>3992</v>
      </c>
      <c r="C92" s="893" t="s">
        <v>20711</v>
      </c>
      <c r="D92" s="966" t="s">
        <v>20712</v>
      </c>
      <c r="E92" s="966" t="s">
        <v>20390</v>
      </c>
      <c r="F92" s="966" t="s">
        <v>20713</v>
      </c>
      <c r="G92" s="966" t="s">
        <v>20714</v>
      </c>
      <c r="H92" s="966">
        <v>0</v>
      </c>
      <c r="I92" s="966"/>
      <c r="J92" s="966" t="s">
        <v>20715</v>
      </c>
      <c r="K92" s="1216">
        <v>5800</v>
      </c>
      <c r="L92" s="966" t="s">
        <v>20411</v>
      </c>
      <c r="M92" s="1223">
        <v>69600</v>
      </c>
      <c r="N92" s="1225">
        <v>34800</v>
      </c>
    </row>
    <row r="93" spans="1:14" ht="16.899999999999999" customHeight="1" x14ac:dyDescent="0.2">
      <c r="A93" s="892" t="s">
        <v>20659</v>
      </c>
      <c r="B93" s="893" t="s">
        <v>3992</v>
      </c>
      <c r="C93" s="893" t="s">
        <v>20716</v>
      </c>
      <c r="D93" s="966">
        <v>22527464</v>
      </c>
      <c r="E93" s="966" t="s">
        <v>20390</v>
      </c>
      <c r="F93" s="966" t="s">
        <v>20717</v>
      </c>
      <c r="G93" s="966" t="s">
        <v>20718</v>
      </c>
      <c r="H93" s="966">
        <v>0</v>
      </c>
      <c r="I93" s="966"/>
      <c r="J93" s="966" t="s">
        <v>20663</v>
      </c>
      <c r="K93" s="1216">
        <v>2000</v>
      </c>
      <c r="L93" s="966" t="s">
        <v>20411</v>
      </c>
      <c r="M93" s="1223">
        <v>24000</v>
      </c>
      <c r="N93" s="1225">
        <v>12000</v>
      </c>
    </row>
    <row r="94" spans="1:14" ht="22.5" x14ac:dyDescent="0.2">
      <c r="A94" s="892" t="s">
        <v>20659</v>
      </c>
      <c r="B94" s="893" t="s">
        <v>3992</v>
      </c>
      <c r="C94" s="893" t="s">
        <v>20719</v>
      </c>
      <c r="D94" s="966">
        <v>9392506</v>
      </c>
      <c r="E94" s="966" t="s">
        <v>20390</v>
      </c>
      <c r="F94" s="966" t="s">
        <v>20720</v>
      </c>
      <c r="G94" s="966" t="s">
        <v>20721</v>
      </c>
      <c r="H94" s="966">
        <v>0</v>
      </c>
      <c r="I94" s="966"/>
      <c r="J94" s="966" t="s">
        <v>20722</v>
      </c>
      <c r="K94" s="1216">
        <v>2800</v>
      </c>
      <c r="L94" s="966" t="s">
        <v>20411</v>
      </c>
      <c r="M94" s="1223">
        <v>30800</v>
      </c>
      <c r="N94" s="1225">
        <v>19600</v>
      </c>
    </row>
    <row r="95" spans="1:14" ht="15" customHeight="1" x14ac:dyDescent="0.2">
      <c r="A95" s="892" t="s">
        <v>20659</v>
      </c>
      <c r="B95" s="893" t="s">
        <v>3992</v>
      </c>
      <c r="C95" s="893" t="s">
        <v>20723</v>
      </c>
      <c r="D95" s="966">
        <v>2773201</v>
      </c>
      <c r="E95" s="966" t="s">
        <v>20390</v>
      </c>
      <c r="F95" s="966" t="s">
        <v>20724</v>
      </c>
      <c r="G95" s="966" t="s">
        <v>20725</v>
      </c>
      <c r="H95" s="966">
        <v>0</v>
      </c>
      <c r="I95" s="966"/>
      <c r="J95" s="966" t="s">
        <v>20726</v>
      </c>
      <c r="K95" s="1216">
        <v>3500</v>
      </c>
      <c r="L95" s="966" t="s">
        <v>20727</v>
      </c>
      <c r="M95" s="1223">
        <v>42847.8</v>
      </c>
      <c r="N95" s="1225">
        <v>17853.25</v>
      </c>
    </row>
    <row r="96" spans="1:14" ht="33.75" x14ac:dyDescent="0.2">
      <c r="A96" s="892" t="s">
        <v>20659</v>
      </c>
      <c r="B96" s="893" t="s">
        <v>3992</v>
      </c>
      <c r="C96" s="893" t="s">
        <v>20728</v>
      </c>
      <c r="D96" s="966" t="s">
        <v>20729</v>
      </c>
      <c r="E96" s="966" t="s">
        <v>20390</v>
      </c>
      <c r="F96" s="966" t="s">
        <v>20730</v>
      </c>
      <c r="G96" s="966" t="s">
        <v>20731</v>
      </c>
      <c r="H96" s="966"/>
      <c r="I96" s="966"/>
      <c r="J96" s="966" t="s">
        <v>20695</v>
      </c>
      <c r="K96" s="1216">
        <v>6500</v>
      </c>
      <c r="L96" s="966" t="s">
        <v>20727</v>
      </c>
      <c r="M96" s="1223">
        <v>13000</v>
      </c>
      <c r="N96" s="1225">
        <v>78000</v>
      </c>
    </row>
    <row r="97" spans="1:14" ht="45" x14ac:dyDescent="0.2">
      <c r="A97" s="892" t="s">
        <v>20659</v>
      </c>
      <c r="B97" s="893" t="s">
        <v>3992</v>
      </c>
      <c r="C97" s="893" t="s">
        <v>20732</v>
      </c>
      <c r="D97" s="966">
        <v>25828993</v>
      </c>
      <c r="E97" s="966" t="s">
        <v>20390</v>
      </c>
      <c r="F97" s="966" t="s">
        <v>20733</v>
      </c>
      <c r="G97" s="966" t="s">
        <v>20734</v>
      </c>
      <c r="H97" s="966">
        <v>2</v>
      </c>
      <c r="I97" s="966"/>
      <c r="J97" s="966" t="s">
        <v>20735</v>
      </c>
      <c r="K97" s="1216">
        <v>10048.280000000001</v>
      </c>
      <c r="L97" s="966" t="s">
        <v>20411</v>
      </c>
      <c r="M97" s="1223">
        <v>120579.39</v>
      </c>
      <c r="N97" s="1225">
        <v>65190.38</v>
      </c>
    </row>
    <row r="98" spans="1:14" ht="13.15" customHeight="1" x14ac:dyDescent="0.2">
      <c r="A98" s="892" t="s">
        <v>20659</v>
      </c>
      <c r="B98" s="893" t="s">
        <v>3992</v>
      </c>
      <c r="C98" s="893" t="s">
        <v>20736</v>
      </c>
      <c r="D98" s="966">
        <v>1780492</v>
      </c>
      <c r="E98" s="966" t="s">
        <v>20390</v>
      </c>
      <c r="F98" s="966" t="s">
        <v>20737</v>
      </c>
      <c r="G98" s="966" t="s">
        <v>20738</v>
      </c>
      <c r="H98" s="966">
        <v>0</v>
      </c>
      <c r="I98" s="966"/>
      <c r="J98" s="966" t="s">
        <v>20663</v>
      </c>
      <c r="K98" s="1216">
        <v>3800</v>
      </c>
      <c r="L98" s="966" t="s">
        <v>20739</v>
      </c>
      <c r="M98" s="1223">
        <v>45600</v>
      </c>
      <c r="N98" s="1225">
        <v>26600</v>
      </c>
    </row>
    <row r="99" spans="1:14" ht="13.15" customHeight="1" x14ac:dyDescent="0.2">
      <c r="A99" s="892" t="s">
        <v>20659</v>
      </c>
      <c r="B99" s="893" t="s">
        <v>3992</v>
      </c>
      <c r="C99" s="893" t="s">
        <v>20740</v>
      </c>
      <c r="D99" s="966">
        <v>29610190</v>
      </c>
      <c r="E99" s="966" t="s">
        <v>20390</v>
      </c>
      <c r="F99" s="966" t="s">
        <v>20741</v>
      </c>
      <c r="G99" s="966" t="s">
        <v>20742</v>
      </c>
      <c r="H99" s="966">
        <v>0</v>
      </c>
      <c r="I99" s="966"/>
      <c r="J99" s="966" t="s">
        <v>20695</v>
      </c>
      <c r="K99" s="1216">
        <v>5500</v>
      </c>
      <c r="L99" s="966" t="s">
        <v>20411</v>
      </c>
      <c r="M99" s="1223">
        <v>66000</v>
      </c>
      <c r="N99" s="1225">
        <v>33000</v>
      </c>
    </row>
    <row r="100" spans="1:14" ht="33.75" x14ac:dyDescent="0.2">
      <c r="A100" s="892" t="s">
        <v>20659</v>
      </c>
      <c r="B100" s="893" t="s">
        <v>3992</v>
      </c>
      <c r="C100" s="893" t="s">
        <v>20743</v>
      </c>
      <c r="D100" s="966" t="s">
        <v>20744</v>
      </c>
      <c r="E100" s="966" t="s">
        <v>20390</v>
      </c>
      <c r="F100" s="966" t="s">
        <v>20745</v>
      </c>
      <c r="G100" s="966" t="s">
        <v>20746</v>
      </c>
      <c r="H100" s="966">
        <v>0</v>
      </c>
      <c r="I100" s="966"/>
      <c r="J100" s="966" t="s">
        <v>20747</v>
      </c>
      <c r="K100" s="1216">
        <v>3000</v>
      </c>
      <c r="L100" s="966" t="s">
        <v>20411</v>
      </c>
      <c r="M100" s="1223">
        <v>21000</v>
      </c>
      <c r="N100" s="1225" t="s">
        <v>3530</v>
      </c>
    </row>
    <row r="101" spans="1:14" ht="33.75" x14ac:dyDescent="0.2">
      <c r="A101" s="892" t="s">
        <v>20659</v>
      </c>
      <c r="B101" s="893" t="s">
        <v>3992</v>
      </c>
      <c r="C101" s="893" t="s">
        <v>20748</v>
      </c>
      <c r="D101" s="966" t="s">
        <v>20749</v>
      </c>
      <c r="E101" s="966" t="s">
        <v>20390</v>
      </c>
      <c r="F101" s="966" t="s">
        <v>20750</v>
      </c>
      <c r="G101" s="966" t="s">
        <v>20751</v>
      </c>
      <c r="H101" s="966">
        <v>0</v>
      </c>
      <c r="I101" s="966"/>
      <c r="J101" s="966" t="s">
        <v>20735</v>
      </c>
      <c r="K101" s="1216">
        <v>5000</v>
      </c>
      <c r="L101" s="966" t="s">
        <v>20411</v>
      </c>
      <c r="M101" s="1223">
        <v>60000</v>
      </c>
      <c r="N101" s="1225">
        <v>30000</v>
      </c>
    </row>
    <row r="102" spans="1:14" ht="33.75" x14ac:dyDescent="0.2">
      <c r="A102" s="892" t="s">
        <v>20659</v>
      </c>
      <c r="B102" s="893" t="s">
        <v>3992</v>
      </c>
      <c r="C102" s="893" t="s">
        <v>20752</v>
      </c>
      <c r="D102" s="966" t="s">
        <v>20753</v>
      </c>
      <c r="E102" s="966" t="s">
        <v>20390</v>
      </c>
      <c r="F102" s="966" t="s">
        <v>20754</v>
      </c>
      <c r="G102" s="966" t="s">
        <v>20755</v>
      </c>
      <c r="H102" s="966">
        <v>0</v>
      </c>
      <c r="I102" s="966"/>
      <c r="J102" s="966" t="s">
        <v>20663</v>
      </c>
      <c r="K102" s="1216">
        <v>6000</v>
      </c>
      <c r="L102" s="966" t="s">
        <v>20739</v>
      </c>
      <c r="M102" s="1223">
        <v>66000</v>
      </c>
      <c r="N102" s="1225">
        <v>36000</v>
      </c>
    </row>
    <row r="103" spans="1:14" ht="15" customHeight="1" x14ac:dyDescent="0.2">
      <c r="A103" s="892" t="s">
        <v>20659</v>
      </c>
      <c r="B103" s="893" t="s">
        <v>3992</v>
      </c>
      <c r="C103" s="893" t="s">
        <v>20756</v>
      </c>
      <c r="D103" s="966">
        <v>44151157</v>
      </c>
      <c r="E103" s="966" t="s">
        <v>20390</v>
      </c>
      <c r="F103" s="966" t="s">
        <v>20757</v>
      </c>
      <c r="G103" s="966" t="s">
        <v>20758</v>
      </c>
      <c r="H103" s="966">
        <v>0</v>
      </c>
      <c r="I103" s="966"/>
      <c r="J103" s="966" t="s">
        <v>20695</v>
      </c>
      <c r="K103" s="1216">
        <v>4350</v>
      </c>
      <c r="L103" s="966" t="s">
        <v>20411</v>
      </c>
      <c r="M103" s="1223">
        <v>49200</v>
      </c>
      <c r="N103" s="1225">
        <v>22500</v>
      </c>
    </row>
    <row r="104" spans="1:14" ht="33.75" x14ac:dyDescent="0.2">
      <c r="A104" s="892" t="s">
        <v>20659</v>
      </c>
      <c r="B104" s="893" t="s">
        <v>3992</v>
      </c>
      <c r="C104" s="893" t="s">
        <v>20759</v>
      </c>
      <c r="D104" s="966" t="s">
        <v>20760</v>
      </c>
      <c r="E104" s="966" t="s">
        <v>20390</v>
      </c>
      <c r="F104" s="966" t="s">
        <v>20761</v>
      </c>
      <c r="G104" s="966" t="s">
        <v>20762</v>
      </c>
      <c r="H104" s="966">
        <v>0</v>
      </c>
      <c r="I104" s="966"/>
      <c r="J104" s="966" t="s">
        <v>20680</v>
      </c>
      <c r="K104" s="1216">
        <v>3000</v>
      </c>
      <c r="L104" s="966" t="s">
        <v>20411</v>
      </c>
      <c r="M104" s="1223">
        <v>36000</v>
      </c>
      <c r="N104" s="1225">
        <v>18000</v>
      </c>
    </row>
    <row r="105" spans="1:14" ht="78.75" x14ac:dyDescent="0.2">
      <c r="A105" s="892" t="s">
        <v>20659</v>
      </c>
      <c r="B105" s="893" t="s">
        <v>3992</v>
      </c>
      <c r="C105" s="893" t="s">
        <v>20763</v>
      </c>
      <c r="D105" s="966" t="s">
        <v>20764</v>
      </c>
      <c r="E105" s="966" t="s">
        <v>20390</v>
      </c>
      <c r="F105" s="966" t="s">
        <v>20765</v>
      </c>
      <c r="G105" s="966" t="s">
        <v>20766</v>
      </c>
      <c r="H105" s="966">
        <v>0</v>
      </c>
      <c r="I105" s="966"/>
      <c r="J105" s="966" t="s">
        <v>20687</v>
      </c>
      <c r="K105" s="1216">
        <v>3330</v>
      </c>
      <c r="L105" s="966" t="s">
        <v>20411</v>
      </c>
      <c r="M105" s="1223">
        <v>39960</v>
      </c>
      <c r="N105" s="1225">
        <v>9990</v>
      </c>
    </row>
    <row r="106" spans="1:14" ht="17.45" customHeight="1" x14ac:dyDescent="0.2">
      <c r="A106" s="892" t="s">
        <v>20659</v>
      </c>
      <c r="B106" s="893" t="s">
        <v>3992</v>
      </c>
      <c r="C106" s="893" t="s">
        <v>20767</v>
      </c>
      <c r="D106" s="966">
        <v>9949467</v>
      </c>
      <c r="E106" s="966" t="s">
        <v>20390</v>
      </c>
      <c r="F106" s="966" t="s">
        <v>20768</v>
      </c>
      <c r="G106" s="966" t="s">
        <v>20769</v>
      </c>
      <c r="H106" s="966">
        <v>0</v>
      </c>
      <c r="I106" s="966"/>
      <c r="J106" s="966" t="s">
        <v>20680</v>
      </c>
      <c r="K106" s="1216">
        <v>4500</v>
      </c>
      <c r="L106" s="966" t="s">
        <v>20770</v>
      </c>
      <c r="M106" s="1223">
        <v>54000</v>
      </c>
      <c r="N106" s="1225">
        <v>49500</v>
      </c>
    </row>
    <row r="107" spans="1:14" ht="22.5" x14ac:dyDescent="0.2">
      <c r="A107" s="892" t="s">
        <v>20659</v>
      </c>
      <c r="B107" s="893" t="s">
        <v>3992</v>
      </c>
      <c r="C107" s="893" t="s">
        <v>20771</v>
      </c>
      <c r="D107" s="966">
        <v>33405215</v>
      </c>
      <c r="E107" s="966" t="s">
        <v>20390</v>
      </c>
      <c r="F107" s="966" t="s">
        <v>20772</v>
      </c>
      <c r="G107" s="966" t="s">
        <v>20773</v>
      </c>
      <c r="H107" s="966">
        <v>0</v>
      </c>
      <c r="I107" s="966"/>
      <c r="J107" s="966" t="s">
        <v>20735</v>
      </c>
      <c r="K107" s="1216">
        <v>3000</v>
      </c>
      <c r="L107" s="966" t="s">
        <v>20411</v>
      </c>
      <c r="M107" s="1223">
        <v>27000</v>
      </c>
      <c r="N107" s="1225">
        <v>18000</v>
      </c>
    </row>
    <row r="108" spans="1:14" ht="15" customHeight="1" x14ac:dyDescent="0.2">
      <c r="A108" s="892" t="s">
        <v>20659</v>
      </c>
      <c r="B108" s="893" t="s">
        <v>3992</v>
      </c>
      <c r="C108" s="893" t="s">
        <v>20774</v>
      </c>
      <c r="D108" s="966">
        <v>20572288</v>
      </c>
      <c r="E108" s="966" t="s">
        <v>20390</v>
      </c>
      <c r="F108" s="966">
        <v>43280287</v>
      </c>
      <c r="G108" s="966" t="s">
        <v>20775</v>
      </c>
      <c r="H108" s="966">
        <v>0</v>
      </c>
      <c r="I108" s="966"/>
      <c r="J108" s="966" t="s">
        <v>20776</v>
      </c>
      <c r="K108" s="1216">
        <v>4500</v>
      </c>
      <c r="L108" s="966" t="s">
        <v>20770</v>
      </c>
      <c r="M108" s="1223">
        <v>38700</v>
      </c>
      <c r="N108" s="1225">
        <v>27000</v>
      </c>
    </row>
    <row r="109" spans="1:14" ht="33.75" x14ac:dyDescent="0.2">
      <c r="A109" s="892" t="s">
        <v>20659</v>
      </c>
      <c r="B109" s="893" t="s">
        <v>3992</v>
      </c>
      <c r="C109" s="893" t="s">
        <v>20777</v>
      </c>
      <c r="D109" s="966" t="s">
        <v>20778</v>
      </c>
      <c r="E109" s="966" t="s">
        <v>20390</v>
      </c>
      <c r="F109" s="966" t="s">
        <v>20779</v>
      </c>
      <c r="G109" s="966" t="s">
        <v>20780</v>
      </c>
      <c r="H109" s="966">
        <v>0</v>
      </c>
      <c r="I109" s="966"/>
      <c r="J109" s="966" t="s">
        <v>20735</v>
      </c>
      <c r="K109" s="1216">
        <v>2500</v>
      </c>
      <c r="L109" s="966" t="s">
        <v>20411</v>
      </c>
      <c r="M109" s="1223">
        <v>27500</v>
      </c>
      <c r="N109" s="1225">
        <v>15000</v>
      </c>
    </row>
    <row r="110" spans="1:14" ht="22.5" x14ac:dyDescent="0.2">
      <c r="A110" s="892" t="s">
        <v>20659</v>
      </c>
      <c r="B110" s="893" t="s">
        <v>3992</v>
      </c>
      <c r="C110" s="893" t="s">
        <v>20781</v>
      </c>
      <c r="D110" s="966" t="s">
        <v>20782</v>
      </c>
      <c r="E110" s="966" t="s">
        <v>20390</v>
      </c>
      <c r="F110" s="966" t="s">
        <v>20783</v>
      </c>
      <c r="G110" s="966" t="s">
        <v>20784</v>
      </c>
      <c r="H110" s="966">
        <v>0</v>
      </c>
      <c r="I110" s="966"/>
      <c r="J110" s="966" t="s">
        <v>20785</v>
      </c>
      <c r="K110" s="1216">
        <v>1563.1</v>
      </c>
      <c r="L110" s="966" t="s">
        <v>20411</v>
      </c>
      <c r="M110" s="1223">
        <v>7815.5</v>
      </c>
      <c r="N110" s="1225" t="s">
        <v>3530</v>
      </c>
    </row>
    <row r="111" spans="1:14" ht="16.899999999999999" customHeight="1" x14ac:dyDescent="0.2">
      <c r="A111" s="892" t="s">
        <v>20659</v>
      </c>
      <c r="B111" s="893" t="s">
        <v>3992</v>
      </c>
      <c r="C111" s="893" t="s">
        <v>20786</v>
      </c>
      <c r="D111" s="966">
        <v>8284066</v>
      </c>
      <c r="E111" s="966" t="s">
        <v>20390</v>
      </c>
      <c r="F111" s="966" t="s">
        <v>20787</v>
      </c>
      <c r="G111" s="966" t="s">
        <v>20788</v>
      </c>
      <c r="H111" s="966">
        <v>0</v>
      </c>
      <c r="I111" s="966"/>
      <c r="J111" s="966" t="s">
        <v>20789</v>
      </c>
      <c r="K111" s="1216">
        <v>2800</v>
      </c>
      <c r="L111" s="966" t="s">
        <v>20411</v>
      </c>
      <c r="M111" s="1223">
        <v>33600</v>
      </c>
      <c r="N111" s="1225">
        <v>8400</v>
      </c>
    </row>
    <row r="112" spans="1:14" ht="33.75" x14ac:dyDescent="0.2">
      <c r="A112" s="892" t="s">
        <v>20659</v>
      </c>
      <c r="B112" s="893" t="s">
        <v>3992</v>
      </c>
      <c r="C112" s="893" t="s">
        <v>20790</v>
      </c>
      <c r="D112" s="966" t="s">
        <v>20791</v>
      </c>
      <c r="E112" s="966" t="s">
        <v>20390</v>
      </c>
      <c r="F112" s="966" t="s">
        <v>20792</v>
      </c>
      <c r="G112" s="966" t="s">
        <v>20725</v>
      </c>
      <c r="H112" s="966">
        <v>0</v>
      </c>
      <c r="I112" s="966"/>
      <c r="J112" s="966" t="s">
        <v>20793</v>
      </c>
      <c r="K112" s="1216">
        <v>4062.5</v>
      </c>
      <c r="L112" s="966" t="s">
        <v>20411</v>
      </c>
      <c r="M112" s="1223">
        <v>44145.83</v>
      </c>
      <c r="N112" s="1225" t="s">
        <v>3530</v>
      </c>
    </row>
    <row r="113" spans="1:14" ht="14.45" customHeight="1" x14ac:dyDescent="0.2">
      <c r="A113" s="892" t="s">
        <v>20659</v>
      </c>
      <c r="B113" s="893" t="s">
        <v>3992</v>
      </c>
      <c r="C113" s="893" t="s">
        <v>20794</v>
      </c>
      <c r="D113" s="966"/>
      <c r="E113" s="966" t="s">
        <v>20390</v>
      </c>
      <c r="F113" s="966"/>
      <c r="G113" s="966"/>
      <c r="H113" s="966">
        <v>0</v>
      </c>
      <c r="I113" s="966"/>
      <c r="J113" s="966" t="s">
        <v>20795</v>
      </c>
      <c r="K113" s="1216">
        <v>48000</v>
      </c>
      <c r="L113" s="966" t="s">
        <v>20796</v>
      </c>
      <c r="M113" s="1223">
        <v>96000</v>
      </c>
      <c r="N113" s="1225" t="s">
        <v>3530</v>
      </c>
    </row>
    <row r="114" spans="1:14" ht="14.45" customHeight="1" x14ac:dyDescent="0.2">
      <c r="A114" s="892" t="s">
        <v>20659</v>
      </c>
      <c r="B114" s="893" t="s">
        <v>3992</v>
      </c>
      <c r="C114" s="893" t="s">
        <v>20797</v>
      </c>
      <c r="D114" s="966"/>
      <c r="E114" s="966" t="s">
        <v>20390</v>
      </c>
      <c r="F114" s="966"/>
      <c r="G114" s="966"/>
      <c r="H114" s="966">
        <v>0</v>
      </c>
      <c r="I114" s="966"/>
      <c r="J114" s="966" t="s">
        <v>20795</v>
      </c>
      <c r="K114" s="1216">
        <v>6806.25</v>
      </c>
      <c r="L114" s="966" t="s">
        <v>20798</v>
      </c>
      <c r="M114" s="1223">
        <v>81675</v>
      </c>
      <c r="N114" s="1225" t="s">
        <v>3530</v>
      </c>
    </row>
    <row r="115" spans="1:14" ht="14.45" customHeight="1" x14ac:dyDescent="0.2">
      <c r="A115" s="892" t="s">
        <v>20659</v>
      </c>
      <c r="B115" s="893" t="s">
        <v>3992</v>
      </c>
      <c r="C115" s="893" t="s">
        <v>20799</v>
      </c>
      <c r="D115" s="966"/>
      <c r="E115" s="966"/>
      <c r="F115" s="966"/>
      <c r="G115" s="966"/>
      <c r="H115" s="966"/>
      <c r="I115" s="966"/>
      <c r="J115" s="966"/>
      <c r="K115" s="1216"/>
      <c r="L115" s="966"/>
      <c r="M115" s="1223">
        <v>34855.01</v>
      </c>
      <c r="N115" s="1225">
        <v>18155</v>
      </c>
    </row>
    <row r="116" spans="1:14" ht="14.45" customHeight="1" x14ac:dyDescent="0.2">
      <c r="A116" s="892" t="s">
        <v>20659</v>
      </c>
      <c r="B116" s="893" t="s">
        <v>3992</v>
      </c>
      <c r="C116" s="893" t="s">
        <v>20800</v>
      </c>
      <c r="D116" s="966"/>
      <c r="E116" s="966"/>
      <c r="F116" s="966"/>
      <c r="G116" s="966"/>
      <c r="H116" s="966"/>
      <c r="I116" s="966"/>
      <c r="J116" s="966"/>
      <c r="K116" s="1216"/>
      <c r="L116" s="966"/>
      <c r="M116" s="1223">
        <v>8550</v>
      </c>
      <c r="N116" s="1225"/>
    </row>
    <row r="117" spans="1:14" ht="14.45" customHeight="1" x14ac:dyDescent="0.2">
      <c r="A117" s="892" t="s">
        <v>20659</v>
      </c>
      <c r="B117" s="893" t="s">
        <v>3992</v>
      </c>
      <c r="C117" s="893" t="s">
        <v>20801</v>
      </c>
      <c r="D117" s="966"/>
      <c r="E117" s="966"/>
      <c r="F117" s="966"/>
      <c r="G117" s="966"/>
      <c r="H117" s="966"/>
      <c r="I117" s="966"/>
      <c r="J117" s="966"/>
      <c r="K117" s="1216"/>
      <c r="L117" s="966"/>
      <c r="M117" s="1223">
        <v>1289</v>
      </c>
      <c r="N117" s="1225"/>
    </row>
    <row r="118" spans="1:14" ht="22.5" x14ac:dyDescent="0.2">
      <c r="A118" s="892" t="s">
        <v>20802</v>
      </c>
      <c r="B118" s="893" t="s">
        <v>4019</v>
      </c>
      <c r="C118" s="893" t="s">
        <v>20803</v>
      </c>
      <c r="D118" s="966">
        <v>70674555</v>
      </c>
      <c r="E118" s="966" t="s">
        <v>20804</v>
      </c>
      <c r="F118" s="966">
        <v>5013703</v>
      </c>
      <c r="G118" s="966">
        <v>186</v>
      </c>
      <c r="H118" s="966" t="s">
        <v>1445</v>
      </c>
      <c r="I118" s="966"/>
      <c r="J118" s="1231">
        <v>44815</v>
      </c>
      <c r="K118" s="1216">
        <v>4845</v>
      </c>
      <c r="L118" s="966" t="s">
        <v>20805</v>
      </c>
      <c r="M118" s="1223">
        <v>68400</v>
      </c>
      <c r="N118" s="1225">
        <v>17100</v>
      </c>
    </row>
    <row r="119" spans="1:14" ht="22.5" x14ac:dyDescent="0.2">
      <c r="A119" s="892" t="s">
        <v>20802</v>
      </c>
      <c r="B119" s="893" t="s">
        <v>4019</v>
      </c>
      <c r="C119" s="893" t="s">
        <v>20806</v>
      </c>
      <c r="D119" s="966">
        <v>1022742</v>
      </c>
      <c r="E119" s="966" t="s">
        <v>20804</v>
      </c>
      <c r="F119" s="966">
        <v>2696</v>
      </c>
      <c r="G119" s="966">
        <v>225</v>
      </c>
      <c r="H119" s="966" t="s">
        <v>1445</v>
      </c>
      <c r="I119" s="966"/>
      <c r="J119" s="1231">
        <v>44604</v>
      </c>
      <c r="K119" s="1216">
        <v>5720</v>
      </c>
      <c r="L119" s="966" t="s">
        <v>20807</v>
      </c>
      <c r="M119" s="1223">
        <v>85583</v>
      </c>
      <c r="N119" s="1225">
        <v>26000</v>
      </c>
    </row>
    <row r="120" spans="1:14" ht="22.5" x14ac:dyDescent="0.2">
      <c r="A120" s="892" t="s">
        <v>20802</v>
      </c>
      <c r="B120" s="893" t="s">
        <v>4019</v>
      </c>
      <c r="C120" s="893" t="s">
        <v>20808</v>
      </c>
      <c r="D120" s="966">
        <v>20101369201</v>
      </c>
      <c r="E120" s="966" t="s">
        <v>20804</v>
      </c>
      <c r="F120" s="966">
        <v>70050405</v>
      </c>
      <c r="G120" s="966">
        <v>40</v>
      </c>
      <c r="H120" s="966" t="s">
        <v>1445</v>
      </c>
      <c r="I120" s="966"/>
      <c r="J120" s="1231">
        <v>44821</v>
      </c>
      <c r="K120" s="1216">
        <v>1062</v>
      </c>
      <c r="L120" s="966" t="s">
        <v>20809</v>
      </c>
      <c r="M120" s="1223">
        <v>12744</v>
      </c>
      <c r="N120" s="1225">
        <v>4248</v>
      </c>
    </row>
    <row r="121" spans="1:14" ht="22.5" x14ac:dyDescent="0.2">
      <c r="A121" s="892" t="s">
        <v>20802</v>
      </c>
      <c r="B121" s="893" t="s">
        <v>4019</v>
      </c>
      <c r="C121" s="893" t="s">
        <v>20810</v>
      </c>
      <c r="D121" s="966">
        <v>31165076</v>
      </c>
      <c r="E121" s="966" t="s">
        <v>20804</v>
      </c>
      <c r="F121" s="966">
        <v>2000327</v>
      </c>
      <c r="G121" s="966">
        <v>63</v>
      </c>
      <c r="H121" s="966" t="s">
        <v>1445</v>
      </c>
      <c r="I121" s="966"/>
      <c r="J121" s="1231">
        <v>44613</v>
      </c>
      <c r="K121" s="1216">
        <v>2000</v>
      </c>
      <c r="L121" s="966" t="s">
        <v>20811</v>
      </c>
      <c r="M121" s="1223">
        <v>26000</v>
      </c>
      <c r="N121" s="1225">
        <v>10000</v>
      </c>
    </row>
    <row r="122" spans="1:14" ht="22.5" x14ac:dyDescent="0.2">
      <c r="A122" s="892" t="s">
        <v>20802</v>
      </c>
      <c r="B122" s="893" t="s">
        <v>4019</v>
      </c>
      <c r="C122" s="893" t="s">
        <v>20812</v>
      </c>
      <c r="D122" s="966">
        <v>9135787</v>
      </c>
      <c r="E122" s="966" t="s">
        <v>20804</v>
      </c>
      <c r="F122" s="966">
        <v>3173707</v>
      </c>
      <c r="G122" s="966">
        <v>334</v>
      </c>
      <c r="H122" s="966" t="s">
        <v>11412</v>
      </c>
      <c r="I122" s="966"/>
      <c r="J122" s="1231">
        <v>44476</v>
      </c>
      <c r="K122" s="1216">
        <v>7840</v>
      </c>
      <c r="L122" s="966" t="s">
        <v>20813</v>
      </c>
      <c r="M122" s="1223">
        <v>134400</v>
      </c>
      <c r="N122" s="1225">
        <v>39200</v>
      </c>
    </row>
    <row r="123" spans="1:14" ht="22.5" x14ac:dyDescent="0.2">
      <c r="A123" s="892" t="s">
        <v>20802</v>
      </c>
      <c r="B123" s="893" t="s">
        <v>4019</v>
      </c>
      <c r="C123" s="893" t="s">
        <v>20814</v>
      </c>
      <c r="D123" s="966">
        <v>203744</v>
      </c>
      <c r="E123" s="966" t="s">
        <v>20804</v>
      </c>
      <c r="F123" s="966">
        <v>2000924</v>
      </c>
      <c r="G123" s="966">
        <v>311.44</v>
      </c>
      <c r="H123" s="966" t="s">
        <v>11412</v>
      </c>
      <c r="I123" s="966"/>
      <c r="J123" s="1231">
        <v>44476</v>
      </c>
      <c r="K123" s="1216">
        <v>4500</v>
      </c>
      <c r="L123" s="966" t="s">
        <v>20813</v>
      </c>
      <c r="M123" s="1223">
        <v>72000</v>
      </c>
      <c r="N123" s="1225">
        <v>25500</v>
      </c>
    </row>
    <row r="124" spans="1:14" ht="22.5" x14ac:dyDescent="0.2">
      <c r="A124" s="892" t="s">
        <v>20802</v>
      </c>
      <c r="B124" s="893" t="s">
        <v>4019</v>
      </c>
      <c r="C124" s="893" t="s">
        <v>20815</v>
      </c>
      <c r="D124" s="966">
        <v>20057018</v>
      </c>
      <c r="E124" s="966" t="s">
        <v>20804</v>
      </c>
      <c r="F124" s="966">
        <v>2017890</v>
      </c>
      <c r="G124" s="966">
        <v>361</v>
      </c>
      <c r="H124" s="966" t="s">
        <v>11412</v>
      </c>
      <c r="I124" s="966"/>
      <c r="J124" s="1231">
        <v>44842</v>
      </c>
      <c r="K124" s="1216">
        <v>5000</v>
      </c>
      <c r="L124" s="966" t="s">
        <v>20816</v>
      </c>
      <c r="M124" s="1223">
        <v>60000</v>
      </c>
      <c r="N124" s="1225">
        <v>25000</v>
      </c>
    </row>
    <row r="125" spans="1:14" ht="22.5" x14ac:dyDescent="0.2">
      <c r="A125" s="892" t="s">
        <v>20802</v>
      </c>
      <c r="B125" s="893" t="s">
        <v>4019</v>
      </c>
      <c r="C125" s="893" t="s">
        <v>20817</v>
      </c>
      <c r="D125" s="966">
        <v>44497059</v>
      </c>
      <c r="E125" s="966" t="s">
        <v>20804</v>
      </c>
      <c r="F125" s="966">
        <v>2017858</v>
      </c>
      <c r="G125" s="966">
        <v>166</v>
      </c>
      <c r="H125" s="966" t="s">
        <v>1445</v>
      </c>
      <c r="I125" s="966"/>
      <c r="J125" s="1231">
        <v>44845</v>
      </c>
      <c r="K125" s="1216">
        <v>5200</v>
      </c>
      <c r="L125" s="966" t="s">
        <v>20818</v>
      </c>
      <c r="M125" s="1223">
        <v>62400</v>
      </c>
      <c r="N125" s="1225">
        <v>26000</v>
      </c>
    </row>
    <row r="126" spans="1:14" ht="22.5" x14ac:dyDescent="0.2">
      <c r="A126" s="892" t="s">
        <v>20802</v>
      </c>
      <c r="B126" s="893" t="s">
        <v>4019</v>
      </c>
      <c r="C126" s="893" t="s">
        <v>20819</v>
      </c>
      <c r="D126" s="966">
        <v>29600032</v>
      </c>
      <c r="E126" s="966" t="s">
        <v>20804</v>
      </c>
      <c r="F126" s="966">
        <v>1078498</v>
      </c>
      <c r="G126" s="966">
        <v>298.2</v>
      </c>
      <c r="H126" s="966" t="s">
        <v>11412</v>
      </c>
      <c r="I126" s="966"/>
      <c r="J126" s="1231">
        <v>44505</v>
      </c>
      <c r="K126" s="1216">
        <v>9605</v>
      </c>
      <c r="L126" s="966" t="s">
        <v>20820</v>
      </c>
      <c r="M126" s="1223">
        <v>135600</v>
      </c>
      <c r="N126" s="1225">
        <v>57630</v>
      </c>
    </row>
    <row r="127" spans="1:14" ht="22.5" x14ac:dyDescent="0.2">
      <c r="A127" s="892" t="s">
        <v>20802</v>
      </c>
      <c r="B127" s="893" t="s">
        <v>4019</v>
      </c>
      <c r="C127" s="893" t="s">
        <v>20821</v>
      </c>
      <c r="D127" s="966">
        <v>18172023</v>
      </c>
      <c r="E127" s="966" t="s">
        <v>20804</v>
      </c>
      <c r="F127" s="966">
        <v>5004541</v>
      </c>
      <c r="G127" s="966">
        <v>360.75</v>
      </c>
      <c r="H127" s="966" t="s">
        <v>1445</v>
      </c>
      <c r="I127" s="966"/>
      <c r="J127" s="1231">
        <v>44516</v>
      </c>
      <c r="K127" s="1216">
        <v>5300</v>
      </c>
      <c r="L127" s="966" t="s">
        <v>20822</v>
      </c>
      <c r="M127" s="1223">
        <v>63600</v>
      </c>
      <c r="N127" s="1225">
        <v>15900</v>
      </c>
    </row>
    <row r="128" spans="1:14" ht="22.5" x14ac:dyDescent="0.2">
      <c r="A128" s="892" t="s">
        <v>20802</v>
      </c>
      <c r="B128" s="893" t="s">
        <v>4019</v>
      </c>
      <c r="C128" s="893" t="s">
        <v>20823</v>
      </c>
      <c r="D128" s="966">
        <v>28274819</v>
      </c>
      <c r="E128" s="966" t="s">
        <v>20804</v>
      </c>
      <c r="F128" s="966">
        <v>11044463</v>
      </c>
      <c r="G128" s="966">
        <v>176.88</v>
      </c>
      <c r="H128" s="966" t="s">
        <v>1445</v>
      </c>
      <c r="I128" s="966"/>
      <c r="J128" s="1231">
        <v>44520</v>
      </c>
      <c r="K128" s="1216">
        <v>5525</v>
      </c>
      <c r="L128" s="966" t="s">
        <v>20824</v>
      </c>
      <c r="M128" s="1223">
        <v>78000</v>
      </c>
      <c r="N128" s="1225">
        <v>19500</v>
      </c>
    </row>
    <row r="129" spans="1:14" ht="22.5" x14ac:dyDescent="0.2">
      <c r="A129" s="892" t="s">
        <v>20802</v>
      </c>
      <c r="B129" s="893" t="s">
        <v>4019</v>
      </c>
      <c r="C129" s="893" t="s">
        <v>20825</v>
      </c>
      <c r="D129" s="966">
        <v>23259958</v>
      </c>
      <c r="E129" s="966" t="s">
        <v>20804</v>
      </c>
      <c r="F129" s="966">
        <v>2000259</v>
      </c>
      <c r="G129" s="966">
        <v>130</v>
      </c>
      <c r="H129" s="966" t="s">
        <v>1445</v>
      </c>
      <c r="I129" s="966"/>
      <c r="J129" s="1231">
        <v>44527</v>
      </c>
      <c r="K129" s="1216">
        <v>4000</v>
      </c>
      <c r="L129" s="966" t="s">
        <v>20826</v>
      </c>
      <c r="M129" s="1223">
        <v>48000</v>
      </c>
      <c r="N129" s="1225">
        <v>20000</v>
      </c>
    </row>
    <row r="130" spans="1:14" ht="22.5" x14ac:dyDescent="0.2">
      <c r="A130" s="892" t="s">
        <v>20802</v>
      </c>
      <c r="B130" s="893" t="s">
        <v>4019</v>
      </c>
      <c r="C130" s="893" t="s">
        <v>20827</v>
      </c>
      <c r="D130" s="966">
        <v>31676521</v>
      </c>
      <c r="E130" s="966" t="s">
        <v>20804</v>
      </c>
      <c r="F130" s="966">
        <v>2000460</v>
      </c>
      <c r="G130" s="966">
        <v>166</v>
      </c>
      <c r="H130" s="966" t="s">
        <v>1445</v>
      </c>
      <c r="I130" s="966"/>
      <c r="J130" s="1231">
        <v>44528</v>
      </c>
      <c r="K130" s="1216">
        <v>2500</v>
      </c>
      <c r="L130" s="966" t="s">
        <v>20828</v>
      </c>
      <c r="M130" s="1223">
        <v>31000</v>
      </c>
      <c r="N130" s="1225">
        <v>12500</v>
      </c>
    </row>
    <row r="131" spans="1:14" ht="22.5" x14ac:dyDescent="0.2">
      <c r="A131" s="892" t="s">
        <v>20802</v>
      </c>
      <c r="B131" s="893" t="s">
        <v>4019</v>
      </c>
      <c r="C131" s="893" t="s">
        <v>20829</v>
      </c>
      <c r="D131" s="966">
        <v>1280680</v>
      </c>
      <c r="E131" s="966" t="s">
        <v>20804</v>
      </c>
      <c r="F131" s="966">
        <v>7001767</v>
      </c>
      <c r="G131" s="966">
        <v>311.60000000000002</v>
      </c>
      <c r="H131" s="966" t="s">
        <v>11412</v>
      </c>
      <c r="I131" s="966"/>
      <c r="J131" s="1231">
        <v>44531</v>
      </c>
      <c r="K131" s="1216">
        <v>4800</v>
      </c>
      <c r="L131" s="966" t="s">
        <v>20826</v>
      </c>
      <c r="M131" s="1223">
        <v>57600</v>
      </c>
      <c r="N131" s="1225">
        <v>28800</v>
      </c>
    </row>
    <row r="132" spans="1:14" ht="22.5" x14ac:dyDescent="0.2">
      <c r="A132" s="892" t="s">
        <v>20802</v>
      </c>
      <c r="B132" s="893" t="s">
        <v>4019</v>
      </c>
      <c r="C132" s="893" t="s">
        <v>20830</v>
      </c>
      <c r="D132" s="966">
        <v>1213153</v>
      </c>
      <c r="E132" s="966" t="s">
        <v>20804</v>
      </c>
      <c r="F132" s="966">
        <v>2000435</v>
      </c>
      <c r="G132" s="966">
        <v>278</v>
      </c>
      <c r="H132" s="966" t="s">
        <v>1445</v>
      </c>
      <c r="I132" s="966"/>
      <c r="J132" s="1231">
        <v>44541</v>
      </c>
      <c r="K132" s="1216">
        <v>6000</v>
      </c>
      <c r="L132" s="966" t="s">
        <v>20831</v>
      </c>
      <c r="M132" s="1223">
        <v>72000</v>
      </c>
      <c r="N132" s="1225">
        <v>24000</v>
      </c>
    </row>
    <row r="133" spans="1:14" ht="22.5" x14ac:dyDescent="0.2">
      <c r="A133" s="892" t="s">
        <v>20802</v>
      </c>
      <c r="B133" s="893" t="s">
        <v>4019</v>
      </c>
      <c r="C133" s="893" t="s">
        <v>20832</v>
      </c>
      <c r="D133" s="966">
        <v>20491631423</v>
      </c>
      <c r="E133" s="966" t="s">
        <v>20804</v>
      </c>
      <c r="F133" s="966">
        <v>11004239</v>
      </c>
      <c r="G133" s="966">
        <v>420</v>
      </c>
      <c r="H133" s="966" t="s">
        <v>1445</v>
      </c>
      <c r="I133" s="966"/>
      <c r="J133" s="1231">
        <v>44552</v>
      </c>
      <c r="K133" s="1216">
        <v>5400</v>
      </c>
      <c r="L133" s="966" t="s">
        <v>20811</v>
      </c>
      <c r="M133" s="1223">
        <v>64800</v>
      </c>
      <c r="N133" s="1225">
        <v>32400</v>
      </c>
    </row>
    <row r="134" spans="1:14" ht="22.5" x14ac:dyDescent="0.2">
      <c r="A134" s="892" t="s">
        <v>20802</v>
      </c>
      <c r="B134" s="893" t="s">
        <v>4019</v>
      </c>
      <c r="C134" s="893" t="s">
        <v>20833</v>
      </c>
      <c r="D134" s="966">
        <v>9419039</v>
      </c>
      <c r="E134" s="966" t="s">
        <v>20804</v>
      </c>
      <c r="F134" s="966">
        <v>11000595</v>
      </c>
      <c r="G134" s="966">
        <v>64.78</v>
      </c>
      <c r="H134" s="966" t="s">
        <v>1445</v>
      </c>
      <c r="I134" s="966"/>
      <c r="J134" s="1231">
        <v>44560</v>
      </c>
      <c r="K134" s="1216">
        <v>1900</v>
      </c>
      <c r="L134" s="966" t="s">
        <v>20834</v>
      </c>
      <c r="M134" s="1223">
        <v>11400</v>
      </c>
      <c r="N134" s="1225">
        <v>9500</v>
      </c>
    </row>
    <row r="135" spans="1:14" ht="22.5" x14ac:dyDescent="0.2">
      <c r="A135" s="892" t="s">
        <v>20802</v>
      </c>
      <c r="B135" s="893" t="s">
        <v>4019</v>
      </c>
      <c r="C135" s="893" t="s">
        <v>20835</v>
      </c>
      <c r="D135" s="966">
        <v>7838334</v>
      </c>
      <c r="E135" s="966" t="s">
        <v>20804</v>
      </c>
      <c r="F135" s="966">
        <v>11000595</v>
      </c>
      <c r="G135" s="966">
        <v>64.78</v>
      </c>
      <c r="H135" s="966" t="s">
        <v>1445</v>
      </c>
      <c r="I135" s="966"/>
      <c r="J135" s="1231">
        <v>44012</v>
      </c>
      <c r="K135" s="1216">
        <v>1900</v>
      </c>
      <c r="L135" s="966" t="s">
        <v>20834</v>
      </c>
      <c r="M135" s="1223">
        <v>13300</v>
      </c>
      <c r="N135" s="1225">
        <v>0</v>
      </c>
    </row>
    <row r="136" spans="1:14" ht="22.5" x14ac:dyDescent="0.2">
      <c r="A136" s="892" t="s">
        <v>20802</v>
      </c>
      <c r="B136" s="893" t="s">
        <v>4019</v>
      </c>
      <c r="C136" s="893" t="s">
        <v>20836</v>
      </c>
      <c r="D136" s="966">
        <v>15587914</v>
      </c>
      <c r="E136" s="966" t="s">
        <v>20804</v>
      </c>
      <c r="F136" s="966">
        <v>40005083</v>
      </c>
      <c r="G136" s="966">
        <v>164</v>
      </c>
      <c r="H136" s="966" t="s">
        <v>1445</v>
      </c>
      <c r="I136" s="966"/>
      <c r="J136" s="1231">
        <v>44573</v>
      </c>
      <c r="K136" s="1216">
        <v>3100</v>
      </c>
      <c r="L136" s="966" t="s">
        <v>20831</v>
      </c>
      <c r="M136" s="1223">
        <v>40320</v>
      </c>
      <c r="N136" s="1225">
        <v>20160</v>
      </c>
    </row>
    <row r="137" spans="1:14" ht="22.5" x14ac:dyDescent="0.2">
      <c r="A137" s="892" t="s">
        <v>20802</v>
      </c>
      <c r="B137" s="893" t="s">
        <v>4019</v>
      </c>
      <c r="C137" s="893" t="s">
        <v>20837</v>
      </c>
      <c r="D137" s="966">
        <v>10689825</v>
      </c>
      <c r="E137" s="966" t="s">
        <v>20804</v>
      </c>
      <c r="F137" s="966">
        <v>43724967</v>
      </c>
      <c r="G137" s="966">
        <v>570.25</v>
      </c>
      <c r="H137" s="966" t="s">
        <v>1445</v>
      </c>
      <c r="I137" s="966"/>
      <c r="J137" s="1231">
        <v>44574</v>
      </c>
      <c r="K137" s="1216">
        <v>12320</v>
      </c>
      <c r="L137" s="966" t="s">
        <v>20838</v>
      </c>
      <c r="M137" s="1223">
        <v>211200</v>
      </c>
      <c r="N137" s="1225">
        <v>61600</v>
      </c>
    </row>
    <row r="138" spans="1:14" ht="22.5" x14ac:dyDescent="0.2">
      <c r="A138" s="892" t="s">
        <v>20802</v>
      </c>
      <c r="B138" s="893" t="s">
        <v>4019</v>
      </c>
      <c r="C138" s="893" t="s">
        <v>20839</v>
      </c>
      <c r="D138" s="966">
        <v>44228532</v>
      </c>
      <c r="E138" s="966" t="s">
        <v>20804</v>
      </c>
      <c r="F138" s="966">
        <v>49052831</v>
      </c>
      <c r="G138" s="966">
        <v>100</v>
      </c>
      <c r="H138" s="966" t="s">
        <v>1445</v>
      </c>
      <c r="I138" s="966"/>
      <c r="J138" s="1231">
        <v>44580</v>
      </c>
      <c r="K138" s="1216">
        <v>4268</v>
      </c>
      <c r="L138" s="966" t="s">
        <v>20840</v>
      </c>
      <c r="M138" s="1223">
        <v>52800</v>
      </c>
      <c r="N138" s="1225">
        <v>26400</v>
      </c>
    </row>
    <row r="139" spans="1:14" ht="22.5" x14ac:dyDescent="0.2">
      <c r="A139" s="892" t="s">
        <v>20802</v>
      </c>
      <c r="B139" s="893" t="s">
        <v>4019</v>
      </c>
      <c r="C139" s="893" t="s">
        <v>20841</v>
      </c>
      <c r="D139" s="966">
        <v>2364078</v>
      </c>
      <c r="E139" s="966" t="s">
        <v>20804</v>
      </c>
      <c r="F139" s="966">
        <v>11008252</v>
      </c>
      <c r="G139" s="966">
        <v>67.599999999999994</v>
      </c>
      <c r="H139" s="966" t="s">
        <v>1445</v>
      </c>
      <c r="I139" s="966"/>
      <c r="J139" s="1231">
        <v>44613</v>
      </c>
      <c r="K139" s="1216">
        <v>1050</v>
      </c>
      <c r="L139" s="966" t="s">
        <v>20842</v>
      </c>
      <c r="M139" s="1223">
        <v>12000</v>
      </c>
      <c r="N139" s="1225">
        <v>4150</v>
      </c>
    </row>
    <row r="140" spans="1:14" ht="22.5" x14ac:dyDescent="0.2">
      <c r="A140" s="892" t="s">
        <v>20802</v>
      </c>
      <c r="B140" s="893" t="s">
        <v>4019</v>
      </c>
      <c r="C140" s="893" t="s">
        <v>20843</v>
      </c>
      <c r="D140" s="966">
        <v>20514724467</v>
      </c>
      <c r="E140" s="966" t="s">
        <v>20804</v>
      </c>
      <c r="F140" s="966">
        <v>20380</v>
      </c>
      <c r="G140" s="966">
        <v>420</v>
      </c>
      <c r="H140" s="966" t="s">
        <v>11412</v>
      </c>
      <c r="I140" s="966"/>
      <c r="J140" s="1231">
        <v>44616</v>
      </c>
      <c r="K140" s="1216">
        <v>9040.5</v>
      </c>
      <c r="L140" s="966" t="s">
        <v>20842</v>
      </c>
      <c r="M140" s="1223">
        <v>133311</v>
      </c>
      <c r="N140" s="1225">
        <v>56864</v>
      </c>
    </row>
    <row r="141" spans="1:14" ht="22.5" x14ac:dyDescent="0.2">
      <c r="A141" s="892" t="s">
        <v>20802</v>
      </c>
      <c r="B141" s="893" t="s">
        <v>4019</v>
      </c>
      <c r="C141" s="893" t="s">
        <v>20844</v>
      </c>
      <c r="D141" s="966">
        <v>32779811</v>
      </c>
      <c r="E141" s="966" t="s">
        <v>20804</v>
      </c>
      <c r="F141" s="966">
        <v>2001752</v>
      </c>
      <c r="G141" s="966">
        <v>66.900000000000006</v>
      </c>
      <c r="H141" s="966" t="s">
        <v>1445</v>
      </c>
      <c r="I141" s="966"/>
      <c r="J141" s="1231">
        <v>44625</v>
      </c>
      <c r="K141" s="1216">
        <v>1900</v>
      </c>
      <c r="L141" s="966" t="s">
        <v>20818</v>
      </c>
      <c r="M141" s="1223">
        <v>24700</v>
      </c>
      <c r="N141" s="1225">
        <v>9500</v>
      </c>
    </row>
    <row r="142" spans="1:14" ht="22.5" x14ac:dyDescent="0.2">
      <c r="A142" s="892" t="s">
        <v>20802</v>
      </c>
      <c r="B142" s="893" t="s">
        <v>4019</v>
      </c>
      <c r="C142" s="893" t="s">
        <v>20845</v>
      </c>
      <c r="D142" s="966">
        <v>7714044</v>
      </c>
      <c r="E142" s="966" t="s">
        <v>20804</v>
      </c>
      <c r="F142" s="966">
        <v>46289722</v>
      </c>
      <c r="G142" s="966">
        <v>444</v>
      </c>
      <c r="H142" s="966" t="s">
        <v>1445</v>
      </c>
      <c r="I142" s="966"/>
      <c r="J142" s="1231">
        <v>44640</v>
      </c>
      <c r="K142" s="1216">
        <v>12127.5</v>
      </c>
      <c r="L142" s="966" t="s">
        <v>20824</v>
      </c>
      <c r="M142" s="1223">
        <v>242550</v>
      </c>
      <c r="N142" s="1225">
        <v>72765</v>
      </c>
    </row>
    <row r="143" spans="1:14" ht="22.5" x14ac:dyDescent="0.2">
      <c r="A143" s="892" t="s">
        <v>20802</v>
      </c>
      <c r="B143" s="893" t="s">
        <v>4019</v>
      </c>
      <c r="C143" s="893" t="s">
        <v>20846</v>
      </c>
      <c r="D143" s="966">
        <v>33400694</v>
      </c>
      <c r="E143" s="966" t="s">
        <v>20804</v>
      </c>
      <c r="F143" s="966">
        <v>2011500</v>
      </c>
      <c r="G143" s="966">
        <v>176.53</v>
      </c>
      <c r="H143" s="966" t="s">
        <v>1445</v>
      </c>
      <c r="I143" s="966"/>
      <c r="J143" s="1231">
        <v>44652</v>
      </c>
      <c r="K143" s="1216">
        <v>4000</v>
      </c>
      <c r="L143" s="966" t="s">
        <v>20847</v>
      </c>
      <c r="M143" s="1223">
        <v>54000</v>
      </c>
      <c r="N143" s="1225">
        <v>14800</v>
      </c>
    </row>
    <row r="144" spans="1:14" ht="22.5" x14ac:dyDescent="0.2">
      <c r="A144" s="892" t="s">
        <v>20802</v>
      </c>
      <c r="B144" s="893" t="s">
        <v>4019</v>
      </c>
      <c r="C144" s="893" t="s">
        <v>20848</v>
      </c>
      <c r="D144" s="966">
        <v>20080649</v>
      </c>
      <c r="E144" s="966" t="s">
        <v>20804</v>
      </c>
      <c r="F144" s="966">
        <v>11001396</v>
      </c>
      <c r="G144" s="966">
        <v>106</v>
      </c>
      <c r="H144" s="966" t="s">
        <v>1445</v>
      </c>
      <c r="I144" s="966"/>
      <c r="J144" s="1231">
        <v>44655</v>
      </c>
      <c r="K144" s="1216">
        <v>1800</v>
      </c>
      <c r="L144" s="966" t="s">
        <v>20849</v>
      </c>
      <c r="M144" s="1223">
        <v>23400</v>
      </c>
      <c r="N144" s="1225">
        <v>10800</v>
      </c>
    </row>
    <row r="145" spans="1:14" ht="22.5" x14ac:dyDescent="0.2">
      <c r="A145" s="892" t="s">
        <v>20802</v>
      </c>
      <c r="B145" s="893" t="s">
        <v>4019</v>
      </c>
      <c r="C145" s="893" t="s">
        <v>20850</v>
      </c>
      <c r="D145" s="966">
        <v>28806494</v>
      </c>
      <c r="E145" s="966" t="s">
        <v>20804</v>
      </c>
      <c r="F145" s="966">
        <v>11001419</v>
      </c>
      <c r="G145" s="966">
        <v>65.2</v>
      </c>
      <c r="H145" s="966" t="s">
        <v>1445</v>
      </c>
      <c r="I145" s="966"/>
      <c r="J145" s="1231">
        <v>44655</v>
      </c>
      <c r="K145" s="1216">
        <v>2500</v>
      </c>
      <c r="L145" s="966" t="s">
        <v>20820</v>
      </c>
      <c r="M145" s="1223">
        <v>30000</v>
      </c>
      <c r="N145" s="1225">
        <v>15000</v>
      </c>
    </row>
    <row r="146" spans="1:14" ht="22.5" x14ac:dyDescent="0.2">
      <c r="A146" s="892" t="s">
        <v>20802</v>
      </c>
      <c r="B146" s="893" t="s">
        <v>4019</v>
      </c>
      <c r="C146" s="893" t="s">
        <v>20851</v>
      </c>
      <c r="D146" s="966">
        <v>23934948</v>
      </c>
      <c r="E146" s="966" t="s">
        <v>20804</v>
      </c>
      <c r="F146" s="966">
        <v>11016216</v>
      </c>
      <c r="G146" s="966">
        <v>40</v>
      </c>
      <c r="H146" s="966" t="s">
        <v>1445</v>
      </c>
      <c r="I146" s="966"/>
      <c r="J146" s="1231">
        <v>44661</v>
      </c>
      <c r="K146" s="1216">
        <v>2500</v>
      </c>
      <c r="L146" s="966" t="s">
        <v>20831</v>
      </c>
      <c r="M146" s="1223">
        <v>19500</v>
      </c>
      <c r="N146" s="1225">
        <v>10500</v>
      </c>
    </row>
    <row r="147" spans="1:14" ht="22.5" x14ac:dyDescent="0.2">
      <c r="A147" s="892" t="s">
        <v>20802</v>
      </c>
      <c r="B147" s="893" t="s">
        <v>4019</v>
      </c>
      <c r="C147" s="893" t="s">
        <v>20852</v>
      </c>
      <c r="D147" s="966">
        <v>17819622</v>
      </c>
      <c r="E147" s="966" t="s">
        <v>20804</v>
      </c>
      <c r="F147" s="966">
        <v>36001281</v>
      </c>
      <c r="G147" s="966">
        <v>85.7</v>
      </c>
      <c r="H147" s="966" t="s">
        <v>1445</v>
      </c>
      <c r="I147" s="966"/>
      <c r="J147" s="1231">
        <v>44668</v>
      </c>
      <c r="K147" s="1216">
        <v>1500</v>
      </c>
      <c r="L147" s="966" t="s">
        <v>20840</v>
      </c>
      <c r="M147" s="1223">
        <v>18000</v>
      </c>
      <c r="N147" s="1225">
        <v>9000</v>
      </c>
    </row>
    <row r="148" spans="1:14" ht="22.5" x14ac:dyDescent="0.2">
      <c r="A148" s="892" t="s">
        <v>20802</v>
      </c>
      <c r="B148" s="893" t="s">
        <v>4019</v>
      </c>
      <c r="C148" s="893" t="s">
        <v>20853</v>
      </c>
      <c r="D148" s="966">
        <v>10223983</v>
      </c>
      <c r="E148" s="966" t="s">
        <v>20804</v>
      </c>
      <c r="F148" s="966">
        <v>11200372</v>
      </c>
      <c r="G148" s="966">
        <v>404</v>
      </c>
      <c r="H148" s="966" t="s">
        <v>11412</v>
      </c>
      <c r="I148" s="966"/>
      <c r="J148" s="1231">
        <v>44675</v>
      </c>
      <c r="K148" s="1216">
        <v>12500</v>
      </c>
      <c r="L148" s="966" t="s">
        <v>20854</v>
      </c>
      <c r="M148" s="1223">
        <v>205167</v>
      </c>
      <c r="N148" s="1225">
        <v>71667</v>
      </c>
    </row>
    <row r="149" spans="1:14" ht="22.5" x14ac:dyDescent="0.2">
      <c r="A149" s="892" t="s">
        <v>20802</v>
      </c>
      <c r="B149" s="893" t="s">
        <v>4019</v>
      </c>
      <c r="C149" s="893" t="s">
        <v>20855</v>
      </c>
      <c r="D149" s="966">
        <v>10577476</v>
      </c>
      <c r="E149" s="966" t="s">
        <v>20804</v>
      </c>
      <c r="F149" s="966">
        <v>11949103</v>
      </c>
      <c r="G149" s="966">
        <v>80</v>
      </c>
      <c r="H149" s="966" t="s">
        <v>1445</v>
      </c>
      <c r="I149" s="966"/>
      <c r="J149" s="1231">
        <v>44689</v>
      </c>
      <c r="K149" s="1216">
        <v>3800</v>
      </c>
      <c r="L149" s="966" t="s">
        <v>20856</v>
      </c>
      <c r="M149" s="1223">
        <v>45600</v>
      </c>
      <c r="N149" s="1225">
        <v>19000</v>
      </c>
    </row>
    <row r="150" spans="1:14" ht="22.5" x14ac:dyDescent="0.2">
      <c r="A150" s="892" t="s">
        <v>20802</v>
      </c>
      <c r="B150" s="893" t="s">
        <v>4019</v>
      </c>
      <c r="C150" s="893" t="s">
        <v>20857</v>
      </c>
      <c r="D150" s="966">
        <v>4633043</v>
      </c>
      <c r="E150" s="966" t="s">
        <v>20804</v>
      </c>
      <c r="F150" s="966">
        <v>5002455</v>
      </c>
      <c r="G150" s="966">
        <v>72</v>
      </c>
      <c r="H150" s="966" t="s">
        <v>1445</v>
      </c>
      <c r="I150" s="966"/>
      <c r="J150" s="1231">
        <v>44693</v>
      </c>
      <c r="K150" s="1216">
        <v>1620</v>
      </c>
      <c r="L150" s="966" t="s">
        <v>20807</v>
      </c>
      <c r="M150" s="1223">
        <v>20940</v>
      </c>
      <c r="N150" s="1225">
        <v>9720</v>
      </c>
    </row>
    <row r="151" spans="1:14" ht="22.5" x14ac:dyDescent="0.2">
      <c r="A151" s="892" t="s">
        <v>20802</v>
      </c>
      <c r="B151" s="893" t="s">
        <v>4019</v>
      </c>
      <c r="C151" s="893" t="s">
        <v>20858</v>
      </c>
      <c r="D151" s="966">
        <v>16687578</v>
      </c>
      <c r="E151" s="966" t="s">
        <v>20804</v>
      </c>
      <c r="F151" s="966">
        <v>5002033</v>
      </c>
      <c r="G151" s="966">
        <v>88.95</v>
      </c>
      <c r="H151" s="966" t="s">
        <v>1445</v>
      </c>
      <c r="I151" s="966"/>
      <c r="J151" s="1231">
        <v>44707</v>
      </c>
      <c r="K151" s="1216">
        <v>2050</v>
      </c>
      <c r="L151" s="966" t="s">
        <v>20859</v>
      </c>
      <c r="M151" s="1223">
        <v>24000</v>
      </c>
      <c r="N151" s="1225">
        <v>10050</v>
      </c>
    </row>
    <row r="152" spans="1:14" ht="22.5" x14ac:dyDescent="0.2">
      <c r="A152" s="892" t="s">
        <v>20802</v>
      </c>
      <c r="B152" s="893" t="s">
        <v>4019</v>
      </c>
      <c r="C152" s="893" t="s">
        <v>20860</v>
      </c>
      <c r="D152" s="966">
        <v>43255720</v>
      </c>
      <c r="E152" s="966" t="s">
        <v>20804</v>
      </c>
      <c r="F152" s="966">
        <v>2190349</v>
      </c>
      <c r="G152" s="966">
        <v>329.24</v>
      </c>
      <c r="H152" s="966" t="s">
        <v>11412</v>
      </c>
      <c r="I152" s="966"/>
      <c r="J152" s="1231">
        <v>44710</v>
      </c>
      <c r="K152" s="1216">
        <v>6460</v>
      </c>
      <c r="L152" s="966" t="s">
        <v>20854</v>
      </c>
      <c r="M152" s="1223">
        <v>96900</v>
      </c>
      <c r="N152" s="1225">
        <v>41990</v>
      </c>
    </row>
    <row r="153" spans="1:14" ht="22.5" x14ac:dyDescent="0.2">
      <c r="A153" s="892" t="s">
        <v>20802</v>
      </c>
      <c r="B153" s="893" t="s">
        <v>4019</v>
      </c>
      <c r="C153" s="893" t="s">
        <v>20861</v>
      </c>
      <c r="D153" s="966">
        <v>10425929</v>
      </c>
      <c r="E153" s="966" t="s">
        <v>20804</v>
      </c>
      <c r="F153" s="966">
        <v>2002641</v>
      </c>
      <c r="G153" s="966">
        <v>49.24</v>
      </c>
      <c r="H153" s="966" t="s">
        <v>1445</v>
      </c>
      <c r="I153" s="966"/>
      <c r="J153" s="1231">
        <v>44717</v>
      </c>
      <c r="K153" s="1216">
        <v>1475</v>
      </c>
      <c r="L153" s="966" t="s">
        <v>20816</v>
      </c>
      <c r="M153" s="1223">
        <v>17680</v>
      </c>
      <c r="N153" s="1225">
        <v>8850</v>
      </c>
    </row>
    <row r="154" spans="1:14" ht="22.5" x14ac:dyDescent="0.2">
      <c r="A154" s="892" t="s">
        <v>20802</v>
      </c>
      <c r="B154" s="893" t="s">
        <v>4019</v>
      </c>
      <c r="C154" s="893" t="s">
        <v>20862</v>
      </c>
      <c r="D154" s="966">
        <v>9396381</v>
      </c>
      <c r="E154" s="966" t="s">
        <v>20804</v>
      </c>
      <c r="F154" s="966">
        <v>2014341</v>
      </c>
      <c r="G154" s="966">
        <v>42.78</v>
      </c>
      <c r="H154" s="966" t="s">
        <v>1445</v>
      </c>
      <c r="I154" s="966"/>
      <c r="J154" s="1231">
        <v>44720</v>
      </c>
      <c r="K154" s="1216">
        <v>1700</v>
      </c>
      <c r="L154" s="966" t="s">
        <v>20856</v>
      </c>
      <c r="M154" s="1223">
        <v>22400</v>
      </c>
      <c r="N154" s="1225">
        <v>8100</v>
      </c>
    </row>
    <row r="155" spans="1:14" ht="22.5" x14ac:dyDescent="0.2">
      <c r="A155" s="892" t="s">
        <v>20802</v>
      </c>
      <c r="B155" s="893" t="s">
        <v>4019</v>
      </c>
      <c r="C155" s="893" t="s">
        <v>20863</v>
      </c>
      <c r="D155" s="966">
        <v>5265348</v>
      </c>
      <c r="E155" s="966" t="s">
        <v>20804</v>
      </c>
      <c r="F155" s="966">
        <v>12043149</v>
      </c>
      <c r="G155" s="966">
        <v>445.9</v>
      </c>
      <c r="H155" s="966" t="s">
        <v>11412</v>
      </c>
      <c r="I155" s="966"/>
      <c r="J155" s="1231">
        <v>44728</v>
      </c>
      <c r="K155" s="1216">
        <v>5000</v>
      </c>
      <c r="L155" s="966" t="s">
        <v>20864</v>
      </c>
      <c r="M155" s="1223">
        <v>60000</v>
      </c>
      <c r="N155" s="1225">
        <v>20000</v>
      </c>
    </row>
    <row r="156" spans="1:14" ht="22.5" x14ac:dyDescent="0.2">
      <c r="A156" s="892" t="s">
        <v>20802</v>
      </c>
      <c r="B156" s="893" t="s">
        <v>4019</v>
      </c>
      <c r="C156" s="893" t="s">
        <v>20865</v>
      </c>
      <c r="D156" s="966">
        <v>27746944</v>
      </c>
      <c r="E156" s="966" t="s">
        <v>20804</v>
      </c>
      <c r="F156" s="966">
        <v>2000023</v>
      </c>
      <c r="G156" s="966">
        <v>157.37</v>
      </c>
      <c r="H156" s="966" t="s">
        <v>1445</v>
      </c>
      <c r="I156" s="966"/>
      <c r="J156" s="1231">
        <v>44731</v>
      </c>
      <c r="K156" s="1216">
        <v>1500</v>
      </c>
      <c r="L156" s="966" t="s">
        <v>20824</v>
      </c>
      <c r="M156" s="1223">
        <v>19500</v>
      </c>
      <c r="N156" s="1225">
        <v>7500</v>
      </c>
    </row>
    <row r="157" spans="1:14" ht="22.5" x14ac:dyDescent="0.2">
      <c r="A157" s="892" t="s">
        <v>20802</v>
      </c>
      <c r="B157" s="893" t="s">
        <v>4019</v>
      </c>
      <c r="C157" s="893" t="s">
        <v>20866</v>
      </c>
      <c r="D157" s="966">
        <v>4411544</v>
      </c>
      <c r="E157" s="966" t="s">
        <v>20804</v>
      </c>
      <c r="F157" s="966">
        <v>20880325</v>
      </c>
      <c r="G157" s="966">
        <v>297</v>
      </c>
      <c r="H157" s="966" t="s">
        <v>1445</v>
      </c>
      <c r="I157" s="966"/>
      <c r="J157" s="1231">
        <v>44737</v>
      </c>
      <c r="K157" s="1216">
        <v>4200</v>
      </c>
      <c r="L157" s="966" t="s">
        <v>20867</v>
      </c>
      <c r="M157" s="1223">
        <v>50400</v>
      </c>
      <c r="N157" s="1225">
        <v>21000</v>
      </c>
    </row>
    <row r="158" spans="1:14" ht="22.5" x14ac:dyDescent="0.2">
      <c r="A158" s="892" t="s">
        <v>20802</v>
      </c>
      <c r="B158" s="893" t="s">
        <v>4019</v>
      </c>
      <c r="C158" s="893" t="s">
        <v>20868</v>
      </c>
      <c r="D158" s="966">
        <v>20397731805</v>
      </c>
      <c r="E158" s="966" t="s">
        <v>20804</v>
      </c>
      <c r="F158" s="966">
        <v>3093890</v>
      </c>
      <c r="G158" s="966">
        <v>580</v>
      </c>
      <c r="H158" s="966" t="s">
        <v>1445</v>
      </c>
      <c r="I158" s="966"/>
      <c r="J158" s="1231">
        <v>44745</v>
      </c>
      <c r="K158" s="1216">
        <v>11682</v>
      </c>
      <c r="L158" s="966" t="s">
        <v>20847</v>
      </c>
      <c r="M158" s="1223">
        <v>254880</v>
      </c>
      <c r="N158" s="1225">
        <v>79650</v>
      </c>
    </row>
    <row r="159" spans="1:14" ht="22.5" x14ac:dyDescent="0.2">
      <c r="A159" s="892" t="s">
        <v>20802</v>
      </c>
      <c r="B159" s="893" t="s">
        <v>4019</v>
      </c>
      <c r="C159" s="893" t="s">
        <v>20869</v>
      </c>
      <c r="D159" s="966">
        <v>6853989</v>
      </c>
      <c r="E159" s="966" t="s">
        <v>20804</v>
      </c>
      <c r="F159" s="966">
        <v>13008296</v>
      </c>
      <c r="G159" s="966">
        <v>200.97</v>
      </c>
      <c r="H159" s="966" t="s">
        <v>1445</v>
      </c>
      <c r="I159" s="966"/>
      <c r="J159" s="1231">
        <v>44747</v>
      </c>
      <c r="K159" s="1216">
        <v>2400</v>
      </c>
      <c r="L159" s="966" t="s">
        <v>20816</v>
      </c>
      <c r="M159" s="1223">
        <v>30000</v>
      </c>
      <c r="N159" s="1225">
        <v>12500</v>
      </c>
    </row>
    <row r="160" spans="1:14" ht="22.5" x14ac:dyDescent="0.2">
      <c r="A160" s="892" t="s">
        <v>20802</v>
      </c>
      <c r="B160" s="893" t="s">
        <v>4019</v>
      </c>
      <c r="C160" s="893" t="s">
        <v>20870</v>
      </c>
      <c r="D160" s="966">
        <v>21453544</v>
      </c>
      <c r="E160" s="966" t="s">
        <v>20804</v>
      </c>
      <c r="F160" s="966">
        <v>2002708</v>
      </c>
      <c r="G160" s="966">
        <v>290</v>
      </c>
      <c r="H160" s="966" t="s">
        <v>11412</v>
      </c>
      <c r="I160" s="966"/>
      <c r="J160" s="1231">
        <v>44776</v>
      </c>
      <c r="K160" s="1216">
        <v>7000</v>
      </c>
      <c r="L160" s="966" t="s">
        <v>20847</v>
      </c>
      <c r="M160" s="1223">
        <v>84000</v>
      </c>
      <c r="N160" s="1225">
        <v>35000</v>
      </c>
    </row>
    <row r="161" spans="1:14" ht="22.5" x14ac:dyDescent="0.2">
      <c r="A161" s="892" t="s">
        <v>20802</v>
      </c>
      <c r="B161" s="893" t="s">
        <v>4019</v>
      </c>
      <c r="C161" s="893" t="s">
        <v>20871</v>
      </c>
      <c r="D161" s="966">
        <v>31004959</v>
      </c>
      <c r="E161" s="966" t="s">
        <v>20804</v>
      </c>
      <c r="F161" s="966">
        <v>7002634</v>
      </c>
      <c r="G161" s="966">
        <v>200</v>
      </c>
      <c r="H161" s="966" t="s">
        <v>1445</v>
      </c>
      <c r="I161" s="966"/>
      <c r="J161" s="1231">
        <v>44778</v>
      </c>
      <c r="K161" s="1216">
        <v>3800</v>
      </c>
      <c r="L161" s="966" t="s">
        <v>20872</v>
      </c>
      <c r="M161" s="1223">
        <v>45600</v>
      </c>
      <c r="N161" s="1225">
        <v>19000</v>
      </c>
    </row>
    <row r="162" spans="1:14" ht="22.5" x14ac:dyDescent="0.2">
      <c r="A162" s="892" t="s">
        <v>20802</v>
      </c>
      <c r="B162" s="893" t="s">
        <v>4019</v>
      </c>
      <c r="C162" s="893" t="s">
        <v>20873</v>
      </c>
      <c r="D162" s="966">
        <v>6143418</v>
      </c>
      <c r="E162" s="966" t="s">
        <v>20804</v>
      </c>
      <c r="F162" s="966">
        <v>21005757</v>
      </c>
      <c r="G162" s="966">
        <v>66.5</v>
      </c>
      <c r="H162" s="966" t="s">
        <v>1445</v>
      </c>
      <c r="I162" s="966"/>
      <c r="J162" s="1231">
        <v>44797</v>
      </c>
      <c r="K162" s="1216">
        <v>2600</v>
      </c>
      <c r="L162" s="966" t="s">
        <v>20874</v>
      </c>
      <c r="M162" s="1223">
        <v>36000</v>
      </c>
      <c r="N162" s="1225">
        <v>15000</v>
      </c>
    </row>
    <row r="163" spans="1:14" ht="22.5" x14ac:dyDescent="0.2">
      <c r="A163" s="892" t="s">
        <v>20802</v>
      </c>
      <c r="B163" s="893" t="s">
        <v>4019</v>
      </c>
      <c r="C163" s="893" t="s">
        <v>20875</v>
      </c>
      <c r="D163" s="966">
        <v>21103349</v>
      </c>
      <c r="E163" s="966" t="s">
        <v>20804</v>
      </c>
      <c r="F163" s="966">
        <v>2002172</v>
      </c>
      <c r="G163" s="966">
        <v>60</v>
      </c>
      <c r="H163" s="966" t="s">
        <v>1445</v>
      </c>
      <c r="I163" s="966"/>
      <c r="J163" s="1231">
        <v>44808</v>
      </c>
      <c r="K163" s="1216">
        <v>900</v>
      </c>
      <c r="L163" s="966" t="s">
        <v>20849</v>
      </c>
      <c r="M163" s="1223">
        <v>11700</v>
      </c>
      <c r="N163" s="1225">
        <v>4500</v>
      </c>
    </row>
    <row r="164" spans="1:14" ht="22.5" x14ac:dyDescent="0.2">
      <c r="A164" s="892" t="s">
        <v>20802</v>
      </c>
      <c r="B164" s="893" t="s">
        <v>4019</v>
      </c>
      <c r="C164" s="893" t="s">
        <v>20876</v>
      </c>
      <c r="D164" s="966">
        <v>20536414585</v>
      </c>
      <c r="E164" s="966" t="s">
        <v>20804</v>
      </c>
      <c r="F164" s="966" t="s">
        <v>3126</v>
      </c>
      <c r="G164" s="966">
        <v>12</v>
      </c>
      <c r="H164" s="966" t="s">
        <v>11412</v>
      </c>
      <c r="I164" s="966"/>
      <c r="J164" s="1231">
        <v>43785</v>
      </c>
      <c r="K164" s="1216">
        <v>300</v>
      </c>
      <c r="L164" s="966" t="s">
        <v>20877</v>
      </c>
      <c r="M164" s="1223">
        <v>530</v>
      </c>
      <c r="N164" s="1225">
        <v>0</v>
      </c>
    </row>
    <row r="165" spans="1:14" ht="22.5" x14ac:dyDescent="0.2">
      <c r="A165" s="892" t="s">
        <v>20802</v>
      </c>
      <c r="B165" s="893" t="s">
        <v>4019</v>
      </c>
      <c r="C165" s="893" t="s">
        <v>20878</v>
      </c>
      <c r="D165" s="966">
        <v>20351693003</v>
      </c>
      <c r="E165" s="966" t="s">
        <v>20804</v>
      </c>
      <c r="F165" s="966">
        <v>11161634</v>
      </c>
      <c r="G165" s="966"/>
      <c r="H165" s="966" t="s">
        <v>11412</v>
      </c>
      <c r="I165" s="966"/>
      <c r="J165" s="1231">
        <v>44184</v>
      </c>
      <c r="K165" s="1216">
        <v>200</v>
      </c>
      <c r="L165" s="966" t="s">
        <v>20879</v>
      </c>
      <c r="M165" s="1223">
        <v>0</v>
      </c>
      <c r="N165" s="1225">
        <v>1000</v>
      </c>
    </row>
    <row r="166" spans="1:14" ht="22.5" x14ac:dyDescent="0.2">
      <c r="A166" s="892" t="s">
        <v>20802</v>
      </c>
      <c r="B166" s="893" t="s">
        <v>4019</v>
      </c>
      <c r="C166" s="893" t="s">
        <v>20880</v>
      </c>
      <c r="D166" s="966">
        <v>20100228352</v>
      </c>
      <c r="E166" s="966" t="s">
        <v>20804</v>
      </c>
      <c r="F166" s="966">
        <v>11009771</v>
      </c>
      <c r="G166" s="966">
        <v>1188.5999999999999</v>
      </c>
      <c r="H166" s="966" t="s">
        <v>11412</v>
      </c>
      <c r="I166" s="966"/>
      <c r="J166" s="1231">
        <v>44354</v>
      </c>
      <c r="K166" s="1216" t="s">
        <v>20881</v>
      </c>
      <c r="L166" s="966" t="s">
        <v>20882</v>
      </c>
      <c r="M166" s="1223">
        <v>1037293</v>
      </c>
      <c r="N166" s="1225">
        <v>408412</v>
      </c>
    </row>
    <row r="167" spans="1:14" ht="22.5" x14ac:dyDescent="0.2">
      <c r="A167" s="892" t="s">
        <v>20802</v>
      </c>
      <c r="B167" s="893" t="s">
        <v>4019</v>
      </c>
      <c r="C167" s="893" t="s">
        <v>20883</v>
      </c>
      <c r="D167" s="966">
        <v>20514441163</v>
      </c>
      <c r="E167" s="966" t="s">
        <v>20804</v>
      </c>
      <c r="F167" s="966" t="s">
        <v>20884</v>
      </c>
      <c r="G167" s="966">
        <v>2468.88</v>
      </c>
      <c r="H167" s="966" t="s">
        <v>11412</v>
      </c>
      <c r="I167" s="966"/>
      <c r="J167" s="1231">
        <v>44163</v>
      </c>
      <c r="K167" s="1216">
        <v>300060.34999999998</v>
      </c>
      <c r="L167" s="966" t="s">
        <v>20885</v>
      </c>
      <c r="M167" s="1223">
        <v>3000604</v>
      </c>
      <c r="N167" s="1225">
        <v>0</v>
      </c>
    </row>
    <row r="168" spans="1:14" ht="13.15" customHeight="1" x14ac:dyDescent="0.2">
      <c r="A168" s="892" t="s">
        <v>20802</v>
      </c>
      <c r="B168" s="893" t="s">
        <v>4019</v>
      </c>
      <c r="C168" s="893" t="s">
        <v>20886</v>
      </c>
      <c r="D168" s="966">
        <v>20207844072</v>
      </c>
      <c r="E168" s="966" t="s">
        <v>20804</v>
      </c>
      <c r="F168" s="966" t="s">
        <v>3126</v>
      </c>
      <c r="G168" s="966" t="s">
        <v>3126</v>
      </c>
      <c r="H168" s="966" t="s">
        <v>3126</v>
      </c>
      <c r="I168" s="966"/>
      <c r="J168" s="1231" t="s">
        <v>3126</v>
      </c>
      <c r="K168" s="1216" t="s">
        <v>3126</v>
      </c>
      <c r="L168" s="966" t="s">
        <v>3126</v>
      </c>
      <c r="M168" s="1223">
        <v>18689</v>
      </c>
      <c r="N168" s="1225">
        <v>0</v>
      </c>
    </row>
    <row r="169" spans="1:14" ht="13.15" customHeight="1" x14ac:dyDescent="0.2">
      <c r="A169" s="892" t="s">
        <v>20887</v>
      </c>
      <c r="B169" s="893" t="s">
        <v>4075</v>
      </c>
      <c r="C169" s="893" t="s">
        <v>20888</v>
      </c>
      <c r="D169" s="966">
        <v>33423254</v>
      </c>
      <c r="E169" s="966" t="s">
        <v>20889</v>
      </c>
      <c r="F169" s="966">
        <v>11024228</v>
      </c>
      <c r="G169" s="966">
        <v>346.69</v>
      </c>
      <c r="H169" s="966" t="s">
        <v>20890</v>
      </c>
      <c r="I169" s="966" t="s">
        <v>2633</v>
      </c>
      <c r="J169" s="1231">
        <v>44513</v>
      </c>
      <c r="K169" s="1216">
        <v>7000</v>
      </c>
      <c r="L169" s="966" t="s">
        <v>20891</v>
      </c>
      <c r="M169" s="1223">
        <v>84000</v>
      </c>
      <c r="N169" s="1225">
        <v>42000</v>
      </c>
    </row>
    <row r="170" spans="1:14" ht="13.15" customHeight="1" x14ac:dyDescent="0.2">
      <c r="A170" s="892" t="s">
        <v>20887</v>
      </c>
      <c r="B170" s="893" t="s">
        <v>4075</v>
      </c>
      <c r="C170" s="893" t="s">
        <v>20892</v>
      </c>
      <c r="D170" s="966">
        <v>9342557</v>
      </c>
      <c r="E170" s="966" t="s">
        <v>20889</v>
      </c>
      <c r="F170" s="966">
        <v>11001938</v>
      </c>
      <c r="G170" s="966">
        <v>251.6</v>
      </c>
      <c r="H170" s="966" t="s">
        <v>20893</v>
      </c>
      <c r="I170" s="966" t="s">
        <v>2633</v>
      </c>
      <c r="J170" s="1231">
        <v>44545</v>
      </c>
      <c r="K170" s="1216">
        <v>5000</v>
      </c>
      <c r="L170" s="966" t="s">
        <v>20891</v>
      </c>
      <c r="M170" s="1223">
        <v>55000</v>
      </c>
      <c r="N170" s="1225">
        <v>30000</v>
      </c>
    </row>
    <row r="171" spans="1:14" ht="13.15" customHeight="1" x14ac:dyDescent="0.2">
      <c r="A171" s="892" t="s">
        <v>20887</v>
      </c>
      <c r="B171" s="893" t="s">
        <v>4075</v>
      </c>
      <c r="C171" s="893" t="s">
        <v>20894</v>
      </c>
      <c r="D171" s="966">
        <v>40150371</v>
      </c>
      <c r="E171" s="966" t="s">
        <v>20889</v>
      </c>
      <c r="F171" s="966">
        <v>1084466</v>
      </c>
      <c r="G171" s="966">
        <v>385.7</v>
      </c>
      <c r="H171" s="966" t="s">
        <v>20890</v>
      </c>
      <c r="I171" s="966" t="s">
        <v>2633</v>
      </c>
      <c r="J171" s="1231">
        <v>44405</v>
      </c>
      <c r="K171" s="1216">
        <v>4200</v>
      </c>
      <c r="L171" s="966" t="s">
        <v>20891</v>
      </c>
      <c r="M171" s="1223">
        <v>58200</v>
      </c>
      <c r="N171" s="1225">
        <v>29400</v>
      </c>
    </row>
    <row r="172" spans="1:14" ht="13.15" customHeight="1" x14ac:dyDescent="0.2">
      <c r="A172" s="892" t="s">
        <v>20887</v>
      </c>
      <c r="B172" s="893" t="s">
        <v>4075</v>
      </c>
      <c r="C172" s="893" t="s">
        <v>20895</v>
      </c>
      <c r="D172" s="966">
        <v>28227320</v>
      </c>
      <c r="E172" s="966" t="s">
        <v>20889</v>
      </c>
      <c r="F172" s="966">
        <v>11105326</v>
      </c>
      <c r="G172" s="966">
        <v>343.91</v>
      </c>
      <c r="H172" s="966" t="s">
        <v>20893</v>
      </c>
      <c r="I172" s="966" t="s">
        <v>2633</v>
      </c>
      <c r="J172" s="1231">
        <v>44496</v>
      </c>
      <c r="K172" s="1216">
        <v>6500</v>
      </c>
      <c r="L172" s="966" t="s">
        <v>20891</v>
      </c>
      <c r="M172" s="1223">
        <v>84000</v>
      </c>
      <c r="N172" s="1225">
        <v>35000</v>
      </c>
    </row>
    <row r="173" spans="1:14" ht="13.15" customHeight="1" x14ac:dyDescent="0.2">
      <c r="A173" s="892" t="s">
        <v>20887</v>
      </c>
      <c r="B173" s="893" t="s">
        <v>4075</v>
      </c>
      <c r="C173" s="893" t="s">
        <v>20896</v>
      </c>
      <c r="D173" s="966">
        <v>26709686</v>
      </c>
      <c r="E173" s="966" t="s">
        <v>20889</v>
      </c>
      <c r="F173" s="966">
        <v>11168376</v>
      </c>
      <c r="G173" s="966">
        <v>425.21</v>
      </c>
      <c r="H173" s="966" t="s">
        <v>20893</v>
      </c>
      <c r="I173" s="966" t="s">
        <v>2633</v>
      </c>
      <c r="J173" s="1231">
        <v>44546</v>
      </c>
      <c r="K173" s="1216">
        <v>6000</v>
      </c>
      <c r="L173" s="966" t="s">
        <v>20891</v>
      </c>
      <c r="M173" s="1223">
        <v>72000</v>
      </c>
      <c r="N173" s="1225">
        <v>36000</v>
      </c>
    </row>
    <row r="174" spans="1:14" ht="13.15" customHeight="1" x14ac:dyDescent="0.2">
      <c r="A174" s="892" t="s">
        <v>20887</v>
      </c>
      <c r="B174" s="893" t="s">
        <v>4075</v>
      </c>
      <c r="C174" s="893" t="s">
        <v>20897</v>
      </c>
      <c r="D174" s="966">
        <v>70300070</v>
      </c>
      <c r="E174" s="966" t="s">
        <v>20889</v>
      </c>
      <c r="F174" s="966">
        <v>7004476</v>
      </c>
      <c r="G174" s="966">
        <v>203.3</v>
      </c>
      <c r="H174" s="966" t="s">
        <v>20893</v>
      </c>
      <c r="I174" s="966" t="s">
        <v>2633</v>
      </c>
      <c r="J174" s="1231">
        <v>44546</v>
      </c>
      <c r="K174" s="1216">
        <v>7000</v>
      </c>
      <c r="L174" s="966" t="s">
        <v>20891</v>
      </c>
      <c r="M174" s="1223">
        <v>77000</v>
      </c>
      <c r="N174" s="1225">
        <v>49000</v>
      </c>
    </row>
    <row r="175" spans="1:14" ht="13.15" customHeight="1" x14ac:dyDescent="0.2">
      <c r="A175" s="892" t="s">
        <v>20887</v>
      </c>
      <c r="B175" s="893" t="s">
        <v>4075</v>
      </c>
      <c r="C175" s="893" t="s">
        <v>20898</v>
      </c>
      <c r="D175" s="966">
        <v>23852008</v>
      </c>
      <c r="E175" s="966" t="s">
        <v>20889</v>
      </c>
      <c r="F175" s="966">
        <v>2038089</v>
      </c>
      <c r="G175" s="966">
        <v>334.52</v>
      </c>
      <c r="H175" s="966" t="s">
        <v>20890</v>
      </c>
      <c r="I175" s="966" t="s">
        <v>2633</v>
      </c>
      <c r="J175" s="1231">
        <v>44502</v>
      </c>
      <c r="K175" s="1216">
        <v>9750</v>
      </c>
      <c r="L175" s="966" t="s">
        <v>20891</v>
      </c>
      <c r="M175" s="1223">
        <v>117000</v>
      </c>
      <c r="N175" s="1225">
        <v>48750</v>
      </c>
    </row>
    <row r="176" spans="1:14" ht="13.15" customHeight="1" x14ac:dyDescent="0.2">
      <c r="A176" s="892" t="s">
        <v>20887</v>
      </c>
      <c r="B176" s="893" t="s">
        <v>4075</v>
      </c>
      <c r="C176" s="893" t="s">
        <v>20899</v>
      </c>
      <c r="D176" s="966">
        <v>23276478</v>
      </c>
      <c r="E176" s="966" t="s">
        <v>20889</v>
      </c>
      <c r="F176" s="966">
        <v>11102374</v>
      </c>
      <c r="G176" s="966">
        <v>233.59</v>
      </c>
      <c r="H176" s="966" t="s">
        <v>20890</v>
      </c>
      <c r="I176" s="966" t="s">
        <v>2633</v>
      </c>
      <c r="J176" s="1231">
        <v>44541</v>
      </c>
      <c r="K176" s="1216">
        <v>5500</v>
      </c>
      <c r="L176" s="966" t="s">
        <v>20891</v>
      </c>
      <c r="M176" s="1223">
        <v>66000</v>
      </c>
      <c r="N176" s="1225">
        <v>33000</v>
      </c>
    </row>
    <row r="177" spans="1:14" ht="13.15" customHeight="1" x14ac:dyDescent="0.2">
      <c r="A177" s="892" t="s">
        <v>20887</v>
      </c>
      <c r="B177" s="893" t="s">
        <v>4075</v>
      </c>
      <c r="C177" s="893" t="s">
        <v>20900</v>
      </c>
      <c r="D177" s="966">
        <v>22509389</v>
      </c>
      <c r="E177" s="966" t="s">
        <v>20889</v>
      </c>
      <c r="F177" s="966">
        <v>2017536</v>
      </c>
      <c r="G177" s="966">
        <v>342.37</v>
      </c>
      <c r="H177" s="966" t="s">
        <v>20893</v>
      </c>
      <c r="I177" s="966" t="s">
        <v>2633</v>
      </c>
      <c r="J177" s="1231">
        <v>44549</v>
      </c>
      <c r="K177" s="1216">
        <v>7000</v>
      </c>
      <c r="L177" s="966" t="s">
        <v>20891</v>
      </c>
      <c r="M177" s="1223">
        <v>90000</v>
      </c>
      <c r="N177" s="1225">
        <v>45000</v>
      </c>
    </row>
    <row r="178" spans="1:14" ht="13.15" customHeight="1" x14ac:dyDescent="0.2">
      <c r="A178" s="892" t="s">
        <v>20887</v>
      </c>
      <c r="B178" s="893" t="s">
        <v>4075</v>
      </c>
      <c r="C178" s="893" t="s">
        <v>20901</v>
      </c>
      <c r="D178" s="966">
        <v>31619084</v>
      </c>
      <c r="E178" s="966" t="s">
        <v>20889</v>
      </c>
      <c r="F178" s="966">
        <v>11091077</v>
      </c>
      <c r="G178" s="966">
        <v>198</v>
      </c>
      <c r="H178" s="966" t="s">
        <v>20893</v>
      </c>
      <c r="I178" s="966" t="s">
        <v>2633</v>
      </c>
      <c r="J178" s="1231">
        <v>44488</v>
      </c>
      <c r="K178" s="1216">
        <v>5000</v>
      </c>
      <c r="L178" s="966" t="s">
        <v>20891</v>
      </c>
      <c r="M178" s="1223">
        <v>60000</v>
      </c>
      <c r="N178" s="1225">
        <v>30000</v>
      </c>
    </row>
    <row r="179" spans="1:14" ht="13.15" customHeight="1" x14ac:dyDescent="0.2">
      <c r="A179" s="892" t="s">
        <v>20887</v>
      </c>
      <c r="B179" s="893" t="s">
        <v>4075</v>
      </c>
      <c r="C179" s="893" t="s">
        <v>20902</v>
      </c>
      <c r="D179" s="966">
        <v>8232826</v>
      </c>
      <c r="E179" s="966" t="s">
        <v>20889</v>
      </c>
      <c r="F179" s="966">
        <v>2005536</v>
      </c>
      <c r="G179" s="966">
        <v>402.33</v>
      </c>
      <c r="H179" s="966" t="s">
        <v>20890</v>
      </c>
      <c r="I179" s="966" t="s">
        <v>2633</v>
      </c>
      <c r="J179" s="1231">
        <v>44489</v>
      </c>
      <c r="K179" s="1216">
        <v>5940</v>
      </c>
      <c r="L179" s="966" t="s">
        <v>20891</v>
      </c>
      <c r="M179" s="1223">
        <v>71280</v>
      </c>
      <c r="N179" s="1225">
        <v>29700</v>
      </c>
    </row>
    <row r="180" spans="1:14" ht="13.15" customHeight="1" x14ac:dyDescent="0.2">
      <c r="A180" s="892" t="s">
        <v>20887</v>
      </c>
      <c r="B180" s="893" t="s">
        <v>4075</v>
      </c>
      <c r="C180" s="893" t="s">
        <v>20903</v>
      </c>
      <c r="D180" s="966">
        <v>42730024</v>
      </c>
      <c r="E180" s="966" t="s">
        <v>20889</v>
      </c>
      <c r="F180" s="966">
        <v>2011542</v>
      </c>
      <c r="G180" s="966">
        <v>377.49</v>
      </c>
      <c r="H180" s="966" t="s">
        <v>20890</v>
      </c>
      <c r="I180" s="966" t="s">
        <v>2633</v>
      </c>
      <c r="J180" s="1231">
        <v>44557</v>
      </c>
      <c r="K180" s="1216">
        <v>5000</v>
      </c>
      <c r="L180" s="966" t="s">
        <v>20891</v>
      </c>
      <c r="M180" s="1223">
        <v>60000</v>
      </c>
      <c r="N180" s="1225">
        <v>25000</v>
      </c>
    </row>
    <row r="181" spans="1:14" ht="13.15" customHeight="1" x14ac:dyDescent="0.2">
      <c r="A181" s="892" t="s">
        <v>20887</v>
      </c>
      <c r="B181" s="893" t="s">
        <v>4075</v>
      </c>
      <c r="C181" s="893" t="s">
        <v>20904</v>
      </c>
      <c r="D181" s="966">
        <v>18215129</v>
      </c>
      <c r="E181" s="966" t="s">
        <v>20889</v>
      </c>
      <c r="F181" s="966">
        <v>3098682</v>
      </c>
      <c r="G181" s="966">
        <v>535.58000000000004</v>
      </c>
      <c r="H181" s="966" t="s">
        <v>20890</v>
      </c>
      <c r="I181" s="966" t="s">
        <v>2633</v>
      </c>
      <c r="J181" s="1231">
        <v>44461</v>
      </c>
      <c r="K181" s="1216">
        <v>5040</v>
      </c>
      <c r="L181" s="966" t="s">
        <v>20891</v>
      </c>
      <c r="M181" s="1223">
        <v>65400</v>
      </c>
      <c r="N181" s="1225">
        <v>27250</v>
      </c>
    </row>
    <row r="182" spans="1:14" ht="13.15" customHeight="1" x14ac:dyDescent="0.2">
      <c r="A182" s="892" t="s">
        <v>20887</v>
      </c>
      <c r="B182" s="893" t="s">
        <v>4075</v>
      </c>
      <c r="C182" s="893" t="s">
        <v>20905</v>
      </c>
      <c r="D182" s="966">
        <v>43255720</v>
      </c>
      <c r="E182" s="966" t="s">
        <v>20889</v>
      </c>
      <c r="F182" s="966">
        <v>2188069</v>
      </c>
      <c r="G182" s="966">
        <v>285.39999999999998</v>
      </c>
      <c r="H182" s="966" t="s">
        <v>20890</v>
      </c>
      <c r="I182" s="966"/>
      <c r="J182" s="1231">
        <v>44065</v>
      </c>
      <c r="K182" s="1216">
        <v>4950</v>
      </c>
      <c r="L182" s="966" t="s">
        <v>20891</v>
      </c>
      <c r="M182" s="1223">
        <v>59400</v>
      </c>
      <c r="N182" s="1225">
        <v>9900</v>
      </c>
    </row>
    <row r="183" spans="1:14" ht="13.15" customHeight="1" x14ac:dyDescent="0.2">
      <c r="A183" s="892" t="s">
        <v>20887</v>
      </c>
      <c r="B183" s="893" t="s">
        <v>4075</v>
      </c>
      <c r="C183" s="893" t="s">
        <v>20906</v>
      </c>
      <c r="D183" s="966">
        <v>46525276</v>
      </c>
      <c r="E183" s="966" t="s">
        <v>20889</v>
      </c>
      <c r="F183" s="966">
        <v>11001422</v>
      </c>
      <c r="G183" s="966">
        <v>270</v>
      </c>
      <c r="H183" s="966" t="s">
        <v>20890</v>
      </c>
      <c r="I183" s="966" t="s">
        <v>2633</v>
      </c>
      <c r="J183" s="1231">
        <v>44286</v>
      </c>
      <c r="K183" s="1216">
        <v>5500</v>
      </c>
      <c r="L183" s="966" t="s">
        <v>20891</v>
      </c>
      <c r="M183" s="1223" t="s">
        <v>20907</v>
      </c>
      <c r="N183" s="1225">
        <v>27500</v>
      </c>
    </row>
    <row r="184" spans="1:14" ht="13.15" customHeight="1" x14ac:dyDescent="0.2">
      <c r="A184" s="892" t="s">
        <v>20887</v>
      </c>
      <c r="B184" s="893" t="s">
        <v>4075</v>
      </c>
      <c r="C184" s="893" t="s">
        <v>20908</v>
      </c>
      <c r="D184" s="966">
        <v>8557615</v>
      </c>
      <c r="E184" s="966" t="s">
        <v>20889</v>
      </c>
      <c r="F184" s="966">
        <v>19864</v>
      </c>
      <c r="G184" s="966">
        <v>177.68</v>
      </c>
      <c r="H184" s="966" t="s">
        <v>20893</v>
      </c>
      <c r="I184" s="966" t="s">
        <v>2633</v>
      </c>
      <c r="J184" s="1231">
        <v>44545</v>
      </c>
      <c r="K184" s="1216">
        <v>6535</v>
      </c>
      <c r="L184" s="966" t="s">
        <v>20891</v>
      </c>
      <c r="M184" s="1223">
        <v>78420</v>
      </c>
      <c r="N184" s="1225">
        <v>32675</v>
      </c>
    </row>
    <row r="185" spans="1:14" ht="22.5" x14ac:dyDescent="0.2">
      <c r="A185" s="892" t="s">
        <v>20887</v>
      </c>
      <c r="B185" s="893" t="s">
        <v>4075</v>
      </c>
      <c r="C185" s="893" t="s">
        <v>20909</v>
      </c>
      <c r="D185" s="966">
        <v>20002432</v>
      </c>
      <c r="E185" s="966" t="s">
        <v>20889</v>
      </c>
      <c r="F185" s="966" t="s">
        <v>20910</v>
      </c>
      <c r="G185" s="966">
        <v>307.27999999999997</v>
      </c>
      <c r="H185" s="966" t="s">
        <v>20890</v>
      </c>
      <c r="I185" s="966" t="s">
        <v>2633</v>
      </c>
      <c r="J185" s="1231">
        <v>44542</v>
      </c>
      <c r="K185" s="1216">
        <v>7000</v>
      </c>
      <c r="L185" s="966" t="s">
        <v>20891</v>
      </c>
      <c r="M185" s="1223">
        <v>84000</v>
      </c>
      <c r="N185" s="1225">
        <v>49000</v>
      </c>
    </row>
    <row r="186" spans="1:14" ht="13.15" customHeight="1" x14ac:dyDescent="0.2">
      <c r="A186" s="892" t="s">
        <v>20887</v>
      </c>
      <c r="B186" s="893" t="s">
        <v>4075</v>
      </c>
      <c r="C186" s="893" t="s">
        <v>20911</v>
      </c>
      <c r="D186" s="966">
        <v>4406548</v>
      </c>
      <c r="E186" s="966" t="s">
        <v>20889</v>
      </c>
      <c r="F186" s="966">
        <v>5001754</v>
      </c>
      <c r="G186" s="966">
        <v>189.42</v>
      </c>
      <c r="H186" s="966" t="s">
        <v>20893</v>
      </c>
      <c r="I186" s="966" t="s">
        <v>2633</v>
      </c>
      <c r="J186" s="1231">
        <v>44542</v>
      </c>
      <c r="K186" s="1216">
        <v>6000</v>
      </c>
      <c r="L186" s="966" t="s">
        <v>20891</v>
      </c>
      <c r="M186" s="1223">
        <v>72000</v>
      </c>
      <c r="N186" s="1225">
        <v>42000</v>
      </c>
    </row>
    <row r="187" spans="1:14" ht="13.15" customHeight="1" x14ac:dyDescent="0.2">
      <c r="A187" s="892" t="s">
        <v>20887</v>
      </c>
      <c r="B187" s="893" t="s">
        <v>4075</v>
      </c>
      <c r="C187" s="893" t="s">
        <v>20912</v>
      </c>
      <c r="D187" s="966">
        <v>4000211</v>
      </c>
      <c r="E187" s="966" t="s">
        <v>20889</v>
      </c>
      <c r="F187" s="966">
        <v>13010552</v>
      </c>
      <c r="G187" s="966">
        <v>240</v>
      </c>
      <c r="H187" s="966" t="s">
        <v>20890</v>
      </c>
      <c r="I187" s="966" t="s">
        <v>2633</v>
      </c>
      <c r="J187" s="1231">
        <v>44543</v>
      </c>
      <c r="K187" s="1216">
        <v>6600</v>
      </c>
      <c r="L187" s="966" t="s">
        <v>20891</v>
      </c>
      <c r="M187" s="1223">
        <v>79200</v>
      </c>
      <c r="N187" s="1225">
        <v>39600</v>
      </c>
    </row>
    <row r="188" spans="1:14" ht="13.15" customHeight="1" x14ac:dyDescent="0.2">
      <c r="A188" s="892" t="s">
        <v>20887</v>
      </c>
      <c r="B188" s="893" t="s">
        <v>4075</v>
      </c>
      <c r="C188" s="893" t="s">
        <v>20913</v>
      </c>
      <c r="D188" s="966">
        <v>2835010</v>
      </c>
      <c r="E188" s="966" t="s">
        <v>20889</v>
      </c>
      <c r="F188" s="966">
        <v>4044</v>
      </c>
      <c r="G188" s="966">
        <v>284.39999999999998</v>
      </c>
      <c r="H188" s="966" t="s">
        <v>20893</v>
      </c>
      <c r="I188" s="966" t="s">
        <v>2633</v>
      </c>
      <c r="J188" s="1231">
        <v>44392</v>
      </c>
      <c r="K188" s="1216">
        <v>7000</v>
      </c>
      <c r="L188" s="966" t="s">
        <v>20891</v>
      </c>
      <c r="M188" s="1223">
        <v>84000</v>
      </c>
      <c r="N188" s="1225">
        <v>42000</v>
      </c>
    </row>
    <row r="189" spans="1:14" ht="13.15" customHeight="1" x14ac:dyDescent="0.2">
      <c r="A189" s="892" t="s">
        <v>20887</v>
      </c>
      <c r="B189" s="893" t="s">
        <v>4075</v>
      </c>
      <c r="C189" s="893" t="s">
        <v>20914</v>
      </c>
      <c r="D189" s="966">
        <v>1223824</v>
      </c>
      <c r="E189" s="966" t="s">
        <v>20889</v>
      </c>
      <c r="F189" s="966">
        <v>2003038</v>
      </c>
      <c r="G189" s="966">
        <v>318.5</v>
      </c>
      <c r="H189" s="966" t="s">
        <v>20893</v>
      </c>
      <c r="I189" s="966" t="s">
        <v>2633</v>
      </c>
      <c r="J189" s="1231">
        <v>44556</v>
      </c>
      <c r="K189" s="1216">
        <v>6000</v>
      </c>
      <c r="L189" s="966" t="s">
        <v>20891</v>
      </c>
      <c r="M189" s="1223">
        <v>72000</v>
      </c>
      <c r="N189" s="1225">
        <v>30000</v>
      </c>
    </row>
    <row r="190" spans="1:14" ht="13.15" customHeight="1" x14ac:dyDescent="0.2">
      <c r="A190" s="892" t="s">
        <v>20887</v>
      </c>
      <c r="B190" s="893" t="s">
        <v>4075</v>
      </c>
      <c r="C190" s="893" t="s">
        <v>20915</v>
      </c>
      <c r="D190" s="966">
        <v>9660531</v>
      </c>
      <c r="E190" s="966" t="s">
        <v>20889</v>
      </c>
      <c r="F190" s="966">
        <v>11000873</v>
      </c>
      <c r="G190" s="966">
        <v>440.1</v>
      </c>
      <c r="H190" s="966" t="s">
        <v>20890</v>
      </c>
      <c r="I190" s="966" t="s">
        <v>2633</v>
      </c>
      <c r="J190" s="1231">
        <v>44502</v>
      </c>
      <c r="K190" s="1216">
        <v>6500</v>
      </c>
      <c r="L190" s="966" t="s">
        <v>20891</v>
      </c>
      <c r="M190" s="1223">
        <v>78000</v>
      </c>
      <c r="N190" s="1225">
        <v>39000</v>
      </c>
    </row>
    <row r="191" spans="1:14" ht="13.15" customHeight="1" x14ac:dyDescent="0.2">
      <c r="A191" s="892" t="s">
        <v>20887</v>
      </c>
      <c r="B191" s="893" t="s">
        <v>4075</v>
      </c>
      <c r="C191" s="893" t="s">
        <v>20916</v>
      </c>
      <c r="D191" s="966">
        <v>485631</v>
      </c>
      <c r="E191" s="966" t="s">
        <v>20889</v>
      </c>
      <c r="F191" s="966">
        <v>5013038</v>
      </c>
      <c r="G191" s="966">
        <v>413.26</v>
      </c>
      <c r="H191" s="966" t="s">
        <v>20890</v>
      </c>
      <c r="I191" s="966" t="s">
        <v>2633</v>
      </c>
      <c r="J191" s="1231">
        <v>44706</v>
      </c>
      <c r="K191" s="1216">
        <v>5500</v>
      </c>
      <c r="L191" s="966" t="s">
        <v>20891</v>
      </c>
      <c r="M191" s="1223">
        <v>66000</v>
      </c>
      <c r="N191" s="1225">
        <v>33000</v>
      </c>
    </row>
    <row r="192" spans="1:14" ht="13.15" customHeight="1" x14ac:dyDescent="0.2">
      <c r="A192" s="892" t="s">
        <v>20887</v>
      </c>
      <c r="B192" s="893" t="s">
        <v>4075</v>
      </c>
      <c r="C192" s="893" t="s">
        <v>20917</v>
      </c>
      <c r="D192" s="966">
        <v>9163508</v>
      </c>
      <c r="E192" s="966" t="s">
        <v>20889</v>
      </c>
      <c r="F192" s="966">
        <v>11016980</v>
      </c>
      <c r="G192" s="966">
        <v>242.45</v>
      </c>
      <c r="H192" s="966" t="s">
        <v>20893</v>
      </c>
      <c r="I192" s="966" t="s">
        <v>2633</v>
      </c>
      <c r="J192" s="1231">
        <v>44439</v>
      </c>
      <c r="K192" s="1216">
        <v>7000</v>
      </c>
      <c r="L192" s="966" t="s">
        <v>20891</v>
      </c>
      <c r="M192" s="1223">
        <v>77000</v>
      </c>
      <c r="N192" s="1225">
        <v>42000</v>
      </c>
    </row>
    <row r="193" spans="1:14" ht="22.5" x14ac:dyDescent="0.2">
      <c r="A193" s="892" t="s">
        <v>20887</v>
      </c>
      <c r="B193" s="893" t="s">
        <v>4075</v>
      </c>
      <c r="C193" s="893" t="s">
        <v>20918</v>
      </c>
      <c r="D193" s="966">
        <v>20393333767</v>
      </c>
      <c r="E193" s="966" t="s">
        <v>20889</v>
      </c>
      <c r="F193" s="966" t="s">
        <v>20919</v>
      </c>
      <c r="G193" s="966">
        <v>210.24</v>
      </c>
      <c r="H193" s="966" t="s">
        <v>20893</v>
      </c>
      <c r="I193" s="966"/>
      <c r="J193" s="1231">
        <v>44178</v>
      </c>
      <c r="K193" s="1216">
        <v>7500</v>
      </c>
      <c r="L193" s="966" t="s">
        <v>20891</v>
      </c>
      <c r="M193" s="1223">
        <v>82500</v>
      </c>
      <c r="N193" s="1225" t="s">
        <v>20907</v>
      </c>
    </row>
    <row r="194" spans="1:14" ht="33.75" x14ac:dyDescent="0.2">
      <c r="A194" s="892" t="s">
        <v>20887</v>
      </c>
      <c r="B194" s="893" t="s">
        <v>4075</v>
      </c>
      <c r="C194" s="893" t="s">
        <v>20920</v>
      </c>
      <c r="D194" s="966">
        <v>64511</v>
      </c>
      <c r="E194" s="966" t="s">
        <v>20889</v>
      </c>
      <c r="F194" s="966" t="s">
        <v>20921</v>
      </c>
      <c r="G194" s="966">
        <v>207.77</v>
      </c>
      <c r="H194" s="966" t="s">
        <v>20893</v>
      </c>
      <c r="I194" s="966" t="s">
        <v>2633</v>
      </c>
      <c r="J194" s="1231">
        <v>44543</v>
      </c>
      <c r="K194" s="1216">
        <v>7500</v>
      </c>
      <c r="L194" s="966" t="s">
        <v>20891</v>
      </c>
      <c r="M194" s="1223">
        <v>7500</v>
      </c>
      <c r="N194" s="1225">
        <v>52500</v>
      </c>
    </row>
    <row r="195" spans="1:14" ht="15" customHeight="1" x14ac:dyDescent="0.2">
      <c r="A195" s="892" t="s">
        <v>20887</v>
      </c>
      <c r="B195" s="893" t="s">
        <v>4075</v>
      </c>
      <c r="C195" s="893" t="s">
        <v>20922</v>
      </c>
      <c r="D195" s="966">
        <v>9660531</v>
      </c>
      <c r="E195" s="966" t="s">
        <v>20889</v>
      </c>
      <c r="F195" s="966">
        <v>70096861</v>
      </c>
      <c r="G195" s="966">
        <v>77.599999999999994</v>
      </c>
      <c r="H195" s="966" t="s">
        <v>20893</v>
      </c>
      <c r="I195" s="966" t="s">
        <v>2633</v>
      </c>
      <c r="J195" s="1231">
        <v>44564</v>
      </c>
      <c r="K195" s="1216">
        <v>2400</v>
      </c>
      <c r="L195" s="966" t="s">
        <v>20891</v>
      </c>
      <c r="M195" s="1223">
        <v>31800</v>
      </c>
      <c r="N195" s="1225">
        <v>15900</v>
      </c>
    </row>
    <row r="196" spans="1:14" ht="22.5" x14ac:dyDescent="0.2">
      <c r="A196" s="892" t="s">
        <v>20887</v>
      </c>
      <c r="B196" s="893" t="s">
        <v>4075</v>
      </c>
      <c r="C196" s="893" t="s">
        <v>20923</v>
      </c>
      <c r="D196" s="966">
        <v>15379394</v>
      </c>
      <c r="E196" s="966" t="s">
        <v>20889</v>
      </c>
      <c r="F196" s="966">
        <v>21001952</v>
      </c>
      <c r="G196" s="966">
        <v>95.9</v>
      </c>
      <c r="H196" s="966" t="s">
        <v>20893</v>
      </c>
      <c r="I196" s="966" t="s">
        <v>2633</v>
      </c>
      <c r="J196" s="1231">
        <v>44667</v>
      </c>
      <c r="K196" s="1216">
        <v>2600</v>
      </c>
      <c r="L196" s="966" t="s">
        <v>20891</v>
      </c>
      <c r="M196" s="1223">
        <v>31050</v>
      </c>
      <c r="N196" s="1225">
        <v>13000</v>
      </c>
    </row>
    <row r="197" spans="1:14" ht="14.45" customHeight="1" x14ac:dyDescent="0.2">
      <c r="A197" s="892" t="s">
        <v>20887</v>
      </c>
      <c r="B197" s="893" t="s">
        <v>4075</v>
      </c>
      <c r="C197" s="893" t="s">
        <v>20924</v>
      </c>
      <c r="D197" s="966">
        <v>6899704</v>
      </c>
      <c r="E197" s="966" t="s">
        <v>20889</v>
      </c>
      <c r="F197" s="966">
        <v>43019767</v>
      </c>
      <c r="G197" s="966">
        <v>110</v>
      </c>
      <c r="H197" s="966" t="s">
        <v>20893</v>
      </c>
      <c r="I197" s="966" t="s">
        <v>2633</v>
      </c>
      <c r="J197" s="1231">
        <v>44088</v>
      </c>
      <c r="K197" s="1216">
        <v>1150</v>
      </c>
      <c r="L197" s="966" t="s">
        <v>20891</v>
      </c>
      <c r="M197" s="1223">
        <v>18000</v>
      </c>
      <c r="N197" s="1225">
        <v>7500</v>
      </c>
    </row>
    <row r="198" spans="1:14" ht="14.45" customHeight="1" x14ac:dyDescent="0.2">
      <c r="A198" s="892" t="s">
        <v>20887</v>
      </c>
      <c r="B198" s="893" t="s">
        <v>4075</v>
      </c>
      <c r="C198" s="893" t="s">
        <v>20925</v>
      </c>
      <c r="D198" s="966">
        <v>15592485</v>
      </c>
      <c r="E198" s="966" t="s">
        <v>20889</v>
      </c>
      <c r="F198" s="966">
        <v>8003613</v>
      </c>
      <c r="G198" s="966">
        <v>141.43</v>
      </c>
      <c r="H198" s="966" t="s">
        <v>20893</v>
      </c>
      <c r="I198" s="966" t="s">
        <v>2633</v>
      </c>
      <c r="J198" s="1231">
        <v>44564</v>
      </c>
      <c r="K198" s="1216">
        <v>2800</v>
      </c>
      <c r="L198" s="966" t="s">
        <v>20891</v>
      </c>
      <c r="M198" s="1223">
        <v>36000</v>
      </c>
      <c r="N198" s="1225">
        <v>15000</v>
      </c>
    </row>
    <row r="199" spans="1:14" ht="14.45" customHeight="1" x14ac:dyDescent="0.2">
      <c r="A199" s="892" t="s">
        <v>20887</v>
      </c>
      <c r="B199" s="893" t="s">
        <v>4075</v>
      </c>
      <c r="C199" s="893" t="s">
        <v>20926</v>
      </c>
      <c r="D199" s="966">
        <v>9246059</v>
      </c>
      <c r="E199" s="966" t="s">
        <v>20889</v>
      </c>
      <c r="F199" s="966">
        <v>11602524</v>
      </c>
      <c r="G199" s="966">
        <v>62</v>
      </c>
      <c r="H199" s="966" t="s">
        <v>20893</v>
      </c>
      <c r="I199" s="966" t="s">
        <v>2633</v>
      </c>
      <c r="J199" s="1231">
        <v>44564</v>
      </c>
      <c r="K199" s="1216">
        <v>2600</v>
      </c>
      <c r="L199" s="966" t="s">
        <v>20891</v>
      </c>
      <c r="M199" s="1223">
        <v>31200</v>
      </c>
      <c r="N199" s="1225">
        <v>15600</v>
      </c>
    </row>
    <row r="200" spans="1:14" ht="14.45" customHeight="1" x14ac:dyDescent="0.2">
      <c r="A200" s="892" t="s">
        <v>20887</v>
      </c>
      <c r="B200" s="893" t="s">
        <v>4075</v>
      </c>
      <c r="C200" s="893" t="s">
        <v>20927</v>
      </c>
      <c r="D200" s="966">
        <v>8839182</v>
      </c>
      <c r="E200" s="966" t="s">
        <v>20889</v>
      </c>
      <c r="F200" s="966">
        <v>3006588</v>
      </c>
      <c r="G200" s="966">
        <v>140</v>
      </c>
      <c r="H200" s="966" t="s">
        <v>20893</v>
      </c>
      <c r="I200" s="966" t="s">
        <v>2633</v>
      </c>
      <c r="J200" s="1231">
        <v>44564</v>
      </c>
      <c r="K200" s="1216">
        <v>2500</v>
      </c>
      <c r="L200" s="966" t="s">
        <v>20891</v>
      </c>
      <c r="M200" s="1223">
        <v>30000</v>
      </c>
      <c r="N200" s="1225">
        <v>12500</v>
      </c>
    </row>
    <row r="201" spans="1:14" ht="14.45" customHeight="1" x14ac:dyDescent="0.2">
      <c r="A201" s="892" t="s">
        <v>20887</v>
      </c>
      <c r="B201" s="893" t="s">
        <v>4075</v>
      </c>
      <c r="C201" s="893" t="s">
        <v>20928</v>
      </c>
      <c r="D201" s="966">
        <v>6691799</v>
      </c>
      <c r="E201" s="966" t="s">
        <v>20889</v>
      </c>
      <c r="F201" s="966">
        <v>49035129</v>
      </c>
      <c r="G201" s="966">
        <v>1542.72</v>
      </c>
      <c r="H201" s="966" t="s">
        <v>20890</v>
      </c>
      <c r="I201" s="966" t="s">
        <v>2633</v>
      </c>
      <c r="J201" s="1231">
        <v>45153</v>
      </c>
      <c r="K201" s="1216">
        <v>18000</v>
      </c>
      <c r="L201" s="966" t="s">
        <v>20929</v>
      </c>
      <c r="M201" s="1223">
        <v>721180</v>
      </c>
      <c r="N201" s="1225">
        <v>414720</v>
      </c>
    </row>
    <row r="202" spans="1:14" ht="14.45" customHeight="1" x14ac:dyDescent="0.2">
      <c r="A202" s="892" t="s">
        <v>20930</v>
      </c>
      <c r="B202" s="893" t="s">
        <v>4075</v>
      </c>
      <c r="C202" s="893" t="s">
        <v>20931</v>
      </c>
      <c r="D202" s="966"/>
      <c r="E202" s="966"/>
      <c r="F202" s="966"/>
      <c r="G202" s="966"/>
      <c r="H202" s="966"/>
      <c r="I202" s="966"/>
      <c r="J202" s="966"/>
      <c r="K202" s="1216"/>
      <c r="L202" s="966"/>
      <c r="M202" s="1223">
        <v>40785</v>
      </c>
      <c r="N202" s="1225">
        <v>20890</v>
      </c>
    </row>
    <row r="203" spans="1:14" ht="14.45" customHeight="1" x14ac:dyDescent="0.2">
      <c r="A203" s="892" t="s">
        <v>20930</v>
      </c>
      <c r="B203" s="893" t="s">
        <v>4075</v>
      </c>
      <c r="C203" s="893" t="s">
        <v>20932</v>
      </c>
      <c r="D203" s="966"/>
      <c r="E203" s="966"/>
      <c r="F203" s="966"/>
      <c r="G203" s="966"/>
      <c r="H203" s="966"/>
      <c r="I203" s="966"/>
      <c r="J203" s="966"/>
      <c r="K203" s="1216"/>
      <c r="L203" s="966"/>
      <c r="M203" s="1223">
        <v>2760</v>
      </c>
      <c r="N203" s="1225">
        <v>3205</v>
      </c>
    </row>
    <row r="204" spans="1:14" ht="14.45" customHeight="1" x14ac:dyDescent="0.2">
      <c r="A204" s="892" t="s">
        <v>20933</v>
      </c>
      <c r="B204" s="893" t="s">
        <v>14053</v>
      </c>
      <c r="C204" s="893" t="s">
        <v>20934</v>
      </c>
      <c r="D204" s="966">
        <v>11201823</v>
      </c>
      <c r="E204" s="966" t="s">
        <v>20390</v>
      </c>
      <c r="F204" s="966">
        <v>12112578</v>
      </c>
      <c r="G204" s="966" t="s">
        <v>20935</v>
      </c>
      <c r="H204" s="966" t="s">
        <v>20936</v>
      </c>
      <c r="I204" s="966"/>
      <c r="J204" s="966" t="s">
        <v>20937</v>
      </c>
      <c r="K204" s="1216" t="s">
        <v>20938</v>
      </c>
      <c r="L204" s="966" t="s">
        <v>20929</v>
      </c>
      <c r="M204" s="1223">
        <v>3542273.73</v>
      </c>
      <c r="N204" s="1225">
        <v>1154232.77</v>
      </c>
    </row>
    <row r="205" spans="1:14" ht="14.45" customHeight="1" x14ac:dyDescent="0.2">
      <c r="A205" s="892" t="s">
        <v>20933</v>
      </c>
      <c r="B205" s="893" t="s">
        <v>14053</v>
      </c>
      <c r="C205" s="893" t="s">
        <v>20389</v>
      </c>
      <c r="D205" s="966">
        <v>12169100</v>
      </c>
      <c r="E205" s="966"/>
      <c r="F205" s="966"/>
      <c r="G205" s="966" t="s">
        <v>20939</v>
      </c>
      <c r="H205" s="966" t="s">
        <v>11464</v>
      </c>
      <c r="I205" s="966"/>
      <c r="J205" s="966" t="s">
        <v>20940</v>
      </c>
      <c r="K205" s="1216">
        <v>2800</v>
      </c>
      <c r="L205" s="966" t="s">
        <v>20929</v>
      </c>
      <c r="M205" s="1223">
        <v>25808.17</v>
      </c>
      <c r="N205" s="1225">
        <v>13909.68</v>
      </c>
    </row>
    <row r="206" spans="1:14" ht="14.45" customHeight="1" x14ac:dyDescent="0.2">
      <c r="A206" s="892" t="s">
        <v>20933</v>
      </c>
      <c r="B206" s="893" t="s">
        <v>14053</v>
      </c>
      <c r="C206" s="893" t="s">
        <v>20941</v>
      </c>
      <c r="D206" s="966">
        <v>6522022</v>
      </c>
      <c r="E206" s="966" t="s">
        <v>20390</v>
      </c>
      <c r="F206" s="966">
        <v>11361856</v>
      </c>
      <c r="G206" s="966" t="s">
        <v>20942</v>
      </c>
      <c r="H206" s="966" t="s">
        <v>11464</v>
      </c>
      <c r="I206" s="966"/>
      <c r="J206" s="966" t="s">
        <v>20943</v>
      </c>
      <c r="K206" s="1216" t="s">
        <v>20944</v>
      </c>
      <c r="L206" s="966" t="s">
        <v>20929</v>
      </c>
      <c r="M206" s="1223">
        <v>49516.800000000003</v>
      </c>
      <c r="N206" s="1225">
        <v>0</v>
      </c>
    </row>
    <row r="207" spans="1:14" ht="14.45" customHeight="1" x14ac:dyDescent="0.2">
      <c r="A207" s="892" t="s">
        <v>20933</v>
      </c>
      <c r="B207" s="893" t="s">
        <v>14053</v>
      </c>
      <c r="C207" s="893" t="s">
        <v>20945</v>
      </c>
      <c r="D207" s="966">
        <v>23979594</v>
      </c>
      <c r="E207" s="966" t="s">
        <v>20390</v>
      </c>
      <c r="F207" s="966">
        <v>11019710</v>
      </c>
      <c r="G207" s="966" t="s">
        <v>20946</v>
      </c>
      <c r="H207" s="966" t="s">
        <v>20947</v>
      </c>
      <c r="I207" s="966"/>
      <c r="J207" s="966" t="s">
        <v>20948</v>
      </c>
      <c r="K207" s="1216">
        <v>7500</v>
      </c>
      <c r="L207" s="966" t="s">
        <v>20929</v>
      </c>
      <c r="M207" s="1223">
        <v>43065</v>
      </c>
      <c r="N207" s="1225">
        <v>0</v>
      </c>
    </row>
    <row r="208" spans="1:14" ht="14.45" customHeight="1" x14ac:dyDescent="0.2">
      <c r="A208" s="892" t="s">
        <v>20933</v>
      </c>
      <c r="B208" s="893" t="s">
        <v>14053</v>
      </c>
      <c r="C208" s="893" t="s">
        <v>20949</v>
      </c>
      <c r="D208" s="966">
        <v>25628909</v>
      </c>
      <c r="E208" s="966" t="s">
        <v>20390</v>
      </c>
      <c r="F208" s="966">
        <v>11038755</v>
      </c>
      <c r="G208" s="966" t="s">
        <v>20950</v>
      </c>
      <c r="H208" s="966" t="s">
        <v>20947</v>
      </c>
      <c r="I208" s="966"/>
      <c r="J208" s="966" t="s">
        <v>20951</v>
      </c>
      <c r="K208" s="1216">
        <v>5400</v>
      </c>
      <c r="L208" s="966" t="s">
        <v>20929</v>
      </c>
      <c r="M208" s="1223">
        <v>28742</v>
      </c>
      <c r="N208" s="1225">
        <v>0</v>
      </c>
    </row>
    <row r="209" spans="1:14" ht="22.5" x14ac:dyDescent="0.2">
      <c r="A209" s="892" t="s">
        <v>20933</v>
      </c>
      <c r="B209" s="893" t="s">
        <v>14053</v>
      </c>
      <c r="C209" s="893" t="s">
        <v>20952</v>
      </c>
      <c r="D209" s="966">
        <v>11118217</v>
      </c>
      <c r="E209" s="966"/>
      <c r="F209" s="966"/>
      <c r="G209" s="966" t="s">
        <v>20953</v>
      </c>
      <c r="H209" s="966" t="s">
        <v>11464</v>
      </c>
      <c r="I209" s="966"/>
      <c r="J209" s="966" t="s">
        <v>20954</v>
      </c>
      <c r="K209" s="1216" t="s">
        <v>3042</v>
      </c>
      <c r="L209" s="966" t="s">
        <v>20955</v>
      </c>
      <c r="M209" s="1223">
        <v>6247.11</v>
      </c>
      <c r="N209" s="1225">
        <v>0</v>
      </c>
    </row>
    <row r="210" spans="1:14" ht="78.75" x14ac:dyDescent="0.2">
      <c r="A210" s="892" t="s">
        <v>20933</v>
      </c>
      <c r="B210" s="893" t="s">
        <v>14053</v>
      </c>
      <c r="C210" s="893" t="s">
        <v>21089</v>
      </c>
      <c r="D210" s="966"/>
      <c r="E210" s="966"/>
      <c r="F210" s="966"/>
      <c r="G210" s="966"/>
      <c r="H210" s="966"/>
      <c r="I210" s="966"/>
      <c r="J210" s="966" t="s">
        <v>20956</v>
      </c>
      <c r="K210" s="1216" t="s">
        <v>3042</v>
      </c>
      <c r="L210" s="966" t="s">
        <v>20957</v>
      </c>
      <c r="M210" s="1223">
        <v>42200</v>
      </c>
      <c r="N210" s="1225">
        <v>0</v>
      </c>
    </row>
    <row r="211" spans="1:14" ht="22.5" x14ac:dyDescent="0.2">
      <c r="A211" s="892" t="s">
        <v>20958</v>
      </c>
      <c r="B211" s="893" t="s">
        <v>4109</v>
      </c>
      <c r="C211" s="893" t="s">
        <v>20959</v>
      </c>
      <c r="D211" s="966" t="s">
        <v>20960</v>
      </c>
      <c r="E211" s="966" t="s">
        <v>20385</v>
      </c>
      <c r="F211" s="966" t="s">
        <v>20961</v>
      </c>
      <c r="G211" s="966">
        <v>995.81</v>
      </c>
      <c r="H211" s="966"/>
      <c r="I211" s="966"/>
      <c r="J211" s="966" t="s">
        <v>20962</v>
      </c>
      <c r="K211" s="1216">
        <v>19000</v>
      </c>
      <c r="L211" s="966" t="s">
        <v>20706</v>
      </c>
      <c r="M211" s="1223">
        <v>38000</v>
      </c>
      <c r="N211" s="1225">
        <v>228000</v>
      </c>
    </row>
    <row r="212" spans="1:14" ht="33.75" x14ac:dyDescent="0.2">
      <c r="A212" s="892" t="s">
        <v>20958</v>
      </c>
      <c r="B212" s="893" t="s">
        <v>4109</v>
      </c>
      <c r="C212" s="893" t="s">
        <v>20963</v>
      </c>
      <c r="D212" s="966" t="s">
        <v>20964</v>
      </c>
      <c r="E212" s="966" t="s">
        <v>20385</v>
      </c>
      <c r="F212" s="966" t="s">
        <v>20965</v>
      </c>
      <c r="G212" s="966">
        <v>2449.75</v>
      </c>
      <c r="H212" s="966"/>
      <c r="I212" s="966"/>
      <c r="J212" s="966" t="s">
        <v>20966</v>
      </c>
      <c r="K212" s="1216">
        <v>100000</v>
      </c>
      <c r="L212" s="966" t="s">
        <v>20770</v>
      </c>
      <c r="M212" s="1223">
        <v>1520000</v>
      </c>
      <c r="N212" s="1225">
        <v>0</v>
      </c>
    </row>
    <row r="213" spans="1:14" ht="22.5" x14ac:dyDescent="0.2">
      <c r="A213" s="892" t="s">
        <v>20958</v>
      </c>
      <c r="B213" s="893" t="s">
        <v>4109</v>
      </c>
      <c r="C213" s="893" t="s">
        <v>20967</v>
      </c>
      <c r="D213" s="966" t="s">
        <v>20968</v>
      </c>
      <c r="E213" s="966" t="s">
        <v>20385</v>
      </c>
      <c r="F213" s="966" t="s">
        <v>20969</v>
      </c>
      <c r="G213" s="966">
        <v>1938.27</v>
      </c>
      <c r="H213" s="966"/>
      <c r="I213" s="966"/>
      <c r="J213" s="966" t="s">
        <v>20970</v>
      </c>
      <c r="K213" s="1216">
        <v>63000</v>
      </c>
      <c r="L213" s="966" t="s">
        <v>20770</v>
      </c>
      <c r="M213" s="1223">
        <v>756000</v>
      </c>
      <c r="N213" s="1225">
        <v>0</v>
      </c>
    </row>
    <row r="214" spans="1:14" ht="67.5" x14ac:dyDescent="0.2">
      <c r="A214" s="892" t="s">
        <v>20958</v>
      </c>
      <c r="B214" s="893" t="s">
        <v>4109</v>
      </c>
      <c r="C214" s="893" t="s">
        <v>20971</v>
      </c>
      <c r="D214" s="966" t="s">
        <v>20972</v>
      </c>
      <c r="E214" s="966" t="s">
        <v>20385</v>
      </c>
      <c r="F214" s="966" t="s">
        <v>20973</v>
      </c>
      <c r="G214" s="966" t="s">
        <v>20974</v>
      </c>
      <c r="H214" s="966"/>
      <c r="I214" s="966"/>
      <c r="J214" s="966" t="s">
        <v>20975</v>
      </c>
      <c r="K214" s="1216">
        <v>46659.17</v>
      </c>
      <c r="L214" s="966" t="s">
        <v>20411</v>
      </c>
      <c r="M214" s="1223">
        <v>303284.61</v>
      </c>
      <c r="N214" s="1225">
        <v>0</v>
      </c>
    </row>
    <row r="215" spans="1:14" ht="22.5" x14ac:dyDescent="0.2">
      <c r="A215" s="892" t="s">
        <v>20958</v>
      </c>
      <c r="B215" s="893" t="s">
        <v>4109</v>
      </c>
      <c r="C215" s="893" t="s">
        <v>20976</v>
      </c>
      <c r="D215" s="966" t="s">
        <v>20977</v>
      </c>
      <c r="E215" s="966" t="s">
        <v>20385</v>
      </c>
      <c r="F215" s="966"/>
      <c r="G215" s="966"/>
      <c r="H215" s="966"/>
      <c r="I215" s="966"/>
      <c r="J215" s="966" t="s">
        <v>20978</v>
      </c>
      <c r="K215" s="1216">
        <v>4118.8</v>
      </c>
      <c r="L215" s="966" t="s">
        <v>20411</v>
      </c>
      <c r="M215" s="1223">
        <v>4118.8</v>
      </c>
      <c r="N215" s="1225">
        <v>0</v>
      </c>
    </row>
    <row r="216" spans="1:14" ht="14.45" customHeight="1" x14ac:dyDescent="0.2">
      <c r="A216" s="892" t="s">
        <v>20979</v>
      </c>
      <c r="B216" s="893" t="s">
        <v>4122</v>
      </c>
      <c r="C216" s="893" t="s">
        <v>20980</v>
      </c>
      <c r="D216" s="966">
        <v>20600429401</v>
      </c>
      <c r="E216" s="966" t="s">
        <v>20385</v>
      </c>
      <c r="F216" s="966">
        <v>429401</v>
      </c>
      <c r="G216" s="966">
        <v>2388.9299999999998</v>
      </c>
      <c r="H216" s="966">
        <v>20</v>
      </c>
      <c r="I216" s="966" t="s">
        <v>1445</v>
      </c>
      <c r="J216" s="1232" t="s">
        <v>20981</v>
      </c>
      <c r="K216" s="1216" t="s">
        <v>20982</v>
      </c>
      <c r="L216" s="966" t="s">
        <v>20983</v>
      </c>
      <c r="M216" s="1223">
        <v>2261109.44</v>
      </c>
      <c r="N216" s="1225">
        <v>0</v>
      </c>
    </row>
    <row r="217" spans="1:14" ht="14.45" customHeight="1" x14ac:dyDescent="0.2">
      <c r="A217" s="892" t="s">
        <v>20979</v>
      </c>
      <c r="B217" s="893" t="s">
        <v>4122</v>
      </c>
      <c r="C217" s="893" t="s">
        <v>20984</v>
      </c>
      <c r="D217" s="966">
        <v>10179212426</v>
      </c>
      <c r="E217" s="966" t="s">
        <v>20385</v>
      </c>
      <c r="F217" s="966">
        <v>47026989</v>
      </c>
      <c r="G217" s="966">
        <v>442.27</v>
      </c>
      <c r="H217" s="966">
        <v>7</v>
      </c>
      <c r="I217" s="966" t="s">
        <v>1445</v>
      </c>
      <c r="J217" s="1232" t="s">
        <v>20985</v>
      </c>
      <c r="K217" s="1216">
        <v>13650</v>
      </c>
      <c r="L217" s="966" t="s">
        <v>20983</v>
      </c>
      <c r="M217" s="1223">
        <v>125125</v>
      </c>
      <c r="N217" s="1225">
        <v>0</v>
      </c>
    </row>
    <row r="218" spans="1:14" ht="14.45" customHeight="1" x14ac:dyDescent="0.2">
      <c r="A218" s="892" t="s">
        <v>20979</v>
      </c>
      <c r="B218" s="893" t="s">
        <v>4122</v>
      </c>
      <c r="C218" s="893" t="s">
        <v>20986</v>
      </c>
      <c r="D218" s="966">
        <v>10093425192</v>
      </c>
      <c r="E218" s="966" t="s">
        <v>20385</v>
      </c>
      <c r="F218" s="966">
        <v>12790255</v>
      </c>
      <c r="G218" s="966">
        <v>1232.82</v>
      </c>
      <c r="H218" s="966">
        <v>5</v>
      </c>
      <c r="I218" s="966" t="s">
        <v>1445</v>
      </c>
      <c r="J218" s="1232" t="s">
        <v>20985</v>
      </c>
      <c r="K218" s="1216">
        <v>54454.25</v>
      </c>
      <c r="L218" s="966" t="s">
        <v>20983</v>
      </c>
      <c r="M218" s="1223">
        <v>531488.25</v>
      </c>
      <c r="N218" s="1225">
        <v>0</v>
      </c>
    </row>
    <row r="219" spans="1:14" ht="33.75" x14ac:dyDescent="0.2">
      <c r="A219" s="892" t="s">
        <v>20979</v>
      </c>
      <c r="B219" s="893" t="s">
        <v>4122</v>
      </c>
      <c r="C219" s="893" t="s">
        <v>20987</v>
      </c>
      <c r="D219" s="966" t="s">
        <v>20988</v>
      </c>
      <c r="E219" s="966" t="s">
        <v>20385</v>
      </c>
      <c r="F219" s="966">
        <v>17030</v>
      </c>
      <c r="G219" s="966">
        <v>286</v>
      </c>
      <c r="H219" s="966">
        <v>1</v>
      </c>
      <c r="I219" s="966" t="s">
        <v>1445</v>
      </c>
      <c r="J219" s="1232" t="s">
        <v>20989</v>
      </c>
      <c r="K219" s="1216">
        <v>4300</v>
      </c>
      <c r="L219" s="966" t="s">
        <v>20983</v>
      </c>
      <c r="M219" s="1223">
        <v>38700</v>
      </c>
      <c r="N219" s="1225">
        <v>0</v>
      </c>
    </row>
    <row r="220" spans="1:14" ht="22.5" x14ac:dyDescent="0.2">
      <c r="A220" s="892" t="s">
        <v>20979</v>
      </c>
      <c r="B220" s="893" t="s">
        <v>4122</v>
      </c>
      <c r="C220" s="893" t="s">
        <v>20990</v>
      </c>
      <c r="D220" s="966" t="s">
        <v>20991</v>
      </c>
      <c r="E220" s="966" t="s">
        <v>20385</v>
      </c>
      <c r="F220" s="966">
        <v>5006577</v>
      </c>
      <c r="G220" s="966">
        <v>518.12800000000004</v>
      </c>
      <c r="H220" s="966">
        <v>2</v>
      </c>
      <c r="I220" s="966" t="s">
        <v>1445</v>
      </c>
      <c r="J220" s="1232" t="s">
        <v>20992</v>
      </c>
      <c r="K220" s="1216">
        <v>4500</v>
      </c>
      <c r="L220" s="966" t="s">
        <v>20983</v>
      </c>
      <c r="M220" s="1223">
        <v>54000</v>
      </c>
      <c r="N220" s="1225">
        <v>27000</v>
      </c>
    </row>
    <row r="221" spans="1:14" ht="12.6" customHeight="1" x14ac:dyDescent="0.2">
      <c r="A221" s="892" t="s">
        <v>20979</v>
      </c>
      <c r="B221" s="893" t="s">
        <v>4122</v>
      </c>
      <c r="C221" s="893" t="s">
        <v>20993</v>
      </c>
      <c r="D221" s="966">
        <v>45604445</v>
      </c>
      <c r="E221" s="966" t="s">
        <v>20385</v>
      </c>
      <c r="F221" s="966">
        <v>273</v>
      </c>
      <c r="G221" s="966">
        <v>205</v>
      </c>
      <c r="H221" s="966">
        <v>1</v>
      </c>
      <c r="I221" s="966" t="s">
        <v>1445</v>
      </c>
      <c r="J221" s="1232" t="s">
        <v>20994</v>
      </c>
      <c r="K221" s="1216">
        <v>3500</v>
      </c>
      <c r="L221" s="966" t="s">
        <v>20983</v>
      </c>
      <c r="M221" s="1223">
        <v>42048.93</v>
      </c>
      <c r="N221" s="1225">
        <v>21000</v>
      </c>
    </row>
    <row r="222" spans="1:14" ht="12.6" customHeight="1" x14ac:dyDescent="0.2">
      <c r="A222" s="892" t="s">
        <v>20979</v>
      </c>
      <c r="B222" s="893" t="s">
        <v>4122</v>
      </c>
      <c r="C222" s="893" t="s">
        <v>20995</v>
      </c>
      <c r="D222" s="966">
        <v>10010626507</v>
      </c>
      <c r="E222" s="966" t="s">
        <v>20385</v>
      </c>
      <c r="F222" s="966">
        <v>700820</v>
      </c>
      <c r="G222" s="966">
        <v>470</v>
      </c>
      <c r="H222" s="966">
        <v>4</v>
      </c>
      <c r="I222" s="966" t="s">
        <v>1445</v>
      </c>
      <c r="J222" s="1232" t="s">
        <v>20996</v>
      </c>
      <c r="K222" s="1216">
        <v>4200</v>
      </c>
      <c r="L222" s="966" t="s">
        <v>20983</v>
      </c>
      <c r="M222" s="1223">
        <v>50400</v>
      </c>
      <c r="N222" s="1225">
        <v>25200</v>
      </c>
    </row>
    <row r="223" spans="1:14" ht="33.75" x14ac:dyDescent="0.2">
      <c r="A223" s="892" t="s">
        <v>20979</v>
      </c>
      <c r="B223" s="893" t="s">
        <v>4122</v>
      </c>
      <c r="C223" s="893" t="s">
        <v>20997</v>
      </c>
      <c r="D223" s="966" t="s">
        <v>20998</v>
      </c>
      <c r="E223" s="966" t="s">
        <v>20385</v>
      </c>
      <c r="F223" s="966">
        <v>11039293</v>
      </c>
      <c r="G223" s="966">
        <v>200.4</v>
      </c>
      <c r="H223" s="966">
        <v>0</v>
      </c>
      <c r="I223" s="966" t="s">
        <v>1445</v>
      </c>
      <c r="J223" s="1232" t="s">
        <v>20999</v>
      </c>
      <c r="K223" s="1216">
        <v>2000</v>
      </c>
      <c r="L223" s="966" t="s">
        <v>20983</v>
      </c>
      <c r="M223" s="1223">
        <v>23600</v>
      </c>
      <c r="N223" s="1225">
        <v>6000</v>
      </c>
    </row>
    <row r="224" spans="1:14" ht="13.15" customHeight="1" x14ac:dyDescent="0.2">
      <c r="A224" s="892" t="s">
        <v>20979</v>
      </c>
      <c r="B224" s="893" t="s">
        <v>4122</v>
      </c>
      <c r="C224" s="893" t="s">
        <v>21000</v>
      </c>
      <c r="D224" s="966">
        <v>16688194</v>
      </c>
      <c r="E224" s="966" t="s">
        <v>20385</v>
      </c>
      <c r="F224" s="966">
        <v>2194176</v>
      </c>
      <c r="G224" s="966">
        <v>150</v>
      </c>
      <c r="H224" s="966">
        <v>2</v>
      </c>
      <c r="I224" s="966" t="s">
        <v>1445</v>
      </c>
      <c r="J224" s="1232" t="s">
        <v>21001</v>
      </c>
      <c r="K224" s="1216">
        <v>3500</v>
      </c>
      <c r="L224" s="966" t="s">
        <v>20983</v>
      </c>
      <c r="M224" s="1223">
        <v>42000</v>
      </c>
      <c r="N224" s="1225">
        <v>21000</v>
      </c>
    </row>
    <row r="225" spans="1:14" ht="45" x14ac:dyDescent="0.2">
      <c r="A225" s="892" t="s">
        <v>21002</v>
      </c>
      <c r="B225" s="893" t="s">
        <v>4129</v>
      </c>
      <c r="C225" s="893" t="s">
        <v>21003</v>
      </c>
      <c r="D225" s="966">
        <v>8810405</v>
      </c>
      <c r="E225" s="966" t="s">
        <v>20390</v>
      </c>
      <c r="F225" s="966">
        <v>49019447</v>
      </c>
      <c r="G225" s="1895">
        <v>3574.61</v>
      </c>
      <c r="H225" s="966">
        <v>20</v>
      </c>
      <c r="I225" s="966"/>
      <c r="J225" s="1232" t="s">
        <v>21004</v>
      </c>
      <c r="K225" s="1216" t="s">
        <v>21005</v>
      </c>
      <c r="L225" s="966" t="s">
        <v>21006</v>
      </c>
      <c r="M225" s="1223">
        <v>810518</v>
      </c>
      <c r="N225" s="1225">
        <v>672000</v>
      </c>
    </row>
    <row r="226" spans="1:14" ht="45" x14ac:dyDescent="0.2">
      <c r="A226" s="892" t="s">
        <v>21002</v>
      </c>
      <c r="B226" s="893" t="s">
        <v>4131</v>
      </c>
      <c r="C226" s="893" t="s">
        <v>21003</v>
      </c>
      <c r="D226" s="966">
        <v>8810405</v>
      </c>
      <c r="E226" s="966" t="s">
        <v>20390</v>
      </c>
      <c r="F226" s="966">
        <v>49019447</v>
      </c>
      <c r="G226" s="1895"/>
      <c r="H226" s="966">
        <v>19</v>
      </c>
      <c r="I226" s="966"/>
      <c r="J226" s="1232" t="s">
        <v>21004</v>
      </c>
      <c r="K226" s="1234" t="s">
        <v>21007</v>
      </c>
      <c r="L226" s="966" t="s">
        <v>21006</v>
      </c>
      <c r="M226" s="1223">
        <v>863645</v>
      </c>
      <c r="N226" s="1225">
        <v>0</v>
      </c>
    </row>
    <row r="227" spans="1:14" x14ac:dyDescent="0.2">
      <c r="A227" s="892" t="s">
        <v>21008</v>
      </c>
      <c r="B227" s="893" t="s">
        <v>4159</v>
      </c>
      <c r="C227" s="893" t="s">
        <v>21009</v>
      </c>
      <c r="D227" s="966">
        <v>7405393</v>
      </c>
      <c r="E227" s="966" t="s">
        <v>20431</v>
      </c>
      <c r="F227" s="966">
        <v>43305441</v>
      </c>
      <c r="G227" s="966" t="s">
        <v>21010</v>
      </c>
      <c r="H227" s="966"/>
      <c r="I227" s="966"/>
      <c r="J227" s="1232" t="s">
        <v>21011</v>
      </c>
      <c r="K227" s="1216">
        <v>3800</v>
      </c>
      <c r="L227" s="966" t="s">
        <v>20411</v>
      </c>
      <c r="M227" s="1223">
        <v>45600</v>
      </c>
      <c r="N227" s="1225">
        <v>19000</v>
      </c>
    </row>
    <row r="228" spans="1:14" ht="15" customHeight="1" x14ac:dyDescent="0.2">
      <c r="A228" s="892" t="s">
        <v>21008</v>
      </c>
      <c r="B228" s="893" t="s">
        <v>4159</v>
      </c>
      <c r="C228" s="893" t="s">
        <v>3382</v>
      </c>
      <c r="D228" s="966">
        <v>20073899</v>
      </c>
      <c r="E228" s="966" t="s">
        <v>20431</v>
      </c>
      <c r="F228" s="966">
        <v>12328738</v>
      </c>
      <c r="G228" s="966" t="s">
        <v>21012</v>
      </c>
      <c r="H228" s="966"/>
      <c r="I228" s="966"/>
      <c r="J228" s="1232" t="s">
        <v>21013</v>
      </c>
      <c r="K228" s="1216">
        <v>21500</v>
      </c>
      <c r="L228" s="966" t="s">
        <v>20411</v>
      </c>
      <c r="M228" s="1223">
        <v>258000</v>
      </c>
      <c r="N228" s="1225">
        <v>107500</v>
      </c>
    </row>
    <row r="229" spans="1:14" ht="15" customHeight="1" x14ac:dyDescent="0.2">
      <c r="A229" s="892" t="s">
        <v>21008</v>
      </c>
      <c r="B229" s="893" t="s">
        <v>4159</v>
      </c>
      <c r="C229" s="893" t="s">
        <v>21014</v>
      </c>
      <c r="D229" s="966">
        <v>33403996</v>
      </c>
      <c r="E229" s="966" t="s">
        <v>20431</v>
      </c>
      <c r="F229" s="966">
        <v>2015437</v>
      </c>
      <c r="G229" s="966" t="s">
        <v>21015</v>
      </c>
      <c r="H229" s="966"/>
      <c r="I229" s="966"/>
      <c r="J229" s="1232" t="s">
        <v>21016</v>
      </c>
      <c r="K229" s="1216">
        <v>4000</v>
      </c>
      <c r="L229" s="966" t="s">
        <v>20411</v>
      </c>
      <c r="M229" s="1223">
        <v>48000</v>
      </c>
      <c r="N229" s="1225">
        <v>20000</v>
      </c>
    </row>
    <row r="230" spans="1:14" ht="15" customHeight="1" x14ac:dyDescent="0.2">
      <c r="A230" s="892" t="s">
        <v>21008</v>
      </c>
      <c r="B230" s="893" t="s">
        <v>4159</v>
      </c>
      <c r="C230" s="893" t="s">
        <v>21017</v>
      </c>
      <c r="D230" s="966">
        <v>19098237</v>
      </c>
      <c r="E230" s="966" t="s">
        <v>20431</v>
      </c>
      <c r="F230" s="966">
        <v>11225784</v>
      </c>
      <c r="G230" s="966" t="s">
        <v>21018</v>
      </c>
      <c r="H230" s="966"/>
      <c r="I230" s="966"/>
      <c r="J230" s="1232" t="s">
        <v>21019</v>
      </c>
      <c r="K230" s="1216">
        <v>3000</v>
      </c>
      <c r="L230" s="966" t="s">
        <v>20411</v>
      </c>
      <c r="M230" s="1223">
        <v>33000</v>
      </c>
      <c r="N230" s="1225">
        <v>15000</v>
      </c>
    </row>
    <row r="231" spans="1:14" ht="15" customHeight="1" x14ac:dyDescent="0.2">
      <c r="A231" s="892" t="s">
        <v>21008</v>
      </c>
      <c r="B231" s="893" t="s">
        <v>4159</v>
      </c>
      <c r="C231" s="893" t="s">
        <v>21020</v>
      </c>
      <c r="D231" s="966">
        <v>42101164</v>
      </c>
      <c r="E231" s="966" t="s">
        <v>20431</v>
      </c>
      <c r="F231" s="966">
        <v>11001536</v>
      </c>
      <c r="G231" s="966" t="s">
        <v>21021</v>
      </c>
      <c r="H231" s="966"/>
      <c r="I231" s="966"/>
      <c r="J231" s="1232" t="s">
        <v>21022</v>
      </c>
      <c r="K231" s="1216">
        <v>8100</v>
      </c>
      <c r="L231" s="966" t="s">
        <v>20411</v>
      </c>
      <c r="M231" s="1223">
        <v>113400</v>
      </c>
      <c r="N231" s="1225">
        <v>40500</v>
      </c>
    </row>
    <row r="232" spans="1:14" ht="15" customHeight="1" x14ac:dyDescent="0.2">
      <c r="A232" s="892" t="s">
        <v>21008</v>
      </c>
      <c r="B232" s="893" t="s">
        <v>4159</v>
      </c>
      <c r="C232" s="893" t="s">
        <v>21023</v>
      </c>
      <c r="D232" s="966">
        <v>31031014</v>
      </c>
      <c r="E232" s="966" t="s">
        <v>20431</v>
      </c>
      <c r="F232" s="966">
        <v>2019669</v>
      </c>
      <c r="G232" s="966" t="s">
        <v>21024</v>
      </c>
      <c r="H232" s="966"/>
      <c r="I232" s="966"/>
      <c r="J232" s="1232" t="s">
        <v>21025</v>
      </c>
      <c r="K232" s="1216">
        <v>2000</v>
      </c>
      <c r="L232" s="966" t="s">
        <v>20411</v>
      </c>
      <c r="M232" s="1223">
        <v>24000</v>
      </c>
      <c r="N232" s="1225">
        <v>10000</v>
      </c>
    </row>
    <row r="233" spans="1:14" ht="15" customHeight="1" x14ac:dyDescent="0.2">
      <c r="A233" s="892" t="s">
        <v>21008</v>
      </c>
      <c r="B233" s="893" t="s">
        <v>4159</v>
      </c>
      <c r="C233" s="893" t="s">
        <v>21026</v>
      </c>
      <c r="D233" s="966">
        <v>29667061</v>
      </c>
      <c r="E233" s="966" t="s">
        <v>20431</v>
      </c>
      <c r="F233" s="966">
        <v>1155004</v>
      </c>
      <c r="G233" s="966" t="s">
        <v>21027</v>
      </c>
      <c r="H233" s="966"/>
      <c r="I233" s="966"/>
      <c r="J233" s="1232" t="s">
        <v>21028</v>
      </c>
      <c r="K233" s="1216">
        <v>5500</v>
      </c>
      <c r="L233" s="966" t="s">
        <v>20411</v>
      </c>
      <c r="M233" s="1223">
        <v>66000</v>
      </c>
      <c r="N233" s="1225">
        <v>22000</v>
      </c>
    </row>
    <row r="234" spans="1:14" ht="22.5" x14ac:dyDescent="0.2">
      <c r="A234" s="892" t="s">
        <v>21008</v>
      </c>
      <c r="B234" s="893" t="s">
        <v>4159</v>
      </c>
      <c r="C234" s="893" t="s">
        <v>21029</v>
      </c>
      <c r="D234" s="966">
        <v>28228654</v>
      </c>
      <c r="E234" s="966" t="s">
        <v>20431</v>
      </c>
      <c r="F234" s="966">
        <v>2000975</v>
      </c>
      <c r="G234" s="966" t="s">
        <v>21030</v>
      </c>
      <c r="H234" s="966"/>
      <c r="I234" s="966"/>
      <c r="J234" s="1232" t="s">
        <v>21031</v>
      </c>
      <c r="K234" s="1216">
        <v>4500</v>
      </c>
      <c r="L234" s="966" t="s">
        <v>20411</v>
      </c>
      <c r="M234" s="1223">
        <v>54000</v>
      </c>
      <c r="N234" s="1225">
        <v>22500</v>
      </c>
    </row>
    <row r="235" spans="1:14" ht="13.15" customHeight="1" x14ac:dyDescent="0.2">
      <c r="A235" s="892" t="s">
        <v>21008</v>
      </c>
      <c r="B235" s="893" t="s">
        <v>4159</v>
      </c>
      <c r="C235" s="893" t="s">
        <v>3324</v>
      </c>
      <c r="D235" s="966">
        <v>26635015</v>
      </c>
      <c r="E235" s="966" t="s">
        <v>20431</v>
      </c>
      <c r="F235" s="966">
        <v>11004193</v>
      </c>
      <c r="G235" s="966" t="s">
        <v>21032</v>
      </c>
      <c r="H235" s="966"/>
      <c r="I235" s="966"/>
      <c r="J235" s="1232" t="s">
        <v>21033</v>
      </c>
      <c r="K235" s="1216">
        <v>7500</v>
      </c>
      <c r="L235" s="966" t="s">
        <v>20411</v>
      </c>
      <c r="M235" s="1223">
        <v>105000</v>
      </c>
      <c r="N235" s="1225">
        <v>37500</v>
      </c>
    </row>
    <row r="236" spans="1:14" ht="13.15" customHeight="1" x14ac:dyDescent="0.2">
      <c r="A236" s="892" t="s">
        <v>21008</v>
      </c>
      <c r="B236" s="893" t="s">
        <v>4159</v>
      </c>
      <c r="C236" s="893" t="s">
        <v>3397</v>
      </c>
      <c r="D236" s="966">
        <v>23951567</v>
      </c>
      <c r="E236" s="966" t="s">
        <v>20431</v>
      </c>
      <c r="F236" s="966">
        <v>11004967</v>
      </c>
      <c r="G236" s="966" t="s">
        <v>21034</v>
      </c>
      <c r="H236" s="966"/>
      <c r="I236" s="966"/>
      <c r="J236" s="1232" t="s">
        <v>21035</v>
      </c>
      <c r="K236" s="1216">
        <v>13500</v>
      </c>
      <c r="L236" s="966" t="s">
        <v>20411</v>
      </c>
      <c r="M236" s="1223">
        <v>162000</v>
      </c>
      <c r="N236" s="1225">
        <v>67500</v>
      </c>
    </row>
    <row r="237" spans="1:14" ht="13.15" customHeight="1" x14ac:dyDescent="0.2">
      <c r="A237" s="892" t="s">
        <v>21008</v>
      </c>
      <c r="B237" s="893" t="s">
        <v>4159</v>
      </c>
      <c r="C237" s="893" t="s">
        <v>21036</v>
      </c>
      <c r="D237" s="966">
        <v>23205196</v>
      </c>
      <c r="E237" s="966" t="s">
        <v>20431</v>
      </c>
      <c r="F237" s="966" t="s">
        <v>1445</v>
      </c>
      <c r="G237" s="966" t="s">
        <v>21037</v>
      </c>
      <c r="H237" s="966"/>
      <c r="I237" s="966"/>
      <c r="J237" s="1232" t="s">
        <v>21038</v>
      </c>
      <c r="K237" s="1216">
        <v>1800</v>
      </c>
      <c r="L237" s="966" t="s">
        <v>20411</v>
      </c>
      <c r="M237" s="1223">
        <v>25200</v>
      </c>
      <c r="N237" s="1225">
        <v>9000</v>
      </c>
    </row>
    <row r="238" spans="1:14" ht="13.15" customHeight="1" x14ac:dyDescent="0.2">
      <c r="A238" s="892" t="s">
        <v>21008</v>
      </c>
      <c r="B238" s="893" t="s">
        <v>4159</v>
      </c>
      <c r="C238" s="893" t="s">
        <v>21039</v>
      </c>
      <c r="D238" s="966">
        <v>22491005</v>
      </c>
      <c r="E238" s="966" t="s">
        <v>20431</v>
      </c>
      <c r="F238" s="966">
        <v>7006792</v>
      </c>
      <c r="G238" s="966" t="s">
        <v>21040</v>
      </c>
      <c r="H238" s="966"/>
      <c r="I238" s="966"/>
      <c r="J238" s="1232" t="s">
        <v>21041</v>
      </c>
      <c r="K238" s="1216">
        <v>3990</v>
      </c>
      <c r="L238" s="966" t="s">
        <v>20411</v>
      </c>
      <c r="M238" s="1223">
        <v>47880</v>
      </c>
      <c r="N238" s="1225">
        <v>19950</v>
      </c>
    </row>
    <row r="239" spans="1:14" ht="13.15" customHeight="1" x14ac:dyDescent="0.2">
      <c r="A239" s="892" t="s">
        <v>21008</v>
      </c>
      <c r="B239" s="893" t="s">
        <v>4159</v>
      </c>
      <c r="C239" s="893" t="s">
        <v>21042</v>
      </c>
      <c r="D239" s="966">
        <v>7799365</v>
      </c>
      <c r="E239" s="966" t="s">
        <v>20431</v>
      </c>
      <c r="F239" s="966">
        <v>2004779</v>
      </c>
      <c r="G239" s="966" t="s">
        <v>21043</v>
      </c>
      <c r="H239" s="966"/>
      <c r="I239" s="966"/>
      <c r="J239" s="1232" t="s">
        <v>21044</v>
      </c>
      <c r="K239" s="1216">
        <v>4500</v>
      </c>
      <c r="L239" s="966" t="s">
        <v>20411</v>
      </c>
      <c r="M239" s="1223">
        <v>54000</v>
      </c>
      <c r="N239" s="1225">
        <v>22500</v>
      </c>
    </row>
    <row r="240" spans="1:14" ht="13.15" customHeight="1" x14ac:dyDescent="0.2">
      <c r="A240" s="892" t="s">
        <v>21008</v>
      </c>
      <c r="B240" s="893" t="s">
        <v>4159</v>
      </c>
      <c r="C240" s="893" t="s">
        <v>21045</v>
      </c>
      <c r="D240" s="966">
        <v>40389241</v>
      </c>
      <c r="E240" s="966" t="s">
        <v>20431</v>
      </c>
      <c r="F240" s="966">
        <v>11079508</v>
      </c>
      <c r="G240" s="966" t="s">
        <v>21046</v>
      </c>
      <c r="H240" s="966"/>
      <c r="I240" s="966"/>
      <c r="J240" s="1232" t="s">
        <v>21047</v>
      </c>
      <c r="K240" s="1216">
        <v>1300</v>
      </c>
      <c r="L240" s="966" t="s">
        <v>20411</v>
      </c>
      <c r="M240" s="1223">
        <v>15600</v>
      </c>
      <c r="N240" s="1225">
        <v>5950</v>
      </c>
    </row>
    <row r="241" spans="1:14" ht="13.15" customHeight="1" x14ac:dyDescent="0.2">
      <c r="A241" s="892" t="s">
        <v>21008</v>
      </c>
      <c r="B241" s="893" t="s">
        <v>4159</v>
      </c>
      <c r="C241" s="893" t="s">
        <v>21048</v>
      </c>
      <c r="D241" s="966">
        <v>20021933</v>
      </c>
      <c r="E241" s="966" t="s">
        <v>20431</v>
      </c>
      <c r="F241" s="966">
        <v>2011873</v>
      </c>
      <c r="G241" s="966" t="s">
        <v>21049</v>
      </c>
      <c r="H241" s="966"/>
      <c r="I241" s="966"/>
      <c r="J241" s="1232" t="s">
        <v>21050</v>
      </c>
      <c r="K241" s="1216">
        <v>5500</v>
      </c>
      <c r="L241" s="966" t="s">
        <v>20411</v>
      </c>
      <c r="M241" s="1223">
        <v>66000</v>
      </c>
      <c r="N241" s="1225">
        <v>27500</v>
      </c>
    </row>
    <row r="242" spans="1:14" ht="22.5" x14ac:dyDescent="0.2">
      <c r="A242" s="892" t="s">
        <v>21008</v>
      </c>
      <c r="B242" s="893" t="s">
        <v>4159</v>
      </c>
      <c r="C242" s="893" t="s">
        <v>21051</v>
      </c>
      <c r="D242" s="966">
        <v>17845709</v>
      </c>
      <c r="E242" s="966" t="s">
        <v>20431</v>
      </c>
      <c r="F242" s="966">
        <v>3089097</v>
      </c>
      <c r="G242" s="966" t="s">
        <v>21052</v>
      </c>
      <c r="H242" s="966"/>
      <c r="I242" s="966"/>
      <c r="J242" s="1232" t="s">
        <v>21053</v>
      </c>
      <c r="K242" s="1216">
        <v>11000</v>
      </c>
      <c r="L242" s="966" t="s">
        <v>20411</v>
      </c>
      <c r="M242" s="1223">
        <v>132000</v>
      </c>
      <c r="N242" s="1225">
        <v>55000</v>
      </c>
    </row>
    <row r="243" spans="1:14" ht="12.6" customHeight="1" x14ac:dyDescent="0.2">
      <c r="A243" s="892" t="s">
        <v>21008</v>
      </c>
      <c r="B243" s="893" t="s">
        <v>4159</v>
      </c>
      <c r="C243" s="893" t="s">
        <v>21054</v>
      </c>
      <c r="D243" s="966">
        <v>16700504</v>
      </c>
      <c r="E243" s="966" t="s">
        <v>20431</v>
      </c>
      <c r="F243" s="966">
        <v>2192516</v>
      </c>
      <c r="G243" s="966" t="s">
        <v>21055</v>
      </c>
      <c r="H243" s="966"/>
      <c r="I243" s="966"/>
      <c r="J243" s="1232" t="s">
        <v>21056</v>
      </c>
      <c r="K243" s="1216">
        <v>8500</v>
      </c>
      <c r="L243" s="966" t="s">
        <v>20411</v>
      </c>
      <c r="M243" s="1223">
        <v>102000</v>
      </c>
      <c r="N243" s="1225">
        <v>42500</v>
      </c>
    </row>
    <row r="244" spans="1:14" ht="12.6" customHeight="1" x14ac:dyDescent="0.2">
      <c r="A244" s="892" t="s">
        <v>21008</v>
      </c>
      <c r="B244" s="893" t="s">
        <v>4159</v>
      </c>
      <c r="C244" s="893" t="s">
        <v>21057</v>
      </c>
      <c r="D244" s="966">
        <v>5210354</v>
      </c>
      <c r="E244" s="966" t="s">
        <v>20431</v>
      </c>
      <c r="F244" s="966">
        <v>11099339</v>
      </c>
      <c r="G244" s="966" t="s">
        <v>21058</v>
      </c>
      <c r="H244" s="966"/>
      <c r="I244" s="966"/>
      <c r="J244" s="1232" t="s">
        <v>21059</v>
      </c>
      <c r="K244" s="1216">
        <v>4000</v>
      </c>
      <c r="L244" s="966" t="s">
        <v>20411</v>
      </c>
      <c r="M244" s="1223">
        <v>48000</v>
      </c>
      <c r="N244" s="1225">
        <v>20000</v>
      </c>
    </row>
    <row r="245" spans="1:14" ht="22.5" x14ac:dyDescent="0.2">
      <c r="A245" s="892" t="s">
        <v>21008</v>
      </c>
      <c r="B245" s="893" t="s">
        <v>4159</v>
      </c>
      <c r="C245" s="893" t="s">
        <v>21060</v>
      </c>
      <c r="D245" s="966">
        <v>4804209</v>
      </c>
      <c r="E245" s="966" t="s">
        <v>20431</v>
      </c>
      <c r="F245" s="966">
        <v>5004556</v>
      </c>
      <c r="G245" s="966" t="s">
        <v>21061</v>
      </c>
      <c r="H245" s="966"/>
      <c r="I245" s="966"/>
      <c r="J245" s="1232" t="s">
        <v>21062</v>
      </c>
      <c r="K245" s="1216">
        <v>1430</v>
      </c>
      <c r="L245" s="966" t="s">
        <v>20411</v>
      </c>
      <c r="M245" s="1223">
        <v>15600</v>
      </c>
      <c r="N245" s="1225">
        <v>6890</v>
      </c>
    </row>
    <row r="246" spans="1:14" ht="15" customHeight="1" x14ac:dyDescent="0.2">
      <c r="A246" s="892" t="s">
        <v>21008</v>
      </c>
      <c r="B246" s="893" t="s">
        <v>4159</v>
      </c>
      <c r="C246" s="893" t="s">
        <v>21063</v>
      </c>
      <c r="D246" s="966">
        <v>4639649</v>
      </c>
      <c r="E246" s="966" t="s">
        <v>20431</v>
      </c>
      <c r="F246" s="966">
        <v>5001637</v>
      </c>
      <c r="G246" s="966" t="s">
        <v>21064</v>
      </c>
      <c r="H246" s="966"/>
      <c r="I246" s="966"/>
      <c r="J246" s="1232" t="s">
        <v>21065</v>
      </c>
      <c r="K246" s="1216">
        <v>3850</v>
      </c>
      <c r="L246" s="966" t="s">
        <v>20411</v>
      </c>
      <c r="M246" s="1223">
        <v>46200</v>
      </c>
      <c r="N246" s="1225">
        <v>19250</v>
      </c>
    </row>
    <row r="247" spans="1:14" ht="15" customHeight="1" x14ac:dyDescent="0.2">
      <c r="A247" s="892" t="s">
        <v>21008</v>
      </c>
      <c r="B247" s="893" t="s">
        <v>4159</v>
      </c>
      <c r="C247" s="893" t="s">
        <v>21066</v>
      </c>
      <c r="D247" s="966">
        <v>25794802</v>
      </c>
      <c r="E247" s="966" t="s">
        <v>20431</v>
      </c>
      <c r="F247" s="966">
        <v>11043101</v>
      </c>
      <c r="G247" s="966" t="s">
        <v>21067</v>
      </c>
      <c r="H247" s="966"/>
      <c r="I247" s="966"/>
      <c r="J247" s="1232" t="s">
        <v>21068</v>
      </c>
      <c r="K247" s="1216">
        <v>2700</v>
      </c>
      <c r="L247" s="966" t="s">
        <v>20411</v>
      </c>
      <c r="M247" s="1223">
        <v>32400</v>
      </c>
      <c r="N247" s="1225">
        <v>13500</v>
      </c>
    </row>
    <row r="248" spans="1:14" ht="15" customHeight="1" x14ac:dyDescent="0.2">
      <c r="A248" s="892" t="s">
        <v>21008</v>
      </c>
      <c r="B248" s="893" t="s">
        <v>4159</v>
      </c>
      <c r="C248" s="893" t="s">
        <v>21069</v>
      </c>
      <c r="D248" s="966">
        <v>2657696</v>
      </c>
      <c r="E248" s="966" t="s">
        <v>20431</v>
      </c>
      <c r="F248" s="966">
        <v>20017</v>
      </c>
      <c r="G248" s="966" t="s">
        <v>21070</v>
      </c>
      <c r="H248" s="966"/>
      <c r="I248" s="966"/>
      <c r="J248" s="1232" t="s">
        <v>21071</v>
      </c>
      <c r="K248" s="1216">
        <v>14000</v>
      </c>
      <c r="L248" s="966" t="s">
        <v>20411</v>
      </c>
      <c r="M248" s="1223">
        <v>168000</v>
      </c>
      <c r="N248" s="1225">
        <v>84000</v>
      </c>
    </row>
    <row r="249" spans="1:14" ht="15" customHeight="1" x14ac:dyDescent="0.2">
      <c r="A249" s="892" t="s">
        <v>21008</v>
      </c>
      <c r="B249" s="893" t="s">
        <v>4159</v>
      </c>
      <c r="C249" s="893" t="s">
        <v>21072</v>
      </c>
      <c r="D249" s="966">
        <v>1333606</v>
      </c>
      <c r="E249" s="966" t="s">
        <v>20431</v>
      </c>
      <c r="F249" s="966">
        <v>5006621</v>
      </c>
      <c r="G249" s="966" t="s">
        <v>21073</v>
      </c>
      <c r="H249" s="966"/>
      <c r="I249" s="966"/>
      <c r="J249" s="1232" t="s">
        <v>21074</v>
      </c>
      <c r="K249" s="1216">
        <v>8900</v>
      </c>
      <c r="L249" s="966" t="s">
        <v>20411</v>
      </c>
      <c r="M249" s="1223">
        <v>106800</v>
      </c>
      <c r="N249" s="1225">
        <v>53400</v>
      </c>
    </row>
    <row r="250" spans="1:14" ht="15" customHeight="1" x14ac:dyDescent="0.2">
      <c r="A250" s="892" t="s">
        <v>21008</v>
      </c>
      <c r="B250" s="893" t="s">
        <v>4159</v>
      </c>
      <c r="C250" s="893" t="s">
        <v>21075</v>
      </c>
      <c r="D250" s="966">
        <v>1066567</v>
      </c>
      <c r="E250" s="966" t="s">
        <v>20431</v>
      </c>
      <c r="F250" s="966">
        <v>5005717</v>
      </c>
      <c r="G250" s="966" t="s">
        <v>21076</v>
      </c>
      <c r="H250" s="966"/>
      <c r="I250" s="966"/>
      <c r="J250" s="1232" t="s">
        <v>21077</v>
      </c>
      <c r="K250" s="1216">
        <v>3900</v>
      </c>
      <c r="L250" s="966" t="s">
        <v>20411</v>
      </c>
      <c r="M250" s="1223">
        <v>54600</v>
      </c>
      <c r="N250" s="1225">
        <v>23400</v>
      </c>
    </row>
    <row r="251" spans="1:14" ht="15" customHeight="1" x14ac:dyDescent="0.2">
      <c r="A251" s="892" t="s">
        <v>21008</v>
      </c>
      <c r="B251" s="893" t="s">
        <v>4159</v>
      </c>
      <c r="C251" s="893" t="s">
        <v>21078</v>
      </c>
      <c r="D251" s="966">
        <v>43291261</v>
      </c>
      <c r="E251" s="966" t="s">
        <v>20431</v>
      </c>
      <c r="F251" s="966">
        <v>5014973</v>
      </c>
      <c r="G251" s="966" t="s">
        <v>21079</v>
      </c>
      <c r="H251" s="966"/>
      <c r="I251" s="966"/>
      <c r="J251" s="1232" t="s">
        <v>21080</v>
      </c>
      <c r="K251" s="1216">
        <v>10000</v>
      </c>
      <c r="L251" s="966" t="s">
        <v>20411</v>
      </c>
      <c r="M251" s="1223">
        <v>120000</v>
      </c>
      <c r="N251" s="1225">
        <v>60000</v>
      </c>
    </row>
    <row r="252" spans="1:14" ht="15" customHeight="1" x14ac:dyDescent="0.2">
      <c r="A252" s="892" t="s">
        <v>21008</v>
      </c>
      <c r="B252" s="893" t="s">
        <v>4159</v>
      </c>
      <c r="C252" s="893" t="s">
        <v>21081</v>
      </c>
      <c r="D252" s="966">
        <v>46431272</v>
      </c>
      <c r="E252" s="966" t="s">
        <v>20431</v>
      </c>
      <c r="F252" s="966">
        <v>2005371</v>
      </c>
      <c r="G252" s="966" t="s">
        <v>21082</v>
      </c>
      <c r="H252" s="966"/>
      <c r="I252" s="966"/>
      <c r="J252" s="1232" t="s">
        <v>21083</v>
      </c>
      <c r="K252" s="1216">
        <v>1400</v>
      </c>
      <c r="L252" s="966" t="s">
        <v>20411</v>
      </c>
      <c r="M252" s="1223">
        <v>17250</v>
      </c>
      <c r="N252" s="1225">
        <v>8400</v>
      </c>
    </row>
    <row r="253" spans="1:14" ht="15" customHeight="1" x14ac:dyDescent="0.2">
      <c r="A253" s="892" t="s">
        <v>21008</v>
      </c>
      <c r="B253" s="893" t="s">
        <v>4159</v>
      </c>
      <c r="C253" s="893" t="s">
        <v>21084</v>
      </c>
      <c r="D253" s="966">
        <v>72717624</v>
      </c>
      <c r="E253" s="966" t="s">
        <v>20431</v>
      </c>
      <c r="F253" s="966">
        <v>3239</v>
      </c>
      <c r="G253" s="966" t="s">
        <v>21085</v>
      </c>
      <c r="H253" s="966"/>
      <c r="I253" s="966"/>
      <c r="J253" s="1232" t="s">
        <v>21086</v>
      </c>
      <c r="K253" s="1216">
        <v>3000</v>
      </c>
      <c r="L253" s="966" t="s">
        <v>20411</v>
      </c>
      <c r="M253" s="1223">
        <v>36000</v>
      </c>
      <c r="N253" s="1225">
        <v>18000</v>
      </c>
    </row>
    <row r="254" spans="1:14" ht="15" customHeight="1" thickBot="1" x14ac:dyDescent="0.25">
      <c r="A254" s="1226" t="s">
        <v>21008</v>
      </c>
      <c r="B254" s="1227" t="s">
        <v>4159</v>
      </c>
      <c r="C254" s="1227" t="s">
        <v>21087</v>
      </c>
      <c r="D254" s="979">
        <v>10382816</v>
      </c>
      <c r="E254" s="979" t="s">
        <v>20431</v>
      </c>
      <c r="F254" s="979" t="s">
        <v>1445</v>
      </c>
      <c r="G254" s="979" t="s">
        <v>1445</v>
      </c>
      <c r="H254" s="979"/>
      <c r="I254" s="979"/>
      <c r="J254" s="1233" t="s">
        <v>21088</v>
      </c>
      <c r="K254" s="1228">
        <v>5926</v>
      </c>
      <c r="L254" s="979" t="s">
        <v>20411</v>
      </c>
      <c r="M254" s="1229">
        <v>5926</v>
      </c>
      <c r="N254" s="1230">
        <v>0</v>
      </c>
    </row>
    <row r="255" spans="1:14" ht="17.25" customHeight="1" thickTop="1" x14ac:dyDescent="0.2">
      <c r="A255" s="1217" t="s">
        <v>312</v>
      </c>
    </row>
  </sheetData>
  <mergeCells count="7">
    <mergeCell ref="G225:G226"/>
    <mergeCell ref="M4:M5"/>
    <mergeCell ref="N4:N5"/>
    <mergeCell ref="C4:D4"/>
    <mergeCell ref="A4:B4"/>
    <mergeCell ref="J4:L4"/>
    <mergeCell ref="E4:I4"/>
  </mergeCells>
  <printOptions horizontalCentered="1"/>
  <pageMargins left="0.23622047244094491" right="0.23622047244094491" top="0.74803149606299213" bottom="0.74803149606299213" header="0.31496062992125984" footer="0.31496062992125984"/>
  <pageSetup paperSize="9" scale="67" fitToHeight="0" orientation="landscape" r:id="rId1"/>
  <headerFooter alignWithMargins="0">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heetViews>
  <sheetFormatPr baseColWidth="10" defaultColWidth="10.7109375" defaultRowHeight="12.75" x14ac:dyDescent="0.2"/>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pageSetUpPr fitToPage="1"/>
  </sheetPr>
  <dimension ref="A1:D22"/>
  <sheetViews>
    <sheetView topLeftCell="A8" zoomScale="150" zoomScaleNormal="150" workbookViewId="0">
      <selection activeCell="C19" sqref="C19"/>
    </sheetView>
  </sheetViews>
  <sheetFormatPr baseColWidth="10" defaultColWidth="11.28515625" defaultRowHeight="12" x14ac:dyDescent="0.2"/>
  <cols>
    <col min="1" max="1" width="44.28515625" style="9" customWidth="1"/>
    <col min="2" max="4" width="13.7109375" style="1267" customWidth="1"/>
    <col min="5" max="16384" width="11.28515625" style="9"/>
  </cols>
  <sheetData>
    <row r="1" spans="1:4" ht="40.9" customHeight="1" x14ac:dyDescent="0.2">
      <c r="A1" s="1925" t="s">
        <v>279</v>
      </c>
      <c r="B1" s="1925"/>
      <c r="C1" s="1925"/>
      <c r="D1" s="1925"/>
    </row>
    <row r="2" spans="1:4" ht="12.75" x14ac:dyDescent="0.2">
      <c r="A2" s="15" t="s">
        <v>4186</v>
      </c>
      <c r="B2" s="18"/>
      <c r="C2" s="18"/>
      <c r="D2" s="18"/>
    </row>
    <row r="3" spans="1:4" ht="12.75" thickBot="1" x14ac:dyDescent="0.25">
      <c r="A3" s="1266" t="s">
        <v>63</v>
      </c>
    </row>
    <row r="4" spans="1:4" s="1237" customFormat="1" ht="28.35" customHeight="1" thickTop="1" x14ac:dyDescent="0.2">
      <c r="A4" s="1268" t="s">
        <v>235</v>
      </c>
      <c r="B4" s="1269">
        <v>2020</v>
      </c>
      <c r="C4" s="1269">
        <v>2021</v>
      </c>
      <c r="D4" s="1270">
        <v>2022</v>
      </c>
    </row>
    <row r="5" spans="1:4" s="1238" customFormat="1" ht="31.15" customHeight="1" x14ac:dyDescent="0.2">
      <c r="A5" s="1276" t="s">
        <v>232</v>
      </c>
      <c r="B5" s="1255">
        <v>608002878</v>
      </c>
      <c r="C5" s="1255">
        <v>547270124</v>
      </c>
      <c r="D5" s="1271">
        <v>540923188</v>
      </c>
    </row>
    <row r="6" spans="1:4" s="1238" customFormat="1" ht="31.15" customHeight="1" x14ac:dyDescent="0.2">
      <c r="A6" s="1276" t="s">
        <v>233</v>
      </c>
      <c r="B6" s="1255">
        <v>7054910155</v>
      </c>
      <c r="C6" s="1255">
        <v>8252989282</v>
      </c>
      <c r="D6" s="1271">
        <v>6772157369</v>
      </c>
    </row>
    <row r="7" spans="1:4" s="1238" customFormat="1" ht="31.15" customHeight="1" x14ac:dyDescent="0.2">
      <c r="A7" s="1276" t="s">
        <v>234</v>
      </c>
      <c r="B7" s="1255">
        <v>416643149</v>
      </c>
      <c r="C7" s="1255">
        <v>413253619</v>
      </c>
      <c r="D7" s="1271">
        <v>430894206</v>
      </c>
    </row>
    <row r="8" spans="1:4" s="1238" customFormat="1" ht="28.35" customHeight="1" thickBot="1" x14ac:dyDescent="0.25">
      <c r="A8" s="1272" t="s">
        <v>229</v>
      </c>
      <c r="B8" s="1273">
        <f>SUM(B5:B7)</f>
        <v>8079556182</v>
      </c>
      <c r="C8" s="1273">
        <f t="shared" ref="C8:D8" si="0">SUM(C5:C7)</f>
        <v>9213513025</v>
      </c>
      <c r="D8" s="1274">
        <f t="shared" si="0"/>
        <v>7743974763</v>
      </c>
    </row>
    <row r="9" spans="1:4" ht="21" customHeight="1" thickTop="1" thickBot="1" x14ac:dyDescent="0.25"/>
    <row r="10" spans="1:4" s="1237" customFormat="1" ht="28.35" customHeight="1" thickTop="1" x14ac:dyDescent="0.2">
      <c r="A10" s="1268" t="s">
        <v>236</v>
      </c>
      <c r="B10" s="1269">
        <v>2020</v>
      </c>
      <c r="C10" s="1269" t="s">
        <v>280</v>
      </c>
      <c r="D10" s="1270" t="s">
        <v>281</v>
      </c>
    </row>
    <row r="11" spans="1:4" s="1238" customFormat="1" ht="26.45" customHeight="1" x14ac:dyDescent="0.2">
      <c r="A11" s="1276" t="s">
        <v>232</v>
      </c>
      <c r="B11" s="1255">
        <v>569312951</v>
      </c>
      <c r="C11" s="1255">
        <v>522450039</v>
      </c>
      <c r="D11" s="1271">
        <v>540923188</v>
      </c>
    </row>
    <row r="12" spans="1:4" s="1238" customFormat="1" ht="26.45" customHeight="1" x14ac:dyDescent="0.2">
      <c r="A12" s="1276" t="s">
        <v>233</v>
      </c>
      <c r="B12" s="1255">
        <v>2452652708</v>
      </c>
      <c r="C12" s="1255">
        <v>4547613619</v>
      </c>
      <c r="D12" s="1271">
        <v>6772157369</v>
      </c>
    </row>
    <row r="13" spans="1:4" s="1238" customFormat="1" ht="26.45" customHeight="1" x14ac:dyDescent="0.2">
      <c r="A13" s="1276" t="s">
        <v>234</v>
      </c>
      <c r="B13" s="1255">
        <v>434513572</v>
      </c>
      <c r="C13" s="1255">
        <v>464786722</v>
      </c>
      <c r="D13" s="1271">
        <v>430894206</v>
      </c>
    </row>
    <row r="14" spans="1:4" s="1238" customFormat="1" ht="28.35" customHeight="1" thickBot="1" x14ac:dyDescent="0.25">
      <c r="A14" s="1272" t="s">
        <v>230</v>
      </c>
      <c r="B14" s="1273">
        <f>SUM(B11:B13)</f>
        <v>3456479231</v>
      </c>
      <c r="C14" s="1273">
        <f t="shared" ref="C14:D14" si="1">SUM(C11:C13)</f>
        <v>5534850380</v>
      </c>
      <c r="D14" s="1274">
        <f t="shared" si="1"/>
        <v>7743974763</v>
      </c>
    </row>
    <row r="15" spans="1:4" ht="21.6" customHeight="1" thickTop="1" thickBot="1" x14ac:dyDescent="0.25"/>
    <row r="16" spans="1:4" s="1237" customFormat="1" ht="28.35" customHeight="1" thickTop="1" x14ac:dyDescent="0.2">
      <c r="A16" s="1268" t="s">
        <v>237</v>
      </c>
      <c r="B16" s="1269">
        <v>2020</v>
      </c>
      <c r="C16" s="1269" t="s">
        <v>280</v>
      </c>
      <c r="D16" s="1270" t="s">
        <v>281</v>
      </c>
    </row>
    <row r="17" spans="1:4" s="1238" customFormat="1" ht="28.15" customHeight="1" x14ac:dyDescent="0.2">
      <c r="A17" s="1276" t="s">
        <v>232</v>
      </c>
      <c r="B17" s="1255">
        <v>448476685.74000096</v>
      </c>
      <c r="C17" s="1255">
        <v>488689960.94258583</v>
      </c>
      <c r="D17" s="1271">
        <v>540923188</v>
      </c>
    </row>
    <row r="18" spans="1:4" s="1238" customFormat="1" ht="28.15" customHeight="1" x14ac:dyDescent="0.2">
      <c r="A18" s="1276" t="s">
        <v>233</v>
      </c>
      <c r="B18" s="1255">
        <v>1387067775.0000024</v>
      </c>
      <c r="C18" s="1255">
        <v>3553882833.0718699</v>
      </c>
      <c r="D18" s="1271">
        <v>6772157369</v>
      </c>
    </row>
    <row r="19" spans="1:4" s="1238" customFormat="1" ht="28.15" customHeight="1" x14ac:dyDescent="0.2">
      <c r="A19" s="1276" t="s">
        <v>234</v>
      </c>
      <c r="B19" s="1255">
        <v>380760966.30000001</v>
      </c>
      <c r="C19" s="1255">
        <v>443632402.26554298</v>
      </c>
      <c r="D19" s="1271">
        <v>430894206</v>
      </c>
    </row>
    <row r="20" spans="1:4" s="1238" customFormat="1" ht="28.35" customHeight="1" thickBot="1" x14ac:dyDescent="0.25">
      <c r="A20" s="1272" t="s">
        <v>231</v>
      </c>
      <c r="B20" s="1273">
        <f>SUM(B17:B19)</f>
        <v>2216305427.0400033</v>
      </c>
      <c r="C20" s="1273">
        <f t="shared" ref="C20:D20" si="2">SUM(C17:C19)</f>
        <v>4486205196.2799988</v>
      </c>
      <c r="D20" s="1274">
        <f t="shared" si="2"/>
        <v>7743974763</v>
      </c>
    </row>
    <row r="21" spans="1:4" ht="12.75" thickTop="1" x14ac:dyDescent="0.2">
      <c r="A21" s="1275" t="s">
        <v>282</v>
      </c>
    </row>
    <row r="22" spans="1:4" x14ac:dyDescent="0.2">
      <c r="A22" s="1275" t="s">
        <v>283</v>
      </c>
    </row>
  </sheetData>
  <mergeCells count="1">
    <mergeCell ref="A1:D1"/>
  </mergeCells>
  <printOptions horizontalCentered="1"/>
  <pageMargins left="0.70866141732283472" right="0.51181102362204722" top="0.74803149606299213" bottom="0.74803149606299213" header="0.31496062992125984" footer="0.31496062992125984"/>
  <pageSetup paperSize="9" fitToHeight="0" orientation="portrait" r:id="rId1"/>
  <headerFooter>
    <oddHeader xml:space="preserve">&amp;L&amp;"Arial,Negrita"&amp;14
&amp;C&amp;"Arial,Negrita"&amp;18PROYECTO DE PRESUPUESTO 2022&amp;R&amp;"Arial,Negrita"&amp;14 </oddHeader>
    <oddFooter>&amp;L&amp;"Arial,Negrita"&amp;8PROYECTO DE PRESUPUESTO PARA EL AÑO FISCAL 2022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J55"/>
  <sheetViews>
    <sheetView topLeftCell="A29" zoomScale="160" zoomScaleNormal="160" workbookViewId="0">
      <selection activeCell="C53" sqref="C53"/>
    </sheetView>
  </sheetViews>
  <sheetFormatPr baseColWidth="10" defaultColWidth="11.28515625" defaultRowHeight="12" x14ac:dyDescent="0.2"/>
  <cols>
    <col min="1" max="1" width="39.140625" style="9" customWidth="1"/>
    <col min="2" max="4" width="15.28515625" style="9" customWidth="1"/>
    <col min="5" max="7" width="13.7109375" style="9" customWidth="1"/>
    <col min="8" max="16384" width="11.28515625" style="9"/>
  </cols>
  <sheetData>
    <row r="1" spans="1:10" ht="29.25" customHeight="1" x14ac:dyDescent="0.2">
      <c r="A1" s="1926" t="s">
        <v>284</v>
      </c>
      <c r="B1" s="1926"/>
      <c r="C1" s="1926"/>
      <c r="D1" s="1926"/>
    </row>
    <row r="2" spans="1:10" ht="12.75" x14ac:dyDescent="0.2">
      <c r="A2" s="309" t="s">
        <v>4186</v>
      </c>
      <c r="B2" s="1236"/>
      <c r="C2" s="1236"/>
      <c r="D2" s="1236"/>
    </row>
    <row r="3" spans="1:10" ht="13.5" thickBot="1" x14ac:dyDescent="0.25">
      <c r="A3" s="309"/>
      <c r="B3" s="1236"/>
      <c r="C3" s="1236"/>
      <c r="D3" s="1236"/>
    </row>
    <row r="4" spans="1:10" s="1237" customFormat="1" ht="28.35" customHeight="1" thickTop="1" x14ac:dyDescent="0.2">
      <c r="A4" s="1268" t="s">
        <v>21095</v>
      </c>
      <c r="B4" s="1277">
        <v>2020</v>
      </c>
      <c r="C4" s="1277">
        <v>2021</v>
      </c>
      <c r="D4" s="1278">
        <v>2022</v>
      </c>
    </row>
    <row r="5" spans="1:10" s="1240" customFormat="1" x14ac:dyDescent="0.2">
      <c r="A5" s="1279" t="s">
        <v>85</v>
      </c>
      <c r="B5" s="1244">
        <f>SUM(B6:B11)</f>
        <v>2097979732</v>
      </c>
      <c r="C5" s="1244">
        <f>SUM(C6:C11)</f>
        <v>2071178029</v>
      </c>
      <c r="D5" s="1280">
        <f>SUM(D6:D11)</f>
        <v>2257342134</v>
      </c>
      <c r="E5" s="1238"/>
      <c r="F5" s="1238"/>
      <c r="G5" s="1238"/>
      <c r="H5" s="1239"/>
      <c r="I5" s="1239"/>
      <c r="J5" s="1239"/>
    </row>
    <row r="6" spans="1:10" s="1" customFormat="1" x14ac:dyDescent="0.2">
      <c r="A6" s="1281" t="s">
        <v>74</v>
      </c>
      <c r="B6" s="1282"/>
      <c r="C6" s="1241"/>
      <c r="D6" s="1283"/>
      <c r="E6" s="1238"/>
      <c r="F6" s="1238"/>
      <c r="G6" s="1238"/>
      <c r="H6" s="1239"/>
      <c r="I6" s="1239"/>
      <c r="J6" s="1239"/>
    </row>
    <row r="7" spans="1:10" s="1" customFormat="1" x14ac:dyDescent="0.2">
      <c r="A7" s="1281" t="s">
        <v>75</v>
      </c>
      <c r="B7" s="1241">
        <v>376931937</v>
      </c>
      <c r="C7" s="1241">
        <v>371420880</v>
      </c>
      <c r="D7" s="1283">
        <v>380840437</v>
      </c>
      <c r="E7" s="1238"/>
      <c r="F7" s="1238"/>
      <c r="G7" s="1242"/>
    </row>
    <row r="8" spans="1:10" s="1" customFormat="1" x14ac:dyDescent="0.2">
      <c r="A8" s="1281" t="s">
        <v>76</v>
      </c>
      <c r="B8" s="1241">
        <v>23095845</v>
      </c>
      <c r="C8" s="1241">
        <v>22394749</v>
      </c>
      <c r="D8" s="1283">
        <v>22977608</v>
      </c>
      <c r="E8" s="1238"/>
      <c r="F8" s="1238"/>
      <c r="G8" s="1242"/>
      <c r="J8" s="1239"/>
    </row>
    <row r="9" spans="1:10" s="1" customFormat="1" x14ac:dyDescent="0.2">
      <c r="A9" s="1281" t="s">
        <v>77</v>
      </c>
      <c r="B9" s="1241">
        <v>1470177701</v>
      </c>
      <c r="C9" s="1241">
        <v>1436700787</v>
      </c>
      <c r="D9" s="1283">
        <v>1604932149</v>
      </c>
      <c r="E9" s="1238"/>
      <c r="F9" s="1239"/>
      <c r="G9" s="1242"/>
      <c r="I9" s="1239"/>
      <c r="J9" s="1239"/>
    </row>
    <row r="10" spans="1:10" s="1" customFormat="1" x14ac:dyDescent="0.2">
      <c r="A10" s="1281" t="s">
        <v>99</v>
      </c>
      <c r="B10" s="1241">
        <v>167271843</v>
      </c>
      <c r="C10" s="1241">
        <v>178376559</v>
      </c>
      <c r="D10" s="1283">
        <v>180405534</v>
      </c>
      <c r="E10" s="1238"/>
      <c r="F10" s="1239"/>
      <c r="G10" s="1242"/>
      <c r="H10" s="1239"/>
      <c r="I10" s="1239"/>
      <c r="J10" s="1239"/>
    </row>
    <row r="11" spans="1:10" s="1" customFormat="1" x14ac:dyDescent="0.2">
      <c r="A11" s="1281" t="s">
        <v>100</v>
      </c>
      <c r="B11" s="1241">
        <v>60502406</v>
      </c>
      <c r="C11" s="1241">
        <v>62285054</v>
      </c>
      <c r="D11" s="1283">
        <v>68186406</v>
      </c>
      <c r="E11" s="1238"/>
      <c r="F11" s="1239"/>
      <c r="G11" s="1242"/>
      <c r="H11" s="1239"/>
      <c r="I11" s="1239"/>
      <c r="J11" s="1239"/>
    </row>
    <row r="12" spans="1:10" s="1" customFormat="1" x14ac:dyDescent="0.2">
      <c r="A12" s="1279" t="s">
        <v>73</v>
      </c>
      <c r="B12" s="1244">
        <f>SUM(B13:B16)</f>
        <v>5981576450</v>
      </c>
      <c r="C12" s="1244">
        <f>SUM(C13:C16)</f>
        <v>7142334996</v>
      </c>
      <c r="D12" s="1280">
        <f>SUM(D13:D16)</f>
        <v>5486632629</v>
      </c>
      <c r="E12" s="1238"/>
      <c r="F12" s="1238"/>
      <c r="G12" s="1242"/>
      <c r="H12" s="1239"/>
      <c r="I12" s="1239"/>
      <c r="J12" s="1239"/>
    </row>
    <row r="13" spans="1:10" s="1" customFormat="1" x14ac:dyDescent="0.2">
      <c r="A13" s="1281" t="s">
        <v>98</v>
      </c>
      <c r="B13" s="1241">
        <v>5793966163</v>
      </c>
      <c r="C13" s="1241">
        <v>1134702048</v>
      </c>
      <c r="D13" s="1283">
        <v>122291273</v>
      </c>
      <c r="E13" s="1238"/>
      <c r="F13" s="1238"/>
      <c r="G13" s="1242"/>
      <c r="J13" s="1239"/>
    </row>
    <row r="14" spans="1:10" s="1" customFormat="1" x14ac:dyDescent="0.2">
      <c r="A14" s="1281" t="s">
        <v>101</v>
      </c>
      <c r="B14" s="1241"/>
      <c r="C14" s="1241"/>
      <c r="D14" s="1283"/>
      <c r="E14" s="1238"/>
      <c r="F14" s="1238"/>
      <c r="G14" s="1242"/>
      <c r="I14" s="1239"/>
      <c r="J14" s="1239"/>
    </row>
    <row r="15" spans="1:10" s="1" customFormat="1" x14ac:dyDescent="0.2">
      <c r="A15" s="1281" t="s">
        <v>82</v>
      </c>
      <c r="B15" s="1241">
        <v>180567447</v>
      </c>
      <c r="C15" s="1241">
        <v>5987889825</v>
      </c>
      <c r="D15" s="1283">
        <v>5358194047</v>
      </c>
      <c r="E15" s="1238"/>
      <c r="F15" s="1239"/>
      <c r="G15" s="1242"/>
      <c r="H15" s="1239"/>
      <c r="I15" s="1239"/>
      <c r="J15" s="1239"/>
    </row>
    <row r="16" spans="1:10" s="1" customFormat="1" x14ac:dyDescent="0.2">
      <c r="A16" s="1281" t="s">
        <v>83</v>
      </c>
      <c r="B16" s="1241">
        <v>7042840</v>
      </c>
      <c r="C16" s="1241">
        <v>19743123</v>
      </c>
      <c r="D16" s="1283">
        <v>6147309</v>
      </c>
      <c r="E16" s="1238"/>
      <c r="F16" s="1239"/>
      <c r="G16" s="1242"/>
      <c r="H16" s="1239"/>
      <c r="I16" s="1239"/>
      <c r="J16" s="1239"/>
    </row>
    <row r="17" spans="1:10" s="1" customFormat="1" x14ac:dyDescent="0.2">
      <c r="A17" s="1279" t="s">
        <v>62</v>
      </c>
      <c r="B17" s="1244">
        <f>+B18</f>
        <v>0</v>
      </c>
      <c r="C17" s="1244">
        <f>+C18</f>
        <v>0</v>
      </c>
      <c r="D17" s="1280">
        <f>+D18</f>
        <v>0</v>
      </c>
      <c r="E17" s="1238"/>
      <c r="F17" s="1238"/>
      <c r="G17" s="1242"/>
      <c r="H17" s="1239"/>
      <c r="I17" s="1239"/>
      <c r="J17" s="1239"/>
    </row>
    <row r="18" spans="1:10" s="1" customFormat="1" x14ac:dyDescent="0.2">
      <c r="A18" s="1281" t="s">
        <v>84</v>
      </c>
      <c r="B18" s="1241"/>
      <c r="C18" s="1241"/>
      <c r="D18" s="1283"/>
      <c r="E18" s="1238"/>
      <c r="F18" s="1238"/>
      <c r="G18" s="1242"/>
      <c r="H18" s="1239"/>
      <c r="I18" s="1239"/>
      <c r="J18" s="1239"/>
    </row>
    <row r="19" spans="1:10" s="1238" customFormat="1" ht="18" customHeight="1" thickBot="1" x14ac:dyDescent="0.25">
      <c r="A19" s="1284" t="s">
        <v>229</v>
      </c>
      <c r="B19" s="1285">
        <f>+B5+B12+B17</f>
        <v>8079556182</v>
      </c>
      <c r="C19" s="1285">
        <f>+C5+C12+C17</f>
        <v>9213513025</v>
      </c>
      <c r="D19" s="1286">
        <f>+D5+D12+D17</f>
        <v>7743974763</v>
      </c>
      <c r="G19" s="1242"/>
      <c r="H19" s="1239"/>
      <c r="I19" s="1239"/>
      <c r="J19" s="1239"/>
    </row>
    <row r="20" spans="1:10" ht="13.5" thickTop="1" thickBot="1" x14ac:dyDescent="0.25"/>
    <row r="21" spans="1:10" s="1237" customFormat="1" ht="28.35" customHeight="1" thickTop="1" x14ac:dyDescent="0.2">
      <c r="A21" s="1268" t="s">
        <v>21096</v>
      </c>
      <c r="B21" s="1277">
        <v>2020</v>
      </c>
      <c r="C21" s="1277" t="s">
        <v>280</v>
      </c>
      <c r="D21" s="1278" t="s">
        <v>281</v>
      </c>
    </row>
    <row r="22" spans="1:10" s="1240" customFormat="1" x14ac:dyDescent="0.2">
      <c r="A22" s="1279" t="s">
        <v>85</v>
      </c>
      <c r="B22" s="1244">
        <f>SUM(B23:B28)</f>
        <v>2184986544</v>
      </c>
      <c r="C22" s="1244">
        <f>SUM(C23:C28)</f>
        <v>2342126158</v>
      </c>
      <c r="D22" s="1280">
        <f>SUM(D23:D28)</f>
        <v>2257342134</v>
      </c>
      <c r="E22" s="1238"/>
      <c r="F22" s="1238"/>
      <c r="G22" s="1238"/>
      <c r="H22" s="1239"/>
      <c r="I22" s="1239"/>
      <c r="J22" s="1239"/>
    </row>
    <row r="23" spans="1:10" s="1" customFormat="1" x14ac:dyDescent="0.2">
      <c r="A23" s="1281" t="s">
        <v>74</v>
      </c>
      <c r="B23" s="1241"/>
      <c r="C23" s="1241"/>
      <c r="D23" s="1283"/>
      <c r="E23" s="1238"/>
      <c r="F23" s="1238"/>
      <c r="G23" s="1238"/>
      <c r="H23" s="1239"/>
      <c r="I23" s="1239"/>
      <c r="J23" s="1239"/>
    </row>
    <row r="24" spans="1:10" s="1" customFormat="1" x14ac:dyDescent="0.2">
      <c r="A24" s="1281" t="s">
        <v>75</v>
      </c>
      <c r="B24" s="1241">
        <v>375318734</v>
      </c>
      <c r="C24" s="1243">
        <v>366438834</v>
      </c>
      <c r="D24" s="1287">
        <v>380840437</v>
      </c>
      <c r="E24" s="1239"/>
      <c r="F24" s="1239"/>
      <c r="G24" s="1239"/>
      <c r="H24" s="1239"/>
      <c r="I24" s="1239"/>
      <c r="J24" s="1239"/>
    </row>
    <row r="25" spans="1:10" s="1" customFormat="1" x14ac:dyDescent="0.2">
      <c r="A25" s="1281" t="s">
        <v>76</v>
      </c>
      <c r="B25" s="1241">
        <v>23072552</v>
      </c>
      <c r="C25" s="1243">
        <v>23899507</v>
      </c>
      <c r="D25" s="1287">
        <v>22977608</v>
      </c>
      <c r="E25" s="1239"/>
      <c r="F25" s="1239"/>
      <c r="G25" s="1239"/>
      <c r="H25" s="1239"/>
      <c r="I25" s="1239"/>
      <c r="J25" s="1239"/>
    </row>
    <row r="26" spans="1:10" s="1" customFormat="1" x14ac:dyDescent="0.2">
      <c r="A26" s="1281" t="s">
        <v>77</v>
      </c>
      <c r="B26" s="1241">
        <v>1541183069</v>
      </c>
      <c r="C26" s="1243">
        <v>1728460653</v>
      </c>
      <c r="D26" s="1287">
        <v>1604932149</v>
      </c>
      <c r="E26" s="1239"/>
      <c r="F26" s="1239"/>
      <c r="G26" s="1239"/>
      <c r="H26" s="1239"/>
      <c r="I26" s="1239"/>
      <c r="J26" s="1239"/>
    </row>
    <row r="27" spans="1:10" s="1" customFormat="1" x14ac:dyDescent="0.2">
      <c r="A27" s="1281" t="s">
        <v>99</v>
      </c>
      <c r="B27" s="1241">
        <v>171769892</v>
      </c>
      <c r="C27" s="1243">
        <v>171240195</v>
      </c>
      <c r="D27" s="1287">
        <v>180405534</v>
      </c>
      <c r="E27" s="1239"/>
      <c r="F27" s="1239"/>
      <c r="G27" s="1239"/>
      <c r="H27" s="1239"/>
      <c r="I27" s="1239"/>
      <c r="J27" s="1239"/>
    </row>
    <row r="28" spans="1:10" s="1" customFormat="1" x14ac:dyDescent="0.2">
      <c r="A28" s="1281" t="s">
        <v>100</v>
      </c>
      <c r="B28" s="1241">
        <v>73642297</v>
      </c>
      <c r="C28" s="1243">
        <v>52086969</v>
      </c>
      <c r="D28" s="1287">
        <v>68186406</v>
      </c>
      <c r="E28" s="1239"/>
      <c r="F28" s="1239"/>
      <c r="G28" s="1239"/>
      <c r="H28" s="1239"/>
      <c r="I28" s="1239"/>
      <c r="J28" s="1239"/>
    </row>
    <row r="29" spans="1:10" s="1" customFormat="1" x14ac:dyDescent="0.2">
      <c r="A29" s="1279" t="s">
        <v>73</v>
      </c>
      <c r="B29" s="1244">
        <f>SUM(B30:B33)</f>
        <v>1271492687</v>
      </c>
      <c r="C29" s="1244">
        <f>SUM(C30:C33)</f>
        <v>3192724222</v>
      </c>
      <c r="D29" s="1288">
        <f>SUM(D30:D33)</f>
        <v>5486632629</v>
      </c>
      <c r="E29" s="1239"/>
      <c r="F29" s="1239"/>
      <c r="G29" s="1239"/>
      <c r="H29" s="1239"/>
      <c r="I29" s="1239"/>
      <c r="J29" s="1239"/>
    </row>
    <row r="30" spans="1:10" s="1" customFormat="1" x14ac:dyDescent="0.2">
      <c r="A30" s="1281" t="s">
        <v>98</v>
      </c>
      <c r="B30" s="1241">
        <v>529751936</v>
      </c>
      <c r="C30" s="1243">
        <v>68546277</v>
      </c>
      <c r="D30" s="1287">
        <v>122291273</v>
      </c>
      <c r="E30" s="1239"/>
      <c r="F30" s="1239"/>
      <c r="G30" s="1239"/>
      <c r="H30" s="1239"/>
      <c r="I30" s="1239"/>
      <c r="J30" s="1239"/>
    </row>
    <row r="31" spans="1:10" s="1" customFormat="1" x14ac:dyDescent="0.2">
      <c r="A31" s="1281" t="s">
        <v>101</v>
      </c>
      <c r="B31" s="1241"/>
      <c r="C31" s="1243">
        <v>0</v>
      </c>
      <c r="D31" s="1287"/>
      <c r="E31" s="1239"/>
      <c r="F31" s="1239"/>
      <c r="G31" s="1239"/>
      <c r="H31" s="1239"/>
      <c r="I31" s="1239"/>
      <c r="J31" s="1239"/>
    </row>
    <row r="32" spans="1:10" s="1" customFormat="1" x14ac:dyDescent="0.2">
      <c r="A32" s="1281" t="s">
        <v>82</v>
      </c>
      <c r="B32" s="1241">
        <v>732797911</v>
      </c>
      <c r="C32" s="1243">
        <v>3114327920</v>
      </c>
      <c r="D32" s="1287">
        <v>5358194047</v>
      </c>
      <c r="E32" s="1239"/>
      <c r="F32" s="1239"/>
      <c r="G32" s="1239"/>
      <c r="H32" s="1239"/>
      <c r="I32" s="1239"/>
      <c r="J32" s="1239"/>
    </row>
    <row r="33" spans="1:10" s="1" customFormat="1" x14ac:dyDescent="0.2">
      <c r="A33" s="1281" t="s">
        <v>83</v>
      </c>
      <c r="B33" s="1241">
        <v>8942840</v>
      </c>
      <c r="C33" s="1243">
        <v>9850025</v>
      </c>
      <c r="D33" s="1287">
        <v>6147309</v>
      </c>
      <c r="E33" s="1239"/>
      <c r="F33" s="1239"/>
      <c r="G33" s="1239"/>
      <c r="H33" s="1239"/>
      <c r="I33" s="1239"/>
      <c r="J33" s="1239"/>
    </row>
    <row r="34" spans="1:10" s="1" customFormat="1" x14ac:dyDescent="0.2">
      <c r="A34" s="1279" t="s">
        <v>62</v>
      </c>
      <c r="B34" s="1244">
        <f>+B35</f>
        <v>0</v>
      </c>
      <c r="C34" s="1244">
        <f>+C35</f>
        <v>0</v>
      </c>
      <c r="D34" s="1280">
        <f>+D35</f>
        <v>0</v>
      </c>
      <c r="E34" s="1238"/>
      <c r="F34" s="1238"/>
      <c r="G34" s="1238"/>
      <c r="H34" s="1239"/>
      <c r="I34" s="1239"/>
      <c r="J34" s="1239"/>
    </row>
    <row r="35" spans="1:10" s="1" customFormat="1" x14ac:dyDescent="0.2">
      <c r="A35" s="1281" t="s">
        <v>84</v>
      </c>
      <c r="B35" s="1241"/>
      <c r="C35" s="1241"/>
      <c r="D35" s="1283"/>
      <c r="E35" s="1238"/>
      <c r="F35" s="1238"/>
      <c r="G35" s="1238"/>
      <c r="H35" s="1239"/>
      <c r="I35" s="1239"/>
      <c r="J35" s="1239"/>
    </row>
    <row r="36" spans="1:10" s="1238" customFormat="1" ht="18" customHeight="1" thickBot="1" x14ac:dyDescent="0.25">
      <c r="A36" s="1284" t="s">
        <v>230</v>
      </c>
      <c r="B36" s="1285">
        <f>+B22+B29+B34</f>
        <v>3456479231</v>
      </c>
      <c r="C36" s="1285">
        <f>+C22+C29+C34</f>
        <v>5534850380</v>
      </c>
      <c r="D36" s="1286">
        <f>+D22+D29+D34</f>
        <v>7743974763</v>
      </c>
      <c r="H36" s="1239"/>
      <c r="I36" s="1239"/>
      <c r="J36" s="1239"/>
    </row>
    <row r="37" spans="1:10" ht="13.5" thickTop="1" thickBot="1" x14ac:dyDescent="0.25"/>
    <row r="38" spans="1:10" s="1237" customFormat="1" ht="28.35" customHeight="1" thickTop="1" x14ac:dyDescent="0.2">
      <c r="A38" s="1268" t="s">
        <v>21097</v>
      </c>
      <c r="B38" s="1277">
        <v>2020</v>
      </c>
      <c r="C38" s="1277" t="s">
        <v>280</v>
      </c>
      <c r="D38" s="1278" t="s">
        <v>281</v>
      </c>
    </row>
    <row r="39" spans="1:10" s="1240" customFormat="1" x14ac:dyDescent="0.2">
      <c r="A39" s="1279" t="s">
        <v>85</v>
      </c>
      <c r="B39" s="1244">
        <f>SUM(B40:B45)</f>
        <v>1719345462.9999986</v>
      </c>
      <c r="C39" s="1244">
        <f>SUM(C40:C45)</f>
        <v>2239227177.06286</v>
      </c>
      <c r="D39" s="1280">
        <f>SUM(D40:D45)</f>
        <v>2257342134</v>
      </c>
      <c r="E39" s="1238"/>
      <c r="F39" s="1238"/>
      <c r="G39" s="1238"/>
      <c r="H39" s="1239"/>
      <c r="I39" s="1239"/>
      <c r="J39" s="1239"/>
    </row>
    <row r="40" spans="1:10" s="1" customFormat="1" x14ac:dyDescent="0.2">
      <c r="A40" s="1281" t="s">
        <v>74</v>
      </c>
      <c r="B40" s="1241"/>
      <c r="C40" s="1243"/>
      <c r="D40" s="1287"/>
      <c r="E40" s="1238"/>
      <c r="F40" s="1238"/>
      <c r="G40" s="1238"/>
      <c r="H40" s="1239"/>
      <c r="I40" s="1239"/>
      <c r="J40" s="1239"/>
    </row>
    <row r="41" spans="1:10" s="1" customFormat="1" x14ac:dyDescent="0.2">
      <c r="A41" s="1281" t="s">
        <v>75</v>
      </c>
      <c r="B41" s="1241">
        <v>317321263.44000018</v>
      </c>
      <c r="C41" s="1243">
        <v>346176608.04999995</v>
      </c>
      <c r="D41" s="1287">
        <v>380840437</v>
      </c>
      <c r="E41" s="1238"/>
      <c r="F41" s="1238"/>
      <c r="G41" s="1238"/>
      <c r="H41" s="1239"/>
      <c r="I41" s="1239"/>
      <c r="J41" s="1239"/>
    </row>
    <row r="42" spans="1:10" s="1" customFormat="1" x14ac:dyDescent="0.2">
      <c r="A42" s="1281" t="s">
        <v>76</v>
      </c>
      <c r="B42" s="1241">
        <v>21359020.199999992</v>
      </c>
      <c r="C42" s="1243">
        <v>22350542.409999996</v>
      </c>
      <c r="D42" s="1287">
        <v>22977608</v>
      </c>
      <c r="E42" s="1238"/>
      <c r="F42" s="1238"/>
      <c r="G42" s="1238"/>
      <c r="H42" s="1239"/>
      <c r="I42" s="1239"/>
      <c r="J42" s="1239"/>
    </row>
    <row r="43" spans="1:10" s="1" customFormat="1" x14ac:dyDescent="0.2">
      <c r="A43" s="1281" t="s">
        <v>77</v>
      </c>
      <c r="B43" s="1241">
        <v>1147830680.0899985</v>
      </c>
      <c r="C43" s="1243">
        <v>1649252140.59286</v>
      </c>
      <c r="D43" s="1287">
        <v>1604932149</v>
      </c>
      <c r="E43" s="1238"/>
      <c r="F43" s="1238"/>
      <c r="G43" s="1238"/>
      <c r="H43" s="1239"/>
      <c r="I43" s="1239"/>
      <c r="J43" s="1239"/>
    </row>
    <row r="44" spans="1:10" s="1" customFormat="1" x14ac:dyDescent="0.2">
      <c r="A44" s="1281" t="s">
        <v>99</v>
      </c>
      <c r="B44" s="1241">
        <v>168336536.06000003</v>
      </c>
      <c r="C44" s="1243">
        <v>171034752.38</v>
      </c>
      <c r="D44" s="1287">
        <v>180405534</v>
      </c>
      <c r="E44" s="1238"/>
      <c r="F44" s="1238"/>
      <c r="G44" s="1238"/>
      <c r="H44" s="1239"/>
      <c r="I44" s="1239"/>
      <c r="J44" s="1239"/>
    </row>
    <row r="45" spans="1:10" s="1" customFormat="1" x14ac:dyDescent="0.2">
      <c r="A45" s="1281" t="s">
        <v>100</v>
      </c>
      <c r="B45" s="1241">
        <v>64497963.209999993</v>
      </c>
      <c r="C45" s="1243">
        <v>50413133.629999995</v>
      </c>
      <c r="D45" s="1287">
        <v>68186406</v>
      </c>
      <c r="E45" s="1238"/>
      <c r="F45" s="1238"/>
      <c r="G45" s="1238"/>
      <c r="H45" s="1239"/>
      <c r="I45" s="1239"/>
      <c r="J45" s="1239"/>
    </row>
    <row r="46" spans="1:10" s="1" customFormat="1" x14ac:dyDescent="0.2">
      <c r="A46" s="1279" t="s">
        <v>73</v>
      </c>
      <c r="B46" s="1244">
        <f>SUM(B47:B50)</f>
        <v>496959964.0399999</v>
      </c>
      <c r="C46" s="1245">
        <f>SUM(C47:C50)</f>
        <v>2246978018.8300004</v>
      </c>
      <c r="D46" s="1288">
        <f>SUM(D47:D50)</f>
        <v>5486632629</v>
      </c>
      <c r="E46" s="1238"/>
      <c r="F46" s="1238"/>
      <c r="G46" s="1238"/>
      <c r="H46" s="1239"/>
      <c r="I46" s="1239"/>
      <c r="J46" s="1239"/>
    </row>
    <row r="47" spans="1:10" s="1" customFormat="1" x14ac:dyDescent="0.2">
      <c r="A47" s="1281" t="s">
        <v>98</v>
      </c>
      <c r="B47" s="1241">
        <v>67244746.200000003</v>
      </c>
      <c r="C47" s="1243">
        <v>65906992</v>
      </c>
      <c r="D47" s="1287">
        <v>122291273</v>
      </c>
      <c r="E47" s="1238"/>
      <c r="F47" s="1238"/>
      <c r="G47" s="1238"/>
      <c r="H47" s="1239"/>
      <c r="I47" s="1239"/>
      <c r="J47" s="1239"/>
    </row>
    <row r="48" spans="1:10" s="1" customFormat="1" x14ac:dyDescent="0.2">
      <c r="A48" s="1281" t="s">
        <v>101</v>
      </c>
      <c r="B48" s="1241"/>
      <c r="C48" s="1243">
        <v>0</v>
      </c>
      <c r="D48" s="1287"/>
      <c r="E48" s="1238"/>
      <c r="F48" s="1238"/>
      <c r="G48" s="1238"/>
      <c r="H48" s="1239"/>
      <c r="I48" s="1239"/>
      <c r="J48" s="1239"/>
    </row>
    <row r="49" spans="1:10" s="1" customFormat="1" x14ac:dyDescent="0.2">
      <c r="A49" s="1281" t="s">
        <v>82</v>
      </c>
      <c r="B49" s="1241">
        <v>425290611.24999994</v>
      </c>
      <c r="C49" s="1243">
        <v>2175780790.3200002</v>
      </c>
      <c r="D49" s="1287">
        <v>5358194047</v>
      </c>
      <c r="E49" s="1238"/>
      <c r="F49" s="1238"/>
      <c r="G49" s="1238"/>
      <c r="H49" s="1239"/>
      <c r="I49" s="1239"/>
      <c r="J49" s="1239"/>
    </row>
    <row r="50" spans="1:10" s="1" customFormat="1" x14ac:dyDescent="0.2">
      <c r="A50" s="1281" t="s">
        <v>83</v>
      </c>
      <c r="B50" s="1241">
        <v>4424606.59</v>
      </c>
      <c r="C50" s="1243">
        <v>5290236.51</v>
      </c>
      <c r="D50" s="1287">
        <v>6147309</v>
      </c>
      <c r="E50" s="1238"/>
      <c r="F50" s="1238"/>
      <c r="G50" s="1238"/>
      <c r="H50" s="1239"/>
      <c r="I50" s="1239"/>
      <c r="J50" s="1239"/>
    </row>
    <row r="51" spans="1:10" s="1" customFormat="1" x14ac:dyDescent="0.2">
      <c r="A51" s="1279" t="s">
        <v>62</v>
      </c>
      <c r="B51" s="1244">
        <f>+B52</f>
        <v>0</v>
      </c>
      <c r="C51" s="1245">
        <f>+C52</f>
        <v>0</v>
      </c>
      <c r="D51" s="1288">
        <f>+D52</f>
        <v>0</v>
      </c>
      <c r="E51" s="1238"/>
      <c r="F51" s="1238"/>
      <c r="G51" s="1238"/>
      <c r="H51" s="1239"/>
      <c r="I51" s="1239"/>
      <c r="J51" s="1239"/>
    </row>
    <row r="52" spans="1:10" s="1" customFormat="1" x14ac:dyDescent="0.2">
      <c r="A52" s="1281" t="s">
        <v>84</v>
      </c>
      <c r="B52" s="1241"/>
      <c r="C52" s="1241"/>
      <c r="D52" s="1283"/>
      <c r="E52" s="1238"/>
      <c r="F52" s="1238"/>
      <c r="G52" s="1238"/>
      <c r="H52" s="1239"/>
      <c r="I52" s="1239"/>
      <c r="J52" s="1239"/>
    </row>
    <row r="53" spans="1:10" s="1238" customFormat="1" ht="18" customHeight="1" thickBot="1" x14ac:dyDescent="0.25">
      <c r="A53" s="1284" t="s">
        <v>231</v>
      </c>
      <c r="B53" s="1285">
        <f>+B39+B46+B51</f>
        <v>2216305427.0399985</v>
      </c>
      <c r="C53" s="1285">
        <f>+C39+C46+C51</f>
        <v>4486205195.8928604</v>
      </c>
      <c r="D53" s="1286">
        <f>+D39+D46+D51</f>
        <v>7743974763</v>
      </c>
      <c r="H53" s="1239"/>
      <c r="I53" s="1239"/>
      <c r="J53" s="1239"/>
    </row>
    <row r="54" spans="1:10" ht="12.75" thickTop="1" x14ac:dyDescent="0.2">
      <c r="A54" s="1246" t="s">
        <v>282</v>
      </c>
      <c r="B54" s="859"/>
      <c r="C54" s="859"/>
      <c r="D54" s="859"/>
    </row>
    <row r="55" spans="1:10" x14ac:dyDescent="0.2">
      <c r="A55" s="1246" t="s">
        <v>283</v>
      </c>
      <c r="B55" s="859"/>
      <c r="C55" s="859"/>
      <c r="D55" s="859"/>
    </row>
  </sheetData>
  <mergeCells count="1">
    <mergeCell ref="A1:D1"/>
  </mergeCells>
  <printOptions horizontalCentered="1"/>
  <pageMargins left="0.70866141732283472" right="0.51181102362204722" top="0.74803149606299213" bottom="0.74803149606299213" header="0.31496062992125984" footer="0.31496062992125984"/>
  <pageSetup paperSize="9" fitToHeight="0" orientation="portrait" r:id="rId1"/>
  <headerFooter>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pageSetUpPr fitToPage="1"/>
  </sheetPr>
  <dimension ref="A1:D55"/>
  <sheetViews>
    <sheetView topLeftCell="A29" zoomScale="170" zoomScaleNormal="170" workbookViewId="0">
      <selection activeCell="C51" sqref="C51"/>
    </sheetView>
  </sheetViews>
  <sheetFormatPr baseColWidth="10" defaultColWidth="11.28515625" defaultRowHeight="12" x14ac:dyDescent="0.2"/>
  <cols>
    <col min="1" max="1" width="39.140625" style="9" customWidth="1"/>
    <col min="2" max="4" width="15.28515625" style="9" customWidth="1"/>
    <col min="5" max="16384" width="11.28515625" style="9"/>
  </cols>
  <sheetData>
    <row r="1" spans="1:4" ht="27.6" customHeight="1" x14ac:dyDescent="0.2">
      <c r="A1" s="1927" t="s">
        <v>284</v>
      </c>
      <c r="B1" s="1927"/>
      <c r="C1" s="1927"/>
      <c r="D1" s="1927"/>
    </row>
    <row r="2" spans="1:4" ht="12.75" x14ac:dyDescent="0.2">
      <c r="A2" s="15" t="s">
        <v>4186</v>
      </c>
      <c r="B2" s="17"/>
      <c r="C2" s="17"/>
      <c r="D2" s="17"/>
    </row>
    <row r="3" spans="1:4" ht="2.4500000000000002" customHeight="1" thickBot="1" x14ac:dyDescent="0.25">
      <c r="A3" s="15"/>
      <c r="B3" s="17"/>
      <c r="C3" s="17"/>
      <c r="D3" s="17"/>
    </row>
    <row r="4" spans="1:4" s="1237" customFormat="1" ht="28.35" customHeight="1" thickTop="1" x14ac:dyDescent="0.2">
      <c r="A4" s="1268" t="s">
        <v>21098</v>
      </c>
      <c r="B4" s="1277">
        <v>2020</v>
      </c>
      <c r="C4" s="1277">
        <v>2021</v>
      </c>
      <c r="D4" s="1278">
        <v>2022</v>
      </c>
    </row>
    <row r="5" spans="1:4" s="1240" customFormat="1" x14ac:dyDescent="0.2">
      <c r="A5" s="1279" t="s">
        <v>85</v>
      </c>
      <c r="B5" s="1244">
        <f>SUM(B6:B11)</f>
        <v>1186736989</v>
      </c>
      <c r="C5" s="1244">
        <f>SUM(C6:C11)</f>
        <v>1175806460</v>
      </c>
      <c r="D5" s="1280">
        <f>SUM(D6:D11)</f>
        <v>1475026583</v>
      </c>
    </row>
    <row r="6" spans="1:4" s="1" customFormat="1" x14ac:dyDescent="0.2">
      <c r="A6" s="1281" t="s">
        <v>74</v>
      </c>
      <c r="B6" s="1241"/>
      <c r="C6" s="1241"/>
      <c r="D6" s="1283"/>
    </row>
    <row r="7" spans="1:4" s="1" customFormat="1" x14ac:dyDescent="0.2">
      <c r="A7" s="1281" t="s">
        <v>75</v>
      </c>
      <c r="B7" s="1241">
        <v>160415723</v>
      </c>
      <c r="C7" s="1241">
        <v>144628834</v>
      </c>
      <c r="D7" s="1283">
        <v>153220115</v>
      </c>
    </row>
    <row r="8" spans="1:4" s="1" customFormat="1" x14ac:dyDescent="0.2">
      <c r="A8" s="1281" t="s">
        <v>76</v>
      </c>
      <c r="B8" s="1241">
        <v>13603525</v>
      </c>
      <c r="C8" s="1241">
        <v>12432120</v>
      </c>
      <c r="D8" s="1283">
        <v>13100324</v>
      </c>
    </row>
    <row r="9" spans="1:4" s="1" customFormat="1" x14ac:dyDescent="0.2">
      <c r="A9" s="1281" t="s">
        <v>77</v>
      </c>
      <c r="B9" s="1241">
        <v>793875037</v>
      </c>
      <c r="C9" s="1241">
        <v>787051263</v>
      </c>
      <c r="D9" s="1283">
        <v>1063211849</v>
      </c>
    </row>
    <row r="10" spans="1:4" s="1" customFormat="1" x14ac:dyDescent="0.2">
      <c r="A10" s="1281" t="s">
        <v>99</v>
      </c>
      <c r="B10" s="1241">
        <v>165659081</v>
      </c>
      <c r="C10" s="1241">
        <v>176651163</v>
      </c>
      <c r="D10" s="1283">
        <v>178620869</v>
      </c>
    </row>
    <row r="11" spans="1:4" s="1" customFormat="1" x14ac:dyDescent="0.2">
      <c r="A11" s="1281" t="s">
        <v>100</v>
      </c>
      <c r="B11" s="1241">
        <v>53183623</v>
      </c>
      <c r="C11" s="1241">
        <v>55043080</v>
      </c>
      <c r="D11" s="1283">
        <v>66873426</v>
      </c>
    </row>
    <row r="12" spans="1:4" s="1" customFormat="1" x14ac:dyDescent="0.2">
      <c r="A12" s="1279" t="s">
        <v>73</v>
      </c>
      <c r="B12" s="1244">
        <f>SUM(B13:B16)</f>
        <v>1512126720</v>
      </c>
      <c r="C12" s="1244">
        <f>SUM(C13:C16)</f>
        <v>222614249</v>
      </c>
      <c r="D12" s="1280">
        <f>SUM(D13:D16)</f>
        <v>224847415</v>
      </c>
    </row>
    <row r="13" spans="1:4" s="1" customFormat="1" x14ac:dyDescent="0.2">
      <c r="A13" s="1281" t="s">
        <v>98</v>
      </c>
      <c r="B13" s="1241">
        <v>1385500000</v>
      </c>
      <c r="C13" s="1241">
        <v>35500000</v>
      </c>
      <c r="D13" s="1283">
        <v>18040000</v>
      </c>
    </row>
    <row r="14" spans="1:4" s="1" customFormat="1" x14ac:dyDescent="0.2">
      <c r="A14" s="1281" t="s">
        <v>101</v>
      </c>
      <c r="B14" s="1241"/>
      <c r="C14" s="1241"/>
      <c r="D14" s="1283"/>
    </row>
    <row r="15" spans="1:4" s="1" customFormat="1" x14ac:dyDescent="0.2">
      <c r="A15" s="1281" t="s">
        <v>82</v>
      </c>
      <c r="B15" s="1241">
        <v>126626720</v>
      </c>
      <c r="C15" s="1241">
        <v>172114249</v>
      </c>
      <c r="D15" s="1283">
        <v>202943415</v>
      </c>
    </row>
    <row r="16" spans="1:4" s="1" customFormat="1" x14ac:dyDescent="0.2">
      <c r="A16" s="1281" t="s">
        <v>83</v>
      </c>
      <c r="B16" s="1241"/>
      <c r="C16" s="1241">
        <v>15000000</v>
      </c>
      <c r="D16" s="1283">
        <v>3864000</v>
      </c>
    </row>
    <row r="17" spans="1:4" s="1" customFormat="1" x14ac:dyDescent="0.2">
      <c r="A17" s="1279" t="s">
        <v>62</v>
      </c>
      <c r="B17" s="1244">
        <f>+B18</f>
        <v>0</v>
      </c>
      <c r="C17" s="1244">
        <f>+C18</f>
        <v>0</v>
      </c>
      <c r="D17" s="1280">
        <f>+D18</f>
        <v>0</v>
      </c>
    </row>
    <row r="18" spans="1:4" s="1" customFormat="1" x14ac:dyDescent="0.2">
      <c r="A18" s="1281" t="s">
        <v>84</v>
      </c>
      <c r="B18" s="1241"/>
      <c r="C18" s="1241"/>
      <c r="D18" s="1283"/>
    </row>
    <row r="19" spans="1:4" s="1238" customFormat="1" ht="18" customHeight="1" thickBot="1" x14ac:dyDescent="0.25">
      <c r="A19" s="1284" t="s">
        <v>229</v>
      </c>
      <c r="B19" s="1285">
        <f>+B5+B12+B17</f>
        <v>2698863709</v>
      </c>
      <c r="C19" s="1285">
        <f>+C5+C12+C17</f>
        <v>1398420709</v>
      </c>
      <c r="D19" s="1286">
        <f>+D5+D12+D17</f>
        <v>1699873998</v>
      </c>
    </row>
    <row r="20" spans="1:4" ht="8.4499999999999993" customHeight="1" thickTop="1" thickBot="1" x14ac:dyDescent="0.25"/>
    <row r="21" spans="1:4" s="1237" customFormat="1" ht="28.35" customHeight="1" thickTop="1" x14ac:dyDescent="0.2">
      <c r="A21" s="1268" t="s">
        <v>21099</v>
      </c>
      <c r="B21" s="1277">
        <v>2020</v>
      </c>
      <c r="C21" s="1277" t="s">
        <v>280</v>
      </c>
      <c r="D21" s="1278" t="s">
        <v>281</v>
      </c>
    </row>
    <row r="22" spans="1:4" s="1240" customFormat="1" x14ac:dyDescent="0.2">
      <c r="A22" s="1279" t="s">
        <v>85</v>
      </c>
      <c r="B22" s="1244">
        <f>SUM(B23:B28)</f>
        <v>1193902427</v>
      </c>
      <c r="C22" s="1244">
        <f>SUM(C23:C28)</f>
        <v>1213530348</v>
      </c>
      <c r="D22" s="1280">
        <f>SUM(D23:D28)</f>
        <v>1475026583</v>
      </c>
    </row>
    <row r="23" spans="1:4" s="1" customFormat="1" x14ac:dyDescent="0.2">
      <c r="A23" s="1281" t="s">
        <v>74</v>
      </c>
      <c r="B23" s="1241"/>
      <c r="C23" s="1241"/>
      <c r="D23" s="1283"/>
    </row>
    <row r="24" spans="1:4" s="1" customFormat="1" x14ac:dyDescent="0.2">
      <c r="A24" s="1281" t="s">
        <v>75</v>
      </c>
      <c r="B24" s="1241">
        <v>153365530</v>
      </c>
      <c r="C24" s="1243">
        <v>145975335</v>
      </c>
      <c r="D24" s="1287">
        <v>153220115</v>
      </c>
    </row>
    <row r="25" spans="1:4" s="1" customFormat="1" x14ac:dyDescent="0.2">
      <c r="A25" s="1281" t="s">
        <v>76</v>
      </c>
      <c r="B25" s="1241">
        <v>13059103</v>
      </c>
      <c r="C25" s="1243">
        <v>13778743</v>
      </c>
      <c r="D25" s="1287">
        <v>13100324</v>
      </c>
    </row>
    <row r="26" spans="1:4" s="1" customFormat="1" x14ac:dyDescent="0.2">
      <c r="A26" s="1281" t="s">
        <v>77</v>
      </c>
      <c r="B26" s="1241">
        <v>798312490</v>
      </c>
      <c r="C26" s="1243">
        <v>840154914</v>
      </c>
      <c r="D26" s="1287">
        <v>1063211849</v>
      </c>
    </row>
    <row r="27" spans="1:4" s="1" customFormat="1" x14ac:dyDescent="0.2">
      <c r="A27" s="1281" t="s">
        <v>99</v>
      </c>
      <c r="B27" s="1241">
        <v>165195736</v>
      </c>
      <c r="C27" s="1243">
        <v>165699184</v>
      </c>
      <c r="D27" s="1287">
        <v>178620869</v>
      </c>
    </row>
    <row r="28" spans="1:4" s="1" customFormat="1" x14ac:dyDescent="0.2">
      <c r="A28" s="1281" t="s">
        <v>100</v>
      </c>
      <c r="B28" s="1241">
        <v>63969568</v>
      </c>
      <c r="C28" s="1243">
        <v>47922172</v>
      </c>
      <c r="D28" s="1287">
        <v>66873426</v>
      </c>
    </row>
    <row r="29" spans="1:4" s="1" customFormat="1" x14ac:dyDescent="0.2">
      <c r="A29" s="1279" t="s">
        <v>73</v>
      </c>
      <c r="B29" s="1244">
        <f>SUM(B30:B33)</f>
        <v>389235566</v>
      </c>
      <c r="C29" s="1245">
        <f>SUM(C30:C33)</f>
        <v>208502673</v>
      </c>
      <c r="D29" s="1288">
        <f>SUM(D30:D33)</f>
        <v>224847415</v>
      </c>
    </row>
    <row r="30" spans="1:4" s="1" customFormat="1" x14ac:dyDescent="0.2">
      <c r="A30" s="1281" t="s">
        <v>98</v>
      </c>
      <c r="B30" s="1241">
        <v>96252209</v>
      </c>
      <c r="C30" s="1243">
        <v>41073786</v>
      </c>
      <c r="D30" s="1287">
        <v>18040000</v>
      </c>
    </row>
    <row r="31" spans="1:4" s="1" customFormat="1" x14ac:dyDescent="0.2">
      <c r="A31" s="1281" t="s">
        <v>101</v>
      </c>
      <c r="B31" s="1241"/>
      <c r="C31" s="1243">
        <v>0</v>
      </c>
      <c r="D31" s="1287"/>
    </row>
    <row r="32" spans="1:4" s="1" customFormat="1" x14ac:dyDescent="0.2">
      <c r="A32" s="1281" t="s">
        <v>82</v>
      </c>
      <c r="B32" s="1241">
        <v>292983357</v>
      </c>
      <c r="C32" s="1243">
        <v>162321985</v>
      </c>
      <c r="D32" s="1287">
        <v>202943415</v>
      </c>
    </row>
    <row r="33" spans="1:4" s="1" customFormat="1" x14ac:dyDescent="0.2">
      <c r="A33" s="1281" t="s">
        <v>83</v>
      </c>
      <c r="B33" s="1241"/>
      <c r="C33" s="1243">
        <v>5106902</v>
      </c>
      <c r="D33" s="1287">
        <v>3864000</v>
      </c>
    </row>
    <row r="34" spans="1:4" s="1" customFormat="1" x14ac:dyDescent="0.2">
      <c r="A34" s="1279" t="s">
        <v>62</v>
      </c>
      <c r="B34" s="1244">
        <f>+B35</f>
        <v>0</v>
      </c>
      <c r="C34" s="1244">
        <f>+C35</f>
        <v>0</v>
      </c>
      <c r="D34" s="1280">
        <f>+D35</f>
        <v>0</v>
      </c>
    </row>
    <row r="35" spans="1:4" s="1" customFormat="1" x14ac:dyDescent="0.2">
      <c r="A35" s="1281" t="s">
        <v>84</v>
      </c>
      <c r="B35" s="1241"/>
      <c r="C35" s="1241"/>
      <c r="D35" s="1283"/>
    </row>
    <row r="36" spans="1:4" s="1238" customFormat="1" ht="18" customHeight="1" thickBot="1" x14ac:dyDescent="0.25">
      <c r="A36" s="1284" t="s">
        <v>230</v>
      </c>
      <c r="B36" s="1285">
        <f>+B22+B29+B34</f>
        <v>1583137993</v>
      </c>
      <c r="C36" s="1285">
        <f>+C22+C29+C34</f>
        <v>1422033021</v>
      </c>
      <c r="D36" s="1286">
        <f>+D22+D29+D34</f>
        <v>1699873998</v>
      </c>
    </row>
    <row r="37" spans="1:4" ht="9.6" customHeight="1" thickTop="1" thickBot="1" x14ac:dyDescent="0.25"/>
    <row r="38" spans="1:4" s="1237" customFormat="1" ht="28.35" customHeight="1" thickTop="1" x14ac:dyDescent="0.2">
      <c r="A38" s="1268" t="s">
        <v>21100</v>
      </c>
      <c r="B38" s="1277">
        <v>2020</v>
      </c>
      <c r="C38" s="1277" t="s">
        <v>280</v>
      </c>
      <c r="D38" s="1278" t="s">
        <v>281</v>
      </c>
    </row>
    <row r="39" spans="1:4" s="1240" customFormat="1" x14ac:dyDescent="0.2">
      <c r="A39" s="1279" t="s">
        <v>85</v>
      </c>
      <c r="B39" s="1244">
        <f>SUM(B40:B45)</f>
        <v>937879287.84999871</v>
      </c>
      <c r="C39" s="1244">
        <f>SUM(C40:C45)</f>
        <v>1196639977.26</v>
      </c>
      <c r="D39" s="1280">
        <f>SUM(D40:D45)</f>
        <v>1475026583</v>
      </c>
    </row>
    <row r="40" spans="1:4" s="1" customFormat="1" x14ac:dyDescent="0.2">
      <c r="A40" s="1281" t="s">
        <v>74</v>
      </c>
      <c r="B40" s="1241"/>
      <c r="C40" s="1241"/>
      <c r="D40" s="1283"/>
    </row>
    <row r="41" spans="1:4" s="1" customFormat="1" x14ac:dyDescent="0.2">
      <c r="A41" s="1281" t="s">
        <v>75</v>
      </c>
      <c r="B41" s="1241">
        <v>123165989.76000001</v>
      </c>
      <c r="C41" s="1243">
        <v>139697737.81</v>
      </c>
      <c r="D41" s="1287">
        <v>153220115</v>
      </c>
    </row>
    <row r="42" spans="1:4" s="1" customFormat="1" x14ac:dyDescent="0.2">
      <c r="A42" s="1281" t="s">
        <v>76</v>
      </c>
      <c r="B42" s="1241">
        <v>12346514.269999998</v>
      </c>
      <c r="C42" s="1243">
        <v>13693141.310000001</v>
      </c>
      <c r="D42" s="1287">
        <v>13100324</v>
      </c>
    </row>
    <row r="43" spans="1:4" s="1" customFormat="1" x14ac:dyDescent="0.2">
      <c r="A43" s="1281" t="s">
        <v>77</v>
      </c>
      <c r="B43" s="1241">
        <v>576660870.5099988</v>
      </c>
      <c r="C43" s="1243">
        <v>829642140.63999999</v>
      </c>
      <c r="D43" s="1287">
        <v>1063211849</v>
      </c>
    </row>
    <row r="44" spans="1:4" s="1" customFormat="1" x14ac:dyDescent="0.2">
      <c r="A44" s="1281" t="s">
        <v>99</v>
      </c>
      <c r="B44" s="1241">
        <v>164467075.04000002</v>
      </c>
      <c r="C44" s="1243">
        <v>165699184</v>
      </c>
      <c r="D44" s="1287">
        <v>178620869</v>
      </c>
    </row>
    <row r="45" spans="1:4" s="1" customFormat="1" x14ac:dyDescent="0.2">
      <c r="A45" s="1281" t="s">
        <v>100</v>
      </c>
      <c r="B45" s="1241">
        <v>61238838.269999988</v>
      </c>
      <c r="C45" s="1243">
        <v>47907773.5</v>
      </c>
      <c r="D45" s="1287">
        <v>66873426</v>
      </c>
    </row>
    <row r="46" spans="1:4" s="1" customFormat="1" x14ac:dyDescent="0.2">
      <c r="A46" s="1279" t="s">
        <v>73</v>
      </c>
      <c r="B46" s="1244">
        <f>SUM(B47:B50)</f>
        <v>305006359.69999993</v>
      </c>
      <c r="C46" s="1245">
        <f>SUM(C47:C50)</f>
        <v>206943880.04999998</v>
      </c>
      <c r="D46" s="1288">
        <f>SUM(D47:D50)</f>
        <v>224847415</v>
      </c>
    </row>
    <row r="47" spans="1:4" s="1" customFormat="1" x14ac:dyDescent="0.2">
      <c r="A47" s="1281" t="s">
        <v>98</v>
      </c>
      <c r="B47" s="1241">
        <v>67244746.200000003</v>
      </c>
      <c r="C47" s="1243">
        <v>41073786</v>
      </c>
      <c r="D47" s="1287">
        <v>18040000</v>
      </c>
    </row>
    <row r="48" spans="1:4" s="1" customFormat="1" x14ac:dyDescent="0.2">
      <c r="A48" s="1281" t="s">
        <v>101</v>
      </c>
      <c r="B48" s="1241"/>
      <c r="C48" s="1243">
        <v>0</v>
      </c>
      <c r="D48" s="1287"/>
    </row>
    <row r="49" spans="1:4" s="1" customFormat="1" x14ac:dyDescent="0.2">
      <c r="A49" s="1281" t="s">
        <v>82</v>
      </c>
      <c r="B49" s="1241">
        <v>237761613.49999994</v>
      </c>
      <c r="C49" s="1243">
        <v>160763192.04999998</v>
      </c>
      <c r="D49" s="1287">
        <v>202943415</v>
      </c>
    </row>
    <row r="50" spans="1:4" s="1" customFormat="1" x14ac:dyDescent="0.2">
      <c r="A50" s="1281" t="s">
        <v>83</v>
      </c>
      <c r="B50" s="1241"/>
      <c r="C50" s="1243">
        <v>5106902</v>
      </c>
      <c r="D50" s="1287">
        <v>3864000</v>
      </c>
    </row>
    <row r="51" spans="1:4" s="1" customFormat="1" x14ac:dyDescent="0.2">
      <c r="A51" s="1279" t="s">
        <v>62</v>
      </c>
      <c r="B51" s="1244">
        <f>+B52</f>
        <v>0</v>
      </c>
      <c r="C51" s="1244">
        <f>+C52</f>
        <v>0</v>
      </c>
      <c r="D51" s="1280">
        <f>+D52</f>
        <v>0</v>
      </c>
    </row>
    <row r="52" spans="1:4" s="1" customFormat="1" x14ac:dyDescent="0.2">
      <c r="A52" s="1281" t="s">
        <v>84</v>
      </c>
      <c r="B52" s="1241"/>
      <c r="C52" s="1241"/>
      <c r="D52" s="1283"/>
    </row>
    <row r="53" spans="1:4" s="1238" customFormat="1" ht="18" customHeight="1" thickBot="1" x14ac:dyDescent="0.25">
      <c r="A53" s="1284" t="s">
        <v>231</v>
      </c>
      <c r="B53" s="1285">
        <f>+B39+B46+B51</f>
        <v>1242885647.5499988</v>
      </c>
      <c r="C53" s="1285">
        <f>+C39+C46+C51</f>
        <v>1403583857.3099999</v>
      </c>
      <c r="D53" s="1286">
        <f>+D39+D46+D51</f>
        <v>1699873998</v>
      </c>
    </row>
    <row r="54" spans="1:4" ht="12.75" thickTop="1" x14ac:dyDescent="0.2">
      <c r="A54" s="1246" t="s">
        <v>282</v>
      </c>
    </row>
    <row r="55" spans="1:4" x14ac:dyDescent="0.2">
      <c r="A55" s="1246" t="s">
        <v>283</v>
      </c>
    </row>
  </sheetData>
  <mergeCells count="1">
    <mergeCell ref="A1:D1"/>
  </mergeCells>
  <printOptions horizontalCentered="1"/>
  <pageMargins left="0.70866141732283472" right="0.70866141732283472" top="0.74803149606299213" bottom="0.74803149606299213" header="0.31496062992125984" footer="0.31496062992125984"/>
  <pageSetup fitToHeight="0" orientation="portrait" r:id="rId1"/>
  <headerFooter>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D55"/>
  <sheetViews>
    <sheetView topLeftCell="A32" zoomScale="160" zoomScaleNormal="160" workbookViewId="0">
      <selection activeCell="C52" sqref="C52"/>
    </sheetView>
  </sheetViews>
  <sheetFormatPr baseColWidth="10" defaultColWidth="11.28515625" defaultRowHeight="12" x14ac:dyDescent="0.2"/>
  <cols>
    <col min="1" max="1" width="39.140625" style="9" customWidth="1"/>
    <col min="2" max="4" width="15.28515625" style="9" customWidth="1"/>
    <col min="5" max="16384" width="11.28515625" style="9"/>
  </cols>
  <sheetData>
    <row r="1" spans="1:4" ht="31.9" customHeight="1" x14ac:dyDescent="0.2">
      <c r="A1" s="1927" t="s">
        <v>284</v>
      </c>
      <c r="B1" s="1927"/>
      <c r="C1" s="1927"/>
      <c r="D1" s="1927"/>
    </row>
    <row r="2" spans="1:4" ht="12.75" x14ac:dyDescent="0.2">
      <c r="A2" s="1928" t="s">
        <v>4186</v>
      </c>
      <c r="B2" s="1928"/>
      <c r="C2" s="1928"/>
      <c r="D2" s="1928"/>
    </row>
    <row r="3" spans="1:4" ht="7.9" customHeight="1" thickBot="1" x14ac:dyDescent="0.25">
      <c r="A3" s="15"/>
      <c r="B3" s="17"/>
      <c r="C3" s="17"/>
      <c r="D3" s="17"/>
    </row>
    <row r="4" spans="1:4" s="1237" customFormat="1" ht="28.35" customHeight="1" thickTop="1" x14ac:dyDescent="0.2">
      <c r="A4" s="1268" t="s">
        <v>21101</v>
      </c>
      <c r="B4" s="1277">
        <v>2020</v>
      </c>
      <c r="C4" s="1277">
        <v>2021</v>
      </c>
      <c r="D4" s="1278">
        <v>2022</v>
      </c>
    </row>
    <row r="5" spans="1:4" s="1240" customFormat="1" x14ac:dyDescent="0.2">
      <c r="A5" s="1279" t="s">
        <v>85</v>
      </c>
      <c r="B5" s="1244">
        <f>SUM(B6:B11)</f>
        <v>740827861</v>
      </c>
      <c r="C5" s="1244">
        <f>SUM(C6:C11)</f>
        <v>735419935</v>
      </c>
      <c r="D5" s="1280">
        <f>SUM(D6:D11)</f>
        <v>778450879</v>
      </c>
    </row>
    <row r="6" spans="1:4" s="1" customFormat="1" x14ac:dyDescent="0.2">
      <c r="A6" s="1281" t="s">
        <v>74</v>
      </c>
      <c r="B6" s="1241"/>
      <c r="C6" s="1241"/>
      <c r="D6" s="1283"/>
    </row>
    <row r="7" spans="1:4" s="1" customFormat="1" x14ac:dyDescent="0.2">
      <c r="A7" s="1281" t="s">
        <v>75</v>
      </c>
      <c r="B7" s="1241">
        <v>216516214</v>
      </c>
      <c r="C7" s="1241">
        <v>226792046</v>
      </c>
      <c r="D7" s="1283">
        <v>227620322</v>
      </c>
    </row>
    <row r="8" spans="1:4" s="1" customFormat="1" x14ac:dyDescent="0.2">
      <c r="A8" s="1281" t="s">
        <v>76</v>
      </c>
      <c r="B8" s="1241">
        <v>9492320</v>
      </c>
      <c r="C8" s="1241">
        <v>9962629</v>
      </c>
      <c r="D8" s="1283">
        <v>9877284</v>
      </c>
    </row>
    <row r="9" spans="1:4" s="1" customFormat="1" x14ac:dyDescent="0.2">
      <c r="A9" s="1281" t="s">
        <v>77</v>
      </c>
      <c r="B9" s="1241">
        <v>506511992</v>
      </c>
      <c r="C9" s="1241">
        <v>490322100</v>
      </c>
      <c r="D9" s="1283">
        <v>537855628</v>
      </c>
    </row>
    <row r="10" spans="1:4" s="1" customFormat="1" x14ac:dyDescent="0.2">
      <c r="A10" s="1281" t="s">
        <v>99</v>
      </c>
      <c r="B10" s="1241">
        <v>1612762</v>
      </c>
      <c r="C10" s="1241">
        <v>1725396</v>
      </c>
      <c r="D10" s="1283">
        <v>1784665</v>
      </c>
    </row>
    <row r="11" spans="1:4" s="1" customFormat="1" x14ac:dyDescent="0.2">
      <c r="A11" s="1281" t="s">
        <v>100</v>
      </c>
      <c r="B11" s="1241">
        <v>6694573</v>
      </c>
      <c r="C11" s="1241">
        <v>6617764</v>
      </c>
      <c r="D11" s="1283">
        <v>1312980</v>
      </c>
    </row>
    <row r="12" spans="1:4" s="1" customFormat="1" x14ac:dyDescent="0.2">
      <c r="A12" s="1279" t="s">
        <v>73</v>
      </c>
      <c r="B12" s="1244">
        <f>SUM(B13:B16)</f>
        <v>19082407</v>
      </c>
      <c r="C12" s="1244">
        <f>SUM(C13:C16)</f>
        <v>14146352</v>
      </c>
      <c r="D12" s="1280">
        <f>SUM(D13:D16)</f>
        <v>13062012</v>
      </c>
    </row>
    <row r="13" spans="1:4" s="1" customFormat="1" x14ac:dyDescent="0.2">
      <c r="A13" s="1281" t="s">
        <v>98</v>
      </c>
      <c r="B13" s="1241"/>
      <c r="C13" s="1241"/>
      <c r="D13" s="1283"/>
    </row>
    <row r="14" spans="1:4" s="1" customFormat="1" x14ac:dyDescent="0.2">
      <c r="A14" s="1281" t="s">
        <v>101</v>
      </c>
      <c r="B14" s="1241"/>
      <c r="C14" s="1241"/>
      <c r="D14" s="1283"/>
    </row>
    <row r="15" spans="1:4" s="1" customFormat="1" x14ac:dyDescent="0.2">
      <c r="A15" s="1281" t="s">
        <v>82</v>
      </c>
      <c r="B15" s="1241">
        <v>19082407</v>
      </c>
      <c r="C15" s="1241">
        <v>14146352</v>
      </c>
      <c r="D15" s="1283">
        <v>13062012</v>
      </c>
    </row>
    <row r="16" spans="1:4" s="1" customFormat="1" x14ac:dyDescent="0.2">
      <c r="A16" s="1281" t="s">
        <v>83</v>
      </c>
      <c r="B16" s="1241"/>
      <c r="C16" s="1241"/>
      <c r="D16" s="1283"/>
    </row>
    <row r="17" spans="1:4" s="1" customFormat="1" x14ac:dyDescent="0.2">
      <c r="A17" s="1279" t="s">
        <v>62</v>
      </c>
      <c r="B17" s="1244">
        <f>+B18</f>
        <v>0</v>
      </c>
      <c r="C17" s="1244">
        <f>+C18</f>
        <v>0</v>
      </c>
      <c r="D17" s="1280">
        <f>+D18</f>
        <v>0</v>
      </c>
    </row>
    <row r="18" spans="1:4" s="1" customFormat="1" x14ac:dyDescent="0.2">
      <c r="A18" s="1281" t="s">
        <v>84</v>
      </c>
      <c r="B18" s="1241"/>
      <c r="C18" s="1241"/>
      <c r="D18" s="1283"/>
    </row>
    <row r="19" spans="1:4" s="1238" customFormat="1" ht="18" customHeight="1" thickBot="1" x14ac:dyDescent="0.25">
      <c r="A19" s="1284" t="s">
        <v>229</v>
      </c>
      <c r="B19" s="1285">
        <f>+B5+B12+B17</f>
        <v>759910268</v>
      </c>
      <c r="C19" s="1285">
        <f>+C5+C12+C17</f>
        <v>749566287</v>
      </c>
      <c r="D19" s="1286">
        <f>+D5+D12+D17</f>
        <v>791512891</v>
      </c>
    </row>
    <row r="20" spans="1:4" ht="13.5" thickTop="1" thickBot="1" x14ac:dyDescent="0.25"/>
    <row r="21" spans="1:4" s="1237" customFormat="1" ht="28.35" customHeight="1" thickTop="1" x14ac:dyDescent="0.2">
      <c r="A21" s="1268" t="s">
        <v>21102</v>
      </c>
      <c r="B21" s="1277">
        <v>2020</v>
      </c>
      <c r="C21" s="1277" t="s">
        <v>280</v>
      </c>
      <c r="D21" s="1278" t="s">
        <v>281</v>
      </c>
    </row>
    <row r="22" spans="1:4" s="1240" customFormat="1" x14ac:dyDescent="0.2">
      <c r="A22" s="1279" t="s">
        <v>85</v>
      </c>
      <c r="B22" s="1244">
        <f>SUM(B23:B28)</f>
        <v>766447732</v>
      </c>
      <c r="C22" s="1244">
        <f>SUM(C23:C28)</f>
        <v>755079960</v>
      </c>
      <c r="D22" s="1280">
        <f>SUM(D23:D28)</f>
        <v>778450879</v>
      </c>
    </row>
    <row r="23" spans="1:4" s="1" customFormat="1" x14ac:dyDescent="0.2">
      <c r="A23" s="1281" t="s">
        <v>74</v>
      </c>
      <c r="B23" s="1241"/>
      <c r="C23" s="1241"/>
      <c r="D23" s="1283"/>
    </row>
    <row r="24" spans="1:4" s="1" customFormat="1" x14ac:dyDescent="0.2">
      <c r="A24" s="1281" t="s">
        <v>75</v>
      </c>
      <c r="B24" s="1241">
        <v>221174004</v>
      </c>
      <c r="C24" s="1243">
        <v>220463499</v>
      </c>
      <c r="D24" s="1287">
        <v>227620322</v>
      </c>
    </row>
    <row r="25" spans="1:4" s="1" customFormat="1" x14ac:dyDescent="0.2">
      <c r="A25" s="1281" t="s">
        <v>76</v>
      </c>
      <c r="B25" s="1241">
        <v>10013449</v>
      </c>
      <c r="C25" s="1243">
        <v>10120764</v>
      </c>
      <c r="D25" s="1287">
        <v>9877284</v>
      </c>
    </row>
    <row r="26" spans="1:4" s="1" customFormat="1" x14ac:dyDescent="0.2">
      <c r="A26" s="1281" t="s">
        <v>77</v>
      </c>
      <c r="B26" s="1241">
        <v>523375353</v>
      </c>
      <c r="C26" s="1243">
        <v>519203413</v>
      </c>
      <c r="D26" s="1287">
        <v>537855628</v>
      </c>
    </row>
    <row r="27" spans="1:4" s="1" customFormat="1" x14ac:dyDescent="0.2">
      <c r="A27" s="1281" t="s">
        <v>99</v>
      </c>
      <c r="B27" s="1241">
        <v>4103581</v>
      </c>
      <c r="C27" s="1243">
        <v>1913213</v>
      </c>
      <c r="D27" s="1287">
        <v>1784665</v>
      </c>
    </row>
    <row r="28" spans="1:4" s="1" customFormat="1" x14ac:dyDescent="0.2">
      <c r="A28" s="1281" t="s">
        <v>100</v>
      </c>
      <c r="B28" s="1241">
        <v>7781345</v>
      </c>
      <c r="C28" s="1243">
        <v>3379071</v>
      </c>
      <c r="D28" s="1287">
        <v>1312980</v>
      </c>
    </row>
    <row r="29" spans="1:4" s="1" customFormat="1" x14ac:dyDescent="0.2">
      <c r="A29" s="1279" t="s">
        <v>73</v>
      </c>
      <c r="B29" s="1244">
        <f>SUM(B30:B33)</f>
        <v>27325882</v>
      </c>
      <c r="C29" s="1245">
        <f>SUM(C30:C33)</f>
        <v>27414553</v>
      </c>
      <c r="D29" s="1288">
        <f>SUM(D30:D33)</f>
        <v>13062012</v>
      </c>
    </row>
    <row r="30" spans="1:4" s="1" customFormat="1" x14ac:dyDescent="0.2">
      <c r="A30" s="1281" t="s">
        <v>98</v>
      </c>
      <c r="B30" s="1241"/>
      <c r="C30" s="1243"/>
      <c r="D30" s="1287"/>
    </row>
    <row r="31" spans="1:4" s="1" customFormat="1" x14ac:dyDescent="0.2">
      <c r="A31" s="1281" t="s">
        <v>101</v>
      </c>
      <c r="B31" s="1241"/>
      <c r="C31" s="1243"/>
      <c r="D31" s="1287"/>
    </row>
    <row r="32" spans="1:4" s="1" customFormat="1" x14ac:dyDescent="0.2">
      <c r="A32" s="1281" t="s">
        <v>82</v>
      </c>
      <c r="B32" s="1241">
        <v>27325882</v>
      </c>
      <c r="C32" s="1243">
        <v>27414553</v>
      </c>
      <c r="D32" s="1287">
        <v>13062012</v>
      </c>
    </row>
    <row r="33" spans="1:4" s="1" customFormat="1" x14ac:dyDescent="0.2">
      <c r="A33" s="1281" t="s">
        <v>83</v>
      </c>
      <c r="B33" s="1241"/>
      <c r="C33" s="1243"/>
      <c r="D33" s="1287"/>
    </row>
    <row r="34" spans="1:4" s="1" customFormat="1" x14ac:dyDescent="0.2">
      <c r="A34" s="1279" t="s">
        <v>62</v>
      </c>
      <c r="B34" s="1244">
        <f>+B35</f>
        <v>0</v>
      </c>
      <c r="C34" s="1245">
        <f>+C35</f>
        <v>0</v>
      </c>
      <c r="D34" s="1288">
        <f>+D35</f>
        <v>0</v>
      </c>
    </row>
    <row r="35" spans="1:4" s="1" customFormat="1" x14ac:dyDescent="0.2">
      <c r="A35" s="1281" t="s">
        <v>84</v>
      </c>
      <c r="B35" s="1241"/>
      <c r="C35" s="1243"/>
      <c r="D35" s="1287"/>
    </row>
    <row r="36" spans="1:4" s="1238" customFormat="1" ht="18" customHeight="1" thickBot="1" x14ac:dyDescent="0.25">
      <c r="A36" s="1284" t="s">
        <v>230</v>
      </c>
      <c r="B36" s="1285">
        <f>+B22+B29+B34</f>
        <v>793773614</v>
      </c>
      <c r="C36" s="1285">
        <f>+C22+C29+C34</f>
        <v>782494513</v>
      </c>
      <c r="D36" s="1286">
        <f>+D22+D29+D34</f>
        <v>791512891</v>
      </c>
    </row>
    <row r="37" spans="1:4" ht="13.5" thickTop="1" thickBot="1" x14ac:dyDescent="0.25"/>
    <row r="38" spans="1:4" s="1237" customFormat="1" ht="28.35" customHeight="1" thickTop="1" x14ac:dyDescent="0.2">
      <c r="A38" s="1268" t="s">
        <v>21103</v>
      </c>
      <c r="B38" s="1277">
        <v>2020</v>
      </c>
      <c r="C38" s="1277" t="s">
        <v>280</v>
      </c>
      <c r="D38" s="1278" t="s">
        <v>281</v>
      </c>
    </row>
    <row r="39" spans="1:4" s="1240" customFormat="1" x14ac:dyDescent="0.2">
      <c r="A39" s="1279" t="s">
        <v>85</v>
      </c>
      <c r="B39" s="1244">
        <f>SUM(B40:B45)</f>
        <v>601410725.77999997</v>
      </c>
      <c r="C39" s="1244">
        <f>SUM(C40:C45)</f>
        <v>676198007.33285713</v>
      </c>
      <c r="D39" s="1280">
        <f>SUM(D40:D45)</f>
        <v>778450879</v>
      </c>
    </row>
    <row r="40" spans="1:4" s="1" customFormat="1" x14ac:dyDescent="0.2">
      <c r="A40" s="1281" t="s">
        <v>74</v>
      </c>
      <c r="B40" s="1241"/>
      <c r="C40" s="1241"/>
      <c r="D40" s="1283"/>
    </row>
    <row r="41" spans="1:4" s="1" customFormat="1" x14ac:dyDescent="0.2">
      <c r="A41" s="1281" t="s">
        <v>75</v>
      </c>
      <c r="B41" s="1241">
        <v>193380873.79000005</v>
      </c>
      <c r="C41" s="1243">
        <v>206478870.23999998</v>
      </c>
      <c r="D41" s="1287">
        <v>227620322</v>
      </c>
    </row>
    <row r="42" spans="1:4" s="1" customFormat="1" x14ac:dyDescent="0.2">
      <c r="A42" s="1281" t="s">
        <v>76</v>
      </c>
      <c r="B42" s="1241">
        <v>9012505.9299999997</v>
      </c>
      <c r="C42" s="1243">
        <v>8657401.0999999978</v>
      </c>
      <c r="D42" s="1287">
        <v>9877284</v>
      </c>
    </row>
    <row r="43" spans="1:4" s="1" customFormat="1" x14ac:dyDescent="0.2">
      <c r="A43" s="1281" t="s">
        <v>77</v>
      </c>
      <c r="B43" s="1241">
        <v>393335157.63999999</v>
      </c>
      <c r="C43" s="1243">
        <v>457634331.48285717</v>
      </c>
      <c r="D43" s="1287">
        <v>537855628</v>
      </c>
    </row>
    <row r="44" spans="1:4" s="1" customFormat="1" x14ac:dyDescent="0.2">
      <c r="A44" s="1281" t="s">
        <v>99</v>
      </c>
      <c r="B44" s="1241">
        <v>3869461.02</v>
      </c>
      <c r="C44" s="1243">
        <v>1707770.38</v>
      </c>
      <c r="D44" s="1287">
        <v>1784665</v>
      </c>
    </row>
    <row r="45" spans="1:4" s="1" customFormat="1" x14ac:dyDescent="0.2">
      <c r="A45" s="1281" t="s">
        <v>100</v>
      </c>
      <c r="B45" s="1241">
        <v>1812727.4</v>
      </c>
      <c r="C45" s="1243">
        <v>1719634.13</v>
      </c>
      <c r="D45" s="1287">
        <v>1312980</v>
      </c>
    </row>
    <row r="46" spans="1:4" s="1" customFormat="1" x14ac:dyDescent="0.2">
      <c r="A46" s="1279" t="s">
        <v>73</v>
      </c>
      <c r="B46" s="1244">
        <f>SUM(B47:B50)</f>
        <v>11675081.819999998</v>
      </c>
      <c r="C46" s="1245">
        <f>SUM(C47:C50)</f>
        <v>20052994.27</v>
      </c>
      <c r="D46" s="1288">
        <f>SUM(D47:D50)</f>
        <v>13062012</v>
      </c>
    </row>
    <row r="47" spans="1:4" s="1" customFormat="1" x14ac:dyDescent="0.2">
      <c r="A47" s="1281" t="s">
        <v>98</v>
      </c>
      <c r="B47" s="1241"/>
      <c r="C47" s="1243"/>
      <c r="D47" s="1287"/>
    </row>
    <row r="48" spans="1:4" s="1" customFormat="1" x14ac:dyDescent="0.2">
      <c r="A48" s="1281" t="s">
        <v>101</v>
      </c>
      <c r="B48" s="1241"/>
      <c r="C48" s="1243"/>
      <c r="D48" s="1287"/>
    </row>
    <row r="49" spans="1:4" s="1" customFormat="1" x14ac:dyDescent="0.2">
      <c r="A49" s="1281" t="s">
        <v>82</v>
      </c>
      <c r="B49" s="1241">
        <v>11675081.819999998</v>
      </c>
      <c r="C49" s="1243">
        <v>20052994.27</v>
      </c>
      <c r="D49" s="1287">
        <v>13062012</v>
      </c>
    </row>
    <row r="50" spans="1:4" s="1" customFormat="1" x14ac:dyDescent="0.2">
      <c r="A50" s="1281" t="s">
        <v>83</v>
      </c>
      <c r="B50" s="1241"/>
      <c r="C50" s="1247"/>
      <c r="D50" s="1289"/>
    </row>
    <row r="51" spans="1:4" s="1" customFormat="1" x14ac:dyDescent="0.2">
      <c r="A51" s="1279" t="s">
        <v>62</v>
      </c>
      <c r="B51" s="1244">
        <f>+B52</f>
        <v>0</v>
      </c>
      <c r="C51" s="1244">
        <f>+C52</f>
        <v>0</v>
      </c>
      <c r="D51" s="1280">
        <f>+D52</f>
        <v>0</v>
      </c>
    </row>
    <row r="52" spans="1:4" s="1" customFormat="1" x14ac:dyDescent="0.2">
      <c r="A52" s="1281" t="s">
        <v>84</v>
      </c>
      <c r="B52" s="1241"/>
      <c r="C52" s="1241"/>
      <c r="D52" s="1283"/>
    </row>
    <row r="53" spans="1:4" s="1238" customFormat="1" ht="18" customHeight="1" thickBot="1" x14ac:dyDescent="0.25">
      <c r="A53" s="1284" t="s">
        <v>231</v>
      </c>
      <c r="B53" s="1285">
        <f>+B39+B46+B51</f>
        <v>613085807.60000002</v>
      </c>
      <c r="C53" s="1285">
        <f>+C39+C46+C51</f>
        <v>696251001.60285711</v>
      </c>
      <c r="D53" s="1286">
        <f>+D39+D46+D51</f>
        <v>791512891</v>
      </c>
    </row>
    <row r="54" spans="1:4" ht="12.75" thickTop="1" x14ac:dyDescent="0.2">
      <c r="A54" s="1246" t="s">
        <v>282</v>
      </c>
    </row>
    <row r="55" spans="1:4" x14ac:dyDescent="0.2">
      <c r="A55" s="1246" t="s">
        <v>283</v>
      </c>
    </row>
  </sheetData>
  <mergeCells count="2">
    <mergeCell ref="A1:D1"/>
    <mergeCell ref="A2:D2"/>
  </mergeCells>
  <printOptions horizontalCentered="1"/>
  <pageMargins left="0.70866141732283472" right="0.70866141732283472" top="0.74803149606299213" bottom="0.74803149606299213" header="0.31496062992125984" footer="0.31496062992125984"/>
  <pageSetup orientation="portrait" r:id="rId1"/>
  <headerFooter>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55"/>
  <sheetViews>
    <sheetView zoomScale="180" zoomScaleNormal="180" workbookViewId="0">
      <selection activeCell="E49" sqref="E49"/>
    </sheetView>
  </sheetViews>
  <sheetFormatPr baseColWidth="10" defaultColWidth="11.28515625" defaultRowHeight="12" x14ac:dyDescent="0.2"/>
  <cols>
    <col min="1" max="1" width="39.140625" style="9" customWidth="1"/>
    <col min="2" max="4" width="15.28515625" style="9" customWidth="1"/>
    <col min="5" max="16384" width="11.28515625" style="9"/>
  </cols>
  <sheetData>
    <row r="1" spans="1:4" ht="30.6" customHeight="1" x14ac:dyDescent="0.2">
      <c r="A1" s="1927" t="s">
        <v>284</v>
      </c>
      <c r="B1" s="1927"/>
      <c r="C1" s="1927"/>
      <c r="D1" s="1927"/>
    </row>
    <row r="2" spans="1:4" ht="12.75" x14ac:dyDescent="0.2">
      <c r="A2" s="15" t="s">
        <v>4186</v>
      </c>
      <c r="B2" s="17"/>
      <c r="C2" s="17"/>
      <c r="D2" s="17"/>
    </row>
    <row r="3" spans="1:4" ht="6.6" customHeight="1" thickBot="1" x14ac:dyDescent="0.25">
      <c r="A3" s="15"/>
      <c r="B3" s="17"/>
      <c r="C3" s="17"/>
      <c r="D3" s="17"/>
    </row>
    <row r="4" spans="1:4" s="1237" customFormat="1" ht="26.45" customHeight="1" thickTop="1" x14ac:dyDescent="0.2">
      <c r="A4" s="1268" t="s">
        <v>21212</v>
      </c>
      <c r="B4" s="1277">
        <v>2020</v>
      </c>
      <c r="C4" s="1277">
        <v>2021</v>
      </c>
      <c r="D4" s="1278">
        <v>2022</v>
      </c>
    </row>
    <row r="5" spans="1:4" s="1240" customFormat="1" x14ac:dyDescent="0.2">
      <c r="A5" s="1279" t="s">
        <v>85</v>
      </c>
      <c r="B5" s="1244">
        <f>SUM(B6:B11)</f>
        <v>0</v>
      </c>
      <c r="C5" s="1244">
        <f>SUM(C6:C11)</f>
        <v>0</v>
      </c>
      <c r="D5" s="1280">
        <f>SUM(D6:D11)</f>
        <v>0</v>
      </c>
    </row>
    <row r="6" spans="1:4" s="1" customFormat="1" x14ac:dyDescent="0.2">
      <c r="A6" s="1281" t="s">
        <v>74</v>
      </c>
      <c r="B6" s="1241"/>
      <c r="C6" s="1241"/>
      <c r="D6" s="1283"/>
    </row>
    <row r="7" spans="1:4" s="1" customFormat="1" x14ac:dyDescent="0.2">
      <c r="A7" s="1281" t="s">
        <v>75</v>
      </c>
      <c r="B7" s="1241"/>
      <c r="C7" s="1241"/>
      <c r="D7" s="1283"/>
    </row>
    <row r="8" spans="1:4" s="1" customFormat="1" x14ac:dyDescent="0.2">
      <c r="A8" s="1281" t="s">
        <v>76</v>
      </c>
      <c r="B8" s="1241"/>
      <c r="C8" s="1241"/>
      <c r="D8" s="1283"/>
    </row>
    <row r="9" spans="1:4" s="1" customFormat="1" x14ac:dyDescent="0.2">
      <c r="A9" s="1281" t="s">
        <v>77</v>
      </c>
      <c r="B9" s="1241"/>
      <c r="C9" s="1241"/>
      <c r="D9" s="1283"/>
    </row>
    <row r="10" spans="1:4" s="1" customFormat="1" x14ac:dyDescent="0.2">
      <c r="A10" s="1281" t="s">
        <v>99</v>
      </c>
      <c r="B10" s="1241"/>
      <c r="C10" s="1241"/>
      <c r="D10" s="1283"/>
    </row>
    <row r="11" spans="1:4" s="1" customFormat="1" x14ac:dyDescent="0.2">
      <c r="A11" s="1281" t="s">
        <v>100</v>
      </c>
      <c r="B11" s="1241"/>
      <c r="C11" s="1241"/>
      <c r="D11" s="1283"/>
    </row>
    <row r="12" spans="1:4" s="1" customFormat="1" x14ac:dyDescent="0.2">
      <c r="A12" s="1279" t="s">
        <v>73</v>
      </c>
      <c r="B12" s="1244">
        <f>SUM(B13:B16)</f>
        <v>4443324483</v>
      </c>
      <c r="C12" s="1244">
        <f>SUM(C13:C16)</f>
        <v>6900831272</v>
      </c>
      <c r="D12" s="1280">
        <f>SUM(D13:D16)</f>
        <v>5237176003</v>
      </c>
    </row>
    <row r="13" spans="1:4" s="1" customFormat="1" x14ac:dyDescent="0.2">
      <c r="A13" s="1281" t="s">
        <v>98</v>
      </c>
      <c r="B13" s="1241">
        <v>4408466163</v>
      </c>
      <c r="C13" s="1241">
        <v>1099202048</v>
      </c>
      <c r="D13" s="1283">
        <v>104251273</v>
      </c>
    </row>
    <row r="14" spans="1:4" s="1" customFormat="1" x14ac:dyDescent="0.2">
      <c r="A14" s="1281" t="s">
        <v>101</v>
      </c>
      <c r="B14" s="1241"/>
      <c r="C14" s="1241"/>
      <c r="D14" s="1283"/>
    </row>
    <row r="15" spans="1:4" s="1" customFormat="1" x14ac:dyDescent="0.2">
      <c r="A15" s="1281" t="s">
        <v>82</v>
      </c>
      <c r="B15" s="1241">
        <v>34858320</v>
      </c>
      <c r="C15" s="1241">
        <v>5801629224</v>
      </c>
      <c r="D15" s="1283">
        <v>5132924730</v>
      </c>
    </row>
    <row r="16" spans="1:4" s="1" customFormat="1" x14ac:dyDescent="0.2">
      <c r="A16" s="1281" t="s">
        <v>83</v>
      </c>
      <c r="B16" s="1241"/>
      <c r="C16" s="1241"/>
      <c r="D16" s="1283"/>
    </row>
    <row r="17" spans="1:4" s="1" customFormat="1" x14ac:dyDescent="0.2">
      <c r="A17" s="1279" t="s">
        <v>62</v>
      </c>
      <c r="B17" s="1244">
        <f>+B18</f>
        <v>0</v>
      </c>
      <c r="C17" s="1244">
        <f>+C18</f>
        <v>0</v>
      </c>
      <c r="D17" s="1280">
        <f>+D18</f>
        <v>0</v>
      </c>
    </row>
    <row r="18" spans="1:4" s="1" customFormat="1" x14ac:dyDescent="0.2">
      <c r="A18" s="1281" t="s">
        <v>84</v>
      </c>
      <c r="B18" s="1241"/>
      <c r="C18" s="1241"/>
      <c r="D18" s="1283"/>
    </row>
    <row r="19" spans="1:4" s="1238" customFormat="1" ht="18" customHeight="1" thickBot="1" x14ac:dyDescent="0.25">
      <c r="A19" s="1284" t="s">
        <v>229</v>
      </c>
      <c r="B19" s="1285">
        <f>+B5+B12+B17</f>
        <v>4443324483</v>
      </c>
      <c r="C19" s="1285">
        <f>+C5+C12+C17</f>
        <v>6900831272</v>
      </c>
      <c r="D19" s="1286">
        <f>+D5+D12+D17</f>
        <v>5237176003</v>
      </c>
    </row>
    <row r="20" spans="1:4" ht="13.5" thickTop="1" thickBot="1" x14ac:dyDescent="0.25"/>
    <row r="21" spans="1:4" s="1237" customFormat="1" ht="24.6" customHeight="1" thickTop="1" x14ac:dyDescent="0.2">
      <c r="A21" s="1268" t="s">
        <v>21213</v>
      </c>
      <c r="B21" s="1277">
        <v>2020</v>
      </c>
      <c r="C21" s="1277" t="s">
        <v>280</v>
      </c>
      <c r="D21" s="1278" t="s">
        <v>281</v>
      </c>
    </row>
    <row r="22" spans="1:4" s="1240" customFormat="1" x14ac:dyDescent="0.2">
      <c r="A22" s="1279" t="s">
        <v>85</v>
      </c>
      <c r="B22" s="1244">
        <f>SUM(B23:B28)</f>
        <v>2373400</v>
      </c>
      <c r="C22" s="1244">
        <f>SUM(C23:C28)</f>
        <v>38378389</v>
      </c>
      <c r="D22" s="1280">
        <f>SUM(D23:D28)</f>
        <v>0</v>
      </c>
    </row>
    <row r="23" spans="1:4" s="1" customFormat="1" x14ac:dyDescent="0.2">
      <c r="A23" s="1281" t="s">
        <v>74</v>
      </c>
      <c r="B23" s="1241"/>
      <c r="C23" s="1243"/>
      <c r="D23" s="1287"/>
    </row>
    <row r="24" spans="1:4" s="1" customFormat="1" x14ac:dyDescent="0.2">
      <c r="A24" s="1281" t="s">
        <v>75</v>
      </c>
      <c r="B24" s="1241">
        <v>779200</v>
      </c>
      <c r="C24" s="1243"/>
      <c r="D24" s="1287"/>
    </row>
    <row r="25" spans="1:4" s="1" customFormat="1" x14ac:dyDescent="0.2">
      <c r="A25" s="1281" t="s">
        <v>76</v>
      </c>
      <c r="B25" s="1241"/>
      <c r="C25" s="1243"/>
      <c r="D25" s="1287"/>
    </row>
    <row r="26" spans="1:4" s="1" customFormat="1" x14ac:dyDescent="0.2">
      <c r="A26" s="1281" t="s">
        <v>77</v>
      </c>
      <c r="B26" s="1241">
        <v>1594200</v>
      </c>
      <c r="C26" s="1243">
        <v>38378389</v>
      </c>
      <c r="D26" s="1287"/>
    </row>
    <row r="27" spans="1:4" s="1" customFormat="1" x14ac:dyDescent="0.2">
      <c r="A27" s="1281" t="s">
        <v>99</v>
      </c>
      <c r="B27" s="1241"/>
      <c r="C27" s="1243"/>
      <c r="D27" s="1287"/>
    </row>
    <row r="28" spans="1:4" s="1" customFormat="1" x14ac:dyDescent="0.2">
      <c r="A28" s="1281" t="s">
        <v>100</v>
      </c>
      <c r="B28" s="1241"/>
      <c r="C28" s="1243"/>
      <c r="D28" s="1287"/>
    </row>
    <row r="29" spans="1:4" s="1" customFormat="1" x14ac:dyDescent="0.2">
      <c r="A29" s="1279" t="s">
        <v>73</v>
      </c>
      <c r="B29" s="1244">
        <f>SUM(B30:B33)</f>
        <v>814057219</v>
      </c>
      <c r="C29" s="1245">
        <f>SUM(C30:C33)</f>
        <v>2939302614</v>
      </c>
      <c r="D29" s="1288">
        <f>SUM(D30:D33)</f>
        <v>5237176003</v>
      </c>
    </row>
    <row r="30" spans="1:4" s="1" customFormat="1" x14ac:dyDescent="0.2">
      <c r="A30" s="1281" t="s">
        <v>98</v>
      </c>
      <c r="B30" s="1241">
        <v>433499727</v>
      </c>
      <c r="C30" s="1243">
        <v>27472491</v>
      </c>
      <c r="D30" s="1287">
        <v>104251273</v>
      </c>
    </row>
    <row r="31" spans="1:4" s="1" customFormat="1" x14ac:dyDescent="0.2">
      <c r="A31" s="1281" t="s">
        <v>101</v>
      </c>
      <c r="B31" s="1241"/>
      <c r="C31" s="1243">
        <v>0</v>
      </c>
      <c r="D31" s="1287"/>
    </row>
    <row r="32" spans="1:4" s="1" customFormat="1" x14ac:dyDescent="0.2">
      <c r="A32" s="1281" t="s">
        <v>82</v>
      </c>
      <c r="B32" s="1241">
        <v>380557492</v>
      </c>
      <c r="C32" s="1243">
        <v>2911830123</v>
      </c>
      <c r="D32" s="1287">
        <v>5132924730</v>
      </c>
    </row>
    <row r="33" spans="1:4" s="1" customFormat="1" x14ac:dyDescent="0.2">
      <c r="A33" s="1281" t="s">
        <v>83</v>
      </c>
      <c r="B33" s="1241"/>
      <c r="C33" s="1243"/>
      <c r="D33" s="1287"/>
    </row>
    <row r="34" spans="1:4" s="1" customFormat="1" x14ac:dyDescent="0.2">
      <c r="A34" s="1279" t="s">
        <v>62</v>
      </c>
      <c r="B34" s="1244">
        <f>+B35</f>
        <v>0</v>
      </c>
      <c r="C34" s="1245">
        <f>+C35</f>
        <v>0</v>
      </c>
      <c r="D34" s="1288">
        <f>+D35</f>
        <v>0</v>
      </c>
    </row>
    <row r="35" spans="1:4" s="1" customFormat="1" x14ac:dyDescent="0.2">
      <c r="A35" s="1281" t="s">
        <v>84</v>
      </c>
      <c r="B35" s="1241"/>
      <c r="C35" s="1243"/>
      <c r="D35" s="1287"/>
    </row>
    <row r="36" spans="1:4" s="1238" customFormat="1" ht="18" customHeight="1" thickBot="1" x14ac:dyDescent="0.25">
      <c r="A36" s="1284" t="s">
        <v>230</v>
      </c>
      <c r="B36" s="1285">
        <f>+B22+B29+B34</f>
        <v>816430619</v>
      </c>
      <c r="C36" s="1290">
        <f>+C22+C29+C34</f>
        <v>2977681003</v>
      </c>
      <c r="D36" s="1291">
        <f>+D22+D29+D34</f>
        <v>5237176003</v>
      </c>
    </row>
    <row r="37" spans="1:4" ht="13.5" thickTop="1" thickBot="1" x14ac:dyDescent="0.25"/>
    <row r="38" spans="1:4" s="1237" customFormat="1" ht="25.9" customHeight="1" thickTop="1" x14ac:dyDescent="0.2">
      <c r="A38" s="1268" t="s">
        <v>21214</v>
      </c>
      <c r="B38" s="1277">
        <v>2020</v>
      </c>
      <c r="C38" s="1277" t="s">
        <v>280</v>
      </c>
      <c r="D38" s="1278" t="s">
        <v>281</v>
      </c>
    </row>
    <row r="39" spans="1:4" s="1240" customFormat="1" x14ac:dyDescent="0.2">
      <c r="A39" s="1279" t="s">
        <v>85</v>
      </c>
      <c r="B39" s="1244">
        <f>SUM(B40:B45)</f>
        <v>2310399.89</v>
      </c>
      <c r="C39" s="1244">
        <f>SUM(C40:C45)</f>
        <v>38378389</v>
      </c>
      <c r="D39" s="1280">
        <f>SUM(D40:D45)</f>
        <v>0</v>
      </c>
    </row>
    <row r="40" spans="1:4" s="1" customFormat="1" x14ac:dyDescent="0.2">
      <c r="A40" s="1281" t="s">
        <v>74</v>
      </c>
      <c r="B40" s="1241"/>
      <c r="C40" s="1241"/>
      <c r="D40" s="1283"/>
    </row>
    <row r="41" spans="1:4" s="1" customFormat="1" x14ac:dyDescent="0.2">
      <c r="A41" s="1281" t="s">
        <v>75</v>
      </c>
      <c r="B41" s="1241">
        <v>774399.89</v>
      </c>
      <c r="C41" s="1247"/>
      <c r="D41" s="1289"/>
    </row>
    <row r="42" spans="1:4" s="1" customFormat="1" x14ac:dyDescent="0.2">
      <c r="A42" s="1281" t="s">
        <v>76</v>
      </c>
      <c r="B42" s="1241"/>
      <c r="C42" s="1247"/>
      <c r="D42" s="1289"/>
    </row>
    <row r="43" spans="1:4" s="1" customFormat="1" x14ac:dyDescent="0.2">
      <c r="A43" s="1281" t="s">
        <v>77</v>
      </c>
      <c r="B43" s="1241">
        <v>1536000</v>
      </c>
      <c r="C43" s="1243">
        <v>38378389</v>
      </c>
      <c r="D43" s="1289"/>
    </row>
    <row r="44" spans="1:4" s="1" customFormat="1" x14ac:dyDescent="0.2">
      <c r="A44" s="1281" t="s">
        <v>99</v>
      </c>
      <c r="B44" s="1241"/>
      <c r="C44" s="1243"/>
      <c r="D44" s="1289"/>
    </row>
    <row r="45" spans="1:4" s="1" customFormat="1" x14ac:dyDescent="0.2">
      <c r="A45" s="1281" t="s">
        <v>100</v>
      </c>
      <c r="B45" s="1241"/>
      <c r="C45" s="1243"/>
      <c r="D45" s="1289"/>
    </row>
    <row r="46" spans="1:4" s="1" customFormat="1" x14ac:dyDescent="0.2">
      <c r="A46" s="1279" t="s">
        <v>73</v>
      </c>
      <c r="B46" s="1244">
        <f>SUM(B47:B50)</f>
        <v>172208845.14000002</v>
      </c>
      <c r="C46" s="1245">
        <f>SUM(C47:C50)</f>
        <v>2007500060</v>
      </c>
      <c r="D46" s="1288">
        <f>SUM(D47:D50)</f>
        <v>5237176003</v>
      </c>
    </row>
    <row r="47" spans="1:4" s="1" customFormat="1" x14ac:dyDescent="0.2">
      <c r="A47" s="1281" t="s">
        <v>98</v>
      </c>
      <c r="B47" s="1241"/>
      <c r="C47" s="1243">
        <v>24833206</v>
      </c>
      <c r="D47" s="1287">
        <v>104251273</v>
      </c>
    </row>
    <row r="48" spans="1:4" s="1" customFormat="1" x14ac:dyDescent="0.2">
      <c r="A48" s="1281" t="s">
        <v>101</v>
      </c>
      <c r="B48" s="1241"/>
      <c r="C48" s="1243">
        <v>0</v>
      </c>
      <c r="D48" s="1287"/>
    </row>
    <row r="49" spans="1:4" s="1" customFormat="1" x14ac:dyDescent="0.2">
      <c r="A49" s="1281" t="s">
        <v>82</v>
      </c>
      <c r="B49" s="1241">
        <v>172208845.14000002</v>
      </c>
      <c r="C49" s="1243">
        <v>1982666854</v>
      </c>
      <c r="D49" s="1287">
        <v>5132924730</v>
      </c>
    </row>
    <row r="50" spans="1:4" s="1" customFormat="1" x14ac:dyDescent="0.2">
      <c r="A50" s="1281" t="s">
        <v>83</v>
      </c>
      <c r="B50" s="1241"/>
      <c r="C50" s="1247"/>
      <c r="D50" s="1289"/>
    </row>
    <row r="51" spans="1:4" s="1" customFormat="1" x14ac:dyDescent="0.2">
      <c r="A51" s="1279" t="s">
        <v>62</v>
      </c>
      <c r="B51" s="1244">
        <f>+B52</f>
        <v>0</v>
      </c>
      <c r="C51" s="1244">
        <f>+C52</f>
        <v>0</v>
      </c>
      <c r="D51" s="1280">
        <f>+D52</f>
        <v>0</v>
      </c>
    </row>
    <row r="52" spans="1:4" s="1" customFormat="1" x14ac:dyDescent="0.2">
      <c r="A52" s="1281" t="s">
        <v>84</v>
      </c>
      <c r="B52" s="1241"/>
      <c r="C52" s="1241"/>
      <c r="D52" s="1283"/>
    </row>
    <row r="53" spans="1:4" s="1238" customFormat="1" ht="18" customHeight="1" thickBot="1" x14ac:dyDescent="0.25">
      <c r="A53" s="1284" t="s">
        <v>231</v>
      </c>
      <c r="B53" s="1285">
        <f>+B39+B46+B51</f>
        <v>174519245.03</v>
      </c>
      <c r="C53" s="1285">
        <f>+C39+C46+C51</f>
        <v>2045878449</v>
      </c>
      <c r="D53" s="1286">
        <f>+D39+D46+D51</f>
        <v>5237176003</v>
      </c>
    </row>
    <row r="54" spans="1:4" ht="12.75" thickTop="1" x14ac:dyDescent="0.2">
      <c r="A54" s="1246" t="s">
        <v>282</v>
      </c>
    </row>
    <row r="55" spans="1:4" x14ac:dyDescent="0.2">
      <c r="A55" s="1246" t="s">
        <v>283</v>
      </c>
    </row>
  </sheetData>
  <mergeCells count="1">
    <mergeCell ref="A1:D1"/>
  </mergeCells>
  <printOptions horizontalCentered="1"/>
  <pageMargins left="0.70866141732283472" right="0.70866141732283472" top="0.74803149606299213" bottom="0.74803149606299213" header="0.31496062992125984" footer="0.31496062992125984"/>
  <pageSetup orientation="portrait" r:id="rId1"/>
  <headerFooter>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E55"/>
  <sheetViews>
    <sheetView topLeftCell="A16" zoomScale="170" zoomScaleNormal="170" workbookViewId="0">
      <selection activeCell="A48" sqref="A48"/>
    </sheetView>
  </sheetViews>
  <sheetFormatPr baseColWidth="10" defaultColWidth="11.28515625" defaultRowHeight="12" x14ac:dyDescent="0.2"/>
  <cols>
    <col min="1" max="1" width="39.140625" style="9" customWidth="1"/>
    <col min="2" max="4" width="15.28515625" style="9" customWidth="1"/>
    <col min="5" max="16384" width="11.28515625" style="9"/>
  </cols>
  <sheetData>
    <row r="1" spans="1:4" ht="27.75" customHeight="1" x14ac:dyDescent="0.2">
      <c r="A1" s="1927" t="s">
        <v>284</v>
      </c>
      <c r="B1" s="1927"/>
      <c r="C1" s="1927"/>
      <c r="D1" s="1927"/>
    </row>
    <row r="2" spans="1:4" ht="12.75" x14ac:dyDescent="0.2">
      <c r="A2" s="15" t="s">
        <v>21094</v>
      </c>
      <c r="B2" s="17"/>
      <c r="C2" s="17"/>
      <c r="D2" s="17"/>
    </row>
    <row r="3" spans="1:4" ht="7.15" customHeight="1" thickBot="1" x14ac:dyDescent="0.25">
      <c r="A3" s="15"/>
      <c r="B3" s="17"/>
      <c r="C3" s="17"/>
      <c r="D3" s="17"/>
    </row>
    <row r="4" spans="1:4" s="1237" customFormat="1" ht="24.6" customHeight="1" thickTop="1" x14ac:dyDescent="0.2">
      <c r="A4" s="1268" t="s">
        <v>21104</v>
      </c>
      <c r="B4" s="1277">
        <v>2020</v>
      </c>
      <c r="C4" s="1277">
        <v>2021</v>
      </c>
      <c r="D4" s="1278">
        <v>2022</v>
      </c>
    </row>
    <row r="5" spans="1:4" s="1240" customFormat="1" x14ac:dyDescent="0.2">
      <c r="A5" s="1279" t="s">
        <v>85</v>
      </c>
      <c r="B5" s="1244">
        <f>SUM(B6:B11)</f>
        <v>170354882</v>
      </c>
      <c r="C5" s="1244">
        <f>SUM(C6:C11)</f>
        <v>159921511</v>
      </c>
      <c r="D5" s="1280">
        <f>SUM(D6:D11)</f>
        <v>3833103</v>
      </c>
    </row>
    <row r="6" spans="1:4" s="1" customFormat="1" x14ac:dyDescent="0.2">
      <c r="A6" s="1281" t="s">
        <v>74</v>
      </c>
      <c r="B6" s="1241"/>
      <c r="C6" s="1241"/>
      <c r="D6" s="1283"/>
    </row>
    <row r="7" spans="1:4" s="1" customFormat="1" x14ac:dyDescent="0.2">
      <c r="A7" s="1281" t="s">
        <v>75</v>
      </c>
      <c r="B7" s="1241"/>
      <c r="C7" s="1241"/>
      <c r="D7" s="1283"/>
    </row>
    <row r="8" spans="1:4" s="1" customFormat="1" x14ac:dyDescent="0.2">
      <c r="A8" s="1281" t="s">
        <v>76</v>
      </c>
      <c r="B8" s="1241"/>
      <c r="C8" s="1241"/>
      <c r="D8" s="1283"/>
    </row>
    <row r="9" spans="1:4" s="1" customFormat="1" x14ac:dyDescent="0.2">
      <c r="A9" s="1281" t="s">
        <v>77</v>
      </c>
      <c r="B9" s="1241">
        <v>169730672</v>
      </c>
      <c r="C9" s="1241">
        <v>159297301</v>
      </c>
      <c r="D9" s="1283">
        <v>3833103</v>
      </c>
    </row>
    <row r="10" spans="1:4" s="1" customFormat="1" x14ac:dyDescent="0.2">
      <c r="A10" s="1281" t="s">
        <v>99</v>
      </c>
      <c r="B10" s="1241"/>
      <c r="C10" s="1241">
        <v>0</v>
      </c>
      <c r="D10" s="1283"/>
    </row>
    <row r="11" spans="1:4" s="1" customFormat="1" x14ac:dyDescent="0.2">
      <c r="A11" s="1281" t="s">
        <v>100</v>
      </c>
      <c r="B11" s="1241">
        <v>624210</v>
      </c>
      <c r="C11" s="1241">
        <v>624210</v>
      </c>
      <c r="D11" s="1283"/>
    </row>
    <row r="12" spans="1:4" s="1" customFormat="1" x14ac:dyDescent="0.2">
      <c r="A12" s="1279" t="s">
        <v>73</v>
      </c>
      <c r="B12" s="1244">
        <f>SUM(B13:B16)</f>
        <v>0</v>
      </c>
      <c r="C12" s="1244">
        <f>SUM(C13:C16)</f>
        <v>0</v>
      </c>
      <c r="D12" s="1280">
        <f>SUM(D13:D16)</f>
        <v>9263890</v>
      </c>
    </row>
    <row r="13" spans="1:4" s="1" customFormat="1" x14ac:dyDescent="0.2">
      <c r="A13" s="1281" t="s">
        <v>98</v>
      </c>
      <c r="B13" s="1241"/>
      <c r="C13" s="1241"/>
      <c r="D13" s="1283"/>
    </row>
    <row r="14" spans="1:4" s="1" customFormat="1" x14ac:dyDescent="0.2">
      <c r="A14" s="1281" t="s">
        <v>101</v>
      </c>
      <c r="B14" s="1241"/>
      <c r="C14" s="1241"/>
      <c r="D14" s="1283"/>
    </row>
    <row r="15" spans="1:4" s="1" customFormat="1" x14ac:dyDescent="0.2">
      <c r="A15" s="1281" t="s">
        <v>82</v>
      </c>
      <c r="B15" s="1241"/>
      <c r="C15" s="1241"/>
      <c r="D15" s="1283">
        <v>9263890</v>
      </c>
    </row>
    <row r="16" spans="1:4" s="1" customFormat="1" x14ac:dyDescent="0.2">
      <c r="A16" s="1281" t="s">
        <v>83</v>
      </c>
      <c r="B16" s="1241"/>
      <c r="C16" s="1241"/>
      <c r="D16" s="1283"/>
    </row>
    <row r="17" spans="1:5" s="1" customFormat="1" x14ac:dyDescent="0.2">
      <c r="A17" s="1279" t="s">
        <v>62</v>
      </c>
      <c r="B17" s="1244">
        <f>+B18</f>
        <v>0</v>
      </c>
      <c r="C17" s="1244">
        <f>+C18</f>
        <v>0</v>
      </c>
      <c r="D17" s="1280">
        <f>+D18</f>
        <v>0</v>
      </c>
    </row>
    <row r="18" spans="1:5" s="1" customFormat="1" x14ac:dyDescent="0.2">
      <c r="A18" s="1281" t="s">
        <v>84</v>
      </c>
      <c r="B18" s="1241"/>
      <c r="C18" s="1241"/>
      <c r="D18" s="1283"/>
    </row>
    <row r="19" spans="1:5" s="1238" customFormat="1" ht="18" customHeight="1" thickBot="1" x14ac:dyDescent="0.25">
      <c r="A19" s="1284" t="s">
        <v>229</v>
      </c>
      <c r="B19" s="1285">
        <f>+B5+B12+B17</f>
        <v>170354882</v>
      </c>
      <c r="C19" s="1285">
        <f>+C5+C12+C17</f>
        <v>159921511</v>
      </c>
      <c r="D19" s="1286">
        <f>+D5+D12+D17</f>
        <v>13096993</v>
      </c>
    </row>
    <row r="20" spans="1:5" ht="7.15" customHeight="1" thickTop="1" thickBot="1" x14ac:dyDescent="0.25"/>
    <row r="21" spans="1:5" s="1237" customFormat="1" ht="24.6" customHeight="1" thickTop="1" x14ac:dyDescent="0.2">
      <c r="A21" s="1268" t="s">
        <v>21105</v>
      </c>
      <c r="B21" s="1277">
        <v>2020</v>
      </c>
      <c r="C21" s="1277" t="s">
        <v>280</v>
      </c>
      <c r="D21" s="1278" t="s">
        <v>281</v>
      </c>
    </row>
    <row r="22" spans="1:5" s="1240" customFormat="1" x14ac:dyDescent="0.2">
      <c r="A22" s="1279" t="s">
        <v>85</v>
      </c>
      <c r="B22" s="1244">
        <f>SUM(B23:B28)</f>
        <v>222202985</v>
      </c>
      <c r="C22" s="1244">
        <f>SUM(C23:C28)</f>
        <v>335107338</v>
      </c>
      <c r="D22" s="1280">
        <f>SUM(D23:D28)</f>
        <v>3833103</v>
      </c>
    </row>
    <row r="23" spans="1:5" s="1" customFormat="1" x14ac:dyDescent="0.2">
      <c r="A23" s="1281" t="s">
        <v>74</v>
      </c>
      <c r="B23" s="1241"/>
      <c r="C23" s="1241"/>
      <c r="D23" s="1283"/>
    </row>
    <row r="24" spans="1:5" s="1" customFormat="1" x14ac:dyDescent="0.2">
      <c r="A24" s="1281" t="s">
        <v>75</v>
      </c>
      <c r="B24" s="1241"/>
      <c r="C24" s="1247"/>
      <c r="D24" s="1289"/>
    </row>
    <row r="25" spans="1:5" s="1" customFormat="1" x14ac:dyDescent="0.2">
      <c r="A25" s="1281" t="s">
        <v>76</v>
      </c>
      <c r="B25" s="1241"/>
      <c r="C25" s="1247"/>
      <c r="D25" s="1289"/>
    </row>
    <row r="26" spans="1:5" s="1" customFormat="1" x14ac:dyDescent="0.2">
      <c r="A26" s="1281" t="s">
        <v>77</v>
      </c>
      <c r="B26" s="1241">
        <v>217841026</v>
      </c>
      <c r="C26" s="1243">
        <v>330693814</v>
      </c>
      <c r="D26" s="1287">
        <v>3833103</v>
      </c>
      <c r="E26" s="1242"/>
    </row>
    <row r="27" spans="1:5" s="1" customFormat="1" x14ac:dyDescent="0.2">
      <c r="A27" s="1281" t="s">
        <v>99</v>
      </c>
      <c r="B27" s="1241">
        <v>2470575</v>
      </c>
      <c r="C27" s="1243">
        <v>3627798</v>
      </c>
      <c r="D27" s="1287"/>
      <c r="E27" s="1242"/>
    </row>
    <row r="28" spans="1:5" s="1" customFormat="1" x14ac:dyDescent="0.2">
      <c r="A28" s="1281" t="s">
        <v>100</v>
      </c>
      <c r="B28" s="1241">
        <v>1891384</v>
      </c>
      <c r="C28" s="1243">
        <v>785726</v>
      </c>
      <c r="D28" s="1287"/>
      <c r="E28" s="1242"/>
    </row>
    <row r="29" spans="1:5" s="1" customFormat="1" x14ac:dyDescent="0.2">
      <c r="A29" s="1279" t="s">
        <v>73</v>
      </c>
      <c r="B29" s="1244">
        <f>SUM(B30:B33)</f>
        <v>31931180</v>
      </c>
      <c r="C29" s="1245">
        <f>SUM(C30:C33)</f>
        <v>12761259</v>
      </c>
      <c r="D29" s="1288">
        <f>SUM(D30:D33)</f>
        <v>9263890</v>
      </c>
      <c r="E29" s="1242"/>
    </row>
    <row r="30" spans="1:5" s="1" customFormat="1" x14ac:dyDescent="0.2">
      <c r="A30" s="1281" t="s">
        <v>98</v>
      </c>
      <c r="B30" s="1241"/>
      <c r="C30" s="1247"/>
      <c r="D30" s="1287"/>
      <c r="E30" s="1242"/>
    </row>
    <row r="31" spans="1:5" s="1" customFormat="1" x14ac:dyDescent="0.2">
      <c r="A31" s="1281" t="s">
        <v>101</v>
      </c>
      <c r="B31" s="1241"/>
      <c r="C31" s="1247"/>
      <c r="D31" s="1287"/>
      <c r="E31" s="1242"/>
    </row>
    <row r="32" spans="1:5" s="1" customFormat="1" x14ac:dyDescent="0.2">
      <c r="A32" s="1281" t="s">
        <v>82</v>
      </c>
      <c r="B32" s="1241">
        <v>31931180</v>
      </c>
      <c r="C32" s="1243">
        <v>12761259</v>
      </c>
      <c r="D32" s="1287">
        <v>9263890</v>
      </c>
      <c r="E32" s="1242"/>
    </row>
    <row r="33" spans="1:5" s="1" customFormat="1" x14ac:dyDescent="0.2">
      <c r="A33" s="1281" t="s">
        <v>83</v>
      </c>
      <c r="B33" s="1241"/>
      <c r="C33" s="1247"/>
      <c r="D33" s="1287"/>
      <c r="E33" s="1242"/>
    </row>
    <row r="34" spans="1:5" s="1" customFormat="1" x14ac:dyDescent="0.2">
      <c r="A34" s="1279" t="s">
        <v>62</v>
      </c>
      <c r="B34" s="1244">
        <f>+B35</f>
        <v>0</v>
      </c>
      <c r="C34" s="1244">
        <f>+C35</f>
        <v>0</v>
      </c>
      <c r="D34" s="1288">
        <f>+D35</f>
        <v>0</v>
      </c>
      <c r="E34" s="1242"/>
    </row>
    <row r="35" spans="1:5" s="1" customFormat="1" x14ac:dyDescent="0.2">
      <c r="A35" s="1281" t="s">
        <v>84</v>
      </c>
      <c r="B35" s="1241"/>
      <c r="C35" s="1241"/>
      <c r="D35" s="1283"/>
      <c r="E35" s="1242"/>
    </row>
    <row r="36" spans="1:5" s="1238" customFormat="1" ht="18" customHeight="1" thickBot="1" x14ac:dyDescent="0.25">
      <c r="A36" s="1284" t="s">
        <v>230</v>
      </c>
      <c r="B36" s="1285">
        <f>+B22+B29+B34</f>
        <v>254134165</v>
      </c>
      <c r="C36" s="1285">
        <f>+C22+C29+C34</f>
        <v>347868597</v>
      </c>
      <c r="D36" s="1286">
        <f>+D22+D29+D34</f>
        <v>13096993</v>
      </c>
      <c r="E36" s="1242"/>
    </row>
    <row r="37" spans="1:5" ht="6.6" customHeight="1" thickTop="1" thickBot="1" x14ac:dyDescent="0.25"/>
    <row r="38" spans="1:5" s="1237" customFormat="1" ht="26.45" customHeight="1" thickTop="1" x14ac:dyDescent="0.2">
      <c r="A38" s="1268" t="s">
        <v>21106</v>
      </c>
      <c r="B38" s="1277">
        <v>2020</v>
      </c>
      <c r="C38" s="1277" t="s">
        <v>280</v>
      </c>
      <c r="D38" s="1278" t="s">
        <v>281</v>
      </c>
    </row>
    <row r="39" spans="1:5" s="1240" customFormat="1" x14ac:dyDescent="0.2">
      <c r="A39" s="1279" t="s">
        <v>85</v>
      </c>
      <c r="B39" s="1244">
        <f>SUM(B40:B45)</f>
        <v>177724514.76999986</v>
      </c>
      <c r="C39" s="1244">
        <f>SUM(C40:C45)</f>
        <v>327993813.18000001</v>
      </c>
      <c r="D39" s="1280">
        <f>SUM(D40:D45)</f>
        <v>3833103</v>
      </c>
    </row>
    <row r="40" spans="1:5" s="1" customFormat="1" x14ac:dyDescent="0.2">
      <c r="A40" s="1281" t="s">
        <v>74</v>
      </c>
      <c r="B40" s="1241"/>
      <c r="C40" s="1241"/>
      <c r="D40" s="1283"/>
    </row>
    <row r="41" spans="1:5" s="1" customFormat="1" x14ac:dyDescent="0.2">
      <c r="A41" s="1281" t="s">
        <v>75</v>
      </c>
      <c r="B41" s="1241"/>
      <c r="C41" s="1247"/>
      <c r="D41" s="1289"/>
    </row>
    <row r="42" spans="1:5" s="1" customFormat="1" x14ac:dyDescent="0.2">
      <c r="A42" s="1281" t="s">
        <v>76</v>
      </c>
      <c r="B42" s="1241"/>
      <c r="C42" s="1243"/>
      <c r="D42" s="1287"/>
    </row>
    <row r="43" spans="1:5" s="1" customFormat="1" x14ac:dyDescent="0.2">
      <c r="A43" s="1281" t="s">
        <v>77</v>
      </c>
      <c r="B43" s="1241">
        <v>176278117.22999987</v>
      </c>
      <c r="C43" s="1243">
        <v>323580289.18000001</v>
      </c>
      <c r="D43" s="1287">
        <v>3833103</v>
      </c>
    </row>
    <row r="44" spans="1:5" s="1" customFormat="1" x14ac:dyDescent="0.2">
      <c r="A44" s="1281" t="s">
        <v>99</v>
      </c>
      <c r="B44" s="1241">
        <v>0</v>
      </c>
      <c r="C44" s="1243">
        <v>3627798</v>
      </c>
      <c r="D44" s="1287"/>
    </row>
    <row r="45" spans="1:5" s="1" customFormat="1" x14ac:dyDescent="0.2">
      <c r="A45" s="1281" t="s">
        <v>100</v>
      </c>
      <c r="B45" s="1241">
        <v>1446397.54</v>
      </c>
      <c r="C45" s="1243">
        <v>785726</v>
      </c>
      <c r="D45" s="1287"/>
    </row>
    <row r="46" spans="1:5" s="1" customFormat="1" x14ac:dyDescent="0.2">
      <c r="A46" s="1279" t="s">
        <v>73</v>
      </c>
      <c r="B46" s="1244">
        <f>SUM(B47:B50)</f>
        <v>3645070.7899999991</v>
      </c>
      <c r="C46" s="1245">
        <f>SUM(C47:C50)</f>
        <v>12297750</v>
      </c>
      <c r="D46" s="1288">
        <f>SUM(D47:D50)</f>
        <v>9263890</v>
      </c>
    </row>
    <row r="47" spans="1:5" s="1" customFormat="1" x14ac:dyDescent="0.2">
      <c r="A47" s="1281" t="s">
        <v>98</v>
      </c>
      <c r="B47" s="1241"/>
      <c r="C47" s="1243"/>
      <c r="D47" s="1287"/>
    </row>
    <row r="48" spans="1:5" s="1" customFormat="1" x14ac:dyDescent="0.2">
      <c r="A48" s="1281" t="s">
        <v>101</v>
      </c>
      <c r="B48" s="1241"/>
      <c r="C48" s="1243"/>
      <c r="D48" s="1287"/>
    </row>
    <row r="49" spans="1:4" s="1" customFormat="1" x14ac:dyDescent="0.2">
      <c r="A49" s="1281" t="s">
        <v>82</v>
      </c>
      <c r="B49" s="1241">
        <v>3645070.7899999991</v>
      </c>
      <c r="C49" s="1243">
        <v>12297750</v>
      </c>
      <c r="D49" s="1287">
        <v>9263890</v>
      </c>
    </row>
    <row r="50" spans="1:4" s="1" customFormat="1" x14ac:dyDescent="0.2">
      <c r="A50" s="1281" t="s">
        <v>83</v>
      </c>
      <c r="B50" s="1241"/>
      <c r="C50" s="1243"/>
      <c r="D50" s="1287"/>
    </row>
    <row r="51" spans="1:4" s="1" customFormat="1" x14ac:dyDescent="0.2">
      <c r="A51" s="1279" t="s">
        <v>62</v>
      </c>
      <c r="B51" s="1244">
        <f>+B52</f>
        <v>0</v>
      </c>
      <c r="C51" s="1244">
        <f>+C52</f>
        <v>0</v>
      </c>
      <c r="D51" s="1280">
        <f>+D52</f>
        <v>0</v>
      </c>
    </row>
    <row r="52" spans="1:4" s="1" customFormat="1" x14ac:dyDescent="0.2">
      <c r="A52" s="1281" t="s">
        <v>84</v>
      </c>
      <c r="B52" s="1241"/>
      <c r="C52" s="1241"/>
      <c r="D52" s="1283"/>
    </row>
    <row r="53" spans="1:4" s="1238" customFormat="1" ht="18" customHeight="1" thickBot="1" x14ac:dyDescent="0.25">
      <c r="A53" s="1284" t="s">
        <v>231</v>
      </c>
      <c r="B53" s="1285">
        <f>+B39+B46+B51</f>
        <v>181369585.55999985</v>
      </c>
      <c r="C53" s="1285">
        <f>+C39+C46+C51</f>
        <v>340291563.18000001</v>
      </c>
      <c r="D53" s="1286">
        <f>+D39+D46+D51</f>
        <v>13096993</v>
      </c>
    </row>
    <row r="54" spans="1:4" ht="12.75" thickTop="1" x14ac:dyDescent="0.2">
      <c r="A54" s="1246" t="s">
        <v>282</v>
      </c>
    </row>
    <row r="55" spans="1:4" x14ac:dyDescent="0.2">
      <c r="A55" s="1246" t="s">
        <v>283</v>
      </c>
    </row>
  </sheetData>
  <mergeCells count="1">
    <mergeCell ref="A1:D1"/>
  </mergeCells>
  <printOptions horizontalCentered="1"/>
  <pageMargins left="0.70866141732283472" right="0.70866141732283472" top="0.74803149606299213" bottom="0.74803149606299213" header="0.31496062992125984" footer="0.31496062992125984"/>
  <pageSetup orientation="portrait" r:id="rId1"/>
  <headerFooter>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G70"/>
  <sheetViews>
    <sheetView topLeftCell="A31" zoomScale="170" zoomScaleNormal="170" workbookViewId="0">
      <selection activeCell="G32" sqref="G32"/>
    </sheetView>
  </sheetViews>
  <sheetFormatPr baseColWidth="10" defaultColWidth="11.28515625" defaultRowHeight="12" x14ac:dyDescent="0.2"/>
  <cols>
    <col min="1" max="1" width="39.140625" style="9" customWidth="1"/>
    <col min="2" max="4" width="15.28515625" style="9" customWidth="1"/>
    <col min="5" max="16384" width="11.28515625" style="9"/>
  </cols>
  <sheetData>
    <row r="1" spans="1:4" ht="28.9" customHeight="1" x14ac:dyDescent="0.2">
      <c r="A1" s="1927" t="s">
        <v>284</v>
      </c>
      <c r="B1" s="1927"/>
      <c r="C1" s="1927"/>
      <c r="D1" s="1927"/>
    </row>
    <row r="2" spans="1:4" ht="12.75" x14ac:dyDescent="0.2">
      <c r="A2" s="15" t="s">
        <v>4186</v>
      </c>
      <c r="B2" s="17"/>
      <c r="C2" s="17"/>
      <c r="D2" s="17"/>
    </row>
    <row r="3" spans="1:4" ht="13.5" thickBot="1" x14ac:dyDescent="0.25">
      <c r="A3" s="15"/>
      <c r="B3" s="17"/>
      <c r="C3" s="17"/>
      <c r="D3" s="17"/>
    </row>
    <row r="4" spans="1:4" s="1237" customFormat="1" ht="28.35" customHeight="1" thickTop="1" x14ac:dyDescent="0.2">
      <c r="A4" s="1268" t="s">
        <v>21107</v>
      </c>
      <c r="B4" s="1277">
        <v>2020</v>
      </c>
      <c r="C4" s="1277">
        <v>2021</v>
      </c>
      <c r="D4" s="1278">
        <v>2022</v>
      </c>
    </row>
    <row r="5" spans="1:4" s="1240" customFormat="1" x14ac:dyDescent="0.2">
      <c r="A5" s="1279" t="s">
        <v>85</v>
      </c>
      <c r="B5" s="1244">
        <f>SUM(B6:B11)</f>
        <v>60000</v>
      </c>
      <c r="C5" s="1244">
        <f>SUM(C6:C11)</f>
        <v>30123</v>
      </c>
      <c r="D5" s="1280">
        <f>SUM(D6:D11)</f>
        <v>31569</v>
      </c>
    </row>
    <row r="6" spans="1:4" s="1" customFormat="1" x14ac:dyDescent="0.2">
      <c r="A6" s="1281" t="s">
        <v>74</v>
      </c>
      <c r="B6" s="1241"/>
      <c r="C6" s="1241"/>
      <c r="D6" s="1283"/>
    </row>
    <row r="7" spans="1:4" s="1" customFormat="1" x14ac:dyDescent="0.2">
      <c r="A7" s="1281" t="s">
        <v>75</v>
      </c>
      <c r="B7" s="1241"/>
      <c r="C7" s="1241"/>
      <c r="D7" s="1283"/>
    </row>
    <row r="8" spans="1:4" s="1" customFormat="1" x14ac:dyDescent="0.2">
      <c r="A8" s="1281" t="s">
        <v>76</v>
      </c>
      <c r="B8" s="1241"/>
      <c r="C8" s="1241"/>
      <c r="D8" s="1283"/>
    </row>
    <row r="9" spans="1:4" s="1" customFormat="1" x14ac:dyDescent="0.2">
      <c r="A9" s="1281" t="s">
        <v>77</v>
      </c>
      <c r="B9" s="1241">
        <v>60000</v>
      </c>
      <c r="C9" s="1241">
        <v>30123</v>
      </c>
      <c r="D9" s="1283">
        <v>31569</v>
      </c>
    </row>
    <row r="10" spans="1:4" s="1" customFormat="1" x14ac:dyDescent="0.2">
      <c r="A10" s="1281" t="s">
        <v>99</v>
      </c>
      <c r="B10" s="1241"/>
      <c r="C10" s="1241"/>
      <c r="D10" s="1283"/>
    </row>
    <row r="11" spans="1:4" s="1" customFormat="1" x14ac:dyDescent="0.2">
      <c r="A11" s="1281" t="s">
        <v>100</v>
      </c>
      <c r="B11" s="1241"/>
      <c r="C11" s="1241"/>
      <c r="D11" s="1283"/>
    </row>
    <row r="12" spans="1:4" s="1" customFormat="1" x14ac:dyDescent="0.2">
      <c r="A12" s="1279" t="s">
        <v>73</v>
      </c>
      <c r="B12" s="1244">
        <f>SUM(B13:B16)</f>
        <v>7042840</v>
      </c>
      <c r="C12" s="1244">
        <f>SUM(C13:C16)</f>
        <v>4743123</v>
      </c>
      <c r="D12" s="1280">
        <f>SUM(D13:D16)</f>
        <v>2283309</v>
      </c>
    </row>
    <row r="13" spans="1:4" s="1" customFormat="1" x14ac:dyDescent="0.2">
      <c r="A13" s="1281" t="s">
        <v>98</v>
      </c>
      <c r="B13" s="1241"/>
      <c r="C13" s="1241"/>
      <c r="D13" s="1283"/>
    </row>
    <row r="14" spans="1:4" s="1" customFormat="1" x14ac:dyDescent="0.2">
      <c r="A14" s="1281" t="s">
        <v>101</v>
      </c>
      <c r="B14" s="1241"/>
      <c r="C14" s="1241"/>
      <c r="D14" s="1283"/>
    </row>
    <row r="15" spans="1:4" s="1" customFormat="1" x14ac:dyDescent="0.2">
      <c r="A15" s="1281" t="s">
        <v>82</v>
      </c>
      <c r="B15" s="1241"/>
      <c r="C15" s="1241"/>
      <c r="D15" s="1283"/>
    </row>
    <row r="16" spans="1:4" s="1" customFormat="1" x14ac:dyDescent="0.2">
      <c r="A16" s="1281" t="s">
        <v>83</v>
      </c>
      <c r="B16" s="1241">
        <v>7042840</v>
      </c>
      <c r="C16" s="1241">
        <v>4743123</v>
      </c>
      <c r="D16" s="1283">
        <v>2283309</v>
      </c>
    </row>
    <row r="17" spans="1:7" s="1" customFormat="1" x14ac:dyDescent="0.2">
      <c r="A17" s="1279" t="s">
        <v>62</v>
      </c>
      <c r="B17" s="1244">
        <f>+B18</f>
        <v>0</v>
      </c>
      <c r="C17" s="1244">
        <f>+C18</f>
        <v>0</v>
      </c>
      <c r="D17" s="1280">
        <f>+D18</f>
        <v>0</v>
      </c>
    </row>
    <row r="18" spans="1:7" s="1" customFormat="1" x14ac:dyDescent="0.2">
      <c r="A18" s="1281" t="s">
        <v>84</v>
      </c>
      <c r="B18" s="1241"/>
      <c r="C18" s="1241"/>
      <c r="D18" s="1283"/>
    </row>
    <row r="19" spans="1:7" s="1238" customFormat="1" ht="18" customHeight="1" thickBot="1" x14ac:dyDescent="0.25">
      <c r="A19" s="1284" t="s">
        <v>229</v>
      </c>
      <c r="B19" s="1285">
        <f>+B5+B12+B17</f>
        <v>7102840</v>
      </c>
      <c r="C19" s="1285">
        <f>+C5+C12+C17</f>
        <v>4773246</v>
      </c>
      <c r="D19" s="1286">
        <f>+D5+D12+D17</f>
        <v>2314878</v>
      </c>
    </row>
    <row r="20" spans="1:7" ht="13.5" thickTop="1" thickBot="1" x14ac:dyDescent="0.25"/>
    <row r="21" spans="1:7" s="1237" customFormat="1" ht="28.35" customHeight="1" thickTop="1" x14ac:dyDescent="0.2">
      <c r="A21" s="1268" t="s">
        <v>21108</v>
      </c>
      <c r="B21" s="1277">
        <v>2020</v>
      </c>
      <c r="C21" s="1277" t="s">
        <v>280</v>
      </c>
      <c r="D21" s="1278" t="s">
        <v>281</v>
      </c>
    </row>
    <row r="22" spans="1:7" s="1240" customFormat="1" x14ac:dyDescent="0.2">
      <c r="A22" s="1279" t="s">
        <v>85</v>
      </c>
      <c r="B22" s="1244">
        <f>SUM(B23:B28)</f>
        <v>60000</v>
      </c>
      <c r="C22" s="1244">
        <f>SUM(C23:C28)</f>
        <v>30123</v>
      </c>
      <c r="D22" s="1280">
        <f>SUM(D23:D28)</f>
        <v>31569</v>
      </c>
    </row>
    <row r="23" spans="1:7" s="1" customFormat="1" x14ac:dyDescent="0.2">
      <c r="A23" s="1281" t="s">
        <v>74</v>
      </c>
      <c r="B23" s="1241"/>
      <c r="C23" s="1241"/>
      <c r="D23" s="1283"/>
    </row>
    <row r="24" spans="1:7" s="1" customFormat="1" x14ac:dyDescent="0.2">
      <c r="A24" s="1281" t="s">
        <v>75</v>
      </c>
      <c r="B24" s="1241"/>
      <c r="C24" s="1247"/>
      <c r="D24" s="1289"/>
    </row>
    <row r="25" spans="1:7" s="1" customFormat="1" x14ac:dyDescent="0.2">
      <c r="A25" s="1281" t="s">
        <v>76</v>
      </c>
      <c r="B25" s="1241"/>
      <c r="C25" s="1243"/>
      <c r="D25" s="1287"/>
    </row>
    <row r="26" spans="1:7" s="1" customFormat="1" x14ac:dyDescent="0.2">
      <c r="A26" s="1281" t="s">
        <v>77</v>
      </c>
      <c r="B26" s="1241">
        <v>60000</v>
      </c>
      <c r="C26" s="1243">
        <v>30123</v>
      </c>
      <c r="D26" s="1287">
        <v>31569</v>
      </c>
      <c r="E26" s="1242"/>
      <c r="F26" s="1242"/>
      <c r="G26" s="1242"/>
    </row>
    <row r="27" spans="1:7" s="1" customFormat="1" x14ac:dyDescent="0.2">
      <c r="A27" s="1281" t="s">
        <v>99</v>
      </c>
      <c r="B27" s="1241"/>
      <c r="C27" s="1243"/>
      <c r="D27" s="1287"/>
      <c r="E27" s="1242"/>
      <c r="F27" s="1242"/>
      <c r="G27" s="1242"/>
    </row>
    <row r="28" spans="1:7" s="1" customFormat="1" x14ac:dyDescent="0.2">
      <c r="A28" s="1281" t="s">
        <v>100</v>
      </c>
      <c r="B28" s="1241"/>
      <c r="C28" s="1243"/>
      <c r="D28" s="1287"/>
      <c r="E28" s="1242"/>
      <c r="F28" s="1242"/>
      <c r="G28" s="1242"/>
    </row>
    <row r="29" spans="1:7" s="1" customFormat="1" x14ac:dyDescent="0.2">
      <c r="A29" s="1279" t="s">
        <v>73</v>
      </c>
      <c r="B29" s="1244">
        <f>SUM(B30:B33)</f>
        <v>8942840</v>
      </c>
      <c r="C29" s="1245">
        <f>SUM(C30:C33)</f>
        <v>4743123</v>
      </c>
      <c r="D29" s="1288">
        <f>SUM(D30:D33)</f>
        <v>2283309</v>
      </c>
      <c r="E29" s="1242"/>
      <c r="F29" s="1242"/>
      <c r="G29" s="1242"/>
    </row>
    <row r="30" spans="1:7" s="1" customFormat="1" x14ac:dyDescent="0.2">
      <c r="A30" s="1281" t="s">
        <v>98</v>
      </c>
      <c r="B30" s="1241"/>
      <c r="C30" s="1243"/>
      <c r="D30" s="1287"/>
      <c r="E30" s="1242"/>
      <c r="F30" s="1242"/>
      <c r="G30" s="1242"/>
    </row>
    <row r="31" spans="1:7" s="1" customFormat="1" x14ac:dyDescent="0.2">
      <c r="A31" s="1281" t="s">
        <v>101</v>
      </c>
      <c r="B31" s="1241"/>
      <c r="C31" s="1243"/>
      <c r="D31" s="1287"/>
      <c r="E31" s="1242"/>
      <c r="F31" s="1242"/>
      <c r="G31" s="1242"/>
    </row>
    <row r="32" spans="1:7" s="1" customFormat="1" x14ac:dyDescent="0.2">
      <c r="A32" s="1281" t="s">
        <v>82</v>
      </c>
      <c r="B32" s="1241"/>
      <c r="C32" s="1243"/>
      <c r="D32" s="1287"/>
      <c r="E32" s="1242"/>
      <c r="F32" s="1242"/>
      <c r="G32" s="1242"/>
    </row>
    <row r="33" spans="1:7" s="1" customFormat="1" x14ac:dyDescent="0.2">
      <c r="A33" s="1281" t="s">
        <v>83</v>
      </c>
      <c r="B33" s="1241">
        <v>8942840</v>
      </c>
      <c r="C33" s="1243">
        <v>4743123</v>
      </c>
      <c r="D33" s="1287">
        <v>2283309</v>
      </c>
      <c r="E33" s="1242"/>
      <c r="F33" s="1242"/>
      <c r="G33" s="1242"/>
    </row>
    <row r="34" spans="1:7" s="1" customFormat="1" x14ac:dyDescent="0.2">
      <c r="A34" s="1279" t="s">
        <v>62</v>
      </c>
      <c r="B34" s="1244">
        <f>+B35</f>
        <v>0</v>
      </c>
      <c r="C34" s="1245">
        <f>+C35</f>
        <v>0</v>
      </c>
      <c r="D34" s="1288">
        <f>+D35</f>
        <v>0</v>
      </c>
      <c r="E34" s="1242"/>
      <c r="F34" s="1242"/>
      <c r="G34" s="1242"/>
    </row>
    <row r="35" spans="1:7" s="1" customFormat="1" x14ac:dyDescent="0.2">
      <c r="A35" s="1281" t="s">
        <v>84</v>
      </c>
      <c r="B35" s="1241"/>
      <c r="C35" s="1243"/>
      <c r="D35" s="1287"/>
      <c r="E35" s="1242"/>
      <c r="F35" s="1242"/>
      <c r="G35" s="1242"/>
    </row>
    <row r="36" spans="1:7" s="1238" customFormat="1" ht="18" customHeight="1" thickBot="1" x14ac:dyDescent="0.25">
      <c r="A36" s="1284" t="s">
        <v>230</v>
      </c>
      <c r="B36" s="1285">
        <f>+B22+B29+B34</f>
        <v>9002840</v>
      </c>
      <c r="C36" s="1285">
        <f>+C22+C29+C34</f>
        <v>4773246</v>
      </c>
      <c r="D36" s="1286">
        <f>+D22+D29+D34</f>
        <v>2314878</v>
      </c>
      <c r="E36" s="1242"/>
      <c r="F36" s="1242"/>
      <c r="G36" s="1242"/>
    </row>
    <row r="37" spans="1:7" ht="7.5" customHeight="1" thickTop="1" thickBot="1" x14ac:dyDescent="0.25"/>
    <row r="38" spans="1:7" s="1237" customFormat="1" ht="28.35" customHeight="1" thickTop="1" x14ac:dyDescent="0.2">
      <c r="A38" s="1268" t="s">
        <v>21109</v>
      </c>
      <c r="B38" s="1277">
        <v>2020</v>
      </c>
      <c r="C38" s="1277" t="s">
        <v>280</v>
      </c>
      <c r="D38" s="1278" t="s">
        <v>281</v>
      </c>
    </row>
    <row r="39" spans="1:7" s="1240" customFormat="1" x14ac:dyDescent="0.2">
      <c r="A39" s="1279" t="s">
        <v>85</v>
      </c>
      <c r="B39" s="1244">
        <f>SUM(B40:B45)</f>
        <v>20534.71</v>
      </c>
      <c r="C39" s="1244">
        <f>SUM(C40:C45)</f>
        <v>16990.29</v>
      </c>
      <c r="D39" s="1280">
        <f>SUM(D40:D45)</f>
        <v>31569</v>
      </c>
    </row>
    <row r="40" spans="1:7" s="1" customFormat="1" x14ac:dyDescent="0.2">
      <c r="A40" s="1281" t="s">
        <v>74</v>
      </c>
      <c r="B40" s="1241"/>
      <c r="C40" s="1241"/>
      <c r="D40" s="1283"/>
    </row>
    <row r="41" spans="1:7" s="1" customFormat="1" x14ac:dyDescent="0.2">
      <c r="A41" s="1281" t="s">
        <v>75</v>
      </c>
      <c r="B41" s="1241"/>
      <c r="C41" s="1247"/>
      <c r="D41" s="1289"/>
    </row>
    <row r="42" spans="1:7" s="1" customFormat="1" x14ac:dyDescent="0.2">
      <c r="A42" s="1281" t="s">
        <v>76</v>
      </c>
      <c r="B42" s="1241"/>
      <c r="C42" s="1243"/>
      <c r="D42" s="1287"/>
    </row>
    <row r="43" spans="1:7" s="1" customFormat="1" x14ac:dyDescent="0.2">
      <c r="A43" s="1281" t="s">
        <v>77</v>
      </c>
      <c r="B43" s="1241">
        <v>20534.71</v>
      </c>
      <c r="C43" s="1243">
        <v>16990.29</v>
      </c>
      <c r="D43" s="1287">
        <v>31569</v>
      </c>
    </row>
    <row r="44" spans="1:7" s="1" customFormat="1" x14ac:dyDescent="0.2">
      <c r="A44" s="1281" t="s">
        <v>99</v>
      </c>
      <c r="B44" s="1241"/>
      <c r="C44" s="1243"/>
      <c r="D44" s="1287"/>
    </row>
    <row r="45" spans="1:7" s="1" customFormat="1" x14ac:dyDescent="0.2">
      <c r="A45" s="1281" t="s">
        <v>100</v>
      </c>
      <c r="B45" s="1241"/>
      <c r="C45" s="1243"/>
      <c r="D45" s="1287"/>
    </row>
    <row r="46" spans="1:7" s="1" customFormat="1" x14ac:dyDescent="0.2">
      <c r="A46" s="1279" t="s">
        <v>73</v>
      </c>
      <c r="B46" s="1244">
        <f>SUM(B47:B50)</f>
        <v>4424606.59</v>
      </c>
      <c r="C46" s="1245">
        <f>SUM(C47:C50)</f>
        <v>183334.51</v>
      </c>
      <c r="D46" s="1288">
        <f>SUM(D47:D50)</f>
        <v>2283309</v>
      </c>
    </row>
    <row r="47" spans="1:7" s="1" customFormat="1" x14ac:dyDescent="0.2">
      <c r="A47" s="1281" t="s">
        <v>98</v>
      </c>
      <c r="B47" s="1241"/>
      <c r="C47" s="1243"/>
      <c r="D47" s="1287"/>
    </row>
    <row r="48" spans="1:7" s="1" customFormat="1" x14ac:dyDescent="0.2">
      <c r="A48" s="1281" t="s">
        <v>101</v>
      </c>
      <c r="B48" s="1241"/>
      <c r="C48" s="1243"/>
      <c r="D48" s="1287"/>
    </row>
    <row r="49" spans="1:4" s="1" customFormat="1" x14ac:dyDescent="0.2">
      <c r="A49" s="1281" t="s">
        <v>82</v>
      </c>
      <c r="B49" s="1241"/>
      <c r="C49" s="1243"/>
      <c r="D49" s="1287"/>
    </row>
    <row r="50" spans="1:4" s="1" customFormat="1" x14ac:dyDescent="0.2">
      <c r="A50" s="1281" t="s">
        <v>83</v>
      </c>
      <c r="B50" s="1241">
        <v>4424606.59</v>
      </c>
      <c r="C50" s="1243">
        <v>183334.51</v>
      </c>
      <c r="D50" s="1287">
        <v>2283309</v>
      </c>
    </row>
    <row r="51" spans="1:4" s="1" customFormat="1" x14ac:dyDescent="0.2">
      <c r="A51" s="1279" t="s">
        <v>62</v>
      </c>
      <c r="B51" s="1244">
        <f>+B52</f>
        <v>0</v>
      </c>
      <c r="C51" s="1245">
        <f>+C52</f>
        <v>0</v>
      </c>
      <c r="D51" s="1288">
        <f>+D52</f>
        <v>0</v>
      </c>
    </row>
    <row r="52" spans="1:4" s="1" customFormat="1" x14ac:dyDescent="0.2">
      <c r="A52" s="1281" t="s">
        <v>84</v>
      </c>
      <c r="B52" s="1241"/>
      <c r="C52" s="1241"/>
      <c r="D52" s="1283"/>
    </row>
    <row r="53" spans="1:4" s="1238" customFormat="1" ht="18" customHeight="1" thickBot="1" x14ac:dyDescent="0.25">
      <c r="A53" s="1284" t="s">
        <v>231</v>
      </c>
      <c r="B53" s="1285">
        <f>+B39+B46+B51</f>
        <v>4445141.3</v>
      </c>
      <c r="C53" s="1285">
        <f>+C39+C46+C51</f>
        <v>200324.80000000002</v>
      </c>
      <c r="D53" s="1286">
        <f>+D39+D46+D51</f>
        <v>2314878</v>
      </c>
    </row>
    <row r="54" spans="1:4" ht="12.75" thickTop="1" x14ac:dyDescent="0.2">
      <c r="A54" s="1246" t="s">
        <v>282</v>
      </c>
    </row>
    <row r="55" spans="1:4" x14ac:dyDescent="0.2">
      <c r="A55" s="1246" t="s">
        <v>283</v>
      </c>
    </row>
    <row r="70" spans="1:1" x14ac:dyDescent="0.2">
      <c r="A70" s="9" t="s">
        <v>21211</v>
      </c>
    </row>
  </sheetData>
  <mergeCells count="1">
    <mergeCell ref="A1:D1"/>
  </mergeCells>
  <pageMargins left="0.70866141732283472" right="0.70866141732283472" top="0.74803149606299213" bottom="0.74803149606299213" header="0.31496062992125984" footer="0.31496062992125984"/>
  <pageSetup orientation="portrait" r:id="rId1"/>
  <headerFooter>
    <oddHeader>&amp;C&amp;"Arial,Negrita"&amp;18PROYECTO DE PRESUPUESTO 2022</oddHeader>
    <oddFooter>&amp;L&amp;"Arial,Negrita"&amp;8PROYECTO DE PRESUPUESTO PARA EL AÑO FISCAL 2022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36</vt:i4>
      </vt:variant>
    </vt:vector>
  </HeadingPairs>
  <TitlesOfParts>
    <vt:vector size="62" baseType="lpstr">
      <vt:lpstr>Índice</vt:lpstr>
      <vt:lpstr>F-01</vt:lpstr>
      <vt:lpstr>F-02</vt:lpstr>
      <vt:lpstr>F-03</vt:lpstr>
      <vt:lpstr>F03_RO</vt:lpstr>
      <vt:lpstr>F03_RDR</vt:lpstr>
      <vt:lpstr>F03_ROOC</vt:lpstr>
      <vt:lpstr>F03_DyT</vt:lpstr>
      <vt:lpstr>F03_RD</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Hoja2</vt:lpstr>
      <vt:lpstr>Hoja1</vt:lpstr>
      <vt:lpstr>'F-01'!Área_de_impresión</vt:lpstr>
      <vt:lpstr>'F-02'!Área_de_impresión</vt:lpstr>
      <vt:lpstr>'F03_DyT'!Área_de_impresión</vt:lpstr>
      <vt:lpstr>'F03_RD'!Área_de_impresión</vt:lpstr>
      <vt:lpstr>'F03_RDR'!Área_de_impresión</vt:lpstr>
      <vt:lpstr>'F03_RO'!Área_de_impresión</vt:lpstr>
      <vt:lpstr>'F03_ROOC'!Área_de_impresión</vt:lpstr>
      <vt:lpstr>'F-04'!Área_de_impresión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'F-04'!Títulos_a_imprimir</vt:lpstr>
      <vt:lpstr>'F-08'!Títulos_a_imprimir</vt:lpstr>
      <vt:lpstr>'F-09'!Títulos_a_imprimir</vt:lpstr>
      <vt:lpstr>'F-11'!Títulos_a_imprimir</vt:lpstr>
      <vt:lpstr>'F-12'!Títulos_a_imprimir</vt:lpstr>
      <vt:lpstr>'F-13'!Títulos_a_imprimir</vt:lpstr>
      <vt:lpstr>'F-14'!Títulos_a_imprimir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2021-10-05T23:40:15Z</cp:lastPrinted>
  <dcterms:created xsi:type="dcterms:W3CDTF">1998-08-20T20:27:58Z</dcterms:created>
  <dcterms:modified xsi:type="dcterms:W3CDTF">2021-10-10T00:30:21Z</dcterms:modified>
</cp:coreProperties>
</file>